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545" documentId="8_{775C3AEC-4956-4805-ACC7-2CC134BE9AA8}" xr6:coauthVersionLast="47" xr6:coauthVersionMax="47" xr10:uidLastSave="{D7E3B848-BBE5-4C31-83B1-6CF6F9C99780}"/>
  <bookViews>
    <workbookView xWindow="-120" yWindow="-120" windowWidth="21840" windowHeight="13020" tabRatio="833" firstSheet="1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Diária'!$A$1:$AB$2162</definedName>
    <definedName name="_xlnm._FilterDatabase" localSheetId="2" hidden="1">Cadastro!$A$4:$I$132</definedName>
    <definedName name="_xlnm._FilterDatabase" localSheetId="3" hidden="1">Exceções!$A$4:$F$211</definedName>
    <definedName name="_xlnm._FilterDatabase" localSheetId="8" hidden="1">'Matriz Diária'!$A$4:$AT$64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4" i="3" l="1"/>
  <c r="G114" i="3"/>
  <c r="H114" i="3" s="1"/>
  <c r="I114" i="3"/>
  <c r="C115" i="3"/>
  <c r="G115" i="3"/>
  <c r="H115" i="3" s="1"/>
  <c r="I11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G101" i="3"/>
  <c r="H101" i="3" s="1"/>
  <c r="G102" i="3"/>
  <c r="H102" i="3" s="1"/>
  <c r="G103" i="3"/>
  <c r="H103" i="3" s="1"/>
  <c r="G104" i="3"/>
  <c r="H104" i="3" s="1"/>
  <c r="G105" i="3"/>
  <c r="H105" i="3" s="1"/>
  <c r="G106" i="3"/>
  <c r="H106" i="3" s="1"/>
  <c r="G107" i="3"/>
  <c r="H107" i="3" s="1"/>
  <c r="G108" i="3"/>
  <c r="H108" i="3" s="1"/>
  <c r="G109" i="3"/>
  <c r="H109" i="3" s="1"/>
  <c r="G110" i="3"/>
  <c r="H110" i="3" s="1"/>
  <c r="G111" i="3"/>
  <c r="H111" i="3" s="1"/>
  <c r="G112" i="3"/>
  <c r="H112" i="3" s="1"/>
  <c r="G100" i="3"/>
  <c r="H100" i="3" s="1"/>
  <c r="G95" i="3"/>
  <c r="H95" i="3" s="1"/>
  <c r="G96" i="3"/>
  <c r="H96" i="3" s="1"/>
  <c r="G97" i="3"/>
  <c r="H97" i="3" s="1"/>
  <c r="G98" i="3"/>
  <c r="H98" i="3" s="1"/>
  <c r="G99" i="3"/>
  <c r="H99" i="3" s="1"/>
  <c r="G113" i="3"/>
  <c r="H113" i="3" s="1"/>
  <c r="G116" i="3"/>
  <c r="H116" i="3" s="1"/>
  <c r="G117" i="3"/>
  <c r="H117" i="3" s="1"/>
  <c r="G118" i="3"/>
  <c r="H118" i="3" s="1"/>
  <c r="G119" i="3"/>
  <c r="H119" i="3" s="1"/>
  <c r="G120" i="3"/>
  <c r="H120" i="3" s="1"/>
  <c r="G121" i="3"/>
  <c r="H121" i="3" s="1"/>
  <c r="G122" i="3"/>
  <c r="H122" i="3" s="1"/>
  <c r="G123" i="3"/>
  <c r="H123" i="3" s="1"/>
  <c r="G124" i="3"/>
  <c r="H124" i="3" s="1"/>
  <c r="G125" i="3"/>
  <c r="H125" i="3" s="1"/>
  <c r="G126" i="3"/>
  <c r="H126" i="3" s="1"/>
  <c r="G127" i="3"/>
  <c r="H127" i="3" s="1"/>
  <c r="G128" i="3"/>
  <c r="H128" i="3" s="1"/>
  <c r="G129" i="3"/>
  <c r="H129" i="3" s="1"/>
  <c r="G94" i="3"/>
  <c r="H94" i="3" s="1"/>
  <c r="G92" i="3"/>
  <c r="H92" i="3" s="1"/>
  <c r="G93" i="3"/>
  <c r="H93" i="3" s="1"/>
  <c r="G88" i="3"/>
  <c r="H88" i="3" s="1"/>
  <c r="G89" i="3"/>
  <c r="H89" i="3" s="1"/>
  <c r="G90" i="3"/>
  <c r="H90" i="3" s="1"/>
  <c r="G91" i="3"/>
  <c r="H91" i="3" s="1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5" i="9"/>
  <c r="G83" i="3" l="1"/>
  <c r="H83" i="3" s="1"/>
  <c r="G30" i="3" l="1"/>
  <c r="H30" i="3" s="1"/>
  <c r="G8" i="3" l="1"/>
  <c r="H8" i="3" s="1"/>
  <c r="G543" i="5" l="1"/>
  <c r="O543" i="5"/>
  <c r="G3" i="5"/>
  <c r="O3" i="5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8" i="4"/>
  <c r="R228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4" i="4"/>
  <c r="R1054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Q1394" i="4"/>
  <c r="R1394" i="4"/>
  <c r="Q1395" i="4"/>
  <c r="R1395" i="4"/>
  <c r="Q1396" i="4"/>
  <c r="R1396" i="4"/>
  <c r="Q1397" i="4"/>
  <c r="R1397" i="4"/>
  <c r="Q1398" i="4"/>
  <c r="R1398" i="4"/>
  <c r="Q1399" i="4"/>
  <c r="R1399" i="4"/>
  <c r="Q1400" i="4"/>
  <c r="R1400" i="4"/>
  <c r="Q1401" i="4"/>
  <c r="R1401" i="4"/>
  <c r="Q1402" i="4"/>
  <c r="R1402" i="4"/>
  <c r="Q1403" i="4"/>
  <c r="R1403" i="4"/>
  <c r="Q1404" i="4"/>
  <c r="R1404" i="4"/>
  <c r="Q1405" i="4"/>
  <c r="R1405" i="4"/>
  <c r="Q1406" i="4"/>
  <c r="R1406" i="4"/>
  <c r="Q1407" i="4"/>
  <c r="R1407" i="4"/>
  <c r="Q1408" i="4"/>
  <c r="R1408" i="4"/>
  <c r="Q1409" i="4"/>
  <c r="R1409" i="4"/>
  <c r="Q1410" i="4"/>
  <c r="R1410" i="4"/>
  <c r="Q1411" i="4"/>
  <c r="R1411" i="4"/>
  <c r="Q1412" i="4"/>
  <c r="R1412" i="4"/>
  <c r="Q1413" i="4"/>
  <c r="R1413" i="4"/>
  <c r="Q1414" i="4"/>
  <c r="R1414" i="4"/>
  <c r="Q1415" i="4"/>
  <c r="R1415" i="4"/>
  <c r="Q1416" i="4"/>
  <c r="R1416" i="4"/>
  <c r="Q1417" i="4"/>
  <c r="R1417" i="4"/>
  <c r="Q1418" i="4"/>
  <c r="R1418" i="4"/>
  <c r="Q1419" i="4"/>
  <c r="R1419" i="4"/>
  <c r="Q1420" i="4"/>
  <c r="R1420" i="4"/>
  <c r="Q1421" i="4"/>
  <c r="R1421" i="4"/>
  <c r="Q1422" i="4"/>
  <c r="R1422" i="4"/>
  <c r="Q1423" i="4"/>
  <c r="R1423" i="4"/>
  <c r="Q1424" i="4"/>
  <c r="R1424" i="4"/>
  <c r="Q1425" i="4"/>
  <c r="R1425" i="4"/>
  <c r="Q1426" i="4"/>
  <c r="R1426" i="4"/>
  <c r="Q1427" i="4"/>
  <c r="R1427" i="4"/>
  <c r="Q1428" i="4"/>
  <c r="R1428" i="4"/>
  <c r="Q1429" i="4"/>
  <c r="R1429" i="4"/>
  <c r="Q1430" i="4"/>
  <c r="R1430" i="4"/>
  <c r="Q1431" i="4"/>
  <c r="R1431" i="4"/>
  <c r="Q1432" i="4"/>
  <c r="R1432" i="4"/>
  <c r="Q1433" i="4"/>
  <c r="R1433" i="4"/>
  <c r="Q1434" i="4"/>
  <c r="R1434" i="4"/>
  <c r="Q1435" i="4"/>
  <c r="R1435" i="4"/>
  <c r="Q1436" i="4"/>
  <c r="R1436" i="4"/>
  <c r="Q1437" i="4"/>
  <c r="R1437" i="4"/>
  <c r="Q1438" i="4"/>
  <c r="R1438" i="4"/>
  <c r="Q1439" i="4"/>
  <c r="R1439" i="4"/>
  <c r="Q1440" i="4"/>
  <c r="R1440" i="4"/>
  <c r="Q1441" i="4"/>
  <c r="R1441" i="4"/>
  <c r="Q1442" i="4"/>
  <c r="R1442" i="4"/>
  <c r="Q1443" i="4"/>
  <c r="R1443" i="4"/>
  <c r="Q1444" i="4"/>
  <c r="R1444" i="4"/>
  <c r="Q1445" i="4"/>
  <c r="R1445" i="4"/>
  <c r="Q1446" i="4"/>
  <c r="R1446" i="4"/>
  <c r="Q1447" i="4"/>
  <c r="R1447" i="4"/>
  <c r="Q1448" i="4"/>
  <c r="R1448" i="4"/>
  <c r="Q1449" i="4"/>
  <c r="R1449" i="4"/>
  <c r="Q1450" i="4"/>
  <c r="R1450" i="4"/>
  <c r="Q1451" i="4"/>
  <c r="R1451" i="4"/>
  <c r="Q1452" i="4"/>
  <c r="R1452" i="4"/>
  <c r="Q1453" i="4"/>
  <c r="R1453" i="4"/>
  <c r="Q1454" i="4"/>
  <c r="R1454" i="4"/>
  <c r="Q1455" i="4"/>
  <c r="R1455" i="4"/>
  <c r="Q1456" i="4"/>
  <c r="R1456" i="4"/>
  <c r="Q1457" i="4"/>
  <c r="R1457" i="4"/>
  <c r="Q1458" i="4"/>
  <c r="R1458" i="4"/>
  <c r="Q1459" i="4"/>
  <c r="R1459" i="4"/>
  <c r="Q1460" i="4"/>
  <c r="R1460" i="4"/>
  <c r="Q1461" i="4"/>
  <c r="R1461" i="4"/>
  <c r="Q1462" i="4"/>
  <c r="R1462" i="4"/>
  <c r="Q1463" i="4"/>
  <c r="R1463" i="4"/>
  <c r="Q1464" i="4"/>
  <c r="R1464" i="4"/>
  <c r="Q1465" i="4"/>
  <c r="R1465" i="4"/>
  <c r="Q1466" i="4"/>
  <c r="R1466" i="4"/>
  <c r="Q1467" i="4"/>
  <c r="R1467" i="4"/>
  <c r="Q1468" i="4"/>
  <c r="R1468" i="4"/>
  <c r="Q1469" i="4"/>
  <c r="R1469" i="4"/>
  <c r="Q1470" i="4"/>
  <c r="R1470" i="4"/>
  <c r="Q1471" i="4"/>
  <c r="R1471" i="4"/>
  <c r="Q1472" i="4"/>
  <c r="R1472" i="4"/>
  <c r="Q1473" i="4"/>
  <c r="R1473" i="4"/>
  <c r="Q1474" i="4"/>
  <c r="R1474" i="4"/>
  <c r="Q1475" i="4"/>
  <c r="R1475" i="4"/>
  <c r="Q1476" i="4"/>
  <c r="R1476" i="4"/>
  <c r="Q1477" i="4"/>
  <c r="R1477" i="4"/>
  <c r="Q1478" i="4"/>
  <c r="R1478" i="4"/>
  <c r="Q1479" i="4"/>
  <c r="R1479" i="4"/>
  <c r="Q1480" i="4"/>
  <c r="R1480" i="4"/>
  <c r="Q1481" i="4"/>
  <c r="R1481" i="4"/>
  <c r="Q1482" i="4"/>
  <c r="R1482" i="4"/>
  <c r="Q1483" i="4"/>
  <c r="R1483" i="4"/>
  <c r="Q1484" i="4"/>
  <c r="R1484" i="4"/>
  <c r="Q1485" i="4"/>
  <c r="R1485" i="4"/>
  <c r="Q1486" i="4"/>
  <c r="R1486" i="4"/>
  <c r="Q1487" i="4"/>
  <c r="R1487" i="4"/>
  <c r="Q1488" i="4"/>
  <c r="R1488" i="4"/>
  <c r="Q1489" i="4"/>
  <c r="R1489" i="4"/>
  <c r="Q1490" i="4"/>
  <c r="R1490" i="4"/>
  <c r="Q1491" i="4"/>
  <c r="R1491" i="4"/>
  <c r="Q1492" i="4"/>
  <c r="R1492" i="4"/>
  <c r="Q1493" i="4"/>
  <c r="R1493" i="4"/>
  <c r="Q1494" i="4"/>
  <c r="R1494" i="4"/>
  <c r="Q1495" i="4"/>
  <c r="R1495" i="4"/>
  <c r="Q1496" i="4"/>
  <c r="R1496" i="4"/>
  <c r="Q1497" i="4"/>
  <c r="R1497" i="4"/>
  <c r="Q1498" i="4"/>
  <c r="R1498" i="4"/>
  <c r="Q1499" i="4"/>
  <c r="R1499" i="4"/>
  <c r="Q1500" i="4"/>
  <c r="R1500" i="4"/>
  <c r="Q1501" i="4"/>
  <c r="R1501" i="4"/>
  <c r="Q1502" i="4"/>
  <c r="R1502" i="4"/>
  <c r="Q1503" i="4"/>
  <c r="R1503" i="4"/>
  <c r="Q1504" i="4"/>
  <c r="R1504" i="4"/>
  <c r="Q1505" i="4"/>
  <c r="R1505" i="4"/>
  <c r="Q1506" i="4"/>
  <c r="R1506" i="4"/>
  <c r="Q1507" i="4"/>
  <c r="R1507" i="4"/>
  <c r="Q1508" i="4"/>
  <c r="R1508" i="4"/>
  <c r="Q1509" i="4"/>
  <c r="R1509" i="4"/>
  <c r="Q1510" i="4"/>
  <c r="R1510" i="4"/>
  <c r="Q1511" i="4"/>
  <c r="R1511" i="4"/>
  <c r="Q1512" i="4"/>
  <c r="R1512" i="4"/>
  <c r="Q1513" i="4"/>
  <c r="R1513" i="4"/>
  <c r="Q1514" i="4"/>
  <c r="R1514" i="4"/>
  <c r="Q1515" i="4"/>
  <c r="R1515" i="4"/>
  <c r="Q1516" i="4"/>
  <c r="R1516" i="4"/>
  <c r="Q1517" i="4"/>
  <c r="R1517" i="4"/>
  <c r="Q1518" i="4"/>
  <c r="R1518" i="4"/>
  <c r="Q1519" i="4"/>
  <c r="R1519" i="4"/>
  <c r="Q1520" i="4"/>
  <c r="R1520" i="4"/>
  <c r="Q1521" i="4"/>
  <c r="R1521" i="4"/>
  <c r="Q1522" i="4"/>
  <c r="R1522" i="4"/>
  <c r="Q1523" i="4"/>
  <c r="R1523" i="4"/>
  <c r="Q1524" i="4"/>
  <c r="R1524" i="4"/>
  <c r="Q1525" i="4"/>
  <c r="R1525" i="4"/>
  <c r="Q1526" i="4"/>
  <c r="R1526" i="4"/>
  <c r="Q1527" i="4"/>
  <c r="R1527" i="4"/>
  <c r="Q1528" i="4"/>
  <c r="R1528" i="4"/>
  <c r="Q1529" i="4"/>
  <c r="R1529" i="4"/>
  <c r="Q1530" i="4"/>
  <c r="R1530" i="4"/>
  <c r="Q1531" i="4"/>
  <c r="R1531" i="4"/>
  <c r="Q1532" i="4"/>
  <c r="R1532" i="4"/>
  <c r="Q1533" i="4"/>
  <c r="R1533" i="4"/>
  <c r="Q1534" i="4"/>
  <c r="R1534" i="4"/>
  <c r="Q1535" i="4"/>
  <c r="R1535" i="4"/>
  <c r="Q1536" i="4"/>
  <c r="R1536" i="4"/>
  <c r="Q1537" i="4"/>
  <c r="R1537" i="4"/>
  <c r="Q1538" i="4"/>
  <c r="R1538" i="4"/>
  <c r="Q1539" i="4"/>
  <c r="R1539" i="4"/>
  <c r="Q1540" i="4"/>
  <c r="R1540" i="4"/>
  <c r="Q1541" i="4"/>
  <c r="R1541" i="4"/>
  <c r="Q1542" i="4"/>
  <c r="R1542" i="4"/>
  <c r="Q1543" i="4"/>
  <c r="R1543" i="4"/>
  <c r="Q1544" i="4"/>
  <c r="R1544" i="4"/>
  <c r="Q1545" i="4"/>
  <c r="R1545" i="4"/>
  <c r="Q1546" i="4"/>
  <c r="R1546" i="4"/>
  <c r="Q1547" i="4"/>
  <c r="R1547" i="4"/>
  <c r="Q1548" i="4"/>
  <c r="R1548" i="4"/>
  <c r="Q1549" i="4"/>
  <c r="R1549" i="4"/>
  <c r="Q1550" i="4"/>
  <c r="R1550" i="4"/>
  <c r="Q1551" i="4"/>
  <c r="R1551" i="4"/>
  <c r="Q1552" i="4"/>
  <c r="R1552" i="4"/>
  <c r="Q1553" i="4"/>
  <c r="R1553" i="4"/>
  <c r="Q1554" i="4"/>
  <c r="R1554" i="4"/>
  <c r="Q1555" i="4"/>
  <c r="R1555" i="4"/>
  <c r="Q1556" i="4"/>
  <c r="R1556" i="4"/>
  <c r="Q1557" i="4"/>
  <c r="R1557" i="4"/>
  <c r="Q1558" i="4"/>
  <c r="R1558" i="4"/>
  <c r="Q1559" i="4"/>
  <c r="R1559" i="4"/>
  <c r="Q1560" i="4"/>
  <c r="R1560" i="4"/>
  <c r="Q1561" i="4"/>
  <c r="R1561" i="4"/>
  <c r="Q1562" i="4"/>
  <c r="R1562" i="4"/>
  <c r="Q1563" i="4"/>
  <c r="R1563" i="4"/>
  <c r="Q1564" i="4"/>
  <c r="R1564" i="4"/>
  <c r="Q1565" i="4"/>
  <c r="R1565" i="4"/>
  <c r="Q1566" i="4"/>
  <c r="R1566" i="4"/>
  <c r="Q1567" i="4"/>
  <c r="R1567" i="4"/>
  <c r="Q1568" i="4"/>
  <c r="R1568" i="4"/>
  <c r="Q1569" i="4"/>
  <c r="R1569" i="4"/>
  <c r="Q1570" i="4"/>
  <c r="R1570" i="4"/>
  <c r="Q1571" i="4"/>
  <c r="R1571" i="4"/>
  <c r="Q1572" i="4"/>
  <c r="R1572" i="4"/>
  <c r="Q1573" i="4"/>
  <c r="R1573" i="4"/>
  <c r="Q1574" i="4"/>
  <c r="R1574" i="4"/>
  <c r="Q1575" i="4"/>
  <c r="R1575" i="4"/>
  <c r="Q1576" i="4"/>
  <c r="R1576" i="4"/>
  <c r="Q1577" i="4"/>
  <c r="R1577" i="4"/>
  <c r="Q1578" i="4"/>
  <c r="R1578" i="4"/>
  <c r="Q1579" i="4"/>
  <c r="R1579" i="4"/>
  <c r="Q1580" i="4"/>
  <c r="R1580" i="4"/>
  <c r="Q1581" i="4"/>
  <c r="R1581" i="4"/>
  <c r="Q1582" i="4"/>
  <c r="R1582" i="4"/>
  <c r="Q1583" i="4"/>
  <c r="R1583" i="4"/>
  <c r="Q1584" i="4"/>
  <c r="R1584" i="4"/>
  <c r="Q1585" i="4"/>
  <c r="R1585" i="4"/>
  <c r="Q1586" i="4"/>
  <c r="R1586" i="4"/>
  <c r="Q1587" i="4"/>
  <c r="R1587" i="4"/>
  <c r="Q1588" i="4"/>
  <c r="R1588" i="4"/>
  <c r="Q1589" i="4"/>
  <c r="R1589" i="4"/>
  <c r="Q1590" i="4"/>
  <c r="R1590" i="4"/>
  <c r="Q1591" i="4"/>
  <c r="R1591" i="4"/>
  <c r="Q1592" i="4"/>
  <c r="R1592" i="4"/>
  <c r="Q1593" i="4"/>
  <c r="R1593" i="4"/>
  <c r="Q1594" i="4"/>
  <c r="R1594" i="4"/>
  <c r="Q1595" i="4"/>
  <c r="R1595" i="4"/>
  <c r="Q1596" i="4"/>
  <c r="R1596" i="4"/>
  <c r="Q1597" i="4"/>
  <c r="R1597" i="4"/>
  <c r="Q1598" i="4"/>
  <c r="R1598" i="4"/>
  <c r="Q1599" i="4"/>
  <c r="R1599" i="4"/>
  <c r="Q1600" i="4"/>
  <c r="R1600" i="4"/>
  <c r="Q1601" i="4"/>
  <c r="R1601" i="4"/>
  <c r="Q1602" i="4"/>
  <c r="R1602" i="4"/>
  <c r="Q1603" i="4"/>
  <c r="R1603" i="4"/>
  <c r="Q1604" i="4"/>
  <c r="R1604" i="4"/>
  <c r="Q1605" i="4"/>
  <c r="R1605" i="4"/>
  <c r="Q1606" i="4"/>
  <c r="R1606" i="4"/>
  <c r="Q1607" i="4"/>
  <c r="R1607" i="4"/>
  <c r="Q1608" i="4"/>
  <c r="R1608" i="4"/>
  <c r="Q1609" i="4"/>
  <c r="R1609" i="4"/>
  <c r="Q1610" i="4"/>
  <c r="R1610" i="4"/>
  <c r="Q1611" i="4"/>
  <c r="R1611" i="4"/>
  <c r="Q1612" i="4"/>
  <c r="R1612" i="4"/>
  <c r="Q1613" i="4"/>
  <c r="R1613" i="4"/>
  <c r="Q1614" i="4"/>
  <c r="R1614" i="4"/>
  <c r="Q1615" i="4"/>
  <c r="R1615" i="4"/>
  <c r="Q1616" i="4"/>
  <c r="R1616" i="4"/>
  <c r="Q1617" i="4"/>
  <c r="R1617" i="4"/>
  <c r="Q1618" i="4"/>
  <c r="R1618" i="4"/>
  <c r="Q1619" i="4"/>
  <c r="R1619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1675" i="4"/>
  <c r="R1675" i="4"/>
  <c r="Q1676" i="4"/>
  <c r="R1676" i="4"/>
  <c r="Q1677" i="4"/>
  <c r="R1677" i="4"/>
  <c r="Q1678" i="4"/>
  <c r="R1678" i="4"/>
  <c r="Q1679" i="4"/>
  <c r="R1679" i="4"/>
  <c r="Q1680" i="4"/>
  <c r="R1680" i="4"/>
  <c r="Q1681" i="4"/>
  <c r="R1681" i="4"/>
  <c r="Q1682" i="4"/>
  <c r="R1682" i="4"/>
  <c r="Q1683" i="4"/>
  <c r="R1683" i="4"/>
  <c r="Q1684" i="4"/>
  <c r="R1684" i="4"/>
  <c r="Q1685" i="4"/>
  <c r="R1685" i="4"/>
  <c r="Q1686" i="4"/>
  <c r="R1686" i="4"/>
  <c r="Q1687" i="4"/>
  <c r="R1687" i="4"/>
  <c r="Q1688" i="4"/>
  <c r="R1688" i="4"/>
  <c r="Q1689" i="4"/>
  <c r="R1689" i="4"/>
  <c r="Q1690" i="4"/>
  <c r="R1690" i="4"/>
  <c r="Q1691" i="4"/>
  <c r="R1691" i="4"/>
  <c r="Q1692" i="4"/>
  <c r="R1692" i="4"/>
  <c r="Q1693" i="4"/>
  <c r="R1693" i="4"/>
  <c r="Q1694" i="4"/>
  <c r="R1694" i="4"/>
  <c r="Q1695" i="4"/>
  <c r="R1695" i="4"/>
  <c r="Q1696" i="4"/>
  <c r="R1696" i="4"/>
  <c r="Q1697" i="4"/>
  <c r="R1697" i="4"/>
  <c r="Q1698" i="4"/>
  <c r="R1698" i="4"/>
  <c r="Q1699" i="4"/>
  <c r="R1699" i="4"/>
  <c r="Q1700" i="4"/>
  <c r="R1700" i="4"/>
  <c r="Q1701" i="4"/>
  <c r="R1701" i="4"/>
  <c r="Q1702" i="4"/>
  <c r="R1702" i="4"/>
  <c r="Q1703" i="4"/>
  <c r="R1703" i="4"/>
  <c r="Q1704" i="4"/>
  <c r="R1704" i="4"/>
  <c r="Q1705" i="4"/>
  <c r="R1705" i="4"/>
  <c r="Q1706" i="4"/>
  <c r="R1706" i="4"/>
  <c r="Q1707" i="4"/>
  <c r="R1707" i="4"/>
  <c r="Q1708" i="4"/>
  <c r="R1708" i="4"/>
  <c r="Q1709" i="4"/>
  <c r="R1709" i="4"/>
  <c r="Q1710" i="4"/>
  <c r="R1710" i="4"/>
  <c r="Q1711" i="4"/>
  <c r="R1711" i="4"/>
  <c r="Q1712" i="4"/>
  <c r="R1712" i="4"/>
  <c r="Q1713" i="4"/>
  <c r="R1713" i="4"/>
  <c r="Q1714" i="4"/>
  <c r="R1714" i="4"/>
  <c r="Q1715" i="4"/>
  <c r="R1715" i="4"/>
  <c r="Q1716" i="4"/>
  <c r="R1716" i="4"/>
  <c r="Q1717" i="4"/>
  <c r="R1717" i="4"/>
  <c r="Q1718" i="4"/>
  <c r="R1718" i="4"/>
  <c r="Q1719" i="4"/>
  <c r="R1719" i="4"/>
  <c r="Q1720" i="4"/>
  <c r="R1720" i="4"/>
  <c r="Q1721" i="4"/>
  <c r="R1721" i="4"/>
  <c r="Q1722" i="4"/>
  <c r="R1722" i="4"/>
  <c r="Q1723" i="4"/>
  <c r="R1723" i="4"/>
  <c r="Q1724" i="4"/>
  <c r="R1724" i="4"/>
  <c r="Q1725" i="4"/>
  <c r="R1725" i="4"/>
  <c r="Q1726" i="4"/>
  <c r="R1726" i="4"/>
  <c r="Q1727" i="4"/>
  <c r="R1727" i="4"/>
  <c r="Q1728" i="4"/>
  <c r="R1728" i="4"/>
  <c r="Q1729" i="4"/>
  <c r="R1729" i="4"/>
  <c r="Q1730" i="4"/>
  <c r="R1730" i="4"/>
  <c r="Q1731" i="4"/>
  <c r="R1731" i="4"/>
  <c r="Q1732" i="4"/>
  <c r="R1732" i="4"/>
  <c r="Q1733" i="4"/>
  <c r="R1733" i="4"/>
  <c r="Q1734" i="4"/>
  <c r="R1734" i="4"/>
  <c r="Q1735" i="4"/>
  <c r="R1735" i="4"/>
  <c r="Q1736" i="4"/>
  <c r="R1736" i="4"/>
  <c r="Q1737" i="4"/>
  <c r="R1737" i="4"/>
  <c r="Q1738" i="4"/>
  <c r="R1738" i="4"/>
  <c r="Q1739" i="4"/>
  <c r="R1739" i="4"/>
  <c r="Q1740" i="4"/>
  <c r="R1740" i="4"/>
  <c r="Q1741" i="4"/>
  <c r="R1741" i="4"/>
  <c r="Q1742" i="4"/>
  <c r="R1742" i="4"/>
  <c r="Q1743" i="4"/>
  <c r="R1743" i="4"/>
  <c r="Q1744" i="4"/>
  <c r="R1744" i="4"/>
  <c r="Q1745" i="4"/>
  <c r="R1745" i="4"/>
  <c r="Q1746" i="4"/>
  <c r="R1746" i="4"/>
  <c r="Q1747" i="4"/>
  <c r="R1747" i="4"/>
  <c r="Q1748" i="4"/>
  <c r="R1748" i="4"/>
  <c r="Q1749" i="4"/>
  <c r="R1749" i="4"/>
  <c r="Q1750" i="4"/>
  <c r="R1750" i="4"/>
  <c r="Q1751" i="4"/>
  <c r="R1751" i="4"/>
  <c r="Q1752" i="4"/>
  <c r="R1752" i="4"/>
  <c r="Q1753" i="4"/>
  <c r="R1753" i="4"/>
  <c r="Q1754" i="4"/>
  <c r="R1754" i="4"/>
  <c r="Q1755" i="4"/>
  <c r="R1755" i="4"/>
  <c r="Q1756" i="4"/>
  <c r="R1756" i="4"/>
  <c r="Q1757" i="4"/>
  <c r="R1757" i="4"/>
  <c r="Q1758" i="4"/>
  <c r="R1758" i="4"/>
  <c r="Q1759" i="4"/>
  <c r="R1759" i="4"/>
  <c r="Q1760" i="4"/>
  <c r="R1760" i="4"/>
  <c r="Q1761" i="4"/>
  <c r="R1761" i="4"/>
  <c r="Q1762" i="4"/>
  <c r="R1762" i="4"/>
  <c r="Q1763" i="4"/>
  <c r="R1763" i="4"/>
  <c r="Q1764" i="4"/>
  <c r="R1764" i="4"/>
  <c r="Q1765" i="4"/>
  <c r="R1765" i="4"/>
  <c r="Q1766" i="4"/>
  <c r="R1766" i="4"/>
  <c r="Q1767" i="4"/>
  <c r="R1767" i="4"/>
  <c r="Q1768" i="4"/>
  <c r="R1768" i="4"/>
  <c r="Q1769" i="4"/>
  <c r="R1769" i="4"/>
  <c r="Q1770" i="4"/>
  <c r="R1770" i="4"/>
  <c r="Q1771" i="4"/>
  <c r="R1771" i="4"/>
  <c r="Q1772" i="4"/>
  <c r="R1772" i="4"/>
  <c r="Q1773" i="4"/>
  <c r="R1773" i="4"/>
  <c r="Q1774" i="4"/>
  <c r="R1774" i="4"/>
  <c r="Q1775" i="4"/>
  <c r="R1775" i="4"/>
  <c r="Q1776" i="4"/>
  <c r="R1776" i="4"/>
  <c r="Q1777" i="4"/>
  <c r="R1777" i="4"/>
  <c r="Q1778" i="4"/>
  <c r="R1778" i="4"/>
  <c r="Q1779" i="4"/>
  <c r="R1779" i="4"/>
  <c r="Q1780" i="4"/>
  <c r="R1780" i="4"/>
  <c r="Q1781" i="4"/>
  <c r="R1781" i="4"/>
  <c r="Q1782" i="4"/>
  <c r="R1782" i="4"/>
  <c r="Q1783" i="4"/>
  <c r="R1783" i="4"/>
  <c r="Q1784" i="4"/>
  <c r="R1784" i="4"/>
  <c r="Q1785" i="4"/>
  <c r="R1785" i="4"/>
  <c r="Q1786" i="4"/>
  <c r="R1786" i="4"/>
  <c r="Q1787" i="4"/>
  <c r="R1787" i="4"/>
  <c r="Q1788" i="4"/>
  <c r="R1788" i="4"/>
  <c r="Q1789" i="4"/>
  <c r="R1789" i="4"/>
  <c r="Q1790" i="4"/>
  <c r="R1790" i="4"/>
  <c r="Q1791" i="4"/>
  <c r="R1791" i="4"/>
  <c r="Q1792" i="4"/>
  <c r="R1792" i="4"/>
  <c r="Q1793" i="4"/>
  <c r="R1793" i="4"/>
  <c r="Q1794" i="4"/>
  <c r="R1794" i="4"/>
  <c r="Q1795" i="4"/>
  <c r="R1795" i="4"/>
  <c r="Q1796" i="4"/>
  <c r="R1796" i="4"/>
  <c r="Q1797" i="4"/>
  <c r="R1797" i="4"/>
  <c r="Q1798" i="4"/>
  <c r="R1798" i="4"/>
  <c r="Q1799" i="4"/>
  <c r="R1799" i="4"/>
  <c r="Q1800" i="4"/>
  <c r="R1800" i="4"/>
  <c r="Q1801" i="4"/>
  <c r="R1801" i="4"/>
  <c r="Q1802" i="4"/>
  <c r="R1802" i="4"/>
  <c r="Q1803" i="4"/>
  <c r="R1803" i="4"/>
  <c r="Q1804" i="4"/>
  <c r="R1804" i="4"/>
  <c r="Q1805" i="4"/>
  <c r="R1805" i="4"/>
  <c r="Q1806" i="4"/>
  <c r="R1806" i="4"/>
  <c r="Q1807" i="4"/>
  <c r="R1807" i="4"/>
  <c r="Q1808" i="4"/>
  <c r="R1808" i="4"/>
  <c r="Q1809" i="4"/>
  <c r="R1809" i="4"/>
  <c r="Q1810" i="4"/>
  <c r="R1810" i="4"/>
  <c r="Q1811" i="4"/>
  <c r="R1811" i="4"/>
  <c r="Q1812" i="4"/>
  <c r="R1812" i="4"/>
  <c r="Q1813" i="4"/>
  <c r="R1813" i="4"/>
  <c r="Q1814" i="4"/>
  <c r="R1814" i="4"/>
  <c r="Q1815" i="4"/>
  <c r="R1815" i="4"/>
  <c r="Q1816" i="4"/>
  <c r="R1816" i="4"/>
  <c r="Q1817" i="4"/>
  <c r="R1817" i="4"/>
  <c r="Q1818" i="4"/>
  <c r="R1818" i="4"/>
  <c r="Q1819" i="4"/>
  <c r="R1819" i="4"/>
  <c r="Q1820" i="4"/>
  <c r="R1820" i="4"/>
  <c r="Q1821" i="4"/>
  <c r="R1821" i="4"/>
  <c r="Q1822" i="4"/>
  <c r="R1822" i="4"/>
  <c r="Q1823" i="4"/>
  <c r="R1823" i="4"/>
  <c r="Q1824" i="4"/>
  <c r="R1824" i="4"/>
  <c r="Q1825" i="4"/>
  <c r="R1825" i="4"/>
  <c r="Q1826" i="4"/>
  <c r="R1826" i="4"/>
  <c r="Q1827" i="4"/>
  <c r="R1827" i="4"/>
  <c r="Q1828" i="4"/>
  <c r="R1828" i="4"/>
  <c r="Q1829" i="4"/>
  <c r="R1829" i="4"/>
  <c r="Q1830" i="4"/>
  <c r="R1830" i="4"/>
  <c r="Q1831" i="4"/>
  <c r="R1831" i="4"/>
  <c r="Q1832" i="4"/>
  <c r="R1832" i="4"/>
  <c r="Q1833" i="4"/>
  <c r="R1833" i="4"/>
  <c r="Q1834" i="4"/>
  <c r="R1834" i="4"/>
  <c r="Q1835" i="4"/>
  <c r="R1835" i="4"/>
  <c r="Q1836" i="4"/>
  <c r="R1836" i="4"/>
  <c r="Q1837" i="4"/>
  <c r="R1837" i="4"/>
  <c r="Q1838" i="4"/>
  <c r="R1838" i="4"/>
  <c r="Q1839" i="4"/>
  <c r="R1839" i="4"/>
  <c r="Q1840" i="4"/>
  <c r="R1840" i="4"/>
  <c r="Q1841" i="4"/>
  <c r="R1841" i="4"/>
  <c r="Q1842" i="4"/>
  <c r="R1842" i="4"/>
  <c r="Q1843" i="4"/>
  <c r="R1843" i="4"/>
  <c r="Q1844" i="4"/>
  <c r="R1844" i="4"/>
  <c r="Q1845" i="4"/>
  <c r="R1845" i="4"/>
  <c r="Q1846" i="4"/>
  <c r="R1846" i="4"/>
  <c r="Q1847" i="4"/>
  <c r="R1847" i="4"/>
  <c r="Q1848" i="4"/>
  <c r="R1848" i="4"/>
  <c r="Q1849" i="4"/>
  <c r="R1849" i="4"/>
  <c r="Q1850" i="4"/>
  <c r="R1850" i="4"/>
  <c r="Q1851" i="4"/>
  <c r="R1851" i="4"/>
  <c r="Q1852" i="4"/>
  <c r="R1852" i="4"/>
  <c r="Q1853" i="4"/>
  <c r="R1853" i="4"/>
  <c r="Q1854" i="4"/>
  <c r="R1854" i="4"/>
  <c r="Q1855" i="4"/>
  <c r="R1855" i="4"/>
  <c r="Q1856" i="4"/>
  <c r="R1856" i="4"/>
  <c r="Q1857" i="4"/>
  <c r="R1857" i="4"/>
  <c r="Q1858" i="4"/>
  <c r="R1858" i="4"/>
  <c r="Q1859" i="4"/>
  <c r="R1859" i="4"/>
  <c r="Q1860" i="4"/>
  <c r="R1860" i="4"/>
  <c r="Q1861" i="4"/>
  <c r="R1861" i="4"/>
  <c r="Q1862" i="4"/>
  <c r="R1862" i="4"/>
  <c r="Q1863" i="4"/>
  <c r="R1863" i="4"/>
  <c r="Q1864" i="4"/>
  <c r="R1864" i="4"/>
  <c r="Q1865" i="4"/>
  <c r="R1865" i="4"/>
  <c r="Q1866" i="4"/>
  <c r="R1866" i="4"/>
  <c r="Q1867" i="4"/>
  <c r="R1867" i="4"/>
  <c r="Q1868" i="4"/>
  <c r="R1868" i="4"/>
  <c r="Q1869" i="4"/>
  <c r="R1869" i="4"/>
  <c r="Q1870" i="4"/>
  <c r="R1870" i="4"/>
  <c r="Q1871" i="4"/>
  <c r="R1871" i="4"/>
  <c r="Q1872" i="4"/>
  <c r="R1872" i="4"/>
  <c r="Q1873" i="4"/>
  <c r="R1873" i="4"/>
  <c r="Q1874" i="4"/>
  <c r="R1874" i="4"/>
  <c r="Q1875" i="4"/>
  <c r="R1875" i="4"/>
  <c r="Q1876" i="4"/>
  <c r="R1876" i="4"/>
  <c r="Q1877" i="4"/>
  <c r="R1877" i="4"/>
  <c r="Q1878" i="4"/>
  <c r="R1878" i="4"/>
  <c r="Q1879" i="4"/>
  <c r="R1879" i="4"/>
  <c r="Q1880" i="4"/>
  <c r="R1880" i="4"/>
  <c r="Q1881" i="4"/>
  <c r="R1881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1983" i="4"/>
  <c r="R1983" i="4"/>
  <c r="Q1984" i="4"/>
  <c r="R1984" i="4"/>
  <c r="Q1985" i="4"/>
  <c r="R1985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2030" i="4"/>
  <c r="R2030" i="4"/>
  <c r="Q2031" i="4"/>
  <c r="R2031" i="4"/>
  <c r="Q2032" i="4"/>
  <c r="R2032" i="4"/>
  <c r="Q2033" i="4"/>
  <c r="R2033" i="4"/>
  <c r="Q2034" i="4"/>
  <c r="R2034" i="4"/>
  <c r="Q2035" i="4"/>
  <c r="R2035" i="4"/>
  <c r="Q2036" i="4"/>
  <c r="R2036" i="4"/>
  <c r="Q2037" i="4"/>
  <c r="R2037" i="4"/>
  <c r="Q2038" i="4"/>
  <c r="R2038" i="4"/>
  <c r="Q2039" i="4"/>
  <c r="R2039" i="4"/>
  <c r="Q2040" i="4"/>
  <c r="R2040" i="4"/>
  <c r="Q2041" i="4"/>
  <c r="R2041" i="4"/>
  <c r="Q2042" i="4"/>
  <c r="R2042" i="4"/>
  <c r="Q2043" i="4"/>
  <c r="R2043" i="4"/>
  <c r="Q2044" i="4"/>
  <c r="R2044" i="4"/>
  <c r="Q2045" i="4"/>
  <c r="R2045" i="4"/>
  <c r="Q2046" i="4"/>
  <c r="R2046" i="4"/>
  <c r="Q2047" i="4"/>
  <c r="R2047" i="4"/>
  <c r="Q2048" i="4"/>
  <c r="R2048" i="4"/>
  <c r="Q2049" i="4"/>
  <c r="R2049" i="4"/>
  <c r="Q2050" i="4"/>
  <c r="R2050" i="4"/>
  <c r="Q2051" i="4"/>
  <c r="R2051" i="4"/>
  <c r="Q2052" i="4"/>
  <c r="R2052" i="4"/>
  <c r="Q2053" i="4"/>
  <c r="R2053" i="4"/>
  <c r="Q2054" i="4"/>
  <c r="R2054" i="4"/>
  <c r="Q2055" i="4"/>
  <c r="R2055" i="4"/>
  <c r="Q2056" i="4"/>
  <c r="R2056" i="4"/>
  <c r="Q2057" i="4"/>
  <c r="R2057" i="4"/>
  <c r="Q2058" i="4"/>
  <c r="R2058" i="4"/>
  <c r="Q2059" i="4"/>
  <c r="R2059" i="4"/>
  <c r="Q2060" i="4"/>
  <c r="R2060" i="4"/>
  <c r="Q2061" i="4"/>
  <c r="R2061" i="4"/>
  <c r="Q2062" i="4"/>
  <c r="R2062" i="4"/>
  <c r="Q2063" i="4"/>
  <c r="R2063" i="4"/>
  <c r="Q2064" i="4"/>
  <c r="R2064" i="4"/>
  <c r="Q2065" i="4"/>
  <c r="R2065" i="4"/>
  <c r="Q2066" i="4"/>
  <c r="R2066" i="4"/>
  <c r="Q2067" i="4"/>
  <c r="R2067" i="4"/>
  <c r="Q2068" i="4"/>
  <c r="R2068" i="4"/>
  <c r="Q2069" i="4"/>
  <c r="R2069" i="4"/>
  <c r="Q2070" i="4"/>
  <c r="R2070" i="4"/>
  <c r="Q2071" i="4"/>
  <c r="R2071" i="4"/>
  <c r="Q2072" i="4"/>
  <c r="R2072" i="4"/>
  <c r="Q2073" i="4"/>
  <c r="R2073" i="4"/>
  <c r="Q2074" i="4"/>
  <c r="R2074" i="4"/>
  <c r="Q2075" i="4"/>
  <c r="R2075" i="4"/>
  <c r="Q2076" i="4"/>
  <c r="R2076" i="4"/>
  <c r="Q2077" i="4"/>
  <c r="R2077" i="4"/>
  <c r="Q2078" i="4"/>
  <c r="R2078" i="4"/>
  <c r="Q2079" i="4"/>
  <c r="R2079" i="4"/>
  <c r="Q2080" i="4"/>
  <c r="R2080" i="4"/>
  <c r="Q2081" i="4"/>
  <c r="R2081" i="4"/>
  <c r="Q2082" i="4"/>
  <c r="R2082" i="4"/>
  <c r="Q2083" i="4"/>
  <c r="R2083" i="4"/>
  <c r="Q2084" i="4"/>
  <c r="R2084" i="4"/>
  <c r="Q2085" i="4"/>
  <c r="R2085" i="4"/>
  <c r="Q2086" i="4"/>
  <c r="R2086" i="4"/>
  <c r="Q2087" i="4"/>
  <c r="R2087" i="4"/>
  <c r="Q2088" i="4"/>
  <c r="R2088" i="4"/>
  <c r="Q2089" i="4"/>
  <c r="R2089" i="4"/>
  <c r="Q2090" i="4"/>
  <c r="R2090" i="4"/>
  <c r="Q2091" i="4"/>
  <c r="R2091" i="4"/>
  <c r="Q2092" i="4"/>
  <c r="R2092" i="4"/>
  <c r="Q2093" i="4"/>
  <c r="R2093" i="4"/>
  <c r="Q2094" i="4"/>
  <c r="R2094" i="4"/>
  <c r="Q2095" i="4"/>
  <c r="R2095" i="4"/>
  <c r="Q2096" i="4"/>
  <c r="R2096" i="4"/>
  <c r="Q2097" i="4"/>
  <c r="R2097" i="4"/>
  <c r="Q2098" i="4"/>
  <c r="R2098" i="4"/>
  <c r="Q2099" i="4"/>
  <c r="R2099" i="4"/>
  <c r="Q2100" i="4"/>
  <c r="R2100" i="4"/>
  <c r="Q2101" i="4"/>
  <c r="R2101" i="4"/>
  <c r="Q2102" i="4"/>
  <c r="R2102" i="4"/>
  <c r="Q2103" i="4"/>
  <c r="R2103" i="4"/>
  <c r="Q2104" i="4"/>
  <c r="R2104" i="4"/>
  <c r="Q2105" i="4"/>
  <c r="R2105" i="4"/>
  <c r="Q2106" i="4"/>
  <c r="R2106" i="4"/>
  <c r="Q2107" i="4"/>
  <c r="R2107" i="4"/>
  <c r="Q2108" i="4"/>
  <c r="R2108" i="4"/>
  <c r="Q2109" i="4"/>
  <c r="R2109" i="4"/>
  <c r="Q2110" i="4"/>
  <c r="R2110" i="4"/>
  <c r="Q2111" i="4"/>
  <c r="R2111" i="4"/>
  <c r="Q2112" i="4"/>
  <c r="R2112" i="4"/>
  <c r="Q2113" i="4"/>
  <c r="R2113" i="4"/>
  <c r="Q2114" i="4"/>
  <c r="R2114" i="4"/>
  <c r="Q2115" i="4"/>
  <c r="R2115" i="4"/>
  <c r="Q2116" i="4"/>
  <c r="R2116" i="4"/>
  <c r="Q2117" i="4"/>
  <c r="R2117" i="4"/>
  <c r="Q2118" i="4"/>
  <c r="R2118" i="4"/>
  <c r="Q2119" i="4"/>
  <c r="R2119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2161" i="4"/>
  <c r="R2161" i="4"/>
  <c r="Q2162" i="4"/>
  <c r="R2162" i="4"/>
  <c r="Q2163" i="4"/>
  <c r="R2163" i="4"/>
  <c r="Q2164" i="4"/>
  <c r="R2164" i="4"/>
  <c r="Q2165" i="4"/>
  <c r="R2165" i="4"/>
  <c r="Q2166" i="4"/>
  <c r="R2166" i="4"/>
  <c r="Q2167" i="4"/>
  <c r="R2167" i="4"/>
  <c r="Q2168" i="4"/>
  <c r="R2168" i="4"/>
  <c r="Q2169" i="4"/>
  <c r="R2169" i="4"/>
  <c r="Q2170" i="4"/>
  <c r="R2170" i="4"/>
  <c r="Q2171" i="4"/>
  <c r="R2171" i="4"/>
  <c r="Q2172" i="4"/>
  <c r="R2172" i="4"/>
  <c r="Q2173" i="4"/>
  <c r="R2173" i="4"/>
  <c r="Q2174" i="4"/>
  <c r="R2174" i="4"/>
  <c r="Q2175" i="4"/>
  <c r="R2175" i="4"/>
  <c r="Q2176" i="4"/>
  <c r="R2176" i="4"/>
  <c r="Q2177" i="4"/>
  <c r="R2177" i="4"/>
  <c r="Q2178" i="4"/>
  <c r="R2178" i="4"/>
  <c r="Q2179" i="4"/>
  <c r="R2179" i="4"/>
  <c r="Q2180" i="4"/>
  <c r="R2180" i="4"/>
  <c r="Q2181" i="4"/>
  <c r="R2181" i="4"/>
  <c r="Q2182" i="4"/>
  <c r="R2182" i="4"/>
  <c r="Q2183" i="4"/>
  <c r="R2183" i="4"/>
  <c r="Q2184" i="4"/>
  <c r="R2184" i="4"/>
  <c r="Q2185" i="4"/>
  <c r="R2185" i="4"/>
  <c r="Q2186" i="4"/>
  <c r="R2186" i="4"/>
  <c r="Q2187" i="4"/>
  <c r="R2187" i="4"/>
  <c r="Q2188" i="4"/>
  <c r="R2188" i="4"/>
  <c r="Q2189" i="4"/>
  <c r="R2189" i="4"/>
  <c r="Q2190" i="4"/>
  <c r="R2190" i="4"/>
  <c r="Q2191" i="4"/>
  <c r="R2191" i="4"/>
  <c r="Q2192" i="4"/>
  <c r="R2192" i="4"/>
  <c r="Q2193" i="4"/>
  <c r="R2193" i="4"/>
  <c r="Q2194" i="4"/>
  <c r="R2194" i="4"/>
  <c r="Q2195" i="4"/>
  <c r="R2195" i="4"/>
  <c r="Q2196" i="4"/>
  <c r="R2196" i="4"/>
  <c r="Q2197" i="4"/>
  <c r="R2197" i="4"/>
  <c r="Q2198" i="4"/>
  <c r="R2198" i="4"/>
  <c r="Q2199" i="4"/>
  <c r="R2199" i="4"/>
  <c r="Q2200" i="4"/>
  <c r="R2200" i="4"/>
  <c r="Q2201" i="4"/>
  <c r="R2201" i="4"/>
  <c r="Q2202" i="4"/>
  <c r="R2202" i="4"/>
  <c r="Q2203" i="4"/>
  <c r="R2203" i="4"/>
  <c r="Q2204" i="4"/>
  <c r="R2204" i="4"/>
  <c r="Q2205" i="4"/>
  <c r="R2205" i="4"/>
  <c r="Q2206" i="4"/>
  <c r="R2206" i="4"/>
  <c r="Q2207" i="4"/>
  <c r="R2207" i="4"/>
  <c r="Q2208" i="4"/>
  <c r="R2208" i="4"/>
  <c r="Q2209" i="4"/>
  <c r="R2209" i="4"/>
  <c r="Q2210" i="4"/>
  <c r="R2210" i="4"/>
  <c r="Q2211" i="4"/>
  <c r="R2211" i="4"/>
  <c r="Q2212" i="4"/>
  <c r="R2212" i="4"/>
  <c r="Q2213" i="4"/>
  <c r="R2213" i="4"/>
  <c r="Q2214" i="4"/>
  <c r="R2214" i="4"/>
  <c r="Q2215" i="4"/>
  <c r="R2215" i="4"/>
  <c r="Q2216" i="4"/>
  <c r="R2216" i="4"/>
  <c r="Q2217" i="4"/>
  <c r="R2217" i="4"/>
  <c r="Q2218" i="4"/>
  <c r="R2218" i="4"/>
  <c r="Q2219" i="4"/>
  <c r="R2219" i="4"/>
  <c r="Q2220" i="4"/>
  <c r="R2220" i="4"/>
  <c r="Q2221" i="4"/>
  <c r="R2221" i="4"/>
  <c r="Q2222" i="4"/>
  <c r="R2222" i="4"/>
  <c r="Q2223" i="4"/>
  <c r="R2223" i="4"/>
  <c r="Q2224" i="4"/>
  <c r="R2224" i="4"/>
  <c r="Q2225" i="4"/>
  <c r="R2225" i="4"/>
  <c r="Q2226" i="4"/>
  <c r="R2226" i="4"/>
  <c r="Q2227" i="4"/>
  <c r="R2227" i="4"/>
  <c r="Q2228" i="4"/>
  <c r="R2228" i="4"/>
  <c r="Q2229" i="4"/>
  <c r="R2229" i="4"/>
  <c r="Q2230" i="4"/>
  <c r="R2230" i="4"/>
  <c r="Q2231" i="4"/>
  <c r="R2231" i="4"/>
  <c r="Q2232" i="4"/>
  <c r="R2232" i="4"/>
  <c r="Q2233" i="4"/>
  <c r="R2233" i="4"/>
  <c r="Q2234" i="4"/>
  <c r="R2234" i="4"/>
  <c r="Q2235" i="4"/>
  <c r="R2235" i="4"/>
  <c r="Q2236" i="4"/>
  <c r="R2236" i="4"/>
  <c r="Q2237" i="4"/>
  <c r="R2237" i="4"/>
  <c r="Q2238" i="4"/>
  <c r="R2238" i="4"/>
  <c r="Q2239" i="4"/>
  <c r="R2239" i="4"/>
  <c r="Q2240" i="4"/>
  <c r="R2240" i="4"/>
  <c r="Q2241" i="4"/>
  <c r="R2241" i="4"/>
  <c r="Q2242" i="4"/>
  <c r="R2242" i="4"/>
  <c r="Q2243" i="4"/>
  <c r="R2243" i="4"/>
  <c r="Q2244" i="4"/>
  <c r="R2244" i="4"/>
  <c r="Q2245" i="4"/>
  <c r="R2245" i="4"/>
  <c r="Q2246" i="4"/>
  <c r="R2246" i="4"/>
  <c r="Q2247" i="4"/>
  <c r="R2247" i="4"/>
  <c r="Q2248" i="4"/>
  <c r="R2248" i="4"/>
  <c r="Q2249" i="4"/>
  <c r="R2249" i="4"/>
  <c r="Q2250" i="4"/>
  <c r="R2250" i="4"/>
  <c r="Q2251" i="4"/>
  <c r="R2251" i="4"/>
  <c r="Q2252" i="4"/>
  <c r="R2252" i="4"/>
  <c r="Q2253" i="4"/>
  <c r="R2253" i="4"/>
  <c r="Q2254" i="4"/>
  <c r="R2254" i="4"/>
  <c r="Q2255" i="4"/>
  <c r="R2255" i="4"/>
  <c r="Q2256" i="4"/>
  <c r="R2256" i="4"/>
  <c r="Q2257" i="4"/>
  <c r="R2257" i="4"/>
  <c r="Q2258" i="4"/>
  <c r="R2258" i="4"/>
  <c r="Q2259" i="4"/>
  <c r="R2259" i="4"/>
  <c r="Q2260" i="4"/>
  <c r="R2260" i="4"/>
  <c r="Q2261" i="4"/>
  <c r="R2261" i="4"/>
  <c r="Q2262" i="4"/>
  <c r="R2262" i="4"/>
  <c r="Q2263" i="4"/>
  <c r="R2263" i="4"/>
  <c r="Q2264" i="4"/>
  <c r="R2264" i="4"/>
  <c r="Q2265" i="4"/>
  <c r="R2265" i="4"/>
  <c r="Q2266" i="4"/>
  <c r="R2266" i="4"/>
  <c r="Q2267" i="4"/>
  <c r="R2267" i="4"/>
  <c r="Q2268" i="4"/>
  <c r="R2268" i="4"/>
  <c r="Q2269" i="4"/>
  <c r="R2269" i="4"/>
  <c r="Q2270" i="4"/>
  <c r="R2270" i="4"/>
  <c r="Q2271" i="4"/>
  <c r="R2271" i="4"/>
  <c r="Q2272" i="4"/>
  <c r="R2272" i="4"/>
  <c r="Q2273" i="4"/>
  <c r="R2273" i="4"/>
  <c r="Q2274" i="4"/>
  <c r="R2274" i="4"/>
  <c r="Q2275" i="4"/>
  <c r="R2275" i="4"/>
  <c r="Q2276" i="4"/>
  <c r="R2276" i="4"/>
  <c r="Q2277" i="4"/>
  <c r="R2277" i="4"/>
  <c r="Q2278" i="4"/>
  <c r="R2278" i="4"/>
  <c r="Q2279" i="4"/>
  <c r="R2279" i="4"/>
  <c r="Q2280" i="4"/>
  <c r="R2280" i="4"/>
  <c r="Q2281" i="4"/>
  <c r="R2281" i="4"/>
  <c r="Q2282" i="4"/>
  <c r="R2282" i="4"/>
  <c r="Q2283" i="4"/>
  <c r="R2283" i="4"/>
  <c r="Q2284" i="4"/>
  <c r="R2284" i="4"/>
  <c r="Q2285" i="4"/>
  <c r="R2285" i="4"/>
  <c r="Q2286" i="4"/>
  <c r="R2286" i="4"/>
  <c r="Q2287" i="4"/>
  <c r="R2287" i="4"/>
  <c r="Q2288" i="4"/>
  <c r="R2288" i="4"/>
  <c r="Q2289" i="4"/>
  <c r="R2289" i="4"/>
  <c r="Q2290" i="4"/>
  <c r="R2290" i="4"/>
  <c r="Q2291" i="4"/>
  <c r="R2291" i="4"/>
  <c r="Q2292" i="4"/>
  <c r="R2292" i="4"/>
  <c r="Q2293" i="4"/>
  <c r="R2293" i="4"/>
  <c r="Q2294" i="4"/>
  <c r="R2294" i="4"/>
  <c r="Q2295" i="4"/>
  <c r="R2295" i="4"/>
  <c r="Q2296" i="4"/>
  <c r="R2296" i="4"/>
  <c r="Q2297" i="4"/>
  <c r="R2297" i="4"/>
  <c r="Q2298" i="4"/>
  <c r="R2298" i="4"/>
  <c r="Q2299" i="4"/>
  <c r="R2299" i="4"/>
  <c r="Q2300" i="4"/>
  <c r="R2300" i="4"/>
  <c r="Q2301" i="4"/>
  <c r="R2301" i="4"/>
  <c r="Q2302" i="4"/>
  <c r="R2302" i="4"/>
  <c r="Q2303" i="4"/>
  <c r="R2303" i="4"/>
  <c r="Q2304" i="4"/>
  <c r="R2304" i="4"/>
  <c r="Q2305" i="4"/>
  <c r="R2305" i="4"/>
  <c r="Q2306" i="4"/>
  <c r="R2306" i="4"/>
  <c r="Q2307" i="4"/>
  <c r="R2307" i="4"/>
  <c r="Q2308" i="4"/>
  <c r="R2308" i="4"/>
  <c r="Q2309" i="4"/>
  <c r="R2309" i="4"/>
  <c r="Q2310" i="4"/>
  <c r="R2310" i="4"/>
  <c r="Q2311" i="4"/>
  <c r="R2311" i="4"/>
  <c r="Q2312" i="4"/>
  <c r="R2312" i="4"/>
  <c r="Q2313" i="4"/>
  <c r="R2313" i="4"/>
  <c r="Q2314" i="4"/>
  <c r="R2314" i="4"/>
  <c r="Q2315" i="4"/>
  <c r="R2315" i="4"/>
  <c r="Q2316" i="4"/>
  <c r="R2316" i="4"/>
  <c r="Q2317" i="4"/>
  <c r="R2317" i="4"/>
  <c r="Q2318" i="4"/>
  <c r="R2318" i="4"/>
  <c r="Q2319" i="4"/>
  <c r="R2319" i="4"/>
  <c r="Q2320" i="4"/>
  <c r="R2320" i="4"/>
  <c r="Q2321" i="4"/>
  <c r="R2321" i="4"/>
  <c r="Q2322" i="4"/>
  <c r="R2322" i="4"/>
  <c r="Q2323" i="4"/>
  <c r="R2323" i="4"/>
  <c r="Q2324" i="4"/>
  <c r="R2324" i="4"/>
  <c r="Q2325" i="4"/>
  <c r="R2325" i="4"/>
  <c r="Q2326" i="4"/>
  <c r="R2326" i="4"/>
  <c r="Q2327" i="4"/>
  <c r="R2327" i="4"/>
  <c r="Q2328" i="4"/>
  <c r="R2328" i="4"/>
  <c r="Q2329" i="4"/>
  <c r="R2329" i="4"/>
  <c r="Q2330" i="4"/>
  <c r="R2330" i="4"/>
  <c r="Q2331" i="4"/>
  <c r="R2331" i="4"/>
  <c r="Q2332" i="4"/>
  <c r="R2332" i="4"/>
  <c r="Q2333" i="4"/>
  <c r="R2333" i="4"/>
  <c r="Q2334" i="4"/>
  <c r="R2334" i="4"/>
  <c r="Q2335" i="4"/>
  <c r="R2335" i="4"/>
  <c r="Q2336" i="4"/>
  <c r="R2336" i="4"/>
  <c r="Q2337" i="4"/>
  <c r="R2337" i="4"/>
  <c r="Q2338" i="4"/>
  <c r="R2338" i="4"/>
  <c r="Q2339" i="4"/>
  <c r="R2339" i="4"/>
  <c r="Q2340" i="4"/>
  <c r="R2340" i="4"/>
  <c r="Q2341" i="4"/>
  <c r="R2341" i="4"/>
  <c r="Q2342" i="4"/>
  <c r="R2342" i="4"/>
  <c r="Q2343" i="4"/>
  <c r="R2343" i="4"/>
  <c r="Q2344" i="4"/>
  <c r="R2344" i="4"/>
  <c r="Q2345" i="4"/>
  <c r="R2345" i="4"/>
  <c r="Q2346" i="4"/>
  <c r="R2346" i="4"/>
  <c r="Q2347" i="4"/>
  <c r="R2347" i="4"/>
  <c r="Q2348" i="4"/>
  <c r="R2348" i="4"/>
  <c r="Q2349" i="4"/>
  <c r="R2349" i="4"/>
  <c r="Q2350" i="4"/>
  <c r="R2350" i="4"/>
  <c r="Q2351" i="4"/>
  <c r="R2351" i="4"/>
  <c r="Q2352" i="4"/>
  <c r="R2352" i="4"/>
  <c r="Q2353" i="4"/>
  <c r="R2353" i="4"/>
  <c r="Q2354" i="4"/>
  <c r="R2354" i="4"/>
  <c r="Q2355" i="4"/>
  <c r="R2355" i="4"/>
  <c r="Q2356" i="4"/>
  <c r="R2356" i="4"/>
  <c r="Q2357" i="4"/>
  <c r="R2357" i="4"/>
  <c r="Q2358" i="4"/>
  <c r="R2358" i="4"/>
  <c r="Q2359" i="4"/>
  <c r="R2359" i="4"/>
  <c r="Q2360" i="4"/>
  <c r="R2360" i="4"/>
  <c r="Q2361" i="4"/>
  <c r="R2361" i="4"/>
  <c r="Q2362" i="4"/>
  <c r="R2362" i="4"/>
  <c r="Q2363" i="4"/>
  <c r="R2363" i="4"/>
  <c r="Q2364" i="4"/>
  <c r="R2364" i="4"/>
  <c r="Q2365" i="4"/>
  <c r="R2365" i="4"/>
  <c r="Q2366" i="4"/>
  <c r="R2366" i="4"/>
  <c r="Q2367" i="4"/>
  <c r="R2367" i="4"/>
  <c r="Q2368" i="4"/>
  <c r="R2368" i="4"/>
  <c r="Q2369" i="4"/>
  <c r="R2369" i="4"/>
  <c r="Q2370" i="4"/>
  <c r="R2370" i="4"/>
  <c r="Q2371" i="4"/>
  <c r="R2371" i="4"/>
  <c r="Q2372" i="4"/>
  <c r="R2372" i="4"/>
  <c r="Q2373" i="4"/>
  <c r="R2373" i="4"/>
  <c r="Q2374" i="4"/>
  <c r="R2374" i="4"/>
  <c r="Q2375" i="4"/>
  <c r="R2375" i="4"/>
  <c r="Q2376" i="4"/>
  <c r="R2376" i="4"/>
  <c r="Q2377" i="4"/>
  <c r="R2377" i="4"/>
  <c r="Q2378" i="4"/>
  <c r="R2378" i="4"/>
  <c r="Q2379" i="4"/>
  <c r="R2379" i="4"/>
  <c r="Q2380" i="4"/>
  <c r="R2380" i="4"/>
  <c r="Q2381" i="4"/>
  <c r="R2381" i="4"/>
  <c r="Q2382" i="4"/>
  <c r="R2382" i="4"/>
  <c r="Q2383" i="4"/>
  <c r="R2383" i="4"/>
  <c r="Q2384" i="4"/>
  <c r="R2384" i="4"/>
  <c r="Q2385" i="4"/>
  <c r="R2385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2467" i="4"/>
  <c r="R2467" i="4"/>
  <c r="Q2468" i="4"/>
  <c r="R2468" i="4"/>
  <c r="Q2469" i="4"/>
  <c r="R2469" i="4"/>
  <c r="Q2470" i="4"/>
  <c r="R2470" i="4"/>
  <c r="Q2471" i="4"/>
  <c r="R2471" i="4"/>
  <c r="Q2472" i="4"/>
  <c r="R2472" i="4"/>
  <c r="Q2473" i="4"/>
  <c r="R2473" i="4"/>
  <c r="Q2474" i="4"/>
  <c r="R2474" i="4"/>
  <c r="Q2475" i="4"/>
  <c r="R2475" i="4"/>
  <c r="Q2476" i="4"/>
  <c r="R2476" i="4"/>
  <c r="Q2477" i="4"/>
  <c r="R2477" i="4"/>
  <c r="Q2478" i="4"/>
  <c r="R2478" i="4"/>
  <c r="Q2479" i="4"/>
  <c r="R2479" i="4"/>
  <c r="Q2480" i="4"/>
  <c r="R2480" i="4"/>
  <c r="Q2481" i="4"/>
  <c r="R2481" i="4"/>
  <c r="Q2482" i="4"/>
  <c r="R2482" i="4"/>
  <c r="Q2483" i="4"/>
  <c r="R2483" i="4"/>
  <c r="Q2484" i="4"/>
  <c r="R2484" i="4"/>
  <c r="Q2485" i="4"/>
  <c r="R2485" i="4"/>
  <c r="Q2486" i="4"/>
  <c r="R2486" i="4"/>
  <c r="Q2487" i="4"/>
  <c r="R2487" i="4"/>
  <c r="Q2488" i="4"/>
  <c r="R2488" i="4"/>
  <c r="Q2489" i="4"/>
  <c r="R2489" i="4"/>
  <c r="Q2490" i="4"/>
  <c r="R2490" i="4"/>
  <c r="Q2491" i="4"/>
  <c r="R2491" i="4"/>
  <c r="Q2492" i="4"/>
  <c r="R2492" i="4"/>
  <c r="Q2493" i="4"/>
  <c r="R2493" i="4"/>
  <c r="Q2494" i="4"/>
  <c r="R2494" i="4"/>
  <c r="Q2495" i="4"/>
  <c r="R2495" i="4"/>
  <c r="Q2496" i="4"/>
  <c r="R2496" i="4"/>
  <c r="Q2497" i="4"/>
  <c r="R2497" i="4"/>
  <c r="Q2498" i="4"/>
  <c r="R2498" i="4"/>
  <c r="Q2499" i="4"/>
  <c r="R2499" i="4"/>
  <c r="Q2500" i="4"/>
  <c r="R2500" i="4"/>
  <c r="Q2501" i="4"/>
  <c r="R2501" i="4"/>
  <c r="Q2502" i="4"/>
  <c r="R2502" i="4"/>
  <c r="Q2503" i="4"/>
  <c r="R2503" i="4"/>
  <c r="Q2504" i="4"/>
  <c r="R2504" i="4"/>
  <c r="Q2505" i="4"/>
  <c r="R2505" i="4"/>
  <c r="Q2506" i="4"/>
  <c r="R2506" i="4"/>
  <c r="Q2507" i="4"/>
  <c r="R2507" i="4"/>
  <c r="Q2508" i="4"/>
  <c r="R2508" i="4"/>
  <c r="Q2509" i="4"/>
  <c r="R2509" i="4"/>
  <c r="Q2510" i="4"/>
  <c r="R2510" i="4"/>
  <c r="Q2511" i="4"/>
  <c r="R2511" i="4"/>
  <c r="Q2512" i="4"/>
  <c r="R2512" i="4"/>
  <c r="Q2513" i="4"/>
  <c r="R2513" i="4"/>
  <c r="Q2514" i="4"/>
  <c r="R2514" i="4"/>
  <c r="Q2515" i="4"/>
  <c r="R2515" i="4"/>
  <c r="Q2516" i="4"/>
  <c r="R2516" i="4"/>
  <c r="Q2517" i="4"/>
  <c r="R2517" i="4"/>
  <c r="Q2518" i="4"/>
  <c r="R2518" i="4"/>
  <c r="Q2519" i="4"/>
  <c r="R2519" i="4"/>
  <c r="Q2520" i="4"/>
  <c r="R2520" i="4"/>
  <c r="Q2521" i="4"/>
  <c r="R2521" i="4"/>
  <c r="Q2522" i="4"/>
  <c r="R2522" i="4"/>
  <c r="Q2523" i="4"/>
  <c r="R2523" i="4"/>
  <c r="Q2524" i="4"/>
  <c r="R2524" i="4"/>
  <c r="Q2525" i="4"/>
  <c r="R2525" i="4"/>
  <c r="Q2526" i="4"/>
  <c r="R2526" i="4"/>
  <c r="Q2527" i="4"/>
  <c r="R2527" i="4"/>
  <c r="Q2528" i="4"/>
  <c r="R2528" i="4"/>
  <c r="Q2529" i="4"/>
  <c r="R2529" i="4"/>
  <c r="Q2530" i="4"/>
  <c r="R2530" i="4"/>
  <c r="Q2531" i="4"/>
  <c r="R2531" i="4"/>
  <c r="Q2532" i="4"/>
  <c r="R2532" i="4"/>
  <c r="Q2533" i="4"/>
  <c r="R2533" i="4"/>
  <c r="Q2534" i="4"/>
  <c r="R2534" i="4"/>
  <c r="Q2535" i="4"/>
  <c r="R2535" i="4"/>
  <c r="Q2536" i="4"/>
  <c r="R2536" i="4"/>
  <c r="Q2537" i="4"/>
  <c r="R2537" i="4"/>
  <c r="Q2538" i="4"/>
  <c r="R2538" i="4"/>
  <c r="Q2539" i="4"/>
  <c r="R2539" i="4"/>
  <c r="Q2540" i="4"/>
  <c r="R2540" i="4"/>
  <c r="Q2541" i="4"/>
  <c r="R2541" i="4"/>
  <c r="Q2542" i="4"/>
  <c r="R2542" i="4"/>
  <c r="Q2543" i="4"/>
  <c r="R2543" i="4"/>
  <c r="Q2544" i="4"/>
  <c r="R2544" i="4"/>
  <c r="Q2545" i="4"/>
  <c r="R2545" i="4"/>
  <c r="Q2546" i="4"/>
  <c r="R2546" i="4"/>
  <c r="Q2547" i="4"/>
  <c r="R2547" i="4"/>
  <c r="Q2548" i="4"/>
  <c r="R2548" i="4"/>
  <c r="Q2549" i="4"/>
  <c r="R2549" i="4"/>
  <c r="Q2550" i="4"/>
  <c r="R2550" i="4"/>
  <c r="Q2551" i="4"/>
  <c r="R2551" i="4"/>
  <c r="Q2552" i="4"/>
  <c r="R2552" i="4"/>
  <c r="Q2553" i="4"/>
  <c r="R2553" i="4"/>
  <c r="Q2554" i="4"/>
  <c r="R2554" i="4"/>
  <c r="Q2555" i="4"/>
  <c r="R2555" i="4"/>
  <c r="Q2556" i="4"/>
  <c r="R2556" i="4"/>
  <c r="Q2557" i="4"/>
  <c r="R2557" i="4"/>
  <c r="Q2558" i="4"/>
  <c r="R2558" i="4"/>
  <c r="Q2559" i="4"/>
  <c r="R2559" i="4"/>
  <c r="Q2560" i="4"/>
  <c r="R2560" i="4"/>
  <c r="Q2561" i="4"/>
  <c r="R2561" i="4"/>
  <c r="Q2562" i="4"/>
  <c r="R2562" i="4"/>
  <c r="Q2563" i="4"/>
  <c r="R2563" i="4"/>
  <c r="Q2564" i="4"/>
  <c r="R2564" i="4"/>
  <c r="Q2565" i="4"/>
  <c r="R2565" i="4"/>
  <c r="Q2566" i="4"/>
  <c r="R2566" i="4"/>
  <c r="Q2567" i="4"/>
  <c r="R2567" i="4"/>
  <c r="Q2568" i="4"/>
  <c r="R2568" i="4"/>
  <c r="Q2569" i="4"/>
  <c r="R2569" i="4"/>
  <c r="Q2570" i="4"/>
  <c r="R2570" i="4"/>
  <c r="Q2571" i="4"/>
  <c r="R2571" i="4"/>
  <c r="Q2572" i="4"/>
  <c r="R2572" i="4"/>
  <c r="Q2573" i="4"/>
  <c r="R2573" i="4"/>
  <c r="Q2574" i="4"/>
  <c r="R2574" i="4"/>
  <c r="Q2575" i="4"/>
  <c r="R2575" i="4"/>
  <c r="Q2576" i="4"/>
  <c r="R2576" i="4"/>
  <c r="Q2577" i="4"/>
  <c r="R2577" i="4"/>
  <c r="Q2578" i="4"/>
  <c r="R2578" i="4"/>
  <c r="Q2579" i="4"/>
  <c r="R2579" i="4"/>
  <c r="Q2580" i="4"/>
  <c r="R2580" i="4"/>
  <c r="Q2581" i="4"/>
  <c r="R2581" i="4"/>
  <c r="Q2582" i="4"/>
  <c r="R2582" i="4"/>
  <c r="Q2583" i="4"/>
  <c r="R2583" i="4"/>
  <c r="Q2584" i="4"/>
  <c r="R2584" i="4"/>
  <c r="Q2585" i="4"/>
  <c r="R2585" i="4"/>
  <c r="Q2586" i="4"/>
  <c r="R2586" i="4"/>
  <c r="Q2587" i="4"/>
  <c r="R2587" i="4"/>
  <c r="Q2588" i="4"/>
  <c r="R2588" i="4"/>
  <c r="Q2589" i="4"/>
  <c r="R2589" i="4"/>
  <c r="Q2590" i="4"/>
  <c r="R2590" i="4"/>
  <c r="Q2591" i="4"/>
  <c r="R2591" i="4"/>
  <c r="Q2592" i="4"/>
  <c r="R2592" i="4"/>
  <c r="Q2593" i="4"/>
  <c r="R2593" i="4"/>
  <c r="Q2594" i="4"/>
  <c r="R2594" i="4"/>
  <c r="Q2595" i="4"/>
  <c r="R2595" i="4"/>
  <c r="Q2596" i="4"/>
  <c r="R2596" i="4"/>
  <c r="Q2597" i="4"/>
  <c r="R2597" i="4"/>
  <c r="Q2598" i="4"/>
  <c r="R2598" i="4"/>
  <c r="Q2599" i="4"/>
  <c r="R2599" i="4"/>
  <c r="Q2600" i="4"/>
  <c r="R2600" i="4"/>
  <c r="Q2601" i="4"/>
  <c r="R2601" i="4"/>
  <c r="Q2602" i="4"/>
  <c r="R2602" i="4"/>
  <c r="Q2603" i="4"/>
  <c r="R2603" i="4"/>
  <c r="Q2604" i="4"/>
  <c r="R2604" i="4"/>
  <c r="Q2605" i="4"/>
  <c r="R2605" i="4"/>
  <c r="Q2606" i="4"/>
  <c r="R2606" i="4"/>
  <c r="Q2607" i="4"/>
  <c r="R2607" i="4"/>
  <c r="Q2608" i="4"/>
  <c r="R2608" i="4"/>
  <c r="Q2609" i="4"/>
  <c r="R2609" i="4"/>
  <c r="Q2610" i="4"/>
  <c r="R2610" i="4"/>
  <c r="Q2611" i="4"/>
  <c r="R2611" i="4"/>
  <c r="Q2612" i="4"/>
  <c r="R2612" i="4"/>
  <c r="Q2613" i="4"/>
  <c r="R2613" i="4"/>
  <c r="Q2614" i="4"/>
  <c r="R2614" i="4"/>
  <c r="Q2615" i="4"/>
  <c r="R2615" i="4"/>
  <c r="Q2616" i="4"/>
  <c r="R2616" i="4"/>
  <c r="Q2617" i="4"/>
  <c r="R2617" i="4"/>
  <c r="Q2618" i="4"/>
  <c r="R2618" i="4"/>
  <c r="Q2619" i="4"/>
  <c r="R2619" i="4"/>
  <c r="Q2620" i="4"/>
  <c r="R2620" i="4"/>
  <c r="Q2621" i="4"/>
  <c r="R2621" i="4"/>
  <c r="Q2622" i="4"/>
  <c r="R2622" i="4"/>
  <c r="Q2623" i="4"/>
  <c r="R2623" i="4"/>
  <c r="Q2624" i="4"/>
  <c r="R2624" i="4"/>
  <c r="Q2625" i="4"/>
  <c r="R2625" i="4"/>
  <c r="Q2626" i="4"/>
  <c r="R2626" i="4"/>
  <c r="Q2627" i="4"/>
  <c r="R2627" i="4"/>
  <c r="Q2628" i="4"/>
  <c r="R2628" i="4"/>
  <c r="Q2629" i="4"/>
  <c r="R2629" i="4"/>
  <c r="Q2630" i="4"/>
  <c r="R2630" i="4"/>
  <c r="Q2631" i="4"/>
  <c r="R2631" i="4"/>
  <c r="Q2632" i="4"/>
  <c r="R2632" i="4"/>
  <c r="Q2633" i="4"/>
  <c r="R2633" i="4"/>
  <c r="Q2634" i="4"/>
  <c r="R2634" i="4"/>
  <c r="Q2635" i="4"/>
  <c r="R2635" i="4"/>
  <c r="Q2636" i="4"/>
  <c r="R2636" i="4"/>
  <c r="Q2637" i="4"/>
  <c r="R2637" i="4"/>
  <c r="Q2638" i="4"/>
  <c r="R2638" i="4"/>
  <c r="Q2639" i="4"/>
  <c r="R2639" i="4"/>
  <c r="Q2640" i="4"/>
  <c r="R2640" i="4"/>
  <c r="Q2641" i="4"/>
  <c r="R2641" i="4"/>
  <c r="Q2642" i="4"/>
  <c r="R2642" i="4"/>
  <c r="Q2643" i="4"/>
  <c r="R2643" i="4"/>
  <c r="Q2644" i="4"/>
  <c r="R2644" i="4"/>
  <c r="Q2645" i="4"/>
  <c r="R2645" i="4"/>
  <c r="Q2646" i="4"/>
  <c r="R2646" i="4"/>
  <c r="Q2647" i="4"/>
  <c r="R2647" i="4"/>
  <c r="Q2648" i="4"/>
  <c r="R2648" i="4"/>
  <c r="Q2649" i="4"/>
  <c r="R2649" i="4"/>
  <c r="Q2650" i="4"/>
  <c r="R2650" i="4"/>
  <c r="Q2651" i="4"/>
  <c r="R2651" i="4"/>
  <c r="Q2652" i="4"/>
  <c r="R2652" i="4"/>
  <c r="Q2653" i="4"/>
  <c r="R2653" i="4"/>
  <c r="Q2654" i="4"/>
  <c r="R2654" i="4"/>
  <c r="Q2655" i="4"/>
  <c r="R2655" i="4"/>
  <c r="Q2656" i="4"/>
  <c r="R2656" i="4"/>
  <c r="Q2657" i="4"/>
  <c r="R2657" i="4"/>
  <c r="Q2658" i="4"/>
  <c r="R2658" i="4"/>
  <c r="Q2659" i="4"/>
  <c r="R2659" i="4"/>
  <c r="Q2660" i="4"/>
  <c r="R2660" i="4"/>
  <c r="Q2661" i="4"/>
  <c r="R2661" i="4"/>
  <c r="Q2662" i="4"/>
  <c r="R2662" i="4"/>
  <c r="Q2663" i="4"/>
  <c r="R2663" i="4"/>
  <c r="Q2664" i="4"/>
  <c r="R2664" i="4"/>
  <c r="Q2665" i="4"/>
  <c r="R2665" i="4"/>
  <c r="Q2666" i="4"/>
  <c r="R2666" i="4"/>
  <c r="Q2667" i="4"/>
  <c r="R2667" i="4"/>
  <c r="Q2668" i="4"/>
  <c r="R2668" i="4"/>
  <c r="Q2669" i="4"/>
  <c r="R2669" i="4"/>
  <c r="Q2670" i="4"/>
  <c r="R2670" i="4"/>
  <c r="Q2671" i="4"/>
  <c r="R2671" i="4"/>
  <c r="Q2672" i="4"/>
  <c r="R2672" i="4"/>
  <c r="Q2673" i="4"/>
  <c r="R2673" i="4"/>
  <c r="Q2674" i="4"/>
  <c r="R2674" i="4"/>
  <c r="Q2675" i="4"/>
  <c r="R2675" i="4"/>
  <c r="Q2676" i="4"/>
  <c r="R2676" i="4"/>
  <c r="Q2677" i="4"/>
  <c r="R2677" i="4"/>
  <c r="Q2678" i="4"/>
  <c r="R2678" i="4"/>
  <c r="Q2679" i="4"/>
  <c r="R2679" i="4"/>
  <c r="Q2680" i="4"/>
  <c r="R2680" i="4"/>
  <c r="Q2681" i="4"/>
  <c r="R2681" i="4"/>
  <c r="Q2682" i="4"/>
  <c r="R2682" i="4"/>
  <c r="Q2683" i="4"/>
  <c r="R2683" i="4"/>
  <c r="Q2684" i="4"/>
  <c r="R2684" i="4"/>
  <c r="Q2685" i="4"/>
  <c r="R2685" i="4"/>
  <c r="Q2686" i="4"/>
  <c r="R2686" i="4"/>
  <c r="Q2687" i="4"/>
  <c r="R2687" i="4"/>
  <c r="Q2688" i="4"/>
  <c r="R2688" i="4"/>
  <c r="Q2689" i="4"/>
  <c r="R2689" i="4"/>
  <c r="Q2690" i="4"/>
  <c r="R2690" i="4"/>
  <c r="Q2691" i="4"/>
  <c r="R2691" i="4"/>
  <c r="Q2692" i="4"/>
  <c r="R2692" i="4"/>
  <c r="Q2693" i="4"/>
  <c r="R2693" i="4"/>
  <c r="Q2694" i="4"/>
  <c r="R2694" i="4"/>
  <c r="Q2695" i="4"/>
  <c r="R2695" i="4"/>
  <c r="Q2696" i="4"/>
  <c r="R2696" i="4"/>
  <c r="Q2697" i="4"/>
  <c r="R2697" i="4"/>
  <c r="Q2698" i="4"/>
  <c r="R2698" i="4"/>
  <c r="Q2699" i="4"/>
  <c r="R2699" i="4"/>
  <c r="Q2700" i="4"/>
  <c r="R2700" i="4"/>
  <c r="Q2701" i="4"/>
  <c r="R2701" i="4"/>
  <c r="Q2702" i="4"/>
  <c r="R2702" i="4"/>
  <c r="Q2703" i="4"/>
  <c r="R2703" i="4"/>
  <c r="Q2704" i="4"/>
  <c r="R2704" i="4"/>
  <c r="Q2705" i="4"/>
  <c r="R2705" i="4"/>
  <c r="Q2706" i="4"/>
  <c r="R2706" i="4"/>
  <c r="Q2707" i="4"/>
  <c r="R2707" i="4"/>
  <c r="Q2708" i="4"/>
  <c r="R2708" i="4"/>
  <c r="Q2709" i="4"/>
  <c r="R2709" i="4"/>
  <c r="Q2710" i="4"/>
  <c r="R2710" i="4"/>
  <c r="Q2711" i="4"/>
  <c r="R2711" i="4"/>
  <c r="Q2712" i="4"/>
  <c r="R2712" i="4"/>
  <c r="Q2713" i="4"/>
  <c r="R2713" i="4"/>
  <c r="Q2714" i="4"/>
  <c r="R2714" i="4"/>
  <c r="Q2715" i="4"/>
  <c r="R2715" i="4"/>
  <c r="Q2716" i="4"/>
  <c r="R2716" i="4"/>
  <c r="Q2717" i="4"/>
  <c r="R2717" i="4"/>
  <c r="Q2718" i="4"/>
  <c r="R2718" i="4"/>
  <c r="Q2719" i="4"/>
  <c r="R2719" i="4"/>
  <c r="Q2720" i="4"/>
  <c r="R2720" i="4"/>
  <c r="Q2721" i="4"/>
  <c r="R2721" i="4"/>
  <c r="Q2722" i="4"/>
  <c r="R2722" i="4"/>
  <c r="Q2723" i="4"/>
  <c r="R2723" i="4"/>
  <c r="Q2724" i="4"/>
  <c r="R2724" i="4"/>
  <c r="Q2725" i="4"/>
  <c r="R2725" i="4"/>
  <c r="Q2726" i="4"/>
  <c r="R2726" i="4"/>
  <c r="Q2727" i="4"/>
  <c r="R2727" i="4"/>
  <c r="Q2728" i="4"/>
  <c r="R2728" i="4"/>
  <c r="Q2729" i="4"/>
  <c r="R2729" i="4"/>
  <c r="Q2730" i="4"/>
  <c r="R2730" i="4"/>
  <c r="Q2731" i="4"/>
  <c r="R2731" i="4"/>
  <c r="Q2732" i="4"/>
  <c r="R2732" i="4"/>
  <c r="Q2733" i="4"/>
  <c r="R2733" i="4"/>
  <c r="Q2734" i="4"/>
  <c r="R2734" i="4"/>
  <c r="Q2735" i="4"/>
  <c r="R2735" i="4"/>
  <c r="Q2736" i="4"/>
  <c r="R2736" i="4"/>
  <c r="Q2737" i="4"/>
  <c r="R2737" i="4"/>
  <c r="Q2738" i="4"/>
  <c r="R2738" i="4"/>
  <c r="Q2739" i="4"/>
  <c r="R2739" i="4"/>
  <c r="Q2740" i="4"/>
  <c r="R2740" i="4"/>
  <c r="Q2741" i="4"/>
  <c r="R2741" i="4"/>
  <c r="Q2742" i="4"/>
  <c r="R2742" i="4"/>
  <c r="Q2743" i="4"/>
  <c r="R2743" i="4"/>
  <c r="Q2744" i="4"/>
  <c r="R2744" i="4"/>
  <c r="Q2745" i="4"/>
  <c r="R2745" i="4"/>
  <c r="Q2746" i="4"/>
  <c r="R2746" i="4"/>
  <c r="Q2747" i="4"/>
  <c r="R2747" i="4"/>
  <c r="Q2748" i="4"/>
  <c r="R2748" i="4"/>
  <c r="Q2749" i="4"/>
  <c r="R2749" i="4"/>
  <c r="Q2750" i="4"/>
  <c r="R2750" i="4"/>
  <c r="Q2751" i="4"/>
  <c r="R2751" i="4"/>
  <c r="Q2752" i="4"/>
  <c r="R2752" i="4"/>
  <c r="Q2753" i="4"/>
  <c r="R2753" i="4"/>
  <c r="Q2754" i="4"/>
  <c r="R2754" i="4"/>
  <c r="Q2755" i="4"/>
  <c r="R2755" i="4"/>
  <c r="Q2756" i="4"/>
  <c r="R2756" i="4"/>
  <c r="Q2757" i="4"/>
  <c r="R2757" i="4"/>
  <c r="Q2758" i="4"/>
  <c r="R2758" i="4"/>
  <c r="Q2759" i="4"/>
  <c r="R2759" i="4"/>
  <c r="Q2760" i="4"/>
  <c r="R2760" i="4"/>
  <c r="Q2761" i="4"/>
  <c r="R2761" i="4"/>
  <c r="Q2762" i="4"/>
  <c r="R2762" i="4"/>
  <c r="Q2763" i="4"/>
  <c r="R2763" i="4"/>
  <c r="Q2764" i="4"/>
  <c r="R2764" i="4"/>
  <c r="Q2765" i="4"/>
  <c r="R2765" i="4"/>
  <c r="Q2766" i="4"/>
  <c r="R2766" i="4"/>
  <c r="Q2767" i="4"/>
  <c r="R2767" i="4"/>
  <c r="Q2768" i="4"/>
  <c r="R2768" i="4"/>
  <c r="Q2769" i="4"/>
  <c r="R2769" i="4"/>
  <c r="Q2770" i="4"/>
  <c r="R2770" i="4"/>
  <c r="Q2771" i="4"/>
  <c r="R2771" i="4"/>
  <c r="Q2772" i="4"/>
  <c r="R2772" i="4"/>
  <c r="Q2773" i="4"/>
  <c r="R2773" i="4"/>
  <c r="Q2774" i="4"/>
  <c r="R2774" i="4"/>
  <c r="Q2775" i="4"/>
  <c r="R2775" i="4"/>
  <c r="Q2776" i="4"/>
  <c r="R2776" i="4"/>
  <c r="Q2777" i="4"/>
  <c r="R2777" i="4"/>
  <c r="Q2778" i="4"/>
  <c r="R2778" i="4"/>
  <c r="Q2779" i="4"/>
  <c r="R2779" i="4"/>
  <c r="Q2780" i="4"/>
  <c r="R2780" i="4"/>
  <c r="Q2781" i="4"/>
  <c r="R2781" i="4"/>
  <c r="Q2782" i="4"/>
  <c r="R2782" i="4"/>
  <c r="Q2783" i="4"/>
  <c r="R2783" i="4"/>
  <c r="Q2784" i="4"/>
  <c r="R2784" i="4"/>
  <c r="Q2785" i="4"/>
  <c r="R2785" i="4"/>
  <c r="Q2786" i="4"/>
  <c r="R2786" i="4"/>
  <c r="Q2787" i="4"/>
  <c r="R2787" i="4"/>
  <c r="Q2788" i="4"/>
  <c r="R2788" i="4"/>
  <c r="Q2789" i="4"/>
  <c r="R2789" i="4"/>
  <c r="Q2790" i="4"/>
  <c r="R2790" i="4"/>
  <c r="Q2791" i="4"/>
  <c r="R2791" i="4"/>
  <c r="Q2792" i="4"/>
  <c r="R2792" i="4"/>
  <c r="Q2793" i="4"/>
  <c r="R2793" i="4"/>
  <c r="Q2794" i="4"/>
  <c r="R2794" i="4"/>
  <c r="Q2795" i="4"/>
  <c r="R2795" i="4"/>
  <c r="Q2796" i="4"/>
  <c r="R2796" i="4"/>
  <c r="Q2797" i="4"/>
  <c r="R2797" i="4"/>
  <c r="Q2798" i="4"/>
  <c r="R2798" i="4"/>
  <c r="Q2799" i="4"/>
  <c r="R2799" i="4"/>
  <c r="Q2800" i="4"/>
  <c r="R2800" i="4"/>
  <c r="Q2801" i="4"/>
  <c r="R2801" i="4"/>
  <c r="Q2802" i="4"/>
  <c r="R2802" i="4"/>
  <c r="Q2803" i="4"/>
  <c r="R2803" i="4"/>
  <c r="Q2804" i="4"/>
  <c r="R2804" i="4"/>
  <c r="Q2805" i="4"/>
  <c r="R2805" i="4"/>
  <c r="Q2806" i="4"/>
  <c r="R2806" i="4"/>
  <c r="Q2807" i="4"/>
  <c r="R2807" i="4"/>
  <c r="Q2808" i="4"/>
  <c r="R2808" i="4"/>
  <c r="Q2809" i="4"/>
  <c r="R2809" i="4"/>
  <c r="Q2810" i="4"/>
  <c r="R2810" i="4"/>
  <c r="Q2811" i="4"/>
  <c r="R2811" i="4"/>
  <c r="Q2812" i="4"/>
  <c r="R2812" i="4"/>
  <c r="Q2813" i="4"/>
  <c r="R2813" i="4"/>
  <c r="Q2814" i="4"/>
  <c r="R2814" i="4"/>
  <c r="Q2815" i="4"/>
  <c r="R2815" i="4"/>
  <c r="Q2816" i="4"/>
  <c r="R2816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8" i="4"/>
  <c r="R2868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2980" i="4"/>
  <c r="R2980" i="4"/>
  <c r="Q2981" i="4"/>
  <c r="R2981" i="4"/>
  <c r="Q2982" i="4"/>
  <c r="R2982" i="4"/>
  <c r="Q2983" i="4"/>
  <c r="R2983" i="4"/>
  <c r="Q2984" i="4"/>
  <c r="R2984" i="4"/>
  <c r="Q2985" i="4"/>
  <c r="R2985" i="4"/>
  <c r="Q2986" i="4"/>
  <c r="R2986" i="4"/>
  <c r="Q2987" i="4"/>
  <c r="R2987" i="4"/>
  <c r="Q2988" i="4"/>
  <c r="R2988" i="4"/>
  <c r="Q2989" i="4"/>
  <c r="R2989" i="4"/>
  <c r="Q2990" i="4"/>
  <c r="R2990" i="4"/>
  <c r="Q2991" i="4"/>
  <c r="R2991" i="4"/>
  <c r="Q2992" i="4"/>
  <c r="R2992" i="4"/>
  <c r="Q2993" i="4"/>
  <c r="R2993" i="4"/>
  <c r="Q2994" i="4"/>
  <c r="R2994" i="4"/>
  <c r="Q2995" i="4"/>
  <c r="R2995" i="4"/>
  <c r="Q2996" i="4"/>
  <c r="R2996" i="4"/>
  <c r="Q2997" i="4"/>
  <c r="R2997" i="4"/>
  <c r="Q2998" i="4"/>
  <c r="R2998" i="4"/>
  <c r="Q2999" i="4"/>
  <c r="R2999" i="4"/>
  <c r="Q3000" i="4"/>
  <c r="R3000" i="4"/>
  <c r="Q3001" i="4"/>
  <c r="R3001" i="4"/>
  <c r="Q3002" i="4"/>
  <c r="R3002" i="4"/>
  <c r="Q3003" i="4"/>
  <c r="R3003" i="4"/>
  <c r="Q3004" i="4"/>
  <c r="R3004" i="4"/>
  <c r="Q3005" i="4"/>
  <c r="R3005" i="4"/>
  <c r="Q3006" i="4"/>
  <c r="R3006" i="4"/>
  <c r="Q3007" i="4"/>
  <c r="R3007" i="4"/>
  <c r="Q3008" i="4"/>
  <c r="R3008" i="4"/>
  <c r="Q3009" i="4"/>
  <c r="R3009" i="4"/>
  <c r="Q3010" i="4"/>
  <c r="R3010" i="4"/>
  <c r="Q3011" i="4"/>
  <c r="R3011" i="4"/>
  <c r="Q3012" i="4"/>
  <c r="R3012" i="4"/>
  <c r="Q3013" i="4"/>
  <c r="R3013" i="4"/>
  <c r="Q3014" i="4"/>
  <c r="R3014" i="4"/>
  <c r="Q3015" i="4"/>
  <c r="R3015" i="4"/>
  <c r="Q3016" i="4"/>
  <c r="R3016" i="4"/>
  <c r="Q3017" i="4"/>
  <c r="R3017" i="4"/>
  <c r="Q3018" i="4"/>
  <c r="R3018" i="4"/>
  <c r="Q3019" i="4"/>
  <c r="R3019" i="4"/>
  <c r="Q3020" i="4"/>
  <c r="R3020" i="4"/>
  <c r="Q3021" i="4"/>
  <c r="R3021" i="4"/>
  <c r="Q3022" i="4"/>
  <c r="R3022" i="4"/>
  <c r="Q3023" i="4"/>
  <c r="R3023" i="4"/>
  <c r="Q3024" i="4"/>
  <c r="R3024" i="4"/>
  <c r="Q3025" i="4"/>
  <c r="R3025" i="4"/>
  <c r="Q3026" i="4"/>
  <c r="R3026" i="4"/>
  <c r="Q3027" i="4"/>
  <c r="R3027" i="4"/>
  <c r="Q3028" i="4"/>
  <c r="R3028" i="4"/>
  <c r="Q3029" i="4"/>
  <c r="R3029" i="4"/>
  <c r="Q3030" i="4"/>
  <c r="R3030" i="4"/>
  <c r="Q3031" i="4"/>
  <c r="R3031" i="4"/>
  <c r="Q3032" i="4"/>
  <c r="R3032" i="4"/>
  <c r="Q3033" i="4"/>
  <c r="R3033" i="4"/>
  <c r="Q3034" i="4"/>
  <c r="R3034" i="4"/>
  <c r="Q3035" i="4"/>
  <c r="R3035" i="4"/>
  <c r="Q3036" i="4"/>
  <c r="R3036" i="4"/>
  <c r="Q3037" i="4"/>
  <c r="R3037" i="4"/>
  <c r="Q3038" i="4"/>
  <c r="R3038" i="4"/>
  <c r="Q3039" i="4"/>
  <c r="R3039" i="4"/>
  <c r="Q3040" i="4"/>
  <c r="R3040" i="4"/>
  <c r="Q3041" i="4"/>
  <c r="R3041" i="4"/>
  <c r="Q3042" i="4"/>
  <c r="R3042" i="4"/>
  <c r="Q3043" i="4"/>
  <c r="R3043" i="4"/>
  <c r="Q3044" i="4"/>
  <c r="R3044" i="4"/>
  <c r="Q3045" i="4"/>
  <c r="R3045" i="4"/>
  <c r="Q3046" i="4"/>
  <c r="R3046" i="4"/>
  <c r="Q3047" i="4"/>
  <c r="R3047" i="4"/>
  <c r="Q3048" i="4"/>
  <c r="R3048" i="4"/>
  <c r="Q3049" i="4"/>
  <c r="R3049" i="4"/>
  <c r="Q3050" i="4"/>
  <c r="R3050" i="4"/>
  <c r="Q3051" i="4"/>
  <c r="R3051" i="4"/>
  <c r="Q3052" i="4"/>
  <c r="R3052" i="4"/>
  <c r="Q3053" i="4"/>
  <c r="R3053" i="4"/>
  <c r="Q3054" i="4"/>
  <c r="R3054" i="4"/>
  <c r="Q3055" i="4"/>
  <c r="R3055" i="4"/>
  <c r="Q3056" i="4"/>
  <c r="R3056" i="4"/>
  <c r="Q3057" i="4"/>
  <c r="R3057" i="4"/>
  <c r="Q3058" i="4"/>
  <c r="R3058" i="4"/>
  <c r="Q3059" i="4"/>
  <c r="R3059" i="4"/>
  <c r="Q3060" i="4"/>
  <c r="R3060" i="4"/>
  <c r="Q3061" i="4"/>
  <c r="R3061" i="4"/>
  <c r="Q3062" i="4"/>
  <c r="R3062" i="4"/>
  <c r="Q3063" i="4"/>
  <c r="R3063" i="4"/>
  <c r="Q3064" i="4"/>
  <c r="R3064" i="4"/>
  <c r="Q3065" i="4"/>
  <c r="R3065" i="4"/>
  <c r="Q3066" i="4"/>
  <c r="R3066" i="4"/>
  <c r="Q3067" i="4"/>
  <c r="R3067" i="4"/>
  <c r="Q3068" i="4"/>
  <c r="R3068" i="4"/>
  <c r="Q3069" i="4"/>
  <c r="R3069" i="4"/>
  <c r="Q3070" i="4"/>
  <c r="R3070" i="4"/>
  <c r="Q3071" i="4"/>
  <c r="R3071" i="4"/>
  <c r="Q3072" i="4"/>
  <c r="R3072" i="4"/>
  <c r="Q3073" i="4"/>
  <c r="R3073" i="4"/>
  <c r="Q3074" i="4"/>
  <c r="R3074" i="4"/>
  <c r="Q3075" i="4"/>
  <c r="R3075" i="4"/>
  <c r="Q3076" i="4"/>
  <c r="R3076" i="4"/>
  <c r="Q3077" i="4"/>
  <c r="R3077" i="4"/>
  <c r="Q3078" i="4"/>
  <c r="R3078" i="4"/>
  <c r="Q3079" i="4"/>
  <c r="R3079" i="4"/>
  <c r="Q3080" i="4"/>
  <c r="R3080" i="4"/>
  <c r="Q3081" i="4"/>
  <c r="R3081" i="4"/>
  <c r="Q3082" i="4"/>
  <c r="R3082" i="4"/>
  <c r="Q3083" i="4"/>
  <c r="R3083" i="4"/>
  <c r="Q3084" i="4"/>
  <c r="R3084" i="4"/>
  <c r="Q3085" i="4"/>
  <c r="R3085" i="4"/>
  <c r="Q3086" i="4"/>
  <c r="R3086" i="4"/>
  <c r="Q3087" i="4"/>
  <c r="R3087" i="4"/>
  <c r="Q3088" i="4"/>
  <c r="R3088" i="4"/>
  <c r="Q3089" i="4"/>
  <c r="R3089" i="4"/>
  <c r="Q3090" i="4"/>
  <c r="R3090" i="4"/>
  <c r="Q3091" i="4"/>
  <c r="R3091" i="4"/>
  <c r="Q3092" i="4"/>
  <c r="R3092" i="4"/>
  <c r="Q3093" i="4"/>
  <c r="R3093" i="4"/>
  <c r="Q3094" i="4"/>
  <c r="R3094" i="4"/>
  <c r="Q3095" i="4"/>
  <c r="R3095" i="4"/>
  <c r="Q3096" i="4"/>
  <c r="R3096" i="4"/>
  <c r="Q3097" i="4"/>
  <c r="R3097" i="4"/>
  <c r="Q3098" i="4"/>
  <c r="R3098" i="4"/>
  <c r="Q3099" i="4"/>
  <c r="R3099" i="4"/>
  <c r="Q3100" i="4"/>
  <c r="R3100" i="4"/>
  <c r="Q3101" i="4"/>
  <c r="R3101" i="4"/>
  <c r="Q3102" i="4"/>
  <c r="R3102" i="4"/>
  <c r="Q3103" i="4"/>
  <c r="R3103" i="4"/>
  <c r="Q3104" i="4"/>
  <c r="R3104" i="4"/>
  <c r="Q3105" i="4"/>
  <c r="R3105" i="4"/>
  <c r="Q3106" i="4"/>
  <c r="R3106" i="4"/>
  <c r="Q3107" i="4"/>
  <c r="R3107" i="4"/>
  <c r="Q3108" i="4"/>
  <c r="R3108" i="4"/>
  <c r="Q3109" i="4"/>
  <c r="R3109" i="4"/>
  <c r="Q3110" i="4"/>
  <c r="R3110" i="4"/>
  <c r="Q3111" i="4"/>
  <c r="R3111" i="4"/>
  <c r="Q3112" i="4"/>
  <c r="R3112" i="4"/>
  <c r="Q3113" i="4"/>
  <c r="R3113" i="4"/>
  <c r="Q3114" i="4"/>
  <c r="R3114" i="4"/>
  <c r="Q3115" i="4"/>
  <c r="R3115" i="4"/>
  <c r="Q3116" i="4"/>
  <c r="R3116" i="4"/>
  <c r="Q3117" i="4"/>
  <c r="R3117" i="4"/>
  <c r="Q3118" i="4"/>
  <c r="R3118" i="4"/>
  <c r="Q3119" i="4"/>
  <c r="R3119" i="4"/>
  <c r="Q3120" i="4"/>
  <c r="R3120" i="4"/>
  <c r="Q3121" i="4"/>
  <c r="R3121" i="4"/>
  <c r="Q3122" i="4"/>
  <c r="R3122" i="4"/>
  <c r="Q3123" i="4"/>
  <c r="R3123" i="4"/>
  <c r="Q3124" i="4"/>
  <c r="R3124" i="4"/>
  <c r="Q3125" i="4"/>
  <c r="R3125" i="4"/>
  <c r="Q3126" i="4"/>
  <c r="R3126" i="4"/>
  <c r="Q3127" i="4"/>
  <c r="R3127" i="4"/>
  <c r="Q3128" i="4"/>
  <c r="R3128" i="4"/>
  <c r="Q3129" i="4"/>
  <c r="R3129" i="4"/>
  <c r="Q3130" i="4"/>
  <c r="R3130" i="4"/>
  <c r="Q3131" i="4"/>
  <c r="R3131" i="4"/>
  <c r="Q3132" i="4"/>
  <c r="R3132" i="4"/>
  <c r="Q3133" i="4"/>
  <c r="R3133" i="4"/>
  <c r="Q3134" i="4"/>
  <c r="R3134" i="4"/>
  <c r="Q3135" i="4"/>
  <c r="R3135" i="4"/>
  <c r="Q3136" i="4"/>
  <c r="R3136" i="4"/>
  <c r="Q3137" i="4"/>
  <c r="R3137" i="4"/>
  <c r="Q3138" i="4"/>
  <c r="R3138" i="4"/>
  <c r="Q3139" i="4"/>
  <c r="R3139" i="4"/>
  <c r="Q3140" i="4"/>
  <c r="R3140" i="4"/>
  <c r="Q3141" i="4"/>
  <c r="R3141" i="4"/>
  <c r="Q3142" i="4"/>
  <c r="R3142" i="4"/>
  <c r="Q3143" i="4"/>
  <c r="R3143" i="4"/>
  <c r="Q3144" i="4"/>
  <c r="R3144" i="4"/>
  <c r="Q3145" i="4"/>
  <c r="R3145" i="4"/>
  <c r="Q3146" i="4"/>
  <c r="R3146" i="4"/>
  <c r="Q3147" i="4"/>
  <c r="R3147" i="4"/>
  <c r="Q3148" i="4"/>
  <c r="R3148" i="4"/>
  <c r="Q3149" i="4"/>
  <c r="R3149" i="4"/>
  <c r="Q3150" i="4"/>
  <c r="R3150" i="4"/>
  <c r="Q3151" i="4"/>
  <c r="R3151" i="4"/>
  <c r="Q3152" i="4"/>
  <c r="R3152" i="4"/>
  <c r="Q3153" i="4"/>
  <c r="R3153" i="4"/>
  <c r="Q3154" i="4"/>
  <c r="R3154" i="4"/>
  <c r="Q3155" i="4"/>
  <c r="R3155" i="4"/>
  <c r="Q3156" i="4"/>
  <c r="R3156" i="4"/>
  <c r="Q3157" i="4"/>
  <c r="R3157" i="4"/>
  <c r="Q3158" i="4"/>
  <c r="R3158" i="4"/>
  <c r="Q3159" i="4"/>
  <c r="R3159" i="4"/>
  <c r="Q3160" i="4"/>
  <c r="R3160" i="4"/>
  <c r="Q3161" i="4"/>
  <c r="R3161" i="4"/>
  <c r="Q3162" i="4"/>
  <c r="R3162" i="4"/>
  <c r="Q3163" i="4"/>
  <c r="R3163" i="4"/>
  <c r="Q3164" i="4"/>
  <c r="R3164" i="4"/>
  <c r="Q3165" i="4"/>
  <c r="R3165" i="4"/>
  <c r="Q3166" i="4"/>
  <c r="R3166" i="4"/>
  <c r="Q3167" i="4"/>
  <c r="R3167" i="4"/>
  <c r="Q3168" i="4"/>
  <c r="R3168" i="4"/>
  <c r="Q3169" i="4"/>
  <c r="R3169" i="4"/>
  <c r="Q3170" i="4"/>
  <c r="R3170" i="4"/>
  <c r="Q3171" i="4"/>
  <c r="R3171" i="4"/>
  <c r="Q3172" i="4"/>
  <c r="R3172" i="4"/>
  <c r="Q3173" i="4"/>
  <c r="R3173" i="4"/>
  <c r="Q3174" i="4"/>
  <c r="R3174" i="4"/>
  <c r="Q3175" i="4"/>
  <c r="R3175" i="4"/>
  <c r="Q3176" i="4"/>
  <c r="R3176" i="4"/>
  <c r="Q3177" i="4"/>
  <c r="R3177" i="4"/>
  <c r="Q3178" i="4"/>
  <c r="R3178" i="4"/>
  <c r="Q3179" i="4"/>
  <c r="R3179" i="4"/>
  <c r="Q3180" i="4"/>
  <c r="R3180" i="4"/>
  <c r="Q3181" i="4"/>
  <c r="R3181" i="4"/>
  <c r="Q3182" i="4"/>
  <c r="R3182" i="4"/>
  <c r="Q3183" i="4"/>
  <c r="R3183" i="4"/>
  <c r="Q3184" i="4"/>
  <c r="R3184" i="4"/>
  <c r="Q3185" i="4"/>
  <c r="R3185" i="4"/>
  <c r="Q3186" i="4"/>
  <c r="R3186" i="4"/>
  <c r="Q3187" i="4"/>
  <c r="R3187" i="4"/>
  <c r="Q3188" i="4"/>
  <c r="R3188" i="4"/>
  <c r="Q3189" i="4"/>
  <c r="R3189" i="4"/>
  <c r="Q3190" i="4"/>
  <c r="R3190" i="4"/>
  <c r="Q3191" i="4"/>
  <c r="R3191" i="4"/>
  <c r="Q3192" i="4"/>
  <c r="R3192" i="4"/>
  <c r="Q3193" i="4"/>
  <c r="R3193" i="4"/>
  <c r="Q3194" i="4"/>
  <c r="R3194" i="4"/>
  <c r="Q3195" i="4"/>
  <c r="R3195" i="4"/>
  <c r="Q3196" i="4"/>
  <c r="R3196" i="4"/>
  <c r="Q3197" i="4"/>
  <c r="R3197" i="4"/>
  <c r="Q3198" i="4"/>
  <c r="R3198" i="4"/>
  <c r="Q3199" i="4"/>
  <c r="R3199" i="4"/>
  <c r="Q3200" i="4"/>
  <c r="R3200" i="4"/>
  <c r="Q3201" i="4"/>
  <c r="R3201" i="4"/>
  <c r="Q3202" i="4"/>
  <c r="R3202" i="4"/>
  <c r="Q3203" i="4"/>
  <c r="R3203" i="4"/>
  <c r="Q3204" i="4"/>
  <c r="R3204" i="4"/>
  <c r="Q3205" i="4"/>
  <c r="R3205" i="4"/>
  <c r="Q3206" i="4"/>
  <c r="R3206" i="4"/>
  <c r="Q3207" i="4"/>
  <c r="R3207" i="4"/>
  <c r="Q3208" i="4"/>
  <c r="R3208" i="4"/>
  <c r="Q3209" i="4"/>
  <c r="R3209" i="4"/>
  <c r="Q3210" i="4"/>
  <c r="R3210" i="4"/>
  <c r="Q3211" i="4"/>
  <c r="R3211" i="4"/>
  <c r="Q3212" i="4"/>
  <c r="R3212" i="4"/>
  <c r="Q3213" i="4"/>
  <c r="R3213" i="4"/>
  <c r="Q3214" i="4"/>
  <c r="R3214" i="4"/>
  <c r="Q3215" i="4"/>
  <c r="R3215" i="4"/>
  <c r="Q3216" i="4"/>
  <c r="R3216" i="4"/>
  <c r="Q3217" i="4"/>
  <c r="R3217" i="4"/>
  <c r="Q3218" i="4"/>
  <c r="R3218" i="4"/>
  <c r="Q3219" i="4"/>
  <c r="R3219" i="4"/>
  <c r="Q3220" i="4"/>
  <c r="R3220" i="4"/>
  <c r="Q3221" i="4"/>
  <c r="R3221" i="4"/>
  <c r="Q3222" i="4"/>
  <c r="R3222" i="4"/>
  <c r="Q3223" i="4"/>
  <c r="R3223" i="4"/>
  <c r="Q3224" i="4"/>
  <c r="R3224" i="4"/>
  <c r="Q3225" i="4"/>
  <c r="R3225" i="4"/>
  <c r="Q3226" i="4"/>
  <c r="R3226" i="4"/>
  <c r="Q3227" i="4"/>
  <c r="R3227" i="4"/>
  <c r="Q3228" i="4"/>
  <c r="R3228" i="4"/>
  <c r="Q3229" i="4"/>
  <c r="R3229" i="4"/>
  <c r="Q3230" i="4"/>
  <c r="R3230" i="4"/>
  <c r="Q3231" i="4"/>
  <c r="R3231" i="4"/>
  <c r="Q3232" i="4"/>
  <c r="R3232" i="4"/>
  <c r="Q3233" i="4"/>
  <c r="R3233" i="4"/>
  <c r="Q3234" i="4"/>
  <c r="R3234" i="4"/>
  <c r="Q3235" i="4"/>
  <c r="R3235" i="4"/>
  <c r="Q3236" i="4"/>
  <c r="R3236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3295" i="4"/>
  <c r="R3295" i="4"/>
  <c r="Q3296" i="4"/>
  <c r="R3296" i="4"/>
  <c r="Q3297" i="4"/>
  <c r="R3297" i="4"/>
  <c r="Q3298" i="4"/>
  <c r="R3298" i="4"/>
  <c r="Q3299" i="4"/>
  <c r="R3299" i="4"/>
  <c r="Q3300" i="4"/>
  <c r="R3300" i="4"/>
  <c r="Q3301" i="4"/>
  <c r="R3301" i="4"/>
  <c r="Q3302" i="4"/>
  <c r="R3302" i="4"/>
  <c r="Q3303" i="4"/>
  <c r="R3303" i="4"/>
  <c r="Q3304" i="4"/>
  <c r="R3304" i="4"/>
  <c r="Q3305" i="4"/>
  <c r="R3305" i="4"/>
  <c r="Q3306" i="4"/>
  <c r="R3306" i="4"/>
  <c r="Q3307" i="4"/>
  <c r="R3307" i="4"/>
  <c r="Q3308" i="4"/>
  <c r="R3308" i="4"/>
  <c r="Q3309" i="4"/>
  <c r="R3309" i="4"/>
  <c r="Q3310" i="4"/>
  <c r="R3310" i="4"/>
  <c r="Q3311" i="4"/>
  <c r="R3311" i="4"/>
  <c r="Q3312" i="4"/>
  <c r="R3312" i="4"/>
  <c r="Q3313" i="4"/>
  <c r="R3313" i="4"/>
  <c r="Q3314" i="4"/>
  <c r="R3314" i="4"/>
  <c r="Q3315" i="4"/>
  <c r="R3315" i="4"/>
  <c r="Q3316" i="4"/>
  <c r="R3316" i="4"/>
  <c r="Q3317" i="4"/>
  <c r="R3317" i="4"/>
  <c r="Q3318" i="4"/>
  <c r="R3318" i="4"/>
  <c r="Q3319" i="4"/>
  <c r="R3319" i="4"/>
  <c r="Q3320" i="4"/>
  <c r="R3320" i="4"/>
  <c r="Q3321" i="4"/>
  <c r="R3321" i="4"/>
  <c r="Q3322" i="4"/>
  <c r="R3322" i="4"/>
  <c r="Q3323" i="4"/>
  <c r="R3323" i="4"/>
  <c r="Q3324" i="4"/>
  <c r="R3324" i="4"/>
  <c r="Q3325" i="4"/>
  <c r="R3325" i="4"/>
  <c r="Q3326" i="4"/>
  <c r="R3326" i="4"/>
  <c r="Q3327" i="4"/>
  <c r="R3327" i="4"/>
  <c r="Q3328" i="4"/>
  <c r="R3328" i="4"/>
  <c r="Q3329" i="4"/>
  <c r="R3329" i="4"/>
  <c r="Q3330" i="4"/>
  <c r="R3330" i="4"/>
  <c r="Q3331" i="4"/>
  <c r="R3331" i="4"/>
  <c r="Q3332" i="4"/>
  <c r="R3332" i="4"/>
  <c r="Q3333" i="4"/>
  <c r="R3333" i="4"/>
  <c r="Q3334" i="4"/>
  <c r="R3334" i="4"/>
  <c r="Q3335" i="4"/>
  <c r="R3335" i="4"/>
  <c r="Q3336" i="4"/>
  <c r="R3336" i="4"/>
  <c r="Q3337" i="4"/>
  <c r="R3337" i="4"/>
  <c r="Q3338" i="4"/>
  <c r="R3338" i="4"/>
  <c r="Q3339" i="4"/>
  <c r="R3339" i="4"/>
  <c r="Q3340" i="4"/>
  <c r="R3340" i="4"/>
  <c r="Q3341" i="4"/>
  <c r="R3341" i="4"/>
  <c r="Q3342" i="4"/>
  <c r="R3342" i="4"/>
  <c r="Q3343" i="4"/>
  <c r="R3343" i="4"/>
  <c r="Q3344" i="4"/>
  <c r="R3344" i="4"/>
  <c r="Q3345" i="4"/>
  <c r="R3345" i="4"/>
  <c r="Q3346" i="4"/>
  <c r="R3346" i="4"/>
  <c r="Q3347" i="4"/>
  <c r="R3347" i="4"/>
  <c r="Q3348" i="4"/>
  <c r="R3348" i="4"/>
  <c r="Q3349" i="4"/>
  <c r="R3349" i="4"/>
  <c r="Q3350" i="4"/>
  <c r="R3350" i="4"/>
  <c r="Q3351" i="4"/>
  <c r="R3351" i="4"/>
  <c r="Q3352" i="4"/>
  <c r="R3352" i="4"/>
  <c r="Q3353" i="4"/>
  <c r="R3353" i="4"/>
  <c r="Q3354" i="4"/>
  <c r="R3354" i="4"/>
  <c r="Q3355" i="4"/>
  <c r="R3355" i="4"/>
  <c r="Q3356" i="4"/>
  <c r="R3356" i="4"/>
  <c r="Q3357" i="4"/>
  <c r="R3357" i="4"/>
  <c r="Q3358" i="4"/>
  <c r="R3358" i="4"/>
  <c r="Q3359" i="4"/>
  <c r="R3359" i="4"/>
  <c r="Q3360" i="4"/>
  <c r="R3360" i="4"/>
  <c r="Q3361" i="4"/>
  <c r="R3361" i="4"/>
  <c r="Q3362" i="4"/>
  <c r="R3362" i="4"/>
  <c r="Q3363" i="4"/>
  <c r="R3363" i="4"/>
  <c r="Q3364" i="4"/>
  <c r="R3364" i="4"/>
  <c r="Q3365" i="4"/>
  <c r="R3365" i="4"/>
  <c r="Q3366" i="4"/>
  <c r="R3366" i="4"/>
  <c r="Q3367" i="4"/>
  <c r="R3367" i="4"/>
  <c r="Q3368" i="4"/>
  <c r="R3368" i="4"/>
  <c r="Q3369" i="4"/>
  <c r="R3369" i="4"/>
  <c r="Q3370" i="4"/>
  <c r="R3370" i="4"/>
  <c r="Q3371" i="4"/>
  <c r="R3371" i="4"/>
  <c r="Q3372" i="4"/>
  <c r="R3372" i="4"/>
  <c r="Q3373" i="4"/>
  <c r="R3373" i="4"/>
  <c r="Q3374" i="4"/>
  <c r="R3374" i="4"/>
  <c r="Q3375" i="4"/>
  <c r="R3375" i="4"/>
  <c r="Q3376" i="4"/>
  <c r="R3376" i="4"/>
  <c r="Q3377" i="4"/>
  <c r="R3377" i="4"/>
  <c r="Q3378" i="4"/>
  <c r="R3378" i="4"/>
  <c r="Q3379" i="4"/>
  <c r="R3379" i="4"/>
  <c r="Q3380" i="4"/>
  <c r="R3380" i="4"/>
  <c r="Q3381" i="4"/>
  <c r="R3381" i="4"/>
  <c r="Q3382" i="4"/>
  <c r="R3382" i="4"/>
  <c r="Q3383" i="4"/>
  <c r="R3383" i="4"/>
  <c r="Q3384" i="4"/>
  <c r="R3384" i="4"/>
  <c r="Q3385" i="4"/>
  <c r="R3385" i="4"/>
  <c r="Q3386" i="4"/>
  <c r="R3386" i="4"/>
  <c r="Q3387" i="4"/>
  <c r="R3387" i="4"/>
  <c r="Q3388" i="4"/>
  <c r="R3388" i="4"/>
  <c r="Q3389" i="4"/>
  <c r="R3389" i="4"/>
  <c r="Q3390" i="4"/>
  <c r="R3390" i="4"/>
  <c r="Q3391" i="4"/>
  <c r="R3391" i="4"/>
  <c r="Q3392" i="4"/>
  <c r="R3392" i="4"/>
  <c r="Q3393" i="4"/>
  <c r="R3393" i="4"/>
  <c r="Q3394" i="4"/>
  <c r="R3394" i="4"/>
  <c r="Q3395" i="4"/>
  <c r="R3395" i="4"/>
  <c r="Q3396" i="4"/>
  <c r="R3396" i="4"/>
  <c r="Q3397" i="4"/>
  <c r="R3397" i="4"/>
  <c r="Q3398" i="4"/>
  <c r="R3398" i="4"/>
  <c r="Q3399" i="4"/>
  <c r="R3399" i="4"/>
  <c r="Q3400" i="4"/>
  <c r="R3400" i="4"/>
  <c r="Q3401" i="4"/>
  <c r="R3401" i="4"/>
  <c r="Q3402" i="4"/>
  <c r="R3402" i="4"/>
  <c r="Q3403" i="4"/>
  <c r="R3403" i="4"/>
  <c r="Q3404" i="4"/>
  <c r="R3404" i="4"/>
  <c r="Q3405" i="4"/>
  <c r="R3405" i="4"/>
  <c r="Q3406" i="4"/>
  <c r="R3406" i="4"/>
  <c r="Q3407" i="4"/>
  <c r="R3407" i="4"/>
  <c r="Q3408" i="4"/>
  <c r="R3408" i="4"/>
  <c r="Q3409" i="4"/>
  <c r="R3409" i="4"/>
  <c r="Q3410" i="4"/>
  <c r="R3410" i="4"/>
  <c r="Q3411" i="4"/>
  <c r="R3411" i="4"/>
  <c r="Q3412" i="4"/>
  <c r="R3412" i="4"/>
  <c r="Q3413" i="4"/>
  <c r="R3413" i="4"/>
  <c r="Q3414" i="4"/>
  <c r="R3414" i="4"/>
  <c r="Q3415" i="4"/>
  <c r="R3415" i="4"/>
  <c r="Q3416" i="4"/>
  <c r="R3416" i="4"/>
  <c r="Q3417" i="4"/>
  <c r="R3417" i="4"/>
  <c r="Q3418" i="4"/>
  <c r="R3418" i="4"/>
  <c r="Q3419" i="4"/>
  <c r="R3419" i="4"/>
  <c r="Q3420" i="4"/>
  <c r="R3420" i="4"/>
  <c r="Q3421" i="4"/>
  <c r="R3421" i="4"/>
  <c r="Q3422" i="4"/>
  <c r="R3422" i="4"/>
  <c r="Q3423" i="4"/>
  <c r="R3423" i="4"/>
  <c r="Q3424" i="4"/>
  <c r="R3424" i="4"/>
  <c r="Q3425" i="4"/>
  <c r="R3425" i="4"/>
  <c r="Q3426" i="4"/>
  <c r="R3426" i="4"/>
  <c r="Q3427" i="4"/>
  <c r="R3427" i="4"/>
  <c r="Q3428" i="4"/>
  <c r="R3428" i="4"/>
  <c r="Q3429" i="4"/>
  <c r="R3429" i="4"/>
  <c r="Q3430" i="4"/>
  <c r="R3430" i="4"/>
  <c r="Q3431" i="4"/>
  <c r="R3431" i="4"/>
  <c r="Q3432" i="4"/>
  <c r="R3432" i="4"/>
  <c r="Q3433" i="4"/>
  <c r="R3433" i="4"/>
  <c r="Q3434" i="4"/>
  <c r="R3434" i="4"/>
  <c r="Q3435" i="4"/>
  <c r="R3435" i="4"/>
  <c r="Q3436" i="4"/>
  <c r="R3436" i="4"/>
  <c r="Q3437" i="4"/>
  <c r="R3437" i="4"/>
  <c r="Q3438" i="4"/>
  <c r="R3438" i="4"/>
  <c r="Q3439" i="4"/>
  <c r="R3439" i="4"/>
  <c r="Q3440" i="4"/>
  <c r="R3440" i="4"/>
  <c r="Q3441" i="4"/>
  <c r="R3441" i="4"/>
  <c r="Q3442" i="4"/>
  <c r="R3442" i="4"/>
  <c r="Q3443" i="4"/>
  <c r="R3443" i="4"/>
  <c r="Q3444" i="4"/>
  <c r="R3444" i="4"/>
  <c r="Q3445" i="4"/>
  <c r="R3445" i="4"/>
  <c r="Q3446" i="4"/>
  <c r="R3446" i="4"/>
  <c r="Q3447" i="4"/>
  <c r="R3447" i="4"/>
  <c r="Q3448" i="4"/>
  <c r="R3448" i="4"/>
  <c r="Q3449" i="4"/>
  <c r="R3449" i="4"/>
  <c r="Q3450" i="4"/>
  <c r="R3450" i="4"/>
  <c r="Q3451" i="4"/>
  <c r="R3451" i="4"/>
  <c r="Q3452" i="4"/>
  <c r="R3452" i="4"/>
  <c r="Q3453" i="4"/>
  <c r="R3453" i="4"/>
  <c r="Q3454" i="4"/>
  <c r="R3454" i="4"/>
  <c r="Q3455" i="4"/>
  <c r="R3455" i="4"/>
  <c r="Q3456" i="4"/>
  <c r="R3456" i="4"/>
  <c r="Q3457" i="4"/>
  <c r="R3457" i="4"/>
  <c r="Q3458" i="4"/>
  <c r="R3458" i="4"/>
  <c r="Q3459" i="4"/>
  <c r="R3459" i="4"/>
  <c r="Q3460" i="4"/>
  <c r="R3460" i="4"/>
  <c r="Q3461" i="4"/>
  <c r="R3461" i="4"/>
  <c r="Q3462" i="4"/>
  <c r="R3462" i="4"/>
  <c r="Q3463" i="4"/>
  <c r="R3463" i="4"/>
  <c r="Q3464" i="4"/>
  <c r="R3464" i="4"/>
  <c r="Q3465" i="4"/>
  <c r="R3465" i="4"/>
  <c r="Q3466" i="4"/>
  <c r="R3466" i="4"/>
  <c r="Q3467" i="4"/>
  <c r="R3467" i="4"/>
  <c r="Q3468" i="4"/>
  <c r="R3468" i="4"/>
  <c r="Q3469" i="4"/>
  <c r="R3469" i="4"/>
  <c r="Q3470" i="4"/>
  <c r="R3470" i="4"/>
  <c r="Q3471" i="4"/>
  <c r="R3471" i="4"/>
  <c r="Q3472" i="4"/>
  <c r="R3472" i="4"/>
  <c r="Q3473" i="4"/>
  <c r="R3473" i="4"/>
  <c r="Q3474" i="4"/>
  <c r="R3474" i="4"/>
  <c r="Q3475" i="4"/>
  <c r="R3475" i="4"/>
  <c r="Q3476" i="4"/>
  <c r="R3476" i="4"/>
  <c r="Q3477" i="4"/>
  <c r="R3477" i="4"/>
  <c r="Q3478" i="4"/>
  <c r="R3478" i="4"/>
  <c r="Q3479" i="4"/>
  <c r="R3479" i="4"/>
  <c r="Q3480" i="4"/>
  <c r="R3480" i="4"/>
  <c r="Q3481" i="4"/>
  <c r="R3481" i="4"/>
  <c r="Q3482" i="4"/>
  <c r="R3482" i="4"/>
  <c r="Q3483" i="4"/>
  <c r="R3483" i="4"/>
  <c r="Q3484" i="4"/>
  <c r="R3484" i="4"/>
  <c r="Q3485" i="4"/>
  <c r="R3485" i="4"/>
  <c r="Q3486" i="4"/>
  <c r="R3486" i="4"/>
  <c r="Q3487" i="4"/>
  <c r="R3487" i="4"/>
  <c r="Q3488" i="4"/>
  <c r="R3488" i="4"/>
  <c r="Q3489" i="4"/>
  <c r="R3489" i="4"/>
  <c r="Q3490" i="4"/>
  <c r="R3490" i="4"/>
  <c r="Q3491" i="4"/>
  <c r="R3491" i="4"/>
  <c r="Q3492" i="4"/>
  <c r="R3492" i="4"/>
  <c r="Q3493" i="4"/>
  <c r="R3493" i="4"/>
  <c r="Q3494" i="4"/>
  <c r="R3494" i="4"/>
  <c r="Q3495" i="4"/>
  <c r="R3495" i="4"/>
  <c r="Q3496" i="4"/>
  <c r="R3496" i="4"/>
  <c r="Q3497" i="4"/>
  <c r="R3497" i="4"/>
  <c r="Q3498" i="4"/>
  <c r="R3498" i="4"/>
  <c r="Q3499" i="4"/>
  <c r="R3499" i="4"/>
  <c r="Q3500" i="4"/>
  <c r="R3500" i="4"/>
  <c r="Q3501" i="4"/>
  <c r="R3501" i="4"/>
  <c r="Q3502" i="4"/>
  <c r="R3502" i="4"/>
  <c r="Q3503" i="4"/>
  <c r="R3503" i="4"/>
  <c r="Q3504" i="4"/>
  <c r="R3504" i="4"/>
  <c r="Q3505" i="4"/>
  <c r="R3505" i="4"/>
  <c r="Q3506" i="4"/>
  <c r="R3506" i="4"/>
  <c r="Q3507" i="4"/>
  <c r="R3507" i="4"/>
  <c r="Q3508" i="4"/>
  <c r="R3508" i="4"/>
  <c r="Q3509" i="4"/>
  <c r="R3509" i="4"/>
  <c r="Q3510" i="4"/>
  <c r="R3510" i="4"/>
  <c r="Q3511" i="4"/>
  <c r="R3511" i="4"/>
  <c r="Q3512" i="4"/>
  <c r="R3512" i="4"/>
  <c r="Q3513" i="4"/>
  <c r="R3513" i="4"/>
  <c r="Q3514" i="4"/>
  <c r="R3514" i="4"/>
  <c r="Q3515" i="4"/>
  <c r="R3515" i="4"/>
  <c r="Q3516" i="4"/>
  <c r="R3516" i="4"/>
  <c r="Q3517" i="4"/>
  <c r="R3517" i="4"/>
  <c r="Q3518" i="4"/>
  <c r="R3518" i="4"/>
  <c r="Q3519" i="4"/>
  <c r="R3519" i="4"/>
  <c r="Q3520" i="4"/>
  <c r="R3520" i="4"/>
  <c r="Q3521" i="4"/>
  <c r="R3521" i="4"/>
  <c r="Q3522" i="4"/>
  <c r="R3522" i="4"/>
  <c r="Q3523" i="4"/>
  <c r="R3523" i="4"/>
  <c r="Q3524" i="4"/>
  <c r="R3524" i="4"/>
  <c r="Q3525" i="4"/>
  <c r="R3525" i="4"/>
  <c r="Q3526" i="4"/>
  <c r="R3526" i="4"/>
  <c r="Q3527" i="4"/>
  <c r="R3527" i="4"/>
  <c r="Q3528" i="4"/>
  <c r="R3528" i="4"/>
  <c r="Q3529" i="4"/>
  <c r="R3529" i="4"/>
  <c r="Q3530" i="4"/>
  <c r="R3530" i="4"/>
  <c r="Q3531" i="4"/>
  <c r="R3531" i="4"/>
  <c r="Q3532" i="4"/>
  <c r="R3532" i="4"/>
  <c r="Q3533" i="4"/>
  <c r="R3533" i="4"/>
  <c r="Q3534" i="4"/>
  <c r="R3534" i="4"/>
  <c r="Q3535" i="4"/>
  <c r="R3535" i="4"/>
  <c r="Q3536" i="4"/>
  <c r="R3536" i="4"/>
  <c r="Q3537" i="4"/>
  <c r="R3537" i="4"/>
  <c r="Q3538" i="4"/>
  <c r="R3538" i="4"/>
  <c r="Q3539" i="4"/>
  <c r="R3539" i="4"/>
  <c r="Q3540" i="4"/>
  <c r="R3540" i="4"/>
  <c r="Q3541" i="4"/>
  <c r="R3541" i="4"/>
  <c r="Q3542" i="4"/>
  <c r="R3542" i="4"/>
  <c r="Q3543" i="4"/>
  <c r="R3543" i="4"/>
  <c r="Q3544" i="4"/>
  <c r="R3544" i="4"/>
  <c r="Q3545" i="4"/>
  <c r="R3545" i="4"/>
  <c r="Q3546" i="4"/>
  <c r="R3546" i="4"/>
  <c r="Q3547" i="4"/>
  <c r="R3547" i="4"/>
  <c r="Q3548" i="4"/>
  <c r="R3548" i="4"/>
  <c r="Q3549" i="4"/>
  <c r="R3549" i="4"/>
  <c r="Q3550" i="4"/>
  <c r="R3550" i="4"/>
  <c r="Q3551" i="4"/>
  <c r="R3551" i="4"/>
  <c r="Q3552" i="4"/>
  <c r="R3552" i="4"/>
  <c r="Q3553" i="4"/>
  <c r="R3553" i="4"/>
  <c r="Q3554" i="4"/>
  <c r="R3554" i="4"/>
  <c r="Q3555" i="4"/>
  <c r="R3555" i="4"/>
  <c r="Q3556" i="4"/>
  <c r="R3556" i="4"/>
  <c r="Q3557" i="4"/>
  <c r="R3557" i="4"/>
  <c r="Q3558" i="4"/>
  <c r="R3558" i="4"/>
  <c r="Q3559" i="4"/>
  <c r="R3559" i="4"/>
  <c r="Q3560" i="4"/>
  <c r="R3560" i="4"/>
  <c r="Q3561" i="4"/>
  <c r="R3561" i="4"/>
  <c r="Q3562" i="4"/>
  <c r="R3562" i="4"/>
  <c r="Q3563" i="4"/>
  <c r="R3563" i="4"/>
  <c r="Q3564" i="4"/>
  <c r="R3564" i="4"/>
  <c r="Q3565" i="4"/>
  <c r="R3565" i="4"/>
  <c r="Q3566" i="4"/>
  <c r="R3566" i="4"/>
  <c r="Q3567" i="4"/>
  <c r="R3567" i="4"/>
  <c r="Q3568" i="4"/>
  <c r="R3568" i="4"/>
  <c r="Q3569" i="4"/>
  <c r="R3569" i="4"/>
  <c r="Q3570" i="4"/>
  <c r="R3570" i="4"/>
  <c r="Q3571" i="4"/>
  <c r="R3571" i="4"/>
  <c r="Q3572" i="4"/>
  <c r="R3572" i="4"/>
  <c r="Q3573" i="4"/>
  <c r="R3573" i="4"/>
  <c r="Q3574" i="4"/>
  <c r="R3574" i="4"/>
  <c r="Q3575" i="4"/>
  <c r="R3575" i="4"/>
  <c r="Q3576" i="4"/>
  <c r="R3576" i="4"/>
  <c r="Q3577" i="4"/>
  <c r="R3577" i="4"/>
  <c r="Q3578" i="4"/>
  <c r="R3578" i="4"/>
  <c r="Q3579" i="4"/>
  <c r="R3579" i="4"/>
  <c r="Q3580" i="4"/>
  <c r="R3580" i="4"/>
  <c r="Q3581" i="4"/>
  <c r="R3581" i="4"/>
  <c r="Q3582" i="4"/>
  <c r="R3582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3690" i="4"/>
  <c r="R3690" i="4"/>
  <c r="Q3691" i="4"/>
  <c r="R3691" i="4"/>
  <c r="Q3692" i="4"/>
  <c r="R3692" i="4"/>
  <c r="Q3693" i="4"/>
  <c r="R3693" i="4"/>
  <c r="Q3694" i="4"/>
  <c r="R3694" i="4"/>
  <c r="Q3695" i="4"/>
  <c r="R3695" i="4"/>
  <c r="Q3696" i="4"/>
  <c r="R3696" i="4"/>
  <c r="Q3697" i="4"/>
  <c r="R3697" i="4"/>
  <c r="Q3698" i="4"/>
  <c r="R3698" i="4"/>
  <c r="Q3699" i="4"/>
  <c r="R3699" i="4"/>
  <c r="Q3700" i="4"/>
  <c r="R3700" i="4"/>
  <c r="Q3701" i="4"/>
  <c r="R3701" i="4"/>
  <c r="Q3702" i="4"/>
  <c r="R3702" i="4"/>
  <c r="Q3703" i="4"/>
  <c r="R3703" i="4"/>
  <c r="Q3704" i="4"/>
  <c r="R3704" i="4"/>
  <c r="Q3705" i="4"/>
  <c r="R3705" i="4"/>
  <c r="Q3706" i="4"/>
  <c r="R3706" i="4"/>
  <c r="Q3707" i="4"/>
  <c r="R3707" i="4"/>
  <c r="Q3708" i="4"/>
  <c r="R3708" i="4"/>
  <c r="Q3709" i="4"/>
  <c r="R3709" i="4"/>
  <c r="Q3710" i="4"/>
  <c r="R3710" i="4"/>
  <c r="Q3711" i="4"/>
  <c r="R3711" i="4"/>
  <c r="Q3712" i="4"/>
  <c r="R3712" i="4"/>
  <c r="Q3713" i="4"/>
  <c r="R3713" i="4"/>
  <c r="Q3714" i="4"/>
  <c r="R3714" i="4"/>
  <c r="Q3715" i="4"/>
  <c r="R3715" i="4"/>
  <c r="Q3716" i="4"/>
  <c r="R3716" i="4"/>
  <c r="Q3717" i="4"/>
  <c r="R3717" i="4"/>
  <c r="Q3718" i="4"/>
  <c r="R3718" i="4"/>
  <c r="Q3719" i="4"/>
  <c r="R3719" i="4"/>
  <c r="Q3720" i="4"/>
  <c r="R3720" i="4"/>
  <c r="Q3721" i="4"/>
  <c r="R3721" i="4"/>
  <c r="Q3722" i="4"/>
  <c r="R3722" i="4"/>
  <c r="Q3723" i="4"/>
  <c r="R3723" i="4"/>
  <c r="Q3724" i="4"/>
  <c r="R3724" i="4"/>
  <c r="Q3725" i="4"/>
  <c r="R3725" i="4"/>
  <c r="Q3726" i="4"/>
  <c r="R3726" i="4"/>
  <c r="Q3727" i="4"/>
  <c r="R3727" i="4"/>
  <c r="Q3728" i="4"/>
  <c r="R3728" i="4"/>
  <c r="Q3729" i="4"/>
  <c r="R3729" i="4"/>
  <c r="Q3730" i="4"/>
  <c r="R3730" i="4"/>
  <c r="Q3731" i="4"/>
  <c r="R3731" i="4"/>
  <c r="Q3732" i="4"/>
  <c r="R3732" i="4"/>
  <c r="Q3733" i="4"/>
  <c r="R3733" i="4"/>
  <c r="Q3734" i="4"/>
  <c r="R3734" i="4"/>
  <c r="Q3735" i="4"/>
  <c r="R3735" i="4"/>
  <c r="Q3736" i="4"/>
  <c r="R3736" i="4"/>
  <c r="Q3737" i="4"/>
  <c r="R3737" i="4"/>
  <c r="Q3738" i="4"/>
  <c r="R3738" i="4"/>
  <c r="Q3739" i="4"/>
  <c r="R3739" i="4"/>
  <c r="Q3740" i="4"/>
  <c r="R3740" i="4"/>
  <c r="Q3741" i="4"/>
  <c r="R3741" i="4"/>
  <c r="Q3742" i="4"/>
  <c r="R3742" i="4"/>
  <c r="Q3743" i="4"/>
  <c r="R3743" i="4"/>
  <c r="Q3744" i="4"/>
  <c r="R3744" i="4"/>
  <c r="Q3745" i="4"/>
  <c r="R3745" i="4"/>
  <c r="Q3746" i="4"/>
  <c r="R3746" i="4"/>
  <c r="Q3747" i="4"/>
  <c r="R3747" i="4"/>
  <c r="Q3748" i="4"/>
  <c r="R3748" i="4"/>
  <c r="Q3749" i="4"/>
  <c r="R3749" i="4"/>
  <c r="Q3750" i="4"/>
  <c r="R3750" i="4"/>
  <c r="Q3751" i="4"/>
  <c r="R3751" i="4"/>
  <c r="Q3752" i="4"/>
  <c r="R3752" i="4"/>
  <c r="Q3753" i="4"/>
  <c r="R3753" i="4"/>
  <c r="Q3754" i="4"/>
  <c r="R3754" i="4"/>
  <c r="Q3755" i="4"/>
  <c r="R3755" i="4"/>
  <c r="Q3756" i="4"/>
  <c r="R3756" i="4"/>
  <c r="Q3757" i="4"/>
  <c r="R3757" i="4"/>
  <c r="Q3758" i="4"/>
  <c r="R3758" i="4"/>
  <c r="Q3759" i="4"/>
  <c r="R3759" i="4"/>
  <c r="Q3760" i="4"/>
  <c r="R3760" i="4"/>
  <c r="Q3761" i="4"/>
  <c r="R3761" i="4"/>
  <c r="Q3762" i="4"/>
  <c r="R3762" i="4"/>
  <c r="Q3763" i="4"/>
  <c r="R3763" i="4"/>
  <c r="Q3764" i="4"/>
  <c r="R3764" i="4"/>
  <c r="Q3765" i="4"/>
  <c r="R3765" i="4"/>
  <c r="Q3766" i="4"/>
  <c r="R3766" i="4"/>
  <c r="Q3767" i="4"/>
  <c r="R3767" i="4"/>
  <c r="Q3768" i="4"/>
  <c r="R3768" i="4"/>
  <c r="Q3769" i="4"/>
  <c r="R3769" i="4"/>
  <c r="Q3770" i="4"/>
  <c r="R3770" i="4"/>
  <c r="Q3771" i="4"/>
  <c r="R3771" i="4"/>
  <c r="Q3772" i="4"/>
  <c r="R3772" i="4"/>
  <c r="Q3773" i="4"/>
  <c r="R3773" i="4"/>
  <c r="Q3774" i="4"/>
  <c r="R3774" i="4"/>
  <c r="Q3775" i="4"/>
  <c r="R3775" i="4"/>
  <c r="Q3776" i="4"/>
  <c r="R3776" i="4"/>
  <c r="Q3777" i="4"/>
  <c r="R3777" i="4"/>
  <c r="Q3778" i="4"/>
  <c r="R3778" i="4"/>
  <c r="Q3779" i="4"/>
  <c r="R3779" i="4"/>
  <c r="Q3780" i="4"/>
  <c r="R3780" i="4"/>
  <c r="Q3781" i="4"/>
  <c r="R3781" i="4"/>
  <c r="Q3782" i="4"/>
  <c r="R3782" i="4"/>
  <c r="Q3783" i="4"/>
  <c r="R3783" i="4"/>
  <c r="Q3784" i="4"/>
  <c r="R3784" i="4"/>
  <c r="Q3785" i="4"/>
  <c r="R3785" i="4"/>
  <c r="Q3786" i="4"/>
  <c r="R3786" i="4"/>
  <c r="Q3787" i="4"/>
  <c r="R3787" i="4"/>
  <c r="Q3788" i="4"/>
  <c r="R3788" i="4"/>
  <c r="Q3789" i="4"/>
  <c r="R3789" i="4"/>
  <c r="Q3790" i="4"/>
  <c r="R3790" i="4"/>
  <c r="Q3791" i="4"/>
  <c r="R3791" i="4"/>
  <c r="Q3792" i="4"/>
  <c r="R3792" i="4"/>
  <c r="Q3793" i="4"/>
  <c r="R3793" i="4"/>
  <c r="Q3794" i="4"/>
  <c r="R3794" i="4"/>
  <c r="Q3795" i="4"/>
  <c r="R3795" i="4"/>
  <c r="Q3796" i="4"/>
  <c r="R3796" i="4"/>
  <c r="Q3797" i="4"/>
  <c r="R3797" i="4"/>
  <c r="Q3798" i="4"/>
  <c r="R3798" i="4"/>
  <c r="Q3799" i="4"/>
  <c r="R3799" i="4"/>
  <c r="Q3800" i="4"/>
  <c r="R3800" i="4"/>
  <c r="Q3801" i="4"/>
  <c r="R3801" i="4"/>
  <c r="Q3802" i="4"/>
  <c r="R3802" i="4"/>
  <c r="Q3803" i="4"/>
  <c r="R3803" i="4"/>
  <c r="Q3804" i="4"/>
  <c r="R3804" i="4"/>
  <c r="Q3805" i="4"/>
  <c r="R3805" i="4"/>
  <c r="Q3806" i="4"/>
  <c r="R3806" i="4"/>
  <c r="Q3807" i="4"/>
  <c r="R3807" i="4"/>
  <c r="Q3808" i="4"/>
  <c r="R3808" i="4"/>
  <c r="Q3809" i="4"/>
  <c r="R3809" i="4"/>
  <c r="Q3810" i="4"/>
  <c r="R3810" i="4"/>
  <c r="Q3811" i="4"/>
  <c r="R3811" i="4"/>
  <c r="Q3812" i="4"/>
  <c r="R3812" i="4"/>
  <c r="Q3813" i="4"/>
  <c r="R3813" i="4"/>
  <c r="Q3814" i="4"/>
  <c r="R3814" i="4"/>
  <c r="Q3815" i="4"/>
  <c r="R3815" i="4"/>
  <c r="Q3816" i="4"/>
  <c r="R3816" i="4"/>
  <c r="Q3817" i="4"/>
  <c r="R3817" i="4"/>
  <c r="Q3818" i="4"/>
  <c r="R3818" i="4"/>
  <c r="Q3819" i="4"/>
  <c r="R3819" i="4"/>
  <c r="Q3820" i="4"/>
  <c r="R3820" i="4"/>
  <c r="Q3821" i="4"/>
  <c r="R3821" i="4"/>
  <c r="Q3822" i="4"/>
  <c r="R3822" i="4"/>
  <c r="Q3823" i="4"/>
  <c r="R3823" i="4"/>
  <c r="Q3824" i="4"/>
  <c r="R3824" i="4"/>
  <c r="Q3825" i="4"/>
  <c r="R3825" i="4"/>
  <c r="Q3826" i="4"/>
  <c r="R3826" i="4"/>
  <c r="Q3827" i="4"/>
  <c r="R3827" i="4"/>
  <c r="Q3828" i="4"/>
  <c r="R3828" i="4"/>
  <c r="Q3829" i="4"/>
  <c r="R3829" i="4"/>
  <c r="Q3830" i="4"/>
  <c r="R3830" i="4"/>
  <c r="Q3831" i="4"/>
  <c r="R3831" i="4"/>
  <c r="Q3832" i="4"/>
  <c r="R3832" i="4"/>
  <c r="Q3833" i="4"/>
  <c r="R3833" i="4"/>
  <c r="Q3834" i="4"/>
  <c r="R3834" i="4"/>
  <c r="Q3835" i="4"/>
  <c r="R3835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3984" i="4"/>
  <c r="R3984" i="4"/>
  <c r="Q3985" i="4"/>
  <c r="R3985" i="4"/>
  <c r="Q3986" i="4"/>
  <c r="R3986" i="4"/>
  <c r="Q3987" i="4"/>
  <c r="R3987" i="4"/>
  <c r="Q3988" i="4"/>
  <c r="R3988" i="4"/>
  <c r="Q3989" i="4"/>
  <c r="R3989" i="4"/>
  <c r="Q3990" i="4"/>
  <c r="R3990" i="4"/>
  <c r="Q3991" i="4"/>
  <c r="R3991" i="4"/>
  <c r="Q3992" i="4"/>
  <c r="R3992" i="4"/>
  <c r="Q3993" i="4"/>
  <c r="R3993" i="4"/>
  <c r="Q3994" i="4"/>
  <c r="R3994" i="4"/>
  <c r="Q3995" i="4"/>
  <c r="R3995" i="4"/>
  <c r="Q3996" i="4"/>
  <c r="R3996" i="4"/>
  <c r="Q3997" i="4"/>
  <c r="R3997" i="4"/>
  <c r="Q3998" i="4"/>
  <c r="R3998" i="4"/>
  <c r="Q3999" i="4"/>
  <c r="R3999" i="4"/>
  <c r="Q4000" i="4"/>
  <c r="R4000" i="4"/>
  <c r="Q4001" i="4"/>
  <c r="R4001" i="4"/>
  <c r="Q4002" i="4"/>
  <c r="R4002" i="4"/>
  <c r="Q4003" i="4"/>
  <c r="R4003" i="4"/>
  <c r="Q4004" i="4"/>
  <c r="R4004" i="4"/>
  <c r="Q4005" i="4"/>
  <c r="R4005" i="4"/>
  <c r="Q4006" i="4"/>
  <c r="R4006" i="4"/>
  <c r="Q4007" i="4"/>
  <c r="R4007" i="4"/>
  <c r="Q4008" i="4"/>
  <c r="R4008" i="4"/>
  <c r="Q4009" i="4"/>
  <c r="R4009" i="4"/>
  <c r="Q4010" i="4"/>
  <c r="R4010" i="4"/>
  <c r="Q4011" i="4"/>
  <c r="R4011" i="4"/>
  <c r="Q4012" i="4"/>
  <c r="R4012" i="4"/>
  <c r="Q4013" i="4"/>
  <c r="R4013" i="4"/>
  <c r="Q4014" i="4"/>
  <c r="R4014" i="4"/>
  <c r="Q4015" i="4"/>
  <c r="R4015" i="4"/>
  <c r="Q4016" i="4"/>
  <c r="R4016" i="4"/>
  <c r="Q4017" i="4"/>
  <c r="R4017" i="4"/>
  <c r="Q4018" i="4"/>
  <c r="R4018" i="4"/>
  <c r="Q4019" i="4"/>
  <c r="R4019" i="4"/>
  <c r="Q4020" i="4"/>
  <c r="R4020" i="4"/>
  <c r="Q4021" i="4"/>
  <c r="R4021" i="4"/>
  <c r="Q4022" i="4"/>
  <c r="R4022" i="4"/>
  <c r="Q4023" i="4"/>
  <c r="R4023" i="4"/>
  <c r="Q4024" i="4"/>
  <c r="R4024" i="4"/>
  <c r="Q4025" i="4"/>
  <c r="R4025" i="4"/>
  <c r="Q4026" i="4"/>
  <c r="R4026" i="4"/>
  <c r="Q4027" i="4"/>
  <c r="R4027" i="4"/>
  <c r="Q4028" i="4"/>
  <c r="R4028" i="4"/>
  <c r="Q4029" i="4"/>
  <c r="R4029" i="4"/>
  <c r="Q4030" i="4"/>
  <c r="R4030" i="4"/>
  <c r="Q4031" i="4"/>
  <c r="R4031" i="4"/>
  <c r="Q4032" i="4"/>
  <c r="R4032" i="4"/>
  <c r="Q4033" i="4"/>
  <c r="R4033" i="4"/>
  <c r="Q4034" i="4"/>
  <c r="R4034" i="4"/>
  <c r="Q4035" i="4"/>
  <c r="R4035" i="4"/>
  <c r="Q4036" i="4"/>
  <c r="R4036" i="4"/>
  <c r="Q4037" i="4"/>
  <c r="R4037" i="4"/>
  <c r="Q4038" i="4"/>
  <c r="R4038" i="4"/>
  <c r="Q4039" i="4"/>
  <c r="R4039" i="4"/>
  <c r="Q4040" i="4"/>
  <c r="R4040" i="4"/>
  <c r="Q4041" i="4"/>
  <c r="R4041" i="4"/>
  <c r="Q4042" i="4"/>
  <c r="R4042" i="4"/>
  <c r="Q4043" i="4"/>
  <c r="R4043" i="4"/>
  <c r="Q4044" i="4"/>
  <c r="R4044" i="4"/>
  <c r="Q4045" i="4"/>
  <c r="R4045" i="4"/>
  <c r="Q4046" i="4"/>
  <c r="R4046" i="4"/>
  <c r="Q4047" i="4"/>
  <c r="R4047" i="4"/>
  <c r="Q4048" i="4"/>
  <c r="R4048" i="4"/>
  <c r="Q4049" i="4"/>
  <c r="R4049" i="4"/>
  <c r="Q4050" i="4"/>
  <c r="R4050" i="4"/>
  <c r="Q4051" i="4"/>
  <c r="R4051" i="4"/>
  <c r="Q4052" i="4"/>
  <c r="R4052" i="4"/>
  <c r="Q4053" i="4"/>
  <c r="R4053" i="4"/>
  <c r="Q4054" i="4"/>
  <c r="R4054" i="4"/>
  <c r="Q4055" i="4"/>
  <c r="R4055" i="4"/>
  <c r="Q4056" i="4"/>
  <c r="R4056" i="4"/>
  <c r="Q4057" i="4"/>
  <c r="R4057" i="4"/>
  <c r="Q4058" i="4"/>
  <c r="R4058" i="4"/>
  <c r="Q4059" i="4"/>
  <c r="R4059" i="4"/>
  <c r="Q4060" i="4"/>
  <c r="R4060" i="4"/>
  <c r="Q4061" i="4"/>
  <c r="R4061" i="4"/>
  <c r="Q4062" i="4"/>
  <c r="R4062" i="4"/>
  <c r="Q4063" i="4"/>
  <c r="R4063" i="4"/>
  <c r="Q4064" i="4"/>
  <c r="R4064" i="4"/>
  <c r="Q4065" i="4"/>
  <c r="R4065" i="4"/>
  <c r="Q4066" i="4"/>
  <c r="R4066" i="4"/>
  <c r="Q4067" i="4"/>
  <c r="R4067" i="4"/>
  <c r="Q4068" i="4"/>
  <c r="R4068" i="4"/>
  <c r="Q4069" i="4"/>
  <c r="R4069" i="4"/>
  <c r="Q4070" i="4"/>
  <c r="R4070" i="4"/>
  <c r="Q4071" i="4"/>
  <c r="R4071" i="4"/>
  <c r="Q4072" i="4"/>
  <c r="R4072" i="4"/>
  <c r="Q4073" i="4"/>
  <c r="R4073" i="4"/>
  <c r="Q4074" i="4"/>
  <c r="R4074" i="4"/>
  <c r="Q4075" i="4"/>
  <c r="R4075" i="4"/>
  <c r="Q4076" i="4"/>
  <c r="R4076" i="4"/>
  <c r="Q4077" i="4"/>
  <c r="R4077" i="4"/>
  <c r="Q4078" i="4"/>
  <c r="R4078" i="4"/>
  <c r="Q4079" i="4"/>
  <c r="R4079" i="4"/>
  <c r="Q4080" i="4"/>
  <c r="R4080" i="4"/>
  <c r="Q4081" i="4"/>
  <c r="R4081" i="4"/>
  <c r="Q4082" i="4"/>
  <c r="R4082" i="4"/>
  <c r="Q4083" i="4"/>
  <c r="R4083" i="4"/>
  <c r="Q4084" i="4"/>
  <c r="R4084" i="4"/>
  <c r="Q4085" i="4"/>
  <c r="R4085" i="4"/>
  <c r="Q4086" i="4"/>
  <c r="R4086" i="4"/>
  <c r="Q4087" i="4"/>
  <c r="R4087" i="4"/>
  <c r="Q4088" i="4"/>
  <c r="R4088" i="4"/>
  <c r="Q4089" i="4"/>
  <c r="R4089" i="4"/>
  <c r="Q4090" i="4"/>
  <c r="R4090" i="4"/>
  <c r="Q4091" i="4"/>
  <c r="R4091" i="4"/>
  <c r="Q4092" i="4"/>
  <c r="R4092" i="4"/>
  <c r="Q4093" i="4"/>
  <c r="R4093" i="4"/>
  <c r="Q4094" i="4"/>
  <c r="R4094" i="4"/>
  <c r="Q4095" i="4"/>
  <c r="R4095" i="4"/>
  <c r="Q4096" i="4"/>
  <c r="R4096" i="4"/>
  <c r="Q4097" i="4"/>
  <c r="R4097" i="4"/>
  <c r="Q4098" i="4"/>
  <c r="R4098" i="4"/>
  <c r="Q4099" i="4"/>
  <c r="R4099" i="4"/>
  <c r="Q4100" i="4"/>
  <c r="R4100" i="4"/>
  <c r="Q4101" i="4"/>
  <c r="R4101" i="4"/>
  <c r="Q4102" i="4"/>
  <c r="R4102" i="4"/>
  <c r="Q4103" i="4"/>
  <c r="R4103" i="4"/>
  <c r="Q4104" i="4"/>
  <c r="R4104" i="4"/>
  <c r="Q4105" i="4"/>
  <c r="R4105" i="4"/>
  <c r="Q4106" i="4"/>
  <c r="R4106" i="4"/>
  <c r="Q4107" i="4"/>
  <c r="R4107" i="4"/>
  <c r="Q4108" i="4"/>
  <c r="R4108" i="4"/>
  <c r="Q4109" i="4"/>
  <c r="R4109" i="4"/>
  <c r="Q4110" i="4"/>
  <c r="R4110" i="4"/>
  <c r="Q4111" i="4"/>
  <c r="R4111" i="4"/>
  <c r="Q4112" i="4"/>
  <c r="R4112" i="4"/>
  <c r="Q4113" i="4"/>
  <c r="R4113" i="4"/>
  <c r="Q4114" i="4"/>
  <c r="R4114" i="4"/>
  <c r="Q4115" i="4"/>
  <c r="R4115" i="4"/>
  <c r="Q4116" i="4"/>
  <c r="R4116" i="4"/>
  <c r="Q4117" i="4"/>
  <c r="R4117" i="4"/>
  <c r="Q4118" i="4"/>
  <c r="R4118" i="4"/>
  <c r="Q4119" i="4"/>
  <c r="R4119" i="4"/>
  <c r="Q4120" i="4"/>
  <c r="R4120" i="4"/>
  <c r="Q4121" i="4"/>
  <c r="R4121" i="4"/>
  <c r="Q4122" i="4"/>
  <c r="R4122" i="4"/>
  <c r="Q4123" i="4"/>
  <c r="R4123" i="4"/>
  <c r="Q4124" i="4"/>
  <c r="R4124" i="4"/>
  <c r="Q4125" i="4"/>
  <c r="R4125" i="4"/>
  <c r="Q4126" i="4"/>
  <c r="R4126" i="4"/>
  <c r="Q4127" i="4"/>
  <c r="R4127" i="4"/>
  <c r="Q4128" i="4"/>
  <c r="R4128" i="4"/>
  <c r="Q4129" i="4"/>
  <c r="R4129" i="4"/>
  <c r="Q4130" i="4"/>
  <c r="R4130" i="4"/>
  <c r="Q4131" i="4"/>
  <c r="R4131" i="4"/>
  <c r="Q4132" i="4"/>
  <c r="R4132" i="4"/>
  <c r="Q4133" i="4"/>
  <c r="R4133" i="4"/>
  <c r="Q4134" i="4"/>
  <c r="R4134" i="4"/>
  <c r="Q4135" i="4"/>
  <c r="R4135" i="4"/>
  <c r="Q4136" i="4"/>
  <c r="R4136" i="4"/>
  <c r="Q4137" i="4"/>
  <c r="R4137" i="4"/>
  <c r="Q4138" i="4"/>
  <c r="R4138" i="4"/>
  <c r="Q4139" i="4"/>
  <c r="R4139" i="4"/>
  <c r="Q4140" i="4"/>
  <c r="R4140" i="4"/>
  <c r="Q4141" i="4"/>
  <c r="R4141" i="4"/>
  <c r="Q4142" i="4"/>
  <c r="R4142" i="4"/>
  <c r="Q4143" i="4"/>
  <c r="R4143" i="4"/>
  <c r="Q4144" i="4"/>
  <c r="R4144" i="4"/>
  <c r="Q4145" i="4"/>
  <c r="R4145" i="4"/>
  <c r="Q4146" i="4"/>
  <c r="R4146" i="4"/>
  <c r="Q4147" i="4"/>
  <c r="R4147" i="4"/>
  <c r="Q4148" i="4"/>
  <c r="R4148" i="4"/>
  <c r="Q4149" i="4"/>
  <c r="R4149" i="4"/>
  <c r="Q4150" i="4"/>
  <c r="R4150" i="4"/>
  <c r="Q4151" i="4"/>
  <c r="R4151" i="4"/>
  <c r="Q4152" i="4"/>
  <c r="R4152" i="4"/>
  <c r="Q4153" i="4"/>
  <c r="R4153" i="4"/>
  <c r="Q4154" i="4"/>
  <c r="R4154" i="4"/>
  <c r="Q4155" i="4"/>
  <c r="R4155" i="4"/>
  <c r="Q4156" i="4"/>
  <c r="R4156" i="4"/>
  <c r="Q4157" i="4"/>
  <c r="R4157" i="4"/>
  <c r="Q4158" i="4"/>
  <c r="R4158" i="4"/>
  <c r="Q4159" i="4"/>
  <c r="R4159" i="4"/>
  <c r="Q4160" i="4"/>
  <c r="R4160" i="4"/>
  <c r="Q4161" i="4"/>
  <c r="R4161" i="4"/>
  <c r="Q4162" i="4"/>
  <c r="R4162" i="4"/>
  <c r="Q4163" i="4"/>
  <c r="R4163" i="4"/>
  <c r="Q4164" i="4"/>
  <c r="R4164" i="4"/>
  <c r="Q4165" i="4"/>
  <c r="R4165" i="4"/>
  <c r="Q4166" i="4"/>
  <c r="R4166" i="4"/>
  <c r="Q4167" i="4"/>
  <c r="R4167" i="4"/>
  <c r="Q4168" i="4"/>
  <c r="R4168" i="4"/>
  <c r="Q4169" i="4"/>
  <c r="R4169" i="4"/>
  <c r="Q4170" i="4"/>
  <c r="R4170" i="4"/>
  <c r="Q4171" i="4"/>
  <c r="R4171" i="4"/>
  <c r="Q4172" i="4"/>
  <c r="R4172" i="4"/>
  <c r="Q4173" i="4"/>
  <c r="R4173" i="4"/>
  <c r="Q4174" i="4"/>
  <c r="R4174" i="4"/>
  <c r="Q4175" i="4"/>
  <c r="R4175" i="4"/>
  <c r="Q4176" i="4"/>
  <c r="R4176" i="4"/>
  <c r="Q4177" i="4"/>
  <c r="R4177" i="4"/>
  <c r="Q4178" i="4"/>
  <c r="R4178" i="4"/>
  <c r="Q4179" i="4"/>
  <c r="R4179" i="4"/>
  <c r="Q4180" i="4"/>
  <c r="R4180" i="4"/>
  <c r="Q4181" i="4"/>
  <c r="R4181" i="4"/>
  <c r="Q4182" i="4"/>
  <c r="R4182" i="4"/>
  <c r="Q4183" i="4"/>
  <c r="R4183" i="4"/>
  <c r="Q4184" i="4"/>
  <c r="R4184" i="4"/>
  <c r="Q4185" i="4"/>
  <c r="R4185" i="4"/>
  <c r="Q4186" i="4"/>
  <c r="R4186" i="4"/>
  <c r="Q4187" i="4"/>
  <c r="R4187" i="4"/>
  <c r="Q4188" i="4"/>
  <c r="R4188" i="4"/>
  <c r="Q4189" i="4"/>
  <c r="R4189" i="4"/>
  <c r="Q4190" i="4"/>
  <c r="R4190" i="4"/>
  <c r="Q4191" i="4"/>
  <c r="R4191" i="4"/>
  <c r="Q4192" i="4"/>
  <c r="R4192" i="4"/>
  <c r="Q4193" i="4"/>
  <c r="R4193" i="4"/>
  <c r="Q4194" i="4"/>
  <c r="R4194" i="4"/>
  <c r="Q4195" i="4"/>
  <c r="R4195" i="4"/>
  <c r="Q4196" i="4"/>
  <c r="R4196" i="4"/>
  <c r="Q4197" i="4"/>
  <c r="R4197" i="4"/>
  <c r="Q4198" i="4"/>
  <c r="R4198" i="4"/>
  <c r="Q4199" i="4"/>
  <c r="R4199" i="4"/>
  <c r="Q4200" i="4"/>
  <c r="R4200" i="4"/>
  <c r="Q4201" i="4"/>
  <c r="R4201" i="4"/>
  <c r="Q4202" i="4"/>
  <c r="R4202" i="4"/>
  <c r="Q4203" i="4"/>
  <c r="R4203" i="4"/>
  <c r="Q4204" i="4"/>
  <c r="R4204" i="4"/>
  <c r="Q4205" i="4"/>
  <c r="R4205" i="4"/>
  <c r="Q4206" i="4"/>
  <c r="R4206" i="4"/>
  <c r="Q4207" i="4"/>
  <c r="R4207" i="4"/>
  <c r="Q4208" i="4"/>
  <c r="R4208" i="4"/>
  <c r="Q4209" i="4"/>
  <c r="R4209" i="4"/>
  <c r="Q4210" i="4"/>
  <c r="R4210" i="4"/>
  <c r="Q4211" i="4"/>
  <c r="R4211" i="4"/>
  <c r="Q4212" i="4"/>
  <c r="R4212" i="4"/>
  <c r="Q4213" i="4"/>
  <c r="R4213" i="4"/>
  <c r="Q4214" i="4"/>
  <c r="R4214" i="4"/>
  <c r="Q4215" i="4"/>
  <c r="R4215" i="4"/>
  <c r="Q4216" i="4"/>
  <c r="R4216" i="4"/>
  <c r="Q4217" i="4"/>
  <c r="R4217" i="4"/>
  <c r="Q4218" i="4"/>
  <c r="R4218" i="4"/>
  <c r="Q4219" i="4"/>
  <c r="R4219" i="4"/>
  <c r="Q4220" i="4"/>
  <c r="R4220" i="4"/>
  <c r="Q4221" i="4"/>
  <c r="R4221" i="4"/>
  <c r="Q4222" i="4"/>
  <c r="R4222" i="4"/>
  <c r="Q4223" i="4"/>
  <c r="R4223" i="4"/>
  <c r="Q4224" i="4"/>
  <c r="R4224" i="4"/>
  <c r="Q4225" i="4"/>
  <c r="R4225" i="4"/>
  <c r="Q4226" i="4"/>
  <c r="R4226" i="4"/>
  <c r="Q4227" i="4"/>
  <c r="R4227" i="4"/>
  <c r="Q4228" i="4"/>
  <c r="R4228" i="4"/>
  <c r="Q4229" i="4"/>
  <c r="R4229" i="4"/>
  <c r="Q4230" i="4"/>
  <c r="R4230" i="4"/>
  <c r="Q4231" i="4"/>
  <c r="R4231" i="4"/>
  <c r="Q4232" i="4"/>
  <c r="R4232" i="4"/>
  <c r="Q4233" i="4"/>
  <c r="R4233" i="4"/>
  <c r="Q4234" i="4"/>
  <c r="R4234" i="4"/>
  <c r="Q4235" i="4"/>
  <c r="R4235" i="4"/>
  <c r="Q4236" i="4"/>
  <c r="R4236" i="4"/>
  <c r="Q4237" i="4"/>
  <c r="R4237" i="4"/>
  <c r="Q4238" i="4"/>
  <c r="R4238" i="4"/>
  <c r="Q4239" i="4"/>
  <c r="R4239" i="4"/>
  <c r="Q4240" i="4"/>
  <c r="R4240" i="4"/>
  <c r="Q4241" i="4"/>
  <c r="R4241" i="4"/>
  <c r="Q4242" i="4"/>
  <c r="R4242" i="4"/>
  <c r="Q4243" i="4"/>
  <c r="R4243" i="4"/>
  <c r="Q4244" i="4"/>
  <c r="R4244" i="4"/>
  <c r="Q4245" i="4"/>
  <c r="R4245" i="4"/>
  <c r="Q4246" i="4"/>
  <c r="R4246" i="4"/>
  <c r="Q4247" i="4"/>
  <c r="R4247" i="4"/>
  <c r="Q4248" i="4"/>
  <c r="R4248" i="4"/>
  <c r="Q4249" i="4"/>
  <c r="R4249" i="4"/>
  <c r="Q4250" i="4"/>
  <c r="R4250" i="4"/>
  <c r="Q4251" i="4"/>
  <c r="R4251" i="4"/>
  <c r="Q4252" i="4"/>
  <c r="R4252" i="4"/>
  <c r="Q4253" i="4"/>
  <c r="R4253" i="4"/>
  <c r="Q4254" i="4"/>
  <c r="R4254" i="4"/>
  <c r="Q4255" i="4"/>
  <c r="R4255" i="4"/>
  <c r="Q4256" i="4"/>
  <c r="R4256" i="4"/>
  <c r="Q4257" i="4"/>
  <c r="R4257" i="4"/>
  <c r="Q4258" i="4"/>
  <c r="R4258" i="4"/>
  <c r="Q4259" i="4"/>
  <c r="R4259" i="4"/>
  <c r="Q4260" i="4"/>
  <c r="R4260" i="4"/>
  <c r="Q4261" i="4"/>
  <c r="R4261" i="4"/>
  <c r="Q4262" i="4"/>
  <c r="R4262" i="4"/>
  <c r="Q4263" i="4"/>
  <c r="R4263" i="4"/>
  <c r="Q4264" i="4"/>
  <c r="R4264" i="4"/>
  <c r="Q4265" i="4"/>
  <c r="R4265" i="4"/>
  <c r="Q4266" i="4"/>
  <c r="R4266" i="4"/>
  <c r="Q4267" i="4"/>
  <c r="R4267" i="4"/>
  <c r="Q4268" i="4"/>
  <c r="R4268" i="4"/>
  <c r="Q4269" i="4"/>
  <c r="R4269" i="4"/>
  <c r="Q4270" i="4"/>
  <c r="R4270" i="4"/>
  <c r="Q4271" i="4"/>
  <c r="R4271" i="4"/>
  <c r="Q4272" i="4"/>
  <c r="R4272" i="4"/>
  <c r="Q4273" i="4"/>
  <c r="R4273" i="4"/>
  <c r="Q4274" i="4"/>
  <c r="R4274" i="4"/>
  <c r="Q4275" i="4"/>
  <c r="R4275" i="4"/>
  <c r="Q4276" i="4"/>
  <c r="R4276" i="4"/>
  <c r="Q4277" i="4"/>
  <c r="R4277" i="4"/>
  <c r="Q4278" i="4"/>
  <c r="R4278" i="4"/>
  <c r="Q4279" i="4"/>
  <c r="R4279" i="4"/>
  <c r="Q4280" i="4"/>
  <c r="R4280" i="4"/>
  <c r="Q4281" i="4"/>
  <c r="R4281" i="4"/>
  <c r="Q4282" i="4"/>
  <c r="R4282" i="4"/>
  <c r="Q4283" i="4"/>
  <c r="R4283" i="4"/>
  <c r="Q4284" i="4"/>
  <c r="R4284" i="4"/>
  <c r="Q4285" i="4"/>
  <c r="R4285" i="4"/>
  <c r="Q4286" i="4"/>
  <c r="R4286" i="4"/>
  <c r="Q4287" i="4"/>
  <c r="R4287" i="4"/>
  <c r="Q4288" i="4"/>
  <c r="R4288" i="4"/>
  <c r="Q4289" i="4"/>
  <c r="R4289" i="4"/>
  <c r="Q4290" i="4"/>
  <c r="R4290" i="4"/>
  <c r="Q4291" i="4"/>
  <c r="R4291" i="4"/>
  <c r="Q4292" i="4"/>
  <c r="R4292" i="4"/>
  <c r="Q4293" i="4"/>
  <c r="R4293" i="4"/>
  <c r="Q4294" i="4"/>
  <c r="R4294" i="4"/>
  <c r="Q4295" i="4"/>
  <c r="R4295" i="4"/>
  <c r="Q4296" i="4"/>
  <c r="R4296" i="4"/>
  <c r="Q4297" i="4"/>
  <c r="R4297" i="4"/>
  <c r="Q4298" i="4"/>
  <c r="R4298" i="4"/>
  <c r="Q4299" i="4"/>
  <c r="R4299" i="4"/>
  <c r="Q4300" i="4"/>
  <c r="R4300" i="4"/>
  <c r="Q4301" i="4"/>
  <c r="R4301" i="4"/>
  <c r="Q4302" i="4"/>
  <c r="R4302" i="4"/>
  <c r="Q4303" i="4"/>
  <c r="R4303" i="4"/>
  <c r="Q4304" i="4"/>
  <c r="R4304" i="4"/>
  <c r="Q4305" i="4"/>
  <c r="R4305" i="4"/>
  <c r="Q4306" i="4"/>
  <c r="R4306" i="4"/>
  <c r="Q4307" i="4"/>
  <c r="R4307" i="4"/>
  <c r="Q4308" i="4"/>
  <c r="R4308" i="4"/>
  <c r="Q4309" i="4"/>
  <c r="R4309" i="4"/>
  <c r="Q4310" i="4"/>
  <c r="R4310" i="4"/>
  <c r="Q4311" i="4"/>
  <c r="R4311" i="4"/>
  <c r="Q4312" i="4"/>
  <c r="R4312" i="4"/>
  <c r="Q4313" i="4"/>
  <c r="R4313" i="4"/>
  <c r="Q4314" i="4"/>
  <c r="R4314" i="4"/>
  <c r="Q4315" i="4"/>
  <c r="R4315" i="4"/>
  <c r="Q4316" i="4"/>
  <c r="R4316" i="4"/>
  <c r="Q4317" i="4"/>
  <c r="R4317" i="4"/>
  <c r="Q4318" i="4"/>
  <c r="R4318" i="4"/>
  <c r="Q4319" i="4"/>
  <c r="R4319" i="4"/>
  <c r="Q4320" i="4"/>
  <c r="R4320" i="4"/>
  <c r="Q4321" i="4"/>
  <c r="R4321" i="4"/>
  <c r="Q4322" i="4"/>
  <c r="R4322" i="4"/>
  <c r="Q4323" i="4"/>
  <c r="R4323" i="4"/>
  <c r="Q4324" i="4"/>
  <c r="R4324" i="4"/>
  <c r="Q4325" i="4"/>
  <c r="R4325" i="4"/>
  <c r="Q4326" i="4"/>
  <c r="R4326" i="4"/>
  <c r="Q4327" i="4"/>
  <c r="R4327" i="4"/>
  <c r="Q4328" i="4"/>
  <c r="R4328" i="4"/>
  <c r="Q4329" i="4"/>
  <c r="R4329" i="4"/>
  <c r="Q4330" i="4"/>
  <c r="R4330" i="4"/>
  <c r="Q4331" i="4"/>
  <c r="R4331" i="4"/>
  <c r="Q4332" i="4"/>
  <c r="R4332" i="4"/>
  <c r="Q4333" i="4"/>
  <c r="R4333" i="4"/>
  <c r="Q4334" i="4"/>
  <c r="R4334" i="4"/>
  <c r="Q4335" i="4"/>
  <c r="R4335" i="4"/>
  <c r="Q4336" i="4"/>
  <c r="R4336" i="4"/>
  <c r="Q4337" i="4"/>
  <c r="R4337" i="4"/>
  <c r="Q4338" i="4"/>
  <c r="R4338" i="4"/>
  <c r="Q4339" i="4"/>
  <c r="R4339" i="4"/>
  <c r="Q4340" i="4"/>
  <c r="R4340" i="4"/>
  <c r="Q4341" i="4"/>
  <c r="R4341" i="4"/>
  <c r="Q4342" i="4"/>
  <c r="R4342" i="4"/>
  <c r="Q4343" i="4"/>
  <c r="R4343" i="4"/>
  <c r="Q4344" i="4"/>
  <c r="R4344" i="4"/>
  <c r="Q4345" i="4"/>
  <c r="R4345" i="4"/>
  <c r="Q4346" i="4"/>
  <c r="R4346" i="4"/>
  <c r="Q4347" i="4"/>
  <c r="R4347" i="4"/>
  <c r="Q4348" i="4"/>
  <c r="R4348" i="4"/>
  <c r="Q4349" i="4"/>
  <c r="R4349" i="4"/>
  <c r="Q4350" i="4"/>
  <c r="R4350" i="4"/>
  <c r="Q4351" i="4"/>
  <c r="R4351" i="4"/>
  <c r="Q4352" i="4"/>
  <c r="R4352" i="4"/>
  <c r="Q4353" i="4"/>
  <c r="R4353" i="4"/>
  <c r="Q4354" i="4"/>
  <c r="R4354" i="4"/>
  <c r="Q4355" i="4"/>
  <c r="R4355" i="4"/>
  <c r="Q4356" i="4"/>
  <c r="R4356" i="4"/>
  <c r="Q4357" i="4"/>
  <c r="R4357" i="4"/>
  <c r="Q4358" i="4"/>
  <c r="R4358" i="4"/>
  <c r="Q4359" i="4"/>
  <c r="R4359" i="4"/>
  <c r="Q4360" i="4"/>
  <c r="R4360" i="4"/>
  <c r="Q4361" i="4"/>
  <c r="R4361" i="4"/>
  <c r="Q4362" i="4"/>
  <c r="R4362" i="4"/>
  <c r="Q4363" i="4"/>
  <c r="R4363" i="4"/>
  <c r="Q4364" i="4"/>
  <c r="R4364" i="4"/>
  <c r="Q4365" i="4"/>
  <c r="R4365" i="4"/>
  <c r="Q4366" i="4"/>
  <c r="R4366" i="4"/>
  <c r="Q4367" i="4"/>
  <c r="R4367" i="4"/>
  <c r="Q4368" i="4"/>
  <c r="R4368" i="4"/>
  <c r="Q4369" i="4"/>
  <c r="R4369" i="4"/>
  <c r="Q4370" i="4"/>
  <c r="R4370" i="4"/>
  <c r="Q4371" i="4"/>
  <c r="R4371" i="4"/>
  <c r="Q4372" i="4"/>
  <c r="R4372" i="4"/>
  <c r="Q4373" i="4"/>
  <c r="R4373" i="4"/>
  <c r="Q4374" i="4"/>
  <c r="R4374" i="4"/>
  <c r="Q4375" i="4"/>
  <c r="R4375" i="4"/>
  <c r="Q4376" i="4"/>
  <c r="R4376" i="4"/>
  <c r="Q4377" i="4"/>
  <c r="R4377" i="4"/>
  <c r="Q4378" i="4"/>
  <c r="R4378" i="4"/>
  <c r="Q4379" i="4"/>
  <c r="R4379" i="4"/>
  <c r="Q4380" i="4"/>
  <c r="R4380" i="4"/>
  <c r="Q4381" i="4"/>
  <c r="R4381" i="4"/>
  <c r="Q4382" i="4"/>
  <c r="R4382" i="4"/>
  <c r="Q4383" i="4"/>
  <c r="R4383" i="4"/>
  <c r="Q4384" i="4"/>
  <c r="R4384" i="4"/>
  <c r="Q4385" i="4"/>
  <c r="R4385" i="4"/>
  <c r="Q4386" i="4"/>
  <c r="R4386" i="4"/>
  <c r="Q4387" i="4"/>
  <c r="R4387" i="4"/>
  <c r="Q4388" i="4"/>
  <c r="R4388" i="4"/>
  <c r="Q4389" i="4"/>
  <c r="R4389" i="4"/>
  <c r="Q4390" i="4"/>
  <c r="R4390" i="4"/>
  <c r="Q4391" i="4"/>
  <c r="R4391" i="4"/>
  <c r="Q4392" i="4"/>
  <c r="R4392" i="4"/>
  <c r="Q4393" i="4"/>
  <c r="R4393" i="4"/>
  <c r="Q4394" i="4"/>
  <c r="R4394" i="4"/>
  <c r="Q4395" i="4"/>
  <c r="R4395" i="4"/>
  <c r="Q4396" i="4"/>
  <c r="R4396" i="4"/>
  <c r="Q4397" i="4"/>
  <c r="R4397" i="4"/>
  <c r="Q4398" i="4"/>
  <c r="R4398" i="4"/>
  <c r="Q4399" i="4"/>
  <c r="R4399" i="4"/>
  <c r="Q4400" i="4"/>
  <c r="R4400" i="4"/>
  <c r="Q4401" i="4"/>
  <c r="R4401" i="4"/>
  <c r="Q4402" i="4"/>
  <c r="R4402" i="4"/>
  <c r="Q4403" i="4"/>
  <c r="R4403" i="4"/>
  <c r="Q4404" i="4"/>
  <c r="R4404" i="4"/>
  <c r="Q4405" i="4"/>
  <c r="R4405" i="4"/>
  <c r="Q4406" i="4"/>
  <c r="R4406" i="4"/>
  <c r="Q4407" i="4"/>
  <c r="R4407" i="4"/>
  <c r="Q4408" i="4"/>
  <c r="R4408" i="4"/>
  <c r="Q4409" i="4"/>
  <c r="R4409" i="4"/>
  <c r="Q4410" i="4"/>
  <c r="R4410" i="4"/>
  <c r="Q4411" i="4"/>
  <c r="R4411" i="4"/>
  <c r="Q4412" i="4"/>
  <c r="R4412" i="4"/>
  <c r="Q4413" i="4"/>
  <c r="R4413" i="4"/>
  <c r="Q4414" i="4"/>
  <c r="R4414" i="4"/>
  <c r="Q4415" i="4"/>
  <c r="R4415" i="4"/>
  <c r="Q4416" i="4"/>
  <c r="R4416" i="4"/>
  <c r="Q4417" i="4"/>
  <c r="R4417" i="4"/>
  <c r="Q4418" i="4"/>
  <c r="R4418" i="4"/>
  <c r="Q4419" i="4"/>
  <c r="R4419" i="4"/>
  <c r="Q4420" i="4"/>
  <c r="R4420" i="4"/>
  <c r="Q4421" i="4"/>
  <c r="R4421" i="4"/>
  <c r="Q4422" i="4"/>
  <c r="R4422" i="4"/>
  <c r="Q4423" i="4"/>
  <c r="R4423" i="4"/>
  <c r="Q4424" i="4"/>
  <c r="R4424" i="4"/>
  <c r="Q4425" i="4"/>
  <c r="R4425" i="4"/>
  <c r="Q4426" i="4"/>
  <c r="R4426" i="4"/>
  <c r="Q4427" i="4"/>
  <c r="R4427" i="4"/>
  <c r="Q4428" i="4"/>
  <c r="R4428" i="4"/>
  <c r="Q4429" i="4"/>
  <c r="R4429" i="4"/>
  <c r="Q4430" i="4"/>
  <c r="R4430" i="4"/>
  <c r="Q4431" i="4"/>
  <c r="R4431" i="4"/>
  <c r="Q4432" i="4"/>
  <c r="R4432" i="4"/>
  <c r="Q4433" i="4"/>
  <c r="R4433" i="4"/>
  <c r="Q4434" i="4"/>
  <c r="R4434" i="4"/>
  <c r="Q4435" i="4"/>
  <c r="R4435" i="4"/>
  <c r="Q4436" i="4"/>
  <c r="R4436" i="4"/>
  <c r="Q4437" i="4"/>
  <c r="R4437" i="4"/>
  <c r="Q4438" i="4"/>
  <c r="R4438" i="4"/>
  <c r="Q4439" i="4"/>
  <c r="R4439" i="4"/>
  <c r="Q4440" i="4"/>
  <c r="R4440" i="4"/>
  <c r="Q4441" i="4"/>
  <c r="R4441" i="4"/>
  <c r="Q4442" i="4"/>
  <c r="R4442" i="4"/>
  <c r="Q4443" i="4"/>
  <c r="R4443" i="4"/>
  <c r="Q4444" i="4"/>
  <c r="R4444" i="4"/>
  <c r="Q4445" i="4"/>
  <c r="R4445" i="4"/>
  <c r="Q4446" i="4"/>
  <c r="R4446" i="4"/>
  <c r="Q4447" i="4"/>
  <c r="R4447" i="4"/>
  <c r="Q4448" i="4"/>
  <c r="R4448" i="4"/>
  <c r="Q4449" i="4"/>
  <c r="R4449" i="4"/>
  <c r="Q4450" i="4"/>
  <c r="R4450" i="4"/>
  <c r="Q4451" i="4"/>
  <c r="R4451" i="4"/>
  <c r="Q4452" i="4"/>
  <c r="R4452" i="4"/>
  <c r="Q4453" i="4"/>
  <c r="R4453" i="4"/>
  <c r="Q4454" i="4"/>
  <c r="R4454" i="4"/>
  <c r="Q4455" i="4"/>
  <c r="R4455" i="4"/>
  <c r="Q4456" i="4"/>
  <c r="R4456" i="4"/>
  <c r="Q4457" i="4"/>
  <c r="R4457" i="4"/>
  <c r="Q4458" i="4"/>
  <c r="R4458" i="4"/>
  <c r="Q4459" i="4"/>
  <c r="R4459" i="4"/>
  <c r="Q4460" i="4"/>
  <c r="R4460" i="4"/>
  <c r="Q4461" i="4"/>
  <c r="R4461" i="4"/>
  <c r="Q4462" i="4"/>
  <c r="R4462" i="4"/>
  <c r="Q4463" i="4"/>
  <c r="R4463" i="4"/>
  <c r="Q4464" i="4"/>
  <c r="R4464" i="4"/>
  <c r="Q4465" i="4"/>
  <c r="R4465" i="4"/>
  <c r="Q4466" i="4"/>
  <c r="R4466" i="4"/>
  <c r="Q4467" i="4"/>
  <c r="R4467" i="4"/>
  <c r="Q4468" i="4"/>
  <c r="R4468" i="4"/>
  <c r="Q4469" i="4"/>
  <c r="R4469" i="4"/>
  <c r="Q4470" i="4"/>
  <c r="R4470" i="4"/>
  <c r="Q4471" i="4"/>
  <c r="R4471" i="4"/>
  <c r="Q4472" i="4"/>
  <c r="R4472" i="4"/>
  <c r="Q4473" i="4"/>
  <c r="R4473" i="4"/>
  <c r="Q4474" i="4"/>
  <c r="R4474" i="4"/>
  <c r="Q4475" i="4"/>
  <c r="R4475" i="4"/>
  <c r="Q4476" i="4"/>
  <c r="R4476" i="4"/>
  <c r="Q4477" i="4"/>
  <c r="R4477" i="4"/>
  <c r="Q4478" i="4"/>
  <c r="R4478" i="4"/>
  <c r="Q4479" i="4"/>
  <c r="R4479" i="4"/>
  <c r="Q4480" i="4"/>
  <c r="R4480" i="4"/>
  <c r="Q4481" i="4"/>
  <c r="R4481" i="4"/>
  <c r="Q4482" i="4"/>
  <c r="R4482" i="4"/>
  <c r="Q4483" i="4"/>
  <c r="R4483" i="4"/>
  <c r="Q4484" i="4"/>
  <c r="R4484" i="4"/>
  <c r="Q4485" i="4"/>
  <c r="R4485" i="4"/>
  <c r="Q4486" i="4"/>
  <c r="R4486" i="4"/>
  <c r="Q4487" i="4"/>
  <c r="R4487" i="4"/>
  <c r="Q4488" i="4"/>
  <c r="R4488" i="4"/>
  <c r="Q4489" i="4"/>
  <c r="R4489" i="4"/>
  <c r="Q4490" i="4"/>
  <c r="R4490" i="4"/>
  <c r="Q4491" i="4"/>
  <c r="R4491" i="4"/>
  <c r="Q4492" i="4"/>
  <c r="R4492" i="4"/>
  <c r="Q4493" i="4"/>
  <c r="R4493" i="4"/>
  <c r="Q4494" i="4"/>
  <c r="R4494" i="4"/>
  <c r="Q4495" i="4"/>
  <c r="R4495" i="4"/>
  <c r="Q4496" i="4"/>
  <c r="R4496" i="4"/>
  <c r="Q4497" i="4"/>
  <c r="R4497" i="4"/>
  <c r="Q4498" i="4"/>
  <c r="R4498" i="4"/>
  <c r="Q4499" i="4"/>
  <c r="R4499" i="4"/>
  <c r="Q4500" i="4"/>
  <c r="R4500" i="4"/>
  <c r="Q4501" i="4"/>
  <c r="R4501" i="4"/>
  <c r="Q4502" i="4"/>
  <c r="R4502" i="4"/>
  <c r="Q4503" i="4"/>
  <c r="R4503" i="4"/>
  <c r="Q4504" i="4"/>
  <c r="R4504" i="4"/>
  <c r="Q4505" i="4"/>
  <c r="R4505" i="4"/>
  <c r="Q4506" i="4"/>
  <c r="R4506" i="4"/>
  <c r="Q4507" i="4"/>
  <c r="R4507" i="4"/>
  <c r="Q4508" i="4"/>
  <c r="R4508" i="4"/>
  <c r="Q4509" i="4"/>
  <c r="R4509" i="4"/>
  <c r="Q4510" i="4"/>
  <c r="R4510" i="4"/>
  <c r="Q4511" i="4"/>
  <c r="R4511" i="4"/>
  <c r="Q4512" i="4"/>
  <c r="R4512" i="4"/>
  <c r="Q4513" i="4"/>
  <c r="R4513" i="4"/>
  <c r="Q4514" i="4"/>
  <c r="R4514" i="4"/>
  <c r="Q4515" i="4"/>
  <c r="R4515" i="4"/>
  <c r="Q4516" i="4"/>
  <c r="R4516" i="4"/>
  <c r="Q4517" i="4"/>
  <c r="R4517" i="4"/>
  <c r="Q4518" i="4"/>
  <c r="R4518" i="4"/>
  <c r="Q4519" i="4"/>
  <c r="R4519" i="4"/>
  <c r="Q4520" i="4"/>
  <c r="R4520" i="4"/>
  <c r="Q4521" i="4"/>
  <c r="R4521" i="4"/>
  <c r="Q4522" i="4"/>
  <c r="R4522" i="4"/>
  <c r="Q4523" i="4"/>
  <c r="R4523" i="4"/>
  <c r="Q4524" i="4"/>
  <c r="R4524" i="4"/>
  <c r="Q4525" i="4"/>
  <c r="R4525" i="4"/>
  <c r="Q4526" i="4"/>
  <c r="R4526" i="4"/>
  <c r="Q4527" i="4"/>
  <c r="R4527" i="4"/>
  <c r="Q4528" i="4"/>
  <c r="R4528" i="4"/>
  <c r="Q4529" i="4"/>
  <c r="R4529" i="4"/>
  <c r="Q4530" i="4"/>
  <c r="R4530" i="4"/>
  <c r="Q4531" i="4"/>
  <c r="R4531" i="4"/>
  <c r="Q4532" i="4"/>
  <c r="R4532" i="4"/>
  <c r="Q4533" i="4"/>
  <c r="R4533" i="4"/>
  <c r="Q4534" i="4"/>
  <c r="R4534" i="4"/>
  <c r="Q4535" i="4"/>
  <c r="R4535" i="4"/>
  <c r="Q4536" i="4"/>
  <c r="R4536" i="4"/>
  <c r="Q4537" i="4"/>
  <c r="R4537" i="4"/>
  <c r="Q4538" i="4"/>
  <c r="R4538" i="4"/>
  <c r="Q4539" i="4"/>
  <c r="R4539" i="4"/>
  <c r="Q4540" i="4"/>
  <c r="R4540" i="4"/>
  <c r="Q4541" i="4"/>
  <c r="R4541" i="4"/>
  <c r="Q4542" i="4"/>
  <c r="R4542" i="4"/>
  <c r="Q4543" i="4"/>
  <c r="R4543" i="4"/>
  <c r="Q4544" i="4"/>
  <c r="R4544" i="4"/>
  <c r="Q4545" i="4"/>
  <c r="R4545" i="4"/>
  <c r="Q4546" i="4"/>
  <c r="R4546" i="4"/>
  <c r="Q4547" i="4"/>
  <c r="R4547" i="4"/>
  <c r="Q4548" i="4"/>
  <c r="R4548" i="4"/>
  <c r="Q4549" i="4"/>
  <c r="R4549" i="4"/>
  <c r="Q4550" i="4"/>
  <c r="R4550" i="4"/>
  <c r="Q4551" i="4"/>
  <c r="R4551" i="4"/>
  <c r="Q4552" i="4"/>
  <c r="R4552" i="4"/>
  <c r="Q4553" i="4"/>
  <c r="R4553" i="4"/>
  <c r="Q4554" i="4"/>
  <c r="R4554" i="4"/>
  <c r="Q4555" i="4"/>
  <c r="R4555" i="4"/>
  <c r="Q4556" i="4"/>
  <c r="R4556" i="4"/>
  <c r="Q4557" i="4"/>
  <c r="R4557" i="4"/>
  <c r="Q4558" i="4"/>
  <c r="R4558" i="4"/>
  <c r="Q4559" i="4"/>
  <c r="R4559" i="4"/>
  <c r="Q4560" i="4"/>
  <c r="R4560" i="4"/>
  <c r="Q4561" i="4"/>
  <c r="R4561" i="4"/>
  <c r="Q4562" i="4"/>
  <c r="R4562" i="4"/>
  <c r="Q4563" i="4"/>
  <c r="R4563" i="4"/>
  <c r="Q4564" i="4"/>
  <c r="R4564" i="4"/>
  <c r="Q4565" i="4"/>
  <c r="R4565" i="4"/>
  <c r="Q4566" i="4"/>
  <c r="R4566" i="4"/>
  <c r="Q4567" i="4"/>
  <c r="R4567" i="4"/>
  <c r="Q4568" i="4"/>
  <c r="R4568" i="4"/>
  <c r="Q4569" i="4"/>
  <c r="R4569" i="4"/>
  <c r="Q4570" i="4"/>
  <c r="R4570" i="4"/>
  <c r="Q4571" i="4"/>
  <c r="R4571" i="4"/>
  <c r="Q4572" i="4"/>
  <c r="R4572" i="4"/>
  <c r="Q4573" i="4"/>
  <c r="R4573" i="4"/>
  <c r="Q4574" i="4"/>
  <c r="R4574" i="4"/>
  <c r="Q4575" i="4"/>
  <c r="R4575" i="4"/>
  <c r="Q4576" i="4"/>
  <c r="R4576" i="4"/>
  <c r="Q4577" i="4"/>
  <c r="R4577" i="4"/>
  <c r="Q4578" i="4"/>
  <c r="R4578" i="4"/>
  <c r="Q4579" i="4"/>
  <c r="R4579" i="4"/>
  <c r="Q4580" i="4"/>
  <c r="R4580" i="4"/>
  <c r="Q4581" i="4"/>
  <c r="R4581" i="4"/>
  <c r="Q4582" i="4"/>
  <c r="R4582" i="4"/>
  <c r="Q4583" i="4"/>
  <c r="R4583" i="4"/>
  <c r="Q4584" i="4"/>
  <c r="R4584" i="4"/>
  <c r="Q4585" i="4"/>
  <c r="R4585" i="4"/>
  <c r="Q4586" i="4"/>
  <c r="R4586" i="4"/>
  <c r="Q4587" i="4"/>
  <c r="R4587" i="4"/>
  <c r="Q4588" i="4"/>
  <c r="R4588" i="4"/>
  <c r="Q4589" i="4"/>
  <c r="R4589" i="4"/>
  <c r="Q4590" i="4"/>
  <c r="R4590" i="4"/>
  <c r="Q4591" i="4"/>
  <c r="R4591" i="4"/>
  <c r="Q4592" i="4"/>
  <c r="R4592" i="4"/>
  <c r="Q4593" i="4"/>
  <c r="R4593" i="4"/>
  <c r="Q4594" i="4"/>
  <c r="R4594" i="4"/>
  <c r="Q4595" i="4"/>
  <c r="R4595" i="4"/>
  <c r="Q4596" i="4"/>
  <c r="R4596" i="4"/>
  <c r="Q4597" i="4"/>
  <c r="R4597" i="4"/>
  <c r="Q4598" i="4"/>
  <c r="R4598" i="4"/>
  <c r="Q4599" i="4"/>
  <c r="R4599" i="4"/>
  <c r="Q4600" i="4"/>
  <c r="R4600" i="4"/>
  <c r="Q4601" i="4"/>
  <c r="R4601" i="4"/>
  <c r="Q4602" i="4"/>
  <c r="R4602" i="4"/>
  <c r="Q4603" i="4"/>
  <c r="R4603" i="4"/>
  <c r="Q4604" i="4"/>
  <c r="R4604" i="4"/>
  <c r="Q4605" i="4"/>
  <c r="R4605" i="4"/>
  <c r="Q4606" i="4"/>
  <c r="R4606" i="4"/>
  <c r="Q4607" i="4"/>
  <c r="R4607" i="4"/>
  <c r="Q4608" i="4"/>
  <c r="R4608" i="4"/>
  <c r="Q4609" i="4"/>
  <c r="R4609" i="4"/>
  <c r="Q4610" i="4"/>
  <c r="R4610" i="4"/>
  <c r="Q4611" i="4"/>
  <c r="R4611" i="4"/>
  <c r="Q4612" i="4"/>
  <c r="R4612" i="4"/>
  <c r="Q4613" i="4"/>
  <c r="R4613" i="4"/>
  <c r="Q4614" i="4"/>
  <c r="R4614" i="4"/>
  <c r="Q4615" i="4"/>
  <c r="R4615" i="4"/>
  <c r="Q4616" i="4"/>
  <c r="R4616" i="4"/>
  <c r="Q4617" i="4"/>
  <c r="R4617" i="4"/>
  <c r="Q4618" i="4"/>
  <c r="R4618" i="4"/>
  <c r="Q4619" i="4"/>
  <c r="R4619" i="4"/>
  <c r="Q4620" i="4"/>
  <c r="R4620" i="4"/>
  <c r="Q4621" i="4"/>
  <c r="R4621" i="4"/>
  <c r="Q4622" i="4"/>
  <c r="R4622" i="4"/>
  <c r="Q4623" i="4"/>
  <c r="R4623" i="4"/>
  <c r="Q4624" i="4"/>
  <c r="R4624" i="4"/>
  <c r="Q4625" i="4"/>
  <c r="R4625" i="4"/>
  <c r="Q4626" i="4"/>
  <c r="R4626" i="4"/>
  <c r="Q4627" i="4"/>
  <c r="R4627" i="4"/>
  <c r="Q4628" i="4"/>
  <c r="R4628" i="4"/>
  <c r="Q4629" i="4"/>
  <c r="R4629" i="4"/>
  <c r="Q4630" i="4"/>
  <c r="R4630" i="4"/>
  <c r="Q4631" i="4"/>
  <c r="R4631" i="4"/>
  <c r="Q4632" i="4"/>
  <c r="R4632" i="4"/>
  <c r="Q4633" i="4"/>
  <c r="R4633" i="4"/>
  <c r="Q4634" i="4"/>
  <c r="R4634" i="4"/>
  <c r="Q4635" i="4"/>
  <c r="R4635" i="4"/>
  <c r="Q4636" i="4"/>
  <c r="R4636" i="4"/>
  <c r="Q4637" i="4"/>
  <c r="R4637" i="4"/>
  <c r="Q4638" i="4"/>
  <c r="R4638" i="4"/>
  <c r="Q4639" i="4"/>
  <c r="R4639" i="4"/>
  <c r="Q4640" i="4"/>
  <c r="R4640" i="4"/>
  <c r="Q4641" i="4"/>
  <c r="R4641" i="4"/>
  <c r="Q4642" i="4"/>
  <c r="R4642" i="4"/>
  <c r="Q4643" i="4"/>
  <c r="R4643" i="4"/>
  <c r="Q4644" i="4"/>
  <c r="R4644" i="4"/>
  <c r="Q4645" i="4"/>
  <c r="R4645" i="4"/>
  <c r="Q4646" i="4"/>
  <c r="R4646" i="4"/>
  <c r="Q4647" i="4"/>
  <c r="R4647" i="4"/>
  <c r="Q4648" i="4"/>
  <c r="R4648" i="4"/>
  <c r="Q4649" i="4"/>
  <c r="R4649" i="4"/>
  <c r="Q4650" i="4"/>
  <c r="R4650" i="4"/>
  <c r="Q4651" i="4"/>
  <c r="R4651" i="4"/>
  <c r="Q4652" i="4"/>
  <c r="R4652" i="4"/>
  <c r="Q4653" i="4"/>
  <c r="R4653" i="4"/>
  <c r="Q4654" i="4"/>
  <c r="R4654" i="4"/>
  <c r="Q4655" i="4"/>
  <c r="R4655" i="4"/>
  <c r="Q4656" i="4"/>
  <c r="R4656" i="4"/>
  <c r="Q4657" i="4"/>
  <c r="R4657" i="4"/>
  <c r="Q4658" i="4"/>
  <c r="R4658" i="4"/>
  <c r="Q4659" i="4"/>
  <c r="R4659" i="4"/>
  <c r="Q4660" i="4"/>
  <c r="R4660" i="4"/>
  <c r="Q4661" i="4"/>
  <c r="R4661" i="4"/>
  <c r="Q4662" i="4"/>
  <c r="R4662" i="4"/>
  <c r="Q4663" i="4"/>
  <c r="R4663" i="4"/>
  <c r="Q4664" i="4"/>
  <c r="R4664" i="4"/>
  <c r="Q4665" i="4"/>
  <c r="R4665" i="4"/>
  <c r="Q4666" i="4"/>
  <c r="R4666" i="4"/>
  <c r="Q4667" i="4"/>
  <c r="R4667" i="4"/>
  <c r="Q4668" i="4"/>
  <c r="R4668" i="4"/>
  <c r="Q4669" i="4"/>
  <c r="R4669" i="4"/>
  <c r="Q4670" i="4"/>
  <c r="R4670" i="4"/>
  <c r="Q4671" i="4"/>
  <c r="R4671" i="4"/>
  <c r="Q4672" i="4"/>
  <c r="R4672" i="4"/>
  <c r="Q4673" i="4"/>
  <c r="R4673" i="4"/>
  <c r="Q4674" i="4"/>
  <c r="R4674" i="4"/>
  <c r="Q4675" i="4"/>
  <c r="R4675" i="4"/>
  <c r="Q4676" i="4"/>
  <c r="R4676" i="4"/>
  <c r="Q4677" i="4"/>
  <c r="R4677" i="4"/>
  <c r="Q4678" i="4"/>
  <c r="R4678" i="4"/>
  <c r="Q4679" i="4"/>
  <c r="R4679" i="4"/>
  <c r="Q4680" i="4"/>
  <c r="R4680" i="4"/>
  <c r="Q4681" i="4"/>
  <c r="R4681" i="4"/>
  <c r="Q4682" i="4"/>
  <c r="R4682" i="4"/>
  <c r="Q4683" i="4"/>
  <c r="R4683" i="4"/>
  <c r="Q4684" i="4"/>
  <c r="R4684" i="4"/>
  <c r="Q4685" i="4"/>
  <c r="R4685" i="4"/>
  <c r="Q4686" i="4"/>
  <c r="R4686" i="4"/>
  <c r="Q4687" i="4"/>
  <c r="R4687" i="4"/>
  <c r="Q4688" i="4"/>
  <c r="R4688" i="4"/>
  <c r="Q4689" i="4"/>
  <c r="R4689" i="4"/>
  <c r="Q4690" i="4"/>
  <c r="R4690" i="4"/>
  <c r="Q4691" i="4"/>
  <c r="R4691" i="4"/>
  <c r="Q4692" i="4"/>
  <c r="R4692" i="4"/>
  <c r="Q4693" i="4"/>
  <c r="R4693" i="4"/>
  <c r="Q4694" i="4"/>
  <c r="R4694" i="4"/>
  <c r="Q4695" i="4"/>
  <c r="R4695" i="4"/>
  <c r="Q4696" i="4"/>
  <c r="R4696" i="4"/>
  <c r="Q4697" i="4"/>
  <c r="R4697" i="4"/>
  <c r="Q4698" i="4"/>
  <c r="R4698" i="4"/>
  <c r="Q4699" i="4"/>
  <c r="R4699" i="4"/>
  <c r="Q4700" i="4"/>
  <c r="R4700" i="4"/>
  <c r="Q4701" i="4"/>
  <c r="R4701" i="4"/>
  <c r="Q4702" i="4"/>
  <c r="R4702" i="4"/>
  <c r="Q4703" i="4"/>
  <c r="R4703" i="4"/>
  <c r="Q4704" i="4"/>
  <c r="R4704" i="4"/>
  <c r="Q4705" i="4"/>
  <c r="R4705" i="4"/>
  <c r="Q4706" i="4"/>
  <c r="R4706" i="4"/>
  <c r="Q4707" i="4"/>
  <c r="R4707" i="4"/>
  <c r="Q4708" i="4"/>
  <c r="R4708" i="4"/>
  <c r="Q4709" i="4"/>
  <c r="R4709" i="4"/>
  <c r="Q4710" i="4"/>
  <c r="R4710" i="4"/>
  <c r="Q4711" i="4"/>
  <c r="R4711" i="4"/>
  <c r="Q4712" i="4"/>
  <c r="R4712" i="4"/>
  <c r="Q4713" i="4"/>
  <c r="R4713" i="4"/>
  <c r="Q4714" i="4"/>
  <c r="R4714" i="4"/>
  <c r="Q4715" i="4"/>
  <c r="R4715" i="4"/>
  <c r="Q4716" i="4"/>
  <c r="R4716" i="4"/>
  <c r="Q4717" i="4"/>
  <c r="R4717" i="4"/>
  <c r="Q4718" i="4"/>
  <c r="R4718" i="4"/>
  <c r="Q4719" i="4"/>
  <c r="R4719" i="4"/>
  <c r="Q4720" i="4"/>
  <c r="R4720" i="4"/>
  <c r="Q4721" i="4"/>
  <c r="R4721" i="4"/>
  <c r="Q4722" i="4"/>
  <c r="R4722" i="4"/>
  <c r="Q4723" i="4"/>
  <c r="R4723" i="4"/>
  <c r="Q4724" i="4"/>
  <c r="R4724" i="4"/>
  <c r="Q4725" i="4"/>
  <c r="R4725" i="4"/>
  <c r="Q4726" i="4"/>
  <c r="R4726" i="4"/>
  <c r="Q4727" i="4"/>
  <c r="R4727" i="4"/>
  <c r="Q4728" i="4"/>
  <c r="R4728" i="4"/>
  <c r="Q4729" i="4"/>
  <c r="R4729" i="4"/>
  <c r="Q4730" i="4"/>
  <c r="R4730" i="4"/>
  <c r="Q4731" i="4"/>
  <c r="R4731" i="4"/>
  <c r="Q4732" i="4"/>
  <c r="R4732" i="4"/>
  <c r="Q4733" i="4"/>
  <c r="R4733" i="4"/>
  <c r="Q4734" i="4"/>
  <c r="R4734" i="4"/>
  <c r="Q4735" i="4"/>
  <c r="R4735" i="4"/>
  <c r="Q4736" i="4"/>
  <c r="R4736" i="4"/>
  <c r="Q4737" i="4"/>
  <c r="R4737" i="4"/>
  <c r="Q4738" i="4"/>
  <c r="R4738" i="4"/>
  <c r="Q4739" i="4"/>
  <c r="R4739" i="4"/>
  <c r="Q4740" i="4"/>
  <c r="R4740" i="4"/>
  <c r="Q4741" i="4"/>
  <c r="R4741" i="4"/>
  <c r="Q4742" i="4"/>
  <c r="R4742" i="4"/>
  <c r="Q4743" i="4"/>
  <c r="R4743" i="4"/>
  <c r="Q4744" i="4"/>
  <c r="R4744" i="4"/>
  <c r="Q4745" i="4"/>
  <c r="R4745" i="4"/>
  <c r="Q4746" i="4"/>
  <c r="R4746" i="4"/>
  <c r="Q4747" i="4"/>
  <c r="R4747" i="4"/>
  <c r="Q4748" i="4"/>
  <c r="R4748" i="4"/>
  <c r="Q4749" i="4"/>
  <c r="R4749" i="4"/>
  <c r="Q4750" i="4"/>
  <c r="R4750" i="4"/>
  <c r="Q4751" i="4"/>
  <c r="R4751" i="4"/>
  <c r="Q4752" i="4"/>
  <c r="R4752" i="4"/>
  <c r="Q4753" i="4"/>
  <c r="R4753" i="4"/>
  <c r="Q4754" i="4"/>
  <c r="R4754" i="4"/>
  <c r="Q4755" i="4"/>
  <c r="R4755" i="4"/>
  <c r="Q4756" i="4"/>
  <c r="R4756" i="4"/>
  <c r="Q4757" i="4"/>
  <c r="R4757" i="4"/>
  <c r="Q4758" i="4"/>
  <c r="R4758" i="4"/>
  <c r="Q4759" i="4"/>
  <c r="R4759" i="4"/>
  <c r="Q4760" i="4"/>
  <c r="R4760" i="4"/>
  <c r="Q4761" i="4"/>
  <c r="R4761" i="4"/>
  <c r="Q4762" i="4"/>
  <c r="R4762" i="4"/>
  <c r="Q4763" i="4"/>
  <c r="R4763" i="4"/>
  <c r="Q4764" i="4"/>
  <c r="R4764" i="4"/>
  <c r="Q4765" i="4"/>
  <c r="R4765" i="4"/>
  <c r="Q4766" i="4"/>
  <c r="R4766" i="4"/>
  <c r="Q4767" i="4"/>
  <c r="R4767" i="4"/>
  <c r="Q4768" i="4"/>
  <c r="R4768" i="4"/>
  <c r="Q4769" i="4"/>
  <c r="R4769" i="4"/>
  <c r="Q4770" i="4"/>
  <c r="R4770" i="4"/>
  <c r="Q4771" i="4"/>
  <c r="R4771" i="4"/>
  <c r="Q4772" i="4"/>
  <c r="R4772" i="4"/>
  <c r="Q4773" i="4"/>
  <c r="R4773" i="4"/>
  <c r="Q4774" i="4"/>
  <c r="R4774" i="4"/>
  <c r="Q4775" i="4"/>
  <c r="R4775" i="4"/>
  <c r="Q4776" i="4"/>
  <c r="R4776" i="4"/>
  <c r="Q4777" i="4"/>
  <c r="R4777" i="4"/>
  <c r="Q4778" i="4"/>
  <c r="R4778" i="4"/>
  <c r="Q4779" i="4"/>
  <c r="R4779" i="4"/>
  <c r="Q4780" i="4"/>
  <c r="R4780" i="4"/>
  <c r="Q4781" i="4"/>
  <c r="R4781" i="4"/>
  <c r="Q4782" i="4"/>
  <c r="R4782" i="4"/>
  <c r="Q4783" i="4"/>
  <c r="R4783" i="4"/>
  <c r="Q4784" i="4"/>
  <c r="R4784" i="4"/>
  <c r="Q4785" i="4"/>
  <c r="R4785" i="4"/>
  <c r="Q4786" i="4"/>
  <c r="R4786" i="4"/>
  <c r="Q4787" i="4"/>
  <c r="R4787" i="4"/>
  <c r="Q4788" i="4"/>
  <c r="R4788" i="4"/>
  <c r="Q4789" i="4"/>
  <c r="R4789" i="4"/>
  <c r="Q4790" i="4"/>
  <c r="R4790" i="4"/>
  <c r="Q4791" i="4"/>
  <c r="R4791" i="4"/>
  <c r="Q4792" i="4"/>
  <c r="R4792" i="4"/>
  <c r="Q4793" i="4"/>
  <c r="R4793" i="4"/>
  <c r="Q4794" i="4"/>
  <c r="R4794" i="4"/>
  <c r="Q4795" i="4"/>
  <c r="R4795" i="4"/>
  <c r="Q4796" i="4"/>
  <c r="R4796" i="4"/>
  <c r="Q4797" i="4"/>
  <c r="R4797" i="4"/>
  <c r="Q4798" i="4"/>
  <c r="R4798" i="4"/>
  <c r="Q4799" i="4"/>
  <c r="R4799" i="4"/>
  <c r="Q4800" i="4"/>
  <c r="R4800" i="4"/>
  <c r="Q4801" i="4"/>
  <c r="R4801" i="4"/>
  <c r="Q4802" i="4"/>
  <c r="R4802" i="4"/>
  <c r="Q4803" i="4"/>
  <c r="R4803" i="4"/>
  <c r="Q4804" i="4"/>
  <c r="R4804" i="4"/>
  <c r="Q4805" i="4"/>
  <c r="R4805" i="4"/>
  <c r="Q4806" i="4"/>
  <c r="R4806" i="4"/>
  <c r="Q4807" i="4"/>
  <c r="R4807" i="4"/>
  <c r="Q4808" i="4"/>
  <c r="R4808" i="4"/>
  <c r="Q4809" i="4"/>
  <c r="R4809" i="4"/>
  <c r="Q4810" i="4"/>
  <c r="R4810" i="4"/>
  <c r="Q4811" i="4"/>
  <c r="R4811" i="4"/>
  <c r="Q4812" i="4"/>
  <c r="R4812" i="4"/>
  <c r="Q4813" i="4"/>
  <c r="R4813" i="4"/>
  <c r="Q4814" i="4"/>
  <c r="R4814" i="4"/>
  <c r="Q4815" i="4"/>
  <c r="R4815" i="4"/>
  <c r="Q4816" i="4"/>
  <c r="R4816" i="4"/>
  <c r="Q4817" i="4"/>
  <c r="R4817" i="4"/>
  <c r="Q4818" i="4"/>
  <c r="R4818" i="4"/>
  <c r="Q4819" i="4"/>
  <c r="R4819" i="4"/>
  <c r="Q4820" i="4"/>
  <c r="R4820" i="4"/>
  <c r="Q4821" i="4"/>
  <c r="R4821" i="4"/>
  <c r="Q4822" i="4"/>
  <c r="R4822" i="4"/>
  <c r="Q4823" i="4"/>
  <c r="R4823" i="4"/>
  <c r="Q4824" i="4"/>
  <c r="R4824" i="4"/>
  <c r="Q4825" i="4"/>
  <c r="R4825" i="4"/>
  <c r="Q4826" i="4"/>
  <c r="R4826" i="4"/>
  <c r="Q4827" i="4"/>
  <c r="R4827" i="4"/>
  <c r="Q4828" i="4"/>
  <c r="R4828" i="4"/>
  <c r="Q4829" i="4"/>
  <c r="R4829" i="4"/>
  <c r="Q4830" i="4"/>
  <c r="R4830" i="4"/>
  <c r="Q4831" i="4"/>
  <c r="R4831" i="4"/>
  <c r="Q4832" i="4"/>
  <c r="R4832" i="4"/>
  <c r="Q4833" i="4"/>
  <c r="R4833" i="4"/>
  <c r="Q4834" i="4"/>
  <c r="R4834" i="4"/>
  <c r="Q4835" i="4"/>
  <c r="R4835" i="4"/>
  <c r="Q4836" i="4"/>
  <c r="R4836" i="4"/>
  <c r="Q4837" i="4"/>
  <c r="R4837" i="4"/>
  <c r="Q4838" i="4"/>
  <c r="R4838" i="4"/>
  <c r="Q4839" i="4"/>
  <c r="R4839" i="4"/>
  <c r="Q4840" i="4"/>
  <c r="R4840" i="4"/>
  <c r="Q4841" i="4"/>
  <c r="R4841" i="4"/>
  <c r="Q4842" i="4"/>
  <c r="R4842" i="4"/>
  <c r="Q4843" i="4"/>
  <c r="R4843" i="4"/>
  <c r="Q4844" i="4"/>
  <c r="R4844" i="4"/>
  <c r="Q4845" i="4"/>
  <c r="R4845" i="4"/>
  <c r="Q4846" i="4"/>
  <c r="R4846" i="4"/>
  <c r="Q4847" i="4"/>
  <c r="R4847" i="4"/>
  <c r="Q4848" i="4"/>
  <c r="R4848" i="4"/>
  <c r="Q4849" i="4"/>
  <c r="R4849" i="4"/>
  <c r="Q4850" i="4"/>
  <c r="R4850" i="4"/>
  <c r="Q4851" i="4"/>
  <c r="R4851" i="4"/>
  <c r="Q4852" i="4"/>
  <c r="R4852" i="4"/>
  <c r="Q4853" i="4"/>
  <c r="R4853" i="4"/>
  <c r="Q4854" i="4"/>
  <c r="R4854" i="4"/>
  <c r="Q4855" i="4"/>
  <c r="R4855" i="4"/>
  <c r="Q4856" i="4"/>
  <c r="R4856" i="4"/>
  <c r="Q4857" i="4"/>
  <c r="R4857" i="4"/>
  <c r="Q4858" i="4"/>
  <c r="R4858" i="4"/>
  <c r="Q4859" i="4"/>
  <c r="R4859" i="4"/>
  <c r="Q4860" i="4"/>
  <c r="R4860" i="4"/>
  <c r="Q4861" i="4"/>
  <c r="R4861" i="4"/>
  <c r="Q4862" i="4"/>
  <c r="R4862" i="4"/>
  <c r="Q4863" i="4"/>
  <c r="R4863" i="4"/>
  <c r="Q4864" i="4"/>
  <c r="R4864" i="4"/>
  <c r="Q4865" i="4"/>
  <c r="R4865" i="4"/>
  <c r="Q4866" i="4"/>
  <c r="R4866" i="4"/>
  <c r="Q4867" i="4"/>
  <c r="R4867" i="4"/>
  <c r="Q4868" i="4"/>
  <c r="R4868" i="4"/>
  <c r="Q4869" i="4"/>
  <c r="R4869" i="4"/>
  <c r="Q4870" i="4"/>
  <c r="R4870" i="4"/>
  <c r="Q4871" i="4"/>
  <c r="R4871" i="4"/>
  <c r="Q4872" i="4"/>
  <c r="R4872" i="4"/>
  <c r="Q4873" i="4"/>
  <c r="R4873" i="4"/>
  <c r="Q4874" i="4"/>
  <c r="R4874" i="4"/>
  <c r="Q4875" i="4"/>
  <c r="R4875" i="4"/>
  <c r="Q4876" i="4"/>
  <c r="R4876" i="4"/>
  <c r="Q4877" i="4"/>
  <c r="R4877" i="4"/>
  <c r="Q4878" i="4"/>
  <c r="R4878" i="4"/>
  <c r="Q4879" i="4"/>
  <c r="R4879" i="4"/>
  <c r="Q4880" i="4"/>
  <c r="R4880" i="4"/>
  <c r="Q4881" i="4"/>
  <c r="R4881" i="4"/>
  <c r="Q4882" i="4"/>
  <c r="R4882" i="4"/>
  <c r="Q4883" i="4"/>
  <c r="R4883" i="4"/>
  <c r="Q4884" i="4"/>
  <c r="R4884" i="4"/>
  <c r="Q4885" i="4"/>
  <c r="R4885" i="4"/>
  <c r="Q4886" i="4"/>
  <c r="R4886" i="4"/>
  <c r="Q4887" i="4"/>
  <c r="R4887" i="4"/>
  <c r="Q4888" i="4"/>
  <c r="R4888" i="4"/>
  <c r="Q4889" i="4"/>
  <c r="R4889" i="4"/>
  <c r="Q4890" i="4"/>
  <c r="R4890" i="4"/>
  <c r="Q4891" i="4"/>
  <c r="R4891" i="4"/>
  <c r="Q4892" i="4"/>
  <c r="R4892" i="4"/>
  <c r="Q4893" i="4"/>
  <c r="R4893" i="4"/>
  <c r="Q4894" i="4"/>
  <c r="R4894" i="4"/>
  <c r="Q4895" i="4"/>
  <c r="R4895" i="4"/>
  <c r="Q4896" i="4"/>
  <c r="R4896" i="4"/>
  <c r="Q4897" i="4"/>
  <c r="R4897" i="4"/>
  <c r="Q4898" i="4"/>
  <c r="R4898" i="4"/>
  <c r="Q4899" i="4"/>
  <c r="R4899" i="4"/>
  <c r="Q4900" i="4"/>
  <c r="R4900" i="4"/>
  <c r="Q4901" i="4"/>
  <c r="R4901" i="4"/>
  <c r="Q4902" i="4"/>
  <c r="R4902" i="4"/>
  <c r="Q4903" i="4"/>
  <c r="R4903" i="4"/>
  <c r="Q4904" i="4"/>
  <c r="R4904" i="4"/>
  <c r="Q4905" i="4"/>
  <c r="R4905" i="4"/>
  <c r="Q4906" i="4"/>
  <c r="R4906" i="4"/>
  <c r="Q4907" i="4"/>
  <c r="R4907" i="4"/>
  <c r="Q4908" i="4"/>
  <c r="R4908" i="4"/>
  <c r="Q4909" i="4"/>
  <c r="R4909" i="4"/>
  <c r="Q4910" i="4"/>
  <c r="R4910" i="4"/>
  <c r="Q4911" i="4"/>
  <c r="R4911" i="4"/>
  <c r="Q4912" i="4"/>
  <c r="R4912" i="4"/>
  <c r="Q4913" i="4"/>
  <c r="R4913" i="4"/>
  <c r="Q4914" i="4"/>
  <c r="R4914" i="4"/>
  <c r="Q4915" i="4"/>
  <c r="R4915" i="4"/>
  <c r="Q4916" i="4"/>
  <c r="R4916" i="4"/>
  <c r="Q4917" i="4"/>
  <c r="R4917" i="4"/>
  <c r="Q4918" i="4"/>
  <c r="R4918" i="4"/>
  <c r="Q4919" i="4"/>
  <c r="R4919" i="4"/>
  <c r="Q4920" i="4"/>
  <c r="R4920" i="4"/>
  <c r="Q4921" i="4"/>
  <c r="R4921" i="4"/>
  <c r="Q4922" i="4"/>
  <c r="R4922" i="4"/>
  <c r="Q4923" i="4"/>
  <c r="R4923" i="4"/>
  <c r="Q4924" i="4"/>
  <c r="R4924" i="4"/>
  <c r="Q4925" i="4"/>
  <c r="R4925" i="4"/>
  <c r="Q4926" i="4"/>
  <c r="R4926" i="4"/>
  <c r="Q4927" i="4"/>
  <c r="R4927" i="4"/>
  <c r="Q4928" i="4"/>
  <c r="R4928" i="4"/>
  <c r="Q4929" i="4"/>
  <c r="R4929" i="4"/>
  <c r="Q4930" i="4"/>
  <c r="R4930" i="4"/>
  <c r="Q4931" i="4"/>
  <c r="R4931" i="4"/>
  <c r="Q4932" i="4"/>
  <c r="R4932" i="4"/>
  <c r="Q4933" i="4"/>
  <c r="R4933" i="4"/>
  <c r="Q4934" i="4"/>
  <c r="R4934" i="4"/>
  <c r="Q4935" i="4"/>
  <c r="R4935" i="4"/>
  <c r="Q4936" i="4"/>
  <c r="R4936" i="4"/>
  <c r="Q4937" i="4"/>
  <c r="R4937" i="4"/>
  <c r="Q4938" i="4"/>
  <c r="R4938" i="4"/>
  <c r="Q4939" i="4"/>
  <c r="R4939" i="4"/>
  <c r="Q4940" i="4"/>
  <c r="R4940" i="4"/>
  <c r="Q4941" i="4"/>
  <c r="R4941" i="4"/>
  <c r="Q4942" i="4"/>
  <c r="R4942" i="4"/>
  <c r="Q4943" i="4"/>
  <c r="R4943" i="4"/>
  <c r="Q4944" i="4"/>
  <c r="R4944" i="4"/>
  <c r="Q4945" i="4"/>
  <c r="R4945" i="4"/>
  <c r="Q4946" i="4"/>
  <c r="R4946" i="4"/>
  <c r="Q4947" i="4"/>
  <c r="R4947" i="4"/>
  <c r="Q4948" i="4"/>
  <c r="R4948" i="4"/>
  <c r="Q4949" i="4"/>
  <c r="R4949" i="4"/>
  <c r="Q4950" i="4"/>
  <c r="R4950" i="4"/>
  <c r="Q4951" i="4"/>
  <c r="R4951" i="4"/>
  <c r="Q4952" i="4"/>
  <c r="R4952" i="4"/>
  <c r="Q4953" i="4"/>
  <c r="R4953" i="4"/>
  <c r="Q4954" i="4"/>
  <c r="R4954" i="4"/>
  <c r="Q4955" i="4"/>
  <c r="R4955" i="4"/>
  <c r="Q4956" i="4"/>
  <c r="R4956" i="4"/>
  <c r="Q4957" i="4"/>
  <c r="R4957" i="4"/>
  <c r="Q4958" i="4"/>
  <c r="R4958" i="4"/>
  <c r="Q4959" i="4"/>
  <c r="R4959" i="4"/>
  <c r="Q4960" i="4"/>
  <c r="R4960" i="4"/>
  <c r="Q4961" i="4"/>
  <c r="R4961" i="4"/>
  <c r="Q4962" i="4"/>
  <c r="R4962" i="4"/>
  <c r="Q4963" i="4"/>
  <c r="R4963" i="4"/>
  <c r="Q4964" i="4"/>
  <c r="R4964" i="4"/>
  <c r="Q4965" i="4"/>
  <c r="R4965" i="4"/>
  <c r="Q4966" i="4"/>
  <c r="R4966" i="4"/>
  <c r="Q4967" i="4"/>
  <c r="R4967" i="4"/>
  <c r="Q4968" i="4"/>
  <c r="R4968" i="4"/>
  <c r="Q4969" i="4"/>
  <c r="R4969" i="4"/>
  <c r="Q4970" i="4"/>
  <c r="R4970" i="4"/>
  <c r="Q4971" i="4"/>
  <c r="R4971" i="4"/>
  <c r="Q4972" i="4"/>
  <c r="R4972" i="4"/>
  <c r="Q4973" i="4"/>
  <c r="R4973" i="4"/>
  <c r="Q4974" i="4"/>
  <c r="R4974" i="4"/>
  <c r="Q4975" i="4"/>
  <c r="R4975" i="4"/>
  <c r="Q4976" i="4"/>
  <c r="R4976" i="4"/>
  <c r="Q4977" i="4"/>
  <c r="R4977" i="4"/>
  <c r="Q4978" i="4"/>
  <c r="R4978" i="4"/>
  <c r="Q4979" i="4"/>
  <c r="R4979" i="4"/>
  <c r="Q4980" i="4"/>
  <c r="R4980" i="4"/>
  <c r="Q4981" i="4"/>
  <c r="R4981" i="4"/>
  <c r="Q4982" i="4"/>
  <c r="R4982" i="4"/>
  <c r="Q4983" i="4"/>
  <c r="R4983" i="4"/>
  <c r="Q4984" i="4"/>
  <c r="R4984" i="4"/>
  <c r="Q4985" i="4"/>
  <c r="R4985" i="4"/>
  <c r="Q4986" i="4"/>
  <c r="R4986" i="4"/>
  <c r="Q4987" i="4"/>
  <c r="R4987" i="4"/>
  <c r="Q4988" i="4"/>
  <c r="R4988" i="4"/>
  <c r="Q4989" i="4"/>
  <c r="R4989" i="4"/>
  <c r="Q4990" i="4"/>
  <c r="R4990" i="4"/>
  <c r="Q4991" i="4"/>
  <c r="R4991" i="4"/>
  <c r="Q4992" i="4"/>
  <c r="R4992" i="4"/>
  <c r="Q4993" i="4"/>
  <c r="R4993" i="4"/>
  <c r="Q4994" i="4"/>
  <c r="R4994" i="4"/>
  <c r="Q4995" i="4"/>
  <c r="R4995" i="4"/>
  <c r="Q4996" i="4"/>
  <c r="R4996" i="4"/>
  <c r="Q4997" i="4"/>
  <c r="R4997" i="4"/>
  <c r="Q4998" i="4"/>
  <c r="R4998" i="4"/>
  <c r="Q4999" i="4"/>
  <c r="R4999" i="4"/>
  <c r="Q5000" i="4"/>
  <c r="R5000" i="4"/>
  <c r="Q5001" i="4"/>
  <c r="R5001" i="4"/>
  <c r="Q5002" i="4"/>
  <c r="R5002" i="4"/>
  <c r="Q5003" i="4"/>
  <c r="R5003" i="4"/>
  <c r="Q5004" i="4"/>
  <c r="R5004" i="4"/>
  <c r="Q5005" i="4"/>
  <c r="R5005" i="4"/>
  <c r="Q5006" i="4"/>
  <c r="R5006" i="4"/>
  <c r="Q5007" i="4"/>
  <c r="R5007" i="4"/>
  <c r="Q5008" i="4"/>
  <c r="R5008" i="4"/>
  <c r="Q5009" i="4"/>
  <c r="R5009" i="4"/>
  <c r="Q5010" i="4"/>
  <c r="R5010" i="4"/>
  <c r="Q5011" i="4"/>
  <c r="R5011" i="4"/>
  <c r="Q5012" i="4"/>
  <c r="R5012" i="4"/>
  <c r="Q5013" i="4"/>
  <c r="R5013" i="4"/>
  <c r="Q5014" i="4"/>
  <c r="R5014" i="4"/>
  <c r="Q5015" i="4"/>
  <c r="R5015" i="4"/>
  <c r="Q5016" i="4"/>
  <c r="R5016" i="4"/>
  <c r="Q5017" i="4"/>
  <c r="R5017" i="4"/>
  <c r="Q5018" i="4"/>
  <c r="R5018" i="4"/>
  <c r="Q5019" i="4"/>
  <c r="R5019" i="4"/>
  <c r="Q5020" i="4"/>
  <c r="R5020" i="4"/>
  <c r="Q5021" i="4"/>
  <c r="R5021" i="4"/>
  <c r="Q5022" i="4"/>
  <c r="R5022" i="4"/>
  <c r="Q5023" i="4"/>
  <c r="R5023" i="4"/>
  <c r="Q5024" i="4"/>
  <c r="R5024" i="4"/>
  <c r="Q5025" i="4"/>
  <c r="R5025" i="4"/>
  <c r="Q5026" i="4"/>
  <c r="R5026" i="4"/>
  <c r="Q5027" i="4"/>
  <c r="R5027" i="4"/>
  <c r="Q5028" i="4"/>
  <c r="R5028" i="4"/>
  <c r="Q5029" i="4"/>
  <c r="R5029" i="4"/>
  <c r="Q5030" i="4"/>
  <c r="R5030" i="4"/>
  <c r="Q5031" i="4"/>
  <c r="R5031" i="4"/>
  <c r="Q5032" i="4"/>
  <c r="R5032" i="4"/>
  <c r="Q5033" i="4"/>
  <c r="R5033" i="4"/>
  <c r="Q5034" i="4"/>
  <c r="R5034" i="4"/>
  <c r="Q5035" i="4"/>
  <c r="R5035" i="4"/>
  <c r="Q5036" i="4"/>
  <c r="R5036" i="4"/>
  <c r="Q5037" i="4"/>
  <c r="R5037" i="4"/>
  <c r="Q5038" i="4"/>
  <c r="R5038" i="4"/>
  <c r="Q5039" i="4"/>
  <c r="R5039" i="4"/>
  <c r="Q5040" i="4"/>
  <c r="R5040" i="4"/>
  <c r="Q5041" i="4"/>
  <c r="R5041" i="4"/>
  <c r="Q5042" i="4"/>
  <c r="R5042" i="4"/>
  <c r="Q5043" i="4"/>
  <c r="R5043" i="4"/>
  <c r="Q5044" i="4"/>
  <c r="R5044" i="4"/>
  <c r="Q5045" i="4"/>
  <c r="R5045" i="4"/>
  <c r="Q5046" i="4"/>
  <c r="R5046" i="4"/>
  <c r="Q5047" i="4"/>
  <c r="R5047" i="4"/>
  <c r="Q5048" i="4"/>
  <c r="R5048" i="4"/>
  <c r="Q5049" i="4"/>
  <c r="R5049" i="4"/>
  <c r="Q5050" i="4"/>
  <c r="R5050" i="4"/>
  <c r="Q5051" i="4"/>
  <c r="R5051" i="4"/>
  <c r="Q5052" i="4"/>
  <c r="R5052" i="4"/>
  <c r="Q5053" i="4"/>
  <c r="R5053" i="4"/>
  <c r="Q5054" i="4"/>
  <c r="R5054" i="4"/>
  <c r="Q5055" i="4"/>
  <c r="R5055" i="4"/>
  <c r="Q5056" i="4"/>
  <c r="R5056" i="4"/>
  <c r="Q5057" i="4"/>
  <c r="R5057" i="4"/>
  <c r="Q5058" i="4"/>
  <c r="R5058" i="4"/>
  <c r="Q5059" i="4"/>
  <c r="R5059" i="4"/>
  <c r="Q5060" i="4"/>
  <c r="R5060" i="4"/>
  <c r="Q5061" i="4"/>
  <c r="R5061" i="4"/>
  <c r="Q5062" i="4"/>
  <c r="R5062" i="4"/>
  <c r="Q5063" i="4"/>
  <c r="R5063" i="4"/>
  <c r="Q5064" i="4"/>
  <c r="R5064" i="4"/>
  <c r="Q5065" i="4"/>
  <c r="R5065" i="4"/>
  <c r="Q5066" i="4"/>
  <c r="R5066" i="4"/>
  <c r="Q5067" i="4"/>
  <c r="R5067" i="4"/>
  <c r="Q5068" i="4"/>
  <c r="R5068" i="4"/>
  <c r="Q5069" i="4"/>
  <c r="R5069" i="4"/>
  <c r="Q5070" i="4"/>
  <c r="R5070" i="4"/>
  <c r="Q5071" i="4"/>
  <c r="R5071" i="4"/>
  <c r="Q5072" i="4"/>
  <c r="R5072" i="4"/>
  <c r="Q5073" i="4"/>
  <c r="R5073" i="4"/>
  <c r="Q5074" i="4"/>
  <c r="R5074" i="4"/>
  <c r="Q5075" i="4"/>
  <c r="R5075" i="4"/>
  <c r="Q5076" i="4"/>
  <c r="R5076" i="4"/>
  <c r="Q5077" i="4"/>
  <c r="R5077" i="4"/>
  <c r="Q5078" i="4"/>
  <c r="R5078" i="4"/>
  <c r="Q5079" i="4"/>
  <c r="R5079" i="4"/>
  <c r="Q5080" i="4"/>
  <c r="R5080" i="4"/>
  <c r="Q5081" i="4"/>
  <c r="R5081" i="4"/>
  <c r="Q5082" i="4"/>
  <c r="R5082" i="4"/>
  <c r="Q5083" i="4"/>
  <c r="R5083" i="4"/>
  <c r="Q5084" i="4"/>
  <c r="R5084" i="4"/>
  <c r="G2128" i="5"/>
  <c r="O2128" i="5"/>
  <c r="G2129" i="5"/>
  <c r="O2129" i="5"/>
  <c r="G2130" i="5"/>
  <c r="O2130" i="5"/>
  <c r="G2131" i="5"/>
  <c r="O2131" i="5"/>
  <c r="G2132" i="5"/>
  <c r="O2132" i="5"/>
  <c r="G2133" i="5"/>
  <c r="O2133" i="5"/>
  <c r="G2134" i="5"/>
  <c r="O2134" i="5"/>
  <c r="G2135" i="5"/>
  <c r="O2135" i="5"/>
  <c r="G2136" i="5"/>
  <c r="O2136" i="5"/>
  <c r="G2137" i="5"/>
  <c r="O2137" i="5"/>
  <c r="G2138" i="5"/>
  <c r="O2138" i="5"/>
  <c r="G2139" i="5"/>
  <c r="O2139" i="5"/>
  <c r="G2140" i="5"/>
  <c r="O2140" i="5"/>
  <c r="G2141" i="5"/>
  <c r="O2141" i="5"/>
  <c r="G2142" i="5"/>
  <c r="O2142" i="5"/>
  <c r="G2143" i="5"/>
  <c r="O2143" i="5"/>
  <c r="G2144" i="5"/>
  <c r="O2144" i="5"/>
  <c r="G2145" i="5"/>
  <c r="O2145" i="5"/>
  <c r="G2146" i="5"/>
  <c r="O2146" i="5"/>
  <c r="G2147" i="5"/>
  <c r="O2147" i="5"/>
  <c r="G2148" i="5"/>
  <c r="O2148" i="5"/>
  <c r="G2149" i="5"/>
  <c r="O2149" i="5"/>
  <c r="G2150" i="5"/>
  <c r="O2150" i="5"/>
  <c r="G2151" i="5"/>
  <c r="O2151" i="5"/>
  <c r="G2152" i="5"/>
  <c r="O2152" i="5"/>
  <c r="G2153" i="5"/>
  <c r="O2153" i="5"/>
  <c r="G2154" i="5"/>
  <c r="O2154" i="5"/>
  <c r="G2155" i="5"/>
  <c r="O2155" i="5"/>
  <c r="G2156" i="5"/>
  <c r="O2156" i="5"/>
  <c r="G2157" i="5"/>
  <c r="O2157" i="5"/>
  <c r="G2158" i="5"/>
  <c r="O2158" i="5"/>
  <c r="G2159" i="5"/>
  <c r="O2159" i="5"/>
  <c r="G2160" i="5"/>
  <c r="O2160" i="5"/>
  <c r="G2161" i="5"/>
  <c r="O2161" i="5"/>
  <c r="G2162" i="5"/>
  <c r="O2162" i="5"/>
  <c r="G2092" i="5"/>
  <c r="O2092" i="5"/>
  <c r="G2093" i="5"/>
  <c r="O2093" i="5"/>
  <c r="G2094" i="5"/>
  <c r="O2094" i="5"/>
  <c r="G2095" i="5"/>
  <c r="O2095" i="5"/>
  <c r="G2096" i="5"/>
  <c r="O2096" i="5"/>
  <c r="G2097" i="5"/>
  <c r="O2097" i="5"/>
  <c r="G2098" i="5"/>
  <c r="O2098" i="5"/>
  <c r="G2099" i="5"/>
  <c r="O2099" i="5"/>
  <c r="G2100" i="5"/>
  <c r="O2100" i="5"/>
  <c r="G2101" i="5"/>
  <c r="O2101" i="5"/>
  <c r="G2102" i="5"/>
  <c r="O2102" i="5"/>
  <c r="G2103" i="5"/>
  <c r="O2103" i="5"/>
  <c r="G2104" i="5"/>
  <c r="O2104" i="5"/>
  <c r="G2105" i="5"/>
  <c r="O2105" i="5"/>
  <c r="G2106" i="5"/>
  <c r="O2106" i="5"/>
  <c r="G2107" i="5"/>
  <c r="O2107" i="5"/>
  <c r="G2108" i="5"/>
  <c r="O2108" i="5"/>
  <c r="G2109" i="5"/>
  <c r="O2109" i="5"/>
  <c r="G2110" i="5"/>
  <c r="O2110" i="5"/>
  <c r="G2111" i="5"/>
  <c r="O2111" i="5"/>
  <c r="G2112" i="5"/>
  <c r="O2112" i="5"/>
  <c r="G2113" i="5"/>
  <c r="O2113" i="5"/>
  <c r="G2114" i="5"/>
  <c r="O2114" i="5"/>
  <c r="G2115" i="5"/>
  <c r="O2115" i="5"/>
  <c r="G2116" i="5"/>
  <c r="O2116" i="5"/>
  <c r="G2117" i="5"/>
  <c r="O2117" i="5"/>
  <c r="G2118" i="5"/>
  <c r="O2118" i="5"/>
  <c r="G2119" i="5"/>
  <c r="O2119" i="5"/>
  <c r="G2120" i="5"/>
  <c r="O2120" i="5"/>
  <c r="G2121" i="5"/>
  <c r="O2121" i="5"/>
  <c r="G2122" i="5"/>
  <c r="O2122" i="5"/>
  <c r="G2123" i="5"/>
  <c r="O2123" i="5"/>
  <c r="G2124" i="5"/>
  <c r="O2124" i="5"/>
  <c r="G2125" i="5"/>
  <c r="O2125" i="5"/>
  <c r="G2126" i="5"/>
  <c r="O2126" i="5"/>
  <c r="G2056" i="5"/>
  <c r="O2056" i="5"/>
  <c r="G2057" i="5"/>
  <c r="O2057" i="5"/>
  <c r="G2058" i="5"/>
  <c r="O2058" i="5"/>
  <c r="G2059" i="5"/>
  <c r="O2059" i="5"/>
  <c r="G2060" i="5"/>
  <c r="O2060" i="5"/>
  <c r="G2061" i="5"/>
  <c r="O2061" i="5"/>
  <c r="G2062" i="5"/>
  <c r="O2062" i="5"/>
  <c r="G2063" i="5"/>
  <c r="O2063" i="5"/>
  <c r="G2064" i="5"/>
  <c r="O2064" i="5"/>
  <c r="G2065" i="5"/>
  <c r="O2065" i="5"/>
  <c r="G2066" i="5"/>
  <c r="O2066" i="5"/>
  <c r="G2067" i="5"/>
  <c r="O2067" i="5"/>
  <c r="G2068" i="5"/>
  <c r="O2068" i="5"/>
  <c r="G2069" i="5"/>
  <c r="O2069" i="5"/>
  <c r="G2070" i="5"/>
  <c r="O2070" i="5"/>
  <c r="G2071" i="5"/>
  <c r="O2071" i="5"/>
  <c r="G2072" i="5"/>
  <c r="O2072" i="5"/>
  <c r="G2073" i="5"/>
  <c r="O2073" i="5"/>
  <c r="G2074" i="5"/>
  <c r="O2074" i="5"/>
  <c r="G2075" i="5"/>
  <c r="O2075" i="5"/>
  <c r="G2076" i="5"/>
  <c r="O2076" i="5"/>
  <c r="G2077" i="5"/>
  <c r="O2077" i="5"/>
  <c r="G2078" i="5"/>
  <c r="O2078" i="5"/>
  <c r="G2079" i="5"/>
  <c r="O2079" i="5"/>
  <c r="G2080" i="5"/>
  <c r="O2080" i="5"/>
  <c r="G2081" i="5"/>
  <c r="O2081" i="5"/>
  <c r="G2082" i="5"/>
  <c r="O2082" i="5"/>
  <c r="G2083" i="5"/>
  <c r="O2083" i="5"/>
  <c r="G2084" i="5"/>
  <c r="O2084" i="5"/>
  <c r="G2085" i="5"/>
  <c r="O2085" i="5"/>
  <c r="G2086" i="5"/>
  <c r="O2086" i="5"/>
  <c r="G2087" i="5"/>
  <c r="O2087" i="5"/>
  <c r="G2088" i="5"/>
  <c r="O2088" i="5"/>
  <c r="G2089" i="5"/>
  <c r="O2089" i="5"/>
  <c r="G2090" i="5"/>
  <c r="O2090" i="5"/>
  <c r="G2020" i="5"/>
  <c r="O2020" i="5"/>
  <c r="G2021" i="5"/>
  <c r="O2021" i="5"/>
  <c r="G2022" i="5"/>
  <c r="O2022" i="5"/>
  <c r="G2023" i="5"/>
  <c r="O2023" i="5"/>
  <c r="G2024" i="5"/>
  <c r="O2024" i="5"/>
  <c r="G2025" i="5"/>
  <c r="O2025" i="5"/>
  <c r="G2026" i="5"/>
  <c r="O2026" i="5"/>
  <c r="G2027" i="5"/>
  <c r="O2027" i="5"/>
  <c r="G2028" i="5"/>
  <c r="O2028" i="5"/>
  <c r="G2029" i="5"/>
  <c r="O2029" i="5"/>
  <c r="G2030" i="5"/>
  <c r="O2030" i="5"/>
  <c r="G2031" i="5"/>
  <c r="O2031" i="5"/>
  <c r="G2032" i="5"/>
  <c r="O2032" i="5"/>
  <c r="G2033" i="5"/>
  <c r="O2033" i="5"/>
  <c r="G2034" i="5"/>
  <c r="O2034" i="5"/>
  <c r="G2035" i="5"/>
  <c r="O2035" i="5"/>
  <c r="G2036" i="5"/>
  <c r="O2036" i="5"/>
  <c r="G2037" i="5"/>
  <c r="O2037" i="5"/>
  <c r="G2038" i="5"/>
  <c r="O2038" i="5"/>
  <c r="G2039" i="5"/>
  <c r="O2039" i="5"/>
  <c r="G2040" i="5"/>
  <c r="O2040" i="5"/>
  <c r="G2041" i="5"/>
  <c r="O2041" i="5"/>
  <c r="G2042" i="5"/>
  <c r="O2042" i="5"/>
  <c r="G2043" i="5"/>
  <c r="O2043" i="5"/>
  <c r="G2044" i="5"/>
  <c r="O2044" i="5"/>
  <c r="G2045" i="5"/>
  <c r="O2045" i="5"/>
  <c r="G2046" i="5"/>
  <c r="O2046" i="5"/>
  <c r="G2047" i="5"/>
  <c r="O2047" i="5"/>
  <c r="G2048" i="5"/>
  <c r="O2048" i="5"/>
  <c r="G2049" i="5"/>
  <c r="O2049" i="5"/>
  <c r="G2050" i="5"/>
  <c r="O2050" i="5"/>
  <c r="G2051" i="5"/>
  <c r="O2051" i="5"/>
  <c r="G2052" i="5"/>
  <c r="O2052" i="5"/>
  <c r="G2053" i="5"/>
  <c r="O2053" i="5"/>
  <c r="G2054" i="5"/>
  <c r="O2054" i="5"/>
  <c r="G1984" i="5"/>
  <c r="O1984" i="5"/>
  <c r="G1985" i="5"/>
  <c r="O1985" i="5"/>
  <c r="G1986" i="5"/>
  <c r="O1986" i="5"/>
  <c r="G1987" i="5"/>
  <c r="O1987" i="5"/>
  <c r="G1988" i="5"/>
  <c r="O1988" i="5"/>
  <c r="G1989" i="5"/>
  <c r="O1989" i="5"/>
  <c r="G1990" i="5"/>
  <c r="O1990" i="5"/>
  <c r="G1991" i="5"/>
  <c r="O1991" i="5"/>
  <c r="G1992" i="5"/>
  <c r="O1992" i="5"/>
  <c r="G1993" i="5"/>
  <c r="O1993" i="5"/>
  <c r="G1994" i="5"/>
  <c r="O1994" i="5"/>
  <c r="G1995" i="5"/>
  <c r="O1995" i="5"/>
  <c r="G1996" i="5"/>
  <c r="O1996" i="5"/>
  <c r="G1997" i="5"/>
  <c r="O1997" i="5"/>
  <c r="G1998" i="5"/>
  <c r="O1998" i="5"/>
  <c r="G1999" i="5"/>
  <c r="O1999" i="5"/>
  <c r="G2000" i="5"/>
  <c r="O2000" i="5"/>
  <c r="G2001" i="5"/>
  <c r="O2001" i="5"/>
  <c r="G2002" i="5"/>
  <c r="O2002" i="5"/>
  <c r="G2003" i="5"/>
  <c r="O2003" i="5"/>
  <c r="G2004" i="5"/>
  <c r="O2004" i="5"/>
  <c r="G2005" i="5"/>
  <c r="O2005" i="5"/>
  <c r="G2006" i="5"/>
  <c r="O2006" i="5"/>
  <c r="G2007" i="5"/>
  <c r="O2007" i="5"/>
  <c r="G2008" i="5"/>
  <c r="O2008" i="5"/>
  <c r="G2009" i="5"/>
  <c r="O2009" i="5"/>
  <c r="G2010" i="5"/>
  <c r="O2010" i="5"/>
  <c r="G2011" i="5"/>
  <c r="O2011" i="5"/>
  <c r="G2012" i="5"/>
  <c r="O2012" i="5"/>
  <c r="G2013" i="5"/>
  <c r="O2013" i="5"/>
  <c r="G2014" i="5"/>
  <c r="O2014" i="5"/>
  <c r="G2015" i="5"/>
  <c r="O2015" i="5"/>
  <c r="G2016" i="5"/>
  <c r="O2016" i="5"/>
  <c r="G2017" i="5"/>
  <c r="O2017" i="5"/>
  <c r="G2018" i="5"/>
  <c r="O2018" i="5"/>
  <c r="G1948" i="5"/>
  <c r="O1948" i="5"/>
  <c r="G1949" i="5"/>
  <c r="O1949" i="5"/>
  <c r="G1950" i="5"/>
  <c r="O1950" i="5"/>
  <c r="G1951" i="5"/>
  <c r="O1951" i="5"/>
  <c r="G1952" i="5"/>
  <c r="O1952" i="5"/>
  <c r="G1953" i="5"/>
  <c r="O1953" i="5"/>
  <c r="G1954" i="5"/>
  <c r="O1954" i="5"/>
  <c r="G1955" i="5"/>
  <c r="O1955" i="5"/>
  <c r="G1956" i="5"/>
  <c r="O1956" i="5"/>
  <c r="G1957" i="5"/>
  <c r="O1957" i="5"/>
  <c r="G1958" i="5"/>
  <c r="O1958" i="5"/>
  <c r="G1959" i="5"/>
  <c r="O1959" i="5"/>
  <c r="G1960" i="5"/>
  <c r="O1960" i="5"/>
  <c r="G1961" i="5"/>
  <c r="O1961" i="5"/>
  <c r="G1962" i="5"/>
  <c r="O1962" i="5"/>
  <c r="G1963" i="5"/>
  <c r="O1963" i="5"/>
  <c r="G1964" i="5"/>
  <c r="O1964" i="5"/>
  <c r="G1965" i="5"/>
  <c r="O1965" i="5"/>
  <c r="G1966" i="5"/>
  <c r="O1966" i="5"/>
  <c r="G1967" i="5"/>
  <c r="O1967" i="5"/>
  <c r="G1968" i="5"/>
  <c r="O1968" i="5"/>
  <c r="G1969" i="5"/>
  <c r="O1969" i="5"/>
  <c r="G1970" i="5"/>
  <c r="O1970" i="5"/>
  <c r="G1971" i="5"/>
  <c r="O1971" i="5"/>
  <c r="G1972" i="5"/>
  <c r="O1972" i="5"/>
  <c r="G1973" i="5"/>
  <c r="O1973" i="5"/>
  <c r="G1974" i="5"/>
  <c r="O1974" i="5"/>
  <c r="G1975" i="5"/>
  <c r="O1975" i="5"/>
  <c r="G1976" i="5"/>
  <c r="O1976" i="5"/>
  <c r="G1977" i="5"/>
  <c r="O1977" i="5"/>
  <c r="G1978" i="5"/>
  <c r="O1978" i="5"/>
  <c r="G1979" i="5"/>
  <c r="O1979" i="5"/>
  <c r="G1980" i="5"/>
  <c r="O1980" i="5"/>
  <c r="G1981" i="5"/>
  <c r="O1981" i="5"/>
  <c r="G1982" i="5"/>
  <c r="O1982" i="5"/>
  <c r="G1912" i="5"/>
  <c r="O1912" i="5"/>
  <c r="G1913" i="5"/>
  <c r="O1913" i="5"/>
  <c r="G1914" i="5"/>
  <c r="O1914" i="5"/>
  <c r="G1915" i="5"/>
  <c r="O1915" i="5"/>
  <c r="G1916" i="5"/>
  <c r="O1916" i="5"/>
  <c r="G1917" i="5"/>
  <c r="O1917" i="5"/>
  <c r="G1918" i="5"/>
  <c r="O1918" i="5"/>
  <c r="G1919" i="5"/>
  <c r="O1919" i="5"/>
  <c r="G1920" i="5"/>
  <c r="O1920" i="5"/>
  <c r="G1921" i="5"/>
  <c r="O1921" i="5"/>
  <c r="G1922" i="5"/>
  <c r="O1922" i="5"/>
  <c r="G1923" i="5"/>
  <c r="O1923" i="5"/>
  <c r="G1924" i="5"/>
  <c r="O1924" i="5"/>
  <c r="G1925" i="5"/>
  <c r="O1925" i="5"/>
  <c r="G1926" i="5"/>
  <c r="O1926" i="5"/>
  <c r="G1927" i="5"/>
  <c r="O1927" i="5"/>
  <c r="G1928" i="5"/>
  <c r="O1928" i="5"/>
  <c r="G1929" i="5"/>
  <c r="O1929" i="5"/>
  <c r="G1930" i="5"/>
  <c r="O1930" i="5"/>
  <c r="G1931" i="5"/>
  <c r="O1931" i="5"/>
  <c r="G1932" i="5"/>
  <c r="O1932" i="5"/>
  <c r="G1933" i="5"/>
  <c r="O1933" i="5"/>
  <c r="G1934" i="5"/>
  <c r="O1934" i="5"/>
  <c r="G1935" i="5"/>
  <c r="O1935" i="5"/>
  <c r="G1936" i="5"/>
  <c r="O1936" i="5"/>
  <c r="G1937" i="5"/>
  <c r="O1937" i="5"/>
  <c r="G1938" i="5"/>
  <c r="O1938" i="5"/>
  <c r="G1939" i="5"/>
  <c r="O1939" i="5"/>
  <c r="G1940" i="5"/>
  <c r="O1940" i="5"/>
  <c r="G1941" i="5"/>
  <c r="O1941" i="5"/>
  <c r="G1942" i="5"/>
  <c r="O1942" i="5"/>
  <c r="G1943" i="5"/>
  <c r="O1943" i="5"/>
  <c r="G1944" i="5"/>
  <c r="O1944" i="5"/>
  <c r="G1945" i="5"/>
  <c r="O1945" i="5"/>
  <c r="G1946" i="5"/>
  <c r="O1946" i="5"/>
  <c r="G1876" i="5"/>
  <c r="O1876" i="5"/>
  <c r="G1877" i="5"/>
  <c r="O1877" i="5"/>
  <c r="G1878" i="5"/>
  <c r="O1878" i="5"/>
  <c r="G1879" i="5"/>
  <c r="O1879" i="5"/>
  <c r="G1880" i="5"/>
  <c r="O1880" i="5"/>
  <c r="G1881" i="5"/>
  <c r="O1881" i="5"/>
  <c r="G1882" i="5"/>
  <c r="O1882" i="5"/>
  <c r="G1883" i="5"/>
  <c r="O1883" i="5"/>
  <c r="G1884" i="5"/>
  <c r="O1884" i="5"/>
  <c r="G1885" i="5"/>
  <c r="O1885" i="5"/>
  <c r="G1886" i="5"/>
  <c r="O1886" i="5"/>
  <c r="G1887" i="5"/>
  <c r="O1887" i="5"/>
  <c r="G1888" i="5"/>
  <c r="O1888" i="5"/>
  <c r="G1889" i="5"/>
  <c r="O1889" i="5"/>
  <c r="G1890" i="5"/>
  <c r="O1890" i="5"/>
  <c r="G1891" i="5"/>
  <c r="O1891" i="5"/>
  <c r="G1892" i="5"/>
  <c r="O1892" i="5"/>
  <c r="G1893" i="5"/>
  <c r="O1893" i="5"/>
  <c r="G1894" i="5"/>
  <c r="O1894" i="5"/>
  <c r="G1895" i="5"/>
  <c r="O1895" i="5"/>
  <c r="G1896" i="5"/>
  <c r="O1896" i="5"/>
  <c r="G1897" i="5"/>
  <c r="O1897" i="5"/>
  <c r="G1898" i="5"/>
  <c r="O1898" i="5"/>
  <c r="G1899" i="5"/>
  <c r="O1899" i="5"/>
  <c r="G1900" i="5"/>
  <c r="O1900" i="5"/>
  <c r="G1901" i="5"/>
  <c r="O1901" i="5"/>
  <c r="G1902" i="5"/>
  <c r="O1902" i="5"/>
  <c r="G1903" i="5"/>
  <c r="O1903" i="5"/>
  <c r="G1904" i="5"/>
  <c r="O1904" i="5"/>
  <c r="G1905" i="5"/>
  <c r="O1905" i="5"/>
  <c r="G1906" i="5"/>
  <c r="O1906" i="5"/>
  <c r="G1907" i="5"/>
  <c r="O1907" i="5"/>
  <c r="G1908" i="5"/>
  <c r="O1908" i="5"/>
  <c r="G1909" i="5"/>
  <c r="O1909" i="5"/>
  <c r="G1910" i="5"/>
  <c r="O1910" i="5"/>
  <c r="G1840" i="5"/>
  <c r="O1840" i="5"/>
  <c r="G1841" i="5"/>
  <c r="O1841" i="5"/>
  <c r="G1842" i="5"/>
  <c r="O1842" i="5"/>
  <c r="G1843" i="5"/>
  <c r="O1843" i="5"/>
  <c r="G1844" i="5"/>
  <c r="O1844" i="5"/>
  <c r="G1845" i="5"/>
  <c r="O1845" i="5"/>
  <c r="G1846" i="5"/>
  <c r="O1846" i="5"/>
  <c r="G1847" i="5"/>
  <c r="O1847" i="5"/>
  <c r="G1848" i="5"/>
  <c r="O1848" i="5"/>
  <c r="G1849" i="5"/>
  <c r="O1849" i="5"/>
  <c r="G1850" i="5"/>
  <c r="O1850" i="5"/>
  <c r="G1851" i="5"/>
  <c r="O1851" i="5"/>
  <c r="G1852" i="5"/>
  <c r="O1852" i="5"/>
  <c r="G1853" i="5"/>
  <c r="O1853" i="5"/>
  <c r="G1854" i="5"/>
  <c r="O1854" i="5"/>
  <c r="G1855" i="5"/>
  <c r="O1855" i="5"/>
  <c r="G1856" i="5"/>
  <c r="O1856" i="5"/>
  <c r="G1857" i="5"/>
  <c r="O1857" i="5"/>
  <c r="G1858" i="5"/>
  <c r="O1858" i="5"/>
  <c r="G1859" i="5"/>
  <c r="O1859" i="5"/>
  <c r="G1860" i="5"/>
  <c r="O1860" i="5"/>
  <c r="G1861" i="5"/>
  <c r="O1861" i="5"/>
  <c r="G1862" i="5"/>
  <c r="O1862" i="5"/>
  <c r="G1863" i="5"/>
  <c r="O1863" i="5"/>
  <c r="G1864" i="5"/>
  <c r="O1864" i="5"/>
  <c r="G1865" i="5"/>
  <c r="O1865" i="5"/>
  <c r="G1866" i="5"/>
  <c r="O1866" i="5"/>
  <c r="G1867" i="5"/>
  <c r="O1867" i="5"/>
  <c r="G1868" i="5"/>
  <c r="O1868" i="5"/>
  <c r="G1869" i="5"/>
  <c r="O1869" i="5"/>
  <c r="G1870" i="5"/>
  <c r="O1870" i="5"/>
  <c r="G1871" i="5"/>
  <c r="O1871" i="5"/>
  <c r="G1872" i="5"/>
  <c r="O1872" i="5"/>
  <c r="G1873" i="5"/>
  <c r="O1873" i="5"/>
  <c r="G1874" i="5"/>
  <c r="O1874" i="5"/>
  <c r="G1804" i="5"/>
  <c r="O1804" i="5"/>
  <c r="G1805" i="5"/>
  <c r="O1805" i="5"/>
  <c r="G1806" i="5"/>
  <c r="O1806" i="5"/>
  <c r="G1807" i="5"/>
  <c r="O1807" i="5"/>
  <c r="G1808" i="5"/>
  <c r="O1808" i="5"/>
  <c r="G1809" i="5"/>
  <c r="O1809" i="5"/>
  <c r="G1810" i="5"/>
  <c r="O1810" i="5"/>
  <c r="G1811" i="5"/>
  <c r="O1811" i="5"/>
  <c r="G1812" i="5"/>
  <c r="O1812" i="5"/>
  <c r="G1813" i="5"/>
  <c r="O1813" i="5"/>
  <c r="G1814" i="5"/>
  <c r="O1814" i="5"/>
  <c r="G1815" i="5"/>
  <c r="O1815" i="5"/>
  <c r="G1816" i="5"/>
  <c r="O1816" i="5"/>
  <c r="G1817" i="5"/>
  <c r="O1817" i="5"/>
  <c r="G1818" i="5"/>
  <c r="O1818" i="5"/>
  <c r="G1819" i="5"/>
  <c r="O1819" i="5"/>
  <c r="G1820" i="5"/>
  <c r="O1820" i="5"/>
  <c r="G1821" i="5"/>
  <c r="O1821" i="5"/>
  <c r="G1822" i="5"/>
  <c r="O1822" i="5"/>
  <c r="G1823" i="5"/>
  <c r="O1823" i="5"/>
  <c r="G1824" i="5"/>
  <c r="O1824" i="5"/>
  <c r="G1825" i="5"/>
  <c r="O1825" i="5"/>
  <c r="G1826" i="5"/>
  <c r="O1826" i="5"/>
  <c r="G1827" i="5"/>
  <c r="O1827" i="5"/>
  <c r="G1828" i="5"/>
  <c r="O1828" i="5"/>
  <c r="G1829" i="5"/>
  <c r="O1829" i="5"/>
  <c r="G1830" i="5"/>
  <c r="O1830" i="5"/>
  <c r="G1831" i="5"/>
  <c r="O1831" i="5"/>
  <c r="G1832" i="5"/>
  <c r="O1832" i="5"/>
  <c r="G1833" i="5"/>
  <c r="O1833" i="5"/>
  <c r="G1834" i="5"/>
  <c r="O1834" i="5"/>
  <c r="G1835" i="5"/>
  <c r="O1835" i="5"/>
  <c r="G1836" i="5"/>
  <c r="O1836" i="5"/>
  <c r="G1837" i="5"/>
  <c r="O1837" i="5"/>
  <c r="G1838" i="5"/>
  <c r="O1838" i="5"/>
  <c r="G1768" i="5"/>
  <c r="O1768" i="5"/>
  <c r="G1769" i="5"/>
  <c r="O1769" i="5"/>
  <c r="G1770" i="5"/>
  <c r="O1770" i="5"/>
  <c r="G1771" i="5"/>
  <c r="O1771" i="5"/>
  <c r="G1772" i="5"/>
  <c r="O1772" i="5"/>
  <c r="G1773" i="5"/>
  <c r="O1773" i="5"/>
  <c r="G1774" i="5"/>
  <c r="O1774" i="5"/>
  <c r="G1775" i="5"/>
  <c r="O1775" i="5"/>
  <c r="G1776" i="5"/>
  <c r="O1776" i="5"/>
  <c r="G1777" i="5"/>
  <c r="O1777" i="5"/>
  <c r="G1778" i="5"/>
  <c r="O1778" i="5"/>
  <c r="G1779" i="5"/>
  <c r="O1779" i="5"/>
  <c r="G1780" i="5"/>
  <c r="O1780" i="5"/>
  <c r="G1781" i="5"/>
  <c r="O1781" i="5"/>
  <c r="G1782" i="5"/>
  <c r="O1782" i="5"/>
  <c r="G1783" i="5"/>
  <c r="O1783" i="5"/>
  <c r="G1784" i="5"/>
  <c r="O1784" i="5"/>
  <c r="G1785" i="5"/>
  <c r="O1785" i="5"/>
  <c r="G1786" i="5"/>
  <c r="O1786" i="5"/>
  <c r="G1787" i="5"/>
  <c r="O1787" i="5"/>
  <c r="G1788" i="5"/>
  <c r="O1788" i="5"/>
  <c r="G1789" i="5"/>
  <c r="O1789" i="5"/>
  <c r="G1790" i="5"/>
  <c r="O1790" i="5"/>
  <c r="G1791" i="5"/>
  <c r="O1791" i="5"/>
  <c r="G1792" i="5"/>
  <c r="O1792" i="5"/>
  <c r="G1793" i="5"/>
  <c r="O1793" i="5"/>
  <c r="G1794" i="5"/>
  <c r="O1794" i="5"/>
  <c r="G1795" i="5"/>
  <c r="O1795" i="5"/>
  <c r="G1796" i="5"/>
  <c r="O1796" i="5"/>
  <c r="G1797" i="5"/>
  <c r="O1797" i="5"/>
  <c r="G1798" i="5"/>
  <c r="O1798" i="5"/>
  <c r="G1799" i="5"/>
  <c r="O1799" i="5"/>
  <c r="G1800" i="5"/>
  <c r="O1800" i="5"/>
  <c r="G1801" i="5"/>
  <c r="O1801" i="5"/>
  <c r="G1802" i="5"/>
  <c r="O1802" i="5"/>
  <c r="G1732" i="5"/>
  <c r="O1732" i="5"/>
  <c r="G1733" i="5"/>
  <c r="O1733" i="5"/>
  <c r="G1734" i="5"/>
  <c r="O1734" i="5"/>
  <c r="G1735" i="5"/>
  <c r="O1735" i="5"/>
  <c r="G1736" i="5"/>
  <c r="O1736" i="5"/>
  <c r="G1737" i="5"/>
  <c r="O1737" i="5"/>
  <c r="G1738" i="5"/>
  <c r="O1738" i="5"/>
  <c r="G1739" i="5"/>
  <c r="O1739" i="5"/>
  <c r="G1740" i="5"/>
  <c r="O1740" i="5"/>
  <c r="G1741" i="5"/>
  <c r="O1741" i="5"/>
  <c r="G1742" i="5"/>
  <c r="O1742" i="5"/>
  <c r="G1743" i="5"/>
  <c r="O1743" i="5"/>
  <c r="G1744" i="5"/>
  <c r="O1744" i="5"/>
  <c r="G1745" i="5"/>
  <c r="O1745" i="5"/>
  <c r="G1746" i="5"/>
  <c r="O1746" i="5"/>
  <c r="G1747" i="5"/>
  <c r="O1747" i="5"/>
  <c r="G1748" i="5"/>
  <c r="O1748" i="5"/>
  <c r="G1749" i="5"/>
  <c r="O1749" i="5"/>
  <c r="G1750" i="5"/>
  <c r="O1750" i="5"/>
  <c r="G1751" i="5"/>
  <c r="O1751" i="5"/>
  <c r="G1752" i="5"/>
  <c r="O1752" i="5"/>
  <c r="G1753" i="5"/>
  <c r="O1753" i="5"/>
  <c r="G1754" i="5"/>
  <c r="O1754" i="5"/>
  <c r="G1755" i="5"/>
  <c r="O1755" i="5"/>
  <c r="G1756" i="5"/>
  <c r="O1756" i="5"/>
  <c r="G1757" i="5"/>
  <c r="O1757" i="5"/>
  <c r="G1758" i="5"/>
  <c r="O1758" i="5"/>
  <c r="G1759" i="5"/>
  <c r="O1759" i="5"/>
  <c r="G1760" i="5"/>
  <c r="O1760" i="5"/>
  <c r="G1761" i="5"/>
  <c r="O1761" i="5"/>
  <c r="G1762" i="5"/>
  <c r="O1762" i="5"/>
  <c r="G1763" i="5"/>
  <c r="O1763" i="5"/>
  <c r="G1764" i="5"/>
  <c r="O1764" i="5"/>
  <c r="G1765" i="5"/>
  <c r="O1765" i="5"/>
  <c r="G1766" i="5"/>
  <c r="O1766" i="5"/>
  <c r="G1696" i="5"/>
  <c r="O1696" i="5"/>
  <c r="G1697" i="5"/>
  <c r="O1697" i="5"/>
  <c r="G1698" i="5"/>
  <c r="O1698" i="5"/>
  <c r="G1699" i="5"/>
  <c r="O1699" i="5"/>
  <c r="G1700" i="5"/>
  <c r="O1700" i="5"/>
  <c r="G1701" i="5"/>
  <c r="O1701" i="5"/>
  <c r="G1702" i="5"/>
  <c r="O1702" i="5"/>
  <c r="G1703" i="5"/>
  <c r="O1703" i="5"/>
  <c r="G1704" i="5"/>
  <c r="O1704" i="5"/>
  <c r="G1705" i="5"/>
  <c r="O1705" i="5"/>
  <c r="G1706" i="5"/>
  <c r="O1706" i="5"/>
  <c r="G1707" i="5"/>
  <c r="O1707" i="5"/>
  <c r="G1708" i="5"/>
  <c r="O1708" i="5"/>
  <c r="G1709" i="5"/>
  <c r="O1709" i="5"/>
  <c r="G1710" i="5"/>
  <c r="O1710" i="5"/>
  <c r="G1711" i="5"/>
  <c r="O1711" i="5"/>
  <c r="G1712" i="5"/>
  <c r="O1712" i="5"/>
  <c r="G1713" i="5"/>
  <c r="O1713" i="5"/>
  <c r="G1714" i="5"/>
  <c r="O1714" i="5"/>
  <c r="G1715" i="5"/>
  <c r="O1715" i="5"/>
  <c r="G1716" i="5"/>
  <c r="O1716" i="5"/>
  <c r="G1717" i="5"/>
  <c r="O1717" i="5"/>
  <c r="G1718" i="5"/>
  <c r="O1718" i="5"/>
  <c r="G1719" i="5"/>
  <c r="O1719" i="5"/>
  <c r="G1720" i="5"/>
  <c r="O1720" i="5"/>
  <c r="G1721" i="5"/>
  <c r="O1721" i="5"/>
  <c r="G1722" i="5"/>
  <c r="O1722" i="5"/>
  <c r="G1723" i="5"/>
  <c r="O1723" i="5"/>
  <c r="G1724" i="5"/>
  <c r="O1724" i="5"/>
  <c r="G1725" i="5"/>
  <c r="O1725" i="5"/>
  <c r="G1726" i="5"/>
  <c r="O1726" i="5"/>
  <c r="G1727" i="5"/>
  <c r="O1727" i="5"/>
  <c r="G1728" i="5"/>
  <c r="O1728" i="5"/>
  <c r="G1729" i="5"/>
  <c r="O1729" i="5"/>
  <c r="G1730" i="5"/>
  <c r="O1730" i="5"/>
  <c r="G1660" i="5"/>
  <c r="O1660" i="5"/>
  <c r="G1661" i="5"/>
  <c r="O1661" i="5"/>
  <c r="G1662" i="5"/>
  <c r="O1662" i="5"/>
  <c r="G1663" i="5"/>
  <c r="O1663" i="5"/>
  <c r="G1664" i="5"/>
  <c r="O1664" i="5"/>
  <c r="G1665" i="5"/>
  <c r="O1665" i="5"/>
  <c r="G1666" i="5"/>
  <c r="O1666" i="5"/>
  <c r="G1667" i="5"/>
  <c r="O1667" i="5"/>
  <c r="G1668" i="5"/>
  <c r="O1668" i="5"/>
  <c r="G1669" i="5"/>
  <c r="O1669" i="5"/>
  <c r="G1670" i="5"/>
  <c r="O1670" i="5"/>
  <c r="G1671" i="5"/>
  <c r="O1671" i="5"/>
  <c r="G1672" i="5"/>
  <c r="O1672" i="5"/>
  <c r="G1673" i="5"/>
  <c r="O1673" i="5"/>
  <c r="G1674" i="5"/>
  <c r="O1674" i="5"/>
  <c r="G1675" i="5"/>
  <c r="O1675" i="5"/>
  <c r="G1676" i="5"/>
  <c r="O1676" i="5"/>
  <c r="G1677" i="5"/>
  <c r="O1677" i="5"/>
  <c r="G1678" i="5"/>
  <c r="O1678" i="5"/>
  <c r="G1679" i="5"/>
  <c r="O1679" i="5"/>
  <c r="G1680" i="5"/>
  <c r="O1680" i="5"/>
  <c r="G1681" i="5"/>
  <c r="O1681" i="5"/>
  <c r="G1682" i="5"/>
  <c r="O1682" i="5"/>
  <c r="G1683" i="5"/>
  <c r="O1683" i="5"/>
  <c r="G1684" i="5"/>
  <c r="O1684" i="5"/>
  <c r="G1685" i="5"/>
  <c r="O1685" i="5"/>
  <c r="G1686" i="5"/>
  <c r="O1686" i="5"/>
  <c r="G1687" i="5"/>
  <c r="O1687" i="5"/>
  <c r="G1688" i="5"/>
  <c r="O1688" i="5"/>
  <c r="G1689" i="5"/>
  <c r="O1689" i="5"/>
  <c r="G1690" i="5"/>
  <c r="O1690" i="5"/>
  <c r="G1691" i="5"/>
  <c r="O1691" i="5"/>
  <c r="G1692" i="5"/>
  <c r="O1692" i="5"/>
  <c r="G1693" i="5"/>
  <c r="O1693" i="5"/>
  <c r="G1694" i="5"/>
  <c r="O1694" i="5"/>
  <c r="G1624" i="5"/>
  <c r="O1624" i="5"/>
  <c r="G1625" i="5"/>
  <c r="O1625" i="5"/>
  <c r="G1626" i="5"/>
  <c r="O1626" i="5"/>
  <c r="G1627" i="5"/>
  <c r="O1627" i="5"/>
  <c r="G1628" i="5"/>
  <c r="O1628" i="5"/>
  <c r="G1629" i="5"/>
  <c r="O1629" i="5"/>
  <c r="G1630" i="5"/>
  <c r="O1630" i="5"/>
  <c r="G1631" i="5"/>
  <c r="O1631" i="5"/>
  <c r="G1632" i="5"/>
  <c r="O1632" i="5"/>
  <c r="G1633" i="5"/>
  <c r="O1633" i="5"/>
  <c r="G1634" i="5"/>
  <c r="O1634" i="5"/>
  <c r="G1635" i="5"/>
  <c r="O1635" i="5"/>
  <c r="G1636" i="5"/>
  <c r="O1636" i="5"/>
  <c r="G1637" i="5"/>
  <c r="O1637" i="5"/>
  <c r="G1638" i="5"/>
  <c r="O1638" i="5"/>
  <c r="G1639" i="5"/>
  <c r="O1639" i="5"/>
  <c r="G1640" i="5"/>
  <c r="O1640" i="5"/>
  <c r="G1641" i="5"/>
  <c r="O1641" i="5"/>
  <c r="G1642" i="5"/>
  <c r="O1642" i="5"/>
  <c r="G1643" i="5"/>
  <c r="O1643" i="5"/>
  <c r="G1644" i="5"/>
  <c r="O1644" i="5"/>
  <c r="G1645" i="5"/>
  <c r="O1645" i="5"/>
  <c r="G1646" i="5"/>
  <c r="O1646" i="5"/>
  <c r="G1647" i="5"/>
  <c r="O1647" i="5"/>
  <c r="G1648" i="5"/>
  <c r="O1648" i="5"/>
  <c r="G1649" i="5"/>
  <c r="O1649" i="5"/>
  <c r="G1650" i="5"/>
  <c r="O1650" i="5"/>
  <c r="G1651" i="5"/>
  <c r="O1651" i="5"/>
  <c r="G1652" i="5"/>
  <c r="O1652" i="5"/>
  <c r="G1653" i="5"/>
  <c r="O1653" i="5"/>
  <c r="G1654" i="5"/>
  <c r="O1654" i="5"/>
  <c r="G1655" i="5"/>
  <c r="O1655" i="5"/>
  <c r="G1656" i="5"/>
  <c r="O1656" i="5"/>
  <c r="G1657" i="5"/>
  <c r="O1657" i="5"/>
  <c r="G1658" i="5"/>
  <c r="O1658" i="5"/>
  <c r="G1588" i="5"/>
  <c r="O1588" i="5"/>
  <c r="G1589" i="5"/>
  <c r="O1589" i="5"/>
  <c r="G1590" i="5"/>
  <c r="O1590" i="5"/>
  <c r="G1591" i="5"/>
  <c r="O1591" i="5"/>
  <c r="G1592" i="5"/>
  <c r="O1592" i="5"/>
  <c r="G1593" i="5"/>
  <c r="O1593" i="5"/>
  <c r="G1594" i="5"/>
  <c r="O1594" i="5"/>
  <c r="G1595" i="5"/>
  <c r="O1595" i="5"/>
  <c r="G1596" i="5"/>
  <c r="O1596" i="5"/>
  <c r="G1597" i="5"/>
  <c r="O1597" i="5"/>
  <c r="G1598" i="5"/>
  <c r="O1598" i="5"/>
  <c r="G1599" i="5"/>
  <c r="O1599" i="5"/>
  <c r="G1600" i="5"/>
  <c r="O1600" i="5"/>
  <c r="G1601" i="5"/>
  <c r="O1601" i="5"/>
  <c r="G1602" i="5"/>
  <c r="O1602" i="5"/>
  <c r="G1603" i="5"/>
  <c r="O1603" i="5"/>
  <c r="G1604" i="5"/>
  <c r="O1604" i="5"/>
  <c r="G1605" i="5"/>
  <c r="O1605" i="5"/>
  <c r="G1606" i="5"/>
  <c r="O1606" i="5"/>
  <c r="G1607" i="5"/>
  <c r="O1607" i="5"/>
  <c r="G1608" i="5"/>
  <c r="O1608" i="5"/>
  <c r="G1609" i="5"/>
  <c r="O1609" i="5"/>
  <c r="G1610" i="5"/>
  <c r="O1610" i="5"/>
  <c r="G1611" i="5"/>
  <c r="O1611" i="5"/>
  <c r="G1612" i="5"/>
  <c r="O1612" i="5"/>
  <c r="G1613" i="5"/>
  <c r="O1613" i="5"/>
  <c r="G1614" i="5"/>
  <c r="O1614" i="5"/>
  <c r="G1615" i="5"/>
  <c r="O1615" i="5"/>
  <c r="G1616" i="5"/>
  <c r="O1616" i="5"/>
  <c r="G1617" i="5"/>
  <c r="O1617" i="5"/>
  <c r="G1618" i="5"/>
  <c r="O1618" i="5"/>
  <c r="G1619" i="5"/>
  <c r="O1619" i="5"/>
  <c r="G1620" i="5"/>
  <c r="O1620" i="5"/>
  <c r="G1621" i="5"/>
  <c r="O1621" i="5"/>
  <c r="G1622" i="5"/>
  <c r="O1622" i="5"/>
  <c r="G1552" i="5"/>
  <c r="O1552" i="5"/>
  <c r="G1553" i="5"/>
  <c r="O1553" i="5"/>
  <c r="G1554" i="5"/>
  <c r="O1554" i="5"/>
  <c r="G1555" i="5"/>
  <c r="O1555" i="5"/>
  <c r="G1556" i="5"/>
  <c r="O1556" i="5"/>
  <c r="G1557" i="5"/>
  <c r="O1557" i="5"/>
  <c r="G1558" i="5"/>
  <c r="O1558" i="5"/>
  <c r="G1559" i="5"/>
  <c r="O1559" i="5"/>
  <c r="G1560" i="5"/>
  <c r="O1560" i="5"/>
  <c r="G1561" i="5"/>
  <c r="O1561" i="5"/>
  <c r="G1562" i="5"/>
  <c r="O1562" i="5"/>
  <c r="G1563" i="5"/>
  <c r="O1563" i="5"/>
  <c r="G1564" i="5"/>
  <c r="O1564" i="5"/>
  <c r="G1565" i="5"/>
  <c r="O1565" i="5"/>
  <c r="G1566" i="5"/>
  <c r="O1566" i="5"/>
  <c r="G1567" i="5"/>
  <c r="O1567" i="5"/>
  <c r="G1568" i="5"/>
  <c r="O1568" i="5"/>
  <c r="G1569" i="5"/>
  <c r="O1569" i="5"/>
  <c r="G1570" i="5"/>
  <c r="O1570" i="5"/>
  <c r="G1571" i="5"/>
  <c r="O1571" i="5"/>
  <c r="G1572" i="5"/>
  <c r="O1572" i="5"/>
  <c r="G1573" i="5"/>
  <c r="O1573" i="5"/>
  <c r="G1574" i="5"/>
  <c r="O1574" i="5"/>
  <c r="G1575" i="5"/>
  <c r="O1575" i="5"/>
  <c r="G1576" i="5"/>
  <c r="O1576" i="5"/>
  <c r="G1577" i="5"/>
  <c r="O1577" i="5"/>
  <c r="G1578" i="5"/>
  <c r="O1578" i="5"/>
  <c r="G1579" i="5"/>
  <c r="O1579" i="5"/>
  <c r="G1580" i="5"/>
  <c r="O1580" i="5"/>
  <c r="G1581" i="5"/>
  <c r="O1581" i="5"/>
  <c r="G1582" i="5"/>
  <c r="O1582" i="5"/>
  <c r="G1583" i="5"/>
  <c r="O1583" i="5"/>
  <c r="G1584" i="5"/>
  <c r="O1584" i="5"/>
  <c r="G1585" i="5"/>
  <c r="O1585" i="5"/>
  <c r="G1586" i="5"/>
  <c r="O1586" i="5"/>
  <c r="G1516" i="5"/>
  <c r="O1516" i="5"/>
  <c r="G1517" i="5"/>
  <c r="O1517" i="5"/>
  <c r="G1518" i="5"/>
  <c r="O1518" i="5"/>
  <c r="G1519" i="5"/>
  <c r="O1519" i="5"/>
  <c r="G1520" i="5"/>
  <c r="O1520" i="5"/>
  <c r="G1521" i="5"/>
  <c r="O1521" i="5"/>
  <c r="G1522" i="5"/>
  <c r="O1522" i="5"/>
  <c r="G1523" i="5"/>
  <c r="O1523" i="5"/>
  <c r="G1524" i="5"/>
  <c r="O1524" i="5"/>
  <c r="G1525" i="5"/>
  <c r="O1525" i="5"/>
  <c r="G1526" i="5"/>
  <c r="O1526" i="5"/>
  <c r="G1527" i="5"/>
  <c r="O1527" i="5"/>
  <c r="G1528" i="5"/>
  <c r="O1528" i="5"/>
  <c r="G1529" i="5"/>
  <c r="O1529" i="5"/>
  <c r="G1530" i="5"/>
  <c r="O1530" i="5"/>
  <c r="G1531" i="5"/>
  <c r="O1531" i="5"/>
  <c r="G1532" i="5"/>
  <c r="O1532" i="5"/>
  <c r="G1533" i="5"/>
  <c r="O1533" i="5"/>
  <c r="G1534" i="5"/>
  <c r="O1534" i="5"/>
  <c r="G1535" i="5"/>
  <c r="O1535" i="5"/>
  <c r="G1536" i="5"/>
  <c r="O1536" i="5"/>
  <c r="G1537" i="5"/>
  <c r="O1537" i="5"/>
  <c r="G1538" i="5"/>
  <c r="O1538" i="5"/>
  <c r="G1539" i="5"/>
  <c r="O1539" i="5"/>
  <c r="G1540" i="5"/>
  <c r="O1540" i="5"/>
  <c r="G1541" i="5"/>
  <c r="O1541" i="5"/>
  <c r="G1542" i="5"/>
  <c r="O1542" i="5"/>
  <c r="G1543" i="5"/>
  <c r="O1543" i="5"/>
  <c r="G1544" i="5"/>
  <c r="O1544" i="5"/>
  <c r="G1545" i="5"/>
  <c r="O1545" i="5"/>
  <c r="G1546" i="5"/>
  <c r="O1546" i="5"/>
  <c r="G1547" i="5"/>
  <c r="O1547" i="5"/>
  <c r="G1548" i="5"/>
  <c r="O1548" i="5"/>
  <c r="G1549" i="5"/>
  <c r="O1549" i="5"/>
  <c r="G1550" i="5"/>
  <c r="O1550" i="5"/>
  <c r="G1480" i="5"/>
  <c r="O1480" i="5"/>
  <c r="G1481" i="5"/>
  <c r="O1481" i="5"/>
  <c r="G1482" i="5"/>
  <c r="O1482" i="5"/>
  <c r="G1483" i="5"/>
  <c r="O1483" i="5"/>
  <c r="G1484" i="5"/>
  <c r="O1484" i="5"/>
  <c r="G1485" i="5"/>
  <c r="O1485" i="5"/>
  <c r="G1486" i="5"/>
  <c r="O1486" i="5"/>
  <c r="G1487" i="5"/>
  <c r="O1487" i="5"/>
  <c r="G1488" i="5"/>
  <c r="O1488" i="5"/>
  <c r="G1489" i="5"/>
  <c r="O1489" i="5"/>
  <c r="G1490" i="5"/>
  <c r="O1490" i="5"/>
  <c r="G1491" i="5"/>
  <c r="O1491" i="5"/>
  <c r="G1492" i="5"/>
  <c r="O1492" i="5"/>
  <c r="G1493" i="5"/>
  <c r="O1493" i="5"/>
  <c r="G1494" i="5"/>
  <c r="O1494" i="5"/>
  <c r="G1495" i="5"/>
  <c r="O1495" i="5"/>
  <c r="G1496" i="5"/>
  <c r="O1496" i="5"/>
  <c r="G1497" i="5"/>
  <c r="O1497" i="5"/>
  <c r="G1498" i="5"/>
  <c r="O1498" i="5"/>
  <c r="G1499" i="5"/>
  <c r="O1499" i="5"/>
  <c r="G1500" i="5"/>
  <c r="O1500" i="5"/>
  <c r="G1501" i="5"/>
  <c r="O1501" i="5"/>
  <c r="G1502" i="5"/>
  <c r="O1502" i="5"/>
  <c r="G1503" i="5"/>
  <c r="O1503" i="5"/>
  <c r="G1504" i="5"/>
  <c r="O1504" i="5"/>
  <c r="G1505" i="5"/>
  <c r="O1505" i="5"/>
  <c r="G1506" i="5"/>
  <c r="O1506" i="5"/>
  <c r="G1507" i="5"/>
  <c r="O1507" i="5"/>
  <c r="G1508" i="5"/>
  <c r="O1508" i="5"/>
  <c r="G1509" i="5"/>
  <c r="O1509" i="5"/>
  <c r="G1510" i="5"/>
  <c r="O1510" i="5"/>
  <c r="G1511" i="5"/>
  <c r="O1511" i="5"/>
  <c r="G1512" i="5"/>
  <c r="O1512" i="5"/>
  <c r="G1513" i="5"/>
  <c r="O1513" i="5"/>
  <c r="G1514" i="5"/>
  <c r="O1514" i="5"/>
  <c r="G1444" i="5"/>
  <c r="O1444" i="5"/>
  <c r="G1445" i="5"/>
  <c r="O1445" i="5"/>
  <c r="G1446" i="5"/>
  <c r="O1446" i="5"/>
  <c r="G1447" i="5"/>
  <c r="O1447" i="5"/>
  <c r="G1448" i="5"/>
  <c r="O1448" i="5"/>
  <c r="G1449" i="5"/>
  <c r="O1449" i="5"/>
  <c r="G1450" i="5"/>
  <c r="O1450" i="5"/>
  <c r="G1451" i="5"/>
  <c r="O1451" i="5"/>
  <c r="G1452" i="5"/>
  <c r="O1452" i="5"/>
  <c r="G1453" i="5"/>
  <c r="O1453" i="5"/>
  <c r="G1454" i="5"/>
  <c r="O1454" i="5"/>
  <c r="G1455" i="5"/>
  <c r="O1455" i="5"/>
  <c r="G1456" i="5"/>
  <c r="O1456" i="5"/>
  <c r="G1457" i="5"/>
  <c r="O1457" i="5"/>
  <c r="G1458" i="5"/>
  <c r="O1458" i="5"/>
  <c r="G1459" i="5"/>
  <c r="O1459" i="5"/>
  <c r="G1460" i="5"/>
  <c r="O1460" i="5"/>
  <c r="G1461" i="5"/>
  <c r="O1461" i="5"/>
  <c r="G1462" i="5"/>
  <c r="O1462" i="5"/>
  <c r="G1463" i="5"/>
  <c r="O1463" i="5"/>
  <c r="G1464" i="5"/>
  <c r="O1464" i="5"/>
  <c r="G1465" i="5"/>
  <c r="O1465" i="5"/>
  <c r="G1466" i="5"/>
  <c r="O1466" i="5"/>
  <c r="G1467" i="5"/>
  <c r="O1467" i="5"/>
  <c r="G1468" i="5"/>
  <c r="O1468" i="5"/>
  <c r="G1469" i="5"/>
  <c r="O1469" i="5"/>
  <c r="G1470" i="5"/>
  <c r="O1470" i="5"/>
  <c r="G1471" i="5"/>
  <c r="O1471" i="5"/>
  <c r="G1472" i="5"/>
  <c r="O1472" i="5"/>
  <c r="G1473" i="5"/>
  <c r="O1473" i="5"/>
  <c r="G1474" i="5"/>
  <c r="O1474" i="5"/>
  <c r="G1475" i="5"/>
  <c r="O1475" i="5"/>
  <c r="G1476" i="5"/>
  <c r="O1476" i="5"/>
  <c r="G1477" i="5"/>
  <c r="O1477" i="5"/>
  <c r="G1478" i="5"/>
  <c r="O1478" i="5"/>
  <c r="G1408" i="5"/>
  <c r="O1408" i="5"/>
  <c r="G1409" i="5"/>
  <c r="O1409" i="5"/>
  <c r="G1410" i="5"/>
  <c r="O1410" i="5"/>
  <c r="G1411" i="5"/>
  <c r="O1411" i="5"/>
  <c r="G1412" i="5"/>
  <c r="O1412" i="5"/>
  <c r="G1413" i="5"/>
  <c r="O1413" i="5"/>
  <c r="G1414" i="5"/>
  <c r="O1414" i="5"/>
  <c r="G1415" i="5"/>
  <c r="O1415" i="5"/>
  <c r="G1416" i="5"/>
  <c r="O1416" i="5"/>
  <c r="G1417" i="5"/>
  <c r="O1417" i="5"/>
  <c r="G1418" i="5"/>
  <c r="O1418" i="5"/>
  <c r="G1419" i="5"/>
  <c r="O1419" i="5"/>
  <c r="G1420" i="5"/>
  <c r="O1420" i="5"/>
  <c r="G1421" i="5"/>
  <c r="O1421" i="5"/>
  <c r="G1422" i="5"/>
  <c r="O1422" i="5"/>
  <c r="G1423" i="5"/>
  <c r="O1423" i="5"/>
  <c r="G1424" i="5"/>
  <c r="O1424" i="5"/>
  <c r="G1425" i="5"/>
  <c r="O1425" i="5"/>
  <c r="G1426" i="5"/>
  <c r="O1426" i="5"/>
  <c r="G1427" i="5"/>
  <c r="O1427" i="5"/>
  <c r="G1428" i="5"/>
  <c r="O1428" i="5"/>
  <c r="G1429" i="5"/>
  <c r="O1429" i="5"/>
  <c r="G1430" i="5"/>
  <c r="O1430" i="5"/>
  <c r="G1431" i="5"/>
  <c r="O1431" i="5"/>
  <c r="G1432" i="5"/>
  <c r="O1432" i="5"/>
  <c r="G1433" i="5"/>
  <c r="O1433" i="5"/>
  <c r="G1434" i="5"/>
  <c r="O1434" i="5"/>
  <c r="G1435" i="5"/>
  <c r="O1435" i="5"/>
  <c r="G1436" i="5"/>
  <c r="O1436" i="5"/>
  <c r="G1437" i="5"/>
  <c r="O1437" i="5"/>
  <c r="G1438" i="5"/>
  <c r="O1438" i="5"/>
  <c r="G1439" i="5"/>
  <c r="O1439" i="5"/>
  <c r="G1440" i="5"/>
  <c r="O1440" i="5"/>
  <c r="G1441" i="5"/>
  <c r="O1441" i="5"/>
  <c r="G1442" i="5"/>
  <c r="O1442" i="5"/>
  <c r="G1372" i="5"/>
  <c r="O1372" i="5"/>
  <c r="G1373" i="5"/>
  <c r="O1373" i="5"/>
  <c r="G1374" i="5"/>
  <c r="O1374" i="5"/>
  <c r="G1375" i="5"/>
  <c r="O1375" i="5"/>
  <c r="G1376" i="5"/>
  <c r="O1376" i="5"/>
  <c r="G1377" i="5"/>
  <c r="O1377" i="5"/>
  <c r="G1378" i="5"/>
  <c r="O1378" i="5"/>
  <c r="G1379" i="5"/>
  <c r="O1379" i="5"/>
  <c r="G1380" i="5"/>
  <c r="O1380" i="5"/>
  <c r="G1381" i="5"/>
  <c r="O1381" i="5"/>
  <c r="G1382" i="5"/>
  <c r="O1382" i="5"/>
  <c r="G1383" i="5"/>
  <c r="O1383" i="5"/>
  <c r="G1384" i="5"/>
  <c r="O1384" i="5"/>
  <c r="G1385" i="5"/>
  <c r="O1385" i="5"/>
  <c r="G1386" i="5"/>
  <c r="O1386" i="5"/>
  <c r="G1387" i="5"/>
  <c r="O1387" i="5"/>
  <c r="G1388" i="5"/>
  <c r="O1388" i="5"/>
  <c r="G1389" i="5"/>
  <c r="O1389" i="5"/>
  <c r="G1390" i="5"/>
  <c r="O1390" i="5"/>
  <c r="G1391" i="5"/>
  <c r="O1391" i="5"/>
  <c r="G1392" i="5"/>
  <c r="O1392" i="5"/>
  <c r="G1393" i="5"/>
  <c r="O1393" i="5"/>
  <c r="G1394" i="5"/>
  <c r="O1394" i="5"/>
  <c r="G1395" i="5"/>
  <c r="O1395" i="5"/>
  <c r="G1396" i="5"/>
  <c r="O1396" i="5"/>
  <c r="G1397" i="5"/>
  <c r="O1397" i="5"/>
  <c r="G1398" i="5"/>
  <c r="O1398" i="5"/>
  <c r="G1399" i="5"/>
  <c r="O1399" i="5"/>
  <c r="G1400" i="5"/>
  <c r="O1400" i="5"/>
  <c r="G1401" i="5"/>
  <c r="O1401" i="5"/>
  <c r="G1402" i="5"/>
  <c r="O1402" i="5"/>
  <c r="G1403" i="5"/>
  <c r="O1403" i="5"/>
  <c r="G1404" i="5"/>
  <c r="O1404" i="5"/>
  <c r="G1405" i="5"/>
  <c r="O1405" i="5"/>
  <c r="G1406" i="5"/>
  <c r="O1406" i="5"/>
  <c r="G1336" i="5"/>
  <c r="O1336" i="5"/>
  <c r="G1337" i="5"/>
  <c r="O1337" i="5"/>
  <c r="G1338" i="5"/>
  <c r="O1338" i="5"/>
  <c r="G1339" i="5"/>
  <c r="O1339" i="5"/>
  <c r="G1340" i="5"/>
  <c r="O1340" i="5"/>
  <c r="G1341" i="5"/>
  <c r="O1341" i="5"/>
  <c r="G1342" i="5"/>
  <c r="O1342" i="5"/>
  <c r="G1343" i="5"/>
  <c r="O1343" i="5"/>
  <c r="G1344" i="5"/>
  <c r="O1344" i="5"/>
  <c r="G1345" i="5"/>
  <c r="O1345" i="5"/>
  <c r="G1346" i="5"/>
  <c r="O1346" i="5"/>
  <c r="G1347" i="5"/>
  <c r="O1347" i="5"/>
  <c r="G1348" i="5"/>
  <c r="O1348" i="5"/>
  <c r="G1349" i="5"/>
  <c r="O1349" i="5"/>
  <c r="G1350" i="5"/>
  <c r="O1350" i="5"/>
  <c r="G1351" i="5"/>
  <c r="O1351" i="5"/>
  <c r="G1352" i="5"/>
  <c r="O1352" i="5"/>
  <c r="G1353" i="5"/>
  <c r="O1353" i="5"/>
  <c r="G1354" i="5"/>
  <c r="O1354" i="5"/>
  <c r="G1355" i="5"/>
  <c r="O1355" i="5"/>
  <c r="G1356" i="5"/>
  <c r="O1356" i="5"/>
  <c r="G1357" i="5"/>
  <c r="O1357" i="5"/>
  <c r="G1358" i="5"/>
  <c r="O1358" i="5"/>
  <c r="G1359" i="5"/>
  <c r="O1359" i="5"/>
  <c r="G1360" i="5"/>
  <c r="O1360" i="5"/>
  <c r="G1361" i="5"/>
  <c r="O1361" i="5"/>
  <c r="G1362" i="5"/>
  <c r="O1362" i="5"/>
  <c r="G1363" i="5"/>
  <c r="O1363" i="5"/>
  <c r="G1364" i="5"/>
  <c r="O1364" i="5"/>
  <c r="G1365" i="5"/>
  <c r="O1365" i="5"/>
  <c r="G1366" i="5"/>
  <c r="O1366" i="5"/>
  <c r="G1367" i="5"/>
  <c r="O1367" i="5"/>
  <c r="G1368" i="5"/>
  <c r="O1368" i="5"/>
  <c r="G1369" i="5"/>
  <c r="O1369" i="5"/>
  <c r="G1370" i="5"/>
  <c r="O1370" i="5"/>
  <c r="G1328" i="5"/>
  <c r="O1328" i="5"/>
  <c r="G1329" i="5"/>
  <c r="O1329" i="5"/>
  <c r="G1330" i="5"/>
  <c r="O1330" i="5"/>
  <c r="G1331" i="5"/>
  <c r="O1331" i="5"/>
  <c r="G1332" i="5"/>
  <c r="O1332" i="5"/>
  <c r="G1333" i="5"/>
  <c r="O1333" i="5"/>
  <c r="G1334" i="5"/>
  <c r="O1334" i="5"/>
  <c r="G1264" i="5"/>
  <c r="O1264" i="5"/>
  <c r="G1265" i="5"/>
  <c r="O1265" i="5"/>
  <c r="G1266" i="5"/>
  <c r="O1266" i="5"/>
  <c r="G1267" i="5"/>
  <c r="O1267" i="5"/>
  <c r="G1268" i="5"/>
  <c r="O1268" i="5"/>
  <c r="G1269" i="5"/>
  <c r="O1269" i="5"/>
  <c r="G1270" i="5"/>
  <c r="O1270" i="5"/>
  <c r="G1271" i="5"/>
  <c r="O1271" i="5"/>
  <c r="G1272" i="5"/>
  <c r="O1272" i="5"/>
  <c r="G1273" i="5"/>
  <c r="O1273" i="5"/>
  <c r="G1274" i="5"/>
  <c r="O1274" i="5"/>
  <c r="G1275" i="5"/>
  <c r="O1275" i="5"/>
  <c r="G1276" i="5"/>
  <c r="O1276" i="5"/>
  <c r="G1277" i="5"/>
  <c r="O1277" i="5"/>
  <c r="G1278" i="5"/>
  <c r="O1278" i="5"/>
  <c r="G1279" i="5"/>
  <c r="O1279" i="5"/>
  <c r="G1280" i="5"/>
  <c r="O1280" i="5"/>
  <c r="G1281" i="5"/>
  <c r="O1281" i="5"/>
  <c r="G1282" i="5"/>
  <c r="O1282" i="5"/>
  <c r="G1283" i="5"/>
  <c r="O1283" i="5"/>
  <c r="G1284" i="5"/>
  <c r="O1284" i="5"/>
  <c r="G1285" i="5"/>
  <c r="O1285" i="5"/>
  <c r="G1286" i="5"/>
  <c r="O1286" i="5"/>
  <c r="G1287" i="5"/>
  <c r="O1287" i="5"/>
  <c r="G1288" i="5"/>
  <c r="O1288" i="5"/>
  <c r="G1289" i="5"/>
  <c r="O1289" i="5"/>
  <c r="G1290" i="5"/>
  <c r="O1290" i="5"/>
  <c r="G1291" i="5"/>
  <c r="O1291" i="5"/>
  <c r="G1292" i="5"/>
  <c r="O1292" i="5"/>
  <c r="G1293" i="5"/>
  <c r="O1293" i="5"/>
  <c r="G1294" i="5"/>
  <c r="O1294" i="5"/>
  <c r="G1295" i="5"/>
  <c r="O1295" i="5"/>
  <c r="G1296" i="5"/>
  <c r="O1296" i="5"/>
  <c r="G1297" i="5"/>
  <c r="O1297" i="5"/>
  <c r="G1298" i="5"/>
  <c r="O1298" i="5"/>
  <c r="G1228" i="5"/>
  <c r="O1228" i="5"/>
  <c r="G1229" i="5"/>
  <c r="O1229" i="5"/>
  <c r="G1230" i="5"/>
  <c r="O1230" i="5"/>
  <c r="G1231" i="5"/>
  <c r="O1231" i="5"/>
  <c r="G1232" i="5"/>
  <c r="O1232" i="5"/>
  <c r="G1233" i="5"/>
  <c r="O1233" i="5"/>
  <c r="G1234" i="5"/>
  <c r="O1234" i="5"/>
  <c r="G1235" i="5"/>
  <c r="O1235" i="5"/>
  <c r="G1236" i="5"/>
  <c r="O1236" i="5"/>
  <c r="G1237" i="5"/>
  <c r="O1237" i="5"/>
  <c r="G1238" i="5"/>
  <c r="O1238" i="5"/>
  <c r="G1239" i="5"/>
  <c r="O1239" i="5"/>
  <c r="G1240" i="5"/>
  <c r="O1240" i="5"/>
  <c r="G1241" i="5"/>
  <c r="O1241" i="5"/>
  <c r="G1242" i="5"/>
  <c r="O1242" i="5"/>
  <c r="G1243" i="5"/>
  <c r="O1243" i="5"/>
  <c r="G1244" i="5"/>
  <c r="O1244" i="5"/>
  <c r="G1245" i="5"/>
  <c r="O1245" i="5"/>
  <c r="G1246" i="5"/>
  <c r="O1246" i="5"/>
  <c r="G1247" i="5"/>
  <c r="O1247" i="5"/>
  <c r="G1248" i="5"/>
  <c r="O1248" i="5"/>
  <c r="G1249" i="5"/>
  <c r="O1249" i="5"/>
  <c r="G1250" i="5"/>
  <c r="O1250" i="5"/>
  <c r="G1251" i="5"/>
  <c r="O1251" i="5"/>
  <c r="G1252" i="5"/>
  <c r="O1252" i="5"/>
  <c r="G1253" i="5"/>
  <c r="O1253" i="5"/>
  <c r="G1254" i="5"/>
  <c r="O1254" i="5"/>
  <c r="G1255" i="5"/>
  <c r="O1255" i="5"/>
  <c r="G1256" i="5"/>
  <c r="O1256" i="5"/>
  <c r="G1257" i="5"/>
  <c r="O1257" i="5"/>
  <c r="G1258" i="5"/>
  <c r="O1258" i="5"/>
  <c r="G1259" i="5"/>
  <c r="O1259" i="5"/>
  <c r="G1260" i="5"/>
  <c r="O1260" i="5"/>
  <c r="G1261" i="5"/>
  <c r="O1261" i="5"/>
  <c r="G1262" i="5"/>
  <c r="O1262" i="5"/>
  <c r="G1192" i="5"/>
  <c r="O1192" i="5"/>
  <c r="G1193" i="5"/>
  <c r="O1193" i="5"/>
  <c r="G1194" i="5"/>
  <c r="O1194" i="5"/>
  <c r="G1195" i="5"/>
  <c r="O1195" i="5"/>
  <c r="G1196" i="5"/>
  <c r="O1196" i="5"/>
  <c r="G1197" i="5"/>
  <c r="O1197" i="5"/>
  <c r="G1198" i="5"/>
  <c r="O1198" i="5"/>
  <c r="G1199" i="5"/>
  <c r="O1199" i="5"/>
  <c r="G1200" i="5"/>
  <c r="O1200" i="5"/>
  <c r="G1201" i="5"/>
  <c r="O1201" i="5"/>
  <c r="G1202" i="5"/>
  <c r="O1202" i="5"/>
  <c r="G1203" i="5"/>
  <c r="O1203" i="5"/>
  <c r="G1204" i="5"/>
  <c r="O1204" i="5"/>
  <c r="G1205" i="5"/>
  <c r="O1205" i="5"/>
  <c r="G1206" i="5"/>
  <c r="O1206" i="5"/>
  <c r="G1207" i="5"/>
  <c r="O1207" i="5"/>
  <c r="G1208" i="5"/>
  <c r="O1208" i="5"/>
  <c r="G1209" i="5"/>
  <c r="O1209" i="5"/>
  <c r="G1210" i="5"/>
  <c r="O1210" i="5"/>
  <c r="G1211" i="5"/>
  <c r="O1211" i="5"/>
  <c r="G1212" i="5"/>
  <c r="O1212" i="5"/>
  <c r="G1213" i="5"/>
  <c r="O1213" i="5"/>
  <c r="G1214" i="5"/>
  <c r="O1214" i="5"/>
  <c r="G1215" i="5"/>
  <c r="O1215" i="5"/>
  <c r="G1216" i="5"/>
  <c r="O1216" i="5"/>
  <c r="G1217" i="5"/>
  <c r="O1217" i="5"/>
  <c r="G1218" i="5"/>
  <c r="O1218" i="5"/>
  <c r="G1219" i="5"/>
  <c r="O1219" i="5"/>
  <c r="G1220" i="5"/>
  <c r="O1220" i="5"/>
  <c r="G1221" i="5"/>
  <c r="O1221" i="5"/>
  <c r="G1222" i="5"/>
  <c r="O1222" i="5"/>
  <c r="G1223" i="5"/>
  <c r="O1223" i="5"/>
  <c r="G1224" i="5"/>
  <c r="O1224" i="5"/>
  <c r="G1225" i="5"/>
  <c r="O1225" i="5"/>
  <c r="G1226" i="5"/>
  <c r="O1226" i="5"/>
  <c r="G1156" i="5"/>
  <c r="O1156" i="5"/>
  <c r="G1157" i="5"/>
  <c r="O1157" i="5"/>
  <c r="G1158" i="5"/>
  <c r="O1158" i="5"/>
  <c r="G1159" i="5"/>
  <c r="O1159" i="5"/>
  <c r="G1160" i="5"/>
  <c r="O1160" i="5"/>
  <c r="G1161" i="5"/>
  <c r="O1161" i="5"/>
  <c r="G1162" i="5"/>
  <c r="O1162" i="5"/>
  <c r="G1163" i="5"/>
  <c r="O1163" i="5"/>
  <c r="G1164" i="5"/>
  <c r="O1164" i="5"/>
  <c r="G1165" i="5"/>
  <c r="O1165" i="5"/>
  <c r="G1166" i="5"/>
  <c r="O1166" i="5"/>
  <c r="G1167" i="5"/>
  <c r="O1167" i="5"/>
  <c r="G1168" i="5"/>
  <c r="O1168" i="5"/>
  <c r="G1169" i="5"/>
  <c r="O1169" i="5"/>
  <c r="G1170" i="5"/>
  <c r="O1170" i="5"/>
  <c r="G1171" i="5"/>
  <c r="O1171" i="5"/>
  <c r="G1172" i="5"/>
  <c r="O1172" i="5"/>
  <c r="G1173" i="5"/>
  <c r="O1173" i="5"/>
  <c r="G1174" i="5"/>
  <c r="O1174" i="5"/>
  <c r="G1175" i="5"/>
  <c r="O1175" i="5"/>
  <c r="G1176" i="5"/>
  <c r="O1176" i="5"/>
  <c r="G1177" i="5"/>
  <c r="O1177" i="5"/>
  <c r="G1178" i="5"/>
  <c r="O1178" i="5"/>
  <c r="G1179" i="5"/>
  <c r="O1179" i="5"/>
  <c r="G1180" i="5"/>
  <c r="O1180" i="5"/>
  <c r="G1181" i="5"/>
  <c r="O1181" i="5"/>
  <c r="G1182" i="5"/>
  <c r="O1182" i="5"/>
  <c r="G1183" i="5"/>
  <c r="O1183" i="5"/>
  <c r="G1184" i="5"/>
  <c r="O1184" i="5"/>
  <c r="G1185" i="5"/>
  <c r="O1185" i="5"/>
  <c r="G1186" i="5"/>
  <c r="O1186" i="5"/>
  <c r="G1187" i="5"/>
  <c r="O1187" i="5"/>
  <c r="G1188" i="5"/>
  <c r="O1188" i="5"/>
  <c r="G1189" i="5"/>
  <c r="O1189" i="5"/>
  <c r="G1190" i="5"/>
  <c r="O1190" i="5"/>
  <c r="G1148" i="5"/>
  <c r="O1148" i="5"/>
  <c r="G1149" i="5"/>
  <c r="O1149" i="5"/>
  <c r="G1150" i="5"/>
  <c r="O1150" i="5"/>
  <c r="G1151" i="5"/>
  <c r="O1151" i="5"/>
  <c r="G1152" i="5"/>
  <c r="O1152" i="5"/>
  <c r="G1153" i="5"/>
  <c r="O1153" i="5"/>
  <c r="G1154" i="5"/>
  <c r="O1154" i="5"/>
  <c r="G1084" i="5"/>
  <c r="O1084" i="5"/>
  <c r="G1085" i="5"/>
  <c r="O1085" i="5"/>
  <c r="G1086" i="5"/>
  <c r="O1086" i="5"/>
  <c r="G1087" i="5"/>
  <c r="O1087" i="5"/>
  <c r="G1088" i="5"/>
  <c r="O1088" i="5"/>
  <c r="G1089" i="5"/>
  <c r="O1089" i="5"/>
  <c r="G1090" i="5"/>
  <c r="O1090" i="5"/>
  <c r="G1091" i="5"/>
  <c r="O1091" i="5"/>
  <c r="G1092" i="5"/>
  <c r="O1092" i="5"/>
  <c r="G1093" i="5"/>
  <c r="O1093" i="5"/>
  <c r="G1094" i="5"/>
  <c r="O1094" i="5"/>
  <c r="G1095" i="5"/>
  <c r="O1095" i="5"/>
  <c r="G1096" i="5"/>
  <c r="O1096" i="5"/>
  <c r="G1097" i="5"/>
  <c r="O1097" i="5"/>
  <c r="G1098" i="5"/>
  <c r="O1098" i="5"/>
  <c r="G1099" i="5"/>
  <c r="O1099" i="5"/>
  <c r="G1100" i="5"/>
  <c r="O1100" i="5"/>
  <c r="G1101" i="5"/>
  <c r="O1101" i="5"/>
  <c r="G1102" i="5"/>
  <c r="O1102" i="5"/>
  <c r="G1103" i="5"/>
  <c r="O1103" i="5"/>
  <c r="G1104" i="5"/>
  <c r="O1104" i="5"/>
  <c r="G1105" i="5"/>
  <c r="O1105" i="5"/>
  <c r="G1106" i="5"/>
  <c r="O1106" i="5"/>
  <c r="G1107" i="5"/>
  <c r="O1107" i="5"/>
  <c r="G1108" i="5"/>
  <c r="O1108" i="5"/>
  <c r="G1109" i="5"/>
  <c r="O1109" i="5"/>
  <c r="G1110" i="5"/>
  <c r="O1110" i="5"/>
  <c r="G1111" i="5"/>
  <c r="O1111" i="5"/>
  <c r="G1112" i="5"/>
  <c r="O1112" i="5"/>
  <c r="G1113" i="5"/>
  <c r="O1113" i="5"/>
  <c r="G1114" i="5"/>
  <c r="O1114" i="5"/>
  <c r="G1115" i="5"/>
  <c r="O1115" i="5"/>
  <c r="G1116" i="5"/>
  <c r="O1116" i="5"/>
  <c r="G1117" i="5"/>
  <c r="O1117" i="5"/>
  <c r="G1118" i="5"/>
  <c r="O1118" i="5"/>
  <c r="G1082" i="5"/>
  <c r="O1082" i="5"/>
  <c r="G1076" i="5"/>
  <c r="O1076" i="5"/>
  <c r="G1077" i="5"/>
  <c r="O1077" i="5"/>
  <c r="G1078" i="5"/>
  <c r="O1078" i="5"/>
  <c r="G1079" i="5"/>
  <c r="O1079" i="5"/>
  <c r="G1080" i="5"/>
  <c r="O1080" i="5"/>
  <c r="G1081" i="5"/>
  <c r="O1081" i="5"/>
  <c r="G1040" i="5"/>
  <c r="O1040" i="5"/>
  <c r="G1041" i="5"/>
  <c r="O1041" i="5"/>
  <c r="G1042" i="5"/>
  <c r="O1042" i="5"/>
  <c r="G1043" i="5"/>
  <c r="O1043" i="5"/>
  <c r="G1044" i="5"/>
  <c r="O1044" i="5"/>
  <c r="G1045" i="5"/>
  <c r="O1045" i="5"/>
  <c r="G1046" i="5"/>
  <c r="O1046" i="5"/>
  <c r="G1005" i="5"/>
  <c r="O1005" i="5"/>
  <c r="G1006" i="5"/>
  <c r="O1006" i="5"/>
  <c r="G1007" i="5"/>
  <c r="O1007" i="5"/>
  <c r="G1008" i="5"/>
  <c r="O1008" i="5"/>
  <c r="G1009" i="5"/>
  <c r="O1009" i="5"/>
  <c r="G1010" i="5"/>
  <c r="O1010" i="5"/>
  <c r="O975" i="5"/>
  <c r="G975" i="5"/>
  <c r="G969" i="5"/>
  <c r="O969" i="5"/>
  <c r="G970" i="5"/>
  <c r="O970" i="5"/>
  <c r="G971" i="5"/>
  <c r="O971" i="5"/>
  <c r="G972" i="5"/>
  <c r="O972" i="5"/>
  <c r="G973" i="5"/>
  <c r="O973" i="5"/>
  <c r="G974" i="5"/>
  <c r="O974" i="5"/>
  <c r="O939" i="5"/>
  <c r="G939" i="5"/>
  <c r="G933" i="5"/>
  <c r="O933" i="5"/>
  <c r="G934" i="5"/>
  <c r="O934" i="5"/>
  <c r="G935" i="5"/>
  <c r="O935" i="5"/>
  <c r="G936" i="5"/>
  <c r="O936" i="5"/>
  <c r="G937" i="5"/>
  <c r="O937" i="5"/>
  <c r="G938" i="5"/>
  <c r="O938" i="5"/>
  <c r="O903" i="5"/>
  <c r="G903" i="5"/>
  <c r="G897" i="5"/>
  <c r="O897" i="5"/>
  <c r="G898" i="5"/>
  <c r="O898" i="5"/>
  <c r="G899" i="5"/>
  <c r="O899" i="5"/>
  <c r="G900" i="5"/>
  <c r="O900" i="5"/>
  <c r="G901" i="5"/>
  <c r="O901" i="5"/>
  <c r="G902" i="5"/>
  <c r="O902" i="5"/>
  <c r="O867" i="5"/>
  <c r="G867" i="5"/>
  <c r="G861" i="5"/>
  <c r="O861" i="5"/>
  <c r="G862" i="5"/>
  <c r="O862" i="5"/>
  <c r="G863" i="5"/>
  <c r="O863" i="5"/>
  <c r="G864" i="5"/>
  <c r="O864" i="5"/>
  <c r="G865" i="5"/>
  <c r="O865" i="5"/>
  <c r="G866" i="5"/>
  <c r="O866" i="5"/>
  <c r="O831" i="5"/>
  <c r="G831" i="5"/>
  <c r="G825" i="5"/>
  <c r="O825" i="5"/>
  <c r="G826" i="5"/>
  <c r="O826" i="5"/>
  <c r="G827" i="5"/>
  <c r="O827" i="5"/>
  <c r="G828" i="5"/>
  <c r="O828" i="5"/>
  <c r="G829" i="5"/>
  <c r="O829" i="5"/>
  <c r="G830" i="5"/>
  <c r="O830" i="5"/>
  <c r="O795" i="5"/>
  <c r="G795" i="5"/>
  <c r="G789" i="5"/>
  <c r="O789" i="5"/>
  <c r="G790" i="5"/>
  <c r="O790" i="5"/>
  <c r="G791" i="5"/>
  <c r="O791" i="5"/>
  <c r="G792" i="5"/>
  <c r="O792" i="5"/>
  <c r="G793" i="5"/>
  <c r="O793" i="5"/>
  <c r="G794" i="5"/>
  <c r="O794" i="5"/>
  <c r="O759" i="5"/>
  <c r="G759" i="5"/>
  <c r="G753" i="5"/>
  <c r="O753" i="5"/>
  <c r="G754" i="5"/>
  <c r="O754" i="5"/>
  <c r="G755" i="5"/>
  <c r="O755" i="5"/>
  <c r="G756" i="5"/>
  <c r="O756" i="5"/>
  <c r="G757" i="5"/>
  <c r="O757" i="5"/>
  <c r="G758" i="5"/>
  <c r="O758" i="5"/>
  <c r="O723" i="5"/>
  <c r="G723" i="5"/>
  <c r="G717" i="5"/>
  <c r="O717" i="5"/>
  <c r="G718" i="5"/>
  <c r="O718" i="5"/>
  <c r="G719" i="5"/>
  <c r="O719" i="5"/>
  <c r="G720" i="5"/>
  <c r="O720" i="5"/>
  <c r="G721" i="5"/>
  <c r="O721" i="5"/>
  <c r="G722" i="5"/>
  <c r="O722" i="5"/>
  <c r="O687" i="5"/>
  <c r="G687" i="5"/>
  <c r="G681" i="5"/>
  <c r="O681" i="5"/>
  <c r="G682" i="5"/>
  <c r="O682" i="5"/>
  <c r="G683" i="5"/>
  <c r="O683" i="5"/>
  <c r="G684" i="5"/>
  <c r="O684" i="5"/>
  <c r="G685" i="5"/>
  <c r="O685" i="5"/>
  <c r="G686" i="5"/>
  <c r="O686" i="5"/>
  <c r="O651" i="5"/>
  <c r="G651" i="5"/>
  <c r="G645" i="5"/>
  <c r="O645" i="5"/>
  <c r="G646" i="5"/>
  <c r="O646" i="5"/>
  <c r="G647" i="5"/>
  <c r="O647" i="5"/>
  <c r="G648" i="5"/>
  <c r="O648" i="5"/>
  <c r="G649" i="5"/>
  <c r="O649" i="5"/>
  <c r="G650" i="5"/>
  <c r="O650" i="5"/>
  <c r="O615" i="5"/>
  <c r="G615" i="5"/>
  <c r="G609" i="5"/>
  <c r="O609" i="5"/>
  <c r="G610" i="5"/>
  <c r="O610" i="5"/>
  <c r="G611" i="5"/>
  <c r="O611" i="5"/>
  <c r="G612" i="5"/>
  <c r="O612" i="5"/>
  <c r="G613" i="5"/>
  <c r="O613" i="5"/>
  <c r="G614" i="5"/>
  <c r="O614" i="5"/>
  <c r="O579" i="5"/>
  <c r="G579" i="5"/>
  <c r="G573" i="5"/>
  <c r="O573" i="5"/>
  <c r="G574" i="5"/>
  <c r="O574" i="5"/>
  <c r="G575" i="5"/>
  <c r="O575" i="5"/>
  <c r="G576" i="5"/>
  <c r="O576" i="5"/>
  <c r="G577" i="5"/>
  <c r="O577" i="5"/>
  <c r="G578" i="5"/>
  <c r="O578" i="5"/>
  <c r="G537" i="5"/>
  <c r="O537" i="5"/>
  <c r="G538" i="5"/>
  <c r="O538" i="5"/>
  <c r="G539" i="5"/>
  <c r="O539" i="5"/>
  <c r="G540" i="5"/>
  <c r="O540" i="5"/>
  <c r="G541" i="5"/>
  <c r="O541" i="5"/>
  <c r="G542" i="5"/>
  <c r="O542" i="5"/>
  <c r="O507" i="5"/>
  <c r="G507" i="5"/>
  <c r="G505" i="5" l="1"/>
  <c r="O505" i="5"/>
  <c r="G506" i="5"/>
  <c r="O506" i="5"/>
  <c r="G472" i="5"/>
  <c r="O472" i="5"/>
  <c r="G473" i="5"/>
  <c r="O473" i="5"/>
  <c r="G474" i="5"/>
  <c r="O474" i="5"/>
  <c r="G475" i="5"/>
  <c r="O475" i="5"/>
  <c r="G476" i="5"/>
  <c r="O476" i="5"/>
  <c r="G477" i="5"/>
  <c r="O477" i="5"/>
  <c r="G478" i="5"/>
  <c r="O478" i="5"/>
  <c r="G479" i="5"/>
  <c r="O479" i="5"/>
  <c r="G480" i="5"/>
  <c r="O480" i="5"/>
  <c r="G481" i="5"/>
  <c r="O481" i="5"/>
  <c r="G482" i="5"/>
  <c r="O482" i="5"/>
  <c r="G483" i="5"/>
  <c r="O483" i="5"/>
  <c r="G484" i="5"/>
  <c r="O484" i="5"/>
  <c r="G485" i="5"/>
  <c r="O485" i="5"/>
  <c r="G486" i="5"/>
  <c r="O486" i="5"/>
  <c r="G487" i="5"/>
  <c r="O487" i="5"/>
  <c r="G488" i="5"/>
  <c r="O488" i="5"/>
  <c r="G489" i="5"/>
  <c r="O489" i="5"/>
  <c r="G490" i="5"/>
  <c r="O490" i="5"/>
  <c r="G491" i="5"/>
  <c r="O491" i="5"/>
  <c r="G492" i="5"/>
  <c r="O492" i="5"/>
  <c r="G493" i="5"/>
  <c r="O493" i="5"/>
  <c r="G494" i="5"/>
  <c r="O494" i="5"/>
  <c r="G495" i="5"/>
  <c r="O495" i="5"/>
  <c r="G496" i="5"/>
  <c r="O496" i="5"/>
  <c r="G497" i="5"/>
  <c r="O497" i="5"/>
  <c r="G498" i="5"/>
  <c r="O498" i="5"/>
  <c r="G499" i="5"/>
  <c r="O499" i="5"/>
  <c r="G500" i="5"/>
  <c r="O500" i="5"/>
  <c r="G501" i="5"/>
  <c r="O501" i="5"/>
  <c r="G502" i="5"/>
  <c r="O502" i="5"/>
  <c r="G503" i="5"/>
  <c r="O503" i="5"/>
  <c r="G504" i="5"/>
  <c r="O504" i="5"/>
  <c r="O471" i="5"/>
  <c r="G471" i="5"/>
  <c r="G465" i="5"/>
  <c r="O465" i="5"/>
  <c r="G466" i="5"/>
  <c r="O466" i="5"/>
  <c r="G467" i="5"/>
  <c r="O467" i="5"/>
  <c r="G468" i="5"/>
  <c r="O468" i="5"/>
  <c r="G469" i="5"/>
  <c r="O469" i="5"/>
  <c r="G470" i="5"/>
  <c r="O470" i="5"/>
  <c r="O435" i="5"/>
  <c r="G435" i="5"/>
  <c r="G430" i="5"/>
  <c r="O430" i="5"/>
  <c r="G431" i="5"/>
  <c r="O431" i="5"/>
  <c r="G432" i="5"/>
  <c r="O432" i="5"/>
  <c r="G433" i="5"/>
  <c r="O433" i="5"/>
  <c r="G434" i="5"/>
  <c r="O434" i="5"/>
  <c r="O429" i="5"/>
  <c r="G429" i="5"/>
  <c r="O399" i="5"/>
  <c r="G399" i="5"/>
  <c r="G398" i="5"/>
  <c r="O398" i="5"/>
  <c r="G364" i="5"/>
  <c r="O364" i="5"/>
  <c r="G365" i="5"/>
  <c r="O365" i="5"/>
  <c r="G366" i="5"/>
  <c r="O366" i="5"/>
  <c r="G367" i="5"/>
  <c r="O367" i="5"/>
  <c r="G368" i="5"/>
  <c r="O368" i="5"/>
  <c r="G369" i="5"/>
  <c r="O369" i="5"/>
  <c r="G370" i="5"/>
  <c r="O370" i="5"/>
  <c r="G371" i="5"/>
  <c r="O371" i="5"/>
  <c r="G372" i="5"/>
  <c r="O372" i="5"/>
  <c r="G373" i="5"/>
  <c r="O373" i="5"/>
  <c r="G374" i="5"/>
  <c r="O374" i="5"/>
  <c r="G375" i="5"/>
  <c r="O375" i="5"/>
  <c r="G376" i="5"/>
  <c r="O376" i="5"/>
  <c r="G377" i="5"/>
  <c r="O377" i="5"/>
  <c r="G378" i="5"/>
  <c r="O378" i="5"/>
  <c r="G379" i="5"/>
  <c r="O379" i="5"/>
  <c r="G380" i="5"/>
  <c r="O380" i="5"/>
  <c r="G381" i="5"/>
  <c r="O381" i="5"/>
  <c r="G382" i="5"/>
  <c r="O382" i="5"/>
  <c r="G383" i="5"/>
  <c r="O383" i="5"/>
  <c r="G384" i="5"/>
  <c r="O384" i="5"/>
  <c r="G385" i="5"/>
  <c r="O385" i="5"/>
  <c r="G386" i="5"/>
  <c r="O386" i="5"/>
  <c r="G387" i="5"/>
  <c r="O387" i="5"/>
  <c r="G388" i="5"/>
  <c r="O388" i="5"/>
  <c r="G389" i="5"/>
  <c r="O389" i="5"/>
  <c r="G390" i="5"/>
  <c r="O390" i="5"/>
  <c r="G391" i="5"/>
  <c r="O391" i="5"/>
  <c r="G392" i="5"/>
  <c r="O392" i="5"/>
  <c r="G393" i="5"/>
  <c r="O393" i="5"/>
  <c r="G394" i="5"/>
  <c r="O394" i="5"/>
  <c r="G395" i="5"/>
  <c r="O395" i="5"/>
  <c r="G396" i="5"/>
  <c r="O396" i="5"/>
  <c r="G397" i="5"/>
  <c r="O397" i="5"/>
  <c r="O363" i="5"/>
  <c r="G363" i="5"/>
  <c r="G328" i="5"/>
  <c r="O328" i="5"/>
  <c r="G329" i="5"/>
  <c r="O329" i="5"/>
  <c r="G330" i="5"/>
  <c r="O330" i="5"/>
  <c r="G331" i="5"/>
  <c r="O331" i="5"/>
  <c r="G332" i="5"/>
  <c r="O332" i="5"/>
  <c r="G333" i="5"/>
  <c r="O333" i="5"/>
  <c r="G334" i="5"/>
  <c r="O334" i="5"/>
  <c r="G335" i="5"/>
  <c r="O335" i="5"/>
  <c r="G336" i="5"/>
  <c r="O336" i="5"/>
  <c r="G337" i="5"/>
  <c r="O337" i="5"/>
  <c r="G338" i="5"/>
  <c r="O338" i="5"/>
  <c r="G339" i="5"/>
  <c r="O339" i="5"/>
  <c r="G340" i="5"/>
  <c r="O340" i="5"/>
  <c r="G341" i="5"/>
  <c r="O341" i="5"/>
  <c r="G342" i="5"/>
  <c r="O342" i="5"/>
  <c r="G343" i="5"/>
  <c r="O343" i="5"/>
  <c r="G344" i="5"/>
  <c r="O344" i="5"/>
  <c r="G345" i="5"/>
  <c r="O345" i="5"/>
  <c r="G346" i="5"/>
  <c r="O346" i="5"/>
  <c r="G347" i="5"/>
  <c r="O347" i="5"/>
  <c r="G348" i="5"/>
  <c r="O348" i="5"/>
  <c r="G349" i="5"/>
  <c r="O349" i="5"/>
  <c r="G350" i="5"/>
  <c r="O350" i="5"/>
  <c r="G351" i="5"/>
  <c r="O351" i="5"/>
  <c r="G352" i="5"/>
  <c r="O352" i="5"/>
  <c r="G353" i="5"/>
  <c r="O353" i="5"/>
  <c r="G354" i="5"/>
  <c r="O354" i="5"/>
  <c r="G355" i="5"/>
  <c r="O355" i="5"/>
  <c r="G356" i="5"/>
  <c r="O356" i="5"/>
  <c r="G357" i="5"/>
  <c r="O357" i="5"/>
  <c r="G358" i="5"/>
  <c r="O358" i="5"/>
  <c r="G359" i="5"/>
  <c r="O359" i="5"/>
  <c r="G360" i="5"/>
  <c r="O360" i="5"/>
  <c r="G361" i="5"/>
  <c r="O361" i="5"/>
  <c r="G362" i="5"/>
  <c r="O362" i="5"/>
  <c r="O327" i="5"/>
  <c r="G327" i="5"/>
  <c r="G320" i="5"/>
  <c r="O320" i="5"/>
  <c r="G321" i="5"/>
  <c r="O321" i="5"/>
  <c r="G322" i="5"/>
  <c r="O322" i="5"/>
  <c r="G323" i="5"/>
  <c r="O323" i="5"/>
  <c r="G324" i="5"/>
  <c r="O324" i="5"/>
  <c r="G325" i="5"/>
  <c r="O325" i="5"/>
  <c r="G326" i="5"/>
  <c r="O326" i="5"/>
  <c r="O290" i="5"/>
  <c r="G290" i="5"/>
  <c r="G289" i="5"/>
  <c r="O289" i="5"/>
  <c r="G284" i="5"/>
  <c r="O284" i="5"/>
  <c r="G285" i="5"/>
  <c r="O285" i="5"/>
  <c r="G286" i="5"/>
  <c r="O286" i="5"/>
  <c r="G287" i="5"/>
  <c r="O287" i="5"/>
  <c r="G288" i="5"/>
  <c r="O288" i="5"/>
  <c r="O254" i="5"/>
  <c r="G254" i="5"/>
  <c r="O218" i="5"/>
  <c r="G218" i="5"/>
  <c r="G248" i="5"/>
  <c r="O248" i="5"/>
  <c r="G249" i="5"/>
  <c r="O249" i="5"/>
  <c r="G250" i="5"/>
  <c r="O250" i="5"/>
  <c r="G251" i="5"/>
  <c r="O251" i="5"/>
  <c r="G252" i="5"/>
  <c r="O252" i="5"/>
  <c r="G253" i="5"/>
  <c r="O253" i="5"/>
  <c r="G212" i="5"/>
  <c r="O212" i="5"/>
  <c r="G213" i="5"/>
  <c r="O213" i="5"/>
  <c r="G214" i="5"/>
  <c r="O214" i="5"/>
  <c r="G215" i="5"/>
  <c r="O215" i="5"/>
  <c r="G216" i="5"/>
  <c r="O216" i="5"/>
  <c r="G217" i="5"/>
  <c r="O217" i="5"/>
  <c r="O182" i="5"/>
  <c r="G182" i="5"/>
  <c r="G176" i="5"/>
  <c r="O176" i="5"/>
  <c r="G177" i="5"/>
  <c r="O177" i="5"/>
  <c r="G178" i="5"/>
  <c r="O178" i="5"/>
  <c r="G179" i="5"/>
  <c r="O179" i="5"/>
  <c r="G180" i="5"/>
  <c r="O180" i="5"/>
  <c r="G181" i="5"/>
  <c r="O181" i="5"/>
  <c r="O146" i="5"/>
  <c r="G146" i="5"/>
  <c r="G140" i="5"/>
  <c r="O140" i="5"/>
  <c r="G141" i="5"/>
  <c r="O141" i="5"/>
  <c r="G142" i="5"/>
  <c r="O142" i="5"/>
  <c r="G143" i="5"/>
  <c r="O143" i="5"/>
  <c r="G144" i="5"/>
  <c r="O144" i="5"/>
  <c r="G145" i="5"/>
  <c r="O145" i="5"/>
  <c r="O110" i="5"/>
  <c r="G110" i="5"/>
  <c r="G104" i="5"/>
  <c r="O104" i="5"/>
  <c r="G105" i="5"/>
  <c r="O105" i="5"/>
  <c r="G106" i="5"/>
  <c r="O106" i="5"/>
  <c r="G107" i="5"/>
  <c r="O107" i="5"/>
  <c r="G108" i="5"/>
  <c r="O108" i="5"/>
  <c r="G109" i="5"/>
  <c r="O109" i="5"/>
  <c r="G103" i="5"/>
  <c r="O103" i="5"/>
  <c r="O74" i="5"/>
  <c r="G74" i="5"/>
  <c r="G68" i="5"/>
  <c r="O68" i="5"/>
  <c r="G69" i="5"/>
  <c r="O69" i="5"/>
  <c r="G70" i="5"/>
  <c r="O70" i="5"/>
  <c r="G71" i="5"/>
  <c r="O71" i="5"/>
  <c r="G72" i="5"/>
  <c r="O72" i="5"/>
  <c r="G73" i="5"/>
  <c r="O73" i="5"/>
  <c r="O38" i="5"/>
  <c r="G38" i="5"/>
  <c r="G37" i="5"/>
  <c r="O37" i="5"/>
  <c r="G33" i="5"/>
  <c r="O33" i="5"/>
  <c r="G34" i="5"/>
  <c r="O34" i="5"/>
  <c r="G35" i="5"/>
  <c r="O35" i="5"/>
  <c r="G36" i="5"/>
  <c r="O36" i="5"/>
  <c r="O2" i="5"/>
  <c r="G2" i="5"/>
  <c r="F211" i="9"/>
  <c r="F210" i="9"/>
  <c r="F209" i="9"/>
  <c r="F208" i="9"/>
  <c r="F207" i="9"/>
  <c r="F206" i="9"/>
  <c r="F205" i="9"/>
  <c r="F80" i="9"/>
  <c r="B208" i="9"/>
  <c r="B207" i="9"/>
  <c r="B206" i="9"/>
  <c r="B205" i="9"/>
  <c r="G32" i="3" l="1"/>
  <c r="H32" i="3" s="1"/>
  <c r="G43" i="3"/>
  <c r="H43" i="3" s="1"/>
  <c r="C5" i="3" l="1"/>
  <c r="G72" i="3"/>
  <c r="H72" i="3" s="1"/>
  <c r="G49" i="3"/>
  <c r="H49" i="3" s="1"/>
  <c r="G48" i="3"/>
  <c r="H48" i="3" s="1"/>
  <c r="G79" i="3" l="1"/>
  <c r="H79" i="3" s="1"/>
  <c r="G14" i="3"/>
  <c r="H14" i="3" s="1"/>
  <c r="G87" i="3" l="1"/>
  <c r="H87" i="3" s="1"/>
  <c r="G86" i="3"/>
  <c r="H86" i="3" s="1"/>
  <c r="G85" i="3"/>
  <c r="H85" i="3" s="1"/>
  <c r="G84" i="3"/>
  <c r="H84" i="3" s="1"/>
  <c r="G82" i="3"/>
  <c r="H82" i="3" s="1"/>
  <c r="G81" i="3"/>
  <c r="H81" i="3" s="1"/>
  <c r="G80" i="3"/>
  <c r="H80" i="3" s="1"/>
  <c r="G78" i="3"/>
  <c r="H78" i="3" s="1"/>
  <c r="G77" i="3"/>
  <c r="H77" i="3" s="1"/>
  <c r="G76" i="3"/>
  <c r="H76" i="3" s="1"/>
  <c r="G75" i="3"/>
  <c r="H75" i="3" s="1"/>
  <c r="G74" i="3"/>
  <c r="H74" i="3" s="1"/>
  <c r="G73" i="3"/>
  <c r="H73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7" i="3"/>
  <c r="H47" i="3" s="1"/>
  <c r="G46" i="3"/>
  <c r="H46" i="3" s="1"/>
  <c r="G45" i="3"/>
  <c r="H45" i="3" s="1"/>
  <c r="G44" i="3"/>
  <c r="H44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1" i="3"/>
  <c r="H31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3" i="3"/>
  <c r="H13" i="3" s="1"/>
  <c r="G12" i="3"/>
  <c r="H12" i="3" s="1"/>
  <c r="G11" i="3"/>
  <c r="H11" i="3" s="1"/>
  <c r="G10" i="3"/>
  <c r="H10" i="3" s="1"/>
  <c r="C7" i="7" a="1"/>
  <c r="G9" i="3"/>
  <c r="H9" i="3" s="1"/>
  <c r="G7" i="3"/>
  <c r="H7" i="3" s="1"/>
  <c r="G6" i="3"/>
  <c r="H6" i="3" s="1"/>
  <c r="G5" i="3"/>
  <c r="F27" i="9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K64" i="7"/>
  <c r="AT17" i="8"/>
  <c r="AS17" i="8"/>
  <c r="AR17" i="8"/>
  <c r="AP17" i="8"/>
  <c r="AQ17" i="8"/>
  <c r="D17" i="8"/>
  <c r="O2127" i="5"/>
  <c r="G2127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H5" i="3" l="1"/>
  <c r="C42" i="7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70" i="9"/>
  <c r="F58" i="9"/>
  <c r="F55" i="9"/>
  <c r="F59" i="9"/>
  <c r="F63" i="9"/>
  <c r="F53" i="9"/>
  <c r="F56" i="9"/>
  <c r="F60" i="9"/>
  <c r="F51" i="9"/>
  <c r="F64" i="9"/>
  <c r="F66" i="9"/>
  <c r="F46" i="9"/>
  <c r="F61" i="9"/>
  <c r="F68" i="9"/>
  <c r="F74" i="9"/>
  <c r="F77" i="9"/>
  <c r="F79" i="9"/>
  <c r="F81" i="9"/>
  <c r="F82" i="9"/>
  <c r="F83" i="9"/>
  <c r="F84" i="9"/>
  <c r="F85" i="9"/>
  <c r="F86" i="9"/>
  <c r="F87" i="9"/>
  <c r="F88" i="9"/>
  <c r="F69" i="9"/>
  <c r="F71" i="9"/>
  <c r="F72" i="9"/>
  <c r="F75" i="9"/>
  <c r="F73" i="9"/>
  <c r="F76" i="9"/>
  <c r="F7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S64" i="8" s="1"/>
  <c r="K18" i="7"/>
  <c r="AS63" i="8" s="1"/>
  <c r="K51" i="7"/>
  <c r="AS62" i="8" s="1"/>
  <c r="K63" i="7"/>
  <c r="AS61" i="8" s="1"/>
  <c r="K38" i="7"/>
  <c r="AS60" i="8" s="1"/>
  <c r="K27" i="7"/>
  <c r="AS59" i="8" s="1"/>
  <c r="K62" i="7"/>
  <c r="AS58" i="8" s="1"/>
  <c r="K57" i="7"/>
  <c r="AS57" i="8" s="1"/>
  <c r="K50" i="7"/>
  <c r="AS56" i="8" s="1"/>
  <c r="K41" i="7"/>
  <c r="AS55" i="8" s="1"/>
  <c r="K17" i="7"/>
  <c r="AS54" i="8" s="1"/>
  <c r="K16" i="7"/>
  <c r="AS53" i="8" s="1"/>
  <c r="K37" i="7"/>
  <c r="AS52" i="8" s="1"/>
  <c r="K26" i="7"/>
  <c r="AS51" i="8" s="1"/>
  <c r="K49" i="7"/>
  <c r="AS50" i="8" s="1"/>
  <c r="K25" i="7"/>
  <c r="AS49" i="8" s="1"/>
  <c r="K15" i="7"/>
  <c r="AS48" i="8" s="1"/>
  <c r="K24" i="7"/>
  <c r="AS47" i="8" s="1"/>
  <c r="K48" i="7"/>
  <c r="AS46" i="8" s="1"/>
  <c r="K56" i="7"/>
  <c r="AS45" i="8" s="1"/>
  <c r="K47" i="7"/>
  <c r="AS44" i="8" s="1"/>
  <c r="K31" i="7"/>
  <c r="AS43" i="8" s="1"/>
  <c r="K46" i="7"/>
  <c r="AS42" i="8" s="1"/>
  <c r="K36" i="7"/>
  <c r="AS41" i="8" s="1"/>
  <c r="K35" i="7"/>
  <c r="AS40" i="8" s="1"/>
  <c r="K23" i="7"/>
  <c r="AS39" i="8" s="1"/>
  <c r="K61" i="7"/>
  <c r="AS38" i="8" s="1"/>
  <c r="K55" i="7"/>
  <c r="AS37" i="8" s="1"/>
  <c r="K45" i="7"/>
  <c r="AS36" i="8" s="1"/>
  <c r="K60" i="7"/>
  <c r="AS35" i="8" s="1"/>
  <c r="K44" i="7"/>
  <c r="AS34" i="8" s="1"/>
  <c r="K14" i="7"/>
  <c r="AS33" i="8" s="1"/>
  <c r="K54" i="7"/>
  <c r="AS32" i="8" s="1"/>
  <c r="K42" i="7"/>
  <c r="AS31" i="8" s="1"/>
  <c r="K40" i="7"/>
  <c r="AS30" i="8" s="1"/>
  <c r="K13" i="7"/>
  <c r="AS29" i="8" s="1"/>
  <c r="K22" i="7"/>
  <c r="AS28" i="8" s="1"/>
  <c r="K34" i="7"/>
  <c r="AS27" i="8" s="1"/>
  <c r="K30" i="7"/>
  <c r="AS26" i="8" s="1"/>
  <c r="K21" i="7"/>
  <c r="AS25" i="8" s="1"/>
  <c r="K20" i="7"/>
  <c r="AS24" i="8" s="1"/>
  <c r="K12" i="7"/>
  <c r="AS23" i="8" s="1"/>
  <c r="K29" i="7"/>
  <c r="AS22" i="8" s="1"/>
  <c r="K28" i="7"/>
  <c r="AS21" i="8" s="1"/>
  <c r="K53" i="7"/>
  <c r="AS20" i="8" s="1"/>
  <c r="K52" i="7"/>
  <c r="AS19" i="8" s="1"/>
  <c r="K33" i="7"/>
  <c r="AS18" i="8" s="1"/>
  <c r="K5" i="7"/>
  <c r="AS16" i="8" s="1"/>
  <c r="K11" i="7"/>
  <c r="AS15" i="8" s="1"/>
  <c r="K10" i="7"/>
  <c r="AS14" i="8" s="1"/>
  <c r="K59" i="7"/>
  <c r="AS13" i="8" s="1"/>
  <c r="K58" i="7"/>
  <c r="AS12" i="8" s="1"/>
  <c r="K39" i="7"/>
  <c r="AS11" i="8" s="1"/>
  <c r="K9" i="7"/>
  <c r="AS10" i="8" s="1"/>
  <c r="K19" i="7"/>
  <c r="AS9" i="8" s="1"/>
  <c r="K7" i="7"/>
  <c r="AS8" i="8" s="1"/>
  <c r="K43" i="7"/>
  <c r="AS7" i="8" s="1"/>
  <c r="K8" i="7"/>
  <c r="AS6" i="8" s="1"/>
  <c r="K32" i="7"/>
  <c r="AS5" i="8" s="1"/>
  <c r="I15" i="6"/>
  <c r="AS78" i="8" s="1"/>
  <c r="I14" i="6"/>
  <c r="AS77" i="8" s="1"/>
  <c r="I13" i="6"/>
  <c r="AS76" i="8" s="1"/>
  <c r="I12" i="6"/>
  <c r="AS75" i="8" s="1"/>
  <c r="I11" i="6"/>
  <c r="AS74" i="8" s="1"/>
  <c r="I10" i="6"/>
  <c r="AS73" i="8" s="1"/>
  <c r="I9" i="6"/>
  <c r="AS72" i="8" s="1"/>
  <c r="I8" i="6"/>
  <c r="AS71" i="8" s="1"/>
  <c r="I7" i="6"/>
  <c r="AS70" i="8" s="1"/>
  <c r="I6" i="6"/>
  <c r="AS69" i="8" s="1"/>
  <c r="I5" i="6"/>
  <c r="AS68" i="8" s="1"/>
  <c r="O2091" i="5"/>
  <c r="G2091" i="5"/>
  <c r="O2055" i="5"/>
  <c r="G2055" i="5"/>
  <c r="O2019" i="5"/>
  <c r="G2019" i="5"/>
  <c r="O1983" i="5"/>
  <c r="G1983" i="5"/>
  <c r="O1947" i="5"/>
  <c r="G1947" i="5"/>
  <c r="O1911" i="5"/>
  <c r="G1911" i="5"/>
  <c r="O1875" i="5"/>
  <c r="G1875" i="5"/>
  <c r="O1839" i="5"/>
  <c r="G1839" i="5"/>
  <c r="O1803" i="5"/>
  <c r="G1803" i="5"/>
  <c r="O1767" i="5"/>
  <c r="G1767" i="5"/>
  <c r="O1731" i="5"/>
  <c r="G1731" i="5"/>
  <c r="O1695" i="5"/>
  <c r="G1695" i="5"/>
  <c r="O1659" i="5"/>
  <c r="G1659" i="5"/>
  <c r="O1623" i="5"/>
  <c r="G1623" i="5"/>
  <c r="O1587" i="5"/>
  <c r="G1587" i="5"/>
  <c r="O1551" i="5"/>
  <c r="G1551" i="5"/>
  <c r="O1515" i="5"/>
  <c r="G1515" i="5"/>
  <c r="O1479" i="5"/>
  <c r="G1479" i="5"/>
  <c r="O1443" i="5"/>
  <c r="G1443" i="5"/>
  <c r="O1407" i="5"/>
  <c r="G1407" i="5"/>
  <c r="O1371" i="5"/>
  <c r="G1371" i="5"/>
  <c r="O1335" i="5"/>
  <c r="G1335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5" i="5"/>
  <c r="G1305" i="5"/>
  <c r="O1304" i="5"/>
  <c r="G1304" i="5"/>
  <c r="O1303" i="5"/>
  <c r="G1303" i="5"/>
  <c r="O1302" i="5"/>
  <c r="G1302" i="5"/>
  <c r="O1301" i="5"/>
  <c r="G1301" i="5"/>
  <c r="O1300" i="5"/>
  <c r="G1300" i="5"/>
  <c r="O1299" i="5"/>
  <c r="G1299" i="5"/>
  <c r="O1263" i="5"/>
  <c r="G1263" i="5"/>
  <c r="O1227" i="5"/>
  <c r="G1227" i="5"/>
  <c r="O1191" i="5"/>
  <c r="G1191" i="5"/>
  <c r="O1155" i="5"/>
  <c r="G1155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9" i="5"/>
  <c r="G1119" i="5"/>
  <c r="O1083" i="5"/>
  <c r="G1083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7" i="5"/>
  <c r="G1057" i="5"/>
  <c r="O1056" i="5"/>
  <c r="G1056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6" i="5"/>
  <c r="G1026" i="5"/>
  <c r="O1025" i="5"/>
  <c r="G1025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5" i="5"/>
  <c r="G995" i="5"/>
  <c r="O994" i="5"/>
  <c r="G994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68" i="5"/>
  <c r="G968" i="5"/>
  <c r="O967" i="5"/>
  <c r="G967" i="5"/>
  <c r="O966" i="5"/>
  <c r="G966" i="5"/>
  <c r="O965" i="5"/>
  <c r="G965" i="5"/>
  <c r="O964" i="5"/>
  <c r="G964" i="5"/>
  <c r="O963" i="5"/>
  <c r="G963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2" i="5"/>
  <c r="G932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71" i="5"/>
  <c r="G871" i="5"/>
  <c r="O870" i="5"/>
  <c r="G870" i="5"/>
  <c r="O869" i="5"/>
  <c r="G869" i="5"/>
  <c r="O868" i="5"/>
  <c r="G868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40" i="5"/>
  <c r="G840" i="5"/>
  <c r="O839" i="5"/>
  <c r="G839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9" i="5"/>
  <c r="G809" i="5"/>
  <c r="O808" i="5"/>
  <c r="G808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8" i="5"/>
  <c r="G778" i="5"/>
  <c r="O777" i="5"/>
  <c r="G777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2" i="5"/>
  <c r="G752" i="5"/>
  <c r="O751" i="5"/>
  <c r="G751" i="5"/>
  <c r="O750" i="5"/>
  <c r="G750" i="5"/>
  <c r="O749" i="5"/>
  <c r="G749" i="5"/>
  <c r="O748" i="5"/>
  <c r="G748" i="5"/>
  <c r="O747" i="5"/>
  <c r="G747" i="5"/>
  <c r="O746" i="5"/>
  <c r="G746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16" i="5"/>
  <c r="G716" i="5"/>
  <c r="O715" i="5"/>
  <c r="G715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4" i="5"/>
  <c r="G654" i="5"/>
  <c r="O653" i="5"/>
  <c r="G653" i="5"/>
  <c r="O652" i="5"/>
  <c r="G652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3" i="5"/>
  <c r="G623" i="5"/>
  <c r="O622" i="5"/>
  <c r="G622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2" i="5"/>
  <c r="G592" i="5"/>
  <c r="O591" i="5"/>
  <c r="G591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61" i="5"/>
  <c r="G561" i="5"/>
  <c r="O560" i="5"/>
  <c r="G560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30" i="5"/>
  <c r="G530" i="5"/>
  <c r="O529" i="5"/>
  <c r="G529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7" i="5"/>
  <c r="G437" i="5"/>
  <c r="O436" i="5"/>
  <c r="G436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6" i="5"/>
  <c r="G406" i="5"/>
  <c r="O405" i="5"/>
  <c r="G405" i="5"/>
  <c r="O404" i="5"/>
  <c r="G404" i="5"/>
  <c r="O403" i="5"/>
  <c r="G403" i="5"/>
  <c r="O402" i="5"/>
  <c r="G402" i="5"/>
  <c r="O401" i="5"/>
  <c r="G401" i="5"/>
  <c r="O400" i="5"/>
  <c r="G40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3" i="5"/>
  <c r="G313" i="5"/>
  <c r="O312" i="5"/>
  <c r="G312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83" i="5"/>
  <c r="G283" i="5"/>
  <c r="O282" i="5"/>
  <c r="G282" i="5"/>
  <c r="O281" i="5"/>
  <c r="G281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20" i="5"/>
  <c r="G220" i="5"/>
  <c r="O219" i="5"/>
  <c r="G219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9" i="5"/>
  <c r="G189" i="5"/>
  <c r="O188" i="5"/>
  <c r="G188" i="5"/>
  <c r="O187" i="5"/>
  <c r="G187" i="5"/>
  <c r="O186" i="5"/>
  <c r="G186" i="5"/>
  <c r="O185" i="5"/>
  <c r="G185" i="5"/>
  <c r="O184" i="5"/>
  <c r="G184" i="5"/>
  <c r="O183" i="5"/>
  <c r="G183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8" i="5"/>
  <c r="G158" i="5"/>
  <c r="O157" i="5"/>
  <c r="G157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7" i="5"/>
  <c r="G127" i="5"/>
  <c r="O126" i="5"/>
  <c r="G126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02" i="5"/>
  <c r="G102" i="5"/>
  <c r="O101" i="5"/>
  <c r="G101" i="5"/>
  <c r="O100" i="5"/>
  <c r="G100" i="5"/>
  <c r="O99" i="5"/>
  <c r="G99" i="5"/>
  <c r="O98" i="5"/>
  <c r="G98" i="5"/>
  <c r="O97" i="5"/>
  <c r="G97" i="5"/>
  <c r="O96" i="5"/>
  <c r="G96" i="5"/>
  <c r="O95" i="5"/>
  <c r="G95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67" i="5"/>
  <c r="G67" i="5"/>
  <c r="O66" i="5"/>
  <c r="G66" i="5"/>
  <c r="O65" i="5"/>
  <c r="G65" i="5"/>
  <c r="O64" i="5"/>
  <c r="G64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I5" i="3"/>
  <c r="E20" i="2"/>
  <c r="E19" i="2"/>
  <c r="E18" i="2"/>
  <c r="F11" i="2"/>
  <c r="F10" i="2"/>
  <c r="F9" i="2"/>
  <c r="F8" i="2"/>
  <c r="F7" i="2"/>
  <c r="F6" i="2"/>
  <c r="AC1219" i="5" l="1"/>
  <c r="AD1219" i="5" s="1"/>
  <c r="S345" i="4"/>
  <c r="S353" i="4"/>
  <c r="S369" i="4"/>
  <c r="S377" i="4"/>
  <c r="S393" i="4"/>
  <c r="S401" i="4"/>
  <c r="S417" i="4"/>
  <c r="S425" i="4"/>
  <c r="S317" i="4"/>
  <c r="S437" i="4"/>
  <c r="S315" i="4"/>
  <c r="S327" i="4"/>
  <c r="S335" i="4"/>
  <c r="S383" i="4"/>
  <c r="S449" i="4"/>
  <c r="S533" i="4"/>
  <c r="S631" i="4"/>
  <c r="S647" i="4"/>
  <c r="S688" i="4"/>
  <c r="S313" i="4"/>
  <c r="S325" i="4"/>
  <c r="S333" i="4"/>
  <c r="S341" i="4"/>
  <c r="S381" i="4"/>
  <c r="S389" i="4"/>
  <c r="S461" i="4"/>
  <c r="S545" i="4"/>
  <c r="S629" i="4"/>
  <c r="S652" i="4"/>
  <c r="S666" i="4"/>
  <c r="S700" i="4"/>
  <c r="S754" i="4"/>
  <c r="S323" i="4"/>
  <c r="S321" i="4"/>
  <c r="S359" i="4"/>
  <c r="S407" i="4"/>
  <c r="S497" i="4"/>
  <c r="S569" i="4"/>
  <c r="S635" i="4"/>
  <c r="S643" i="4"/>
  <c r="S718" i="4"/>
  <c r="S319" i="4"/>
  <c r="S357" i="4"/>
  <c r="S365" i="4"/>
  <c r="S957" i="4"/>
  <c r="S1034" i="4"/>
  <c r="S1076" i="4"/>
  <c r="S1152" i="4"/>
  <c r="S803" i="4"/>
  <c r="S879" i="4"/>
  <c r="S899" i="4"/>
  <c r="S1018" i="4"/>
  <c r="S1054" i="4"/>
  <c r="S1118" i="4"/>
  <c r="S1134" i="4"/>
  <c r="S1142" i="4"/>
  <c r="S843" i="4"/>
  <c r="S742" i="4"/>
  <c r="S863" i="4"/>
  <c r="S1030" i="4"/>
  <c r="S1066" i="4"/>
  <c r="S1088" i="4"/>
  <c r="S772" i="4"/>
  <c r="S807" i="4"/>
  <c r="S827" i="4"/>
  <c r="S1148" i="4"/>
  <c r="S1497" i="4"/>
  <c r="S1561" i="4"/>
  <c r="S1569" i="4"/>
  <c r="S1667" i="4"/>
  <c r="S1715" i="4"/>
  <c r="S1763" i="4"/>
  <c r="S1567" i="4"/>
  <c r="S1609" i="4"/>
  <c r="S1665" i="4"/>
  <c r="S1679" i="4"/>
  <c r="S1713" i="4"/>
  <c r="S1727" i="4"/>
  <c r="S1761" i="4"/>
  <c r="S1775" i="4"/>
  <c r="S1811" i="4"/>
  <c r="S1852" i="4"/>
  <c r="S1868" i="4"/>
  <c r="S1501" i="4"/>
  <c r="S1543" i="4"/>
  <c r="S1585" i="4"/>
  <c r="S1593" i="4"/>
  <c r="S1691" i="4"/>
  <c r="S1739" i="4"/>
  <c r="S1787" i="4"/>
  <c r="S1801" i="4"/>
  <c r="S1823" i="4"/>
  <c r="S1842" i="4"/>
  <c r="S1858" i="4"/>
  <c r="S1888" i="4"/>
  <c r="S1900" i="4"/>
  <c r="S2258" i="4"/>
  <c r="S2330" i="4"/>
  <c r="S2493" i="4"/>
  <c r="S2517" i="4"/>
  <c r="S2541" i="4"/>
  <c r="S1906" i="4"/>
  <c r="S2354" i="4"/>
  <c r="S2368" i="4"/>
  <c r="S2426" i="4"/>
  <c r="S2440" i="4"/>
  <c r="S2491" i="4"/>
  <c r="S2515" i="4"/>
  <c r="S2539" i="4"/>
  <c r="S1912" i="4"/>
  <c r="S2282" i="4"/>
  <c r="S2308" i="4"/>
  <c r="S2366" i="4"/>
  <c r="S2438" i="4"/>
  <c r="S2489" i="4"/>
  <c r="S2513" i="4"/>
  <c r="S2294" i="4"/>
  <c r="S2481" i="4"/>
  <c r="S1838" i="4"/>
  <c r="S1870" i="4"/>
  <c r="S1862" i="4"/>
  <c r="S1916" i="4"/>
  <c r="S2505" i="4"/>
  <c r="S2537" i="4"/>
  <c r="S2565" i="4"/>
  <c r="S2585" i="4"/>
  <c r="S2972" i="4"/>
  <c r="S2996" i="4"/>
  <c r="S3020" i="4"/>
  <c r="S3044" i="4"/>
  <c r="S2529" i="4"/>
  <c r="S2563" i="4"/>
  <c r="S2577" i="4"/>
  <c r="S2970" i="4"/>
  <c r="S2994" i="4"/>
  <c r="S3018" i="4"/>
  <c r="S3042" i="4"/>
  <c r="S2561" i="4"/>
  <c r="S2553" i="4"/>
  <c r="S3008" i="4"/>
  <c r="S3032" i="4"/>
  <c r="S2589" i="4"/>
  <c r="S2587" i="4"/>
  <c r="S3090" i="4"/>
  <c r="S3066" i="4"/>
  <c r="S3088" i="4"/>
  <c r="S3064" i="4"/>
  <c r="S3080" i="4"/>
  <c r="S3054" i="4"/>
  <c r="S3792" i="4"/>
  <c r="S3852" i="4"/>
  <c r="S3900" i="4"/>
  <c r="S3960" i="4"/>
  <c r="S4008" i="4"/>
  <c r="S4068" i="4"/>
  <c r="S4102" i="4"/>
  <c r="S4150" i="4"/>
  <c r="S3790" i="4"/>
  <c r="S3850" i="4"/>
  <c r="S3898" i="4"/>
  <c r="S3958" i="4"/>
  <c r="S4006" i="4"/>
  <c r="S4066" i="4"/>
  <c r="S3816" i="4"/>
  <c r="S3864" i="4"/>
  <c r="S3924" i="4"/>
  <c r="S3972" i="4"/>
  <c r="S4032" i="4"/>
  <c r="S4080" i="4"/>
  <c r="S3814" i="4"/>
  <c r="S3862" i="4"/>
  <c r="S3922" i="4"/>
  <c r="S3970" i="4"/>
  <c r="S4030" i="4"/>
  <c r="S4078" i="4"/>
  <c r="S4120" i="4"/>
  <c r="S4128" i="4"/>
  <c r="S4126" i="4"/>
  <c r="S4216" i="4"/>
  <c r="S4224" i="4"/>
  <c r="S4260" i="4"/>
  <c r="S4290" i="4"/>
  <c r="S4298" i="4"/>
  <c r="S4326" i="4"/>
  <c r="S4334" i="4"/>
  <c r="S4392" i="4"/>
  <c r="S4406" i="4"/>
  <c r="S4464" i="4"/>
  <c r="S4478" i="4"/>
  <c r="S4536" i="4"/>
  <c r="S4550" i="4"/>
  <c r="S4595" i="4"/>
  <c r="S4603" i="4"/>
  <c r="S4631" i="4"/>
  <c r="S4639" i="4"/>
  <c r="S4667" i="4"/>
  <c r="S4675" i="4"/>
  <c r="S4222" i="4"/>
  <c r="S4236" i="4"/>
  <c r="S4252" i="4"/>
  <c r="S4288" i="4"/>
  <c r="S4316" i="4"/>
  <c r="S4324" i="4"/>
  <c r="S4332" i="4"/>
  <c r="S4390" i="4"/>
  <c r="S4404" i="4"/>
  <c r="S4462" i="4"/>
  <c r="S4476" i="4"/>
  <c r="S4534" i="4"/>
  <c r="S4548" i="4"/>
  <c r="S4585" i="4"/>
  <c r="S4593" i="4"/>
  <c r="S4621" i="4"/>
  <c r="S4629" i="4"/>
  <c r="S4657" i="4"/>
  <c r="S4665" i="4"/>
  <c r="S4168" i="4"/>
  <c r="S4176" i="4"/>
  <c r="S4286" i="4"/>
  <c r="S4314" i="4"/>
  <c r="S4322" i="4"/>
  <c r="S4368" i="4"/>
  <c r="S4382" i="4"/>
  <c r="S4440" i="4"/>
  <c r="S4454" i="4"/>
  <c r="S4512" i="4"/>
  <c r="S4526" i="4"/>
  <c r="S4583" i="4"/>
  <c r="S4591" i="4"/>
  <c r="S4619" i="4"/>
  <c r="S4627" i="4"/>
  <c r="S4655" i="4"/>
  <c r="S4663" i="4"/>
  <c r="S4174" i="4"/>
  <c r="S4264" i="4"/>
  <c r="S4272" i="4"/>
  <c r="S4304" i="4"/>
  <c r="S4312" i="4"/>
  <c r="S4366" i="4"/>
  <c r="S4380" i="4"/>
  <c r="S4438" i="4"/>
  <c r="S4452" i="4"/>
  <c r="S4510" i="4"/>
  <c r="S4524" i="4"/>
  <c r="S4573" i="4"/>
  <c r="S4581" i="4"/>
  <c r="S4609" i="4"/>
  <c r="S4617" i="4"/>
  <c r="S4645" i="4"/>
  <c r="S4653" i="4"/>
  <c r="S5083" i="4"/>
  <c r="S5065" i="4"/>
  <c r="S5047" i="4"/>
  <c r="S5029" i="4"/>
  <c r="S5011" i="4"/>
  <c r="S4993" i="4"/>
  <c r="S4975" i="4"/>
  <c r="S4651" i="4"/>
  <c r="S4486" i="4"/>
  <c r="S4240" i="4"/>
  <c r="S5070" i="4"/>
  <c r="S5052" i="4"/>
  <c r="S4500" i="4"/>
  <c r="S4302" i="4"/>
  <c r="S5072" i="4"/>
  <c r="S5054" i="4"/>
  <c r="S5036" i="4"/>
  <c r="S5018" i="4"/>
  <c r="S5000" i="4"/>
  <c r="S4982" i="4"/>
  <c r="S4964" i="4"/>
  <c r="S4946" i="4"/>
  <c r="S4928" i="4"/>
  <c r="S4643" i="4"/>
  <c r="S4310" i="4"/>
  <c r="S5037" i="4"/>
  <c r="S5019" i="4"/>
  <c r="S5001" i="4"/>
  <c r="S4983" i="4"/>
  <c r="S4965" i="4"/>
  <c r="S4947" i="4"/>
  <c r="S4929" i="4"/>
  <c r="S4911" i="4"/>
  <c r="S4893" i="4"/>
  <c r="S4875" i="4"/>
  <c r="S4857" i="4"/>
  <c r="S4839" i="4"/>
  <c r="S4821" i="4"/>
  <c r="S4803" i="4"/>
  <c r="S4785" i="4"/>
  <c r="S4767" i="4"/>
  <c r="S4749" i="4"/>
  <c r="S4731" i="4"/>
  <c r="S4713" i="4"/>
  <c r="S4695" i="4"/>
  <c r="S4672" i="4"/>
  <c r="S4636" i="4"/>
  <c r="S4600" i="4"/>
  <c r="S4525" i="4"/>
  <c r="S4321" i="4"/>
  <c r="S4285" i="4"/>
  <c r="S4265" i="4"/>
  <c r="S4207" i="4"/>
  <c r="S4143" i="4"/>
  <c r="S4584" i="4"/>
  <c r="S4544" i="4"/>
  <c r="S4522" i="4"/>
  <c r="S4497" i="4"/>
  <c r="S4472" i="4"/>
  <c r="S4450" i="4"/>
  <c r="S4425" i="4"/>
  <c r="S4400" i="4"/>
  <c r="S4378" i="4"/>
  <c r="S4353" i="4"/>
  <c r="S4328" i="4"/>
  <c r="S4243" i="4"/>
  <c r="S4218" i="4"/>
  <c r="S4180" i="4"/>
  <c r="S3994" i="4"/>
  <c r="S4907" i="4"/>
  <c r="S4889" i="4"/>
  <c r="S4871" i="4"/>
  <c r="S4853" i="4"/>
  <c r="S4835" i="4"/>
  <c r="S4817" i="4"/>
  <c r="S4799" i="4"/>
  <c r="S4781" i="4"/>
  <c r="S4763" i="4"/>
  <c r="S4745" i="4"/>
  <c r="S4727" i="4"/>
  <c r="S4709" i="4"/>
  <c r="S4691" i="4"/>
  <c r="S4671" i="4"/>
  <c r="S4635" i="4"/>
  <c r="S4599" i="4"/>
  <c r="S4535" i="4"/>
  <c r="S4325" i="4"/>
  <c r="S4289" i="4"/>
  <c r="S4259" i="4"/>
  <c r="S4212" i="4"/>
  <c r="S4163" i="4"/>
  <c r="S4668" i="4"/>
  <c r="S4565" i="4"/>
  <c r="S4543" i="4"/>
  <c r="S4518" i="4"/>
  <c r="S4493" i="4"/>
  <c r="S4471" i="4"/>
  <c r="S4446" i="4"/>
  <c r="S4421" i="4"/>
  <c r="S4399" i="4"/>
  <c r="S4374" i="4"/>
  <c r="S4349" i="4"/>
  <c r="S4327" i="4"/>
  <c r="S4242" i="4"/>
  <c r="S4217" i="4"/>
  <c r="S4182" i="4"/>
  <c r="S3936" i="4"/>
  <c r="S4954" i="4"/>
  <c r="S4936" i="4"/>
  <c r="S4918" i="4"/>
  <c r="S4900" i="4"/>
  <c r="S4882" i="4"/>
  <c r="S4864" i="4"/>
  <c r="S4846" i="4"/>
  <c r="S4828" i="4"/>
  <c r="S4810" i="4"/>
  <c r="S4792" i="4"/>
  <c r="S4774" i="4"/>
  <c r="S4756" i="4"/>
  <c r="S4738" i="4"/>
  <c r="S4720" i="4"/>
  <c r="S4702" i="4"/>
  <c r="S4684" i="4"/>
  <c r="S4650" i="4"/>
  <c r="S4614" i="4"/>
  <c r="S4578" i="4"/>
  <c r="S4429" i="4"/>
  <c r="S4306" i="4"/>
  <c r="S4277" i="4"/>
  <c r="S4247" i="4"/>
  <c r="S4202" i="4"/>
  <c r="S4132" i="4"/>
  <c r="S4616" i="4"/>
  <c r="S4561" i="4"/>
  <c r="S4531" i="4"/>
  <c r="S4509" i="4"/>
  <c r="S4489" i="4"/>
  <c r="S4459" i="4"/>
  <c r="S4437" i="4"/>
  <c r="S4417" i="4"/>
  <c r="S4387" i="4"/>
  <c r="S4365" i="4"/>
  <c r="S4345" i="4"/>
  <c r="S4271" i="4"/>
  <c r="S4230" i="4"/>
  <c r="S4115" i="4"/>
  <c r="S4161" i="4"/>
  <c r="S4116" i="4"/>
  <c r="S4031" i="4"/>
  <c r="S4090" i="4"/>
  <c r="S4070" i="4"/>
  <c r="S4050" i="4"/>
  <c r="S4025" i="4"/>
  <c r="S4005" i="4"/>
  <c r="S3982" i="4"/>
  <c r="S3962" i="4"/>
  <c r="S3942" i="4"/>
  <c r="S3917" i="4"/>
  <c r="S3897" i="4"/>
  <c r="S3874" i="4"/>
  <c r="S3854" i="4"/>
  <c r="S3834" i="4"/>
  <c r="S3809" i="4"/>
  <c r="S3789" i="4"/>
  <c r="S3766" i="4"/>
  <c r="S3748" i="4"/>
  <c r="S3730" i="4"/>
  <c r="S3712" i="4"/>
  <c r="S3694" i="4"/>
  <c r="S3676" i="4"/>
  <c r="S3658" i="4"/>
  <c r="S3640" i="4"/>
  <c r="S3622" i="4"/>
  <c r="S3604" i="4"/>
  <c r="S3586" i="4"/>
  <c r="S3568" i="4"/>
  <c r="S3550" i="4"/>
  <c r="S4101" i="4"/>
  <c r="S3851" i="4"/>
  <c r="S4123" i="4"/>
  <c r="S4083" i="4"/>
  <c r="S4058" i="4"/>
  <c r="S4038" i="4"/>
  <c r="S4015" i="4"/>
  <c r="S3993" i="4"/>
  <c r="S3975" i="4"/>
  <c r="S3950" i="4"/>
  <c r="S3930" i="4"/>
  <c r="S3907" i="4"/>
  <c r="S3885" i="4"/>
  <c r="S3867" i="4"/>
  <c r="S3842" i="4"/>
  <c r="S3822" i="4"/>
  <c r="S3799" i="4"/>
  <c r="S3777" i="4"/>
  <c r="S3759" i="4"/>
  <c r="S3741" i="4"/>
  <c r="S3723" i="4"/>
  <c r="S3705" i="4"/>
  <c r="S3687" i="4"/>
  <c r="S3669" i="4"/>
  <c r="S3651" i="4"/>
  <c r="S3633" i="4"/>
  <c r="S3615" i="4"/>
  <c r="S3597" i="4"/>
  <c r="S3579" i="4"/>
  <c r="S3078" i="4"/>
  <c r="S4148" i="4"/>
  <c r="S4105" i="4"/>
  <c r="S3887" i="4"/>
  <c r="S4181" i="4"/>
  <c r="S4136" i="4"/>
  <c r="S4091" i="4"/>
  <c r="S4071" i="4"/>
  <c r="S4048" i="4"/>
  <c r="S4026" i="4"/>
  <c r="S4003" i="4"/>
  <c r="S3983" i="4"/>
  <c r="S3963" i="4"/>
  <c r="S3940" i="4"/>
  <c r="S3918" i="4"/>
  <c r="S3895" i="4"/>
  <c r="S3875" i="4"/>
  <c r="S3855" i="4"/>
  <c r="S3832" i="4"/>
  <c r="S3810" i="4"/>
  <c r="S3787" i="4"/>
  <c r="S3767" i="4"/>
  <c r="S3749" i="4"/>
  <c r="S3731" i="4"/>
  <c r="S3713" i="4"/>
  <c r="S3695" i="4"/>
  <c r="S3677" i="4"/>
  <c r="S3659" i="4"/>
  <c r="S3641" i="4"/>
  <c r="S3623" i="4"/>
  <c r="S3082" i="4"/>
  <c r="S3605" i="4"/>
  <c r="S3587" i="4"/>
  <c r="S3569" i="4"/>
  <c r="S3551" i="4"/>
  <c r="S3533" i="4"/>
  <c r="S3515" i="4"/>
  <c r="S3497" i="4"/>
  <c r="S3479" i="4"/>
  <c r="S3461" i="4"/>
  <c r="S3443" i="4"/>
  <c r="S3425" i="4"/>
  <c r="S3407" i="4"/>
  <c r="S3389" i="4"/>
  <c r="S3371" i="4"/>
  <c r="S3353" i="4"/>
  <c r="S3335" i="4"/>
  <c r="S3317" i="4"/>
  <c r="S3299" i="4"/>
  <c r="S3281" i="4"/>
  <c r="S3263" i="4"/>
  <c r="S3245" i="4"/>
  <c r="S3227" i="4"/>
  <c r="S3209" i="4"/>
  <c r="S3191" i="4"/>
  <c r="S3173" i="4"/>
  <c r="S3155" i="4"/>
  <c r="S3049" i="4"/>
  <c r="S2980" i="4"/>
  <c r="S3076" i="4"/>
  <c r="S3529" i="4"/>
  <c r="S3511" i="4"/>
  <c r="S3493" i="4"/>
  <c r="S3475" i="4"/>
  <c r="S3457" i="4"/>
  <c r="S3439" i="4"/>
  <c r="S3421" i="4"/>
  <c r="S3403" i="4"/>
  <c r="S3385" i="4"/>
  <c r="S3367" i="4"/>
  <c r="S3349" i="4"/>
  <c r="S3331" i="4"/>
  <c r="S3313" i="4"/>
  <c r="S3295" i="4"/>
  <c r="S3277" i="4"/>
  <c r="S3259" i="4"/>
  <c r="S3241" i="4"/>
  <c r="S3223" i="4"/>
  <c r="S3205" i="4"/>
  <c r="S3187" i="4"/>
  <c r="S3169" i="4"/>
  <c r="S3151" i="4"/>
  <c r="S3133" i="4"/>
  <c r="S3115" i="4"/>
  <c r="S3097" i="4"/>
  <c r="S3051" i="4"/>
  <c r="S3086" i="4"/>
  <c r="S3558" i="4"/>
  <c r="S3540" i="4"/>
  <c r="S3522" i="4"/>
  <c r="S3504" i="4"/>
  <c r="S3486" i="4"/>
  <c r="S3468" i="4"/>
  <c r="S3450" i="4"/>
  <c r="S3432" i="4"/>
  <c r="S3414" i="4"/>
  <c r="S3396" i="4"/>
  <c r="S3378" i="4"/>
  <c r="S3360" i="4"/>
  <c r="S3342" i="4"/>
  <c r="S3324" i="4"/>
  <c r="S3306" i="4"/>
  <c r="S3288" i="4"/>
  <c r="S3270" i="4"/>
  <c r="S3252" i="4"/>
  <c r="S3234" i="4"/>
  <c r="S3216" i="4"/>
  <c r="S3198" i="4"/>
  <c r="S3180" i="4"/>
  <c r="S3162" i="4"/>
  <c r="S3144" i="4"/>
  <c r="S3126" i="4"/>
  <c r="S3108" i="4"/>
  <c r="S3061" i="4"/>
  <c r="S3146" i="4"/>
  <c r="S3128" i="4"/>
  <c r="S3110" i="4"/>
  <c r="S3079" i="4"/>
  <c r="S3031" i="4"/>
  <c r="S2983" i="4"/>
  <c r="S2948" i="4"/>
  <c r="S2930" i="4"/>
  <c r="S2912" i="4"/>
  <c r="S2894" i="4"/>
  <c r="S2876" i="4"/>
  <c r="S2857" i="4"/>
  <c r="S2839" i="4"/>
  <c r="S2821" i="4"/>
  <c r="S2803" i="4"/>
  <c r="S2785" i="4"/>
  <c r="S2767" i="4"/>
  <c r="S2749" i="4"/>
  <c r="S2731" i="4"/>
  <c r="S2713" i="4"/>
  <c r="S2695" i="4"/>
  <c r="S5080" i="4"/>
  <c r="S5062" i="4"/>
  <c r="S5044" i="4"/>
  <c r="S5026" i="4"/>
  <c r="S5008" i="4"/>
  <c r="S4990" i="4"/>
  <c r="S4972" i="4"/>
  <c r="S4633" i="4"/>
  <c r="S4414" i="4"/>
  <c r="S4198" i="4"/>
  <c r="S5067" i="4"/>
  <c r="S4677" i="4"/>
  <c r="S4488" i="4"/>
  <c r="S4248" i="4"/>
  <c r="S5069" i="4"/>
  <c r="S5051" i="4"/>
  <c r="S5033" i="4"/>
  <c r="S5015" i="4"/>
  <c r="S4997" i="4"/>
  <c r="S4979" i="4"/>
  <c r="S4961" i="4"/>
  <c r="S4943" i="4"/>
  <c r="S4925" i="4"/>
  <c r="S4607" i="4"/>
  <c r="S4292" i="4"/>
  <c r="S5034" i="4"/>
  <c r="S5016" i="4"/>
  <c r="S4998" i="4"/>
  <c r="S4980" i="4"/>
  <c r="S4962" i="4"/>
  <c r="S4944" i="4"/>
  <c r="S4926" i="4"/>
  <c r="S4908" i="4"/>
  <c r="S4890" i="4"/>
  <c r="S4872" i="4"/>
  <c r="S4854" i="4"/>
  <c r="S4836" i="4"/>
  <c r="S4818" i="4"/>
  <c r="S4800" i="4"/>
  <c r="S4782" i="4"/>
  <c r="S4764" i="4"/>
  <c r="S4746" i="4"/>
  <c r="S4728" i="4"/>
  <c r="S4710" i="4"/>
  <c r="S4692" i="4"/>
  <c r="S4662" i="4"/>
  <c r="S4626" i="4"/>
  <c r="S4590" i="4"/>
  <c r="S4511" i="4"/>
  <c r="S4318" i="4"/>
  <c r="S4282" i="4"/>
  <c r="S4257" i="4"/>
  <c r="S4204" i="4"/>
  <c r="S4664" i="4"/>
  <c r="S4566" i="4"/>
  <c r="S4541" i="4"/>
  <c r="S4519" i="4"/>
  <c r="S4494" i="4"/>
  <c r="S4469" i="4"/>
  <c r="S4447" i="4"/>
  <c r="S4422" i="4"/>
  <c r="S4397" i="4"/>
  <c r="S4375" i="4"/>
  <c r="S4350" i="4"/>
  <c r="S4323" i="4"/>
  <c r="S4235" i="4"/>
  <c r="S4195" i="4"/>
  <c r="S4177" i="4"/>
  <c r="S3934" i="4"/>
  <c r="S4904" i="4"/>
  <c r="S4886" i="4"/>
  <c r="S4868" i="4"/>
  <c r="S4850" i="4"/>
  <c r="S4832" i="4"/>
  <c r="S4814" i="4"/>
  <c r="S4796" i="4"/>
  <c r="S4778" i="4"/>
  <c r="S4760" i="4"/>
  <c r="S4742" i="4"/>
  <c r="S4724" i="4"/>
  <c r="S4706" i="4"/>
  <c r="S4688" i="4"/>
  <c r="S4666" i="4"/>
  <c r="S4630" i="4"/>
  <c r="S4594" i="4"/>
  <c r="S4477" i="4"/>
  <c r="S4320" i="4"/>
  <c r="S4284" i="4"/>
  <c r="S4256" i="4"/>
  <c r="S4209" i="4"/>
  <c r="S4160" i="4"/>
  <c r="S4640" i="4"/>
  <c r="S4562" i="4"/>
  <c r="S4540" i="4"/>
  <c r="S4515" i="4"/>
  <c r="S4490" i="4"/>
  <c r="S4468" i="4"/>
  <c r="S4443" i="4"/>
  <c r="S4418" i="4"/>
  <c r="S4396" i="4"/>
  <c r="S4371" i="4"/>
  <c r="S4346" i="4"/>
  <c r="S4299" i="4"/>
  <c r="S4234" i="4"/>
  <c r="S4197" i="4"/>
  <c r="S4179" i="4"/>
  <c r="S3888" i="4"/>
  <c r="S4951" i="4"/>
  <c r="S4933" i="4"/>
  <c r="S4915" i="4"/>
  <c r="S4897" i="4"/>
  <c r="S4879" i="4"/>
  <c r="S4861" i="4"/>
  <c r="S4843" i="4"/>
  <c r="S4825" i="4"/>
  <c r="S4807" i="4"/>
  <c r="S4789" i="4"/>
  <c r="S4771" i="4"/>
  <c r="S4753" i="4"/>
  <c r="S4735" i="4"/>
  <c r="S4717" i="4"/>
  <c r="S4699" i="4"/>
  <c r="S4681" i="4"/>
  <c r="S4647" i="4"/>
  <c r="S4611" i="4"/>
  <c r="S4575" i="4"/>
  <c r="S4415" i="4"/>
  <c r="S4301" i="4"/>
  <c r="S4274" i="4"/>
  <c r="S4239" i="4"/>
  <c r="S4199" i="4"/>
  <c r="S4129" i="4"/>
  <c r="S4608" i="4"/>
  <c r="S4556" i="4"/>
  <c r="S4528" i="4"/>
  <c r="S4506" i="4"/>
  <c r="S4484" i="4"/>
  <c r="S4456" i="4"/>
  <c r="S4434" i="4"/>
  <c r="S4412" i="4"/>
  <c r="S4384" i="4"/>
  <c r="S4362" i="4"/>
  <c r="S4340" i="4"/>
  <c r="S4263" i="4"/>
  <c r="S4227" i="4"/>
  <c r="S4112" i="4"/>
  <c r="S4158" i="4"/>
  <c r="S4113" i="4"/>
  <c r="S3971" i="4"/>
  <c r="S4087" i="4"/>
  <c r="S4065" i="4"/>
  <c r="S4047" i="4"/>
  <c r="S4022" i="4"/>
  <c r="S4002" i="4"/>
  <c r="S3979" i="4"/>
  <c r="S3957" i="4"/>
  <c r="S3939" i="4"/>
  <c r="S3914" i="4"/>
  <c r="S3894" i="4"/>
  <c r="S3871" i="4"/>
  <c r="S3849" i="4"/>
  <c r="S3831" i="4"/>
  <c r="S3806" i="4"/>
  <c r="S3786" i="4"/>
  <c r="S3763" i="4"/>
  <c r="S3745" i="4"/>
  <c r="S3727" i="4"/>
  <c r="S3709" i="4"/>
  <c r="S3691" i="4"/>
  <c r="S3673" i="4"/>
  <c r="S3655" i="4"/>
  <c r="S3637" i="4"/>
  <c r="S3619" i="4"/>
  <c r="S3601" i="4"/>
  <c r="S3583" i="4"/>
  <c r="S3565" i="4"/>
  <c r="S3547" i="4"/>
  <c r="S4098" i="4"/>
  <c r="S3791" i="4"/>
  <c r="S4103" i="4"/>
  <c r="S4075" i="4"/>
  <c r="S4055" i="4"/>
  <c r="S4035" i="4"/>
  <c r="S4012" i="4"/>
  <c r="S3990" i="4"/>
  <c r="S3967" i="4"/>
  <c r="S3947" i="4"/>
  <c r="S3927" i="4"/>
  <c r="S3904" i="4"/>
  <c r="S3882" i="4"/>
  <c r="S3859" i="4"/>
  <c r="S3839" i="4"/>
  <c r="S3819" i="4"/>
  <c r="S3796" i="4"/>
  <c r="S3774" i="4"/>
  <c r="S3756" i="4"/>
  <c r="S3738" i="4"/>
  <c r="S3720" i="4"/>
  <c r="S3702" i="4"/>
  <c r="S3684" i="4"/>
  <c r="S3666" i="4"/>
  <c r="S3648" i="4"/>
  <c r="S3630" i="4"/>
  <c r="S3612" i="4"/>
  <c r="S3594" i="4"/>
  <c r="S3576" i="4"/>
  <c r="S4165" i="4"/>
  <c r="S4145" i="4"/>
  <c r="S4100" i="4"/>
  <c r="S3827" i="4"/>
  <c r="S4178" i="4"/>
  <c r="S4133" i="4"/>
  <c r="S4088" i="4"/>
  <c r="S4063" i="4"/>
  <c r="S4045" i="4"/>
  <c r="S4023" i="4"/>
  <c r="S4000" i="4"/>
  <c r="S3980" i="4"/>
  <c r="S3955" i="4"/>
  <c r="S3937" i="4"/>
  <c r="S3915" i="4"/>
  <c r="S3892" i="4"/>
  <c r="S3872" i="4"/>
  <c r="S3847" i="4"/>
  <c r="S3829" i="4"/>
  <c r="S3807" i="4"/>
  <c r="S3784" i="4"/>
  <c r="S3764" i="4"/>
  <c r="S3746" i="4"/>
  <c r="S3728" i="4"/>
  <c r="S3710" i="4"/>
  <c r="S3692" i="4"/>
  <c r="S3674" i="4"/>
  <c r="S3656" i="4"/>
  <c r="S3638" i="4"/>
  <c r="S3620" i="4"/>
  <c r="S3077" i="4"/>
  <c r="S3602" i="4"/>
  <c r="S3584" i="4"/>
  <c r="S3566" i="4"/>
  <c r="S3548" i="4"/>
  <c r="S3530" i="4"/>
  <c r="S3512" i="4"/>
  <c r="S3494" i="4"/>
  <c r="S3476" i="4"/>
  <c r="S3458" i="4"/>
  <c r="S3440" i="4"/>
  <c r="S3422" i="4"/>
  <c r="S3404" i="4"/>
  <c r="S3386" i="4"/>
  <c r="S3368" i="4"/>
  <c r="S3350" i="4"/>
  <c r="S3332" i="4"/>
  <c r="S3314" i="4"/>
  <c r="S3296" i="4"/>
  <c r="S3278" i="4"/>
  <c r="S3260" i="4"/>
  <c r="S3242" i="4"/>
  <c r="S3224" i="4"/>
  <c r="S3206" i="4"/>
  <c r="S3188" i="4"/>
  <c r="S3170" i="4"/>
  <c r="S3152" i="4"/>
  <c r="S3040" i="4"/>
  <c r="S2968" i="4"/>
  <c r="S3073" i="4"/>
  <c r="S3526" i="4"/>
  <c r="S3508" i="4"/>
  <c r="S3490" i="4"/>
  <c r="S3472" i="4"/>
  <c r="S3454" i="4"/>
  <c r="S3436" i="4"/>
  <c r="S3418" i="4"/>
  <c r="S3400" i="4"/>
  <c r="S3382" i="4"/>
  <c r="S3364" i="4"/>
  <c r="S3346" i="4"/>
  <c r="S3328" i="4"/>
  <c r="S3310" i="4"/>
  <c r="S3292" i="4"/>
  <c r="S3274" i="4"/>
  <c r="S3256" i="4"/>
  <c r="S3238" i="4"/>
  <c r="S3220" i="4"/>
  <c r="S3202" i="4"/>
  <c r="S3184" i="4"/>
  <c r="S3166" i="4"/>
  <c r="S3148" i="4"/>
  <c r="S3130" i="4"/>
  <c r="S3112" i="4"/>
  <c r="S3094" i="4"/>
  <c r="S3030" i="4"/>
  <c r="S3083" i="4"/>
  <c r="S3555" i="4"/>
  <c r="S3537" i="4"/>
  <c r="S3519" i="4"/>
  <c r="S3501" i="4"/>
  <c r="S3483" i="4"/>
  <c r="S3465" i="4"/>
  <c r="S3447" i="4"/>
  <c r="S3429" i="4"/>
  <c r="S3411" i="4"/>
  <c r="S3393" i="4"/>
  <c r="S3375" i="4"/>
  <c r="S3357" i="4"/>
  <c r="S3339" i="4"/>
  <c r="S3321" i="4"/>
  <c r="S3303" i="4"/>
  <c r="S3285" i="4"/>
  <c r="S3267" i="4"/>
  <c r="S3249" i="4"/>
  <c r="S3231" i="4"/>
  <c r="S3213" i="4"/>
  <c r="S3195" i="4"/>
  <c r="S3177" i="4"/>
  <c r="S3159" i="4"/>
  <c r="S3141" i="4"/>
  <c r="S3123" i="4"/>
  <c r="S3105" i="4"/>
  <c r="S3058" i="4"/>
  <c r="S3143" i="4"/>
  <c r="S3125" i="4"/>
  <c r="S3107" i="4"/>
  <c r="S3074" i="4"/>
  <c r="S3026" i="4"/>
  <c r="S2978" i="4"/>
  <c r="S2945" i="4"/>
  <c r="S2927" i="4"/>
  <c r="S2909" i="4"/>
  <c r="S2891" i="4"/>
  <c r="S2873" i="4"/>
  <c r="S2854" i="4"/>
  <c r="S2836" i="4"/>
  <c r="S2818" i="4"/>
  <c r="S2800" i="4"/>
  <c r="S2782" i="4"/>
  <c r="S2764" i="4"/>
  <c r="S2746" i="4"/>
  <c r="S2728" i="4"/>
  <c r="S2710" i="4"/>
  <c r="S2692" i="4"/>
  <c r="S5077" i="4"/>
  <c r="S5059" i="4"/>
  <c r="S5041" i="4"/>
  <c r="S5023" i="4"/>
  <c r="S5005" i="4"/>
  <c r="S4987" i="4"/>
  <c r="S4969" i="4"/>
  <c r="S4615" i="4"/>
  <c r="S4342" i="4"/>
  <c r="S5082" i="4"/>
  <c r="S5064" i="4"/>
  <c r="S4641" i="4"/>
  <c r="S4428" i="4"/>
  <c r="S5084" i="4"/>
  <c r="S5066" i="4"/>
  <c r="S5048" i="4"/>
  <c r="S5030" i="4"/>
  <c r="S5012" i="4"/>
  <c r="S4994" i="4"/>
  <c r="S4976" i="4"/>
  <c r="S4958" i="4"/>
  <c r="S4940" i="4"/>
  <c r="S4922" i="4"/>
  <c r="S4571" i="4"/>
  <c r="S5049" i="4"/>
  <c r="S5031" i="4"/>
  <c r="S5013" i="4"/>
  <c r="S4995" i="4"/>
  <c r="S4977" i="4"/>
  <c r="S4959" i="4"/>
  <c r="S4941" i="4"/>
  <c r="S4923" i="4"/>
  <c r="S4905" i="4"/>
  <c r="S4887" i="4"/>
  <c r="S4869" i="4"/>
  <c r="S4851" i="4"/>
  <c r="S4833" i="4"/>
  <c r="S4815" i="4"/>
  <c r="S4797" i="4"/>
  <c r="S4779" i="4"/>
  <c r="S4761" i="4"/>
  <c r="S4743" i="4"/>
  <c r="S4725" i="4"/>
  <c r="S4707" i="4"/>
  <c r="S4689" i="4"/>
  <c r="S4659" i="4"/>
  <c r="S4623" i="4"/>
  <c r="S4587" i="4"/>
  <c r="S4453" i="4"/>
  <c r="S4313" i="4"/>
  <c r="S4279" i="4"/>
  <c r="S4254" i="4"/>
  <c r="S4201" i="4"/>
  <c r="S4656" i="4"/>
  <c r="S4563" i="4"/>
  <c r="S4538" i="4"/>
  <c r="S4516" i="4"/>
  <c r="S4491" i="4"/>
  <c r="S4466" i="4"/>
  <c r="S4444" i="4"/>
  <c r="S4419" i="4"/>
  <c r="S4394" i="4"/>
  <c r="S4372" i="4"/>
  <c r="S4347" i="4"/>
  <c r="S4315" i="4"/>
  <c r="S4232" i="4"/>
  <c r="S4192" i="4"/>
  <c r="S4172" i="4"/>
  <c r="S3886" i="4"/>
  <c r="S4901" i="4"/>
  <c r="S4883" i="4"/>
  <c r="S4865" i="4"/>
  <c r="S4847" i="4"/>
  <c r="S4829" i="4"/>
  <c r="S4811" i="4"/>
  <c r="S4793" i="4"/>
  <c r="S4775" i="4"/>
  <c r="S4757" i="4"/>
  <c r="S4739" i="4"/>
  <c r="S4721" i="4"/>
  <c r="S4703" i="4"/>
  <c r="S4685" i="4"/>
  <c r="S4661" i="4"/>
  <c r="S4625" i="4"/>
  <c r="S4589" i="4"/>
  <c r="S4463" i="4"/>
  <c r="S4317" i="4"/>
  <c r="S4281" i="4"/>
  <c r="S4253" i="4"/>
  <c r="S4206" i="4"/>
  <c r="S4157" i="4"/>
  <c r="S4632" i="4"/>
  <c r="S4557" i="4"/>
  <c r="S4537" i="4"/>
  <c r="S4507" i="4"/>
  <c r="S4485" i="4"/>
  <c r="S4465" i="4"/>
  <c r="S4435" i="4"/>
  <c r="S4413" i="4"/>
  <c r="S4393" i="4"/>
  <c r="S4363" i="4"/>
  <c r="S4341" i="4"/>
  <c r="S4291" i="4"/>
  <c r="S4231" i="4"/>
  <c r="S4194" i="4"/>
  <c r="S4171" i="4"/>
  <c r="S3828" i="4"/>
  <c r="S4948" i="4"/>
  <c r="S4930" i="4"/>
  <c r="S4912" i="4"/>
  <c r="S4894" i="4"/>
  <c r="S4876" i="4"/>
  <c r="S4858" i="4"/>
  <c r="S4840" i="4"/>
  <c r="S4822" i="4"/>
  <c r="S4804" i="4"/>
  <c r="S4786" i="4"/>
  <c r="S4768" i="4"/>
  <c r="S4750" i="4"/>
  <c r="S4732" i="4"/>
  <c r="S4714" i="4"/>
  <c r="S4696" i="4"/>
  <c r="S4678" i="4"/>
  <c r="S4642" i="4"/>
  <c r="S4606" i="4"/>
  <c r="S4570" i="4"/>
  <c r="S4357" i="4"/>
  <c r="S4296" i="4"/>
  <c r="S4269" i="4"/>
  <c r="S4214" i="4"/>
  <c r="S4144" i="4"/>
  <c r="S4124" i="4"/>
  <c r="S4580" i="4"/>
  <c r="S4553" i="4"/>
  <c r="S4523" i="4"/>
  <c r="S4503" i="4"/>
  <c r="S4481" i="4"/>
  <c r="S4451" i="4"/>
  <c r="S4431" i="4"/>
  <c r="S4409" i="4"/>
  <c r="S4379" i="4"/>
  <c r="S4359" i="4"/>
  <c r="S4337" i="4"/>
  <c r="S4249" i="4"/>
  <c r="S4219" i="4"/>
  <c r="S4109" i="4"/>
  <c r="S4155" i="4"/>
  <c r="S4110" i="4"/>
  <c r="S3923" i="4"/>
  <c r="S4084" i="4"/>
  <c r="S4062" i="4"/>
  <c r="S4039" i="4"/>
  <c r="S4019" i="4"/>
  <c r="S3999" i="4"/>
  <c r="S3976" i="4"/>
  <c r="S3954" i="4"/>
  <c r="S3931" i="4"/>
  <c r="S3911" i="4"/>
  <c r="S3891" i="4"/>
  <c r="S3868" i="4"/>
  <c r="S3846" i="4"/>
  <c r="S3823" i="4"/>
  <c r="S3803" i="4"/>
  <c r="S3783" i="4"/>
  <c r="S3760" i="4"/>
  <c r="S3742" i="4"/>
  <c r="S3724" i="4"/>
  <c r="S3706" i="4"/>
  <c r="S3688" i="4"/>
  <c r="S3670" i="4"/>
  <c r="S3652" i="4"/>
  <c r="S3634" i="4"/>
  <c r="S3616" i="4"/>
  <c r="S3598" i="4"/>
  <c r="S3580" i="4"/>
  <c r="S3562" i="4"/>
  <c r="S3544" i="4"/>
  <c r="S4067" i="4"/>
  <c r="S4140" i="4"/>
  <c r="S4095" i="4"/>
  <c r="S4072" i="4"/>
  <c r="S4052" i="4"/>
  <c r="S4027" i="4"/>
  <c r="S4009" i="4"/>
  <c r="S3987" i="4"/>
  <c r="S3964" i="4"/>
  <c r="S3944" i="4"/>
  <c r="S3919" i="4"/>
  <c r="S3901" i="4"/>
  <c r="S3879" i="4"/>
  <c r="S3856" i="4"/>
  <c r="S3836" i="4"/>
  <c r="S3811" i="4"/>
  <c r="S3793" i="4"/>
  <c r="S3771" i="4"/>
  <c r="S3753" i="4"/>
  <c r="S3735" i="4"/>
  <c r="S3717" i="4"/>
  <c r="S3699" i="4"/>
  <c r="S3681" i="4"/>
  <c r="S3663" i="4"/>
  <c r="S3645" i="4"/>
  <c r="S3627" i="4"/>
  <c r="S3609" i="4"/>
  <c r="S3591" i="4"/>
  <c r="S3573" i="4"/>
  <c r="S4162" i="4"/>
  <c r="S4117" i="4"/>
  <c r="S4097" i="4"/>
  <c r="S3779" i="4"/>
  <c r="S4173" i="4"/>
  <c r="S4130" i="4"/>
  <c r="S4085" i="4"/>
  <c r="S4060" i="4"/>
  <c r="S4040" i="4"/>
  <c r="S4020" i="4"/>
  <c r="S3997" i="4"/>
  <c r="S3977" i="4"/>
  <c r="S3952" i="4"/>
  <c r="S3932" i="4"/>
  <c r="S3912" i="4"/>
  <c r="S3889" i="4"/>
  <c r="S3869" i="4"/>
  <c r="S3844" i="4"/>
  <c r="S3824" i="4"/>
  <c r="S3804" i="4"/>
  <c r="S3781" i="4"/>
  <c r="S3761" i="4"/>
  <c r="S3743" i="4"/>
  <c r="S3725" i="4"/>
  <c r="S3707" i="4"/>
  <c r="S3689" i="4"/>
  <c r="S3671" i="4"/>
  <c r="S3653" i="4"/>
  <c r="S3635" i="4"/>
  <c r="S3092" i="4"/>
  <c r="S3617" i="4"/>
  <c r="S3599" i="4"/>
  <c r="S3581" i="4"/>
  <c r="S3563" i="4"/>
  <c r="S3545" i="4"/>
  <c r="S3527" i="4"/>
  <c r="S3509" i="4"/>
  <c r="S3491" i="4"/>
  <c r="S3473" i="4"/>
  <c r="S3455" i="4"/>
  <c r="S3437" i="4"/>
  <c r="S3419" i="4"/>
  <c r="S3401" i="4"/>
  <c r="S3383" i="4"/>
  <c r="S3365" i="4"/>
  <c r="S3347" i="4"/>
  <c r="S3329" i="4"/>
  <c r="S3311" i="4"/>
  <c r="S3293" i="4"/>
  <c r="S3275" i="4"/>
  <c r="S3257" i="4"/>
  <c r="S3239" i="4"/>
  <c r="S3221" i="4"/>
  <c r="S3203" i="4"/>
  <c r="S3185" i="4"/>
  <c r="S3167" i="4"/>
  <c r="S3063" i="4"/>
  <c r="S3028" i="4"/>
  <c r="S2956" i="4"/>
  <c r="S3070" i="4"/>
  <c r="S3523" i="4"/>
  <c r="S3505" i="4"/>
  <c r="S3487" i="4"/>
  <c r="S3469" i="4"/>
  <c r="S3451" i="4"/>
  <c r="S3433" i="4"/>
  <c r="S3415" i="4"/>
  <c r="S3397" i="4"/>
  <c r="S3379" i="4"/>
  <c r="S3361" i="4"/>
  <c r="S3343" i="4"/>
  <c r="S3325" i="4"/>
  <c r="S3307" i="4"/>
  <c r="S3289" i="4"/>
  <c r="S3271" i="4"/>
  <c r="S3253" i="4"/>
  <c r="S3235" i="4"/>
  <c r="S3217" i="4"/>
  <c r="S3199" i="4"/>
  <c r="S3181" i="4"/>
  <c r="S3163" i="4"/>
  <c r="S3145" i="4"/>
  <c r="S3127" i="4"/>
  <c r="S3109" i="4"/>
  <c r="S3089" i="4"/>
  <c r="S3006" i="4"/>
  <c r="S3075" i="4"/>
  <c r="S3552" i="4"/>
  <c r="S3534" i="4"/>
  <c r="S3516" i="4"/>
  <c r="S3498" i="4"/>
  <c r="S3480" i="4"/>
  <c r="S3462" i="4"/>
  <c r="S3444" i="4"/>
  <c r="S3426" i="4"/>
  <c r="S3408" i="4"/>
  <c r="S3390" i="4"/>
  <c r="S3372" i="4"/>
  <c r="S3354" i="4"/>
  <c r="S3336" i="4"/>
  <c r="S3318" i="4"/>
  <c r="S3300" i="4"/>
  <c r="S3282" i="4"/>
  <c r="S3264" i="4"/>
  <c r="S3246" i="4"/>
  <c r="S3228" i="4"/>
  <c r="S3210" i="4"/>
  <c r="S3192" i="4"/>
  <c r="S3174" i="4"/>
  <c r="S3156" i="4"/>
  <c r="S3138" i="4"/>
  <c r="S3120" i="4"/>
  <c r="S3102" i="4"/>
  <c r="S3053" i="4"/>
  <c r="S3140" i="4"/>
  <c r="S3122" i="4"/>
  <c r="S3104" i="4"/>
  <c r="S3071" i="4"/>
  <c r="S3023" i="4"/>
  <c r="S2975" i="4"/>
  <c r="S2942" i="4"/>
  <c r="S2924" i="4"/>
  <c r="S2906" i="4"/>
  <c r="S2888" i="4"/>
  <c r="S2870" i="4"/>
  <c r="S2851" i="4"/>
  <c r="S2833" i="4"/>
  <c r="S2815" i="4"/>
  <c r="S2797" i="4"/>
  <c r="S2779" i="4"/>
  <c r="S2761" i="4"/>
  <c r="S2743" i="4"/>
  <c r="S2725" i="4"/>
  <c r="S2707" i="4"/>
  <c r="S2689" i="4"/>
  <c r="S5074" i="4"/>
  <c r="S5056" i="4"/>
  <c r="S5038" i="4"/>
  <c r="S5020" i="4"/>
  <c r="S5002" i="4"/>
  <c r="S4984" i="4"/>
  <c r="S4966" i="4"/>
  <c r="S4597" i="4"/>
  <c r="S4300" i="4"/>
  <c r="S5079" i="4"/>
  <c r="S5061" i="4"/>
  <c r="S4605" i="4"/>
  <c r="S4416" i="4"/>
  <c r="S5081" i="4"/>
  <c r="S5063" i="4"/>
  <c r="S5045" i="4"/>
  <c r="S5027" i="4"/>
  <c r="S5009" i="4"/>
  <c r="S4991" i="4"/>
  <c r="S4973" i="4"/>
  <c r="S4955" i="4"/>
  <c r="S4937" i="4"/>
  <c r="S4919" i="4"/>
  <c r="S4502" i="4"/>
  <c r="S5046" i="4"/>
  <c r="S5028" i="4"/>
  <c r="S5010" i="4"/>
  <c r="S4992" i="4"/>
  <c r="S4974" i="4"/>
  <c r="S4956" i="4"/>
  <c r="S4938" i="4"/>
  <c r="S4920" i="4"/>
  <c r="S4902" i="4"/>
  <c r="S4884" i="4"/>
  <c r="S4866" i="4"/>
  <c r="S4848" i="4"/>
  <c r="S4830" i="4"/>
  <c r="S4812" i="4"/>
  <c r="S4794" i="4"/>
  <c r="S4776" i="4"/>
  <c r="S4758" i="4"/>
  <c r="S4740" i="4"/>
  <c r="S4722" i="4"/>
  <c r="S4704" i="4"/>
  <c r="S4686" i="4"/>
  <c r="S4654" i="4"/>
  <c r="S4618" i="4"/>
  <c r="S4582" i="4"/>
  <c r="S4439" i="4"/>
  <c r="S4308" i="4"/>
  <c r="S4276" i="4"/>
  <c r="S4238" i="4"/>
  <c r="S4152" i="4"/>
  <c r="S4628" i="4"/>
  <c r="S4555" i="4"/>
  <c r="S4533" i="4"/>
  <c r="S4513" i="4"/>
  <c r="S4483" i="4"/>
  <c r="S4461" i="4"/>
  <c r="S4441" i="4"/>
  <c r="S4411" i="4"/>
  <c r="S4389" i="4"/>
  <c r="S4369" i="4"/>
  <c r="S4339" i="4"/>
  <c r="S4287" i="4"/>
  <c r="S4229" i="4"/>
  <c r="S4189" i="4"/>
  <c r="S4169" i="4"/>
  <c r="S3826" i="4"/>
  <c r="S4898" i="4"/>
  <c r="S4880" i="4"/>
  <c r="S4862" i="4"/>
  <c r="S4844" i="4"/>
  <c r="S4826" i="4"/>
  <c r="S4808" i="4"/>
  <c r="S4790" i="4"/>
  <c r="S4772" i="4"/>
  <c r="S4754" i="4"/>
  <c r="S4736" i="4"/>
  <c r="S4718" i="4"/>
  <c r="S4700" i="4"/>
  <c r="S4682" i="4"/>
  <c r="S4658" i="4"/>
  <c r="S4622" i="4"/>
  <c r="S4586" i="4"/>
  <c r="S4405" i="4"/>
  <c r="S4307" i="4"/>
  <c r="S4278" i="4"/>
  <c r="S4237" i="4"/>
  <c r="S4203" i="4"/>
  <c r="S4154" i="4"/>
  <c r="S4604" i="4"/>
  <c r="S4554" i="4"/>
  <c r="S4532" i="4"/>
  <c r="S4504" i="4"/>
  <c r="S4482" i="4"/>
  <c r="S4460" i="4"/>
  <c r="S4432" i="4"/>
  <c r="S4410" i="4"/>
  <c r="S4388" i="4"/>
  <c r="S4360" i="4"/>
  <c r="S4338" i="4"/>
  <c r="S4261" i="4"/>
  <c r="S4228" i="4"/>
  <c r="S4191" i="4"/>
  <c r="S4104" i="4"/>
  <c r="S3780" i="4"/>
  <c r="S4945" i="4"/>
  <c r="S4927" i="4"/>
  <c r="S4909" i="4"/>
  <c r="S4891" i="4"/>
  <c r="S4873" i="4"/>
  <c r="S4855" i="4"/>
  <c r="S4837" i="4"/>
  <c r="S4819" i="4"/>
  <c r="S4801" i="4"/>
  <c r="S4783" i="4"/>
  <c r="S4765" i="4"/>
  <c r="S4747" i="4"/>
  <c r="S4729" i="4"/>
  <c r="S4711" i="4"/>
  <c r="S4693" i="4"/>
  <c r="S4673" i="4"/>
  <c r="S4637" i="4"/>
  <c r="S4601" i="4"/>
  <c r="S4559" i="4"/>
  <c r="S4343" i="4"/>
  <c r="S4293" i="4"/>
  <c r="S4266" i="4"/>
  <c r="S4211" i="4"/>
  <c r="S4141" i="4"/>
  <c r="S4121" i="4"/>
  <c r="S4572" i="4"/>
  <c r="S4545" i="4"/>
  <c r="S4520" i="4"/>
  <c r="S4498" i="4"/>
  <c r="S4473" i="4"/>
  <c r="S4448" i="4"/>
  <c r="S4426" i="4"/>
  <c r="S4401" i="4"/>
  <c r="S4376" i="4"/>
  <c r="S4354" i="4"/>
  <c r="S4329" i="4"/>
  <c r="S4244" i="4"/>
  <c r="S4196" i="4"/>
  <c r="S4175" i="4"/>
  <c r="S4147" i="4"/>
  <c r="S4107" i="4"/>
  <c r="S3863" i="4"/>
  <c r="S4081" i="4"/>
  <c r="S4059" i="4"/>
  <c r="S4036" i="4"/>
  <c r="S4016" i="4"/>
  <c r="S3991" i="4"/>
  <c r="S3973" i="4"/>
  <c r="S3951" i="4"/>
  <c r="S3928" i="4"/>
  <c r="S3908" i="4"/>
  <c r="S3883" i="4"/>
  <c r="S3865" i="4"/>
  <c r="S3843" i="4"/>
  <c r="S3820" i="4"/>
  <c r="S3800" i="4"/>
  <c r="S3775" i="4"/>
  <c r="S3757" i="4"/>
  <c r="S3739" i="4"/>
  <c r="S3721" i="4"/>
  <c r="S3703" i="4"/>
  <c r="S3685" i="4"/>
  <c r="S3667" i="4"/>
  <c r="S3649" i="4"/>
  <c r="S3631" i="4"/>
  <c r="S3613" i="4"/>
  <c r="S3595" i="4"/>
  <c r="S3577" i="4"/>
  <c r="S3559" i="4"/>
  <c r="S3541" i="4"/>
  <c r="S4007" i="4"/>
  <c r="S4137" i="4"/>
  <c r="S4092" i="4"/>
  <c r="S4069" i="4"/>
  <c r="S4049" i="4"/>
  <c r="S4024" i="4"/>
  <c r="S4004" i="4"/>
  <c r="S3984" i="4"/>
  <c r="S3961" i="4"/>
  <c r="S3941" i="4"/>
  <c r="S3916" i="4"/>
  <c r="S3896" i="4"/>
  <c r="S3876" i="4"/>
  <c r="S3853" i="4"/>
  <c r="S3833" i="4"/>
  <c r="S3808" i="4"/>
  <c r="S3788" i="4"/>
  <c r="S3768" i="4"/>
  <c r="S3750" i="4"/>
  <c r="S3732" i="4"/>
  <c r="S3714" i="4"/>
  <c r="S3696" i="4"/>
  <c r="S3678" i="4"/>
  <c r="S3660" i="4"/>
  <c r="S3642" i="4"/>
  <c r="S3624" i="4"/>
  <c r="S3606" i="4"/>
  <c r="S3588" i="4"/>
  <c r="S3570" i="4"/>
  <c r="S4159" i="4"/>
  <c r="S4114" i="4"/>
  <c r="S4043" i="4"/>
  <c r="S4190" i="4"/>
  <c r="S4170" i="4"/>
  <c r="S4125" i="4"/>
  <c r="S4082" i="4"/>
  <c r="S4057" i="4"/>
  <c r="S4037" i="4"/>
  <c r="S4017" i="4"/>
  <c r="S3992" i="4"/>
  <c r="S3974" i="4"/>
  <c r="S3949" i="4"/>
  <c r="S3929" i="4"/>
  <c r="S3909" i="4"/>
  <c r="S3884" i="4"/>
  <c r="S3866" i="4"/>
  <c r="S3841" i="4"/>
  <c r="S3821" i="4"/>
  <c r="S3801" i="4"/>
  <c r="S3776" i="4"/>
  <c r="S3758" i="4"/>
  <c r="S3740" i="4"/>
  <c r="S3722" i="4"/>
  <c r="S3704" i="4"/>
  <c r="S3686" i="4"/>
  <c r="S3668" i="4"/>
  <c r="S3650" i="4"/>
  <c r="S3632" i="4"/>
  <c r="S3068" i="4"/>
  <c r="S3614" i="4"/>
  <c r="S3596" i="4"/>
  <c r="S3578" i="4"/>
  <c r="S3560" i="4"/>
  <c r="S3542" i="4"/>
  <c r="S3524" i="4"/>
  <c r="S3506" i="4"/>
  <c r="S3488" i="4"/>
  <c r="S3470" i="4"/>
  <c r="S3452" i="4"/>
  <c r="S3434" i="4"/>
  <c r="S3416" i="4"/>
  <c r="S3398" i="4"/>
  <c r="S3380" i="4"/>
  <c r="S3362" i="4"/>
  <c r="S3344" i="4"/>
  <c r="S3326" i="4"/>
  <c r="S3308" i="4"/>
  <c r="S3290" i="4"/>
  <c r="S3272" i="4"/>
  <c r="S3254" i="4"/>
  <c r="S3236" i="4"/>
  <c r="S3218" i="4"/>
  <c r="S3200" i="4"/>
  <c r="S3182" i="4"/>
  <c r="S3164" i="4"/>
  <c r="S3060" i="4"/>
  <c r="S3016" i="4"/>
  <c r="S3087" i="4"/>
  <c r="S3065" i="4"/>
  <c r="S3520" i="4"/>
  <c r="S3502" i="4"/>
  <c r="S3484" i="4"/>
  <c r="S3466" i="4"/>
  <c r="S3448" i="4"/>
  <c r="S3430" i="4"/>
  <c r="S3412" i="4"/>
  <c r="S3394" i="4"/>
  <c r="S3376" i="4"/>
  <c r="S3358" i="4"/>
  <c r="S3340" i="4"/>
  <c r="S3322" i="4"/>
  <c r="S3304" i="4"/>
  <c r="S3286" i="4"/>
  <c r="S3268" i="4"/>
  <c r="S3250" i="4"/>
  <c r="S3232" i="4"/>
  <c r="S3214" i="4"/>
  <c r="S3196" i="4"/>
  <c r="S3178" i="4"/>
  <c r="S3160" i="4"/>
  <c r="S3142" i="4"/>
  <c r="S3124" i="4"/>
  <c r="S3106" i="4"/>
  <c r="S3067" i="4"/>
  <c r="S2982" i="4"/>
  <c r="S3072" i="4"/>
  <c r="S3549" i="4"/>
  <c r="S3531" i="4"/>
  <c r="S3513" i="4"/>
  <c r="S3495" i="4"/>
  <c r="S3477" i="4"/>
  <c r="S3459" i="4"/>
  <c r="S3441" i="4"/>
  <c r="S3423" i="4"/>
  <c r="S3405" i="4"/>
  <c r="S3387" i="4"/>
  <c r="S3369" i="4"/>
  <c r="S3351" i="4"/>
  <c r="S3333" i="4"/>
  <c r="S3315" i="4"/>
  <c r="S3297" i="4"/>
  <c r="S3279" i="4"/>
  <c r="S3261" i="4"/>
  <c r="S3243" i="4"/>
  <c r="S3225" i="4"/>
  <c r="S3207" i="4"/>
  <c r="S3189" i="4"/>
  <c r="S3171" i="4"/>
  <c r="S3153" i="4"/>
  <c r="S3135" i="4"/>
  <c r="S3117" i="4"/>
  <c r="S3099" i="4"/>
  <c r="S2984" i="4"/>
  <c r="S3137" i="4"/>
  <c r="S3119" i="4"/>
  <c r="S3101" i="4"/>
  <c r="S3055" i="4"/>
  <c r="S3007" i="4"/>
  <c r="S2959" i="4"/>
  <c r="S2939" i="4"/>
  <c r="S2921" i="4"/>
  <c r="S2903" i="4"/>
  <c r="S2885" i="4"/>
  <c r="S2867" i="4"/>
  <c r="S2848" i="4"/>
  <c r="S2830" i="4"/>
  <c r="S2812" i="4"/>
  <c r="S2794" i="4"/>
  <c r="S2776" i="4"/>
  <c r="S2758" i="4"/>
  <c r="S2740" i="4"/>
  <c r="S2722" i="4"/>
  <c r="S2704" i="4"/>
  <c r="S2686" i="4"/>
  <c r="S5071" i="4"/>
  <c r="S5053" i="4"/>
  <c r="S5035" i="4"/>
  <c r="S5017" i="4"/>
  <c r="S4999" i="4"/>
  <c r="S4981" i="4"/>
  <c r="S4963" i="4"/>
  <c r="S4579" i="4"/>
  <c r="S4270" i="4"/>
  <c r="S5076" i="4"/>
  <c r="S5058" i="4"/>
  <c r="S4569" i="4"/>
  <c r="S4356" i="4"/>
  <c r="S5078" i="4"/>
  <c r="S5060" i="4"/>
  <c r="S5042" i="4"/>
  <c r="S5024" i="4"/>
  <c r="S5006" i="4"/>
  <c r="S4988" i="4"/>
  <c r="S4970" i="4"/>
  <c r="S4952" i="4"/>
  <c r="S4934" i="4"/>
  <c r="S4916" i="4"/>
  <c r="S4430" i="4"/>
  <c r="S5043" i="4"/>
  <c r="S5025" i="4"/>
  <c r="S5007" i="4"/>
  <c r="S4989" i="4"/>
  <c r="S4971" i="4"/>
  <c r="S4953" i="4"/>
  <c r="S4935" i="4"/>
  <c r="S4917" i="4"/>
  <c r="S4899" i="4"/>
  <c r="S4881" i="4"/>
  <c r="S4863" i="4"/>
  <c r="S4845" i="4"/>
  <c r="S4827" i="4"/>
  <c r="S4809" i="4"/>
  <c r="S4791" i="4"/>
  <c r="S4773" i="4"/>
  <c r="S4755" i="4"/>
  <c r="S4737" i="4"/>
  <c r="S4719" i="4"/>
  <c r="S4701" i="4"/>
  <c r="S4683" i="4"/>
  <c r="S4649" i="4"/>
  <c r="S4613" i="4"/>
  <c r="S4577" i="4"/>
  <c r="S4381" i="4"/>
  <c r="S4305" i="4"/>
  <c r="S4273" i="4"/>
  <c r="S4213" i="4"/>
  <c r="S4149" i="4"/>
  <c r="S4620" i="4"/>
  <c r="S4552" i="4"/>
  <c r="S4530" i="4"/>
  <c r="S4508" i="4"/>
  <c r="S4480" i="4"/>
  <c r="S4458" i="4"/>
  <c r="S4436" i="4"/>
  <c r="S4408" i="4"/>
  <c r="S4386" i="4"/>
  <c r="S4364" i="4"/>
  <c r="S4336" i="4"/>
  <c r="S4262" i="4"/>
  <c r="S4226" i="4"/>
  <c r="S4186" i="4"/>
  <c r="S4096" i="4"/>
  <c r="S3778" i="4"/>
  <c r="S4895" i="4"/>
  <c r="S4877" i="4"/>
  <c r="S4859" i="4"/>
  <c r="S4841" i="4"/>
  <c r="S4823" i="4"/>
  <c r="S4805" i="4"/>
  <c r="S4787" i="4"/>
  <c r="S4769" i="4"/>
  <c r="S4751" i="4"/>
  <c r="S4733" i="4"/>
  <c r="S4715" i="4"/>
  <c r="S4697" i="4"/>
  <c r="S4679" i="4"/>
  <c r="S4648" i="4"/>
  <c r="S4612" i="4"/>
  <c r="S4576" i="4"/>
  <c r="S4391" i="4"/>
  <c r="S4297" i="4"/>
  <c r="S4275" i="4"/>
  <c r="S4223" i="4"/>
  <c r="S4200" i="4"/>
  <c r="S4151" i="4"/>
  <c r="S4596" i="4"/>
  <c r="S4551" i="4"/>
  <c r="S4529" i="4"/>
  <c r="S4499" i="4"/>
  <c r="S4479" i="4"/>
  <c r="S4457" i="4"/>
  <c r="S4427" i="4"/>
  <c r="S4407" i="4"/>
  <c r="S4385" i="4"/>
  <c r="S4355" i="4"/>
  <c r="S4335" i="4"/>
  <c r="S4250" i="4"/>
  <c r="S4225" i="4"/>
  <c r="S4188" i="4"/>
  <c r="S4044" i="4"/>
  <c r="S4960" i="4"/>
  <c r="S4942" i="4"/>
  <c r="S4924" i="4"/>
  <c r="S4906" i="4"/>
  <c r="S4888" i="4"/>
  <c r="S4870" i="4"/>
  <c r="S4852" i="4"/>
  <c r="S4834" i="4"/>
  <c r="S4816" i="4"/>
  <c r="S4798" i="4"/>
  <c r="S4780" i="4"/>
  <c r="S4762" i="4"/>
  <c r="S4744" i="4"/>
  <c r="S4726" i="4"/>
  <c r="S4708" i="4"/>
  <c r="S4690" i="4"/>
  <c r="S4670" i="4"/>
  <c r="S4634" i="4"/>
  <c r="S4598" i="4"/>
  <c r="S4501" i="4"/>
  <c r="S4319" i="4"/>
  <c r="S4283" i="4"/>
  <c r="S4258" i="4"/>
  <c r="S4208" i="4"/>
  <c r="S4138" i="4"/>
  <c r="S4652" i="4"/>
  <c r="S4567" i="4"/>
  <c r="S4542" i="4"/>
  <c r="S4517" i="4"/>
  <c r="S4495" i="4"/>
  <c r="S4470" i="4"/>
  <c r="S4445" i="4"/>
  <c r="S4423" i="4"/>
  <c r="S4398" i="4"/>
  <c r="S4373" i="4"/>
  <c r="S4351" i="4"/>
  <c r="S4311" i="4"/>
  <c r="S4241" i="4"/>
  <c r="S4193" i="4"/>
  <c r="S4167" i="4"/>
  <c r="S4127" i="4"/>
  <c r="S4099" i="4"/>
  <c r="S3815" i="4"/>
  <c r="S4076" i="4"/>
  <c r="S4056" i="4"/>
  <c r="S4033" i="4"/>
  <c r="S4013" i="4"/>
  <c r="S3988" i="4"/>
  <c r="S3968" i="4"/>
  <c r="S3948" i="4"/>
  <c r="S3925" i="4"/>
  <c r="S3905" i="4"/>
  <c r="S3880" i="4"/>
  <c r="S3860" i="4"/>
  <c r="S3840" i="4"/>
  <c r="S3817" i="4"/>
  <c r="S3797" i="4"/>
  <c r="S3772" i="4"/>
  <c r="S3754" i="4"/>
  <c r="S3736" i="4"/>
  <c r="S3718" i="4"/>
  <c r="S3700" i="4"/>
  <c r="S3682" i="4"/>
  <c r="S3664" i="4"/>
  <c r="S3646" i="4"/>
  <c r="S3628" i="4"/>
  <c r="S3610" i="4"/>
  <c r="S3592" i="4"/>
  <c r="S3574" i="4"/>
  <c r="S3556" i="4"/>
  <c r="S3538" i="4"/>
  <c r="S3959" i="4"/>
  <c r="S4134" i="4"/>
  <c r="S4089" i="4"/>
  <c r="S4064" i="4"/>
  <c r="S4046" i="4"/>
  <c r="S4021" i="4"/>
  <c r="S4001" i="4"/>
  <c r="S3981" i="4"/>
  <c r="S3956" i="4"/>
  <c r="S3938" i="4"/>
  <c r="S3913" i="4"/>
  <c r="S3893" i="4"/>
  <c r="S3873" i="4"/>
  <c r="S3848" i="4"/>
  <c r="S3830" i="4"/>
  <c r="S3805" i="4"/>
  <c r="S3785" i="4"/>
  <c r="S3765" i="4"/>
  <c r="S3747" i="4"/>
  <c r="S3729" i="4"/>
  <c r="S3711" i="4"/>
  <c r="S3693" i="4"/>
  <c r="S3675" i="4"/>
  <c r="S3657" i="4"/>
  <c r="S3639" i="4"/>
  <c r="S3621" i="4"/>
  <c r="S3603" i="4"/>
  <c r="S3585" i="4"/>
  <c r="S3567" i="4"/>
  <c r="S4156" i="4"/>
  <c r="S4111" i="4"/>
  <c r="S3995" i="4"/>
  <c r="S4187" i="4"/>
  <c r="S4142" i="4"/>
  <c r="S4122" i="4"/>
  <c r="S4077" i="4"/>
  <c r="S4054" i="4"/>
  <c r="S4034" i="4"/>
  <c r="S4014" i="4"/>
  <c r="S3989" i="4"/>
  <c r="S3969" i="4"/>
  <c r="S3946" i="4"/>
  <c r="S3926" i="4"/>
  <c r="S3906" i="4"/>
  <c r="S3881" i="4"/>
  <c r="S3861" i="4"/>
  <c r="S3838" i="4"/>
  <c r="S3818" i="4"/>
  <c r="S3798" i="4"/>
  <c r="S3773" i="4"/>
  <c r="S3755" i="4"/>
  <c r="S3737" i="4"/>
  <c r="S3719" i="4"/>
  <c r="S3701" i="4"/>
  <c r="S3683" i="4"/>
  <c r="S3665" i="4"/>
  <c r="S3647" i="4"/>
  <c r="S3629" i="4"/>
  <c r="S3056" i="4"/>
  <c r="S3611" i="4"/>
  <c r="S3593" i="4"/>
  <c r="S3575" i="4"/>
  <c r="S3557" i="4"/>
  <c r="S3539" i="4"/>
  <c r="S3521" i="4"/>
  <c r="S3503" i="4"/>
  <c r="S3485" i="4"/>
  <c r="S3467" i="4"/>
  <c r="S3449" i="4"/>
  <c r="S3431" i="4"/>
  <c r="S3413" i="4"/>
  <c r="S3395" i="4"/>
  <c r="S3377" i="4"/>
  <c r="S3359" i="4"/>
  <c r="S3341" i="4"/>
  <c r="S3323" i="4"/>
  <c r="S3305" i="4"/>
  <c r="S3287" i="4"/>
  <c r="S3269" i="4"/>
  <c r="S3251" i="4"/>
  <c r="S3233" i="4"/>
  <c r="S3215" i="4"/>
  <c r="S3197" i="4"/>
  <c r="S3179" i="4"/>
  <c r="S3161" i="4"/>
  <c r="S3057" i="4"/>
  <c r="S3004" i="4"/>
  <c r="S3084" i="4"/>
  <c r="S3535" i="4"/>
  <c r="S3517" i="4"/>
  <c r="S3499" i="4"/>
  <c r="S3481" i="4"/>
  <c r="S3463" i="4"/>
  <c r="S3445" i="4"/>
  <c r="S3427" i="4"/>
  <c r="S3409" i="4"/>
  <c r="S3391" i="4"/>
  <c r="S3373" i="4"/>
  <c r="S3355" i="4"/>
  <c r="S3337" i="4"/>
  <c r="S3319" i="4"/>
  <c r="S3301" i="4"/>
  <c r="S3283" i="4"/>
  <c r="S3265" i="4"/>
  <c r="S3247" i="4"/>
  <c r="S3229" i="4"/>
  <c r="S3211" i="4"/>
  <c r="S3193" i="4"/>
  <c r="S3175" i="4"/>
  <c r="S3157" i="4"/>
  <c r="S3139" i="4"/>
  <c r="S3121" i="4"/>
  <c r="S3103" i="4"/>
  <c r="S3062" i="4"/>
  <c r="S2958" i="4"/>
  <c r="S3069" i="4"/>
  <c r="S3546" i="4"/>
  <c r="S3528" i="4"/>
  <c r="S3510" i="4"/>
  <c r="S3492" i="4"/>
  <c r="S3474" i="4"/>
  <c r="S3456" i="4"/>
  <c r="S3438" i="4"/>
  <c r="S3420" i="4"/>
  <c r="S3402" i="4"/>
  <c r="S3384" i="4"/>
  <c r="S3366" i="4"/>
  <c r="S3348" i="4"/>
  <c r="S3330" i="4"/>
  <c r="S3312" i="4"/>
  <c r="S3294" i="4"/>
  <c r="S3276" i="4"/>
  <c r="S3258" i="4"/>
  <c r="S3240" i="4"/>
  <c r="S3222" i="4"/>
  <c r="S3204" i="4"/>
  <c r="S3186" i="4"/>
  <c r="S3168" i="4"/>
  <c r="S3150" i="4"/>
  <c r="S3132" i="4"/>
  <c r="S3114" i="4"/>
  <c r="S3096" i="4"/>
  <c r="S2960" i="4"/>
  <c r="S3134" i="4"/>
  <c r="S3116" i="4"/>
  <c r="S3098" i="4"/>
  <c r="S3050" i="4"/>
  <c r="S3002" i="4"/>
  <c r="S2954" i="4"/>
  <c r="S2936" i="4"/>
  <c r="S2918" i="4"/>
  <c r="S2900" i="4"/>
  <c r="S2882" i="4"/>
  <c r="S2864" i="4"/>
  <c r="S2845" i="4"/>
  <c r="S2827" i="4"/>
  <c r="S2809" i="4"/>
  <c r="S2791" i="4"/>
  <c r="S2773" i="4"/>
  <c r="S2755" i="4"/>
  <c r="S2737" i="4"/>
  <c r="S2719" i="4"/>
  <c r="S2701" i="4"/>
  <c r="S2683" i="4"/>
  <c r="S5068" i="4"/>
  <c r="S5050" i="4"/>
  <c r="S5032" i="4"/>
  <c r="S5014" i="4"/>
  <c r="S4996" i="4"/>
  <c r="S4978" i="4"/>
  <c r="S4669" i="4"/>
  <c r="S4558" i="4"/>
  <c r="S4246" i="4"/>
  <c r="S5073" i="4"/>
  <c r="S5055" i="4"/>
  <c r="S4560" i="4"/>
  <c r="S4344" i="4"/>
  <c r="S5075" i="4"/>
  <c r="S5057" i="4"/>
  <c r="S5039" i="4"/>
  <c r="S5021" i="4"/>
  <c r="S5003" i="4"/>
  <c r="S4985" i="4"/>
  <c r="S4967" i="4"/>
  <c r="S4949" i="4"/>
  <c r="S4931" i="4"/>
  <c r="S4913" i="4"/>
  <c r="S4358" i="4"/>
  <c r="S5040" i="4"/>
  <c r="S5022" i="4"/>
  <c r="S5004" i="4"/>
  <c r="S4986" i="4"/>
  <c r="S4968" i="4"/>
  <c r="S4950" i="4"/>
  <c r="S4932" i="4"/>
  <c r="S4914" i="4"/>
  <c r="S4896" i="4"/>
  <c r="S4878" i="4"/>
  <c r="S4860" i="4"/>
  <c r="S4842" i="4"/>
  <c r="S4824" i="4"/>
  <c r="S4806" i="4"/>
  <c r="S4788" i="4"/>
  <c r="S4770" i="4"/>
  <c r="S4752" i="4"/>
  <c r="S4734" i="4"/>
  <c r="S4716" i="4"/>
  <c r="S4698" i="4"/>
  <c r="S4680" i="4"/>
  <c r="S4646" i="4"/>
  <c r="S4610" i="4"/>
  <c r="S4574" i="4"/>
  <c r="S4367" i="4"/>
  <c r="S4295" i="4"/>
  <c r="S4268" i="4"/>
  <c r="S4210" i="4"/>
  <c r="S4146" i="4"/>
  <c r="S4592" i="4"/>
  <c r="S4547" i="4"/>
  <c r="S4527" i="4"/>
  <c r="S4505" i="4"/>
  <c r="S4475" i="4"/>
  <c r="S4455" i="4"/>
  <c r="S4433" i="4"/>
  <c r="S4403" i="4"/>
  <c r="S4383" i="4"/>
  <c r="S4361" i="4"/>
  <c r="S4331" i="4"/>
  <c r="S4251" i="4"/>
  <c r="S4221" i="4"/>
  <c r="S4183" i="4"/>
  <c r="S4042" i="4"/>
  <c r="S4910" i="4"/>
  <c r="S4892" i="4"/>
  <c r="S4874" i="4"/>
  <c r="S4856" i="4"/>
  <c r="S4838" i="4"/>
  <c r="S4820" i="4"/>
  <c r="S4802" i="4"/>
  <c r="S4784" i="4"/>
  <c r="S4766" i="4"/>
  <c r="S4748" i="4"/>
  <c r="S4730" i="4"/>
  <c r="S4712" i="4"/>
  <c r="S4694" i="4"/>
  <c r="S4674" i="4"/>
  <c r="S4638" i="4"/>
  <c r="S4602" i="4"/>
  <c r="S4549" i="4"/>
  <c r="S4333" i="4"/>
  <c r="S4294" i="4"/>
  <c r="S4267" i="4"/>
  <c r="S4215" i="4"/>
  <c r="S4166" i="4"/>
  <c r="S4676" i="4"/>
  <c r="S4568" i="4"/>
  <c r="S4546" i="4"/>
  <c r="S4521" i="4"/>
  <c r="S4496" i="4"/>
  <c r="S4474" i="4"/>
  <c r="S4449" i="4"/>
  <c r="S4424" i="4"/>
  <c r="S4402" i="4"/>
  <c r="S4377" i="4"/>
  <c r="S4352" i="4"/>
  <c r="S4330" i="4"/>
  <c r="S4245" i="4"/>
  <c r="S4220" i="4"/>
  <c r="S4185" i="4"/>
  <c r="S3996" i="4"/>
  <c r="S4957" i="4"/>
  <c r="S4939" i="4"/>
  <c r="S4921" i="4"/>
  <c r="S4903" i="4"/>
  <c r="S4885" i="4"/>
  <c r="S4867" i="4"/>
  <c r="S4849" i="4"/>
  <c r="S4831" i="4"/>
  <c r="S4813" i="4"/>
  <c r="S4795" i="4"/>
  <c r="S4777" i="4"/>
  <c r="S4759" i="4"/>
  <c r="S4741" i="4"/>
  <c r="S4723" i="4"/>
  <c r="S4705" i="4"/>
  <c r="S4687" i="4"/>
  <c r="S4660" i="4"/>
  <c r="S4624" i="4"/>
  <c r="S4588" i="4"/>
  <c r="S4487" i="4"/>
  <c r="S4309" i="4"/>
  <c r="S4280" i="4"/>
  <c r="S4255" i="4"/>
  <c r="S4205" i="4"/>
  <c r="S4135" i="4"/>
  <c r="S4644" i="4"/>
  <c r="S4564" i="4"/>
  <c r="S4539" i="4"/>
  <c r="S4514" i="4"/>
  <c r="S4492" i="4"/>
  <c r="S4467" i="4"/>
  <c r="S4442" i="4"/>
  <c r="S4420" i="4"/>
  <c r="S4395" i="4"/>
  <c r="S4370" i="4"/>
  <c r="S4348" i="4"/>
  <c r="S4303" i="4"/>
  <c r="S4233" i="4"/>
  <c r="S4118" i="4"/>
  <c r="S4164" i="4"/>
  <c r="S4119" i="4"/>
  <c r="S4079" i="4"/>
  <c r="S4093" i="4"/>
  <c r="S4073" i="4"/>
  <c r="S4053" i="4"/>
  <c r="S4028" i="4"/>
  <c r="S4010" i="4"/>
  <c r="S3985" i="4"/>
  <c r="S3965" i="4"/>
  <c r="S3945" i="4"/>
  <c r="S3920" i="4"/>
  <c r="S3902" i="4"/>
  <c r="S3877" i="4"/>
  <c r="S3857" i="4"/>
  <c r="S3837" i="4"/>
  <c r="S3812" i="4"/>
  <c r="S3794" i="4"/>
  <c r="S3769" i="4"/>
  <c r="S3751" i="4"/>
  <c r="S3733" i="4"/>
  <c r="S3715" i="4"/>
  <c r="S3697" i="4"/>
  <c r="S3679" i="4"/>
  <c r="S3661" i="4"/>
  <c r="S3643" i="4"/>
  <c r="S3625" i="4"/>
  <c r="S3607" i="4"/>
  <c r="S3589" i="4"/>
  <c r="S3571" i="4"/>
  <c r="S3553" i="4"/>
  <c r="S4106" i="4"/>
  <c r="S3899" i="4"/>
  <c r="S4131" i="4"/>
  <c r="S4086" i="4"/>
  <c r="S4061" i="4"/>
  <c r="S4041" i="4"/>
  <c r="S4018" i="4"/>
  <c r="S3998" i="4"/>
  <c r="S3978" i="4"/>
  <c r="S3953" i="4"/>
  <c r="S3933" i="4"/>
  <c r="S3910" i="4"/>
  <c r="S3890" i="4"/>
  <c r="S3870" i="4"/>
  <c r="S3845" i="4"/>
  <c r="S3825" i="4"/>
  <c r="S3802" i="4"/>
  <c r="S3782" i="4"/>
  <c r="S3762" i="4"/>
  <c r="S3744" i="4"/>
  <c r="S3726" i="4"/>
  <c r="S3708" i="4"/>
  <c r="S3690" i="4"/>
  <c r="S3672" i="4"/>
  <c r="S3654" i="4"/>
  <c r="S3636" i="4"/>
  <c r="S3618" i="4"/>
  <c r="S3600" i="4"/>
  <c r="S3582" i="4"/>
  <c r="S3564" i="4"/>
  <c r="S4153" i="4"/>
  <c r="S4108" i="4"/>
  <c r="S3935" i="4"/>
  <c r="S4184" i="4"/>
  <c r="S4139" i="4"/>
  <c r="S4094" i="4"/>
  <c r="S4074" i="4"/>
  <c r="S4051" i="4"/>
  <c r="S4029" i="4"/>
  <c r="S4011" i="4"/>
  <c r="S3986" i="4"/>
  <c r="S3966" i="4"/>
  <c r="S3943" i="4"/>
  <c r="S3921" i="4"/>
  <c r="S3903" i="4"/>
  <c r="S3878" i="4"/>
  <c r="S3858" i="4"/>
  <c r="S3835" i="4"/>
  <c r="S3813" i="4"/>
  <c r="S3795" i="4"/>
  <c r="S3770" i="4"/>
  <c r="S3752" i="4"/>
  <c r="S3734" i="4"/>
  <c r="S3716" i="4"/>
  <c r="S3698" i="4"/>
  <c r="S3680" i="4"/>
  <c r="S3662" i="4"/>
  <c r="S3644" i="4"/>
  <c r="S3626" i="4"/>
  <c r="S3085" i="4"/>
  <c r="S3608" i="4"/>
  <c r="S3590" i="4"/>
  <c r="S3572" i="4"/>
  <c r="S3554" i="4"/>
  <c r="S3536" i="4"/>
  <c r="S3518" i="4"/>
  <c r="S3500" i="4"/>
  <c r="S3482" i="4"/>
  <c r="S3464" i="4"/>
  <c r="S3446" i="4"/>
  <c r="S3428" i="4"/>
  <c r="S3410" i="4"/>
  <c r="S3392" i="4"/>
  <c r="S3374" i="4"/>
  <c r="S3356" i="4"/>
  <c r="S3338" i="4"/>
  <c r="S3320" i="4"/>
  <c r="S3302" i="4"/>
  <c r="S3284" i="4"/>
  <c r="S3266" i="4"/>
  <c r="S3248" i="4"/>
  <c r="S3230" i="4"/>
  <c r="S3212" i="4"/>
  <c r="S3194" i="4"/>
  <c r="S3176" i="4"/>
  <c r="S3158" i="4"/>
  <c r="S3052" i="4"/>
  <c r="S2992" i="4"/>
  <c r="S3081" i="4"/>
  <c r="S3532" i="4"/>
  <c r="S3514" i="4"/>
  <c r="S3496" i="4"/>
  <c r="S3478" i="4"/>
  <c r="S3460" i="4"/>
  <c r="S3442" i="4"/>
  <c r="S3424" i="4"/>
  <c r="S3406" i="4"/>
  <c r="S3388" i="4"/>
  <c r="S3370" i="4"/>
  <c r="S3352" i="4"/>
  <c r="S3334" i="4"/>
  <c r="S3316" i="4"/>
  <c r="S3298" i="4"/>
  <c r="S3280" i="4"/>
  <c r="S3262" i="4"/>
  <c r="S3244" i="4"/>
  <c r="S3226" i="4"/>
  <c r="S3208" i="4"/>
  <c r="S3190" i="4"/>
  <c r="S3172" i="4"/>
  <c r="S3154" i="4"/>
  <c r="S3136" i="4"/>
  <c r="S3118" i="4"/>
  <c r="S3100" i="4"/>
  <c r="S3059" i="4"/>
  <c r="S3091" i="4"/>
  <c r="S3561" i="4"/>
  <c r="S3543" i="4"/>
  <c r="S3525" i="4"/>
  <c r="S3507" i="4"/>
  <c r="S3489" i="4"/>
  <c r="S3471" i="4"/>
  <c r="S3453" i="4"/>
  <c r="S3435" i="4"/>
  <c r="S3417" i="4"/>
  <c r="S3399" i="4"/>
  <c r="S3381" i="4"/>
  <c r="S3363" i="4"/>
  <c r="S3345" i="4"/>
  <c r="S3327" i="4"/>
  <c r="S3309" i="4"/>
  <c r="S3291" i="4"/>
  <c r="S3273" i="4"/>
  <c r="S3255" i="4"/>
  <c r="S3237" i="4"/>
  <c r="S3219" i="4"/>
  <c r="S3201" i="4"/>
  <c r="S3183" i="4"/>
  <c r="S3165" i="4"/>
  <c r="S3147" i="4"/>
  <c r="S3129" i="4"/>
  <c r="S3111" i="4"/>
  <c r="S3093" i="4"/>
  <c r="S3149" i="4"/>
  <c r="S3131" i="4"/>
  <c r="S3113" i="4"/>
  <c r="S3095" i="4"/>
  <c r="S3047" i="4"/>
  <c r="S2999" i="4"/>
  <c r="S2951" i="4"/>
  <c r="S2933" i="4"/>
  <c r="S2915" i="4"/>
  <c r="S2897" i="4"/>
  <c r="S2879" i="4"/>
  <c r="S2860" i="4"/>
  <c r="S2842" i="4"/>
  <c r="S2824" i="4"/>
  <c r="S2806" i="4"/>
  <c r="S2788" i="4"/>
  <c r="S2770" i="4"/>
  <c r="S2752" i="4"/>
  <c r="S2734" i="4"/>
  <c r="S2716" i="4"/>
  <c r="S2698" i="4"/>
  <c r="S2680" i="4"/>
  <c r="S2677" i="4"/>
  <c r="S2659" i="4"/>
  <c r="S2641" i="4"/>
  <c r="S2623" i="4"/>
  <c r="S2605" i="4"/>
  <c r="S2574" i="4"/>
  <c r="S3039" i="4"/>
  <c r="S2991" i="4"/>
  <c r="S2582" i="4"/>
  <c r="S3025" i="4"/>
  <c r="S2977" i="4"/>
  <c r="S2944" i="4"/>
  <c r="S2926" i="4"/>
  <c r="S2908" i="4"/>
  <c r="S2890" i="4"/>
  <c r="S2872" i="4"/>
  <c r="S2853" i="4"/>
  <c r="S2835" i="4"/>
  <c r="S2817" i="4"/>
  <c r="S2799" i="4"/>
  <c r="S2781" i="4"/>
  <c r="S2763" i="4"/>
  <c r="S2745" i="4"/>
  <c r="S2727" i="4"/>
  <c r="S2709" i="4"/>
  <c r="S2691" i="4"/>
  <c r="S2673" i="4"/>
  <c r="S2655" i="4"/>
  <c r="S2637" i="4"/>
  <c r="S2619" i="4"/>
  <c r="S2573" i="4"/>
  <c r="S2545" i="4"/>
  <c r="S3043" i="4"/>
  <c r="S2995" i="4"/>
  <c r="S2564" i="4"/>
  <c r="S2474" i="4"/>
  <c r="S3045" i="4"/>
  <c r="S2997" i="4"/>
  <c r="S2949" i="4"/>
  <c r="S2931" i="4"/>
  <c r="S2913" i="4"/>
  <c r="S2895" i="4"/>
  <c r="S2877" i="4"/>
  <c r="S2858" i="4"/>
  <c r="S2840" i="4"/>
  <c r="S2822" i="4"/>
  <c r="S2804" i="4"/>
  <c r="S2786" i="4"/>
  <c r="S2768" i="4"/>
  <c r="S2750" i="4"/>
  <c r="S2732" i="4"/>
  <c r="S2714" i="4"/>
  <c r="S2696" i="4"/>
  <c r="S2678" i="4"/>
  <c r="S2660" i="4"/>
  <c r="S2642" i="4"/>
  <c r="S2624" i="4"/>
  <c r="S2606" i="4"/>
  <c r="S2586" i="4"/>
  <c r="S2527" i="4"/>
  <c r="S3005" i="4"/>
  <c r="S2957" i="4"/>
  <c r="S2503" i="4"/>
  <c r="S2595" i="4"/>
  <c r="S2547" i="4"/>
  <c r="S2499" i="4"/>
  <c r="S2466" i="4"/>
  <c r="S2411" i="4"/>
  <c r="S2391" i="4"/>
  <c r="S2336" i="4"/>
  <c r="S2290" i="4"/>
  <c r="S2261" i="4"/>
  <c r="S2581" i="4"/>
  <c r="S2533" i="4"/>
  <c r="S2485" i="4"/>
  <c r="S2448" i="4"/>
  <c r="S2428" i="4"/>
  <c r="S2373" i="4"/>
  <c r="S2327" i="4"/>
  <c r="S2298" i="4"/>
  <c r="S2252" i="4"/>
  <c r="S2234" i="4"/>
  <c r="S2216" i="4"/>
  <c r="S2198" i="4"/>
  <c r="S2180" i="4"/>
  <c r="S2162" i="4"/>
  <c r="S2144" i="4"/>
  <c r="S2126" i="4"/>
  <c r="S2108" i="4"/>
  <c r="S2090" i="4"/>
  <c r="S2072" i="4"/>
  <c r="S2054" i="4"/>
  <c r="S2036" i="4"/>
  <c r="S2018" i="4"/>
  <c r="S2000" i="4"/>
  <c r="S1836" i="4"/>
  <c r="S1689" i="4"/>
  <c r="S2471" i="4"/>
  <c r="S2419" i="4"/>
  <c r="S2396" i="4"/>
  <c r="S2344" i="4"/>
  <c r="S2312" i="4"/>
  <c r="S2269" i="4"/>
  <c r="S1856" i="4"/>
  <c r="S2484" i="4"/>
  <c r="S2444" i="4"/>
  <c r="S2387" i="4"/>
  <c r="S2369" i="4"/>
  <c r="S2326" i="4"/>
  <c r="S2297" i="4"/>
  <c r="S2251" i="4"/>
  <c r="S2233" i="4"/>
  <c r="S2215" i="4"/>
  <c r="S2197" i="4"/>
  <c r="S2179" i="4"/>
  <c r="S2161" i="4"/>
  <c r="S2143" i="4"/>
  <c r="S2125" i="4"/>
  <c r="S2107" i="4"/>
  <c r="S2089" i="4"/>
  <c r="S2071" i="4"/>
  <c r="S2053" i="4"/>
  <c r="S2035" i="4"/>
  <c r="S2017" i="4"/>
  <c r="S1999" i="4"/>
  <c r="S1981" i="4"/>
  <c r="S1963" i="4"/>
  <c r="S1945" i="4"/>
  <c r="S1927" i="4"/>
  <c r="S1899" i="4"/>
  <c r="S1799" i="4"/>
  <c r="S2500" i="4"/>
  <c r="S2467" i="4"/>
  <c r="S2412" i="4"/>
  <c r="S2392" i="4"/>
  <c r="S2337" i="4"/>
  <c r="S2291" i="4"/>
  <c r="S2262" i="4"/>
  <c r="S2558" i="4"/>
  <c r="S2510" i="4"/>
  <c r="S2461" i="4"/>
  <c r="S2443" i="4"/>
  <c r="S2386" i="4"/>
  <c r="S2363" i="4"/>
  <c r="S2319" i="4"/>
  <c r="S2276" i="4"/>
  <c r="S2244" i="4"/>
  <c r="S2226" i="4"/>
  <c r="S2208" i="4"/>
  <c r="S2190" i="4"/>
  <c r="S2172" i="4"/>
  <c r="S2154" i="4"/>
  <c r="S2136" i="4"/>
  <c r="S2118" i="4"/>
  <c r="S2100" i="4"/>
  <c r="S2082" i="4"/>
  <c r="S2064" i="4"/>
  <c r="S2046" i="4"/>
  <c r="S2028" i="4"/>
  <c r="S2010" i="4"/>
  <c r="S1992" i="4"/>
  <c r="S1974" i="4"/>
  <c r="S1956" i="4"/>
  <c r="S1895" i="4"/>
  <c r="S1537" i="4"/>
  <c r="S1979" i="4"/>
  <c r="S1961" i="4"/>
  <c r="S1943" i="4"/>
  <c r="S1925" i="4"/>
  <c r="S1887" i="4"/>
  <c r="S1857" i="4"/>
  <c r="S1800" i="4"/>
  <c r="S1755" i="4"/>
  <c r="S1710" i="4"/>
  <c r="S1670" i="4"/>
  <c r="S1647" i="4"/>
  <c r="S1629" i="4"/>
  <c r="S1592" i="4"/>
  <c r="S1564" i="4"/>
  <c r="S1525" i="4"/>
  <c r="S1905" i="4"/>
  <c r="S1835" i="4"/>
  <c r="S1808" i="4"/>
  <c r="S1788" i="4"/>
  <c r="S1743" i="4"/>
  <c r="S1698" i="4"/>
  <c r="S1614" i="4"/>
  <c r="S1589" i="4"/>
  <c r="S1536" i="4"/>
  <c r="S1491" i="4"/>
  <c r="S1473" i="4"/>
  <c r="S1455" i="4"/>
  <c r="S1437" i="4"/>
  <c r="S1886" i="4"/>
  <c r="S1851" i="4"/>
  <c r="S1774" i="4"/>
  <c r="S1754" i="4"/>
  <c r="S1709" i="4"/>
  <c r="S1664" i="4"/>
  <c r="S1646" i="4"/>
  <c r="S1628" i="4"/>
  <c r="S1583" i="4"/>
  <c r="S1563" i="4"/>
  <c r="S1524" i="4"/>
  <c r="S1837" i="4"/>
  <c r="S1807" i="4"/>
  <c r="S1779" i="4"/>
  <c r="S1734" i="4"/>
  <c r="S1694" i="4"/>
  <c r="S1610" i="4"/>
  <c r="S1560" i="4"/>
  <c r="S1507" i="4"/>
  <c r="S1484" i="4"/>
  <c r="S1466" i="4"/>
  <c r="S1448" i="4"/>
  <c r="S1430" i="4"/>
  <c r="S1935" i="4"/>
  <c r="S1917" i="4"/>
  <c r="S1877" i="4"/>
  <c r="S1847" i="4"/>
  <c r="S1764" i="4"/>
  <c r="S1719" i="4"/>
  <c r="S1674" i="4"/>
  <c r="S1654" i="4"/>
  <c r="S1636" i="4"/>
  <c r="S1618" i="4"/>
  <c r="S1570" i="4"/>
  <c r="S1529" i="4"/>
  <c r="S1806" i="4"/>
  <c r="S1784" i="4"/>
  <c r="S1741" i="4"/>
  <c r="S1696" i="4"/>
  <c r="S1604" i="4"/>
  <c r="S1559" i="4"/>
  <c r="S1512" i="4"/>
  <c r="S1489" i="4"/>
  <c r="S1471" i="4"/>
  <c r="S1453" i="4"/>
  <c r="S1435" i="4"/>
  <c r="S1417" i="4"/>
  <c r="S1399" i="4"/>
  <c r="S1382" i="4"/>
  <c r="S1364" i="4"/>
  <c r="S1346" i="4"/>
  <c r="S1328" i="4"/>
  <c r="S1410" i="4"/>
  <c r="S1393" i="4"/>
  <c r="S1375" i="4"/>
  <c r="S1357" i="4"/>
  <c r="S1339" i="4"/>
  <c r="S1321" i="4"/>
  <c r="S1303" i="4"/>
  <c r="S1285" i="4"/>
  <c r="S1267" i="4"/>
  <c r="S1249" i="4"/>
  <c r="S1231" i="4"/>
  <c r="S1213" i="4"/>
  <c r="S1195" i="4"/>
  <c r="S1177" i="4"/>
  <c r="S1159" i="4"/>
  <c r="S851" i="4"/>
  <c r="S1406" i="4"/>
  <c r="S1389" i="4"/>
  <c r="S1371" i="4"/>
  <c r="S1353" i="4"/>
  <c r="S1335" i="4"/>
  <c r="S1317" i="4"/>
  <c r="S1299" i="4"/>
  <c r="S1281" i="4"/>
  <c r="S1263" i="4"/>
  <c r="S1245" i="4"/>
  <c r="S1227" i="4"/>
  <c r="S1209" i="4"/>
  <c r="S1191" i="4"/>
  <c r="S1173" i="4"/>
  <c r="S1122" i="4"/>
  <c r="S1307" i="4"/>
  <c r="S1289" i="4"/>
  <c r="S1271" i="4"/>
  <c r="S1253" i="4"/>
  <c r="S1235" i="4"/>
  <c r="S1217" i="4"/>
  <c r="S1199" i="4"/>
  <c r="S1046" i="4"/>
  <c r="S855" i="4"/>
  <c r="S1136" i="4"/>
  <c r="S1103" i="4"/>
  <c r="S1056" i="4"/>
  <c r="S951" i="4"/>
  <c r="S881" i="4"/>
  <c r="S842" i="4"/>
  <c r="S764" i="4"/>
  <c r="S1097" i="4"/>
  <c r="S1061" i="4"/>
  <c r="S1028" i="4"/>
  <c r="S1000" i="4"/>
  <c r="S982" i="4"/>
  <c r="S964" i="4"/>
  <c r="S921" i="4"/>
  <c r="S898" i="4"/>
  <c r="S850" i="4"/>
  <c r="S816" i="4"/>
  <c r="S740" i="4"/>
  <c r="S1138" i="4"/>
  <c r="S1105" i="4"/>
  <c r="S1055" i="4"/>
  <c r="S953" i="4"/>
  <c r="S935" i="4"/>
  <c r="S872" i="4"/>
  <c r="S757" i="4"/>
  <c r="S1127" i="4"/>
  <c r="S1077" i="4"/>
  <c r="S1038" i="4"/>
  <c r="S1005" i="4"/>
  <c r="S987" i="4"/>
  <c r="S969" i="4"/>
  <c r="S929" i="4"/>
  <c r="S911" i="4"/>
  <c r="S860" i="4"/>
  <c r="S812" i="4"/>
  <c r="S777" i="4"/>
  <c r="S670" i="4"/>
  <c r="S521" i="4"/>
  <c r="S1145" i="4"/>
  <c r="S1107" i="4"/>
  <c r="S1068" i="4"/>
  <c r="S955" i="4"/>
  <c r="S937" i="4"/>
  <c r="S874" i="4"/>
  <c r="S806" i="4"/>
  <c r="S1193" i="4"/>
  <c r="S1175" i="4"/>
  <c r="S1147" i="4"/>
  <c r="S1092" i="4"/>
  <c r="S1051" i="4"/>
  <c r="S1023" i="4"/>
  <c r="S995" i="4"/>
  <c r="S977" i="4"/>
  <c r="S960" i="4"/>
  <c r="S2674" i="4"/>
  <c r="S2656" i="4"/>
  <c r="S2638" i="4"/>
  <c r="S2620" i="4"/>
  <c r="S2602" i="4"/>
  <c r="S2549" i="4"/>
  <c r="S3036" i="4"/>
  <c r="S2988" i="4"/>
  <c r="S2579" i="4"/>
  <c r="S3022" i="4"/>
  <c r="S2974" i="4"/>
  <c r="S2941" i="4"/>
  <c r="S2923" i="4"/>
  <c r="S2905" i="4"/>
  <c r="S2887" i="4"/>
  <c r="S2869" i="4"/>
  <c r="S2850" i="4"/>
  <c r="S2832" i="4"/>
  <c r="S2814" i="4"/>
  <c r="S2796" i="4"/>
  <c r="S2778" i="4"/>
  <c r="S2760" i="4"/>
  <c r="S2742" i="4"/>
  <c r="S2724" i="4"/>
  <c r="S2706" i="4"/>
  <c r="S2688" i="4"/>
  <c r="S2670" i="4"/>
  <c r="S2652" i="4"/>
  <c r="S2634" i="4"/>
  <c r="S2616" i="4"/>
  <c r="S2570" i="4"/>
  <c r="S2542" i="4"/>
  <c r="S3038" i="4"/>
  <c r="S2990" i="4"/>
  <c r="S2559" i="4"/>
  <c r="S2462" i="4"/>
  <c r="S3027" i="4"/>
  <c r="S2979" i="4"/>
  <c r="S2946" i="4"/>
  <c r="S2928" i="4"/>
  <c r="S2910" i="4"/>
  <c r="S2892" i="4"/>
  <c r="S2874" i="4"/>
  <c r="S2855" i="4"/>
  <c r="S2837" i="4"/>
  <c r="S2819" i="4"/>
  <c r="S2801" i="4"/>
  <c r="S2783" i="4"/>
  <c r="S2765" i="4"/>
  <c r="S2747" i="4"/>
  <c r="S2729" i="4"/>
  <c r="S2711" i="4"/>
  <c r="S2693" i="4"/>
  <c r="S2675" i="4"/>
  <c r="S2657" i="4"/>
  <c r="S2639" i="4"/>
  <c r="S2621" i="4"/>
  <c r="S2603" i="4"/>
  <c r="S2575" i="4"/>
  <c r="S3037" i="4"/>
  <c r="S2989" i="4"/>
  <c r="S2588" i="4"/>
  <c r="S2476" i="4"/>
  <c r="S2592" i="4"/>
  <c r="S2544" i="4"/>
  <c r="S2496" i="4"/>
  <c r="S2463" i="4"/>
  <c r="S2408" i="4"/>
  <c r="S2351" i="4"/>
  <c r="S2333" i="4"/>
  <c r="S2287" i="4"/>
  <c r="S1914" i="4"/>
  <c r="S2578" i="4"/>
  <c r="S2530" i="4"/>
  <c r="S2482" i="4"/>
  <c r="S2445" i="4"/>
  <c r="S2388" i="4"/>
  <c r="S2370" i="4"/>
  <c r="S2324" i="4"/>
  <c r="S2295" i="4"/>
  <c r="S2249" i="4"/>
  <c r="S2231" i="4"/>
  <c r="S2213" i="4"/>
  <c r="S2195" i="4"/>
  <c r="S2177" i="4"/>
  <c r="S2159" i="4"/>
  <c r="S2141" i="4"/>
  <c r="S2123" i="4"/>
  <c r="S2105" i="4"/>
  <c r="S2087" i="4"/>
  <c r="S2069" i="4"/>
  <c r="S2051" i="4"/>
  <c r="S2033" i="4"/>
  <c r="S2015" i="4"/>
  <c r="S1997" i="4"/>
  <c r="S1833" i="4"/>
  <c r="S1605" i="4"/>
  <c r="S2468" i="4"/>
  <c r="S2416" i="4"/>
  <c r="S2393" i="4"/>
  <c r="S2341" i="4"/>
  <c r="S2309" i="4"/>
  <c r="S2266" i="4"/>
  <c r="S1844" i="4"/>
  <c r="S2459" i="4"/>
  <c r="S2441" i="4"/>
  <c r="S2384" i="4"/>
  <c r="S2364" i="4"/>
  <c r="S2323" i="4"/>
  <c r="S2280" i="4"/>
  <c r="S2248" i="4"/>
  <c r="S2230" i="4"/>
  <c r="S2212" i="4"/>
  <c r="S2194" i="4"/>
  <c r="S2176" i="4"/>
  <c r="S2158" i="4"/>
  <c r="S2140" i="4"/>
  <c r="S2122" i="4"/>
  <c r="S2104" i="4"/>
  <c r="S2086" i="4"/>
  <c r="S2068" i="4"/>
  <c r="S2050" i="4"/>
  <c r="S2032" i="4"/>
  <c r="S2014" i="4"/>
  <c r="S1996" i="4"/>
  <c r="S1978" i="4"/>
  <c r="S1960" i="4"/>
  <c r="S1942" i="4"/>
  <c r="S1924" i="4"/>
  <c r="S1896" i="4"/>
  <c r="S1751" i="4"/>
  <c r="S2497" i="4"/>
  <c r="S2464" i="4"/>
  <c r="S2409" i="4"/>
  <c r="S2352" i="4"/>
  <c r="S2334" i="4"/>
  <c r="S2288" i="4"/>
  <c r="S2259" i="4"/>
  <c r="S2555" i="4"/>
  <c r="S2507" i="4"/>
  <c r="S2458" i="4"/>
  <c r="S2435" i="4"/>
  <c r="S2383" i="4"/>
  <c r="S2360" i="4"/>
  <c r="S2305" i="4"/>
  <c r="S2273" i="4"/>
  <c r="S2241" i="4"/>
  <c r="S2223" i="4"/>
  <c r="S2205" i="4"/>
  <c r="S2187" i="4"/>
  <c r="S2169" i="4"/>
  <c r="S2151" i="4"/>
  <c r="S2133" i="4"/>
  <c r="S2115" i="4"/>
  <c r="S2097" i="4"/>
  <c r="S2079" i="4"/>
  <c r="S2061" i="4"/>
  <c r="S2043" i="4"/>
  <c r="S2025" i="4"/>
  <c r="S2007" i="4"/>
  <c r="S1989" i="4"/>
  <c r="S1971" i="4"/>
  <c r="S1953" i="4"/>
  <c r="S1828" i="4"/>
  <c r="S1519" i="4"/>
  <c r="S1976" i="4"/>
  <c r="S1958" i="4"/>
  <c r="S1940" i="4"/>
  <c r="S1922" i="4"/>
  <c r="S1884" i="4"/>
  <c r="S1849" i="4"/>
  <c r="S1786" i="4"/>
  <c r="S1752" i="4"/>
  <c r="S1707" i="4"/>
  <c r="S1662" i="4"/>
  <c r="S1644" i="4"/>
  <c r="S1626" i="4"/>
  <c r="S1584" i="4"/>
  <c r="S1547" i="4"/>
  <c r="S1522" i="4"/>
  <c r="S1897" i="4"/>
  <c r="S1827" i="4"/>
  <c r="S1805" i="4"/>
  <c r="S1783" i="4"/>
  <c r="S1740" i="4"/>
  <c r="S1695" i="4"/>
  <c r="S1611" i="4"/>
  <c r="S1586" i="4"/>
  <c r="S1511" i="4"/>
  <c r="S1488" i="4"/>
  <c r="S1470" i="4"/>
  <c r="S1452" i="4"/>
  <c r="S1434" i="4"/>
  <c r="S1883" i="4"/>
  <c r="S1848" i="4"/>
  <c r="S1771" i="4"/>
  <c r="S1726" i="4"/>
  <c r="S1706" i="4"/>
  <c r="S1661" i="4"/>
  <c r="S1643" i="4"/>
  <c r="S1625" i="4"/>
  <c r="S1580" i="4"/>
  <c r="S1546" i="4"/>
  <c r="S1516" i="4"/>
  <c r="S1834" i="4"/>
  <c r="S1804" i="4"/>
  <c r="S1776" i="4"/>
  <c r="S1731" i="4"/>
  <c r="S1686" i="4"/>
  <c r="S1602" i="4"/>
  <c r="S1557" i="4"/>
  <c r="S1504" i="4"/>
  <c r="S1481" i="4"/>
  <c r="S1463" i="4"/>
  <c r="S1445" i="4"/>
  <c r="S1427" i="4"/>
  <c r="S1932" i="4"/>
  <c r="S1909" i="4"/>
  <c r="S1874" i="4"/>
  <c r="S1839" i="4"/>
  <c r="S1759" i="4"/>
  <c r="S1716" i="4"/>
  <c r="S1671" i="4"/>
  <c r="S1651" i="4"/>
  <c r="S1633" i="4"/>
  <c r="S1607" i="4"/>
  <c r="S1565" i="4"/>
  <c r="S1526" i="4"/>
  <c r="S1803" i="4"/>
  <c r="S1781" i="4"/>
  <c r="S1736" i="4"/>
  <c r="S1693" i="4"/>
  <c r="S1601" i="4"/>
  <c r="S1556" i="4"/>
  <c r="S1509" i="4"/>
  <c r="S1486" i="4"/>
  <c r="S1468" i="4"/>
  <c r="S1450" i="4"/>
  <c r="S1432" i="4"/>
  <c r="S1414" i="4"/>
  <c r="S1397" i="4"/>
  <c r="S1379" i="4"/>
  <c r="S1361" i="4"/>
  <c r="S1343" i="4"/>
  <c r="S1325" i="4"/>
  <c r="S1407" i="4"/>
  <c r="S1390" i="4"/>
  <c r="S1372" i="4"/>
  <c r="S1354" i="4"/>
  <c r="S1336" i="4"/>
  <c r="S1318" i="4"/>
  <c r="S1300" i="4"/>
  <c r="S1282" i="4"/>
  <c r="S1264" i="4"/>
  <c r="S1246" i="4"/>
  <c r="S1228" i="4"/>
  <c r="S1210" i="4"/>
  <c r="S1192" i="4"/>
  <c r="S1174" i="4"/>
  <c r="S1090" i="4"/>
  <c r="S839" i="4"/>
  <c r="S1403" i="4"/>
  <c r="S1386" i="4"/>
  <c r="S1368" i="4"/>
  <c r="S1350" i="4"/>
  <c r="S1332" i="4"/>
  <c r="S1314" i="4"/>
  <c r="S1296" i="4"/>
  <c r="S1278" i="4"/>
  <c r="S1260" i="4"/>
  <c r="S1242" i="4"/>
  <c r="S1224" i="4"/>
  <c r="S1206" i="4"/>
  <c r="S1188" i="4"/>
  <c r="S1170" i="4"/>
  <c r="S1116" i="4"/>
  <c r="S1304" i="4"/>
  <c r="S1286" i="4"/>
  <c r="S1268" i="4"/>
  <c r="S1250" i="4"/>
  <c r="S1232" i="4"/>
  <c r="S1214" i="4"/>
  <c r="S1154" i="4"/>
  <c r="S1022" i="4"/>
  <c r="S819" i="4"/>
  <c r="S1120" i="4"/>
  <c r="S1089" i="4"/>
  <c r="S1045" i="4"/>
  <c r="S948" i="4"/>
  <c r="S873" i="4"/>
  <c r="S825" i="4"/>
  <c r="S761" i="4"/>
  <c r="S1094" i="4"/>
  <c r="S1053" i="4"/>
  <c r="S1025" i="4"/>
  <c r="S997" i="4"/>
  <c r="S979" i="4"/>
  <c r="S961" i="4"/>
  <c r="S918" i="4"/>
  <c r="S895" i="4"/>
  <c r="S847" i="4"/>
  <c r="S790" i="4"/>
  <c r="S737" i="4"/>
  <c r="S1135" i="4"/>
  <c r="S1102" i="4"/>
  <c r="S1044" i="4"/>
  <c r="S950" i="4"/>
  <c r="S900" i="4"/>
  <c r="S869" i="4"/>
  <c r="S1167" i="4"/>
  <c r="S1124" i="4"/>
  <c r="S1063" i="4"/>
  <c r="S1035" i="4"/>
  <c r="S1002" i="4"/>
  <c r="S984" i="4"/>
  <c r="S966" i="4"/>
  <c r="S926" i="4"/>
  <c r="S908" i="4"/>
  <c r="S857" i="4"/>
  <c r="S809" i="4"/>
  <c r="S774" i="4"/>
  <c r="S658" i="4"/>
  <c r="S509" i="4"/>
  <c r="S1137" i="4"/>
  <c r="S1104" i="4"/>
  <c r="S1057" i="4"/>
  <c r="S952" i="4"/>
  <c r="S934" i="4"/>
  <c r="S871" i="4"/>
  <c r="S753" i="4"/>
  <c r="S1190" i="4"/>
  <c r="S1172" i="4"/>
  <c r="S1131" i="4"/>
  <c r="S1087" i="4"/>
  <c r="S1048" i="4"/>
  <c r="S1015" i="4"/>
  <c r="S992" i="4"/>
  <c r="S974" i="4"/>
  <c r="S931" i="4"/>
  <c r="S2671" i="4"/>
  <c r="S2653" i="4"/>
  <c r="S2635" i="4"/>
  <c r="S2617" i="4"/>
  <c r="S2599" i="4"/>
  <c r="S2546" i="4"/>
  <c r="S3033" i="4"/>
  <c r="S2985" i="4"/>
  <c r="S2490" i="4"/>
  <c r="S3017" i="4"/>
  <c r="S2969" i="4"/>
  <c r="S2938" i="4"/>
  <c r="S2920" i="4"/>
  <c r="S2902" i="4"/>
  <c r="S2884" i="4"/>
  <c r="S2866" i="4"/>
  <c r="S2847" i="4"/>
  <c r="S2829" i="4"/>
  <c r="S2811" i="4"/>
  <c r="S2793" i="4"/>
  <c r="S2775" i="4"/>
  <c r="S2757" i="4"/>
  <c r="S2739" i="4"/>
  <c r="S2721" i="4"/>
  <c r="S2703" i="4"/>
  <c r="S2685" i="4"/>
  <c r="S2667" i="4"/>
  <c r="S2649" i="4"/>
  <c r="S2631" i="4"/>
  <c r="S2613" i="4"/>
  <c r="S2567" i="4"/>
  <c r="S2525" i="4"/>
  <c r="S3035" i="4"/>
  <c r="S2987" i="4"/>
  <c r="S2556" i="4"/>
  <c r="S2402" i="4"/>
  <c r="S3024" i="4"/>
  <c r="S2976" i="4"/>
  <c r="S2943" i="4"/>
  <c r="S2925" i="4"/>
  <c r="S2907" i="4"/>
  <c r="S2889" i="4"/>
  <c r="S2871" i="4"/>
  <c r="S2852" i="4"/>
  <c r="S2834" i="4"/>
  <c r="S2816" i="4"/>
  <c r="S2798" i="4"/>
  <c r="S2780" i="4"/>
  <c r="S2762" i="4"/>
  <c r="S2744" i="4"/>
  <c r="S2726" i="4"/>
  <c r="S2708" i="4"/>
  <c r="S2690" i="4"/>
  <c r="S2672" i="4"/>
  <c r="S2654" i="4"/>
  <c r="S2636" i="4"/>
  <c r="S2618" i="4"/>
  <c r="S2600" i="4"/>
  <c r="S2572" i="4"/>
  <c r="S3034" i="4"/>
  <c r="S2986" i="4"/>
  <c r="S2583" i="4"/>
  <c r="S2404" i="4"/>
  <c r="S2576" i="4"/>
  <c r="S2528" i="4"/>
  <c r="S2480" i="4"/>
  <c r="S2423" i="4"/>
  <c r="S2405" i="4"/>
  <c r="S2348" i="4"/>
  <c r="S2316" i="4"/>
  <c r="S2284" i="4"/>
  <c r="S1903" i="4"/>
  <c r="S2560" i="4"/>
  <c r="S2512" i="4"/>
  <c r="S2460" i="4"/>
  <c r="S2442" i="4"/>
  <c r="S2385" i="4"/>
  <c r="S2365" i="4"/>
  <c r="S2321" i="4"/>
  <c r="S2281" i="4"/>
  <c r="S2246" i="4"/>
  <c r="S2228" i="4"/>
  <c r="S2210" i="4"/>
  <c r="S2192" i="4"/>
  <c r="S2174" i="4"/>
  <c r="S2156" i="4"/>
  <c r="S2138" i="4"/>
  <c r="S2120" i="4"/>
  <c r="S2102" i="4"/>
  <c r="S2084" i="4"/>
  <c r="S2066" i="4"/>
  <c r="S2048" i="4"/>
  <c r="S2030" i="4"/>
  <c r="S2012" i="4"/>
  <c r="S1994" i="4"/>
  <c r="S1821" i="4"/>
  <c r="S1545" i="4"/>
  <c r="S2465" i="4"/>
  <c r="S2413" i="4"/>
  <c r="S2367" i="4"/>
  <c r="S2338" i="4"/>
  <c r="S2292" i="4"/>
  <c r="S2263" i="4"/>
  <c r="S2511" i="4"/>
  <c r="S2456" i="4"/>
  <c r="S2436" i="4"/>
  <c r="S2381" i="4"/>
  <c r="S2361" i="4"/>
  <c r="S2320" i="4"/>
  <c r="S2277" i="4"/>
  <c r="S2245" i="4"/>
  <c r="S2227" i="4"/>
  <c r="S2209" i="4"/>
  <c r="S2191" i="4"/>
  <c r="S2173" i="4"/>
  <c r="S2155" i="4"/>
  <c r="S2137" i="4"/>
  <c r="S2119" i="4"/>
  <c r="S2101" i="4"/>
  <c r="S2083" i="4"/>
  <c r="S2065" i="4"/>
  <c r="S2047" i="4"/>
  <c r="S2029" i="4"/>
  <c r="S2011" i="4"/>
  <c r="S1993" i="4"/>
  <c r="S1975" i="4"/>
  <c r="S1957" i="4"/>
  <c r="S1939" i="4"/>
  <c r="S1921" i="4"/>
  <c r="S1832" i="4"/>
  <c r="S1703" i="4"/>
  <c r="S2494" i="4"/>
  <c r="S2424" i="4"/>
  <c r="S2406" i="4"/>
  <c r="S2349" i="4"/>
  <c r="S2331" i="4"/>
  <c r="S2285" i="4"/>
  <c r="S1915" i="4"/>
  <c r="S2550" i="4"/>
  <c r="S2502" i="4"/>
  <c r="S2455" i="4"/>
  <c r="S2432" i="4"/>
  <c r="S2380" i="4"/>
  <c r="S2357" i="4"/>
  <c r="S2302" i="4"/>
  <c r="S2256" i="4"/>
  <c r="S2238" i="4"/>
  <c r="S2220" i="4"/>
  <c r="S2202" i="4"/>
  <c r="S2184" i="4"/>
  <c r="S2166" i="4"/>
  <c r="S2148" i="4"/>
  <c r="S2130" i="4"/>
  <c r="S2112" i="4"/>
  <c r="S2094" i="4"/>
  <c r="S2076" i="4"/>
  <c r="S2058" i="4"/>
  <c r="S2040" i="4"/>
  <c r="S2022" i="4"/>
  <c r="S2004" i="4"/>
  <c r="S1986" i="4"/>
  <c r="S1968" i="4"/>
  <c r="S1950" i="4"/>
  <c r="S1825" i="4"/>
  <c r="S1513" i="4"/>
  <c r="S1973" i="4"/>
  <c r="S1955" i="4"/>
  <c r="S1937" i="4"/>
  <c r="S1919" i="4"/>
  <c r="S1881" i="4"/>
  <c r="S1846" i="4"/>
  <c r="S1772" i="4"/>
  <c r="S1738" i="4"/>
  <c r="S1704" i="4"/>
  <c r="S1659" i="4"/>
  <c r="S1641" i="4"/>
  <c r="S1623" i="4"/>
  <c r="S1581" i="4"/>
  <c r="S1542" i="4"/>
  <c r="S1517" i="4"/>
  <c r="S1889" i="4"/>
  <c r="S1824" i="4"/>
  <c r="S1802" i="4"/>
  <c r="S1780" i="4"/>
  <c r="S1735" i="4"/>
  <c r="S1692" i="4"/>
  <c r="S1603" i="4"/>
  <c r="S1558" i="4"/>
  <c r="S1508" i="4"/>
  <c r="S1485" i="4"/>
  <c r="S1467" i="4"/>
  <c r="S1449" i="4"/>
  <c r="S1431" i="4"/>
  <c r="S1875" i="4"/>
  <c r="S1845" i="4"/>
  <c r="S1768" i="4"/>
  <c r="S1723" i="4"/>
  <c r="S1678" i="4"/>
  <c r="S1658" i="4"/>
  <c r="S1640" i="4"/>
  <c r="S1622" i="4"/>
  <c r="S1577" i="4"/>
  <c r="S1541" i="4"/>
  <c r="S1499" i="4"/>
  <c r="S1826" i="4"/>
  <c r="S1796" i="4"/>
  <c r="S1762" i="4"/>
  <c r="S1728" i="4"/>
  <c r="S1683" i="4"/>
  <c r="S1599" i="4"/>
  <c r="S1554" i="4"/>
  <c r="S1496" i="4"/>
  <c r="S1478" i="4"/>
  <c r="S1460" i="4"/>
  <c r="S1442" i="4"/>
  <c r="S1424" i="4"/>
  <c r="S1929" i="4"/>
  <c r="S1901" i="4"/>
  <c r="S1871" i="4"/>
  <c r="S1831" i="4"/>
  <c r="S1756" i="4"/>
  <c r="S1711" i="4"/>
  <c r="S1668" i="4"/>
  <c r="S1648" i="4"/>
  <c r="S1630" i="4"/>
  <c r="S1582" i="4"/>
  <c r="S1562" i="4"/>
  <c r="S1523" i="4"/>
  <c r="S1798" i="4"/>
  <c r="S1778" i="4"/>
  <c r="S1733" i="4"/>
  <c r="S1688" i="4"/>
  <c r="S1598" i="4"/>
  <c r="S1553" i="4"/>
  <c r="S1506" i="4"/>
  <c r="S1483" i="4"/>
  <c r="S1465" i="4"/>
  <c r="S1447" i="4"/>
  <c r="S1429" i="4"/>
  <c r="S1411" i="4"/>
  <c r="S1394" i="4"/>
  <c r="S1376" i="4"/>
  <c r="S1358" i="4"/>
  <c r="S1340" i="4"/>
  <c r="S1322" i="4"/>
  <c r="S1404" i="4"/>
  <c r="S1387" i="4"/>
  <c r="S1369" i="4"/>
  <c r="S1351" i="4"/>
  <c r="S1333" i="4"/>
  <c r="S1315" i="4"/>
  <c r="S1297" i="4"/>
  <c r="S1279" i="4"/>
  <c r="S1261" i="4"/>
  <c r="S1243" i="4"/>
  <c r="S1225" i="4"/>
  <c r="S1207" i="4"/>
  <c r="S1189" i="4"/>
  <c r="S1171" i="4"/>
  <c r="S1078" i="4"/>
  <c r="S1418" i="4"/>
  <c r="S1400" i="4"/>
  <c r="S1383" i="4"/>
  <c r="S1365" i="4"/>
  <c r="S1347" i="4"/>
  <c r="S1329" i="4"/>
  <c r="S1311" i="4"/>
  <c r="S1293" i="4"/>
  <c r="S1275" i="4"/>
  <c r="S1257" i="4"/>
  <c r="S1239" i="4"/>
  <c r="S1221" i="4"/>
  <c r="S1203" i="4"/>
  <c r="S1185" i="4"/>
  <c r="S1158" i="4"/>
  <c r="S1319" i="4"/>
  <c r="S1301" i="4"/>
  <c r="S1283" i="4"/>
  <c r="S1265" i="4"/>
  <c r="S1247" i="4"/>
  <c r="S1229" i="4"/>
  <c r="S1211" i="4"/>
  <c r="S1130" i="4"/>
  <c r="S1010" i="4"/>
  <c r="S1157" i="4"/>
  <c r="S1115" i="4"/>
  <c r="S1081" i="4"/>
  <c r="S1031" i="4"/>
  <c r="S901" i="4"/>
  <c r="S870" i="4"/>
  <c r="S822" i="4"/>
  <c r="S1141" i="4"/>
  <c r="S1091" i="4"/>
  <c r="S1050" i="4"/>
  <c r="S1017" i="4"/>
  <c r="S994" i="4"/>
  <c r="S976" i="4"/>
  <c r="S959" i="4"/>
  <c r="S915" i="4"/>
  <c r="S892" i="4"/>
  <c r="S844" i="4"/>
  <c r="S787" i="4"/>
  <c r="S405" i="4"/>
  <c r="S1119" i="4"/>
  <c r="S1080" i="4"/>
  <c r="S1033" i="4"/>
  <c r="S947" i="4"/>
  <c r="S889" i="4"/>
  <c r="S866" i="4"/>
  <c r="S1164" i="4"/>
  <c r="S1099" i="4"/>
  <c r="S1060" i="4"/>
  <c r="S1027" i="4"/>
  <c r="S999" i="4"/>
  <c r="S981" i="4"/>
  <c r="S963" i="4"/>
  <c r="S923" i="4"/>
  <c r="S905" i="4"/>
  <c r="S849" i="4"/>
  <c r="S801" i="4"/>
  <c r="S736" i="4"/>
  <c r="S641" i="4"/>
  <c r="S485" i="4"/>
  <c r="S1129" i="4"/>
  <c r="S1101" i="4"/>
  <c r="S1043" i="4"/>
  <c r="S949" i="4"/>
  <c r="S902" i="4"/>
  <c r="S868" i="4"/>
  <c r="S750" i="4"/>
  <c r="S1187" i="4"/>
  <c r="S1169" i="4"/>
  <c r="S1126" i="4"/>
  <c r="S1084" i="4"/>
  <c r="S1040" i="4"/>
  <c r="S1012" i="4"/>
  <c r="S989" i="4"/>
  <c r="S971" i="4"/>
  <c r="S928" i="4"/>
  <c r="S859" i="4"/>
  <c r="S831" i="4"/>
  <c r="S2668" i="4"/>
  <c r="S2650" i="4"/>
  <c r="S2632" i="4"/>
  <c r="S2614" i="4"/>
  <c r="S2596" i="4"/>
  <c r="S2543" i="4"/>
  <c r="S3015" i="4"/>
  <c r="S2967" i="4"/>
  <c r="S1890" i="4"/>
  <c r="S3001" i="4"/>
  <c r="S2953" i="4"/>
  <c r="S2935" i="4"/>
  <c r="S2917" i="4"/>
  <c r="S2899" i="4"/>
  <c r="S2881" i="4"/>
  <c r="S2863" i="4"/>
  <c r="S2844" i="4"/>
  <c r="S2826" i="4"/>
  <c r="S2808" i="4"/>
  <c r="S2790" i="4"/>
  <c r="S2772" i="4"/>
  <c r="S2754" i="4"/>
  <c r="S2736" i="4"/>
  <c r="S2718" i="4"/>
  <c r="S2700" i="4"/>
  <c r="S2682" i="4"/>
  <c r="S2664" i="4"/>
  <c r="S2646" i="4"/>
  <c r="S2628" i="4"/>
  <c r="S2610" i="4"/>
  <c r="S2562" i="4"/>
  <c r="S2522" i="4"/>
  <c r="S3019" i="4"/>
  <c r="S2971" i="4"/>
  <c r="S2501" i="4"/>
  <c r="S2390" i="4"/>
  <c r="S3021" i="4"/>
  <c r="S2973" i="4"/>
  <c r="S2940" i="4"/>
  <c r="S2922" i="4"/>
  <c r="S2904" i="4"/>
  <c r="S2886" i="4"/>
  <c r="S2868" i="4"/>
  <c r="S2849" i="4"/>
  <c r="S2831" i="4"/>
  <c r="S2813" i="4"/>
  <c r="S2795" i="4"/>
  <c r="S2777" i="4"/>
  <c r="S2759" i="4"/>
  <c r="S2741" i="4"/>
  <c r="S2723" i="4"/>
  <c r="S2705" i="4"/>
  <c r="S2687" i="4"/>
  <c r="S2669" i="4"/>
  <c r="S2651" i="4"/>
  <c r="S2633" i="4"/>
  <c r="S2615" i="4"/>
  <c r="S2597" i="4"/>
  <c r="S2569" i="4"/>
  <c r="S3029" i="4"/>
  <c r="S2981" i="4"/>
  <c r="S2580" i="4"/>
  <c r="S2272" i="4"/>
  <c r="S2571" i="4"/>
  <c r="S2523" i="4"/>
  <c r="S2477" i="4"/>
  <c r="S2420" i="4"/>
  <c r="S2400" i="4"/>
  <c r="S2345" i="4"/>
  <c r="S2313" i="4"/>
  <c r="S2270" i="4"/>
  <c r="S1880" i="4"/>
  <c r="S2557" i="4"/>
  <c r="S2509" i="4"/>
  <c r="S2457" i="4"/>
  <c r="S2437" i="4"/>
  <c r="S2382" i="4"/>
  <c r="S2362" i="4"/>
  <c r="S2307" i="4"/>
  <c r="S2278" i="4"/>
  <c r="S2243" i="4"/>
  <c r="S2225" i="4"/>
  <c r="S2207" i="4"/>
  <c r="S2189" i="4"/>
  <c r="S2171" i="4"/>
  <c r="S2153" i="4"/>
  <c r="S2135" i="4"/>
  <c r="S2117" i="4"/>
  <c r="S2099" i="4"/>
  <c r="S2081" i="4"/>
  <c r="S2063" i="4"/>
  <c r="S2045" i="4"/>
  <c r="S2027" i="4"/>
  <c r="S2009" i="4"/>
  <c r="S1991" i="4"/>
  <c r="S1809" i="4"/>
  <c r="S1533" i="4"/>
  <c r="S2439" i="4"/>
  <c r="S2410" i="4"/>
  <c r="S2353" i="4"/>
  <c r="S2335" i="4"/>
  <c r="S2289" i="4"/>
  <c r="S2260" i="4"/>
  <c r="S2508" i="4"/>
  <c r="S2453" i="4"/>
  <c r="S2433" i="4"/>
  <c r="S2378" i="4"/>
  <c r="S2358" i="4"/>
  <c r="S2306" i="4"/>
  <c r="S2274" i="4"/>
  <c r="S2242" i="4"/>
  <c r="S2224" i="4"/>
  <c r="S2206" i="4"/>
  <c r="S2188" i="4"/>
  <c r="S2170" i="4"/>
  <c r="S2152" i="4"/>
  <c r="S2134" i="4"/>
  <c r="S2116" i="4"/>
  <c r="S2098" i="4"/>
  <c r="S2080" i="4"/>
  <c r="S2062" i="4"/>
  <c r="S2044" i="4"/>
  <c r="S2026" i="4"/>
  <c r="S2008" i="4"/>
  <c r="S1990" i="4"/>
  <c r="S1972" i="4"/>
  <c r="S1954" i="4"/>
  <c r="S1936" i="4"/>
  <c r="S1918" i="4"/>
  <c r="S1820" i="4"/>
  <c r="S2524" i="4"/>
  <c r="S2478" i="4"/>
  <c r="S2421" i="4"/>
  <c r="S2401" i="4"/>
  <c r="S2346" i="4"/>
  <c r="S2317" i="4"/>
  <c r="S2271" i="4"/>
  <c r="S1904" i="4"/>
  <c r="S2534" i="4"/>
  <c r="S2486" i="4"/>
  <c r="S2452" i="4"/>
  <c r="S2429" i="4"/>
  <c r="S2377" i="4"/>
  <c r="S2328" i="4"/>
  <c r="S2299" i="4"/>
  <c r="S2253" i="4"/>
  <c r="S2235" i="4"/>
  <c r="S2217" i="4"/>
  <c r="S2199" i="4"/>
  <c r="S2181" i="4"/>
  <c r="S2163" i="4"/>
  <c r="S2145" i="4"/>
  <c r="S2127" i="4"/>
  <c r="S2109" i="4"/>
  <c r="S2091" i="4"/>
  <c r="S2073" i="4"/>
  <c r="S2055" i="4"/>
  <c r="S2037" i="4"/>
  <c r="S2019" i="4"/>
  <c r="S2001" i="4"/>
  <c r="S1983" i="4"/>
  <c r="S1965" i="4"/>
  <c r="S1947" i="4"/>
  <c r="S1615" i="4"/>
  <c r="S1988" i="4"/>
  <c r="S1970" i="4"/>
  <c r="S1952" i="4"/>
  <c r="S1934" i="4"/>
  <c r="S1911" i="4"/>
  <c r="S1876" i="4"/>
  <c r="S1841" i="4"/>
  <c r="S1769" i="4"/>
  <c r="S1724" i="4"/>
  <c r="S1690" i="4"/>
  <c r="S1656" i="4"/>
  <c r="S1638" i="4"/>
  <c r="S1620" i="4"/>
  <c r="S1578" i="4"/>
  <c r="S1539" i="4"/>
  <c r="S1514" i="4"/>
  <c r="S1859" i="4"/>
  <c r="S1819" i="4"/>
  <c r="S1797" i="4"/>
  <c r="S1777" i="4"/>
  <c r="S1732" i="4"/>
  <c r="S1687" i="4"/>
  <c r="S1600" i="4"/>
  <c r="S1555" i="4"/>
  <c r="S1505" i="4"/>
  <c r="S1482" i="4"/>
  <c r="S1464" i="4"/>
  <c r="S1446" i="4"/>
  <c r="S1428" i="4"/>
  <c r="S1872" i="4"/>
  <c r="S1840" i="4"/>
  <c r="S1765" i="4"/>
  <c r="S1720" i="4"/>
  <c r="S1675" i="4"/>
  <c r="S1655" i="4"/>
  <c r="S1637" i="4"/>
  <c r="S1619" i="4"/>
  <c r="S1574" i="4"/>
  <c r="S1538" i="4"/>
  <c r="S1869" i="4"/>
  <c r="S1818" i="4"/>
  <c r="S1793" i="4"/>
  <c r="S1748" i="4"/>
  <c r="S1714" i="4"/>
  <c r="S1680" i="4"/>
  <c r="S1596" i="4"/>
  <c r="S1551" i="4"/>
  <c r="S1493" i="4"/>
  <c r="S1475" i="4"/>
  <c r="S1457" i="4"/>
  <c r="S1439" i="4"/>
  <c r="S1421" i="4"/>
  <c r="S1926" i="4"/>
  <c r="S1893" i="4"/>
  <c r="S1866" i="4"/>
  <c r="S1773" i="4"/>
  <c r="S1753" i="4"/>
  <c r="S1708" i="4"/>
  <c r="S1663" i="4"/>
  <c r="S1645" i="4"/>
  <c r="S1627" i="4"/>
  <c r="S1579" i="4"/>
  <c r="S1548" i="4"/>
  <c r="S1518" i="4"/>
  <c r="S1795" i="4"/>
  <c r="S1750" i="4"/>
  <c r="S1730" i="4"/>
  <c r="S1685" i="4"/>
  <c r="S1595" i="4"/>
  <c r="S1550" i="4"/>
  <c r="S1503" i="4"/>
  <c r="S1480" i="4"/>
  <c r="S1462" i="4"/>
  <c r="S1444" i="4"/>
  <c r="S1426" i="4"/>
  <c r="S1408" i="4"/>
  <c r="S1391" i="4"/>
  <c r="S1373" i="4"/>
  <c r="S1355" i="4"/>
  <c r="S1337" i="4"/>
  <c r="S1419" i="4"/>
  <c r="S1401" i="4"/>
  <c r="S1384" i="4"/>
  <c r="S1366" i="4"/>
  <c r="S1348" i="4"/>
  <c r="S1330" i="4"/>
  <c r="S1312" i="4"/>
  <c r="S1294" i="4"/>
  <c r="S1276" i="4"/>
  <c r="S1258" i="4"/>
  <c r="S1240" i="4"/>
  <c r="S1222" i="4"/>
  <c r="S1204" i="4"/>
  <c r="S1186" i="4"/>
  <c r="S1168" i="4"/>
  <c r="S1042" i="4"/>
  <c r="S1415" i="4"/>
  <c r="S1380" i="4"/>
  <c r="S1362" i="4"/>
  <c r="S1344" i="4"/>
  <c r="S1326" i="4"/>
  <c r="S1308" i="4"/>
  <c r="S1290" i="4"/>
  <c r="S1272" i="4"/>
  <c r="S1254" i="4"/>
  <c r="S1236" i="4"/>
  <c r="S1218" i="4"/>
  <c r="S1200" i="4"/>
  <c r="S1182" i="4"/>
  <c r="S1146" i="4"/>
  <c r="S1316" i="4"/>
  <c r="S1298" i="4"/>
  <c r="S1280" i="4"/>
  <c r="S1262" i="4"/>
  <c r="S1244" i="4"/>
  <c r="S1226" i="4"/>
  <c r="S1208" i="4"/>
  <c r="S1100" i="4"/>
  <c r="S933" i="4"/>
  <c r="S1149" i="4"/>
  <c r="S1112" i="4"/>
  <c r="S1073" i="4"/>
  <c r="S1020" i="4"/>
  <c r="S890" i="4"/>
  <c r="S867" i="4"/>
  <c r="S805" i="4"/>
  <c r="S1133" i="4"/>
  <c r="S1086" i="4"/>
  <c r="S1047" i="4"/>
  <c r="S1014" i="4"/>
  <c r="S991" i="4"/>
  <c r="S973" i="4"/>
  <c r="S930" i="4"/>
  <c r="S912" i="4"/>
  <c r="S878" i="4"/>
  <c r="S836" i="4"/>
  <c r="S784" i="4"/>
  <c r="S1156" i="4"/>
  <c r="S1114" i="4"/>
  <c r="S1075" i="4"/>
  <c r="S1019" i="4"/>
  <c r="S944" i="4"/>
  <c r="S886" i="4"/>
  <c r="S852" i="4"/>
  <c r="S1161" i="4"/>
  <c r="S1096" i="4"/>
  <c r="S1052" i="4"/>
  <c r="S1024" i="4"/>
  <c r="S996" i="4"/>
  <c r="S978" i="4"/>
  <c r="S920" i="4"/>
  <c r="S897" i="4"/>
  <c r="S846" i="4"/>
  <c r="S789" i="4"/>
  <c r="S724" i="4"/>
  <c r="S617" i="4"/>
  <c r="S413" i="4"/>
  <c r="S1121" i="4"/>
  <c r="S1079" i="4"/>
  <c r="S1032" i="4"/>
  <c r="S946" i="4"/>
  <c r="S888" i="4"/>
  <c r="S826" i="4"/>
  <c r="S747" i="4"/>
  <c r="S1184" i="4"/>
  <c r="S1166" i="4"/>
  <c r="S1123" i="4"/>
  <c r="S1065" i="4"/>
  <c r="S1037" i="4"/>
  <c r="S1004" i="4"/>
  <c r="S986" i="4"/>
  <c r="S968" i="4"/>
  <c r="S925" i="4"/>
  <c r="S856" i="4"/>
  <c r="S828" i="4"/>
  <c r="S2665" i="4"/>
  <c r="S2647" i="4"/>
  <c r="S2629" i="4"/>
  <c r="S2611" i="4"/>
  <c r="S2593" i="4"/>
  <c r="S2540" i="4"/>
  <c r="S3012" i="4"/>
  <c r="S2964" i="4"/>
  <c r="S3046" i="4"/>
  <c r="S2998" i="4"/>
  <c r="S2950" i="4"/>
  <c r="S2932" i="4"/>
  <c r="S2914" i="4"/>
  <c r="S2896" i="4"/>
  <c r="S2878" i="4"/>
  <c r="S2859" i="4"/>
  <c r="S2841" i="4"/>
  <c r="S2823" i="4"/>
  <c r="S2805" i="4"/>
  <c r="S2787" i="4"/>
  <c r="S2769" i="4"/>
  <c r="S2751" i="4"/>
  <c r="S2733" i="4"/>
  <c r="S2715" i="4"/>
  <c r="S2697" i="4"/>
  <c r="S2679" i="4"/>
  <c r="S2661" i="4"/>
  <c r="S2643" i="4"/>
  <c r="S2625" i="4"/>
  <c r="S2607" i="4"/>
  <c r="S2551" i="4"/>
  <c r="S2519" i="4"/>
  <c r="S3014" i="4"/>
  <c r="S2966" i="4"/>
  <c r="S2498" i="4"/>
  <c r="S2318" i="4"/>
  <c r="S3003" i="4"/>
  <c r="S2955" i="4"/>
  <c r="S2937" i="4"/>
  <c r="S2919" i="4"/>
  <c r="S2901" i="4"/>
  <c r="S2883" i="4"/>
  <c r="S2865" i="4"/>
  <c r="S2846" i="4"/>
  <c r="S2828" i="4"/>
  <c r="S2810" i="4"/>
  <c r="S2792" i="4"/>
  <c r="S2774" i="4"/>
  <c r="S2756" i="4"/>
  <c r="S2738" i="4"/>
  <c r="S2720" i="4"/>
  <c r="S2702" i="4"/>
  <c r="S2684" i="4"/>
  <c r="S2666" i="4"/>
  <c r="S2648" i="4"/>
  <c r="S2630" i="4"/>
  <c r="S2612" i="4"/>
  <c r="S2594" i="4"/>
  <c r="S2566" i="4"/>
  <c r="S3013" i="4"/>
  <c r="S2965" i="4"/>
  <c r="S2535" i="4"/>
  <c r="S2601" i="4"/>
  <c r="S2568" i="4"/>
  <c r="S2520" i="4"/>
  <c r="S2472" i="4"/>
  <c r="S2417" i="4"/>
  <c r="S2397" i="4"/>
  <c r="S2342" i="4"/>
  <c r="S2310" i="4"/>
  <c r="S2267" i="4"/>
  <c r="S1860" i="4"/>
  <c r="S2554" i="4"/>
  <c r="S2506" i="4"/>
  <c r="S2454" i="4"/>
  <c r="S2434" i="4"/>
  <c r="S2379" i="4"/>
  <c r="S2359" i="4"/>
  <c r="S2304" i="4"/>
  <c r="S2275" i="4"/>
  <c r="S2240" i="4"/>
  <c r="S2222" i="4"/>
  <c r="S2204" i="4"/>
  <c r="S2186" i="4"/>
  <c r="S2168" i="4"/>
  <c r="S2150" i="4"/>
  <c r="S2132" i="4"/>
  <c r="S2114" i="4"/>
  <c r="S2096" i="4"/>
  <c r="S2078" i="4"/>
  <c r="S2060" i="4"/>
  <c r="S2042" i="4"/>
  <c r="S2024" i="4"/>
  <c r="S2006" i="4"/>
  <c r="S1894" i="4"/>
  <c r="S1785" i="4"/>
  <c r="S1521" i="4"/>
  <c r="S2425" i="4"/>
  <c r="S2407" i="4"/>
  <c r="S2350" i="4"/>
  <c r="S2332" i="4"/>
  <c r="S2286" i="4"/>
  <c r="S1902" i="4"/>
  <c r="S2492" i="4"/>
  <c r="S2450" i="4"/>
  <c r="S2430" i="4"/>
  <c r="S2375" i="4"/>
  <c r="S2355" i="4"/>
  <c r="S2303" i="4"/>
  <c r="S2257" i="4"/>
  <c r="S2239" i="4"/>
  <c r="S2221" i="4"/>
  <c r="S2203" i="4"/>
  <c r="S2185" i="4"/>
  <c r="S2167" i="4"/>
  <c r="S2149" i="4"/>
  <c r="S2131" i="4"/>
  <c r="S2113" i="4"/>
  <c r="S2095" i="4"/>
  <c r="S2077" i="4"/>
  <c r="S2059" i="4"/>
  <c r="S2041" i="4"/>
  <c r="S2023" i="4"/>
  <c r="S2005" i="4"/>
  <c r="S1987" i="4"/>
  <c r="S1969" i="4"/>
  <c r="S1951" i="4"/>
  <c r="S1933" i="4"/>
  <c r="S1910" i="4"/>
  <c r="S1817" i="4"/>
  <c r="S2521" i="4"/>
  <c r="S2473" i="4"/>
  <c r="S2418" i="4"/>
  <c r="S2398" i="4"/>
  <c r="S2343" i="4"/>
  <c r="S2314" i="4"/>
  <c r="S2268" i="4"/>
  <c r="S1878" i="4"/>
  <c r="S2531" i="4"/>
  <c r="S2483" i="4"/>
  <c r="S2449" i="4"/>
  <c r="S2403" i="4"/>
  <c r="S2374" i="4"/>
  <c r="S2325" i="4"/>
  <c r="S2296" i="4"/>
  <c r="S2250" i="4"/>
  <c r="S2232" i="4"/>
  <c r="S2214" i="4"/>
  <c r="S2196" i="4"/>
  <c r="S2178" i="4"/>
  <c r="S2160" i="4"/>
  <c r="S2142" i="4"/>
  <c r="S2124" i="4"/>
  <c r="S2106" i="4"/>
  <c r="S2088" i="4"/>
  <c r="S2070" i="4"/>
  <c r="S2052" i="4"/>
  <c r="S2034" i="4"/>
  <c r="S2016" i="4"/>
  <c r="S1998" i="4"/>
  <c r="S1980" i="4"/>
  <c r="S1962" i="4"/>
  <c r="S1944" i="4"/>
  <c r="S1591" i="4"/>
  <c r="S1985" i="4"/>
  <c r="S1967" i="4"/>
  <c r="S1949" i="4"/>
  <c r="S1931" i="4"/>
  <c r="S1908" i="4"/>
  <c r="S1873" i="4"/>
  <c r="S1830" i="4"/>
  <c r="S1766" i="4"/>
  <c r="S1721" i="4"/>
  <c r="S1676" i="4"/>
  <c r="S1653" i="4"/>
  <c r="S1635" i="4"/>
  <c r="S1617" i="4"/>
  <c r="S1575" i="4"/>
  <c r="S1531" i="4"/>
  <c r="S1500" i="4"/>
  <c r="S1854" i="4"/>
  <c r="S1816" i="4"/>
  <c r="S1794" i="4"/>
  <c r="S1749" i="4"/>
  <c r="S1729" i="4"/>
  <c r="S1684" i="4"/>
  <c r="S1597" i="4"/>
  <c r="S1552" i="4"/>
  <c r="S1502" i="4"/>
  <c r="S1479" i="4"/>
  <c r="S1461" i="4"/>
  <c r="S1443" i="4"/>
  <c r="S1425" i="4"/>
  <c r="S1867" i="4"/>
  <c r="S1829" i="4"/>
  <c r="S1760" i="4"/>
  <c r="S1717" i="4"/>
  <c r="S1672" i="4"/>
  <c r="S1652" i="4"/>
  <c r="S1634" i="4"/>
  <c r="S1616" i="4"/>
  <c r="S1571" i="4"/>
  <c r="S1530" i="4"/>
  <c r="S1861" i="4"/>
  <c r="S1815" i="4"/>
  <c r="S1790" i="4"/>
  <c r="S1745" i="4"/>
  <c r="S1700" i="4"/>
  <c r="S1666" i="4"/>
  <c r="S1588" i="4"/>
  <c r="S1535" i="4"/>
  <c r="S1490" i="4"/>
  <c r="S1472" i="4"/>
  <c r="S1454" i="4"/>
  <c r="S1436" i="4"/>
  <c r="S1941" i="4"/>
  <c r="S1923" i="4"/>
  <c r="S1885" i="4"/>
  <c r="S1863" i="4"/>
  <c r="S1770" i="4"/>
  <c r="S1725" i="4"/>
  <c r="S1705" i="4"/>
  <c r="S1660" i="4"/>
  <c r="S1642" i="4"/>
  <c r="S1624" i="4"/>
  <c r="S1576" i="4"/>
  <c r="S1540" i="4"/>
  <c r="S1515" i="4"/>
  <c r="S1792" i="4"/>
  <c r="S1747" i="4"/>
  <c r="S1702" i="4"/>
  <c r="S1682" i="4"/>
  <c r="S1590" i="4"/>
  <c r="S1534" i="4"/>
  <c r="S1495" i="4"/>
  <c r="S1477" i="4"/>
  <c r="S1459" i="4"/>
  <c r="S1441" i="4"/>
  <c r="S1423" i="4"/>
  <c r="S1405" i="4"/>
  <c r="S1388" i="4"/>
  <c r="S1370" i="4"/>
  <c r="S1352" i="4"/>
  <c r="S1334" i="4"/>
  <c r="S1416" i="4"/>
  <c r="S1398" i="4"/>
  <c r="S1381" i="4"/>
  <c r="S1363" i="4"/>
  <c r="S1345" i="4"/>
  <c r="S1327" i="4"/>
  <c r="S1309" i="4"/>
  <c r="S1291" i="4"/>
  <c r="S1273" i="4"/>
  <c r="S1255" i="4"/>
  <c r="S1237" i="4"/>
  <c r="S1219" i="4"/>
  <c r="S1201" i="4"/>
  <c r="S1183" i="4"/>
  <c r="S1165" i="4"/>
  <c r="S1006" i="4"/>
  <c r="S1412" i="4"/>
  <c r="S1395" i="4"/>
  <c r="S1377" i="4"/>
  <c r="S1359" i="4"/>
  <c r="S1341" i="4"/>
  <c r="S1323" i="4"/>
  <c r="S1305" i="4"/>
  <c r="S1287" i="4"/>
  <c r="S1269" i="4"/>
  <c r="S1251" i="4"/>
  <c r="S1233" i="4"/>
  <c r="S1215" i="4"/>
  <c r="S1197" i="4"/>
  <c r="S1179" i="4"/>
  <c r="S1140" i="4"/>
  <c r="S1313" i="4"/>
  <c r="S1295" i="4"/>
  <c r="S1277" i="4"/>
  <c r="S1259" i="4"/>
  <c r="S1241" i="4"/>
  <c r="S1223" i="4"/>
  <c r="S1205" i="4"/>
  <c r="S1082" i="4"/>
  <c r="S903" i="4"/>
  <c r="S1144" i="4"/>
  <c r="S1109" i="4"/>
  <c r="S1070" i="4"/>
  <c r="S1009" i="4"/>
  <c r="S887" i="4"/>
  <c r="S864" i="4"/>
  <c r="S770" i="4"/>
  <c r="S1125" i="4"/>
  <c r="S1083" i="4"/>
  <c r="S1039" i="4"/>
  <c r="S1011" i="4"/>
  <c r="S988" i="4"/>
  <c r="S970" i="4"/>
  <c r="S927" i="4"/>
  <c r="S909" i="4"/>
  <c r="S861" i="4"/>
  <c r="S833" i="4"/>
  <c r="S781" i="4"/>
  <c r="S1151" i="4"/>
  <c r="S1111" i="4"/>
  <c r="S1072" i="4"/>
  <c r="S1008" i="4"/>
  <c r="S941" i="4"/>
  <c r="S883" i="4"/>
  <c r="S841" i="4"/>
  <c r="S1153" i="4"/>
  <c r="S1093" i="4"/>
  <c r="S1049" i="4"/>
  <c r="S1016" i="4"/>
  <c r="S993" i="4"/>
  <c r="S975" i="4"/>
  <c r="S958" i="4"/>
  <c r="S917" i="4"/>
  <c r="S894" i="4"/>
  <c r="S838" i="4"/>
  <c r="S786" i="4"/>
  <c r="S706" i="4"/>
  <c r="S593" i="4"/>
  <c r="S1155" i="4"/>
  <c r="S1113" i="4"/>
  <c r="S1074" i="4"/>
  <c r="S1021" i="4"/>
  <c r="S943" i="4"/>
  <c r="S885" i="4"/>
  <c r="S823" i="4"/>
  <c r="S744" i="4"/>
  <c r="S1181" i="4"/>
  <c r="S1163" i="4"/>
  <c r="S1098" i="4"/>
  <c r="S1062" i="4"/>
  <c r="S1029" i="4"/>
  <c r="S1001" i="4"/>
  <c r="S983" i="4"/>
  <c r="S965" i="4"/>
  <c r="S922" i="4"/>
  <c r="S848" i="4"/>
  <c r="S817" i="4"/>
  <c r="S2662" i="4"/>
  <c r="S2644" i="4"/>
  <c r="S2626" i="4"/>
  <c r="S2608" i="4"/>
  <c r="S2590" i="4"/>
  <c r="S2514" i="4"/>
  <c r="S3009" i="4"/>
  <c r="S2961" i="4"/>
  <c r="S3041" i="4"/>
  <c r="S2993" i="4"/>
  <c r="S2947" i="4"/>
  <c r="S2929" i="4"/>
  <c r="S2911" i="4"/>
  <c r="S2893" i="4"/>
  <c r="S2875" i="4"/>
  <c r="S2856" i="4"/>
  <c r="S2838" i="4"/>
  <c r="S2820" i="4"/>
  <c r="S2802" i="4"/>
  <c r="S2784" i="4"/>
  <c r="S2766" i="4"/>
  <c r="S2748" i="4"/>
  <c r="S2730" i="4"/>
  <c r="S2712" i="4"/>
  <c r="S2694" i="4"/>
  <c r="S2676" i="4"/>
  <c r="S2658" i="4"/>
  <c r="S2640" i="4"/>
  <c r="S2622" i="4"/>
  <c r="S2604" i="4"/>
  <c r="S2548" i="4"/>
  <c r="S2516" i="4"/>
  <c r="S3011" i="4"/>
  <c r="S2963" i="4"/>
  <c r="S2495" i="4"/>
  <c r="S3048" i="4"/>
  <c r="S3000" i="4"/>
  <c r="S2952" i="4"/>
  <c r="S2934" i="4"/>
  <c r="S2916" i="4"/>
  <c r="S2898" i="4"/>
  <c r="S2880" i="4"/>
  <c r="S2862" i="4"/>
  <c r="S2843" i="4"/>
  <c r="S2825" i="4"/>
  <c r="S2807" i="4"/>
  <c r="S2789" i="4"/>
  <c r="S2771" i="4"/>
  <c r="S2753" i="4"/>
  <c r="S2735" i="4"/>
  <c r="S2717" i="4"/>
  <c r="S2699" i="4"/>
  <c r="S2681" i="4"/>
  <c r="S2663" i="4"/>
  <c r="S2645" i="4"/>
  <c r="S2627" i="4"/>
  <c r="S2609" i="4"/>
  <c r="S2591" i="4"/>
  <c r="S2538" i="4"/>
  <c r="S3010" i="4"/>
  <c r="S2962" i="4"/>
  <c r="S2532" i="4"/>
  <c r="S2598" i="4"/>
  <c r="S2552" i="4"/>
  <c r="S2504" i="4"/>
  <c r="S2469" i="4"/>
  <c r="S2414" i="4"/>
  <c r="S2394" i="4"/>
  <c r="S2339" i="4"/>
  <c r="S2293" i="4"/>
  <c r="S2264" i="4"/>
  <c r="S2584" i="4"/>
  <c r="S2536" i="4"/>
  <c r="S2488" i="4"/>
  <c r="S2451" i="4"/>
  <c r="S2431" i="4"/>
  <c r="S2376" i="4"/>
  <c r="S2356" i="4"/>
  <c r="S2301" i="4"/>
  <c r="S2255" i="4"/>
  <c r="S2237" i="4"/>
  <c r="S2219" i="4"/>
  <c r="S2201" i="4"/>
  <c r="S2183" i="4"/>
  <c r="S2165" i="4"/>
  <c r="S2147" i="4"/>
  <c r="S2129" i="4"/>
  <c r="S2111" i="4"/>
  <c r="S2093" i="4"/>
  <c r="S2075" i="4"/>
  <c r="S2057" i="4"/>
  <c r="S2039" i="4"/>
  <c r="S2021" i="4"/>
  <c r="S2003" i="4"/>
  <c r="S1891" i="4"/>
  <c r="S1737" i="4"/>
  <c r="S2479" i="4"/>
  <c r="S2422" i="4"/>
  <c r="S2399" i="4"/>
  <c r="S2347" i="4"/>
  <c r="S2315" i="4"/>
  <c r="S2283" i="4"/>
  <c r="S1879" i="4"/>
  <c r="S2487" i="4"/>
  <c r="S2447" i="4"/>
  <c r="S2427" i="4"/>
  <c r="S2372" i="4"/>
  <c r="S2329" i="4"/>
  <c r="S2300" i="4"/>
  <c r="S2254" i="4"/>
  <c r="S2236" i="4"/>
  <c r="S2218" i="4"/>
  <c r="S2200" i="4"/>
  <c r="S2182" i="4"/>
  <c r="S2164" i="4"/>
  <c r="S2146" i="4"/>
  <c r="S2128" i="4"/>
  <c r="S2110" i="4"/>
  <c r="S2092" i="4"/>
  <c r="S2074" i="4"/>
  <c r="S2056" i="4"/>
  <c r="S2038" i="4"/>
  <c r="S2020" i="4"/>
  <c r="S2002" i="4"/>
  <c r="S1984" i="4"/>
  <c r="S1966" i="4"/>
  <c r="S1948" i="4"/>
  <c r="S1930" i="4"/>
  <c r="S1907" i="4"/>
  <c r="S1814" i="4"/>
  <c r="S2518" i="4"/>
  <c r="S2470" i="4"/>
  <c r="S2415" i="4"/>
  <c r="S2395" i="4"/>
  <c r="S2340" i="4"/>
  <c r="S2311" i="4"/>
  <c r="S2265" i="4"/>
  <c r="S1855" i="4"/>
  <c r="S2526" i="4"/>
  <c r="S2475" i="4"/>
  <c r="S2446" i="4"/>
  <c r="S2389" i="4"/>
  <c r="S2371" i="4"/>
  <c r="S2322" i="4"/>
  <c r="S2279" i="4"/>
  <c r="S2247" i="4"/>
  <c r="S2229" i="4"/>
  <c r="S2211" i="4"/>
  <c r="S2193" i="4"/>
  <c r="S2175" i="4"/>
  <c r="S2157" i="4"/>
  <c r="S2139" i="4"/>
  <c r="S2121" i="4"/>
  <c r="S2103" i="4"/>
  <c r="S2085" i="4"/>
  <c r="S2067" i="4"/>
  <c r="S2049" i="4"/>
  <c r="S2031" i="4"/>
  <c r="S2013" i="4"/>
  <c r="S1995" i="4"/>
  <c r="S1977" i="4"/>
  <c r="S1959" i="4"/>
  <c r="S1898" i="4"/>
  <c r="S1549" i="4"/>
  <c r="S1982" i="4"/>
  <c r="S1964" i="4"/>
  <c r="S1946" i="4"/>
  <c r="S1928" i="4"/>
  <c r="S1892" i="4"/>
  <c r="S1865" i="4"/>
  <c r="S1822" i="4"/>
  <c r="S1758" i="4"/>
  <c r="S1718" i="4"/>
  <c r="S1673" i="4"/>
  <c r="S1650" i="4"/>
  <c r="S1632" i="4"/>
  <c r="S1606" i="4"/>
  <c r="S1572" i="4"/>
  <c r="S1528" i="4"/>
  <c r="S1913" i="4"/>
  <c r="S1843" i="4"/>
  <c r="S1813" i="4"/>
  <c r="S1791" i="4"/>
  <c r="S1746" i="4"/>
  <c r="S1701" i="4"/>
  <c r="S1681" i="4"/>
  <c r="S1594" i="4"/>
  <c r="S1544" i="4"/>
  <c r="S1494" i="4"/>
  <c r="S1476" i="4"/>
  <c r="S1458" i="4"/>
  <c r="S1440" i="4"/>
  <c r="S1422" i="4"/>
  <c r="S1864" i="4"/>
  <c r="S1810" i="4"/>
  <c r="S1757" i="4"/>
  <c r="S1712" i="4"/>
  <c r="S1669" i="4"/>
  <c r="S1649" i="4"/>
  <c r="S1631" i="4"/>
  <c r="S1608" i="4"/>
  <c r="S1566" i="4"/>
  <c r="S1527" i="4"/>
  <c r="S1853" i="4"/>
  <c r="S1812" i="4"/>
  <c r="S1782" i="4"/>
  <c r="S1742" i="4"/>
  <c r="S1697" i="4"/>
  <c r="S1613" i="4"/>
  <c r="S1568" i="4"/>
  <c r="S1510" i="4"/>
  <c r="S1487" i="4"/>
  <c r="S1469" i="4"/>
  <c r="S1451" i="4"/>
  <c r="S1433" i="4"/>
  <c r="S1938" i="4"/>
  <c r="S1920" i="4"/>
  <c r="S1882" i="4"/>
  <c r="S1850" i="4"/>
  <c r="S1767" i="4"/>
  <c r="S1722" i="4"/>
  <c r="S1677" i="4"/>
  <c r="S1657" i="4"/>
  <c r="S1639" i="4"/>
  <c r="S1621" i="4"/>
  <c r="S1573" i="4"/>
  <c r="S1532" i="4"/>
  <c r="S1498" i="4"/>
  <c r="S1789" i="4"/>
  <c r="S1744" i="4"/>
  <c r="S1699" i="4"/>
  <c r="S1612" i="4"/>
  <c r="S1587" i="4"/>
  <c r="S1520" i="4"/>
  <c r="S1492" i="4"/>
  <c r="S1474" i="4"/>
  <c r="S1456" i="4"/>
  <c r="S1438" i="4"/>
  <c r="S1420" i="4"/>
  <c r="S1402" i="4"/>
  <c r="S1385" i="4"/>
  <c r="S1367" i="4"/>
  <c r="S1349" i="4"/>
  <c r="S1331" i="4"/>
  <c r="S1413" i="4"/>
  <c r="S1396" i="4"/>
  <c r="S1378" i="4"/>
  <c r="S1360" i="4"/>
  <c r="S1342" i="4"/>
  <c r="S1324" i="4"/>
  <c r="S1306" i="4"/>
  <c r="S1288" i="4"/>
  <c r="S1270" i="4"/>
  <c r="S1252" i="4"/>
  <c r="S1234" i="4"/>
  <c r="S1216" i="4"/>
  <c r="S1198" i="4"/>
  <c r="S1180" i="4"/>
  <c r="S1162" i="4"/>
  <c r="S875" i="4"/>
  <c r="S1409" i="4"/>
  <c r="S1392" i="4"/>
  <c r="S1374" i="4"/>
  <c r="S1356" i="4"/>
  <c r="S1338" i="4"/>
  <c r="S1320" i="4"/>
  <c r="S1302" i="4"/>
  <c r="S1284" i="4"/>
  <c r="S1266" i="4"/>
  <c r="S1248" i="4"/>
  <c r="S1230" i="4"/>
  <c r="S1212" i="4"/>
  <c r="S1194" i="4"/>
  <c r="S1176" i="4"/>
  <c r="S1128" i="4"/>
  <c r="S1310" i="4"/>
  <c r="S1292" i="4"/>
  <c r="S1274" i="4"/>
  <c r="S1256" i="4"/>
  <c r="S1238" i="4"/>
  <c r="S1220" i="4"/>
  <c r="S1202" i="4"/>
  <c r="S1058" i="4"/>
  <c r="S891" i="4"/>
  <c r="S1139" i="4"/>
  <c r="S1106" i="4"/>
  <c r="S1067" i="4"/>
  <c r="S954" i="4"/>
  <c r="S884" i="4"/>
  <c r="S853" i="4"/>
  <c r="S767" i="4"/>
  <c r="S1117" i="4"/>
  <c r="S1064" i="4"/>
  <c r="S1036" i="4"/>
  <c r="S1003" i="4"/>
  <c r="S985" i="4"/>
  <c r="S967" i="4"/>
  <c r="S924" i="4"/>
  <c r="S906" i="4"/>
  <c r="S858" i="4"/>
  <c r="S830" i="4"/>
  <c r="S778" i="4"/>
  <c r="S1143" i="4"/>
  <c r="S1108" i="4"/>
  <c r="S1069" i="4"/>
  <c r="S956" i="4"/>
  <c r="S938" i="4"/>
  <c r="S880" i="4"/>
  <c r="S760" i="4"/>
  <c r="S1132" i="4"/>
  <c r="S1085" i="4"/>
  <c r="S1041" i="4"/>
  <c r="S1013" i="4"/>
  <c r="S990" i="4"/>
  <c r="S972" i="4"/>
  <c r="S932" i="4"/>
  <c r="S914" i="4"/>
  <c r="S877" i="4"/>
  <c r="S815" i="4"/>
  <c r="S783" i="4"/>
  <c r="S682" i="4"/>
  <c r="S557" i="4"/>
  <c r="S1150" i="4"/>
  <c r="S1110" i="4"/>
  <c r="S1071" i="4"/>
  <c r="S1178" i="4"/>
  <c r="S980" i="4"/>
  <c r="S837" i="4"/>
  <c r="S797" i="4"/>
  <c r="S945" i="4"/>
  <c r="S907" i="4"/>
  <c r="S854" i="4"/>
  <c r="S796" i="4"/>
  <c r="S739" i="4"/>
  <c r="S668" i="4"/>
  <c r="S623" i="4"/>
  <c r="S579" i="4"/>
  <c r="S550" i="4"/>
  <c r="S504" i="4"/>
  <c r="S475" i="4"/>
  <c r="S394" i="4"/>
  <c r="S322" i="4"/>
  <c r="S710" i="4"/>
  <c r="S679" i="4"/>
  <c r="S651" i="4"/>
  <c r="S608" i="4"/>
  <c r="S564" i="4"/>
  <c r="S535" i="4"/>
  <c r="S489" i="4"/>
  <c r="S419" i="4"/>
  <c r="S294" i="4"/>
  <c r="S276" i="4"/>
  <c r="S258" i="4"/>
  <c r="S755" i="4"/>
  <c r="S687" i="4"/>
  <c r="S638" i="4"/>
  <c r="S584" i="4"/>
  <c r="S552" i="4"/>
  <c r="S523" i="4"/>
  <c r="S477" i="4"/>
  <c r="S780" i="4"/>
  <c r="S746" i="4"/>
  <c r="S715" i="4"/>
  <c r="S689" i="4"/>
  <c r="S661" i="4"/>
  <c r="S613" i="4"/>
  <c r="S595" i="4"/>
  <c r="S537" i="4"/>
  <c r="S494" i="4"/>
  <c r="S450" i="4"/>
  <c r="S421" i="4"/>
  <c r="S373" i="4"/>
  <c r="S703" i="4"/>
  <c r="S640" i="4"/>
  <c r="S589" i="4"/>
  <c r="S571" i="4"/>
  <c r="S525" i="4"/>
  <c r="S482" i="4"/>
  <c r="S464" i="4"/>
  <c r="S392" i="4"/>
  <c r="S824" i="4"/>
  <c r="S785" i="4"/>
  <c r="S762" i="4"/>
  <c r="S728" i="4"/>
  <c r="S697" i="4"/>
  <c r="S671" i="4"/>
  <c r="S626" i="4"/>
  <c r="S600" i="4"/>
  <c r="S559" i="4"/>
  <c r="S513" i="4"/>
  <c r="S458" i="4"/>
  <c r="S426" i="4"/>
  <c r="S465" i="4"/>
  <c r="S422" i="4"/>
  <c r="S374" i="4"/>
  <c r="S255" i="4"/>
  <c r="S237" i="4"/>
  <c r="S219" i="4"/>
  <c r="S201" i="4"/>
  <c r="S184" i="4"/>
  <c r="S166" i="4"/>
  <c r="S148" i="4"/>
  <c r="S130" i="4"/>
  <c r="S112" i="4"/>
  <c r="S94" i="4"/>
  <c r="S76" i="4"/>
  <c r="S58" i="4"/>
  <c r="S40" i="4"/>
  <c r="S22" i="4"/>
  <c r="S4" i="4"/>
  <c r="S330" i="4"/>
  <c r="S299" i="4"/>
  <c r="S281" i="4"/>
  <c r="S263" i="4"/>
  <c r="S245" i="4"/>
  <c r="S227" i="4"/>
  <c r="S209" i="4"/>
  <c r="S469" i="4"/>
  <c r="S423" i="4"/>
  <c r="S375" i="4"/>
  <c r="S434" i="4"/>
  <c r="S388" i="4"/>
  <c r="S340" i="4"/>
  <c r="S307" i="4"/>
  <c r="S289" i="4"/>
  <c r="S271" i="4"/>
  <c r="S253" i="4"/>
  <c r="S235" i="4"/>
  <c r="S217" i="4"/>
  <c r="S199" i="4"/>
  <c r="S182" i="4"/>
  <c r="S164" i="4"/>
  <c r="S146" i="4"/>
  <c r="S128" i="4"/>
  <c r="S110" i="4"/>
  <c r="S92" i="4"/>
  <c r="S74" i="4"/>
  <c r="S56" i="4"/>
  <c r="S38" i="4"/>
  <c r="S20" i="4"/>
  <c r="S2" i="4"/>
  <c r="S180" i="4"/>
  <c r="S162" i="4"/>
  <c r="S144" i="4"/>
  <c r="S126" i="4"/>
  <c r="S108" i="4"/>
  <c r="S90" i="4"/>
  <c r="S72" i="4"/>
  <c r="S54" i="4"/>
  <c r="S36" i="4"/>
  <c r="S18" i="4"/>
  <c r="S1007" i="4"/>
  <c r="S1160" i="4"/>
  <c r="S962" i="4"/>
  <c r="S834" i="4"/>
  <c r="S794" i="4"/>
  <c r="S942" i="4"/>
  <c r="S904" i="4"/>
  <c r="S840" i="4"/>
  <c r="S793" i="4"/>
  <c r="S722" i="4"/>
  <c r="S657" i="4"/>
  <c r="S620" i="4"/>
  <c r="S576" i="4"/>
  <c r="S547" i="4"/>
  <c r="S501" i="4"/>
  <c r="S411" i="4"/>
  <c r="S363" i="4"/>
  <c r="S733" i="4"/>
  <c r="S707" i="4"/>
  <c r="S676" i="4"/>
  <c r="S649" i="4"/>
  <c r="S605" i="4"/>
  <c r="S561" i="4"/>
  <c r="S518" i="4"/>
  <c r="S486" i="4"/>
  <c r="S416" i="4"/>
  <c r="S309" i="4"/>
  <c r="S291" i="4"/>
  <c r="S273" i="4"/>
  <c r="S798" i="4"/>
  <c r="S741" i="4"/>
  <c r="S684" i="4"/>
  <c r="S630" i="4"/>
  <c r="S581" i="4"/>
  <c r="S549" i="4"/>
  <c r="S506" i="4"/>
  <c r="S474" i="4"/>
  <c r="S769" i="4"/>
  <c r="S743" i="4"/>
  <c r="S712" i="4"/>
  <c r="S681" i="4"/>
  <c r="S650" i="4"/>
  <c r="S610" i="4"/>
  <c r="S566" i="4"/>
  <c r="S534" i="4"/>
  <c r="S491" i="4"/>
  <c r="S436" i="4"/>
  <c r="S418" i="4"/>
  <c r="S339" i="4"/>
  <c r="S686" i="4"/>
  <c r="S637" i="4"/>
  <c r="S586" i="4"/>
  <c r="S554" i="4"/>
  <c r="S522" i="4"/>
  <c r="S479" i="4"/>
  <c r="S447" i="4"/>
  <c r="S347" i="4"/>
  <c r="S821" i="4"/>
  <c r="S782" i="4"/>
  <c r="S751" i="4"/>
  <c r="S725" i="4"/>
  <c r="S694" i="4"/>
  <c r="S663" i="4"/>
  <c r="S615" i="4"/>
  <c r="S597" i="4"/>
  <c r="S542" i="4"/>
  <c r="S510" i="4"/>
  <c r="S455" i="4"/>
  <c r="S386" i="4"/>
  <c r="S462" i="4"/>
  <c r="S414" i="4"/>
  <c r="S366" i="4"/>
  <c r="S252" i="4"/>
  <c r="S234" i="4"/>
  <c r="S216" i="4"/>
  <c r="S181" i="4"/>
  <c r="S163" i="4"/>
  <c r="S145" i="4"/>
  <c r="S127" i="4"/>
  <c r="S109" i="4"/>
  <c r="S91" i="4"/>
  <c r="S73" i="4"/>
  <c r="S55" i="4"/>
  <c r="S37" i="4"/>
  <c r="S19" i="4"/>
  <c r="S370" i="4"/>
  <c r="S296" i="4"/>
  <c r="S278" i="4"/>
  <c r="S260" i="4"/>
  <c r="S242" i="4"/>
  <c r="S224" i="4"/>
  <c r="S206" i="4"/>
  <c r="S466" i="4"/>
  <c r="S420" i="4"/>
  <c r="S372" i="4"/>
  <c r="S431" i="4"/>
  <c r="S385" i="4"/>
  <c r="S337" i="4"/>
  <c r="S304" i="4"/>
  <c r="S286" i="4"/>
  <c r="S268" i="4"/>
  <c r="S250" i="4"/>
  <c r="S232" i="4"/>
  <c r="S214" i="4"/>
  <c r="S197" i="4"/>
  <c r="S179" i="4"/>
  <c r="S161" i="4"/>
  <c r="S143" i="4"/>
  <c r="S125" i="4"/>
  <c r="S107" i="4"/>
  <c r="S89" i="4"/>
  <c r="S71" i="4"/>
  <c r="S53" i="4"/>
  <c r="S35" i="4"/>
  <c r="S17" i="4"/>
  <c r="S195" i="4"/>
  <c r="S177" i="4"/>
  <c r="S159" i="4"/>
  <c r="S141" i="4"/>
  <c r="S123" i="4"/>
  <c r="S105" i="4"/>
  <c r="S87" i="4"/>
  <c r="S69" i="4"/>
  <c r="S51" i="4"/>
  <c r="S33" i="4"/>
  <c r="S15" i="4"/>
  <c r="S940" i="4"/>
  <c r="S1095" i="4"/>
  <c r="S919" i="4"/>
  <c r="S814" i="4"/>
  <c r="S791" i="4"/>
  <c r="S939" i="4"/>
  <c r="S896" i="4"/>
  <c r="S829" i="4"/>
  <c r="S776" i="4"/>
  <c r="S719" i="4"/>
  <c r="S654" i="4"/>
  <c r="S591" i="4"/>
  <c r="S573" i="4"/>
  <c r="S530" i="4"/>
  <c r="S498" i="4"/>
  <c r="S408" i="4"/>
  <c r="S360" i="4"/>
  <c r="S730" i="4"/>
  <c r="S699" i="4"/>
  <c r="S673" i="4"/>
  <c r="S633" i="4"/>
  <c r="S602" i="4"/>
  <c r="S558" i="4"/>
  <c r="S515" i="4"/>
  <c r="S460" i="4"/>
  <c r="S371" i="4"/>
  <c r="S306" i="4"/>
  <c r="S288" i="4"/>
  <c r="S270" i="4"/>
  <c r="S795" i="4"/>
  <c r="S738" i="4"/>
  <c r="S667" i="4"/>
  <c r="S622" i="4"/>
  <c r="S578" i="4"/>
  <c r="S546" i="4"/>
  <c r="S503" i="4"/>
  <c r="S410" i="4"/>
  <c r="S766" i="4"/>
  <c r="S735" i="4"/>
  <c r="S709" i="4"/>
  <c r="S678" i="4"/>
  <c r="S648" i="4"/>
  <c r="S607" i="4"/>
  <c r="S563" i="4"/>
  <c r="S520" i="4"/>
  <c r="S488" i="4"/>
  <c r="S433" i="4"/>
  <c r="S387" i="4"/>
  <c r="S336" i="4"/>
  <c r="S683" i="4"/>
  <c r="S624" i="4"/>
  <c r="S583" i="4"/>
  <c r="S551" i="4"/>
  <c r="S508" i="4"/>
  <c r="S476" i="4"/>
  <c r="S444" i="4"/>
  <c r="S344" i="4"/>
  <c r="S813" i="4"/>
  <c r="S779" i="4"/>
  <c r="S748" i="4"/>
  <c r="S717" i="4"/>
  <c r="S691" i="4"/>
  <c r="S660" i="4"/>
  <c r="S612" i="4"/>
  <c r="S594" i="4"/>
  <c r="S539" i="4"/>
  <c r="S496" i="4"/>
  <c r="S452" i="4"/>
  <c r="S378" i="4"/>
  <c r="S448" i="4"/>
  <c r="S406" i="4"/>
  <c r="S358" i="4"/>
  <c r="S249" i="4"/>
  <c r="S231" i="4"/>
  <c r="S213" i="4"/>
  <c r="S196" i="4"/>
  <c r="S178" i="4"/>
  <c r="S160" i="4"/>
  <c r="S142" i="4"/>
  <c r="S124" i="4"/>
  <c r="S106" i="4"/>
  <c r="S88" i="4"/>
  <c r="S70" i="4"/>
  <c r="S52" i="4"/>
  <c r="S34" i="4"/>
  <c r="S16" i="4"/>
  <c r="S362" i="4"/>
  <c r="S310" i="4"/>
  <c r="S293" i="4"/>
  <c r="S275" i="4"/>
  <c r="S257" i="4"/>
  <c r="S239" i="4"/>
  <c r="S221" i="4"/>
  <c r="S203" i="4"/>
  <c r="S463" i="4"/>
  <c r="S415" i="4"/>
  <c r="S367" i="4"/>
  <c r="S428" i="4"/>
  <c r="S380" i="4"/>
  <c r="S332" i="4"/>
  <c r="S301" i="4"/>
  <c r="S283" i="4"/>
  <c r="S265" i="4"/>
  <c r="S247" i="4"/>
  <c r="S229" i="4"/>
  <c r="S211" i="4"/>
  <c r="S194" i="4"/>
  <c r="S176" i="4"/>
  <c r="S158" i="4"/>
  <c r="S140" i="4"/>
  <c r="S122" i="4"/>
  <c r="S104" i="4"/>
  <c r="S86" i="4"/>
  <c r="S68" i="4"/>
  <c r="S50" i="4"/>
  <c r="S32" i="4"/>
  <c r="S14" i="4"/>
  <c r="S192" i="4"/>
  <c r="S174" i="4"/>
  <c r="S156" i="4"/>
  <c r="S138" i="4"/>
  <c r="S120" i="4"/>
  <c r="S102" i="4"/>
  <c r="S84" i="4"/>
  <c r="S66" i="4"/>
  <c r="S48" i="4"/>
  <c r="S30" i="4"/>
  <c r="S12" i="4"/>
  <c r="S820" i="4"/>
  <c r="S1026" i="4"/>
  <c r="S862" i="4"/>
  <c r="S808" i="4"/>
  <c r="S720" i="4"/>
  <c r="S913" i="4"/>
  <c r="S876" i="4"/>
  <c r="S804" i="4"/>
  <c r="S759" i="4"/>
  <c r="S702" i="4"/>
  <c r="S639" i="4"/>
  <c r="S585" i="4"/>
  <c r="S556" i="4"/>
  <c r="S524" i="4"/>
  <c r="S481" i="4"/>
  <c r="S400" i="4"/>
  <c r="S352" i="4"/>
  <c r="S716" i="4"/>
  <c r="S693" i="4"/>
  <c r="S662" i="4"/>
  <c r="S614" i="4"/>
  <c r="S596" i="4"/>
  <c r="S541" i="4"/>
  <c r="S495" i="4"/>
  <c r="S454" i="4"/>
  <c r="S324" i="4"/>
  <c r="S300" i="4"/>
  <c r="S282" i="4"/>
  <c r="S264" i="4"/>
  <c r="S775" i="4"/>
  <c r="S704" i="4"/>
  <c r="S653" i="4"/>
  <c r="S590" i="4"/>
  <c r="S572" i="4"/>
  <c r="S529" i="4"/>
  <c r="S483" i="4"/>
  <c r="S326" i="4"/>
  <c r="S752" i="4"/>
  <c r="S729" i="4"/>
  <c r="S695" i="4"/>
  <c r="S672" i="4"/>
  <c r="S627" i="4"/>
  <c r="S601" i="4"/>
  <c r="S543" i="4"/>
  <c r="S514" i="4"/>
  <c r="S456" i="4"/>
  <c r="S427" i="4"/>
  <c r="S379" i="4"/>
  <c r="S328" i="4"/>
  <c r="S655" i="4"/>
  <c r="S618" i="4"/>
  <c r="S577" i="4"/>
  <c r="S531" i="4"/>
  <c r="S502" i="4"/>
  <c r="S470" i="4"/>
  <c r="S438" i="4"/>
  <c r="S835" i="4"/>
  <c r="S802" i="4"/>
  <c r="S768" i="4"/>
  <c r="S734" i="4"/>
  <c r="S711" i="4"/>
  <c r="S677" i="4"/>
  <c r="S642" i="4"/>
  <c r="S606" i="4"/>
  <c r="S565" i="4"/>
  <c r="S519" i="4"/>
  <c r="S490" i="4"/>
  <c r="S432" i="4"/>
  <c r="S471" i="4"/>
  <c r="S442" i="4"/>
  <c r="S390" i="4"/>
  <c r="S342" i="4"/>
  <c r="S243" i="4"/>
  <c r="S225" i="4"/>
  <c r="S207" i="4"/>
  <c r="S190" i="4"/>
  <c r="S172" i="4"/>
  <c r="S154" i="4"/>
  <c r="S136" i="4"/>
  <c r="S118" i="4"/>
  <c r="S100" i="4"/>
  <c r="S82" i="4"/>
  <c r="S64" i="4"/>
  <c r="S46" i="4"/>
  <c r="S28" i="4"/>
  <c r="S10" i="4"/>
  <c r="S346" i="4"/>
  <c r="S305" i="4"/>
  <c r="S287" i="4"/>
  <c r="S269" i="4"/>
  <c r="S251" i="4"/>
  <c r="S233" i="4"/>
  <c r="S215" i="4"/>
  <c r="S198" i="4"/>
  <c r="S443" i="4"/>
  <c r="S396" i="4"/>
  <c r="S348" i="4"/>
  <c r="S409" i="4"/>
  <c r="S361" i="4"/>
  <c r="S311" i="4"/>
  <c r="S295" i="4"/>
  <c r="S277" i="4"/>
  <c r="S259" i="4"/>
  <c r="S241" i="4"/>
  <c r="S223" i="4"/>
  <c r="S205" i="4"/>
  <c r="S188" i="4"/>
  <c r="S170" i="4"/>
  <c r="S152" i="4"/>
  <c r="S134" i="4"/>
  <c r="S116" i="4"/>
  <c r="S98" i="4"/>
  <c r="S80" i="4"/>
  <c r="S62" i="4"/>
  <c r="S44" i="4"/>
  <c r="S26" i="4"/>
  <c r="S8" i="4"/>
  <c r="S186" i="4"/>
  <c r="S168" i="4"/>
  <c r="S150" i="4"/>
  <c r="S132" i="4"/>
  <c r="S114" i="4"/>
  <c r="S96" i="4"/>
  <c r="S78" i="4"/>
  <c r="S60" i="4"/>
  <c r="S42" i="4"/>
  <c r="S24" i="4"/>
  <c r="S6" i="4"/>
  <c r="S1196" i="4"/>
  <c r="S998" i="4"/>
  <c r="S845" i="4"/>
  <c r="S800" i="4"/>
  <c r="S625" i="4"/>
  <c r="S910" i="4"/>
  <c r="S865" i="4"/>
  <c r="S799" i="4"/>
  <c r="S756" i="4"/>
  <c r="S685" i="4"/>
  <c r="S636" i="4"/>
  <c r="S582" i="4"/>
  <c r="S553" i="4"/>
  <c r="S507" i="4"/>
  <c r="S478" i="4"/>
  <c r="S397" i="4"/>
  <c r="S349" i="4"/>
  <c r="S713" i="4"/>
  <c r="S690" i="4"/>
  <c r="S659" i="4"/>
  <c r="S611" i="4"/>
  <c r="S567" i="4"/>
  <c r="S538" i="4"/>
  <c r="S492" i="4"/>
  <c r="S451" i="4"/>
  <c r="S312" i="4"/>
  <c r="S297" i="4"/>
  <c r="S279" i="4"/>
  <c r="S261" i="4"/>
  <c r="S758" i="4"/>
  <c r="S701" i="4"/>
  <c r="S646" i="4"/>
  <c r="S587" i="4"/>
  <c r="S555" i="4"/>
  <c r="S526" i="4"/>
  <c r="S480" i="4"/>
  <c r="S314" i="4"/>
  <c r="S749" i="4"/>
  <c r="S726" i="4"/>
  <c r="S692" i="4"/>
  <c r="S664" i="4"/>
  <c r="S616" i="4"/>
  <c r="S598" i="4"/>
  <c r="S540" i="4"/>
  <c r="S511" i="4"/>
  <c r="S453" i="4"/>
  <c r="S424" i="4"/>
  <c r="S376" i="4"/>
  <c r="S316" i="4"/>
  <c r="S645" i="4"/>
  <c r="S592" i="4"/>
  <c r="S574" i="4"/>
  <c r="S528" i="4"/>
  <c r="S499" i="4"/>
  <c r="S467" i="4"/>
  <c r="S395" i="4"/>
  <c r="S832" i="4"/>
  <c r="S788" i="4"/>
  <c r="S765" i="4"/>
  <c r="S731" i="4"/>
  <c r="S708" i="4"/>
  <c r="S674" i="4"/>
  <c r="S634" i="4"/>
  <c r="S603" i="4"/>
  <c r="S562" i="4"/>
  <c r="S516" i="4"/>
  <c r="S487" i="4"/>
  <c r="S429" i="4"/>
  <c r="S468" i="4"/>
  <c r="S439" i="4"/>
  <c r="S382" i="4"/>
  <c r="S334" i="4"/>
  <c r="S240" i="4"/>
  <c r="S222" i="4"/>
  <c r="S204" i="4"/>
  <c r="S187" i="4"/>
  <c r="S169" i="4"/>
  <c r="S151" i="4"/>
  <c r="S133" i="4"/>
  <c r="S115" i="4"/>
  <c r="S97" i="4"/>
  <c r="S79" i="4"/>
  <c r="S61" i="4"/>
  <c r="S43" i="4"/>
  <c r="S25" i="4"/>
  <c r="S7" i="4"/>
  <c r="S338" i="4"/>
  <c r="S302" i="4"/>
  <c r="S284" i="4"/>
  <c r="S266" i="4"/>
  <c r="S248" i="4"/>
  <c r="S230" i="4"/>
  <c r="S212" i="4"/>
  <c r="S472" i="4"/>
  <c r="S440" i="4"/>
  <c r="S391" i="4"/>
  <c r="S343" i="4"/>
  <c r="S404" i="4"/>
  <c r="S356" i="4"/>
  <c r="S292" i="4"/>
  <c r="S274" i="4"/>
  <c r="S256" i="4"/>
  <c r="S238" i="4"/>
  <c r="S220" i="4"/>
  <c r="S202" i="4"/>
  <c r="S185" i="4"/>
  <c r="S167" i="4"/>
  <c r="S149" i="4"/>
  <c r="S131" i="4"/>
  <c r="S113" i="4"/>
  <c r="S95" i="4"/>
  <c r="S77" i="4"/>
  <c r="S59" i="4"/>
  <c r="S41" i="4"/>
  <c r="S23" i="4"/>
  <c r="S5" i="4"/>
  <c r="S183" i="4"/>
  <c r="S165" i="4"/>
  <c r="S147" i="4"/>
  <c r="S129" i="4"/>
  <c r="S111" i="4"/>
  <c r="S93" i="4"/>
  <c r="S75" i="4"/>
  <c r="S57" i="4"/>
  <c r="S39" i="4"/>
  <c r="S21" i="4"/>
  <c r="S3" i="4"/>
  <c r="S882" i="4"/>
  <c r="S893" i="4"/>
  <c r="S570" i="4"/>
  <c r="S696" i="4"/>
  <c r="S457" i="4"/>
  <c r="S721" i="4"/>
  <c r="S402" i="4"/>
  <c r="S604" i="4"/>
  <c r="S331" i="4"/>
  <c r="S473" i="4"/>
  <c r="S714" i="4"/>
  <c r="S493" i="4"/>
  <c r="S246" i="4"/>
  <c r="S139" i="4"/>
  <c r="S31" i="4"/>
  <c r="S254" i="4"/>
  <c r="S351" i="4"/>
  <c r="S262" i="4"/>
  <c r="S155" i="4"/>
  <c r="S47" i="4"/>
  <c r="S135" i="4"/>
  <c r="S27" i="4"/>
  <c r="S1059" i="4"/>
  <c r="S818" i="4"/>
  <c r="S527" i="4"/>
  <c r="S665" i="4"/>
  <c r="S368" i="4"/>
  <c r="S656" i="4"/>
  <c r="S763" i="4"/>
  <c r="S560" i="4"/>
  <c r="S669" i="4"/>
  <c r="S441" i="4"/>
  <c r="S680" i="4"/>
  <c r="S435" i="4"/>
  <c r="S228" i="4"/>
  <c r="S121" i="4"/>
  <c r="S13" i="4"/>
  <c r="S236" i="4"/>
  <c r="S412" i="4"/>
  <c r="S244" i="4"/>
  <c r="S137" i="4"/>
  <c r="S29" i="4"/>
  <c r="S117" i="4"/>
  <c r="S9" i="4"/>
  <c r="S916" i="4"/>
  <c r="S773" i="4"/>
  <c r="S484" i="4"/>
  <c r="S628" i="4"/>
  <c r="S303" i="4"/>
  <c r="S619" i="4"/>
  <c r="S732" i="4"/>
  <c r="S517" i="4"/>
  <c r="S621" i="4"/>
  <c r="S318" i="4"/>
  <c r="S320" i="4"/>
  <c r="S210" i="4"/>
  <c r="S103" i="4"/>
  <c r="S354" i="4"/>
  <c r="S218" i="4"/>
  <c r="S364" i="4"/>
  <c r="S226" i="4"/>
  <c r="S119" i="4"/>
  <c r="S11" i="4"/>
  <c r="S99" i="4"/>
  <c r="S811" i="4"/>
  <c r="S705" i="4"/>
  <c r="S403" i="4"/>
  <c r="S599" i="4"/>
  <c r="S285" i="4"/>
  <c r="S575" i="4"/>
  <c r="S698" i="4"/>
  <c r="S459" i="4"/>
  <c r="S580" i="4"/>
  <c r="S810" i="4"/>
  <c r="S609" i="4"/>
  <c r="S445" i="4"/>
  <c r="S193" i="4"/>
  <c r="S85" i="4"/>
  <c r="S308" i="4"/>
  <c r="S200" i="4"/>
  <c r="S329" i="4"/>
  <c r="S208" i="4"/>
  <c r="S101" i="4"/>
  <c r="S189" i="4"/>
  <c r="S81" i="4"/>
  <c r="S723" i="4"/>
  <c r="S644" i="4"/>
  <c r="S355" i="4"/>
  <c r="S544" i="4"/>
  <c r="S267" i="4"/>
  <c r="S532" i="4"/>
  <c r="S675" i="4"/>
  <c r="S430" i="4"/>
  <c r="S548" i="4"/>
  <c r="S771" i="4"/>
  <c r="S568" i="4"/>
  <c r="S398" i="4"/>
  <c r="S175" i="4"/>
  <c r="S67" i="4"/>
  <c r="S290" i="4"/>
  <c r="S446" i="4"/>
  <c r="S298" i="4"/>
  <c r="S191" i="4"/>
  <c r="S83" i="4"/>
  <c r="S171" i="4"/>
  <c r="S63" i="4"/>
  <c r="S936" i="4"/>
  <c r="S588" i="4"/>
  <c r="S727" i="4"/>
  <c r="S512" i="4"/>
  <c r="S792" i="4"/>
  <c r="S500" i="4"/>
  <c r="S632" i="4"/>
  <c r="S384" i="4"/>
  <c r="S505" i="4"/>
  <c r="S745" i="4"/>
  <c r="S536" i="4"/>
  <c r="S350" i="4"/>
  <c r="S157" i="4"/>
  <c r="S49" i="4"/>
  <c r="S272" i="4"/>
  <c r="S399" i="4"/>
  <c r="S280" i="4"/>
  <c r="S173" i="4"/>
  <c r="S65" i="4"/>
  <c r="S153" i="4"/>
  <c r="S45" i="4"/>
  <c r="AC543" i="5"/>
  <c r="AC3" i="5"/>
  <c r="AD3" i="5" s="1"/>
  <c r="AB3" i="5"/>
  <c r="AB543" i="5"/>
  <c r="AB1903" i="5"/>
  <c r="AB1905" i="5"/>
  <c r="AB1907" i="5"/>
  <c r="AB1909" i="5"/>
  <c r="AB1840" i="5"/>
  <c r="AB1842" i="5"/>
  <c r="AB1844" i="5"/>
  <c r="AB1846" i="5"/>
  <c r="AB1848" i="5"/>
  <c r="AB1850" i="5"/>
  <c r="AB1852" i="5"/>
  <c r="AB1854" i="5"/>
  <c r="AB1856" i="5"/>
  <c r="AB1858" i="5"/>
  <c r="AB1860" i="5"/>
  <c r="AB1862" i="5"/>
  <c r="AB1864" i="5"/>
  <c r="AB1866" i="5"/>
  <c r="AB1868" i="5"/>
  <c r="AB1870" i="5"/>
  <c r="AB1872" i="5"/>
  <c r="AB1874" i="5"/>
  <c r="AB1805" i="5"/>
  <c r="AB1807" i="5"/>
  <c r="AB1809" i="5"/>
  <c r="AB1811" i="5"/>
  <c r="AB1813" i="5"/>
  <c r="AB1815" i="5"/>
  <c r="AB1817" i="5"/>
  <c r="AB1819" i="5"/>
  <c r="AB1821" i="5"/>
  <c r="AB1823" i="5"/>
  <c r="AB1825" i="5"/>
  <c r="AB1542" i="5"/>
  <c r="AB1544" i="5"/>
  <c r="AB1546" i="5"/>
  <c r="AB1548" i="5"/>
  <c r="AB1550" i="5"/>
  <c r="AB1481" i="5"/>
  <c r="AB1483" i="5"/>
  <c r="AB1485" i="5"/>
  <c r="AB1487" i="5"/>
  <c r="AB1489" i="5"/>
  <c r="AB1491" i="5"/>
  <c r="AB1493" i="5"/>
  <c r="AB1495" i="5"/>
  <c r="AB1497" i="5"/>
  <c r="AB1499" i="5"/>
  <c r="AB1501" i="5"/>
  <c r="AB1503" i="5"/>
  <c r="AB1505" i="5"/>
  <c r="AB1507" i="5"/>
  <c r="AB1509" i="5"/>
  <c r="AB1511" i="5"/>
  <c r="AB1513" i="5"/>
  <c r="AB1444" i="5"/>
  <c r="AB1446" i="5"/>
  <c r="AB1448" i="5"/>
  <c r="AB1450" i="5"/>
  <c r="AB1452" i="5"/>
  <c r="AB1454" i="5"/>
  <c r="AB1456" i="5"/>
  <c r="AB1458" i="5"/>
  <c r="AB1460" i="5"/>
  <c r="AB1462" i="5"/>
  <c r="AB1464" i="5"/>
  <c r="AB1466" i="5"/>
  <c r="AB1468" i="5"/>
  <c r="AB1470" i="5"/>
  <c r="AB1472" i="5"/>
  <c r="AB1474" i="5"/>
  <c r="AB1476" i="5"/>
  <c r="AB1478" i="5"/>
  <c r="AB1409" i="5"/>
  <c r="AB1411" i="5"/>
  <c r="AB1413" i="5"/>
  <c r="AB1415" i="5"/>
  <c r="AB1417" i="5"/>
  <c r="AB1419" i="5"/>
  <c r="AB1421" i="5"/>
  <c r="AB1423" i="5"/>
  <c r="AB1425" i="5"/>
  <c r="AB1427" i="5"/>
  <c r="AB1429" i="5"/>
  <c r="AB1431" i="5"/>
  <c r="AB1433" i="5"/>
  <c r="AB1435" i="5"/>
  <c r="AB1437" i="5"/>
  <c r="AB1439" i="5"/>
  <c r="AB1441" i="5"/>
  <c r="AB1372" i="5"/>
  <c r="AB1374" i="5"/>
  <c r="AB1376" i="5"/>
  <c r="AB1378" i="5"/>
  <c r="AB1380" i="5"/>
  <c r="AB1382" i="5"/>
  <c r="AB1384" i="5"/>
  <c r="AB1386" i="5"/>
  <c r="AB1388" i="5"/>
  <c r="AB1390" i="5"/>
  <c r="AB1392" i="5"/>
  <c r="AB1394" i="5"/>
  <c r="AB1236" i="5"/>
  <c r="AB1238" i="5"/>
  <c r="AB1240" i="5"/>
  <c r="AB1242" i="5"/>
  <c r="AB1244" i="5"/>
  <c r="AB1246" i="5"/>
  <c r="AB1248" i="5"/>
  <c r="AB1250" i="5"/>
  <c r="AB1252" i="5"/>
  <c r="AB1254" i="5"/>
  <c r="AB1256" i="5"/>
  <c r="AB1258" i="5"/>
  <c r="AB1260" i="5"/>
  <c r="AB1262" i="5"/>
  <c r="AB1193" i="5"/>
  <c r="AB1195" i="5"/>
  <c r="AB1197" i="5"/>
  <c r="AB1199" i="5"/>
  <c r="AB1201" i="5"/>
  <c r="AB1203" i="5"/>
  <c r="AB1205" i="5"/>
  <c r="AB1207" i="5"/>
  <c r="AB1209" i="5"/>
  <c r="AB1211" i="5"/>
  <c r="AB1213" i="5"/>
  <c r="AB1215" i="5"/>
  <c r="AB1219" i="5"/>
  <c r="AB1223" i="5"/>
  <c r="AB1156" i="5"/>
  <c r="AB1158" i="5"/>
  <c r="AB1162" i="5"/>
  <c r="AB1166" i="5"/>
  <c r="AB1170" i="5"/>
  <c r="AB1174" i="5"/>
  <c r="AB1178" i="5"/>
  <c r="AB1182" i="5"/>
  <c r="AB1186" i="5"/>
  <c r="AB1190" i="5"/>
  <c r="AB1151" i="5"/>
  <c r="AB1153" i="5"/>
  <c r="AB1086" i="5"/>
  <c r="AB1090" i="5"/>
  <c r="AB1094" i="5"/>
  <c r="AB1098" i="5"/>
  <c r="AB1102" i="5"/>
  <c r="AB1106" i="5"/>
  <c r="AB1110" i="5"/>
  <c r="AB1114" i="5"/>
  <c r="AB1118" i="5"/>
  <c r="AB1076" i="5"/>
  <c r="AB1080" i="5"/>
  <c r="AB1042" i="5"/>
  <c r="AB1046" i="5"/>
  <c r="AB1008" i="5"/>
  <c r="AB969" i="5"/>
  <c r="AB973" i="5"/>
  <c r="AB936" i="5"/>
  <c r="AB897" i="5"/>
  <c r="AB901" i="5"/>
  <c r="AB862" i="5"/>
  <c r="AB866" i="5"/>
  <c r="AB827" i="5"/>
  <c r="AB790" i="5"/>
  <c r="AB794" i="5"/>
  <c r="AB755" i="5"/>
  <c r="AB718" i="5"/>
  <c r="AB722" i="5"/>
  <c r="AB683" i="5"/>
  <c r="AB646" i="5"/>
  <c r="AB650" i="5"/>
  <c r="AB611" i="5"/>
  <c r="AB613" i="5"/>
  <c r="AB2129" i="5"/>
  <c r="AB2131" i="5"/>
  <c r="AB2133" i="5"/>
  <c r="AB2135" i="5"/>
  <c r="AB2137" i="5"/>
  <c r="AB2139" i="5"/>
  <c r="AB2141" i="5"/>
  <c r="AB2143" i="5"/>
  <c r="AB2145" i="5"/>
  <c r="AB2147" i="5"/>
  <c r="AB1827" i="5"/>
  <c r="AB1829" i="5"/>
  <c r="AB1831" i="5"/>
  <c r="AB1833" i="5"/>
  <c r="AB1835" i="5"/>
  <c r="AB1837" i="5"/>
  <c r="AB1768" i="5"/>
  <c r="AB1770" i="5"/>
  <c r="AB1772" i="5"/>
  <c r="AB1774" i="5"/>
  <c r="AB1776" i="5"/>
  <c r="AB1778" i="5"/>
  <c r="AB1780" i="5"/>
  <c r="AB1782" i="5"/>
  <c r="AB1784" i="5"/>
  <c r="AB1786" i="5"/>
  <c r="AB1396" i="5"/>
  <c r="AB1398" i="5"/>
  <c r="AB1400" i="5"/>
  <c r="AB1402" i="5"/>
  <c r="AB1404" i="5"/>
  <c r="AB1406" i="5"/>
  <c r="AB1337" i="5"/>
  <c r="AB1339" i="5"/>
  <c r="AB1341" i="5"/>
  <c r="AB1343" i="5"/>
  <c r="AB1345" i="5"/>
  <c r="AB1347" i="5"/>
  <c r="AB1349" i="5"/>
  <c r="AB1351" i="5"/>
  <c r="AB1353" i="5"/>
  <c r="AB1355" i="5"/>
  <c r="AB1357" i="5"/>
  <c r="AB1359" i="5"/>
  <c r="AB1361" i="5"/>
  <c r="AB1363" i="5"/>
  <c r="AB1365" i="5"/>
  <c r="AB1367" i="5"/>
  <c r="AB1369" i="5"/>
  <c r="AB1328" i="5"/>
  <c r="AB1330" i="5"/>
  <c r="AB1332" i="5"/>
  <c r="AB1334" i="5"/>
  <c r="AB1265" i="5"/>
  <c r="AB1267" i="5"/>
  <c r="AB1269" i="5"/>
  <c r="AB1271" i="5"/>
  <c r="AB1273" i="5"/>
  <c r="AB1275" i="5"/>
  <c r="AB1277" i="5"/>
  <c r="AB1279" i="5"/>
  <c r="AB1281" i="5"/>
  <c r="AB1283" i="5"/>
  <c r="AB1285" i="5"/>
  <c r="AB1287" i="5"/>
  <c r="AB1289" i="5"/>
  <c r="AB1291" i="5"/>
  <c r="AB1293" i="5"/>
  <c r="AB1295" i="5"/>
  <c r="AB1297" i="5"/>
  <c r="AB1228" i="5"/>
  <c r="AB1230" i="5"/>
  <c r="AB1232" i="5"/>
  <c r="AB1234" i="5"/>
  <c r="AB1217" i="5"/>
  <c r="AB1221" i="5"/>
  <c r="AB1225" i="5"/>
  <c r="AB1160" i="5"/>
  <c r="AB1164" i="5"/>
  <c r="AB1168" i="5"/>
  <c r="AB1172" i="5"/>
  <c r="AB1176" i="5"/>
  <c r="AB1180" i="5"/>
  <c r="AB1184" i="5"/>
  <c r="AB1188" i="5"/>
  <c r="AB1149" i="5"/>
  <c r="AB1084" i="5"/>
  <c r="AB1088" i="5"/>
  <c r="AB1092" i="5"/>
  <c r="AB1096" i="5"/>
  <c r="AB1100" i="5"/>
  <c r="AB1104" i="5"/>
  <c r="AB1108" i="5"/>
  <c r="AB1112" i="5"/>
  <c r="AB1116" i="5"/>
  <c r="AB1078" i="5"/>
  <c r="AB1040" i="5"/>
  <c r="AB1044" i="5"/>
  <c r="AB1006" i="5"/>
  <c r="AB1010" i="5"/>
  <c r="AB971" i="5"/>
  <c r="AB934" i="5"/>
  <c r="AB938" i="5"/>
  <c r="AB899" i="5"/>
  <c r="AB864" i="5"/>
  <c r="AB825" i="5"/>
  <c r="AB829" i="5"/>
  <c r="AB792" i="5"/>
  <c r="AB753" i="5"/>
  <c r="AB757" i="5"/>
  <c r="AB720" i="5"/>
  <c r="AB681" i="5"/>
  <c r="AB685" i="5"/>
  <c r="AB648" i="5"/>
  <c r="AB609" i="5"/>
  <c r="AB574" i="5"/>
  <c r="AB2149" i="5"/>
  <c r="AB2151" i="5"/>
  <c r="AB2153" i="5"/>
  <c r="AB2155" i="5"/>
  <c r="AB2157" i="5"/>
  <c r="AB2159" i="5"/>
  <c r="AB2161" i="5"/>
  <c r="AB2092" i="5"/>
  <c r="AB2094" i="5"/>
  <c r="AB2096" i="5"/>
  <c r="AB2098" i="5"/>
  <c r="AB2100" i="5"/>
  <c r="AB2102" i="5"/>
  <c r="AB2104" i="5"/>
  <c r="AB2106" i="5"/>
  <c r="AB2108" i="5"/>
  <c r="AB2110" i="5"/>
  <c r="AB2112" i="5"/>
  <c r="AB2114" i="5"/>
  <c r="AB2116" i="5"/>
  <c r="AB2118" i="5"/>
  <c r="AB2120" i="5"/>
  <c r="AB2122" i="5"/>
  <c r="AB2124" i="5"/>
  <c r="AB2126" i="5"/>
  <c r="AB2057" i="5"/>
  <c r="AB2059" i="5"/>
  <c r="AB2061" i="5"/>
  <c r="AB2063" i="5"/>
  <c r="AB2065" i="5"/>
  <c r="AB2067" i="5"/>
  <c r="AB2069" i="5"/>
  <c r="AB2071" i="5"/>
  <c r="AB2073" i="5"/>
  <c r="AB2075" i="5"/>
  <c r="AB2077" i="5"/>
  <c r="AB2079" i="5"/>
  <c r="AB2081" i="5"/>
  <c r="AB2083" i="5"/>
  <c r="AB2085" i="5"/>
  <c r="AB2087" i="5"/>
  <c r="AB2089" i="5"/>
  <c r="AB2020" i="5"/>
  <c r="AB2022" i="5"/>
  <c r="AB2024" i="5"/>
  <c r="AB2026" i="5"/>
  <c r="AB2028" i="5"/>
  <c r="AB2030" i="5"/>
  <c r="AB2032" i="5"/>
  <c r="AB2034" i="5"/>
  <c r="AB2036" i="5"/>
  <c r="AB2038" i="5"/>
  <c r="AB2040" i="5"/>
  <c r="AB2042" i="5"/>
  <c r="AB2044" i="5"/>
  <c r="AB2046" i="5"/>
  <c r="AB2048" i="5"/>
  <c r="AB2050" i="5"/>
  <c r="AB2052" i="5"/>
  <c r="AB2054" i="5"/>
  <c r="AB1985" i="5"/>
  <c r="AB1987" i="5"/>
  <c r="AB1989" i="5"/>
  <c r="AB1991" i="5"/>
  <c r="AB1993" i="5"/>
  <c r="AB1995" i="5"/>
  <c r="AB1997" i="5"/>
  <c r="AB1999" i="5"/>
  <c r="AB2001" i="5"/>
  <c r="AB2003" i="5"/>
  <c r="AB2005" i="5"/>
  <c r="AB2007" i="5"/>
  <c r="AB2009" i="5"/>
  <c r="AB2011" i="5"/>
  <c r="AB2013" i="5"/>
  <c r="AB2015" i="5"/>
  <c r="AB2017" i="5"/>
  <c r="AB1948" i="5"/>
  <c r="AB1950" i="5"/>
  <c r="AB1952" i="5"/>
  <c r="AB1954" i="5"/>
  <c r="AB1956" i="5"/>
  <c r="AB1958" i="5"/>
  <c r="AB1960" i="5"/>
  <c r="AB1962" i="5"/>
  <c r="AB1964" i="5"/>
  <c r="AB1966" i="5"/>
  <c r="AB1968" i="5"/>
  <c r="AB1970" i="5"/>
  <c r="AB1972" i="5"/>
  <c r="AB1974" i="5"/>
  <c r="AB1976" i="5"/>
  <c r="AB1978" i="5"/>
  <c r="AB1980" i="5"/>
  <c r="AB1982" i="5"/>
  <c r="AB1913" i="5"/>
  <c r="AB1915" i="5"/>
  <c r="AB1917" i="5"/>
  <c r="AB1919" i="5"/>
  <c r="AB1921" i="5"/>
  <c r="AB1923" i="5"/>
  <c r="AB1925" i="5"/>
  <c r="AB1927" i="5"/>
  <c r="AB1929" i="5"/>
  <c r="AB1931" i="5"/>
  <c r="AB1933" i="5"/>
  <c r="AB1935" i="5"/>
  <c r="AB1937" i="5"/>
  <c r="AB1939" i="5"/>
  <c r="AB1941" i="5"/>
  <c r="AB1943" i="5"/>
  <c r="AB1945" i="5"/>
  <c r="AB1876" i="5"/>
  <c r="AB1878" i="5"/>
  <c r="AB1880" i="5"/>
  <c r="AB1882" i="5"/>
  <c r="AB1884" i="5"/>
  <c r="AB1886" i="5"/>
  <c r="AB1888" i="5"/>
  <c r="AB1890" i="5"/>
  <c r="AB1892" i="5"/>
  <c r="AB1894" i="5"/>
  <c r="AB1896" i="5"/>
  <c r="AB1898" i="5"/>
  <c r="AB1900" i="5"/>
  <c r="AB1902" i="5"/>
  <c r="AB1788" i="5"/>
  <c r="AB1790" i="5"/>
  <c r="AB1792" i="5"/>
  <c r="AB1794" i="5"/>
  <c r="AB1796" i="5"/>
  <c r="AB1798" i="5"/>
  <c r="AB1800" i="5"/>
  <c r="AB1802" i="5"/>
  <c r="AB1733" i="5"/>
  <c r="AB1735" i="5"/>
  <c r="AB1737" i="5"/>
  <c r="AB1739" i="5"/>
  <c r="AB1741" i="5"/>
  <c r="AB1743" i="5"/>
  <c r="AB1745" i="5"/>
  <c r="AB1747" i="5"/>
  <c r="AB1749" i="5"/>
  <c r="AB1751" i="5"/>
  <c r="AB1753" i="5"/>
  <c r="AB1755" i="5"/>
  <c r="AB1757" i="5"/>
  <c r="AB1759" i="5"/>
  <c r="AB1761" i="5"/>
  <c r="AB1763" i="5"/>
  <c r="AB1765" i="5"/>
  <c r="AB1696" i="5"/>
  <c r="AB1698" i="5"/>
  <c r="AB1700" i="5"/>
  <c r="AB1702" i="5"/>
  <c r="AB1704" i="5"/>
  <c r="AB1706" i="5"/>
  <c r="AB1708" i="5"/>
  <c r="AB1710" i="5"/>
  <c r="AB1712" i="5"/>
  <c r="AB1714" i="5"/>
  <c r="AB1716" i="5"/>
  <c r="AB1718" i="5"/>
  <c r="AB1720" i="5"/>
  <c r="AB1722" i="5"/>
  <c r="AB1724" i="5"/>
  <c r="AB1726" i="5"/>
  <c r="AB1728" i="5"/>
  <c r="AB1730" i="5"/>
  <c r="AB1661" i="5"/>
  <c r="AB1663" i="5"/>
  <c r="AB1665" i="5"/>
  <c r="AB1667" i="5"/>
  <c r="AB1669" i="5"/>
  <c r="AB1671" i="5"/>
  <c r="AB1673" i="5"/>
  <c r="AB1675" i="5"/>
  <c r="AB1677" i="5"/>
  <c r="AB1904" i="5"/>
  <c r="AB1906" i="5"/>
  <c r="AB1908" i="5"/>
  <c r="AB1910" i="5"/>
  <c r="AB1841" i="5"/>
  <c r="AB1843" i="5"/>
  <c r="AB1845" i="5"/>
  <c r="AB1847" i="5"/>
  <c r="AB1849" i="5"/>
  <c r="AB1851" i="5"/>
  <c r="AB1853" i="5"/>
  <c r="AB1855" i="5"/>
  <c r="AB1857" i="5"/>
  <c r="AB1859" i="5"/>
  <c r="AB1861" i="5"/>
  <c r="AB1863" i="5"/>
  <c r="AB1865" i="5"/>
  <c r="AB1867" i="5"/>
  <c r="AB1869" i="5"/>
  <c r="AB1871" i="5"/>
  <c r="AB1873" i="5"/>
  <c r="AB1804" i="5"/>
  <c r="AB1806" i="5"/>
  <c r="AB1808" i="5"/>
  <c r="AB1810" i="5"/>
  <c r="AB1812" i="5"/>
  <c r="AB1814" i="5"/>
  <c r="AB1816" i="5"/>
  <c r="AB1818" i="5"/>
  <c r="AB1820" i="5"/>
  <c r="AB1822" i="5"/>
  <c r="AB1824" i="5"/>
  <c r="AB1541" i="5"/>
  <c r="AB1543" i="5"/>
  <c r="AB1545" i="5"/>
  <c r="AB1547" i="5"/>
  <c r="AB1549" i="5"/>
  <c r="AB1480" i="5"/>
  <c r="AB1482" i="5"/>
  <c r="AB1484" i="5"/>
  <c r="AB1486" i="5"/>
  <c r="AB1488" i="5"/>
  <c r="AB1490" i="5"/>
  <c r="AB1492" i="5"/>
  <c r="AB1494" i="5"/>
  <c r="AB1496" i="5"/>
  <c r="AB1498" i="5"/>
  <c r="AB1500" i="5"/>
  <c r="AB1502" i="5"/>
  <c r="AB1504" i="5"/>
  <c r="AB1506" i="5"/>
  <c r="AB1508" i="5"/>
  <c r="AB1510" i="5"/>
  <c r="AB1512" i="5"/>
  <c r="AB1514" i="5"/>
  <c r="AB1445" i="5"/>
  <c r="AB1447" i="5"/>
  <c r="AB1449" i="5"/>
  <c r="AB1451" i="5"/>
  <c r="AB1453" i="5"/>
  <c r="AB1455" i="5"/>
  <c r="AB1457" i="5"/>
  <c r="AB1459" i="5"/>
  <c r="AB1461" i="5"/>
  <c r="AB1463" i="5"/>
  <c r="AB1465" i="5"/>
  <c r="AB1467" i="5"/>
  <c r="AB1469" i="5"/>
  <c r="AB1471" i="5"/>
  <c r="AB1473" i="5"/>
  <c r="AB1475" i="5"/>
  <c r="AB1477" i="5"/>
  <c r="AB1408" i="5"/>
  <c r="AB1410" i="5"/>
  <c r="AB1412" i="5"/>
  <c r="AB1414" i="5"/>
  <c r="AB1416" i="5"/>
  <c r="AB1418" i="5"/>
  <c r="AB1420" i="5"/>
  <c r="AB1422" i="5"/>
  <c r="AB1424" i="5"/>
  <c r="AB1426" i="5"/>
  <c r="AB1428" i="5"/>
  <c r="AB1430" i="5"/>
  <c r="AB1432" i="5"/>
  <c r="AB1434" i="5"/>
  <c r="AB1436" i="5"/>
  <c r="AB1438" i="5"/>
  <c r="AB1440" i="5"/>
  <c r="AB1442" i="5"/>
  <c r="AB1373" i="5"/>
  <c r="AB1375" i="5"/>
  <c r="AB1377" i="5"/>
  <c r="AB1379" i="5"/>
  <c r="AB1381" i="5"/>
  <c r="AB1383" i="5"/>
  <c r="AB1385" i="5"/>
  <c r="AB1387" i="5"/>
  <c r="AB1389" i="5"/>
  <c r="AB1391" i="5"/>
  <c r="AB1393" i="5"/>
  <c r="AB1202" i="5"/>
  <c r="AB1206" i="5"/>
  <c r="AB1210" i="5"/>
  <c r="AB1214" i="5"/>
  <c r="AB1218" i="5"/>
  <c r="AB1222" i="5"/>
  <c r="AB1226" i="5"/>
  <c r="AB1159" i="5"/>
  <c r="AB1163" i="5"/>
  <c r="AB1165" i="5"/>
  <c r="AB1169" i="5"/>
  <c r="AB1173" i="5"/>
  <c r="AB1177" i="5"/>
  <c r="AB1181" i="5"/>
  <c r="AB1185" i="5"/>
  <c r="AB1189" i="5"/>
  <c r="AB1150" i="5"/>
  <c r="AB1154" i="5"/>
  <c r="AB1085" i="5"/>
  <c r="AB1087" i="5"/>
  <c r="AB1091" i="5"/>
  <c r="AB1093" i="5"/>
  <c r="AB1097" i="5"/>
  <c r="AB1101" i="5"/>
  <c r="AB1105" i="5"/>
  <c r="AB1109" i="5"/>
  <c r="AB1113" i="5"/>
  <c r="AB1117" i="5"/>
  <c r="AB1077" i="5"/>
  <c r="AB1081" i="5"/>
  <c r="AB1043" i="5"/>
  <c r="AB1045" i="5"/>
  <c r="AB1007" i="5"/>
  <c r="AB970" i="5"/>
  <c r="AB974" i="5"/>
  <c r="AB935" i="5"/>
  <c r="AB898" i="5"/>
  <c r="AB902" i="5"/>
  <c r="AB863" i="5"/>
  <c r="AB826" i="5"/>
  <c r="AB830" i="5"/>
  <c r="AB791" i="5"/>
  <c r="AB754" i="5"/>
  <c r="AB758" i="5"/>
  <c r="AB719" i="5"/>
  <c r="AB682" i="5"/>
  <c r="AB686" i="5"/>
  <c r="AB647" i="5"/>
  <c r="AB610" i="5"/>
  <c r="AB614" i="5"/>
  <c r="AB575" i="5"/>
  <c r="AB537" i="5"/>
  <c r="AB541" i="5"/>
  <c r="AB1750" i="5"/>
  <c r="AB1758" i="5"/>
  <c r="AB1764" i="5"/>
  <c r="AB1699" i="5"/>
  <c r="AB1705" i="5"/>
  <c r="AB1711" i="5"/>
  <c r="AB1715" i="5"/>
  <c r="AB1721" i="5"/>
  <c r="AB1727" i="5"/>
  <c r="AB1662" i="5"/>
  <c r="AB1668" i="5"/>
  <c r="AB1674" i="5"/>
  <c r="AB1678" i="5"/>
  <c r="AB1684" i="5"/>
  <c r="AB1690" i="5"/>
  <c r="AB1625" i="5"/>
  <c r="AB2128" i="5"/>
  <c r="AB2130" i="5"/>
  <c r="AB2132" i="5"/>
  <c r="AB2134" i="5"/>
  <c r="AB2136" i="5"/>
  <c r="AB2138" i="5"/>
  <c r="AB2140" i="5"/>
  <c r="AB2142" i="5"/>
  <c r="AB2144" i="5"/>
  <c r="AB2146" i="5"/>
  <c r="AB1826" i="5"/>
  <c r="AB1828" i="5"/>
  <c r="AB1830" i="5"/>
  <c r="AB1832" i="5"/>
  <c r="AB1834" i="5"/>
  <c r="AB1836" i="5"/>
  <c r="AB1838" i="5"/>
  <c r="AB1769" i="5"/>
  <c r="AB1771" i="5"/>
  <c r="AB1773" i="5"/>
  <c r="AB1775" i="5"/>
  <c r="AB1777" i="5"/>
  <c r="AB1779" i="5"/>
  <c r="AB1781" i="5"/>
  <c r="AB1783" i="5"/>
  <c r="AB1785" i="5"/>
  <c r="AB1787" i="5"/>
  <c r="AB1395" i="5"/>
  <c r="AB1397" i="5"/>
  <c r="AB1399" i="5"/>
  <c r="AB1401" i="5"/>
  <c r="AB1403" i="5"/>
  <c r="AB1405" i="5"/>
  <c r="AB1336" i="5"/>
  <c r="AB1338" i="5"/>
  <c r="AB1340" i="5"/>
  <c r="AB1342" i="5"/>
  <c r="AB1344" i="5"/>
  <c r="AB1346" i="5"/>
  <c r="AB1348" i="5"/>
  <c r="AB1350" i="5"/>
  <c r="AB1352" i="5"/>
  <c r="AB1354" i="5"/>
  <c r="AB1356" i="5"/>
  <c r="AB1358" i="5"/>
  <c r="AB1360" i="5"/>
  <c r="AB1362" i="5"/>
  <c r="AB1364" i="5"/>
  <c r="AB1366" i="5"/>
  <c r="AB1368" i="5"/>
  <c r="AB1370" i="5"/>
  <c r="AB1329" i="5"/>
  <c r="AB1331" i="5"/>
  <c r="AB1333" i="5"/>
  <c r="AB1264" i="5"/>
  <c r="AB1266" i="5"/>
  <c r="AB1268" i="5"/>
  <c r="AB1270" i="5"/>
  <c r="AB1272" i="5"/>
  <c r="AB1274" i="5"/>
  <c r="AB1276" i="5"/>
  <c r="AB1278" i="5"/>
  <c r="AB1280" i="5"/>
  <c r="AB1282" i="5"/>
  <c r="AB1284" i="5"/>
  <c r="AB1286" i="5"/>
  <c r="AB1288" i="5"/>
  <c r="AB1290" i="5"/>
  <c r="AB1292" i="5"/>
  <c r="AB1294" i="5"/>
  <c r="AB1296" i="5"/>
  <c r="AB1298" i="5"/>
  <c r="AB1229" i="5"/>
  <c r="AB1231" i="5"/>
  <c r="AB1233" i="5"/>
  <c r="AB1235" i="5"/>
  <c r="AB1237" i="5"/>
  <c r="AB1239" i="5"/>
  <c r="AB1241" i="5"/>
  <c r="AB1243" i="5"/>
  <c r="AB1245" i="5"/>
  <c r="AB1247" i="5"/>
  <c r="AB1249" i="5"/>
  <c r="AB1251" i="5"/>
  <c r="AB1253" i="5"/>
  <c r="AB1255" i="5"/>
  <c r="AB1257" i="5"/>
  <c r="AB1259" i="5"/>
  <c r="AB1261" i="5"/>
  <c r="AB1192" i="5"/>
  <c r="AB1194" i="5"/>
  <c r="AB1196" i="5"/>
  <c r="AB1198" i="5"/>
  <c r="AB1200" i="5"/>
  <c r="AB1204" i="5"/>
  <c r="AB1208" i="5"/>
  <c r="AB1212" i="5"/>
  <c r="AB1216" i="5"/>
  <c r="AB1220" i="5"/>
  <c r="AB1224" i="5"/>
  <c r="AB1157" i="5"/>
  <c r="AB1161" i="5"/>
  <c r="AB1167" i="5"/>
  <c r="AB1171" i="5"/>
  <c r="AB1175" i="5"/>
  <c r="AB1179" i="5"/>
  <c r="AB1183" i="5"/>
  <c r="AB1187" i="5"/>
  <c r="AB1148" i="5"/>
  <c r="AB1152" i="5"/>
  <c r="AB1089" i="5"/>
  <c r="AB1095" i="5"/>
  <c r="AB1099" i="5"/>
  <c r="AB1103" i="5"/>
  <c r="AB1107" i="5"/>
  <c r="AB1111" i="5"/>
  <c r="AB1115" i="5"/>
  <c r="AB1082" i="5"/>
  <c r="AB1079" i="5"/>
  <c r="AB1041" i="5"/>
  <c r="AB1005" i="5"/>
  <c r="AB1009" i="5"/>
  <c r="AB972" i="5"/>
  <c r="AB933" i="5"/>
  <c r="AB937" i="5"/>
  <c r="AB900" i="5"/>
  <c r="AB861" i="5"/>
  <c r="AB865" i="5"/>
  <c r="AB828" i="5"/>
  <c r="AB789" i="5"/>
  <c r="AB793" i="5"/>
  <c r="AB756" i="5"/>
  <c r="AB717" i="5"/>
  <c r="AB721" i="5"/>
  <c r="AB684" i="5"/>
  <c r="AB645" i="5"/>
  <c r="AB649" i="5"/>
  <c r="AB612" i="5"/>
  <c r="AB573" i="5"/>
  <c r="AB577" i="5"/>
  <c r="AB539" i="5"/>
  <c r="AB1752" i="5"/>
  <c r="AB1760" i="5"/>
  <c r="AB1766" i="5"/>
  <c r="AB1701" i="5"/>
  <c r="AB1707" i="5"/>
  <c r="AB1713" i="5"/>
  <c r="AB1719" i="5"/>
  <c r="AB1725" i="5"/>
  <c r="AB1660" i="5"/>
  <c r="AB1666" i="5"/>
  <c r="AB1672" i="5"/>
  <c r="AB1680" i="5"/>
  <c r="AB1686" i="5"/>
  <c r="AB1692" i="5"/>
  <c r="AB1627" i="5"/>
  <c r="AB2148" i="5"/>
  <c r="AB2150" i="5"/>
  <c r="AB2152" i="5"/>
  <c r="AB2154" i="5"/>
  <c r="AB2156" i="5"/>
  <c r="AB2158" i="5"/>
  <c r="AB2160" i="5"/>
  <c r="AB2162" i="5"/>
  <c r="AB2093" i="5"/>
  <c r="AB2095" i="5"/>
  <c r="AB2097" i="5"/>
  <c r="AB2099" i="5"/>
  <c r="AB2101" i="5"/>
  <c r="AB2103" i="5"/>
  <c r="AB2105" i="5"/>
  <c r="AB2107" i="5"/>
  <c r="AB2109" i="5"/>
  <c r="AB2111" i="5"/>
  <c r="AB2113" i="5"/>
  <c r="AB2115" i="5"/>
  <c r="AB2117" i="5"/>
  <c r="AB2119" i="5"/>
  <c r="AB2121" i="5"/>
  <c r="AB2123" i="5"/>
  <c r="AB2125" i="5"/>
  <c r="AB2056" i="5"/>
  <c r="AB2058" i="5"/>
  <c r="AB2060" i="5"/>
  <c r="AB2062" i="5"/>
  <c r="AB2064" i="5"/>
  <c r="AB2066" i="5"/>
  <c r="AB2068" i="5"/>
  <c r="AB2070" i="5"/>
  <c r="AB2072" i="5"/>
  <c r="AB2074" i="5"/>
  <c r="AB2076" i="5"/>
  <c r="AB2078" i="5"/>
  <c r="AB2080" i="5"/>
  <c r="AB2082" i="5"/>
  <c r="AB2084" i="5"/>
  <c r="AB2086" i="5"/>
  <c r="AB2088" i="5"/>
  <c r="AB2090" i="5"/>
  <c r="AB2021" i="5"/>
  <c r="AB2023" i="5"/>
  <c r="AB2025" i="5"/>
  <c r="AB2027" i="5"/>
  <c r="AB2029" i="5"/>
  <c r="AB2031" i="5"/>
  <c r="AB2033" i="5"/>
  <c r="AB2035" i="5"/>
  <c r="AB2037" i="5"/>
  <c r="AB2039" i="5"/>
  <c r="AB2041" i="5"/>
  <c r="AB2043" i="5"/>
  <c r="AB2045" i="5"/>
  <c r="AB2047" i="5"/>
  <c r="AB2049" i="5"/>
  <c r="AB2051" i="5"/>
  <c r="AB2053" i="5"/>
  <c r="AB1984" i="5"/>
  <c r="AB1986" i="5"/>
  <c r="AB1988" i="5"/>
  <c r="AB1990" i="5"/>
  <c r="AB1992" i="5"/>
  <c r="AB1994" i="5"/>
  <c r="AB1996" i="5"/>
  <c r="AB1998" i="5"/>
  <c r="AB2000" i="5"/>
  <c r="AB2002" i="5"/>
  <c r="AB2004" i="5"/>
  <c r="AB2006" i="5"/>
  <c r="AB2008" i="5"/>
  <c r="AB2010" i="5"/>
  <c r="AB2012" i="5"/>
  <c r="AB2014" i="5"/>
  <c r="AB2016" i="5"/>
  <c r="AB2018" i="5"/>
  <c r="AB1949" i="5"/>
  <c r="AB1951" i="5"/>
  <c r="AB1953" i="5"/>
  <c r="AB1955" i="5"/>
  <c r="AB1957" i="5"/>
  <c r="AB1959" i="5"/>
  <c r="AB1961" i="5"/>
  <c r="AB1963" i="5"/>
  <c r="AB1965" i="5"/>
  <c r="AB1967" i="5"/>
  <c r="AB1969" i="5"/>
  <c r="AB1971" i="5"/>
  <c r="AB1973" i="5"/>
  <c r="AB1975" i="5"/>
  <c r="AB1977" i="5"/>
  <c r="AB1979" i="5"/>
  <c r="AB1981" i="5"/>
  <c r="AB1912" i="5"/>
  <c r="AB1914" i="5"/>
  <c r="AB1916" i="5"/>
  <c r="AB1918" i="5"/>
  <c r="AB1920" i="5"/>
  <c r="AB1922" i="5"/>
  <c r="AB1924" i="5"/>
  <c r="AB1926" i="5"/>
  <c r="AB1928" i="5"/>
  <c r="AB1930" i="5"/>
  <c r="AB1932" i="5"/>
  <c r="AB1934" i="5"/>
  <c r="AB1936" i="5"/>
  <c r="AB1938" i="5"/>
  <c r="AB1940" i="5"/>
  <c r="AB1942" i="5"/>
  <c r="AB1944" i="5"/>
  <c r="AB1946" i="5"/>
  <c r="AB1877" i="5"/>
  <c r="AB1879" i="5"/>
  <c r="AB1881" i="5"/>
  <c r="AB1883" i="5"/>
  <c r="AB1885" i="5"/>
  <c r="AB1887" i="5"/>
  <c r="AB1889" i="5"/>
  <c r="AB1891" i="5"/>
  <c r="AB1893" i="5"/>
  <c r="AB1895" i="5"/>
  <c r="AB1897" i="5"/>
  <c r="AB1899" i="5"/>
  <c r="AB1901" i="5"/>
  <c r="AB1789" i="5"/>
  <c r="AB1791" i="5"/>
  <c r="AB1793" i="5"/>
  <c r="AB1795" i="5"/>
  <c r="AB1797" i="5"/>
  <c r="AB1799" i="5"/>
  <c r="AB1801" i="5"/>
  <c r="AB1732" i="5"/>
  <c r="AB1734" i="5"/>
  <c r="AB1736" i="5"/>
  <c r="AB1738" i="5"/>
  <c r="AB1740" i="5"/>
  <c r="AB1742" i="5"/>
  <c r="AB1744" i="5"/>
  <c r="AB1746" i="5"/>
  <c r="AB1748" i="5"/>
  <c r="AB1754" i="5"/>
  <c r="AB1756" i="5"/>
  <c r="AB1762" i="5"/>
  <c r="AB1697" i="5"/>
  <c r="AB1703" i="5"/>
  <c r="AB1709" i="5"/>
  <c r="AB1717" i="5"/>
  <c r="AB1723" i="5"/>
  <c r="AB1729" i="5"/>
  <c r="AB1664" i="5"/>
  <c r="AB1670" i="5"/>
  <c r="AB1676" i="5"/>
  <c r="AB1682" i="5"/>
  <c r="AB1688" i="5"/>
  <c r="AB1694" i="5"/>
  <c r="AB1629" i="5"/>
  <c r="AB1687" i="5"/>
  <c r="AB1628" i="5"/>
  <c r="AB578" i="5"/>
  <c r="AB1637" i="5"/>
  <c r="AB1645" i="5"/>
  <c r="AB1651" i="5"/>
  <c r="AB1657" i="5"/>
  <c r="AB1592" i="5"/>
  <c r="AB1598" i="5"/>
  <c r="AB1604" i="5"/>
  <c r="AB1610" i="5"/>
  <c r="AB1616" i="5"/>
  <c r="AB1622" i="5"/>
  <c r="AB1557" i="5"/>
  <c r="AB1563" i="5"/>
  <c r="AB1569" i="5"/>
  <c r="AB1573" i="5"/>
  <c r="AB1577" i="5"/>
  <c r="AB1583" i="5"/>
  <c r="AB1518" i="5"/>
  <c r="AB1524" i="5"/>
  <c r="AB1530" i="5"/>
  <c r="AB1536" i="5"/>
  <c r="AB795" i="5"/>
  <c r="AB651" i="5"/>
  <c r="AB1580" i="5"/>
  <c r="AB1521" i="5"/>
  <c r="AB1533" i="5"/>
  <c r="AB759" i="5"/>
  <c r="AB1685" i="5"/>
  <c r="AB1626" i="5"/>
  <c r="AB576" i="5"/>
  <c r="AB1641" i="5"/>
  <c r="AB1649" i="5"/>
  <c r="AB1655" i="5"/>
  <c r="AB1590" i="5"/>
  <c r="AB1596" i="5"/>
  <c r="AB1602" i="5"/>
  <c r="AB1608" i="5"/>
  <c r="AB1614" i="5"/>
  <c r="AB1620" i="5"/>
  <c r="AB1555" i="5"/>
  <c r="AB1561" i="5"/>
  <c r="AB1567" i="5"/>
  <c r="AB1575" i="5"/>
  <c r="AB1581" i="5"/>
  <c r="AB1516" i="5"/>
  <c r="AB1522" i="5"/>
  <c r="AB1528" i="5"/>
  <c r="AB1534" i="5"/>
  <c r="AB1540" i="5"/>
  <c r="AB939" i="5"/>
  <c r="AB723" i="5"/>
  <c r="AB1582" i="5"/>
  <c r="AB1523" i="5"/>
  <c r="AB1535" i="5"/>
  <c r="AB687" i="5"/>
  <c r="AB1683" i="5"/>
  <c r="AB1624" i="5"/>
  <c r="AB1631" i="5"/>
  <c r="AB1633" i="5"/>
  <c r="AB1635" i="5"/>
  <c r="AB1639" i="5"/>
  <c r="AB1643" i="5"/>
  <c r="AB1647" i="5"/>
  <c r="AB1653" i="5"/>
  <c r="AB1588" i="5"/>
  <c r="AB1594" i="5"/>
  <c r="AB1600" i="5"/>
  <c r="AB1606" i="5"/>
  <c r="AB1612" i="5"/>
  <c r="AB1618" i="5"/>
  <c r="AB1553" i="5"/>
  <c r="AB1559" i="5"/>
  <c r="AB1565" i="5"/>
  <c r="AB1571" i="5"/>
  <c r="AB1579" i="5"/>
  <c r="AB1585" i="5"/>
  <c r="AB1520" i="5"/>
  <c r="AB1526" i="5"/>
  <c r="AB1532" i="5"/>
  <c r="AB1538" i="5"/>
  <c r="AB867" i="5"/>
  <c r="AB579" i="5"/>
  <c r="AB1584" i="5"/>
  <c r="AB1525" i="5"/>
  <c r="AB1537" i="5"/>
  <c r="AB903" i="5"/>
  <c r="AB538" i="5"/>
  <c r="AB1681" i="5"/>
  <c r="AB1693" i="5"/>
  <c r="AB542" i="5"/>
  <c r="AB1630" i="5"/>
  <c r="AB1634" i="5"/>
  <c r="AB1638" i="5"/>
  <c r="AB1644" i="5"/>
  <c r="AB1648" i="5"/>
  <c r="AB1652" i="5"/>
  <c r="AB1658" i="5"/>
  <c r="AB1593" i="5"/>
  <c r="AB1597" i="5"/>
  <c r="AB1603" i="5"/>
  <c r="AB1609" i="5"/>
  <c r="AB1613" i="5"/>
  <c r="AB1619" i="5"/>
  <c r="AB1552" i="5"/>
  <c r="AB1558" i="5"/>
  <c r="AB1564" i="5"/>
  <c r="AB1570" i="5"/>
  <c r="AB1576" i="5"/>
  <c r="AB1517" i="5"/>
  <c r="AB1527" i="5"/>
  <c r="AB1539" i="5"/>
  <c r="AB615" i="5"/>
  <c r="AB1679" i="5"/>
  <c r="AB1691" i="5"/>
  <c r="AB540" i="5"/>
  <c r="AB507" i="5"/>
  <c r="AB1689" i="5"/>
  <c r="AB1632" i="5"/>
  <c r="AB1636" i="5"/>
  <c r="AB1642" i="5"/>
  <c r="AB1646" i="5"/>
  <c r="AB1650" i="5"/>
  <c r="AB1656" i="5"/>
  <c r="AB1589" i="5"/>
  <c r="AB1599" i="5"/>
  <c r="AB1605" i="5"/>
  <c r="AB1607" i="5"/>
  <c r="AB1611" i="5"/>
  <c r="AB1617" i="5"/>
  <c r="AB1621" i="5"/>
  <c r="AB1556" i="5"/>
  <c r="AB1562" i="5"/>
  <c r="AB1568" i="5"/>
  <c r="AB1574" i="5"/>
  <c r="AB1586" i="5"/>
  <c r="AB1529" i="5"/>
  <c r="AB831" i="5"/>
  <c r="AB1640" i="5"/>
  <c r="AB1654" i="5"/>
  <c r="AB1591" i="5"/>
  <c r="AB1595" i="5"/>
  <c r="AB1601" i="5"/>
  <c r="AB1615" i="5"/>
  <c r="AB1554" i="5"/>
  <c r="AB1560" i="5"/>
  <c r="AB1566" i="5"/>
  <c r="AB1572" i="5"/>
  <c r="AB1578" i="5"/>
  <c r="AB1519" i="5"/>
  <c r="AB1531" i="5"/>
  <c r="AB975" i="5"/>
  <c r="AB435" i="5"/>
  <c r="AB429" i="5"/>
  <c r="AB254" i="5"/>
  <c r="AB182" i="5"/>
  <c r="AB110" i="5"/>
  <c r="AB74" i="5"/>
  <c r="AB500" i="5"/>
  <c r="AB465" i="5"/>
  <c r="AB431" i="5"/>
  <c r="AB365" i="5"/>
  <c r="AB371" i="5"/>
  <c r="AB377" i="5"/>
  <c r="AB383" i="5"/>
  <c r="AB389" i="5"/>
  <c r="AB395" i="5"/>
  <c r="AB330" i="5"/>
  <c r="AB336" i="5"/>
  <c r="AB342" i="5"/>
  <c r="AB348" i="5"/>
  <c r="AB354" i="5"/>
  <c r="AB360" i="5"/>
  <c r="AB322" i="5"/>
  <c r="AB289" i="5"/>
  <c r="AB248" i="5"/>
  <c r="AB212" i="5"/>
  <c r="AB177" i="5"/>
  <c r="AB140" i="5"/>
  <c r="AB105" i="5"/>
  <c r="AB69" i="5"/>
  <c r="AB37" i="5"/>
  <c r="AB108" i="5"/>
  <c r="AB35" i="5"/>
  <c r="AB472" i="5"/>
  <c r="AB478" i="5"/>
  <c r="AB482" i="5"/>
  <c r="AB486" i="5"/>
  <c r="AB490" i="5"/>
  <c r="AB494" i="5"/>
  <c r="AB498" i="5"/>
  <c r="AB504" i="5"/>
  <c r="AB469" i="5"/>
  <c r="AB398" i="5"/>
  <c r="AB369" i="5"/>
  <c r="AB375" i="5"/>
  <c r="AB381" i="5"/>
  <c r="AB387" i="5"/>
  <c r="AB393" i="5"/>
  <c r="AB328" i="5"/>
  <c r="AB334" i="5"/>
  <c r="AB340" i="5"/>
  <c r="AB346" i="5"/>
  <c r="AB352" i="5"/>
  <c r="AB358" i="5"/>
  <c r="AB320" i="5"/>
  <c r="AB326" i="5"/>
  <c r="AB287" i="5"/>
  <c r="AB252" i="5"/>
  <c r="AB216" i="5"/>
  <c r="AB181" i="5"/>
  <c r="AB144" i="5"/>
  <c r="AB109" i="5"/>
  <c r="AB73" i="5"/>
  <c r="AB36" i="5"/>
  <c r="AB70" i="5"/>
  <c r="AB505" i="5"/>
  <c r="AB474" i="5"/>
  <c r="AB476" i="5"/>
  <c r="AB480" i="5"/>
  <c r="AB484" i="5"/>
  <c r="AB488" i="5"/>
  <c r="AB492" i="5"/>
  <c r="AB496" i="5"/>
  <c r="AB502" i="5"/>
  <c r="AB467" i="5"/>
  <c r="AB433" i="5"/>
  <c r="AB367" i="5"/>
  <c r="AB373" i="5"/>
  <c r="AB379" i="5"/>
  <c r="AB385" i="5"/>
  <c r="AB391" i="5"/>
  <c r="AB397" i="5"/>
  <c r="AB332" i="5"/>
  <c r="AB338" i="5"/>
  <c r="AB344" i="5"/>
  <c r="AB350" i="5"/>
  <c r="AB356" i="5"/>
  <c r="AB362" i="5"/>
  <c r="AB324" i="5"/>
  <c r="AB285" i="5"/>
  <c r="AB250" i="5"/>
  <c r="AB214" i="5"/>
  <c r="AB179" i="5"/>
  <c r="AB142" i="5"/>
  <c r="AB107" i="5"/>
  <c r="AB71" i="5"/>
  <c r="AB34" i="5"/>
  <c r="AB103" i="5"/>
  <c r="AB471" i="5"/>
  <c r="AB399" i="5"/>
  <c r="AB363" i="5"/>
  <c r="AB327" i="5"/>
  <c r="AB290" i="5"/>
  <c r="AB218" i="5"/>
  <c r="AB146" i="5"/>
  <c r="AB38" i="5"/>
  <c r="AB2" i="5"/>
  <c r="AB501" i="5"/>
  <c r="AB468" i="5"/>
  <c r="AB432" i="5"/>
  <c r="AB366" i="5"/>
  <c r="AB372" i="5"/>
  <c r="AB378" i="5"/>
  <c r="AB384" i="5"/>
  <c r="AB390" i="5"/>
  <c r="AB394" i="5"/>
  <c r="AB331" i="5"/>
  <c r="AB337" i="5"/>
  <c r="AB343" i="5"/>
  <c r="AB349" i="5"/>
  <c r="AB355" i="5"/>
  <c r="AB361" i="5"/>
  <c r="AB325" i="5"/>
  <c r="AB288" i="5"/>
  <c r="AB253" i="5"/>
  <c r="AB217" i="5"/>
  <c r="AB180" i="5"/>
  <c r="AB145" i="5"/>
  <c r="AB68" i="5"/>
  <c r="AB506" i="5"/>
  <c r="AB473" i="5"/>
  <c r="AB475" i="5"/>
  <c r="AB477" i="5"/>
  <c r="AB479" i="5"/>
  <c r="AB483" i="5"/>
  <c r="AB485" i="5"/>
  <c r="AB489" i="5"/>
  <c r="AB493" i="5"/>
  <c r="AB497" i="5"/>
  <c r="AB503" i="5"/>
  <c r="AB470" i="5"/>
  <c r="AB434" i="5"/>
  <c r="AB368" i="5"/>
  <c r="AB374" i="5"/>
  <c r="AB380" i="5"/>
  <c r="AB386" i="5"/>
  <c r="AB392" i="5"/>
  <c r="AB329" i="5"/>
  <c r="AB335" i="5"/>
  <c r="AB341" i="5"/>
  <c r="AB347" i="5"/>
  <c r="AB351" i="5"/>
  <c r="AB357" i="5"/>
  <c r="AB323" i="5"/>
  <c r="AB284" i="5"/>
  <c r="AB249" i="5"/>
  <c r="AB213" i="5"/>
  <c r="AB176" i="5"/>
  <c r="AB141" i="5"/>
  <c r="AB104" i="5"/>
  <c r="AB72" i="5"/>
  <c r="AB481" i="5"/>
  <c r="AB487" i="5"/>
  <c r="AB491" i="5"/>
  <c r="AB495" i="5"/>
  <c r="AB499" i="5"/>
  <c r="AB466" i="5"/>
  <c r="AB430" i="5"/>
  <c r="AB364" i="5"/>
  <c r="AB370" i="5"/>
  <c r="AB376" i="5"/>
  <c r="AB382" i="5"/>
  <c r="AB388" i="5"/>
  <c r="AB396" i="5"/>
  <c r="AB333" i="5"/>
  <c r="AB339" i="5"/>
  <c r="AB345" i="5"/>
  <c r="AB353" i="5"/>
  <c r="AB359" i="5"/>
  <c r="AB321" i="5"/>
  <c r="AB286" i="5"/>
  <c r="AB251" i="5"/>
  <c r="AB215" i="5"/>
  <c r="AB178" i="5"/>
  <c r="AB143" i="5"/>
  <c r="AB106" i="5"/>
  <c r="AB33" i="5"/>
  <c r="AC109" i="5"/>
  <c r="AD109" i="5" s="1"/>
  <c r="AC253" i="5"/>
  <c r="AC320" i="5"/>
  <c r="AD320" i="5" s="1"/>
  <c r="AC346" i="5"/>
  <c r="AD346" i="5" s="1"/>
  <c r="AC328" i="5"/>
  <c r="AD328" i="5" s="1"/>
  <c r="AC381" i="5"/>
  <c r="AD381" i="5" s="1"/>
  <c r="AC398" i="5"/>
  <c r="AD398" i="5" s="1"/>
  <c r="AC499" i="5"/>
  <c r="AD499" i="5" s="1"/>
  <c r="AC481" i="5"/>
  <c r="AD481" i="5" s="1"/>
  <c r="AC254" i="5"/>
  <c r="AC72" i="5"/>
  <c r="AD72" i="5" s="1"/>
  <c r="AC141" i="5"/>
  <c r="AD141" i="5" s="1"/>
  <c r="AC285" i="5"/>
  <c r="AD285" i="5" s="1"/>
  <c r="AC353" i="5"/>
  <c r="AD353" i="5" s="1"/>
  <c r="AC335" i="5"/>
  <c r="AD335" i="5" s="1"/>
  <c r="AC388" i="5"/>
  <c r="AD388" i="5" s="1"/>
  <c r="AC370" i="5"/>
  <c r="AD370" i="5" s="1"/>
  <c r="AC503" i="5"/>
  <c r="AD503" i="5" s="1"/>
  <c r="AC485" i="5"/>
  <c r="AD485" i="5" s="1"/>
  <c r="AC2" i="5"/>
  <c r="AD2" i="5" s="1"/>
  <c r="AC33" i="5"/>
  <c r="AD33" i="5" s="1"/>
  <c r="AC142" i="5"/>
  <c r="AD142" i="5" s="1"/>
  <c r="AC289" i="5"/>
  <c r="AD289" i="5" s="1"/>
  <c r="AC351" i="5"/>
  <c r="AD351" i="5" s="1"/>
  <c r="AC333" i="5"/>
  <c r="AD333" i="5" s="1"/>
  <c r="AC383" i="5"/>
  <c r="AD383" i="5" s="1"/>
  <c r="AC365" i="5"/>
  <c r="AD365" i="5" s="1"/>
  <c r="AC501" i="5"/>
  <c r="AD501" i="5" s="1"/>
  <c r="AC483" i="5"/>
  <c r="AD483" i="5" s="1"/>
  <c r="AC290" i="5"/>
  <c r="AD290" i="5" s="1"/>
  <c r="AC759" i="5"/>
  <c r="AD759" i="5" s="1"/>
  <c r="AC1040" i="5"/>
  <c r="AD1040" i="5" s="1"/>
  <c r="AC1108" i="5"/>
  <c r="AD1108" i="5" s="1"/>
  <c r="AC1391" i="5"/>
  <c r="AD1391" i="5" s="1"/>
  <c r="AC649" i="5"/>
  <c r="AD649" i="5" s="1"/>
  <c r="AC757" i="5"/>
  <c r="AD757" i="5" s="1"/>
  <c r="AC865" i="5"/>
  <c r="AC973" i="5"/>
  <c r="AD973" i="5" s="1"/>
  <c r="AC540" i="5"/>
  <c r="AD540" i="5" s="1"/>
  <c r="AC1008" i="5"/>
  <c r="AD1008" i="5" s="1"/>
  <c r="AC1118" i="5"/>
  <c r="AD1118" i="5" s="1"/>
  <c r="AC1100" i="5"/>
  <c r="AD1100" i="5" s="1"/>
  <c r="AC573" i="5"/>
  <c r="AD573" i="5" s="1"/>
  <c r="AC792" i="5"/>
  <c r="AD792" i="5" s="1"/>
  <c r="AC1396" i="5"/>
  <c r="AD1396" i="5" s="1"/>
  <c r="AC1088" i="5"/>
  <c r="AD1088" i="5" s="1"/>
  <c r="AC106" i="5"/>
  <c r="AD106" i="5" s="1"/>
  <c r="AC250" i="5"/>
  <c r="AC361" i="5"/>
  <c r="AD361" i="5" s="1"/>
  <c r="AC343" i="5"/>
  <c r="AD343" i="5" s="1"/>
  <c r="AC396" i="5"/>
  <c r="AD396" i="5" s="1"/>
  <c r="AC378" i="5"/>
  <c r="AD378" i="5" s="1"/>
  <c r="AC434" i="5"/>
  <c r="AD434" i="5" s="1"/>
  <c r="AC496" i="5"/>
  <c r="AD496" i="5" s="1"/>
  <c r="AC478" i="5"/>
  <c r="AD478" i="5" s="1"/>
  <c r="AC327" i="5"/>
  <c r="AD327" i="5" s="1"/>
  <c r="AC69" i="5"/>
  <c r="AD69" i="5" s="1"/>
  <c r="AC181" i="5"/>
  <c r="AD181" i="5" s="1"/>
  <c r="AC324" i="5"/>
  <c r="AD324" i="5" s="1"/>
  <c r="AC350" i="5"/>
  <c r="AD350" i="5" s="1"/>
  <c r="AC332" i="5"/>
  <c r="AD332" i="5" s="1"/>
  <c r="AC385" i="5"/>
  <c r="AD385" i="5" s="1"/>
  <c r="AC367" i="5"/>
  <c r="AD367" i="5" s="1"/>
  <c r="AC500" i="5"/>
  <c r="AD500" i="5" s="1"/>
  <c r="AC482" i="5"/>
  <c r="AD482" i="5" s="1"/>
  <c r="AC38" i="5"/>
  <c r="AD38" i="5" s="1"/>
  <c r="AC73" i="5"/>
  <c r="AD73" i="5" s="1"/>
  <c r="AC179" i="5"/>
  <c r="AD179" i="5" s="1"/>
  <c r="AC325" i="5"/>
  <c r="AD325" i="5" s="1"/>
  <c r="AC348" i="5"/>
  <c r="AD348" i="5" s="1"/>
  <c r="AC330" i="5"/>
  <c r="AD330" i="5" s="1"/>
  <c r="AC380" i="5"/>
  <c r="AD380" i="5" s="1"/>
  <c r="AC433" i="5"/>
  <c r="AD433" i="5" s="1"/>
  <c r="AC498" i="5"/>
  <c r="AD498" i="5" s="1"/>
  <c r="AC480" i="5"/>
  <c r="AD480" i="5" s="1"/>
  <c r="AC429" i="5"/>
  <c r="AD429" i="5" s="1"/>
  <c r="AC867" i="5"/>
  <c r="AC1079" i="5"/>
  <c r="AD1079" i="5" s="1"/>
  <c r="AC1105" i="5"/>
  <c r="AD1105" i="5" s="1"/>
  <c r="AC1383" i="5"/>
  <c r="AD1383" i="5" s="1"/>
  <c r="AC646" i="5"/>
  <c r="AD646" i="5" s="1"/>
  <c r="AC754" i="5"/>
  <c r="AD754" i="5" s="1"/>
  <c r="AC862" i="5"/>
  <c r="AC970" i="5"/>
  <c r="AD970" i="5" s="1"/>
  <c r="AC537" i="5"/>
  <c r="AD537" i="5" s="1"/>
  <c r="AC1005" i="5"/>
  <c r="AD1005" i="5" s="1"/>
  <c r="AC1115" i="5"/>
  <c r="AD1115" i="5" s="1"/>
  <c r="AC1351" i="5"/>
  <c r="AD1351" i="5" s="1"/>
  <c r="AC613" i="5"/>
  <c r="AD613" i="5" s="1"/>
  <c r="AC900" i="5"/>
  <c r="AD900" i="5" s="1"/>
  <c r="AC614" i="5"/>
  <c r="AD614" i="5" s="1"/>
  <c r="AC1184" i="5"/>
  <c r="AD1184" i="5" s="1"/>
  <c r="AC143" i="5"/>
  <c r="AD143" i="5" s="1"/>
  <c r="AC287" i="5"/>
  <c r="AD287" i="5" s="1"/>
  <c r="AC358" i="5"/>
  <c r="AD358" i="5" s="1"/>
  <c r="AC340" i="5"/>
  <c r="AD340" i="5" s="1"/>
  <c r="AC393" i="5"/>
  <c r="AD393" i="5" s="1"/>
  <c r="AC375" i="5"/>
  <c r="AD375" i="5" s="1"/>
  <c r="AC431" i="5"/>
  <c r="AD431" i="5" s="1"/>
  <c r="AC493" i="5"/>
  <c r="AD493" i="5" s="1"/>
  <c r="AC475" i="5"/>
  <c r="AD475" i="5" s="1"/>
  <c r="AC363" i="5"/>
  <c r="AD363" i="5" s="1"/>
  <c r="AC103" i="5"/>
  <c r="AD103" i="5" s="1"/>
  <c r="AC178" i="5"/>
  <c r="AD178" i="5" s="1"/>
  <c r="AC321" i="5"/>
  <c r="AD321" i="5" s="1"/>
  <c r="AC347" i="5"/>
  <c r="AD347" i="5" s="1"/>
  <c r="AC329" i="5"/>
  <c r="AD329" i="5" s="1"/>
  <c r="AC382" i="5"/>
  <c r="AD382" i="5" s="1"/>
  <c r="AC364" i="5"/>
  <c r="AD364" i="5" s="1"/>
  <c r="AC497" i="5"/>
  <c r="AD497" i="5" s="1"/>
  <c r="AC479" i="5"/>
  <c r="AD479" i="5" s="1"/>
  <c r="AC110" i="5"/>
  <c r="AD110" i="5" s="1"/>
  <c r="AC70" i="5"/>
  <c r="AD70" i="5" s="1"/>
  <c r="AC176" i="5"/>
  <c r="AD176" i="5" s="1"/>
  <c r="AC322" i="5"/>
  <c r="AD322" i="5" s="1"/>
  <c r="AC345" i="5"/>
  <c r="AD345" i="5" s="1"/>
  <c r="AC395" i="5"/>
  <c r="AD395" i="5" s="1"/>
  <c r="AC377" i="5"/>
  <c r="AD377" i="5" s="1"/>
  <c r="AC430" i="5"/>
  <c r="AD430" i="5" s="1"/>
  <c r="AC495" i="5"/>
  <c r="AD495" i="5" s="1"/>
  <c r="AC477" i="5"/>
  <c r="AD477" i="5" s="1"/>
  <c r="AC435" i="5"/>
  <c r="AD435" i="5" s="1"/>
  <c r="AC1010" i="5"/>
  <c r="AD1010" i="5" s="1"/>
  <c r="AC1076" i="5"/>
  <c r="AD1076" i="5" s="1"/>
  <c r="AC1102" i="5"/>
  <c r="AD1102" i="5" s="1"/>
  <c r="AC578" i="5"/>
  <c r="AD578" i="5" s="1"/>
  <c r="AC686" i="5"/>
  <c r="AD686" i="5" s="1"/>
  <c r="AC794" i="5"/>
  <c r="AD794" i="5" s="1"/>
  <c r="AC902" i="5"/>
  <c r="AD902" i="5" s="1"/>
  <c r="AC1333" i="5"/>
  <c r="AD1333" i="5" s="1"/>
  <c r="AC615" i="5"/>
  <c r="AD615" i="5" s="1"/>
  <c r="AC1044" i="5"/>
  <c r="AD1044" i="5" s="1"/>
  <c r="AC1112" i="5"/>
  <c r="AD1112" i="5" s="1"/>
  <c r="AC1406" i="5"/>
  <c r="AD1406" i="5" s="1"/>
  <c r="AC610" i="5"/>
  <c r="AD610" i="5" s="1"/>
  <c r="AC1330" i="5"/>
  <c r="AD1330" i="5" s="1"/>
  <c r="AC722" i="5"/>
  <c r="AD722" i="5" s="1"/>
  <c r="AC1166" i="5"/>
  <c r="AD1166" i="5" s="1"/>
  <c r="AC34" i="5"/>
  <c r="AD34" i="5" s="1"/>
  <c r="AC140" i="5"/>
  <c r="AD140" i="5" s="1"/>
  <c r="AC284" i="5"/>
  <c r="AD284" i="5" s="1"/>
  <c r="AC355" i="5"/>
  <c r="AD355" i="5" s="1"/>
  <c r="AC337" i="5"/>
  <c r="AD337" i="5" s="1"/>
  <c r="AC390" i="5"/>
  <c r="AD390" i="5" s="1"/>
  <c r="AC372" i="5"/>
  <c r="AD372" i="5" s="1"/>
  <c r="AC470" i="5"/>
  <c r="AD470" i="5" s="1"/>
  <c r="AC490" i="5"/>
  <c r="AD490" i="5" s="1"/>
  <c r="AC472" i="5"/>
  <c r="AD472" i="5" s="1"/>
  <c r="AC399" i="5"/>
  <c r="AD399" i="5" s="1"/>
  <c r="AC107" i="5"/>
  <c r="AD107" i="5" s="1"/>
  <c r="AC251" i="5"/>
  <c r="AC362" i="5"/>
  <c r="AD362" i="5" s="1"/>
  <c r="AC344" i="5"/>
  <c r="AD344" i="5" s="1"/>
  <c r="AC397" i="5"/>
  <c r="AD397" i="5" s="1"/>
  <c r="AC379" i="5"/>
  <c r="AD379" i="5" s="1"/>
  <c r="AC432" i="5"/>
  <c r="AD432" i="5" s="1"/>
  <c r="AC494" i="5"/>
  <c r="AD494" i="5" s="1"/>
  <c r="AC476" i="5"/>
  <c r="AD476" i="5" s="1"/>
  <c r="AC218" i="5"/>
  <c r="AD218" i="5" s="1"/>
  <c r="AC108" i="5"/>
  <c r="AD108" i="5" s="1"/>
  <c r="AC252" i="5"/>
  <c r="AC360" i="5"/>
  <c r="AD360" i="5" s="1"/>
  <c r="AC342" i="5"/>
  <c r="AD342" i="5" s="1"/>
  <c r="AC392" i="5"/>
  <c r="AD392" i="5" s="1"/>
  <c r="AC374" i="5"/>
  <c r="AD374" i="5" s="1"/>
  <c r="AC469" i="5"/>
  <c r="AD469" i="5" s="1"/>
  <c r="AC492" i="5"/>
  <c r="AD492" i="5" s="1"/>
  <c r="AC474" i="5"/>
  <c r="AD474" i="5" s="1"/>
  <c r="AC542" i="5"/>
  <c r="AD542" i="5" s="1"/>
  <c r="AC1007" i="5"/>
  <c r="AD1007" i="5" s="1"/>
  <c r="AC1117" i="5"/>
  <c r="AD1117" i="5" s="1"/>
  <c r="AC1099" i="5"/>
  <c r="AD1099" i="5" s="1"/>
  <c r="AC575" i="5"/>
  <c r="AD575" i="5" s="1"/>
  <c r="AC683" i="5"/>
  <c r="AD683" i="5" s="1"/>
  <c r="AC791" i="5"/>
  <c r="AD791" i="5" s="1"/>
  <c r="AC899" i="5"/>
  <c r="AD899" i="5" s="1"/>
  <c r="AC1350" i="5"/>
  <c r="AD1350" i="5" s="1"/>
  <c r="AC723" i="5"/>
  <c r="AD723" i="5" s="1"/>
  <c r="AC1041" i="5"/>
  <c r="AD1041" i="5" s="1"/>
  <c r="AC1109" i="5"/>
  <c r="AD1109" i="5" s="1"/>
  <c r="AC1393" i="5"/>
  <c r="AD1393" i="5" s="1"/>
  <c r="AC650" i="5"/>
  <c r="AD650" i="5" s="1"/>
  <c r="AC795" i="5"/>
  <c r="AD795" i="5" s="1"/>
  <c r="AC830" i="5"/>
  <c r="AD830" i="5" s="1"/>
  <c r="AC2137" i="5"/>
  <c r="AD2137" i="5" s="1"/>
  <c r="AC2104" i="5"/>
  <c r="AD2104" i="5" s="1"/>
  <c r="AC2059" i="5"/>
  <c r="AD2059" i="5" s="1"/>
  <c r="AC2031" i="5"/>
  <c r="AD2031" i="5" s="1"/>
  <c r="AC2008" i="5"/>
  <c r="AD2008" i="5" s="1"/>
  <c r="AC1973" i="5"/>
  <c r="AD1973" i="5" s="1"/>
  <c r="AC1933" i="5"/>
  <c r="AD1933" i="5" s="1"/>
  <c r="AC1904" i="5"/>
  <c r="AD1904" i="5" s="1"/>
  <c r="AC2099" i="5"/>
  <c r="AD2099" i="5" s="1"/>
  <c r="AC2123" i="5"/>
  <c r="AD2123" i="5" s="1"/>
  <c r="AC2028" i="5"/>
  <c r="AD2028" i="5" s="1"/>
  <c r="AC1988" i="5"/>
  <c r="AD1988" i="5" s="1"/>
  <c r="AC1960" i="5"/>
  <c r="AD1960" i="5" s="1"/>
  <c r="AC1920" i="5"/>
  <c r="AD1920" i="5" s="1"/>
  <c r="AC1943" i="5"/>
  <c r="AD1943" i="5" s="1"/>
  <c r="AC2130" i="5"/>
  <c r="AD2130" i="5" s="1"/>
  <c r="AC2148" i="5"/>
  <c r="AD2148" i="5" s="1"/>
  <c r="AC2102" i="5"/>
  <c r="AD2102" i="5" s="1"/>
  <c r="AC2065" i="5"/>
  <c r="AD2065" i="5" s="1"/>
  <c r="AC2026" i="5"/>
  <c r="AD2026" i="5" s="1"/>
  <c r="AC1997" i="5"/>
  <c r="AD1997" i="5" s="1"/>
  <c r="AC1959" i="5"/>
  <c r="AD1959" i="5" s="1"/>
  <c r="AC1937" i="5"/>
  <c r="AD1937" i="5" s="1"/>
  <c r="AC1893" i="5"/>
  <c r="AD1893" i="5" s="1"/>
  <c r="AC2152" i="5"/>
  <c r="AD2152" i="5" s="1"/>
  <c r="AC2112" i="5"/>
  <c r="AD2112" i="5" s="1"/>
  <c r="AC2078" i="5"/>
  <c r="AD2078" i="5" s="1"/>
  <c r="AC2036" i="5"/>
  <c r="AD2036" i="5" s="1"/>
  <c r="AC1995" i="5"/>
  <c r="AD1995" i="5" s="1"/>
  <c r="AC1981" i="5"/>
  <c r="AD1981" i="5" s="1"/>
  <c r="AC1881" i="5"/>
  <c r="AD1881" i="5" s="1"/>
  <c r="AC2150" i="5"/>
  <c r="AD2150" i="5" s="1"/>
  <c r="AC2106" i="5"/>
  <c r="AD2106" i="5" s="1"/>
  <c r="AC2034" i="5"/>
  <c r="AD2034" i="5" s="1"/>
  <c r="AC2003" i="5"/>
  <c r="AD2003" i="5" s="1"/>
  <c r="AC1954" i="5"/>
  <c r="AD1954" i="5" s="1"/>
  <c r="AC1980" i="5"/>
  <c r="AD1980" i="5" s="1"/>
  <c r="AC1927" i="5"/>
  <c r="AD1927" i="5" s="1"/>
  <c r="AC1891" i="5"/>
  <c r="AD1891" i="5" s="1"/>
  <c r="AC2021" i="5"/>
  <c r="AD2021" i="5" s="1"/>
  <c r="AC1843" i="5"/>
  <c r="AD1843" i="5" s="1"/>
  <c r="AC1807" i="5"/>
  <c r="AD1807" i="5" s="1"/>
  <c r="AC1779" i="5"/>
  <c r="AD1779" i="5" s="1"/>
  <c r="AC1759" i="5"/>
  <c r="AD1759" i="5" s="1"/>
  <c r="AC1670" i="5"/>
  <c r="AD1670" i="5" s="1"/>
  <c r="AC1628" i="5"/>
  <c r="AD1628" i="5" s="1"/>
  <c r="AC2116" i="5"/>
  <c r="AD2116" i="5" s="1"/>
  <c r="AC1912" i="5"/>
  <c r="AD1912" i="5" s="1"/>
  <c r="AC1854" i="5"/>
  <c r="AD1854" i="5" s="1"/>
  <c r="AC1817" i="5"/>
  <c r="AD1817" i="5" s="1"/>
  <c r="AC1786" i="5"/>
  <c r="AD1786" i="5" s="1"/>
  <c r="AC1762" i="5"/>
  <c r="AD1762" i="5" s="1"/>
  <c r="AC1689" i="5"/>
  <c r="AD1689" i="5" s="1"/>
  <c r="AC1651" i="5"/>
  <c r="AD1651" i="5" s="1"/>
  <c r="AC1967" i="5"/>
  <c r="AD1967" i="5" s="1"/>
  <c r="AC1804" i="5"/>
  <c r="AD1804" i="5" s="1"/>
  <c r="AC1773" i="5"/>
  <c r="AD1773" i="5" s="1"/>
  <c r="AC1802" i="5"/>
  <c r="AD1802" i="5" s="1"/>
  <c r="AC1703" i="5"/>
  <c r="AD1703" i="5" s="1"/>
  <c r="AC1715" i="5"/>
  <c r="AD1715" i="5" s="1"/>
  <c r="AC1676" i="5"/>
  <c r="AD1676" i="5" s="1"/>
  <c r="AC1636" i="5"/>
  <c r="AD1636" i="5" s="1"/>
  <c r="AC1878" i="5"/>
  <c r="AD1878" i="5" s="1"/>
  <c r="AC1824" i="5"/>
  <c r="AD1824" i="5" s="1"/>
  <c r="AC1770" i="5"/>
  <c r="AD1770" i="5" s="1"/>
  <c r="AC1750" i="5"/>
  <c r="AD1750" i="5" s="1"/>
  <c r="AC1702" i="5"/>
  <c r="AD1702" i="5" s="1"/>
  <c r="AC1714" i="5"/>
  <c r="AD1714" i="5" s="1"/>
  <c r="AC1666" i="5"/>
  <c r="AD1666" i="5" s="1"/>
  <c r="AC1658" i="5"/>
  <c r="AD1658" i="5" s="1"/>
  <c r="AC1965" i="5"/>
  <c r="AD1965" i="5" s="1"/>
  <c r="AC1857" i="5"/>
  <c r="AD1857" i="5" s="1"/>
  <c r="AC1810" i="5"/>
  <c r="AD1810" i="5" s="1"/>
  <c r="AC1830" i="5"/>
  <c r="AD1830" i="5" s="1"/>
  <c r="AC1797" i="5"/>
  <c r="AD1797" i="5" s="1"/>
  <c r="AC1743" i="5"/>
  <c r="AD1743" i="5" s="1"/>
  <c r="AC1764" i="5"/>
  <c r="AD1764" i="5" s="1"/>
  <c r="AC1664" i="5"/>
  <c r="AD1664" i="5" s="1"/>
  <c r="AC1629" i="5"/>
  <c r="AD1629" i="5" s="1"/>
  <c r="AC1611" i="5"/>
  <c r="AD1611" i="5" s="1"/>
  <c r="AC1516" i="5"/>
  <c r="AD1516" i="5" s="1"/>
  <c r="AC1490" i="5"/>
  <c r="AD1490" i="5" s="1"/>
  <c r="AC1411" i="5"/>
  <c r="AD1411" i="5" s="1"/>
  <c r="AC1423" i="5"/>
  <c r="AD1423" i="5" s="1"/>
  <c r="AC2016" i="5"/>
  <c r="AD2016" i="5" s="1"/>
  <c r="AC1642" i="5"/>
  <c r="AD1642" i="5" s="1"/>
  <c r="AC1610" i="5"/>
  <c r="AD1610" i="5" s="1"/>
  <c r="AC2138" i="5"/>
  <c r="AD2138" i="5" s="1"/>
  <c r="AC2115" i="5"/>
  <c r="AD2115" i="5" s="1"/>
  <c r="AC2074" i="5"/>
  <c r="AD2074" i="5" s="1"/>
  <c r="AC2040" i="5"/>
  <c r="AD2040" i="5" s="1"/>
  <c r="AC2011" i="5"/>
  <c r="AD2011" i="5" s="1"/>
  <c r="AC1978" i="5"/>
  <c r="AD1978" i="5" s="1"/>
  <c r="AC1876" i="5"/>
  <c r="AD1876" i="5" s="1"/>
  <c r="AC2131" i="5"/>
  <c r="AD2131" i="5" s="1"/>
  <c r="AC2103" i="5"/>
  <c r="AD2103" i="5" s="1"/>
  <c r="AC2069" i="5"/>
  <c r="AD2069" i="5" s="1"/>
  <c r="AC2029" i="5"/>
  <c r="AD2029" i="5" s="1"/>
  <c r="AC1999" i="5"/>
  <c r="AD1999" i="5" s="1"/>
  <c r="AC1961" i="5"/>
  <c r="AD1961" i="5" s="1"/>
  <c r="AC1921" i="5"/>
  <c r="AD1921" i="5" s="1"/>
  <c r="AC1886" i="5"/>
  <c r="AD1886" i="5" s="1"/>
  <c r="AC2132" i="5"/>
  <c r="AD2132" i="5" s="1"/>
  <c r="AC2156" i="5"/>
  <c r="AD2156" i="5" s="1"/>
  <c r="AC2110" i="5"/>
  <c r="AD2110" i="5" s="1"/>
  <c r="AC2067" i="5"/>
  <c r="AD2067" i="5" s="1"/>
  <c r="AC2027" i="5"/>
  <c r="AD2027" i="5" s="1"/>
  <c r="AC1998" i="5"/>
  <c r="AD1998" i="5" s="1"/>
  <c r="AC1971" i="5"/>
  <c r="AD1971" i="5" s="1"/>
  <c r="AC1946" i="5"/>
  <c r="AD1946" i="5" s="1"/>
  <c r="AC1900" i="5"/>
  <c r="AD1900" i="5" s="1"/>
  <c r="AC2154" i="5"/>
  <c r="AD2154" i="5" s="1"/>
  <c r="AC2122" i="5"/>
  <c r="AD2122" i="5" s="1"/>
  <c r="AC2079" i="5"/>
  <c r="AD2079" i="5" s="1"/>
  <c r="AC2037" i="5"/>
  <c r="AD2037" i="5" s="1"/>
  <c r="AC1996" i="5"/>
  <c r="AD1996" i="5" s="1"/>
  <c r="AC1916" i="5"/>
  <c r="AD1916" i="5" s="1"/>
  <c r="AC1892" i="5"/>
  <c r="AD1892" i="5" s="1"/>
  <c r="AC2153" i="5"/>
  <c r="AD2153" i="5" s="1"/>
  <c r="AC2108" i="5"/>
  <c r="AD2108" i="5" s="1"/>
  <c r="AC2035" i="5"/>
  <c r="AD2035" i="5" s="1"/>
  <c r="AC2004" i="5"/>
  <c r="AD2004" i="5" s="1"/>
  <c r="AC1955" i="5"/>
  <c r="AD1955" i="5" s="1"/>
  <c r="AC1914" i="5"/>
  <c r="AD1914" i="5" s="1"/>
  <c r="AC1934" i="5"/>
  <c r="AD1934" i="5" s="1"/>
  <c r="AC1898" i="5"/>
  <c r="AD1898" i="5" s="1"/>
  <c r="AC2044" i="5"/>
  <c r="AD2044" i="5" s="1"/>
  <c r="AC1847" i="5"/>
  <c r="AD1847" i="5" s="1"/>
  <c r="AC1818" i="5"/>
  <c r="AD1818" i="5" s="1"/>
  <c r="AC1793" i="5"/>
  <c r="AD1793" i="5" s="1"/>
  <c r="AC1766" i="5"/>
  <c r="AD1766" i="5" s="1"/>
  <c r="AC1679" i="5"/>
  <c r="AD1679" i="5" s="1"/>
  <c r="AC1639" i="5"/>
  <c r="AD1639" i="5" s="1"/>
  <c r="AC2075" i="5"/>
  <c r="AD2075" i="5" s="1"/>
  <c r="AC1923" i="5"/>
  <c r="AD1923" i="5" s="1"/>
  <c r="AC1866" i="5"/>
  <c r="AD1866" i="5" s="1"/>
  <c r="AC1833" i="5"/>
  <c r="AD1833" i="5" s="1"/>
  <c r="AC1791" i="5"/>
  <c r="AD1791" i="5" s="1"/>
  <c r="AC1660" i="5"/>
  <c r="AD1660" i="5" s="1"/>
  <c r="AC1626" i="5"/>
  <c r="AD1626" i="5" s="1"/>
  <c r="AC1655" i="5"/>
  <c r="AD1655" i="5" s="1"/>
  <c r="AC1879" i="5"/>
  <c r="AD1879" i="5" s="1"/>
  <c r="AC1805" i="5"/>
  <c r="AD1805" i="5" s="1"/>
  <c r="AC1785" i="5"/>
  <c r="AD1785" i="5" s="1"/>
  <c r="AC1749" i="5"/>
  <c r="AD1749" i="5" s="1"/>
  <c r="AC1705" i="5"/>
  <c r="AD1705" i="5" s="1"/>
  <c r="AC1722" i="5"/>
  <c r="AD1722" i="5" s="1"/>
  <c r="AC1688" i="5"/>
  <c r="AD1688" i="5" s="1"/>
  <c r="AC1647" i="5"/>
  <c r="AD1647" i="5" s="1"/>
  <c r="AC1910" i="5"/>
  <c r="AD1910" i="5" s="1"/>
  <c r="AC1825" i="5"/>
  <c r="AD1825" i="5" s="1"/>
  <c r="AC1772" i="5"/>
  <c r="AD1772" i="5" s="1"/>
  <c r="AC1757" i="5"/>
  <c r="AD1757" i="5" s="1"/>
  <c r="AC1704" i="5"/>
  <c r="AD1704" i="5" s="1"/>
  <c r="AC1718" i="5"/>
  <c r="AD1718" i="5" s="1"/>
  <c r="AC1675" i="5"/>
  <c r="AD1675" i="5" s="1"/>
  <c r="AC2107" i="5"/>
  <c r="AD2107" i="5" s="1"/>
  <c r="AC1975" i="5"/>
  <c r="AD1975" i="5" s="1"/>
  <c r="AC1859" i="5"/>
  <c r="AD1859" i="5" s="1"/>
  <c r="AC1811" i="5"/>
  <c r="AD1811" i="5" s="1"/>
  <c r="AC1835" i="5"/>
  <c r="AD1835" i="5" s="1"/>
  <c r="AC1801" i="5"/>
  <c r="AD1801" i="5" s="1"/>
  <c r="AC1745" i="5"/>
  <c r="AD1745" i="5" s="1"/>
  <c r="AC1696" i="5"/>
  <c r="AD1696" i="5" s="1"/>
  <c r="AC1844" i="5"/>
  <c r="AD1844" i="5" s="1"/>
  <c r="AC1644" i="5"/>
  <c r="AD1644" i="5" s="1"/>
  <c r="AC1621" i="5"/>
  <c r="AD1621" i="5" s="1"/>
  <c r="AC1517" i="5"/>
  <c r="AD1517" i="5" s="1"/>
  <c r="AC1501" i="5"/>
  <c r="AD1501" i="5" s="1"/>
  <c r="AC1413" i="5"/>
  <c r="AD1413" i="5" s="1"/>
  <c r="AC1424" i="5"/>
  <c r="AD1424" i="5" s="1"/>
  <c r="AC1852" i="5"/>
  <c r="AD1852" i="5" s="1"/>
  <c r="AC1653" i="5"/>
  <c r="AD1653" i="5" s="1"/>
  <c r="AC1616" i="5"/>
  <c r="AD1616" i="5" s="1"/>
  <c r="AC2149" i="5"/>
  <c r="AD2149" i="5" s="1"/>
  <c r="AC2117" i="5"/>
  <c r="AD2117" i="5" s="1"/>
  <c r="AC2081" i="5"/>
  <c r="AD2081" i="5" s="1"/>
  <c r="AC2041" i="5"/>
  <c r="AD2041" i="5" s="1"/>
  <c r="AC1950" i="5"/>
  <c r="AD1950" i="5" s="1"/>
  <c r="AC1979" i="5"/>
  <c r="AD1979" i="5" s="1"/>
  <c r="AC1877" i="5"/>
  <c r="AD1877" i="5" s="1"/>
  <c r="AC2133" i="5"/>
  <c r="AD2133" i="5" s="1"/>
  <c r="AC2111" i="5"/>
  <c r="AD2111" i="5" s="1"/>
  <c r="AC2071" i="5"/>
  <c r="AD2071" i="5" s="1"/>
  <c r="AC2039" i="5"/>
  <c r="AD2039" i="5" s="1"/>
  <c r="AC2000" i="5"/>
  <c r="AD2000" i="5" s="1"/>
  <c r="AC1974" i="5"/>
  <c r="AD1974" i="5" s="1"/>
  <c r="AC1930" i="5"/>
  <c r="AD1930" i="5" s="1"/>
  <c r="AC1894" i="5"/>
  <c r="AD1894" i="5" s="1"/>
  <c r="AC2134" i="5"/>
  <c r="AD2134" i="5" s="1"/>
  <c r="AC2160" i="5"/>
  <c r="AD2160" i="5" s="1"/>
  <c r="AC2113" i="5"/>
  <c r="AD2113" i="5" s="1"/>
  <c r="AC2068" i="5"/>
  <c r="AD2068" i="5" s="1"/>
  <c r="AC2038" i="5"/>
  <c r="AD2038" i="5" s="1"/>
  <c r="AC2006" i="5"/>
  <c r="AD2006" i="5" s="1"/>
  <c r="AC1972" i="5"/>
  <c r="AD1972" i="5" s="1"/>
  <c r="AC1882" i="5"/>
  <c r="AD1882" i="5" s="1"/>
  <c r="AC2128" i="5"/>
  <c r="AD2128" i="5" s="1"/>
  <c r="AC2159" i="5"/>
  <c r="AD2159" i="5" s="1"/>
  <c r="AC2125" i="5"/>
  <c r="AD2125" i="5" s="1"/>
  <c r="AC2080" i="5"/>
  <c r="AD2080" i="5" s="1"/>
  <c r="AC2047" i="5"/>
  <c r="AD2047" i="5" s="1"/>
  <c r="AC2013" i="5"/>
  <c r="AD2013" i="5" s="1"/>
  <c r="AC1928" i="5"/>
  <c r="AD1928" i="5" s="1"/>
  <c r="AC1899" i="5"/>
  <c r="AD1899" i="5" s="1"/>
  <c r="AC2155" i="5"/>
  <c r="AD2155" i="5" s="1"/>
  <c r="AC2061" i="5"/>
  <c r="AD2061" i="5" s="1"/>
  <c r="AC2043" i="5"/>
  <c r="AD2043" i="5" s="1"/>
  <c r="AC2005" i="5"/>
  <c r="AD2005" i="5" s="1"/>
  <c r="AC1966" i="5"/>
  <c r="AD1966" i="5" s="1"/>
  <c r="AC1915" i="5"/>
  <c r="AD1915" i="5" s="1"/>
  <c r="AC1941" i="5"/>
  <c r="AD1941" i="5" s="1"/>
  <c r="AC1905" i="5"/>
  <c r="AD1905" i="5" s="1"/>
  <c r="AC2054" i="5"/>
  <c r="AD2054" i="5" s="1"/>
  <c r="AC1849" i="5"/>
  <c r="AD1849" i="5" s="1"/>
  <c r="AC1819" i="5"/>
  <c r="AD1819" i="5" s="1"/>
  <c r="AC1800" i="5"/>
  <c r="AD1800" i="5" s="1"/>
  <c r="AC1719" i="5"/>
  <c r="AD1719" i="5" s="1"/>
  <c r="AC1680" i="5"/>
  <c r="AD1680" i="5" s="1"/>
  <c r="AC1640" i="5"/>
  <c r="AD1640" i="5" s="1"/>
  <c r="AC2085" i="5"/>
  <c r="AD2085" i="5" s="1"/>
  <c r="AC1940" i="5"/>
  <c r="AD1940" i="5" s="1"/>
  <c r="AC1870" i="5"/>
  <c r="AD1870" i="5" s="1"/>
  <c r="AC1837" i="5"/>
  <c r="AD1837" i="5" s="1"/>
  <c r="AC1792" i="5"/>
  <c r="AD1792" i="5" s="1"/>
  <c r="AC1661" i="5"/>
  <c r="AD1661" i="5" s="1"/>
  <c r="AC1637" i="5"/>
  <c r="AD1637" i="5" s="1"/>
  <c r="AC1588" i="5"/>
  <c r="AD1588" i="5" s="1"/>
  <c r="AC1897" i="5"/>
  <c r="AD1897" i="5" s="1"/>
  <c r="AC1814" i="5"/>
  <c r="AD1814" i="5" s="1"/>
  <c r="AC1787" i="5"/>
  <c r="AD1787" i="5" s="1"/>
  <c r="AC1751" i="5"/>
  <c r="AD1751" i="5" s="1"/>
  <c r="AC1707" i="5"/>
  <c r="AD1707" i="5" s="1"/>
  <c r="AC1725" i="5"/>
  <c r="AD1725" i="5" s="1"/>
  <c r="AC1692" i="5"/>
  <c r="AD1692" i="5" s="1"/>
  <c r="AC1649" i="5"/>
  <c r="AD1649" i="5" s="1"/>
  <c r="AC1864" i="5"/>
  <c r="AD1864" i="5" s="1"/>
  <c r="AC1827" i="5"/>
  <c r="AD1827" i="5" s="1"/>
  <c r="AC1784" i="5"/>
  <c r="AD1784" i="5" s="1"/>
  <c r="AC1758" i="5"/>
  <c r="AD1758" i="5" s="1"/>
  <c r="AC1706" i="5"/>
  <c r="AD1706" i="5" s="1"/>
  <c r="AC1721" i="5"/>
  <c r="AD1721" i="5" s="1"/>
  <c r="AC1633" i="5"/>
  <c r="AD1633" i="5" s="1"/>
  <c r="AC2082" i="5"/>
  <c r="AD2082" i="5" s="1"/>
  <c r="AC1888" i="5"/>
  <c r="AD1888" i="5" s="1"/>
  <c r="AC1861" i="5"/>
  <c r="AD1861" i="5" s="1"/>
  <c r="AC1822" i="5"/>
  <c r="AD1822" i="5" s="1"/>
  <c r="AC1768" i="5"/>
  <c r="AD1768" i="5" s="1"/>
  <c r="AC1735" i="5"/>
  <c r="AD1735" i="5" s="1"/>
  <c r="AC1747" i="5"/>
  <c r="AD1747" i="5" s="1"/>
  <c r="AC1697" i="5"/>
  <c r="AD1697" i="5" s="1"/>
  <c r="AC1856" i="5"/>
  <c r="AD1856" i="5" s="1"/>
  <c r="AC1593" i="5"/>
  <c r="AD1593" i="5" s="1"/>
  <c r="AC1559" i="5"/>
  <c r="AD1559" i="5" s="1"/>
  <c r="AC1518" i="5"/>
  <c r="AD1518" i="5" s="1"/>
  <c r="AC1448" i="5"/>
  <c r="AD1448" i="5" s="1"/>
  <c r="AC1415" i="5"/>
  <c r="AD1415" i="5" s="1"/>
  <c r="AC1426" i="5"/>
  <c r="AD1426" i="5" s="1"/>
  <c r="AC1796" i="5"/>
  <c r="AD1796" i="5" s="1"/>
  <c r="AC1591" i="5"/>
  <c r="AD1591" i="5" s="1"/>
  <c r="AC2157" i="5"/>
  <c r="AD2157" i="5" s="1"/>
  <c r="AC2056" i="5"/>
  <c r="AD2056" i="5" s="1"/>
  <c r="AC2083" i="5"/>
  <c r="AD2083" i="5" s="1"/>
  <c r="AC1989" i="5"/>
  <c r="AD1989" i="5" s="1"/>
  <c r="AC1951" i="5"/>
  <c r="AD1951" i="5" s="1"/>
  <c r="AC1922" i="5"/>
  <c r="AD1922" i="5" s="1"/>
  <c r="AC1887" i="5"/>
  <c r="AD1887" i="5" s="1"/>
  <c r="AC2135" i="5"/>
  <c r="AD2135" i="5" s="1"/>
  <c r="AC2114" i="5"/>
  <c r="AD2114" i="5" s="1"/>
  <c r="AC2073" i="5"/>
  <c r="AD2073" i="5" s="1"/>
  <c r="AC2050" i="5"/>
  <c r="AD2050" i="5" s="1"/>
  <c r="AC2009" i="5"/>
  <c r="AD2009" i="5" s="1"/>
  <c r="AC1982" i="5"/>
  <c r="AD1982" i="5" s="1"/>
  <c r="AC1936" i="5"/>
  <c r="AD1936" i="5" s="1"/>
  <c r="AC1901" i="5"/>
  <c r="AD1901" i="5" s="1"/>
  <c r="AC2145" i="5"/>
  <c r="AD2145" i="5" s="1"/>
  <c r="AC2161" i="5"/>
  <c r="AD2161" i="5" s="1"/>
  <c r="AC2119" i="5"/>
  <c r="AD2119" i="5" s="1"/>
  <c r="AC2070" i="5"/>
  <c r="AD2070" i="5" s="1"/>
  <c r="AC2048" i="5"/>
  <c r="AD2048" i="5" s="1"/>
  <c r="AC2007" i="5"/>
  <c r="AD2007" i="5" s="1"/>
  <c r="AC1977" i="5"/>
  <c r="AD1977" i="5" s="1"/>
  <c r="AC1883" i="5"/>
  <c r="AD1883" i="5" s="1"/>
  <c r="AC2129" i="5"/>
  <c r="AD2129" i="5" s="1"/>
  <c r="AC2095" i="5"/>
  <c r="AD2095" i="5" s="1"/>
  <c r="AC2062" i="5"/>
  <c r="AD2062" i="5" s="1"/>
  <c r="AC2086" i="5"/>
  <c r="AD2086" i="5" s="1"/>
  <c r="AC2052" i="5"/>
  <c r="AD2052" i="5" s="1"/>
  <c r="AC2014" i="5"/>
  <c r="AD2014" i="5" s="1"/>
  <c r="AC1935" i="5"/>
  <c r="AD1935" i="5" s="1"/>
  <c r="AC1906" i="5"/>
  <c r="AD1906" i="5" s="1"/>
  <c r="AC2092" i="5"/>
  <c r="AD2092" i="5" s="1"/>
  <c r="AC2089" i="5"/>
  <c r="AD2089" i="5" s="1"/>
  <c r="AC2046" i="5"/>
  <c r="AD2046" i="5" s="1"/>
  <c r="AC2012" i="5"/>
  <c r="AD2012" i="5" s="1"/>
  <c r="AC1969" i="5"/>
  <c r="AD1969" i="5" s="1"/>
  <c r="AC1924" i="5"/>
  <c r="AD1924" i="5" s="1"/>
  <c r="AC1880" i="5"/>
  <c r="AD1880" i="5" s="1"/>
  <c r="AC2140" i="5"/>
  <c r="AD2140" i="5" s="1"/>
  <c r="AC2010" i="5"/>
  <c r="AD2010" i="5" s="1"/>
  <c r="AC1853" i="5"/>
  <c r="AD1853" i="5" s="1"/>
  <c r="AC1834" i="5"/>
  <c r="AD1834" i="5" s="1"/>
  <c r="AC1732" i="5"/>
  <c r="AD1732" i="5" s="1"/>
  <c r="AC1720" i="5"/>
  <c r="AD1720" i="5" s="1"/>
  <c r="AC1690" i="5"/>
  <c r="AD1690" i="5" s="1"/>
  <c r="AC1650" i="5"/>
  <c r="AD1650" i="5" s="1"/>
  <c r="AC2042" i="5"/>
  <c r="AD2042" i="5" s="1"/>
  <c r="AC1907" i="5"/>
  <c r="AD1907" i="5" s="1"/>
  <c r="AC1871" i="5"/>
  <c r="AD1871" i="5" s="1"/>
  <c r="AC1774" i="5"/>
  <c r="AD1774" i="5" s="1"/>
  <c r="AC1794" i="5"/>
  <c r="AD1794" i="5" s="1"/>
  <c r="AC1669" i="5"/>
  <c r="AD1669" i="5" s="1"/>
  <c r="AC1638" i="5"/>
  <c r="AD1638" i="5" s="1"/>
  <c r="AC2151" i="5"/>
  <c r="AD2151" i="5" s="1"/>
  <c r="AC1840" i="5"/>
  <c r="AD1840" i="5" s="1"/>
  <c r="AC1815" i="5"/>
  <c r="AD1815" i="5" s="1"/>
  <c r="AC1790" i="5"/>
  <c r="AD1790" i="5" s="1"/>
  <c r="AC1765" i="5"/>
  <c r="AD1765" i="5" s="1"/>
  <c r="AC1709" i="5"/>
  <c r="AD1709" i="5" s="1"/>
  <c r="AC1730" i="5"/>
  <c r="AD1730" i="5" s="1"/>
  <c r="AC1624" i="5"/>
  <c r="AD1624" i="5" s="1"/>
  <c r="AC2124" i="5"/>
  <c r="AD2124" i="5" s="1"/>
  <c r="AC1869" i="5"/>
  <c r="AD1869" i="5" s="1"/>
  <c r="AC1829" i="5"/>
  <c r="AD1829" i="5" s="1"/>
  <c r="AC1788" i="5"/>
  <c r="AD1788" i="5" s="1"/>
  <c r="AC1761" i="5"/>
  <c r="AD1761" i="5" s="1"/>
  <c r="AC1708" i="5"/>
  <c r="AD1708" i="5" s="1"/>
  <c r="AC1724" i="5"/>
  <c r="AD1724" i="5" s="1"/>
  <c r="AC1634" i="5"/>
  <c r="AD1634" i="5" s="1"/>
  <c r="AC2033" i="5"/>
  <c r="AD2033" i="5" s="1"/>
  <c r="AC1909" i="5"/>
  <c r="AD1909" i="5" s="1"/>
  <c r="AC1863" i="5"/>
  <c r="AD1863" i="5" s="1"/>
  <c r="AC1823" i="5"/>
  <c r="AD1823" i="5" s="1"/>
  <c r="AC1769" i="5"/>
  <c r="AD1769" i="5" s="1"/>
  <c r="AC1737" i="5"/>
  <c r="AD1737" i="5" s="1"/>
  <c r="AC1752" i="5"/>
  <c r="AD1752" i="5" s="1"/>
  <c r="AC1716" i="5"/>
  <c r="AD1716" i="5" s="1"/>
  <c r="AC1862" i="5"/>
  <c r="AD1862" i="5" s="1"/>
  <c r="AC1594" i="5"/>
  <c r="AD1594" i="5" s="1"/>
  <c r="AC1560" i="5"/>
  <c r="AD1560" i="5" s="1"/>
  <c r="AC1519" i="5"/>
  <c r="AD1519" i="5" s="1"/>
  <c r="AC1456" i="5"/>
  <c r="AD1456" i="5" s="1"/>
  <c r="AC1417" i="5"/>
  <c r="AD1417" i="5" s="1"/>
  <c r="AC1429" i="5"/>
  <c r="AD1429" i="5" s="1"/>
  <c r="AC2162" i="5"/>
  <c r="AD2162" i="5" s="1"/>
  <c r="AC2057" i="5"/>
  <c r="AD2057" i="5" s="1"/>
  <c r="AC2020" i="5"/>
  <c r="AD2020" i="5" s="1"/>
  <c r="AC1990" i="5"/>
  <c r="AD1990" i="5" s="1"/>
  <c r="AC1962" i="5"/>
  <c r="AD1962" i="5" s="1"/>
  <c r="AC1931" i="5"/>
  <c r="AD1931" i="5" s="1"/>
  <c r="AC1895" i="5"/>
  <c r="AD1895" i="5" s="1"/>
  <c r="AC2136" i="5"/>
  <c r="AD2136" i="5" s="1"/>
  <c r="AC2118" i="5"/>
  <c r="AD2118" i="5" s="1"/>
  <c r="AC2077" i="5"/>
  <c r="AD2077" i="5" s="1"/>
  <c r="AC2053" i="5"/>
  <c r="AD2053" i="5" s="1"/>
  <c r="AC2015" i="5"/>
  <c r="AD2015" i="5" s="1"/>
  <c r="AC1918" i="5"/>
  <c r="AD1918" i="5" s="1"/>
  <c r="AC1938" i="5"/>
  <c r="AD1938" i="5" s="1"/>
  <c r="AC1902" i="5"/>
  <c r="AD1902" i="5" s="1"/>
  <c r="AC2146" i="5"/>
  <c r="AD2146" i="5" s="1"/>
  <c r="AC2096" i="5"/>
  <c r="AD2096" i="5" s="1"/>
  <c r="AC2126" i="5"/>
  <c r="AD2126" i="5" s="1"/>
  <c r="AC2072" i="5"/>
  <c r="AD2072" i="5" s="1"/>
  <c r="AC2049" i="5"/>
  <c r="AD2049" i="5" s="1"/>
  <c r="AC1948" i="5"/>
  <c r="AD1948" i="5" s="1"/>
  <c r="AC1917" i="5"/>
  <c r="AD1917" i="5" s="1"/>
  <c r="AC1884" i="5"/>
  <c r="AD1884" i="5" s="1"/>
  <c r="AC2143" i="5"/>
  <c r="AD2143" i="5" s="1"/>
  <c r="AC2101" i="5"/>
  <c r="AD2101" i="5" s="1"/>
  <c r="AC2064" i="5"/>
  <c r="AD2064" i="5" s="1"/>
  <c r="AC2024" i="5"/>
  <c r="AD2024" i="5" s="1"/>
  <c r="AC1984" i="5"/>
  <c r="AD1984" i="5" s="1"/>
  <c r="AC1956" i="5"/>
  <c r="AD1956" i="5" s="1"/>
  <c r="AC1942" i="5"/>
  <c r="AD1942" i="5" s="1"/>
  <c r="AC2141" i="5"/>
  <c r="AD2141" i="5" s="1"/>
  <c r="AC2093" i="5"/>
  <c r="AD2093" i="5" s="1"/>
  <c r="AC2022" i="5"/>
  <c r="AD2022" i="5" s="1"/>
  <c r="AC1993" i="5"/>
  <c r="AD1993" i="5" s="1"/>
  <c r="AC2017" i="5"/>
  <c r="AD2017" i="5" s="1"/>
  <c r="AC1970" i="5"/>
  <c r="AD1970" i="5" s="1"/>
  <c r="AC1925" i="5"/>
  <c r="AD1925" i="5" s="1"/>
  <c r="AC1889" i="5"/>
  <c r="AD1889" i="5" s="1"/>
  <c r="AC2105" i="5"/>
  <c r="AD2105" i="5" s="1"/>
  <c r="AC1953" i="5"/>
  <c r="AD1953" i="5" s="1"/>
  <c r="AC1855" i="5"/>
  <c r="AD1855" i="5" s="1"/>
  <c r="AC1775" i="5"/>
  <c r="AD1775" i="5" s="1"/>
  <c r="AC1733" i="5"/>
  <c r="AD1733" i="5" s="1"/>
  <c r="AC1726" i="5"/>
  <c r="AD1726" i="5" s="1"/>
  <c r="AC1693" i="5"/>
  <c r="AD1693" i="5" s="1"/>
  <c r="AC1652" i="5"/>
  <c r="AD1652" i="5" s="1"/>
  <c r="AC1952" i="5"/>
  <c r="AD1952" i="5" s="1"/>
  <c r="AC1842" i="5"/>
  <c r="AD1842" i="5" s="1"/>
  <c r="AC1806" i="5"/>
  <c r="AD1806" i="5" s="1"/>
  <c r="AC1776" i="5"/>
  <c r="AD1776" i="5" s="1"/>
  <c r="AC1795" i="5"/>
  <c r="AD1795" i="5" s="1"/>
  <c r="AC1677" i="5"/>
  <c r="AD1677" i="5" s="1"/>
  <c r="AC1646" i="5"/>
  <c r="AD1646" i="5" s="1"/>
  <c r="AC2084" i="5"/>
  <c r="AD2084" i="5" s="1"/>
  <c r="AC1841" i="5"/>
  <c r="AD1841" i="5" s="1"/>
  <c r="AC1832" i="5"/>
  <c r="AD1832" i="5" s="1"/>
  <c r="AC1798" i="5"/>
  <c r="AD1798" i="5" s="1"/>
  <c r="AC1699" i="5"/>
  <c r="AD1699" i="5" s="1"/>
  <c r="AC1711" i="5"/>
  <c r="AD1711" i="5" s="1"/>
  <c r="AC1667" i="5"/>
  <c r="AD1667" i="5" s="1"/>
  <c r="AC1625" i="5"/>
  <c r="AD1625" i="5" s="1"/>
  <c r="AC1992" i="5"/>
  <c r="AD1992" i="5" s="1"/>
  <c r="AC1812" i="5"/>
  <c r="AD1812" i="5" s="1"/>
  <c r="AC1831" i="5"/>
  <c r="AD1831" i="5" s="1"/>
  <c r="AC1789" i="5"/>
  <c r="AD1789" i="5" s="1"/>
  <c r="AC1698" i="5"/>
  <c r="AD1698" i="5" s="1"/>
  <c r="AC1710" i="5"/>
  <c r="AD1710" i="5" s="1"/>
  <c r="AC1729" i="5"/>
  <c r="AD1729" i="5" s="1"/>
  <c r="AC1645" i="5"/>
  <c r="AD1645" i="5" s="1"/>
  <c r="AC1991" i="5"/>
  <c r="AD1991" i="5" s="1"/>
  <c r="AC1845" i="5"/>
  <c r="AD1845" i="5" s="1"/>
  <c r="AC1873" i="5"/>
  <c r="AD1873" i="5" s="1"/>
  <c r="AC1826" i="5"/>
  <c r="AD1826" i="5" s="1"/>
  <c r="AC1781" i="5"/>
  <c r="AD1781" i="5" s="1"/>
  <c r="AC1739" i="5"/>
  <c r="AD1739" i="5" s="1"/>
  <c r="AC1754" i="5"/>
  <c r="AD1754" i="5" s="1"/>
  <c r="AC1717" i="5"/>
  <c r="AD1717" i="5" s="1"/>
  <c r="AC1736" i="5"/>
  <c r="AD1736" i="5" s="1"/>
  <c r="AC1605" i="5"/>
  <c r="AD1605" i="5" s="1"/>
  <c r="AC1568" i="5"/>
  <c r="AD1568" i="5" s="1"/>
  <c r="AC1536" i="5"/>
  <c r="AD1536" i="5" s="1"/>
  <c r="AC1457" i="5"/>
  <c r="AD1457" i="5" s="1"/>
  <c r="AC2098" i="5"/>
  <c r="AD2098" i="5" s="1"/>
  <c r="AC2058" i="5"/>
  <c r="AD2058" i="5" s="1"/>
  <c r="AC2030" i="5"/>
  <c r="AD2030" i="5" s="1"/>
  <c r="AC2001" i="5"/>
  <c r="AD2001" i="5" s="1"/>
  <c r="AC1963" i="5"/>
  <c r="AD1963" i="5" s="1"/>
  <c r="AC1932" i="5"/>
  <c r="AD1932" i="5" s="1"/>
  <c r="AC1896" i="5"/>
  <c r="AD1896" i="5" s="1"/>
  <c r="AC2097" i="5"/>
  <c r="AD2097" i="5" s="1"/>
  <c r="AC2120" i="5"/>
  <c r="AD2120" i="5" s="1"/>
  <c r="AC2087" i="5"/>
  <c r="AD2087" i="5" s="1"/>
  <c r="AC1987" i="5"/>
  <c r="AD1987" i="5" s="1"/>
  <c r="AC1949" i="5"/>
  <c r="AD1949" i="5" s="1"/>
  <c r="AC1919" i="5"/>
  <c r="AD1919" i="5" s="1"/>
  <c r="AC1939" i="5"/>
  <c r="AD1939" i="5" s="1"/>
  <c r="AC1903" i="5"/>
  <c r="AD1903" i="5" s="1"/>
  <c r="AC2147" i="5"/>
  <c r="AD2147" i="5" s="1"/>
  <c r="AC2100" i="5"/>
  <c r="AD2100" i="5" s="1"/>
  <c r="AC2063" i="5"/>
  <c r="AD2063" i="5" s="1"/>
  <c r="AC2090" i="5"/>
  <c r="AD2090" i="5" s="1"/>
  <c r="AC1986" i="5"/>
  <c r="AD1986" i="5" s="1"/>
  <c r="AC1958" i="5"/>
  <c r="AD1958" i="5" s="1"/>
  <c r="AC1929" i="5"/>
  <c r="AD1929" i="5" s="1"/>
  <c r="AC1885" i="5"/>
  <c r="AD1885" i="5" s="1"/>
  <c r="AC2144" i="5"/>
  <c r="AD2144" i="5" s="1"/>
  <c r="AC2109" i="5"/>
  <c r="AD2109" i="5" s="1"/>
  <c r="AC2066" i="5"/>
  <c r="AD2066" i="5" s="1"/>
  <c r="AC2025" i="5"/>
  <c r="AD2025" i="5" s="1"/>
  <c r="AC1985" i="5"/>
  <c r="AD1985" i="5" s="1"/>
  <c r="AC1957" i="5"/>
  <c r="AD1957" i="5" s="1"/>
  <c r="AC1945" i="5"/>
  <c r="AD1945" i="5" s="1"/>
  <c r="AC2142" i="5"/>
  <c r="AD2142" i="5" s="1"/>
  <c r="AC2094" i="5"/>
  <c r="AD2094" i="5" s="1"/>
  <c r="AC2023" i="5"/>
  <c r="AD2023" i="5" s="1"/>
  <c r="AC1994" i="5"/>
  <c r="AD1994" i="5" s="1"/>
  <c r="AC2018" i="5"/>
  <c r="AD2018" i="5" s="1"/>
  <c r="AC1976" i="5"/>
  <c r="AD1976" i="5" s="1"/>
  <c r="AC1926" i="5"/>
  <c r="AD1926" i="5" s="1"/>
  <c r="AC1890" i="5"/>
  <c r="AD1890" i="5" s="1"/>
  <c r="AC2076" i="5"/>
  <c r="AD2076" i="5" s="1"/>
  <c r="AC1913" i="5"/>
  <c r="AD1913" i="5" s="1"/>
  <c r="AC1867" i="5"/>
  <c r="AD1867" i="5" s="1"/>
  <c r="AC1777" i="5"/>
  <c r="AD1777" i="5" s="1"/>
  <c r="AC1756" i="5"/>
  <c r="AD1756" i="5" s="1"/>
  <c r="AC1662" i="5"/>
  <c r="AD1662" i="5" s="1"/>
  <c r="AC1627" i="5"/>
  <c r="AD1627" i="5" s="1"/>
  <c r="AC2139" i="5"/>
  <c r="AD2139" i="5" s="1"/>
  <c r="AC1968" i="5"/>
  <c r="AD1968" i="5" s="1"/>
  <c r="AC1848" i="5"/>
  <c r="AD1848" i="5" s="1"/>
  <c r="AC1816" i="5"/>
  <c r="AD1816" i="5" s="1"/>
  <c r="AC1778" i="5"/>
  <c r="AD1778" i="5" s="1"/>
  <c r="AC1755" i="5"/>
  <c r="AD1755" i="5" s="1"/>
  <c r="AC1678" i="5"/>
  <c r="AD1678" i="5" s="1"/>
  <c r="AC1648" i="5"/>
  <c r="AD1648" i="5" s="1"/>
  <c r="AC2051" i="5"/>
  <c r="AD2051" i="5" s="1"/>
  <c r="AC1865" i="5"/>
  <c r="AD1865" i="5" s="1"/>
  <c r="AC1771" i="5"/>
  <c r="AD1771" i="5" s="1"/>
  <c r="AC1799" i="5"/>
  <c r="AD1799" i="5" s="1"/>
  <c r="AC1701" i="5"/>
  <c r="AD1701" i="5" s="1"/>
  <c r="AC1713" i="5"/>
  <c r="AD1713" i="5" s="1"/>
  <c r="AC1668" i="5"/>
  <c r="AD1668" i="5" s="1"/>
  <c r="AC1635" i="5"/>
  <c r="AD1635" i="5" s="1"/>
  <c r="AC1944" i="5"/>
  <c r="AD1944" i="5" s="1"/>
  <c r="AC1813" i="5"/>
  <c r="AD1813" i="5" s="1"/>
  <c r="AC1836" i="5"/>
  <c r="AD1836" i="5" s="1"/>
  <c r="AC1748" i="5"/>
  <c r="AD1748" i="5" s="1"/>
  <c r="AC1700" i="5"/>
  <c r="AD1700" i="5" s="1"/>
  <c r="AC1712" i="5"/>
  <c r="AD1712" i="5" s="1"/>
  <c r="AC1665" i="5"/>
  <c r="AD1665" i="5" s="1"/>
  <c r="AC1654" i="5"/>
  <c r="AD1654" i="5" s="1"/>
  <c r="AC2002" i="5"/>
  <c r="AD2002" i="5" s="1"/>
  <c r="AC1851" i="5"/>
  <c r="AD1851" i="5" s="1"/>
  <c r="AC1874" i="5"/>
  <c r="AD1874" i="5" s="1"/>
  <c r="AC1828" i="5"/>
  <c r="AD1828" i="5" s="1"/>
  <c r="AC1783" i="5"/>
  <c r="AD1783" i="5" s="1"/>
  <c r="AC1741" i="5"/>
  <c r="AD1741" i="5" s="1"/>
  <c r="AC1760" i="5"/>
  <c r="AD1760" i="5" s="1"/>
  <c r="AC1728" i="5"/>
  <c r="AD1728" i="5" s="1"/>
  <c r="AC1742" i="5"/>
  <c r="AD1742" i="5" s="1"/>
  <c r="AC1606" i="5"/>
  <c r="AD1606" i="5" s="1"/>
  <c r="AC1577" i="5"/>
  <c r="AD1577" i="5" s="1"/>
  <c r="AC1489" i="5"/>
  <c r="AD1489" i="5" s="1"/>
  <c r="AC1464" i="5"/>
  <c r="AD1464" i="5" s="1"/>
  <c r="AC1421" i="5"/>
  <c r="AD1421" i="5" s="1"/>
  <c r="AC1385" i="5"/>
  <c r="AD1385" i="5" s="1"/>
  <c r="AC1674" i="5"/>
  <c r="AD1674" i="5" s="1"/>
  <c r="AC1419" i="5"/>
  <c r="AD1419" i="5" s="1"/>
  <c r="AC1604" i="5"/>
  <c r="AD1604" i="5" s="1"/>
  <c r="AC1582" i="5"/>
  <c r="AD1582" i="5" s="1"/>
  <c r="AC1499" i="5"/>
  <c r="AD1499" i="5" s="1"/>
  <c r="AC1446" i="5"/>
  <c r="AD1446" i="5" s="1"/>
  <c r="AC1471" i="5"/>
  <c r="AD1471" i="5" s="1"/>
  <c r="AC1418" i="5"/>
  <c r="AD1418" i="5" s="1"/>
  <c r="AC1440" i="5"/>
  <c r="AD1440" i="5" s="1"/>
  <c r="AC2088" i="5"/>
  <c r="AD2088" i="5" s="1"/>
  <c r="AC1734" i="5"/>
  <c r="AD1734" i="5" s="1"/>
  <c r="AC1686" i="5"/>
  <c r="AD1686" i="5" s="1"/>
  <c r="AC1609" i="5"/>
  <c r="AD1609" i="5" s="1"/>
  <c r="AC1566" i="5"/>
  <c r="AD1566" i="5" s="1"/>
  <c r="AC1525" i="5"/>
  <c r="AD1525" i="5" s="1"/>
  <c r="AC1541" i="5"/>
  <c r="AD1541" i="5" s="1"/>
  <c r="AC1453" i="5"/>
  <c r="AD1453" i="5" s="1"/>
  <c r="AC1435" i="5"/>
  <c r="AD1435" i="5" s="1"/>
  <c r="AC1838" i="5"/>
  <c r="AD1838" i="5" s="1"/>
  <c r="AC1694" i="5"/>
  <c r="AD1694" i="5" s="1"/>
  <c r="AC1615" i="5"/>
  <c r="AD1615" i="5" s="1"/>
  <c r="AC1524" i="5"/>
  <c r="AD1524" i="5" s="1"/>
  <c r="AC1542" i="5"/>
  <c r="AD1542" i="5" s="1"/>
  <c r="AC1496" i="5"/>
  <c r="AD1496" i="5" s="1"/>
  <c r="AC1461" i="5"/>
  <c r="AD1461" i="5" s="1"/>
  <c r="AC1439" i="5"/>
  <c r="AD1439" i="5" s="1"/>
  <c r="AC1872" i="5"/>
  <c r="AD1872" i="5" s="1"/>
  <c r="AC1663" i="5"/>
  <c r="AD1663" i="5" s="1"/>
  <c r="AC1608" i="5"/>
  <c r="AD1608" i="5" s="1"/>
  <c r="AC1573" i="5"/>
  <c r="AD1573" i="5" s="1"/>
  <c r="AC1533" i="5"/>
  <c r="AD1533" i="5" s="1"/>
  <c r="AC1502" i="5"/>
  <c r="AD1502" i="5" s="1"/>
  <c r="AC1469" i="5"/>
  <c r="AD1469" i="5" s="1"/>
  <c r="AC1808" i="5"/>
  <c r="AD1808" i="5" s="1"/>
  <c r="AC1596" i="5"/>
  <c r="AD1596" i="5" s="1"/>
  <c r="AC1472" i="5"/>
  <c r="AD1472" i="5" s="1"/>
  <c r="AC1347" i="5"/>
  <c r="AD1347" i="5" s="1"/>
  <c r="AC1270" i="5"/>
  <c r="AD1270" i="5" s="1"/>
  <c r="AC1288" i="5"/>
  <c r="AD1288" i="5" s="1"/>
  <c r="AC1235" i="5"/>
  <c r="AD1235" i="5" s="1"/>
  <c r="AC1253" i="5"/>
  <c r="AD1253" i="5" s="1"/>
  <c r="AC1200" i="5"/>
  <c r="AD1200" i="5" s="1"/>
  <c r="AC1218" i="5"/>
  <c r="AD1218" i="5" s="1"/>
  <c r="AC1165" i="5"/>
  <c r="AD1165" i="5" s="1"/>
  <c r="AC1183" i="5"/>
  <c r="AD1183" i="5" s="1"/>
  <c r="AC1087" i="5"/>
  <c r="AD1087" i="5" s="1"/>
  <c r="AC1545" i="5"/>
  <c r="AD1545" i="5" s="1"/>
  <c r="AC1478" i="5"/>
  <c r="AD1478" i="5" s="1"/>
  <c r="AC1346" i="5"/>
  <c r="AD1346" i="5" s="1"/>
  <c r="AC1480" i="5"/>
  <c r="AD1480" i="5" s="1"/>
  <c r="AC1386" i="5"/>
  <c r="AD1386" i="5" s="1"/>
  <c r="AC1358" i="5"/>
  <c r="AD1358" i="5" s="1"/>
  <c r="AC1275" i="5"/>
  <c r="AD1275" i="5" s="1"/>
  <c r="AC1293" i="5"/>
  <c r="AD1293" i="5" s="1"/>
  <c r="AC1240" i="5"/>
  <c r="AD1240" i="5" s="1"/>
  <c r="AC1258" i="5"/>
  <c r="AD1258" i="5" s="1"/>
  <c r="AC1205" i="5"/>
  <c r="AD1205" i="5" s="1"/>
  <c r="AC1223" i="5"/>
  <c r="AD1223" i="5" s="1"/>
  <c r="AC1170" i="5"/>
  <c r="AD1170" i="5" s="1"/>
  <c r="AC1188" i="5"/>
  <c r="AD1188" i="5" s="1"/>
  <c r="AC1092" i="5"/>
  <c r="AD1092" i="5" s="1"/>
  <c r="AC1468" i="5"/>
  <c r="AD1468" i="5" s="1"/>
  <c r="AC1377" i="5"/>
  <c r="AD1377" i="5" s="1"/>
  <c r="AC1337" i="5"/>
  <c r="AD1337" i="5" s="1"/>
  <c r="AC1359" i="5"/>
  <c r="AD1359" i="5" s="1"/>
  <c r="AC1332" i="5"/>
  <c r="AD1332" i="5" s="1"/>
  <c r="AC1280" i="5"/>
  <c r="AD1280" i="5" s="1"/>
  <c r="AC1298" i="5"/>
  <c r="AD1298" i="5" s="1"/>
  <c r="AC1245" i="5"/>
  <c r="AD1245" i="5" s="1"/>
  <c r="AC1192" i="5"/>
  <c r="AD1192" i="5" s="1"/>
  <c r="AC1210" i="5"/>
  <c r="AD1210" i="5" s="1"/>
  <c r="AC1157" i="5"/>
  <c r="AD1157" i="5" s="1"/>
  <c r="AC1175" i="5"/>
  <c r="AD1175" i="5" s="1"/>
  <c r="AC1150" i="5"/>
  <c r="AD1150" i="5" s="1"/>
  <c r="AC1097" i="5"/>
  <c r="AD1097" i="5" s="1"/>
  <c r="AC969" i="5"/>
  <c r="AD969" i="5" s="1"/>
  <c r="AC861" i="5"/>
  <c r="AC753" i="5"/>
  <c r="AD753" i="5" s="1"/>
  <c r="AC645" i="5"/>
  <c r="AD645" i="5" s="1"/>
  <c r="AC507" i="5"/>
  <c r="AD507" i="5" s="1"/>
  <c r="AC1363" i="5"/>
  <c r="AD1363" i="5" s="1"/>
  <c r="AC1116" i="5"/>
  <c r="AD1116" i="5" s="1"/>
  <c r="AC1006" i="5"/>
  <c r="AD1006" i="5" s="1"/>
  <c r="AC538" i="5"/>
  <c r="AD538" i="5" s="1"/>
  <c r="AC934" i="5"/>
  <c r="AD934" i="5" s="1"/>
  <c r="AC826" i="5"/>
  <c r="AD826" i="5" s="1"/>
  <c r="AC718" i="5"/>
  <c r="AD718" i="5" s="1"/>
  <c r="AC1376" i="5"/>
  <c r="AD1376" i="5" s="1"/>
  <c r="AC1557" i="5"/>
  <c r="AD1557" i="5" s="1"/>
  <c r="AC1539" i="5"/>
  <c r="AD1539" i="5" s="1"/>
  <c r="AC1500" i="5"/>
  <c r="AD1500" i="5" s="1"/>
  <c r="AC1447" i="5"/>
  <c r="AD1447" i="5" s="1"/>
  <c r="AC1476" i="5"/>
  <c r="AD1476" i="5" s="1"/>
  <c r="AC1420" i="5"/>
  <c r="AD1420" i="5" s="1"/>
  <c r="AC1372" i="5"/>
  <c r="AD1372" i="5" s="1"/>
  <c r="AC1964" i="5"/>
  <c r="AD1964" i="5" s="1"/>
  <c r="AC1740" i="5"/>
  <c r="AD1740" i="5" s="1"/>
  <c r="AC1687" i="5"/>
  <c r="AD1687" i="5" s="1"/>
  <c r="AC1619" i="5"/>
  <c r="AD1619" i="5" s="1"/>
  <c r="AC1574" i="5"/>
  <c r="AD1574" i="5" s="1"/>
  <c r="AC1527" i="5"/>
  <c r="AD1527" i="5" s="1"/>
  <c r="AC1485" i="5"/>
  <c r="AD1485" i="5" s="1"/>
  <c r="AC1460" i="5"/>
  <c r="AD1460" i="5" s="1"/>
  <c r="AC1381" i="5"/>
  <c r="AD1381" i="5" s="1"/>
  <c r="AC1753" i="5"/>
  <c r="AD1753" i="5" s="1"/>
  <c r="AC1631" i="5"/>
  <c r="AD1631" i="5" s="1"/>
  <c r="AC1618" i="5"/>
  <c r="AD1618" i="5" s="1"/>
  <c r="AC1526" i="5"/>
  <c r="AD1526" i="5" s="1"/>
  <c r="AC1543" i="5"/>
  <c r="AD1543" i="5" s="1"/>
  <c r="AC1506" i="5"/>
  <c r="AD1506" i="5" s="1"/>
  <c r="AC1470" i="5"/>
  <c r="AD1470" i="5" s="1"/>
  <c r="AC1442" i="5"/>
  <c r="AD1442" i="5" s="1"/>
  <c r="AC1809" i="5"/>
  <c r="AD1809" i="5" s="1"/>
  <c r="AC1671" i="5"/>
  <c r="AD1671" i="5" s="1"/>
  <c r="AC1612" i="5"/>
  <c r="AD1612" i="5" s="1"/>
  <c r="AC1578" i="5"/>
  <c r="AD1578" i="5" s="1"/>
  <c r="AC1547" i="5"/>
  <c r="AD1547" i="5" s="1"/>
  <c r="AC1504" i="5"/>
  <c r="AD1504" i="5" s="1"/>
  <c r="AC1473" i="5"/>
  <c r="AD1473" i="5" s="1"/>
  <c r="AC1691" i="5"/>
  <c r="AD1691" i="5" s="1"/>
  <c r="AC1622" i="5"/>
  <c r="AD1622" i="5" s="1"/>
  <c r="AC1390" i="5"/>
  <c r="AD1390" i="5" s="1"/>
  <c r="AC1352" i="5"/>
  <c r="AD1352" i="5" s="1"/>
  <c r="AC1273" i="5"/>
  <c r="AD1273" i="5" s="1"/>
  <c r="AC1291" i="5"/>
  <c r="AD1291" i="5" s="1"/>
  <c r="AC1238" i="5"/>
  <c r="AD1238" i="5" s="1"/>
  <c r="AC1256" i="5"/>
  <c r="AD1256" i="5" s="1"/>
  <c r="AC1203" i="5"/>
  <c r="AD1203" i="5" s="1"/>
  <c r="AC1221" i="5"/>
  <c r="AD1221" i="5" s="1"/>
  <c r="AC1168" i="5"/>
  <c r="AD1168" i="5" s="1"/>
  <c r="AC1186" i="5"/>
  <c r="AD1186" i="5" s="1"/>
  <c r="AC1090" i="5"/>
  <c r="AD1090" i="5" s="1"/>
  <c r="AC1546" i="5"/>
  <c r="AD1546" i="5" s="1"/>
  <c r="AC1430" i="5"/>
  <c r="AD1430" i="5" s="1"/>
  <c r="AC1367" i="5"/>
  <c r="AD1367" i="5" s="1"/>
  <c r="AC1503" i="5"/>
  <c r="AD1503" i="5" s="1"/>
  <c r="AC1387" i="5"/>
  <c r="AD1387" i="5" s="1"/>
  <c r="AC1366" i="5"/>
  <c r="AD1366" i="5" s="1"/>
  <c r="AC1278" i="5"/>
  <c r="AD1278" i="5" s="1"/>
  <c r="AC1296" i="5"/>
  <c r="AD1296" i="5" s="1"/>
  <c r="AC1243" i="5"/>
  <c r="AD1243" i="5" s="1"/>
  <c r="AC1261" i="5"/>
  <c r="AD1261" i="5" s="1"/>
  <c r="AC1208" i="5"/>
  <c r="AD1208" i="5" s="1"/>
  <c r="AC1226" i="5"/>
  <c r="AD1226" i="5" s="1"/>
  <c r="AC1173" i="5"/>
  <c r="AD1173" i="5" s="1"/>
  <c r="AC1148" i="5"/>
  <c r="AD1148" i="5" s="1"/>
  <c r="AC1095" i="5"/>
  <c r="AD1095" i="5" s="1"/>
  <c r="AC1340" i="5"/>
  <c r="AD1340" i="5" s="1"/>
  <c r="AC1384" i="5"/>
  <c r="AD1384" i="5" s="1"/>
  <c r="AC1338" i="5"/>
  <c r="AD1338" i="5" s="1"/>
  <c r="AC1361" i="5"/>
  <c r="AD1361" i="5" s="1"/>
  <c r="AC1265" i="5"/>
  <c r="AD1265" i="5" s="1"/>
  <c r="AC1283" i="5"/>
  <c r="AD1283" i="5" s="1"/>
  <c r="AC1230" i="5"/>
  <c r="AD1230" i="5" s="1"/>
  <c r="AC1248" i="5"/>
  <c r="AD1248" i="5" s="1"/>
  <c r="AC1195" i="5"/>
  <c r="AD1195" i="5" s="1"/>
  <c r="AC1213" i="5"/>
  <c r="AD1213" i="5" s="1"/>
  <c r="AC1160" i="5"/>
  <c r="AD1160" i="5" s="1"/>
  <c r="AC1178" i="5"/>
  <c r="AD1178" i="5" s="1"/>
  <c r="AC1153" i="5"/>
  <c r="AD1153" i="5" s="1"/>
  <c r="AC1569" i="5"/>
  <c r="AD1569" i="5" s="1"/>
  <c r="AC972" i="5"/>
  <c r="AD972" i="5" s="1"/>
  <c r="AC864" i="5"/>
  <c r="AC756" i="5"/>
  <c r="AD756" i="5" s="1"/>
  <c r="AC648" i="5"/>
  <c r="AD648" i="5" s="1"/>
  <c r="AC1437" i="5"/>
  <c r="AD1437" i="5" s="1"/>
  <c r="AC1101" i="5"/>
  <c r="AD1101" i="5" s="1"/>
  <c r="AC1082" i="5"/>
  <c r="AD1082" i="5" s="1"/>
  <c r="AC1009" i="5"/>
  <c r="AD1009" i="5" s="1"/>
  <c r="AC541" i="5"/>
  <c r="AD541" i="5" s="1"/>
  <c r="AC937" i="5"/>
  <c r="AD937" i="5" s="1"/>
  <c r="AC829" i="5"/>
  <c r="AD829" i="5" s="1"/>
  <c r="AC721" i="5"/>
  <c r="AD721" i="5" s="1"/>
  <c r="AC1723" i="5"/>
  <c r="AD1723" i="5" s="1"/>
  <c r="AC1558" i="5"/>
  <c r="AD1558" i="5" s="1"/>
  <c r="AC1544" i="5"/>
  <c r="AD1544" i="5" s="1"/>
  <c r="AC1509" i="5"/>
  <c r="AD1509" i="5" s="1"/>
  <c r="AC1454" i="5"/>
  <c r="AD1454" i="5" s="1"/>
  <c r="AC1410" i="5"/>
  <c r="AD1410" i="5" s="1"/>
  <c r="AC1422" i="5"/>
  <c r="AD1422" i="5" s="1"/>
  <c r="AC1373" i="5"/>
  <c r="AD1373" i="5" s="1"/>
  <c r="AC1860" i="5"/>
  <c r="AD1860" i="5" s="1"/>
  <c r="AC1746" i="5"/>
  <c r="AD1746" i="5" s="1"/>
  <c r="AC1641" i="5"/>
  <c r="AD1641" i="5" s="1"/>
  <c r="AC1620" i="5"/>
  <c r="AD1620" i="5" s="1"/>
  <c r="AC1580" i="5"/>
  <c r="AD1580" i="5" s="1"/>
  <c r="AC1532" i="5"/>
  <c r="AD1532" i="5" s="1"/>
  <c r="AC1486" i="5"/>
  <c r="AD1486" i="5" s="1"/>
  <c r="AC1475" i="5"/>
  <c r="AD1475" i="5" s="1"/>
  <c r="AC1382" i="5"/>
  <c r="AD1382" i="5" s="1"/>
  <c r="AC1727" i="5"/>
  <c r="AD1727" i="5" s="1"/>
  <c r="AC1632" i="5"/>
  <c r="AD1632" i="5" s="1"/>
  <c r="AC1554" i="5"/>
  <c r="AD1554" i="5" s="1"/>
  <c r="AC1529" i="5"/>
  <c r="AD1529" i="5" s="1"/>
  <c r="AC1549" i="5"/>
  <c r="AD1549" i="5" s="1"/>
  <c r="AC1511" i="5"/>
  <c r="AD1511" i="5" s="1"/>
  <c r="AC1474" i="5"/>
  <c r="AD1474" i="5" s="1"/>
  <c r="AC1379" i="5"/>
  <c r="AD1379" i="5" s="1"/>
  <c r="AC1780" i="5"/>
  <c r="AD1780" i="5" s="1"/>
  <c r="AC1657" i="5"/>
  <c r="AD1657" i="5" s="1"/>
  <c r="AC1613" i="5"/>
  <c r="AD1613" i="5" s="1"/>
  <c r="AC1579" i="5"/>
  <c r="AD1579" i="5" s="1"/>
  <c r="AC1548" i="5"/>
  <c r="AD1548" i="5" s="1"/>
  <c r="AC1507" i="5"/>
  <c r="AD1507" i="5" s="1"/>
  <c r="AC2158" i="5"/>
  <c r="AD2158" i="5" s="1"/>
  <c r="AC1630" i="5"/>
  <c r="AD1630" i="5" s="1"/>
  <c r="AC1583" i="5"/>
  <c r="AD1583" i="5" s="1"/>
  <c r="AC1399" i="5"/>
  <c r="AD1399" i="5" s="1"/>
  <c r="AC1357" i="5"/>
  <c r="AD1357" i="5" s="1"/>
  <c r="AC1276" i="5"/>
  <c r="AD1276" i="5" s="1"/>
  <c r="AC1294" i="5"/>
  <c r="AD1294" i="5" s="1"/>
  <c r="AC1241" i="5"/>
  <c r="AD1241" i="5" s="1"/>
  <c r="AC1259" i="5"/>
  <c r="AD1259" i="5" s="1"/>
  <c r="AC1206" i="5"/>
  <c r="AD1206" i="5" s="1"/>
  <c r="AC1224" i="5"/>
  <c r="AD1224" i="5" s="1"/>
  <c r="AC1171" i="5"/>
  <c r="AD1171" i="5" s="1"/>
  <c r="AC1189" i="5"/>
  <c r="AD1189" i="5" s="1"/>
  <c r="AC1093" i="5"/>
  <c r="AD1093" i="5" s="1"/>
  <c r="AC1481" i="5"/>
  <c r="AD1481" i="5" s="1"/>
  <c r="AC1389" i="5"/>
  <c r="AD1389" i="5" s="1"/>
  <c r="AC1328" i="5"/>
  <c r="AD1328" i="5" s="1"/>
  <c r="AC1510" i="5"/>
  <c r="AD1510" i="5" s="1"/>
  <c r="AC1388" i="5"/>
  <c r="AD1388" i="5" s="1"/>
  <c r="AC1370" i="5"/>
  <c r="AD1370" i="5" s="1"/>
  <c r="AC1281" i="5"/>
  <c r="AD1281" i="5" s="1"/>
  <c r="AC1228" i="5"/>
  <c r="AD1228" i="5" s="1"/>
  <c r="AC1246" i="5"/>
  <c r="AD1246" i="5" s="1"/>
  <c r="AC1193" i="5"/>
  <c r="AD1193" i="5" s="1"/>
  <c r="AC1211" i="5"/>
  <c r="AD1211" i="5" s="1"/>
  <c r="AC1158" i="5"/>
  <c r="AD1158" i="5" s="1"/>
  <c r="AC1176" i="5"/>
  <c r="AD1176" i="5" s="1"/>
  <c r="AC1151" i="5"/>
  <c r="AD1151" i="5" s="1"/>
  <c r="AC1098" i="5"/>
  <c r="AD1098" i="5" s="1"/>
  <c r="AC1570" i="5"/>
  <c r="AD1570" i="5" s="1"/>
  <c r="AC1394" i="5"/>
  <c r="AD1394" i="5" s="1"/>
  <c r="AC1339" i="5"/>
  <c r="AD1339" i="5" s="1"/>
  <c r="AC1364" i="5"/>
  <c r="AD1364" i="5" s="1"/>
  <c r="AC1268" i="5"/>
  <c r="AD1268" i="5" s="1"/>
  <c r="AC1286" i="5"/>
  <c r="AD1286" i="5" s="1"/>
  <c r="AC1233" i="5"/>
  <c r="AD1233" i="5" s="1"/>
  <c r="AC1251" i="5"/>
  <c r="AD1251" i="5" s="1"/>
  <c r="AC1198" i="5"/>
  <c r="AD1198" i="5" s="1"/>
  <c r="AC1216" i="5"/>
  <c r="AD1216" i="5" s="1"/>
  <c r="AC1163" i="5"/>
  <c r="AD1163" i="5" s="1"/>
  <c r="AC1181" i="5"/>
  <c r="AD1181" i="5" s="1"/>
  <c r="AC1085" i="5"/>
  <c r="AD1085" i="5" s="1"/>
  <c r="AC1520" i="5"/>
  <c r="AD1520" i="5" s="1"/>
  <c r="AC935" i="5"/>
  <c r="AD935" i="5" s="1"/>
  <c r="AC827" i="5"/>
  <c r="AD827" i="5" s="1"/>
  <c r="AC719" i="5"/>
  <c r="AD719" i="5" s="1"/>
  <c r="AC611" i="5"/>
  <c r="AD611" i="5" s="1"/>
  <c r="AC1395" i="5"/>
  <c r="AD1395" i="5" s="1"/>
  <c r="AC1104" i="5"/>
  <c r="AD1104" i="5" s="1"/>
  <c r="AC1078" i="5"/>
  <c r="AD1078" i="5" s="1"/>
  <c r="AC903" i="5"/>
  <c r="AD903" i="5" s="1"/>
  <c r="AC1368" i="5"/>
  <c r="AD1368" i="5" s="1"/>
  <c r="AC897" i="5"/>
  <c r="AD897" i="5" s="1"/>
  <c r="AC789" i="5"/>
  <c r="AD789" i="5" s="1"/>
  <c r="AC681" i="5"/>
  <c r="AD681" i="5" s="1"/>
  <c r="AC1673" i="5"/>
  <c r="AD1673" i="5" s="1"/>
  <c r="AC1567" i="5"/>
  <c r="AD1567" i="5" s="1"/>
  <c r="AC1550" i="5"/>
  <c r="AD1550" i="5" s="1"/>
  <c r="AC1512" i="5"/>
  <c r="AD1512" i="5" s="1"/>
  <c r="AC1455" i="5"/>
  <c r="AD1455" i="5" s="1"/>
  <c r="AC1412" i="5"/>
  <c r="AD1412" i="5" s="1"/>
  <c r="AC1428" i="5"/>
  <c r="AD1428" i="5" s="1"/>
  <c r="AC1374" i="5"/>
  <c r="AD1374" i="5" s="1"/>
  <c r="AC1868" i="5"/>
  <c r="AD1868" i="5" s="1"/>
  <c r="AC1683" i="5"/>
  <c r="AD1683" i="5" s="1"/>
  <c r="AC1590" i="5"/>
  <c r="AD1590" i="5" s="1"/>
  <c r="AC1555" i="5"/>
  <c r="AD1555" i="5" s="1"/>
  <c r="AC1585" i="5"/>
  <c r="AD1585" i="5" s="1"/>
  <c r="AC1535" i="5"/>
  <c r="AD1535" i="5" s="1"/>
  <c r="AC1497" i="5"/>
  <c r="AD1497" i="5" s="1"/>
  <c r="AC1408" i="5"/>
  <c r="AD1408" i="5" s="1"/>
  <c r="AC2121" i="5"/>
  <c r="AD2121" i="5" s="1"/>
  <c r="AC1672" i="5"/>
  <c r="AD1672" i="5" s="1"/>
  <c r="AC1599" i="5"/>
  <c r="AD1599" i="5" s="1"/>
  <c r="AC1563" i="5"/>
  <c r="AD1563" i="5" s="1"/>
  <c r="AC1530" i="5"/>
  <c r="AD1530" i="5" s="1"/>
  <c r="AC1483" i="5"/>
  <c r="AD1483" i="5" s="1"/>
  <c r="AC1514" i="5"/>
  <c r="AD1514" i="5" s="1"/>
  <c r="AC1431" i="5"/>
  <c r="AD1431" i="5" s="1"/>
  <c r="AC1380" i="5"/>
  <c r="AD1380" i="5" s="1"/>
  <c r="AC1738" i="5"/>
  <c r="AD1738" i="5" s="1"/>
  <c r="AC1589" i="5"/>
  <c r="AD1589" i="5" s="1"/>
  <c r="AC1552" i="5"/>
  <c r="AD1552" i="5" s="1"/>
  <c r="AC1584" i="5"/>
  <c r="AD1584" i="5" s="1"/>
  <c r="AC1482" i="5"/>
  <c r="AD1482" i="5" s="1"/>
  <c r="AC1450" i="5"/>
  <c r="AD1450" i="5" s="1"/>
  <c r="AC2032" i="5"/>
  <c r="AD2032" i="5" s="1"/>
  <c r="AC1643" i="5"/>
  <c r="AD1643" i="5" s="1"/>
  <c r="AC1492" i="5"/>
  <c r="AD1492" i="5" s="1"/>
  <c r="AC1402" i="5"/>
  <c r="AD1402" i="5" s="1"/>
  <c r="AC1329" i="5"/>
  <c r="AD1329" i="5" s="1"/>
  <c r="AC1279" i="5"/>
  <c r="AD1279" i="5" s="1"/>
  <c r="AC1297" i="5"/>
  <c r="AD1297" i="5" s="1"/>
  <c r="AC1244" i="5"/>
  <c r="AD1244" i="5" s="1"/>
  <c r="AC1262" i="5"/>
  <c r="AD1262" i="5" s="1"/>
  <c r="AC1209" i="5"/>
  <c r="AD1209" i="5" s="1"/>
  <c r="AC1156" i="5"/>
  <c r="AD1156" i="5" s="1"/>
  <c r="AC1174" i="5"/>
  <c r="AD1174" i="5" s="1"/>
  <c r="AC1149" i="5"/>
  <c r="AD1149" i="5" s="1"/>
  <c r="AC1096" i="5"/>
  <c r="AD1096" i="5" s="1"/>
  <c r="AC1491" i="5"/>
  <c r="AD1491" i="5" s="1"/>
  <c r="AC1405" i="5"/>
  <c r="AD1405" i="5" s="1"/>
  <c r="AC1334" i="5"/>
  <c r="AD1334" i="5" s="1"/>
  <c r="AC1477" i="5"/>
  <c r="AD1477" i="5" s="1"/>
  <c r="AC1401" i="5"/>
  <c r="AD1401" i="5" s="1"/>
  <c r="AC1266" i="5"/>
  <c r="AD1266" i="5" s="1"/>
  <c r="AC1284" i="5"/>
  <c r="AD1284" i="5" s="1"/>
  <c r="AC1231" i="5"/>
  <c r="AD1231" i="5" s="1"/>
  <c r="AC1249" i="5"/>
  <c r="AD1249" i="5" s="1"/>
  <c r="AC1196" i="5"/>
  <c r="AD1196" i="5" s="1"/>
  <c r="AC1214" i="5"/>
  <c r="AD1214" i="5" s="1"/>
  <c r="AC1161" i="5"/>
  <c r="AD1161" i="5" s="1"/>
  <c r="AC1179" i="5"/>
  <c r="AD1179" i="5" s="1"/>
  <c r="AC1154" i="5"/>
  <c r="AD1154" i="5" s="1"/>
  <c r="AC1607" i="5"/>
  <c r="AD1607" i="5" s="1"/>
  <c r="AC1458" i="5"/>
  <c r="AD1458" i="5" s="1"/>
  <c r="AC1400" i="5"/>
  <c r="AD1400" i="5" s="1"/>
  <c r="AC1349" i="5"/>
  <c r="AD1349" i="5" s="1"/>
  <c r="AC1365" i="5"/>
  <c r="AD1365" i="5" s="1"/>
  <c r="AC1271" i="5"/>
  <c r="AD1271" i="5" s="1"/>
  <c r="AC1289" i="5"/>
  <c r="AD1289" i="5" s="1"/>
  <c r="AC1236" i="5"/>
  <c r="AD1236" i="5" s="1"/>
  <c r="AC1592" i="5"/>
  <c r="AD1592" i="5" s="1"/>
  <c r="AC1575" i="5"/>
  <c r="AD1575" i="5" s="1"/>
  <c r="AC1487" i="5"/>
  <c r="AD1487" i="5" s="1"/>
  <c r="AC1444" i="5"/>
  <c r="AD1444" i="5" s="1"/>
  <c r="AC1462" i="5"/>
  <c r="AD1462" i="5" s="1"/>
  <c r="AC1414" i="5"/>
  <c r="AD1414" i="5" s="1"/>
  <c r="AC1433" i="5"/>
  <c r="AD1433" i="5" s="1"/>
  <c r="AC1375" i="5"/>
  <c r="AD1375" i="5" s="1"/>
  <c r="AC1821" i="5"/>
  <c r="AD1821" i="5" s="1"/>
  <c r="AC1684" i="5"/>
  <c r="AD1684" i="5" s="1"/>
  <c r="AC1601" i="5"/>
  <c r="AD1601" i="5" s="1"/>
  <c r="AC1556" i="5"/>
  <c r="AD1556" i="5" s="1"/>
  <c r="AC1586" i="5"/>
  <c r="AD1586" i="5" s="1"/>
  <c r="AC1538" i="5"/>
  <c r="AD1538" i="5" s="1"/>
  <c r="AC1498" i="5"/>
  <c r="AD1498" i="5" s="1"/>
  <c r="AC1409" i="5"/>
  <c r="AD1409" i="5" s="1"/>
  <c r="AC1850" i="5"/>
  <c r="AD1850" i="5" s="1"/>
  <c r="AC1681" i="5"/>
  <c r="AD1681" i="5" s="1"/>
  <c r="AC1600" i="5"/>
  <c r="AD1600" i="5" s="1"/>
  <c r="AC1564" i="5"/>
  <c r="AD1564" i="5" s="1"/>
  <c r="AC1531" i="5"/>
  <c r="AD1531" i="5" s="1"/>
  <c r="AC1484" i="5"/>
  <c r="AD1484" i="5" s="1"/>
  <c r="AC1451" i="5"/>
  <c r="AD1451" i="5" s="1"/>
  <c r="AC1432" i="5"/>
  <c r="AD1432" i="5" s="1"/>
  <c r="AC1846" i="5"/>
  <c r="AD1846" i="5" s="1"/>
  <c r="AC1744" i="5"/>
  <c r="AD1744" i="5" s="1"/>
  <c r="AC1597" i="5"/>
  <c r="AD1597" i="5" s="1"/>
  <c r="AC1553" i="5"/>
  <c r="AD1553" i="5" s="1"/>
  <c r="AC1521" i="5"/>
  <c r="AD1521" i="5" s="1"/>
  <c r="AC1493" i="5"/>
  <c r="AD1493" i="5" s="1"/>
  <c r="AC1459" i="5"/>
  <c r="AD1459" i="5" s="1"/>
  <c r="AC2045" i="5"/>
  <c r="AD2045" i="5" s="1"/>
  <c r="AC1656" i="5"/>
  <c r="AD1656" i="5" s="1"/>
  <c r="AC1513" i="5"/>
  <c r="AD1513" i="5" s="1"/>
  <c r="AC1343" i="5"/>
  <c r="AD1343" i="5" s="1"/>
  <c r="AC1264" i="5"/>
  <c r="AD1264" i="5" s="1"/>
  <c r="AC1282" i="5"/>
  <c r="AD1282" i="5" s="1"/>
  <c r="AC1229" i="5"/>
  <c r="AD1229" i="5" s="1"/>
  <c r="AC1247" i="5"/>
  <c r="AD1247" i="5" s="1"/>
  <c r="AC1194" i="5"/>
  <c r="AD1194" i="5" s="1"/>
  <c r="AC1212" i="5"/>
  <c r="AD1212" i="5" s="1"/>
  <c r="AC1159" i="5"/>
  <c r="AD1159" i="5" s="1"/>
  <c r="AC1177" i="5"/>
  <c r="AD1177" i="5" s="1"/>
  <c r="AC1152" i="5"/>
  <c r="AD1152" i="5" s="1"/>
  <c r="AC1561" i="5"/>
  <c r="AD1561" i="5" s="1"/>
  <c r="AC1505" i="5"/>
  <c r="AD1505" i="5" s="1"/>
  <c r="AC1342" i="5"/>
  <c r="AD1342" i="5" s="1"/>
  <c r="AC975" i="5"/>
  <c r="AD975" i="5" s="1"/>
  <c r="AC1441" i="5"/>
  <c r="AD1441" i="5" s="1"/>
  <c r="AC1404" i="5"/>
  <c r="AD1404" i="5" s="1"/>
  <c r="AC1269" i="5"/>
  <c r="AD1269" i="5" s="1"/>
  <c r="AC1287" i="5"/>
  <c r="AD1287" i="5" s="1"/>
  <c r="AC1234" i="5"/>
  <c r="AD1234" i="5" s="1"/>
  <c r="AC1252" i="5"/>
  <c r="AD1252" i="5" s="1"/>
  <c r="AC1199" i="5"/>
  <c r="AD1199" i="5" s="1"/>
  <c r="AC1217" i="5"/>
  <c r="AD1217" i="5" s="1"/>
  <c r="AC1164" i="5"/>
  <c r="AD1164" i="5" s="1"/>
  <c r="AC1182" i="5"/>
  <c r="AD1182" i="5" s="1"/>
  <c r="AC1086" i="5"/>
  <c r="AD1086" i="5" s="1"/>
  <c r="AC1571" i="5"/>
  <c r="AD1571" i="5" s="1"/>
  <c r="AC1425" i="5"/>
  <c r="AD1425" i="5" s="1"/>
  <c r="AC1403" i="5"/>
  <c r="AD1403" i="5" s="1"/>
  <c r="AC1355" i="5"/>
  <c r="AD1355" i="5" s="1"/>
  <c r="AC1369" i="5"/>
  <c r="AD1369" i="5" s="1"/>
  <c r="AC1274" i="5"/>
  <c r="AD1274" i="5" s="1"/>
  <c r="AC1292" i="5"/>
  <c r="AD1292" i="5" s="1"/>
  <c r="AC1239" i="5"/>
  <c r="AD1239" i="5" s="1"/>
  <c r="AC1257" i="5"/>
  <c r="AD1257" i="5" s="1"/>
  <c r="AC1204" i="5"/>
  <c r="AD1204" i="5" s="1"/>
  <c r="AC1222" i="5"/>
  <c r="AD1222" i="5" s="1"/>
  <c r="AC1169" i="5"/>
  <c r="AD1169" i="5" s="1"/>
  <c r="AC1187" i="5"/>
  <c r="AD1187" i="5" s="1"/>
  <c r="AC1091" i="5"/>
  <c r="AD1091" i="5" s="1"/>
  <c r="AC1348" i="5"/>
  <c r="AD1348" i="5" s="1"/>
  <c r="AC898" i="5"/>
  <c r="AD898" i="5" s="1"/>
  <c r="AC790" i="5"/>
  <c r="AD790" i="5" s="1"/>
  <c r="AC682" i="5"/>
  <c r="AD682" i="5" s="1"/>
  <c r="AC574" i="5"/>
  <c r="AD574" i="5" s="1"/>
  <c r="AC1397" i="5"/>
  <c r="AD1397" i="5" s="1"/>
  <c r="AC1110" i="5"/>
  <c r="AD1110" i="5" s="1"/>
  <c r="AC1042" i="5"/>
  <c r="AD1042" i="5" s="1"/>
  <c r="AC687" i="5"/>
  <c r="AD687" i="5" s="1"/>
  <c r="AC971" i="5"/>
  <c r="AD971" i="5" s="1"/>
  <c r="AC863" i="5"/>
  <c r="AC755" i="5"/>
  <c r="AD755" i="5" s="1"/>
  <c r="AC1603" i="5"/>
  <c r="AD1603" i="5" s="1"/>
  <c r="AC1581" i="5"/>
  <c r="AD1581" i="5" s="1"/>
  <c r="AC1488" i="5"/>
  <c r="AD1488" i="5" s="1"/>
  <c r="AC1445" i="5"/>
  <c r="AD1445" i="5" s="1"/>
  <c r="AC1463" i="5"/>
  <c r="AD1463" i="5" s="1"/>
  <c r="AC1416" i="5"/>
  <c r="AD1416" i="5" s="1"/>
  <c r="AC1436" i="5"/>
  <c r="AD1436" i="5" s="1"/>
  <c r="AC2060" i="5"/>
  <c r="AD2060" i="5" s="1"/>
  <c r="AC1782" i="5"/>
  <c r="AD1782" i="5" s="1"/>
  <c r="AC1685" i="5"/>
  <c r="AD1685" i="5" s="1"/>
  <c r="AC1602" i="5"/>
  <c r="AD1602" i="5" s="1"/>
  <c r="AC1565" i="5"/>
  <c r="AD1565" i="5" s="1"/>
  <c r="AC1523" i="5"/>
  <c r="AD1523" i="5" s="1"/>
  <c r="AC1540" i="5"/>
  <c r="AD1540" i="5" s="1"/>
  <c r="AC1508" i="5"/>
  <c r="AD1508" i="5" s="1"/>
  <c r="AC1427" i="5"/>
  <c r="AD1427" i="5" s="1"/>
  <c r="AC1820" i="5"/>
  <c r="AD1820" i="5" s="1"/>
  <c r="AC1682" i="5"/>
  <c r="AD1682" i="5" s="1"/>
  <c r="AC1614" i="5"/>
  <c r="AD1614" i="5" s="1"/>
  <c r="AC1522" i="5"/>
  <c r="AD1522" i="5" s="1"/>
  <c r="AC1534" i="5"/>
  <c r="AD1534" i="5" s="1"/>
  <c r="AC1495" i="5"/>
  <c r="AD1495" i="5" s="1"/>
  <c r="AC1452" i="5"/>
  <c r="AD1452" i="5" s="1"/>
  <c r="AC1434" i="5"/>
  <c r="AD1434" i="5" s="1"/>
  <c r="AC1858" i="5"/>
  <c r="AD1858" i="5" s="1"/>
  <c r="AC1763" i="5"/>
  <c r="AD1763" i="5" s="1"/>
  <c r="AC1598" i="5"/>
  <c r="AD1598" i="5" s="1"/>
  <c r="AC1562" i="5"/>
  <c r="AD1562" i="5" s="1"/>
  <c r="AC1528" i="5"/>
  <c r="AD1528" i="5" s="1"/>
  <c r="AC1494" i="5"/>
  <c r="AD1494" i="5" s="1"/>
  <c r="AC1467" i="5"/>
  <c r="AD1467" i="5" s="1"/>
  <c r="AC1908" i="5"/>
  <c r="AD1908" i="5" s="1"/>
  <c r="AC1595" i="5"/>
  <c r="AD1595" i="5" s="1"/>
  <c r="AC1465" i="5"/>
  <c r="AD1465" i="5" s="1"/>
  <c r="AC1345" i="5"/>
  <c r="AD1345" i="5" s="1"/>
  <c r="AC1267" i="5"/>
  <c r="AD1267" i="5" s="1"/>
  <c r="AC1285" i="5"/>
  <c r="AD1285" i="5" s="1"/>
  <c r="AC1232" i="5"/>
  <c r="AD1232" i="5" s="1"/>
  <c r="AC1250" i="5"/>
  <c r="AD1250" i="5" s="1"/>
  <c r="AC1197" i="5"/>
  <c r="AD1197" i="5" s="1"/>
  <c r="AC1215" i="5"/>
  <c r="AD1215" i="5" s="1"/>
  <c r="AC1162" i="5"/>
  <c r="AD1162" i="5" s="1"/>
  <c r="AC1180" i="5"/>
  <c r="AD1180" i="5" s="1"/>
  <c r="AC1084" i="5"/>
  <c r="AD1084" i="5" s="1"/>
  <c r="AC1537" i="5"/>
  <c r="AD1537" i="5" s="1"/>
  <c r="AC1449" i="5"/>
  <c r="AD1449" i="5" s="1"/>
  <c r="AC1344" i="5"/>
  <c r="AD1344" i="5" s="1"/>
  <c r="AC1572" i="5"/>
  <c r="AD1572" i="5" s="1"/>
  <c r="AC1378" i="5"/>
  <c r="AD1378" i="5" s="1"/>
  <c r="AC1341" i="5"/>
  <c r="AD1341" i="5" s="1"/>
  <c r="AC1272" i="5"/>
  <c r="AD1272" i="5" s="1"/>
  <c r="AC1290" i="5"/>
  <c r="AD1290" i="5" s="1"/>
  <c r="AC1237" i="5"/>
  <c r="AD1237" i="5" s="1"/>
  <c r="AC1255" i="5"/>
  <c r="AD1255" i="5" s="1"/>
  <c r="AC1202" i="5"/>
  <c r="AD1202" i="5" s="1"/>
  <c r="AC1220" i="5"/>
  <c r="AD1220" i="5" s="1"/>
  <c r="AC1167" i="5"/>
  <c r="AD1167" i="5" s="1"/>
  <c r="AC1185" i="5"/>
  <c r="AD1185" i="5" s="1"/>
  <c r="AC1089" i="5"/>
  <c r="AD1089" i="5" s="1"/>
  <c r="AC1576" i="5"/>
  <c r="AD1576" i="5" s="1"/>
  <c r="AC1438" i="5"/>
  <c r="AD1438" i="5" s="1"/>
  <c r="AC1336" i="5"/>
  <c r="AD1336" i="5" s="1"/>
  <c r="AC1356" i="5"/>
  <c r="AD1356" i="5" s="1"/>
  <c r="AC1331" i="5"/>
  <c r="AD1331" i="5" s="1"/>
  <c r="AC1277" i="5"/>
  <c r="AD1277" i="5" s="1"/>
  <c r="AC1295" i="5"/>
  <c r="AD1295" i="5" s="1"/>
  <c r="AC1242" i="5"/>
  <c r="AD1242" i="5" s="1"/>
  <c r="AC1260" i="5"/>
  <c r="AD1260" i="5" s="1"/>
  <c r="AC1207" i="5"/>
  <c r="AD1207" i="5" s="1"/>
  <c r="AC1225" i="5"/>
  <c r="AD1225" i="5" s="1"/>
  <c r="AC1172" i="5"/>
  <c r="AD1172" i="5" s="1"/>
  <c r="AC1190" i="5"/>
  <c r="AD1190" i="5" s="1"/>
  <c r="AC1094" i="5"/>
  <c r="AD1094" i="5" s="1"/>
  <c r="AC1353" i="5"/>
  <c r="AD1353" i="5" s="1"/>
  <c r="AC901" i="5"/>
  <c r="AD901" i="5" s="1"/>
  <c r="AC793" i="5"/>
  <c r="AD793" i="5" s="1"/>
  <c r="AC685" i="5"/>
  <c r="AD685" i="5" s="1"/>
  <c r="AC577" i="5"/>
  <c r="AD577" i="5" s="1"/>
  <c r="AC1360" i="5"/>
  <c r="AD1360" i="5" s="1"/>
  <c r="AC1113" i="5"/>
  <c r="AD1113" i="5" s="1"/>
  <c r="AC1045" i="5"/>
  <c r="AD1045" i="5" s="1"/>
  <c r="AC579" i="5"/>
  <c r="AD579" i="5" s="1"/>
  <c r="AC974" i="5"/>
  <c r="AD974" i="5" s="1"/>
  <c r="AC866" i="5"/>
  <c r="AC758" i="5"/>
  <c r="AD758" i="5" s="1"/>
  <c r="AC71" i="5"/>
  <c r="AD71" i="5" s="1"/>
  <c r="AC180" i="5"/>
  <c r="AD180" i="5" s="1"/>
  <c r="AC326" i="5"/>
  <c r="AD326" i="5" s="1"/>
  <c r="AC352" i="5"/>
  <c r="AD352" i="5" s="1"/>
  <c r="AC334" i="5"/>
  <c r="AD334" i="5" s="1"/>
  <c r="AC387" i="5"/>
  <c r="AD387" i="5" s="1"/>
  <c r="AC369" i="5"/>
  <c r="AD369" i="5" s="1"/>
  <c r="AC467" i="5"/>
  <c r="AD467" i="5" s="1"/>
  <c r="AC487" i="5"/>
  <c r="AD487" i="5" s="1"/>
  <c r="AC74" i="5"/>
  <c r="AD74" i="5" s="1"/>
  <c r="AC35" i="5"/>
  <c r="AD35" i="5" s="1"/>
  <c r="AC104" i="5"/>
  <c r="AD104" i="5" s="1"/>
  <c r="AC248" i="5"/>
  <c r="AC359" i="5"/>
  <c r="AD359" i="5" s="1"/>
  <c r="AC341" i="5"/>
  <c r="AD341" i="5" s="1"/>
  <c r="AC394" i="5"/>
  <c r="AD394" i="5" s="1"/>
  <c r="AC376" i="5"/>
  <c r="AD376" i="5" s="1"/>
  <c r="AC468" i="5"/>
  <c r="AD468" i="5" s="1"/>
  <c r="AC491" i="5"/>
  <c r="AD491" i="5" s="1"/>
  <c r="AC473" i="5"/>
  <c r="AD473" i="5" s="1"/>
  <c r="AC471" i="5"/>
  <c r="AD471" i="5" s="1"/>
  <c r="AC105" i="5"/>
  <c r="AD105" i="5" s="1"/>
  <c r="AC249" i="5"/>
  <c r="AC357" i="5"/>
  <c r="AD357" i="5" s="1"/>
  <c r="AC339" i="5"/>
  <c r="AD339" i="5" s="1"/>
  <c r="AC389" i="5"/>
  <c r="AD389" i="5" s="1"/>
  <c r="AC371" i="5"/>
  <c r="AD371" i="5" s="1"/>
  <c r="AC466" i="5"/>
  <c r="AD466" i="5" s="1"/>
  <c r="AC489" i="5"/>
  <c r="AD489" i="5" s="1"/>
  <c r="AC506" i="5"/>
  <c r="AD506" i="5" s="1"/>
  <c r="AC539" i="5"/>
  <c r="AD539" i="5" s="1"/>
  <c r="AC1046" i="5"/>
  <c r="AD1046" i="5" s="1"/>
  <c r="AC1114" i="5"/>
  <c r="AD1114" i="5" s="1"/>
  <c r="AC1362" i="5"/>
  <c r="AD1362" i="5" s="1"/>
  <c r="AC612" i="5"/>
  <c r="AD612" i="5" s="1"/>
  <c r="AC720" i="5"/>
  <c r="AD720" i="5" s="1"/>
  <c r="AC828" i="5"/>
  <c r="AD828" i="5" s="1"/>
  <c r="AC936" i="5"/>
  <c r="AD936" i="5" s="1"/>
  <c r="AC1392" i="5"/>
  <c r="AD1392" i="5" s="1"/>
  <c r="AC831" i="5"/>
  <c r="AD831" i="5" s="1"/>
  <c r="AC1080" i="5"/>
  <c r="AD1080" i="5" s="1"/>
  <c r="AC1106" i="5"/>
  <c r="AD1106" i="5" s="1"/>
  <c r="AC1466" i="5"/>
  <c r="AD1466" i="5" s="1"/>
  <c r="AC647" i="5"/>
  <c r="AD647" i="5" s="1"/>
  <c r="AC1081" i="5"/>
  <c r="AD1081" i="5" s="1"/>
  <c r="AC938" i="5"/>
  <c r="AD938" i="5" s="1"/>
  <c r="AC1201" i="5"/>
  <c r="AD1201" i="5" s="1"/>
  <c r="AC68" i="5"/>
  <c r="AD68" i="5" s="1"/>
  <c r="AC177" i="5"/>
  <c r="AD177" i="5" s="1"/>
  <c r="AC323" i="5"/>
  <c r="AD323" i="5" s="1"/>
  <c r="AC349" i="5"/>
  <c r="AD349" i="5" s="1"/>
  <c r="AC331" i="5"/>
  <c r="AD331" i="5" s="1"/>
  <c r="AC384" i="5"/>
  <c r="AD384" i="5" s="1"/>
  <c r="AC366" i="5"/>
  <c r="AD366" i="5" s="1"/>
  <c r="AC502" i="5"/>
  <c r="AD502" i="5" s="1"/>
  <c r="AC484" i="5"/>
  <c r="AD484" i="5" s="1"/>
  <c r="AC146" i="5"/>
  <c r="AD146" i="5" s="1"/>
  <c r="AC37" i="5"/>
  <c r="AD37" i="5" s="1"/>
  <c r="AC144" i="5"/>
  <c r="AD144" i="5" s="1"/>
  <c r="AC288" i="5"/>
  <c r="AD288" i="5" s="1"/>
  <c r="AC356" i="5"/>
  <c r="AD356" i="5" s="1"/>
  <c r="AC338" i="5"/>
  <c r="AD338" i="5" s="1"/>
  <c r="AC391" i="5"/>
  <c r="AD391" i="5" s="1"/>
  <c r="AC373" i="5"/>
  <c r="AD373" i="5" s="1"/>
  <c r="AC465" i="5"/>
  <c r="AD465" i="5" s="1"/>
  <c r="AC488" i="5"/>
  <c r="AD488" i="5" s="1"/>
  <c r="AC505" i="5"/>
  <c r="AD505" i="5" s="1"/>
  <c r="AC36" i="5"/>
  <c r="AD36" i="5" s="1"/>
  <c r="AC145" i="5"/>
  <c r="AD145" i="5" s="1"/>
  <c r="AC286" i="5"/>
  <c r="AD286" i="5" s="1"/>
  <c r="AC354" i="5"/>
  <c r="AD354" i="5" s="1"/>
  <c r="AC336" i="5"/>
  <c r="AD336" i="5" s="1"/>
  <c r="AC386" i="5"/>
  <c r="AD386" i="5" s="1"/>
  <c r="AC368" i="5"/>
  <c r="AD368" i="5" s="1"/>
  <c r="AC504" i="5"/>
  <c r="AD504" i="5" s="1"/>
  <c r="AC486" i="5"/>
  <c r="AD486" i="5" s="1"/>
  <c r="AC182" i="5"/>
  <c r="AD182" i="5" s="1"/>
  <c r="AC651" i="5"/>
  <c r="AD651" i="5" s="1"/>
  <c r="AC1043" i="5"/>
  <c r="AD1043" i="5" s="1"/>
  <c r="AC1111" i="5"/>
  <c r="AD1111" i="5" s="1"/>
  <c r="AC1354" i="5"/>
  <c r="AD1354" i="5" s="1"/>
  <c r="AC609" i="5"/>
  <c r="AD609" i="5" s="1"/>
  <c r="AC717" i="5"/>
  <c r="AD717" i="5" s="1"/>
  <c r="AC825" i="5"/>
  <c r="AD825" i="5" s="1"/>
  <c r="AC933" i="5"/>
  <c r="AD933" i="5" s="1"/>
  <c r="AC1617" i="5"/>
  <c r="AD1617" i="5" s="1"/>
  <c r="AC939" i="5"/>
  <c r="AD939" i="5" s="1"/>
  <c r="AC1077" i="5"/>
  <c r="AD1077" i="5" s="1"/>
  <c r="AC1103" i="5"/>
  <c r="AD1103" i="5" s="1"/>
  <c r="AC576" i="5"/>
  <c r="AD576" i="5" s="1"/>
  <c r="AC684" i="5"/>
  <c r="AD684" i="5" s="1"/>
  <c r="AC1107" i="5"/>
  <c r="AD1107" i="5" s="1"/>
  <c r="AC1398" i="5"/>
  <c r="AD1398" i="5" s="1"/>
  <c r="AC1254" i="5"/>
  <c r="AD1254" i="5" s="1"/>
  <c r="E16" i="8"/>
  <c r="E23" i="8"/>
  <c r="E53" i="8"/>
  <c r="E28" i="8"/>
  <c r="E59" i="8"/>
  <c r="E5" i="8"/>
  <c r="E60" i="8"/>
  <c r="E19" i="8"/>
  <c r="E46" i="8"/>
  <c r="E35" i="8"/>
  <c r="E58" i="8"/>
  <c r="E64" i="8"/>
  <c r="E29" i="8"/>
  <c r="E54" i="8"/>
  <c r="E39" i="8"/>
  <c r="E20" i="8"/>
  <c r="E18" i="8"/>
  <c r="E11" i="8"/>
  <c r="E32" i="8"/>
  <c r="E50" i="8"/>
  <c r="E17" i="8"/>
  <c r="E6" i="8"/>
  <c r="E33" i="8"/>
  <c r="E63" i="8"/>
  <c r="E47" i="8"/>
  <c r="E21" i="8"/>
  <c r="E27" i="8"/>
  <c r="E30" i="8"/>
  <c r="E34" i="8"/>
  <c r="E56" i="8"/>
  <c r="E61" i="8"/>
  <c r="E10" i="8"/>
  <c r="E37" i="8"/>
  <c r="E9" i="8"/>
  <c r="E49" i="8"/>
  <c r="E22" i="8"/>
  <c r="E40" i="8"/>
  <c r="E31" i="8"/>
  <c r="E36" i="8"/>
  <c r="E62" i="8"/>
  <c r="E14" i="8"/>
  <c r="E45" i="8"/>
  <c r="E24" i="8"/>
  <c r="E51" i="8"/>
  <c r="E26" i="8"/>
  <c r="E41" i="8"/>
  <c r="E55" i="8"/>
  <c r="E42" i="8"/>
  <c r="E12" i="8"/>
  <c r="E15" i="8"/>
  <c r="E48" i="8"/>
  <c r="E25" i="8"/>
  <c r="E57" i="8"/>
  <c r="E43" i="8"/>
  <c r="E52" i="8"/>
  <c r="E7" i="8"/>
  <c r="E44" i="8"/>
  <c r="E13" i="8"/>
  <c r="E8" i="8"/>
  <c r="E38" i="8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C42" i="8"/>
  <c r="C31" i="8"/>
  <c r="C19" i="8"/>
  <c r="C8" i="8"/>
  <c r="AB2127" i="5"/>
  <c r="AC2127" i="5"/>
  <c r="AD2127" i="5" s="1"/>
  <c r="S8151" i="4"/>
  <c r="S8147" i="4"/>
  <c r="S8143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91" i="4"/>
  <c r="S5087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426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29" i="4"/>
  <c r="S5425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424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90" i="4"/>
  <c r="S5086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5085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088" i="4"/>
  <c r="S8519" i="4"/>
  <c r="S8515" i="4"/>
  <c r="S8511" i="4"/>
  <c r="S8507" i="4"/>
  <c r="S8503" i="4"/>
  <c r="S8499" i="4"/>
  <c r="S8495" i="4"/>
  <c r="S8491" i="4"/>
  <c r="S8518" i="4"/>
  <c r="S8514" i="4"/>
  <c r="S8510" i="4"/>
  <c r="S8506" i="4"/>
  <c r="S8502" i="4"/>
  <c r="S8498" i="4"/>
  <c r="S8494" i="4"/>
  <c r="S8490" i="4"/>
  <c r="S8486" i="4"/>
  <c r="S8482" i="4"/>
  <c r="S8517" i="4"/>
  <c r="S8513" i="4"/>
  <c r="S8509" i="4"/>
  <c r="S8505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516" i="4"/>
  <c r="S8512" i="4"/>
  <c r="S8508" i="4"/>
  <c r="S8504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156" i="4"/>
  <c r="S815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8158" i="4"/>
  <c r="S8154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157" i="4"/>
  <c r="S8153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155" i="4"/>
  <c r="AC30" i="5"/>
  <c r="AC43" i="5"/>
  <c r="AC52" i="5"/>
  <c r="AC59" i="5"/>
  <c r="AC67" i="5"/>
  <c r="AC76" i="5"/>
  <c r="AC82" i="5"/>
  <c r="AC89" i="5"/>
  <c r="AC96" i="5"/>
  <c r="AC102" i="5"/>
  <c r="AD102" i="5" s="1"/>
  <c r="AC113" i="5"/>
  <c r="AC121" i="5"/>
  <c r="AC127" i="5"/>
  <c r="AC134" i="5"/>
  <c r="AC149" i="5"/>
  <c r="AD149" i="5" s="1"/>
  <c r="AC159" i="5"/>
  <c r="AC169" i="5"/>
  <c r="AC185" i="5"/>
  <c r="AC192" i="5"/>
  <c r="AD192" i="5" s="1"/>
  <c r="AC199" i="5"/>
  <c r="AC583" i="5"/>
  <c r="AC595" i="5"/>
  <c r="AC605" i="5"/>
  <c r="AC620" i="5"/>
  <c r="AC631" i="5"/>
  <c r="AC643" i="5"/>
  <c r="AC658" i="5"/>
  <c r="AC668" i="5"/>
  <c r="AC696" i="5"/>
  <c r="AD696" i="5" s="1"/>
  <c r="AC707" i="5"/>
  <c r="AC734" i="5"/>
  <c r="AC744" i="5"/>
  <c r="AC768" i="5"/>
  <c r="AC780" i="5"/>
  <c r="AC797" i="5"/>
  <c r="AC806" i="5"/>
  <c r="AD806" i="5" s="1"/>
  <c r="AC817" i="5"/>
  <c r="AC832" i="5"/>
  <c r="AC843" i="5"/>
  <c r="AC852" i="5"/>
  <c r="AC869" i="5"/>
  <c r="AC879" i="5"/>
  <c r="AC894" i="5"/>
  <c r="AC910" i="5"/>
  <c r="AC920" i="5"/>
  <c r="AC930" i="5"/>
  <c r="AC943" i="5"/>
  <c r="AC957" i="5"/>
  <c r="AC966" i="5"/>
  <c r="AC983" i="5"/>
  <c r="AC993" i="5"/>
  <c r="AC1004" i="5"/>
  <c r="AC1021" i="5"/>
  <c r="AC1032" i="5"/>
  <c r="AC1047" i="5"/>
  <c r="AC1062" i="5"/>
  <c r="AC1074" i="5"/>
  <c r="AC1128" i="5"/>
  <c r="AC1139" i="5"/>
  <c r="AC1155" i="5"/>
  <c r="AC1307" i="5"/>
  <c r="AC1318" i="5"/>
  <c r="AC1551" i="5"/>
  <c r="AC2091" i="5"/>
  <c r="AC6" i="5"/>
  <c r="AC18" i="5"/>
  <c r="AC26" i="5"/>
  <c r="AC39" i="5"/>
  <c r="AC50" i="5"/>
  <c r="AC58" i="5"/>
  <c r="AC64" i="5"/>
  <c r="AC80" i="5"/>
  <c r="AC85" i="5"/>
  <c r="AC90" i="5"/>
  <c r="AC97" i="5"/>
  <c r="AC115" i="5"/>
  <c r="AC122" i="5"/>
  <c r="AC128" i="5"/>
  <c r="AC136" i="5"/>
  <c r="AC148" i="5"/>
  <c r="AC157" i="5"/>
  <c r="AC166" i="5"/>
  <c r="AC193" i="5"/>
  <c r="AC200" i="5"/>
  <c r="AC585" i="5"/>
  <c r="AC598" i="5"/>
  <c r="AC624" i="5"/>
  <c r="AC635" i="5"/>
  <c r="AC644" i="5"/>
  <c r="AC659" i="5"/>
  <c r="AC670" i="5"/>
  <c r="AC680" i="5"/>
  <c r="AC695" i="5"/>
  <c r="AC704" i="5"/>
  <c r="AC713" i="5"/>
  <c r="AC727" i="5"/>
  <c r="AC738" i="5"/>
  <c r="AC748" i="5"/>
  <c r="AC763" i="5"/>
  <c r="AC773" i="5"/>
  <c r="AC784" i="5"/>
  <c r="AC799" i="5"/>
  <c r="AC807" i="5"/>
  <c r="AC818" i="5"/>
  <c r="AD818" i="5" s="1"/>
  <c r="AC833" i="5"/>
  <c r="AC842" i="5"/>
  <c r="AC851" i="5"/>
  <c r="AC859" i="5"/>
  <c r="AC874" i="5"/>
  <c r="AC887" i="5"/>
  <c r="AC896" i="5"/>
  <c r="AC911" i="5"/>
  <c r="AC921" i="5"/>
  <c r="AC951" i="5"/>
  <c r="AC984" i="5"/>
  <c r="AC994" i="5"/>
  <c r="AC1003" i="5"/>
  <c r="AC1017" i="5"/>
  <c r="AC1027" i="5"/>
  <c r="AD1027" i="5" s="1"/>
  <c r="AC1037" i="5"/>
  <c r="AD1037" i="5" s="1"/>
  <c r="AC1053" i="5"/>
  <c r="AC1063" i="5"/>
  <c r="AC1072" i="5"/>
  <c r="AC1123" i="5"/>
  <c r="AC1133" i="5"/>
  <c r="AC1142" i="5"/>
  <c r="AC1301" i="5"/>
  <c r="AC1309" i="5"/>
  <c r="AD1309" i="5" s="1"/>
  <c r="AC1319" i="5"/>
  <c r="AC206" i="5"/>
  <c r="AC207" i="5"/>
  <c r="AC208" i="5"/>
  <c r="AD208" i="5" s="1"/>
  <c r="AC209" i="5"/>
  <c r="AD209" i="5" s="1"/>
  <c r="AC210" i="5"/>
  <c r="AD210" i="5" s="1"/>
  <c r="AC211" i="5"/>
  <c r="AD211" i="5" s="1"/>
  <c r="AC219" i="5"/>
  <c r="AC220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1" i="5"/>
  <c r="AC282" i="5"/>
  <c r="AC283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2" i="5"/>
  <c r="AC313" i="5"/>
  <c r="AC314" i="5"/>
  <c r="AC315" i="5"/>
  <c r="AC316" i="5"/>
  <c r="AC317" i="5"/>
  <c r="AC318" i="5"/>
  <c r="AC319" i="5"/>
  <c r="AC400" i="5"/>
  <c r="AC401" i="5"/>
  <c r="AC402" i="5"/>
  <c r="AC403" i="5"/>
  <c r="AC404" i="5"/>
  <c r="AC405" i="5"/>
  <c r="AC406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36" i="5"/>
  <c r="AC437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508" i="5"/>
  <c r="AC509" i="5"/>
  <c r="AC510" i="5"/>
  <c r="AC511" i="5"/>
  <c r="AC512" i="5"/>
  <c r="AC513" i="5"/>
  <c r="AC514" i="5"/>
  <c r="AC515" i="5"/>
  <c r="AC516" i="5"/>
  <c r="AC517" i="5"/>
  <c r="AC518" i="5"/>
  <c r="AC519" i="5"/>
  <c r="AC520" i="5"/>
  <c r="AC521" i="5"/>
  <c r="AC522" i="5"/>
  <c r="AC523" i="5"/>
  <c r="AC524" i="5"/>
  <c r="AC525" i="5"/>
  <c r="AC526" i="5"/>
  <c r="AC527" i="5"/>
  <c r="AC528" i="5"/>
  <c r="AC529" i="5"/>
  <c r="AC530" i="5"/>
  <c r="AC531" i="5"/>
  <c r="AC532" i="5"/>
  <c r="AC533" i="5"/>
  <c r="AC534" i="5"/>
  <c r="AC535" i="5"/>
  <c r="AC536" i="5"/>
  <c r="AC544" i="5"/>
  <c r="AC545" i="5"/>
  <c r="AC546" i="5"/>
  <c r="AC547" i="5"/>
  <c r="AC548" i="5"/>
  <c r="AC549" i="5"/>
  <c r="AC550" i="5"/>
  <c r="AC551" i="5"/>
  <c r="AC552" i="5"/>
  <c r="AC553" i="5"/>
  <c r="AC554" i="5"/>
  <c r="AC555" i="5"/>
  <c r="AC556" i="5"/>
  <c r="AC557" i="5"/>
  <c r="AC558" i="5"/>
  <c r="AC559" i="5"/>
  <c r="AC560" i="5"/>
  <c r="AC561" i="5"/>
  <c r="AC562" i="5"/>
  <c r="AC563" i="5"/>
  <c r="AC564" i="5"/>
  <c r="AC565" i="5"/>
  <c r="AC566" i="5"/>
  <c r="AC567" i="5"/>
  <c r="AC568" i="5"/>
  <c r="AC569" i="5"/>
  <c r="AC570" i="5"/>
  <c r="AC571" i="5"/>
  <c r="AC572" i="5"/>
  <c r="AC590" i="5"/>
  <c r="AC603" i="5"/>
  <c r="AC618" i="5"/>
  <c r="AC628" i="5"/>
  <c r="AC636" i="5"/>
  <c r="AC652" i="5"/>
  <c r="AC661" i="5"/>
  <c r="AC672" i="5"/>
  <c r="AC697" i="5"/>
  <c r="AC706" i="5"/>
  <c r="AC716" i="5"/>
  <c r="AD716" i="5" s="1"/>
  <c r="AC730" i="5"/>
  <c r="AC740" i="5"/>
  <c r="AC749" i="5"/>
  <c r="AC764" i="5"/>
  <c r="AC775" i="5"/>
  <c r="AC785" i="5"/>
  <c r="AC801" i="5"/>
  <c r="AC810" i="5"/>
  <c r="AC819" i="5"/>
  <c r="AC871" i="5"/>
  <c r="AC882" i="5"/>
  <c r="AC891" i="5"/>
  <c r="AC906" i="5"/>
  <c r="AC917" i="5"/>
  <c r="AC929" i="5"/>
  <c r="AC945" i="5"/>
  <c r="AC954" i="5"/>
  <c r="AC965" i="5"/>
  <c r="AC980" i="5"/>
  <c r="AC990" i="5"/>
  <c r="AC1001" i="5"/>
  <c r="AC1014" i="5"/>
  <c r="AC1025" i="5"/>
  <c r="AC1036" i="5"/>
  <c r="AC1050" i="5"/>
  <c r="AC1059" i="5"/>
  <c r="AC1069" i="5"/>
  <c r="AC1127" i="5"/>
  <c r="AC1143" i="5"/>
  <c r="AC1313" i="5"/>
  <c r="AC1323" i="5"/>
  <c r="AD1323" i="5" s="1"/>
  <c r="AC1407" i="5"/>
  <c r="AC1587" i="5"/>
  <c r="AC1623" i="5"/>
  <c r="AC1659" i="5"/>
  <c r="AD1659" i="5" s="1"/>
  <c r="AC1695" i="5"/>
  <c r="AC1731" i="5"/>
  <c r="AC1767" i="5"/>
  <c r="AC1803" i="5"/>
  <c r="AC1839" i="5"/>
  <c r="AC1875" i="5"/>
  <c r="AC1911" i="5"/>
  <c r="AC1947" i="5"/>
  <c r="AC1983" i="5"/>
  <c r="AC2019" i="5"/>
  <c r="AC2055" i="5"/>
  <c r="AC11" i="5"/>
  <c r="AC5" i="5"/>
  <c r="AC10" i="5"/>
  <c r="AC13" i="5"/>
  <c r="AC17" i="5"/>
  <c r="AC19" i="5"/>
  <c r="AC22" i="5"/>
  <c r="AC23" i="5"/>
  <c r="AC28" i="5"/>
  <c r="AC32" i="5"/>
  <c r="AC44" i="5"/>
  <c r="AC46" i="5"/>
  <c r="AC49" i="5"/>
  <c r="AC53" i="5"/>
  <c r="AC56" i="5"/>
  <c r="AC129" i="5"/>
  <c r="AC132" i="5"/>
  <c r="AC137" i="5"/>
  <c r="AC150" i="5"/>
  <c r="AC154" i="5"/>
  <c r="AC158" i="5"/>
  <c r="AC163" i="5"/>
  <c r="AC167" i="5"/>
  <c r="AD167" i="5" s="1"/>
  <c r="AC170" i="5"/>
  <c r="AC173" i="5"/>
  <c r="AD173" i="5" s="1"/>
  <c r="AC183" i="5"/>
  <c r="AD183" i="5" s="1"/>
  <c r="AC201" i="5"/>
  <c r="AC205" i="5"/>
  <c r="AC582" i="5"/>
  <c r="AC588" i="5"/>
  <c r="AC592" i="5"/>
  <c r="AC596" i="5"/>
  <c r="AC601" i="5"/>
  <c r="AC606" i="5"/>
  <c r="AC617" i="5"/>
  <c r="AC622" i="5"/>
  <c r="AC627" i="5"/>
  <c r="AC632" i="5"/>
  <c r="AC637" i="5"/>
  <c r="AC642" i="5"/>
  <c r="AC657" i="5"/>
  <c r="AC664" i="5"/>
  <c r="AC667" i="5"/>
  <c r="AC673" i="5"/>
  <c r="AC677" i="5"/>
  <c r="AC688" i="5"/>
  <c r="AC694" i="5"/>
  <c r="AC698" i="5"/>
  <c r="AC703" i="5"/>
  <c r="AC709" i="5"/>
  <c r="AC714" i="5"/>
  <c r="AD714" i="5" s="1"/>
  <c r="AC725" i="5"/>
  <c r="AC731" i="5"/>
  <c r="AC736" i="5"/>
  <c r="AC742" i="5"/>
  <c r="AC747" i="5"/>
  <c r="AC752" i="5"/>
  <c r="AC761" i="5"/>
  <c r="AC767" i="5"/>
  <c r="AC772" i="5"/>
  <c r="AC777" i="5"/>
  <c r="AC781" i="5"/>
  <c r="AC786" i="5"/>
  <c r="AC796" i="5"/>
  <c r="AC800" i="5"/>
  <c r="AD800" i="5" s="1"/>
  <c r="AC805" i="5"/>
  <c r="AC811" i="5"/>
  <c r="AC815" i="5"/>
  <c r="AC820" i="5"/>
  <c r="AC835" i="5"/>
  <c r="AC840" i="5"/>
  <c r="AC844" i="5"/>
  <c r="AC848" i="5"/>
  <c r="AC854" i="5"/>
  <c r="AC857" i="5"/>
  <c r="AC872" i="5"/>
  <c r="AC875" i="5"/>
  <c r="AC881" i="5"/>
  <c r="AC884" i="5"/>
  <c r="AC889" i="5"/>
  <c r="AC895" i="5"/>
  <c r="AC904" i="5"/>
  <c r="AC909" i="5"/>
  <c r="AC913" i="5"/>
  <c r="AC919" i="5"/>
  <c r="AC923" i="5"/>
  <c r="AC928" i="5"/>
  <c r="AC942" i="5"/>
  <c r="AC946" i="5"/>
  <c r="AC950" i="5"/>
  <c r="AC955" i="5"/>
  <c r="AC960" i="5"/>
  <c r="AC964" i="5"/>
  <c r="AC968" i="5"/>
  <c r="AC978" i="5"/>
  <c r="AC985" i="5"/>
  <c r="AC991" i="5"/>
  <c r="AC995" i="5"/>
  <c r="AC1000" i="5"/>
  <c r="AC1012" i="5"/>
  <c r="AC1020" i="5"/>
  <c r="AC1022" i="5"/>
  <c r="AD1022" i="5" s="1"/>
  <c r="AC1029" i="5"/>
  <c r="AC1034" i="5"/>
  <c r="AD1034" i="5" s="1"/>
  <c r="AC1051" i="5"/>
  <c r="AC1054" i="5"/>
  <c r="AC1061" i="5"/>
  <c r="AC1065" i="5"/>
  <c r="AC1073" i="5"/>
  <c r="AC1121" i="5"/>
  <c r="AC1125" i="5"/>
  <c r="AC1132" i="5"/>
  <c r="AC1135" i="5"/>
  <c r="AC1140" i="5"/>
  <c r="AC1144" i="5"/>
  <c r="AC1302" i="5"/>
  <c r="AC1306" i="5"/>
  <c r="AC1311" i="5"/>
  <c r="AC1315" i="5"/>
  <c r="AC1321" i="5"/>
  <c r="AC1324" i="5"/>
  <c r="AD1324" i="5" s="1"/>
  <c r="AC1443" i="5"/>
  <c r="AC7" i="5"/>
  <c r="AC15" i="5"/>
  <c r="AC25" i="5"/>
  <c r="AC31" i="5"/>
  <c r="AC41" i="5"/>
  <c r="AC48" i="5"/>
  <c r="AC55" i="5"/>
  <c r="AC61" i="5"/>
  <c r="AC65" i="5"/>
  <c r="AC75" i="5"/>
  <c r="AC79" i="5"/>
  <c r="AC83" i="5"/>
  <c r="AC87" i="5"/>
  <c r="AD87" i="5" s="1"/>
  <c r="AC91" i="5"/>
  <c r="AC95" i="5"/>
  <c r="AC100" i="5"/>
  <c r="AC114" i="5"/>
  <c r="AC119" i="5"/>
  <c r="AC124" i="5"/>
  <c r="AC130" i="5"/>
  <c r="AC135" i="5"/>
  <c r="AC147" i="5"/>
  <c r="AC153" i="5"/>
  <c r="AC160" i="5"/>
  <c r="AC168" i="5"/>
  <c r="AC174" i="5"/>
  <c r="AD174" i="5" s="1"/>
  <c r="AC187" i="5"/>
  <c r="AC191" i="5"/>
  <c r="AC197" i="5"/>
  <c r="AC204" i="5"/>
  <c r="AD204" i="5" s="1"/>
  <c r="AC580" i="5"/>
  <c r="AC586" i="5"/>
  <c r="AC593" i="5"/>
  <c r="AC600" i="5"/>
  <c r="AC608" i="5"/>
  <c r="AC623" i="5"/>
  <c r="AC630" i="5"/>
  <c r="AC639" i="5"/>
  <c r="AC653" i="5"/>
  <c r="AC662" i="5"/>
  <c r="AC669" i="5"/>
  <c r="AC678" i="5"/>
  <c r="AC693" i="5"/>
  <c r="AC700" i="5"/>
  <c r="AC708" i="5"/>
  <c r="AD708" i="5" s="1"/>
  <c r="AC729" i="5"/>
  <c r="AC737" i="5"/>
  <c r="AC746" i="5"/>
  <c r="AC762" i="5"/>
  <c r="AC771" i="5"/>
  <c r="AC778" i="5"/>
  <c r="AC788" i="5"/>
  <c r="AC802" i="5"/>
  <c r="AC808" i="5"/>
  <c r="AC816" i="5"/>
  <c r="AC824" i="5"/>
  <c r="AD824" i="5" s="1"/>
  <c r="AC836" i="5"/>
  <c r="AC845" i="5"/>
  <c r="AC853" i="5"/>
  <c r="AC876" i="5"/>
  <c r="AC883" i="5"/>
  <c r="AC892" i="5"/>
  <c r="AC907" i="5"/>
  <c r="AC916" i="5"/>
  <c r="AC925" i="5"/>
  <c r="AC932" i="5"/>
  <c r="AC944" i="5"/>
  <c r="AC953" i="5"/>
  <c r="AC961" i="5"/>
  <c r="AC967" i="5"/>
  <c r="AC981" i="5"/>
  <c r="AC989" i="5"/>
  <c r="AC997" i="5"/>
  <c r="AC1018" i="5"/>
  <c r="AC1024" i="5"/>
  <c r="AC1031" i="5"/>
  <c r="AC1038" i="5"/>
  <c r="AD1038" i="5" s="1"/>
  <c r="AC1052" i="5"/>
  <c r="AC1060" i="5"/>
  <c r="AC1068" i="5"/>
  <c r="AC1075" i="5"/>
  <c r="AC1120" i="5"/>
  <c r="AC1131" i="5"/>
  <c r="AC1138" i="5"/>
  <c r="AC1146" i="5"/>
  <c r="AC1227" i="5"/>
  <c r="AC1263" i="5"/>
  <c r="AC1308" i="5"/>
  <c r="AC1317" i="5"/>
  <c r="AC20" i="5"/>
  <c r="AC9" i="5"/>
  <c r="AC14" i="5"/>
  <c r="AC24" i="5"/>
  <c r="AC45" i="5"/>
  <c r="AC54" i="5"/>
  <c r="AC62" i="5"/>
  <c r="AC78" i="5"/>
  <c r="AC86" i="5"/>
  <c r="AC92" i="5"/>
  <c r="AC98" i="5"/>
  <c r="AC116" i="5"/>
  <c r="AC123" i="5"/>
  <c r="AC131" i="5"/>
  <c r="AC139" i="5"/>
  <c r="AC152" i="5"/>
  <c r="AC161" i="5"/>
  <c r="AD161" i="5" s="1"/>
  <c r="AC172" i="5"/>
  <c r="AC186" i="5"/>
  <c r="AD186" i="5" s="1"/>
  <c r="AC194" i="5"/>
  <c r="AC202" i="5"/>
  <c r="AC589" i="5"/>
  <c r="AC604" i="5"/>
  <c r="AC619" i="5"/>
  <c r="AC629" i="5"/>
  <c r="AC640" i="5"/>
  <c r="AC656" i="5"/>
  <c r="AC665" i="5"/>
  <c r="AC675" i="5"/>
  <c r="AC689" i="5"/>
  <c r="AC699" i="5"/>
  <c r="AC711" i="5"/>
  <c r="AC726" i="5"/>
  <c r="AC735" i="5"/>
  <c r="AC745" i="5"/>
  <c r="AC760" i="5"/>
  <c r="AC770" i="5"/>
  <c r="AC779" i="5"/>
  <c r="AC814" i="5"/>
  <c r="AC839" i="5"/>
  <c r="AC850" i="5"/>
  <c r="AC860" i="5"/>
  <c r="AC878" i="5"/>
  <c r="AC888" i="5"/>
  <c r="AC914" i="5"/>
  <c r="AC924" i="5"/>
  <c r="AC940" i="5"/>
  <c r="AC949" i="5"/>
  <c r="AC959" i="5"/>
  <c r="AC976" i="5"/>
  <c r="AC986" i="5"/>
  <c r="AC998" i="5"/>
  <c r="AC1015" i="5"/>
  <c r="AC1030" i="5"/>
  <c r="AC1057" i="5"/>
  <c r="AC1067" i="5"/>
  <c r="AC1083" i="5"/>
  <c r="AC1119" i="5"/>
  <c r="AC1129" i="5"/>
  <c r="AC1141" i="5"/>
  <c r="AC1303" i="5"/>
  <c r="AD1303" i="5" s="1"/>
  <c r="AC1316" i="5"/>
  <c r="AC1335" i="5"/>
  <c r="AD1335" i="5" s="1"/>
  <c r="AC1371" i="5"/>
  <c r="AD1371" i="5" s="1"/>
  <c r="AC8" i="5"/>
  <c r="AC16" i="5"/>
  <c r="AC27" i="5"/>
  <c r="AC40" i="5"/>
  <c r="AC47" i="5"/>
  <c r="AC57" i="5"/>
  <c r="AC63" i="5"/>
  <c r="AC84" i="5"/>
  <c r="AC93" i="5"/>
  <c r="AD93" i="5" s="1"/>
  <c r="AC99" i="5"/>
  <c r="AD99" i="5" s="1"/>
  <c r="AC111" i="5"/>
  <c r="AC118" i="5"/>
  <c r="AC125" i="5"/>
  <c r="AC133" i="5"/>
  <c r="AC156" i="5"/>
  <c r="AC165" i="5"/>
  <c r="AC190" i="5"/>
  <c r="AC198" i="5"/>
  <c r="AD198" i="5" s="1"/>
  <c r="AC584" i="5"/>
  <c r="AC597" i="5"/>
  <c r="AC607" i="5"/>
  <c r="AC621" i="5"/>
  <c r="AC633" i="5"/>
  <c r="AC660" i="5"/>
  <c r="AC674" i="5"/>
  <c r="AC690" i="5"/>
  <c r="AD690" i="5" s="1"/>
  <c r="AC702" i="5"/>
  <c r="AD702" i="5" s="1"/>
  <c r="AC712" i="5"/>
  <c r="AC728" i="5"/>
  <c r="AC741" i="5"/>
  <c r="AC751" i="5"/>
  <c r="AC766" i="5"/>
  <c r="AC776" i="5"/>
  <c r="AC787" i="5"/>
  <c r="AC804" i="5"/>
  <c r="AC812" i="5"/>
  <c r="AD812" i="5" s="1"/>
  <c r="AC823" i="5"/>
  <c r="AD823" i="5" s="1"/>
  <c r="AC838" i="5"/>
  <c r="AC849" i="5"/>
  <c r="AC858" i="5"/>
  <c r="AC873" i="5"/>
  <c r="AC886" i="5"/>
  <c r="AC912" i="5"/>
  <c r="AC922" i="5"/>
  <c r="AC931" i="5"/>
  <c r="AC947" i="5"/>
  <c r="AC958" i="5"/>
  <c r="AC977" i="5"/>
  <c r="AC987" i="5"/>
  <c r="AC999" i="5"/>
  <c r="AC1013" i="5"/>
  <c r="AC1023" i="5"/>
  <c r="AC1033" i="5"/>
  <c r="AD1033" i="5" s="1"/>
  <c r="AC1048" i="5"/>
  <c r="AC1058" i="5"/>
  <c r="AC1070" i="5"/>
  <c r="AC1126" i="5"/>
  <c r="AC1136" i="5"/>
  <c r="AC1191" i="5"/>
  <c r="AC1310" i="5"/>
  <c r="AC1322" i="5"/>
  <c r="AC1325" i="5"/>
  <c r="AD1325" i="5" s="1"/>
  <c r="AC4" i="5"/>
  <c r="AC12" i="5"/>
  <c r="AC21" i="5"/>
  <c r="AC29" i="5"/>
  <c r="AC42" i="5"/>
  <c r="AC51" i="5"/>
  <c r="AC60" i="5"/>
  <c r="AC66" i="5"/>
  <c r="AC77" i="5"/>
  <c r="AC81" i="5"/>
  <c r="AD81" i="5" s="1"/>
  <c r="AC88" i="5"/>
  <c r="AC94" i="5"/>
  <c r="AC101" i="5"/>
  <c r="AC112" i="5"/>
  <c r="AC120" i="5"/>
  <c r="AC126" i="5"/>
  <c r="AC138" i="5"/>
  <c r="AC151" i="5"/>
  <c r="AC162" i="5"/>
  <c r="AC175" i="5"/>
  <c r="AD175" i="5" s="1"/>
  <c r="AC188" i="5"/>
  <c r="AC196" i="5"/>
  <c r="AC581" i="5"/>
  <c r="AC591" i="5"/>
  <c r="AC599" i="5"/>
  <c r="AC626" i="5"/>
  <c r="AC638" i="5"/>
  <c r="AC655" i="5"/>
  <c r="AC666" i="5"/>
  <c r="AC676" i="5"/>
  <c r="AC692" i="5"/>
  <c r="AC705" i="5"/>
  <c r="AC715" i="5"/>
  <c r="AD715" i="5" s="1"/>
  <c r="AC733" i="5"/>
  <c r="AC743" i="5"/>
  <c r="AC769" i="5"/>
  <c r="AC783" i="5"/>
  <c r="AC798" i="5"/>
  <c r="AC809" i="5"/>
  <c r="AC822" i="5"/>
  <c r="AD822" i="5" s="1"/>
  <c r="AC837" i="5"/>
  <c r="AC846" i="5"/>
  <c r="AC856" i="5"/>
  <c r="AC870" i="5"/>
  <c r="AC880" i="5"/>
  <c r="AC890" i="5"/>
  <c r="AC905" i="5"/>
  <c r="AC915" i="5"/>
  <c r="AC926" i="5"/>
  <c r="AC941" i="5"/>
  <c r="AC952" i="5"/>
  <c r="AC962" i="5"/>
  <c r="AC979" i="5"/>
  <c r="AC992" i="5"/>
  <c r="AC1002" i="5"/>
  <c r="AC1016" i="5"/>
  <c r="AD1016" i="5" s="1"/>
  <c r="AC1028" i="5"/>
  <c r="AC1039" i="5"/>
  <c r="AD1039" i="5" s="1"/>
  <c r="AC1056" i="5"/>
  <c r="AC1066" i="5"/>
  <c r="AC1124" i="5"/>
  <c r="AC1134" i="5"/>
  <c r="AC1147" i="5"/>
  <c r="AC1299" i="5"/>
  <c r="AC1304" i="5"/>
  <c r="AC1314" i="5"/>
  <c r="AD1314" i="5" s="1"/>
  <c r="AC1326" i="5"/>
  <c r="AD1326" i="5" s="1"/>
  <c r="AC117" i="5"/>
  <c r="AC155" i="5"/>
  <c r="AD155" i="5" s="1"/>
  <c r="AC164" i="5"/>
  <c r="AC171" i="5"/>
  <c r="AC184" i="5"/>
  <c r="AC189" i="5"/>
  <c r="AC195" i="5"/>
  <c r="AC203" i="5"/>
  <c r="AC587" i="5"/>
  <c r="AC594" i="5"/>
  <c r="AC602" i="5"/>
  <c r="AC616" i="5"/>
  <c r="AC625" i="5"/>
  <c r="AC634" i="5"/>
  <c r="AC641" i="5"/>
  <c r="AC654" i="5"/>
  <c r="AC663" i="5"/>
  <c r="AC671" i="5"/>
  <c r="AC679" i="5"/>
  <c r="AC691" i="5"/>
  <c r="AC701" i="5"/>
  <c r="AC710" i="5"/>
  <c r="AC724" i="5"/>
  <c r="AC732" i="5"/>
  <c r="AC739" i="5"/>
  <c r="AC750" i="5"/>
  <c r="AC765" i="5"/>
  <c r="AC774" i="5"/>
  <c r="AC782" i="5"/>
  <c r="AC803" i="5"/>
  <c r="AC813" i="5"/>
  <c r="AC821" i="5"/>
  <c r="AC834" i="5"/>
  <c r="AC841" i="5"/>
  <c r="AC847" i="5"/>
  <c r="AC855" i="5"/>
  <c r="AC868" i="5"/>
  <c r="AC877" i="5"/>
  <c r="AC885" i="5"/>
  <c r="AC893" i="5"/>
  <c r="AC908" i="5"/>
  <c r="AC918" i="5"/>
  <c r="AC927" i="5"/>
  <c r="AC948" i="5"/>
  <c r="AC956" i="5"/>
  <c r="AC963" i="5"/>
  <c r="AC982" i="5"/>
  <c r="AC988" i="5"/>
  <c r="AC996" i="5"/>
  <c r="AC1011" i="5"/>
  <c r="AC1019" i="5"/>
  <c r="AC1026" i="5"/>
  <c r="AC1035" i="5"/>
  <c r="AC1049" i="5"/>
  <c r="AC1055" i="5"/>
  <c r="AC1064" i="5"/>
  <c r="AC1071" i="5"/>
  <c r="AC1122" i="5"/>
  <c r="AC1130" i="5"/>
  <c r="AC1137" i="5"/>
  <c r="AC1145" i="5"/>
  <c r="AC1300" i="5"/>
  <c r="AC1305" i="5"/>
  <c r="AC1312" i="5"/>
  <c r="AC1320" i="5"/>
  <c r="AD1320" i="5" s="1"/>
  <c r="AC1327" i="5"/>
  <c r="AD1327" i="5" s="1"/>
  <c r="AC1479" i="5"/>
  <c r="AC1515" i="5"/>
  <c r="AB18" i="5"/>
  <c r="AB13" i="5"/>
  <c r="AB8" i="5"/>
  <c r="AB2091" i="5"/>
  <c r="C2091" i="5" s="1"/>
  <c r="AB2055" i="5"/>
  <c r="C2055" i="5" s="1"/>
  <c r="AB2019" i="5"/>
  <c r="C2019" i="5" s="1"/>
  <c r="AB1983" i="5"/>
  <c r="C1983" i="5" s="1"/>
  <c r="AB1947" i="5"/>
  <c r="C1947" i="5" s="1"/>
  <c r="AB1911" i="5"/>
  <c r="C1911" i="5" s="1"/>
  <c r="AB1875" i="5"/>
  <c r="C1875" i="5" s="1"/>
  <c r="AB1839" i="5"/>
  <c r="C1839" i="5" s="1"/>
  <c r="AB1803" i="5"/>
  <c r="C1803" i="5" s="1"/>
  <c r="AB1767" i="5"/>
  <c r="C1767" i="5" s="1"/>
  <c r="AB1731" i="5"/>
  <c r="C1731" i="5" s="1"/>
  <c r="AB1695" i="5"/>
  <c r="C1695" i="5" s="1"/>
  <c r="AB693" i="5"/>
  <c r="AB690" i="5"/>
  <c r="AB688" i="5"/>
  <c r="AB680" i="5"/>
  <c r="AB678" i="5"/>
  <c r="AB675" i="5"/>
  <c r="AB672" i="5"/>
  <c r="AB670" i="5"/>
  <c r="AB667" i="5"/>
  <c r="AB665" i="5"/>
  <c r="AB662" i="5"/>
  <c r="AB660" i="5"/>
  <c r="AB657" i="5"/>
  <c r="AB655" i="5"/>
  <c r="AB652" i="5"/>
  <c r="AB642" i="5"/>
  <c r="AB639" i="5"/>
  <c r="AB637" i="5"/>
  <c r="AB634" i="5"/>
  <c r="AB632" i="5"/>
  <c r="AB629" i="5"/>
  <c r="AB627" i="5"/>
  <c r="AB624" i="5"/>
  <c r="AB621" i="5"/>
  <c r="AB619" i="5"/>
  <c r="AB617" i="5"/>
  <c r="AB608" i="5"/>
  <c r="AB605" i="5"/>
  <c r="AB603" i="5"/>
  <c r="AB601" i="5"/>
  <c r="AB599" i="5"/>
  <c r="AB597" i="5"/>
  <c r="AB592" i="5"/>
  <c r="AB570" i="5"/>
  <c r="AB568" i="5"/>
  <c r="AB565" i="5"/>
  <c r="AB563" i="5"/>
  <c r="AB560" i="5"/>
  <c r="AB557" i="5"/>
  <c r="AB555" i="5"/>
  <c r="AB551" i="5"/>
  <c r="AB549" i="5"/>
  <c r="AB546" i="5"/>
  <c r="AB544" i="5"/>
  <c r="AB536" i="5"/>
  <c r="AB534" i="5"/>
  <c r="AB531" i="5"/>
  <c r="AB528" i="5"/>
  <c r="AB526" i="5"/>
  <c r="AB523" i="5"/>
  <c r="AB521" i="5"/>
  <c r="AB518" i="5"/>
  <c r="AB516" i="5"/>
  <c r="AB513" i="5"/>
  <c r="AB511" i="5"/>
  <c r="AB508" i="5"/>
  <c r="AB462" i="5"/>
  <c r="AB460" i="5"/>
  <c r="AB457" i="5"/>
  <c r="AB456" i="5"/>
  <c r="AB453" i="5"/>
  <c r="AB451" i="5"/>
  <c r="AB448" i="5"/>
  <c r="AB445" i="5"/>
  <c r="AB443" i="5"/>
  <c r="AB440" i="5"/>
  <c r="AB438" i="5"/>
  <c r="AB428" i="5"/>
  <c r="AB425" i="5"/>
  <c r="AB423" i="5"/>
  <c r="AB420" i="5"/>
  <c r="AB418" i="5"/>
  <c r="AB415" i="5"/>
  <c r="AB413" i="5"/>
  <c r="AB410" i="5"/>
  <c r="AB408" i="5"/>
  <c r="AB405" i="5"/>
  <c r="AB402" i="5"/>
  <c r="AB400" i="5"/>
  <c r="AB317" i="5"/>
  <c r="AB315" i="5"/>
  <c r="AB312" i="5"/>
  <c r="AB309" i="5"/>
  <c r="AB307" i="5"/>
  <c r="AB304" i="5"/>
  <c r="AB302" i="5"/>
  <c r="AB299" i="5"/>
  <c r="AB297" i="5"/>
  <c r="AB294" i="5"/>
  <c r="AB292" i="5"/>
  <c r="AB281" i="5"/>
  <c r="AB279" i="5"/>
  <c r="AB276" i="5"/>
  <c r="AB274" i="5"/>
  <c r="AB271" i="5"/>
  <c r="AB269" i="5"/>
  <c r="AB266" i="5"/>
  <c r="AB264" i="5"/>
  <c r="AB261" i="5"/>
  <c r="AB258" i="5"/>
  <c r="AB245" i="5"/>
  <c r="AB243" i="5"/>
  <c r="AB240" i="5"/>
  <c r="AB238" i="5"/>
  <c r="AB235" i="5"/>
  <c r="AB232" i="5"/>
  <c r="AB230" i="5"/>
  <c r="AB227" i="5"/>
  <c r="AB225" i="5"/>
  <c r="AB222" i="5"/>
  <c r="AB220" i="5"/>
  <c r="AB210" i="5"/>
  <c r="AB207" i="5"/>
  <c r="AB204" i="5"/>
  <c r="AB202" i="5"/>
  <c r="AB199" i="5"/>
  <c r="AB197" i="5"/>
  <c r="AB194" i="5"/>
  <c r="AB192" i="5"/>
  <c r="AB189" i="5"/>
  <c r="AB187" i="5"/>
  <c r="AB184" i="5"/>
  <c r="AB174" i="5"/>
  <c r="AB172" i="5"/>
  <c r="AB169" i="5"/>
  <c r="AB166" i="5"/>
  <c r="AB164" i="5"/>
  <c r="AB161" i="5"/>
  <c r="AB159" i="5"/>
  <c r="AB156" i="5"/>
  <c r="AB154" i="5"/>
  <c r="AB151" i="5"/>
  <c r="AB149" i="5"/>
  <c r="AB139" i="5"/>
  <c r="AB136" i="5"/>
  <c r="AB133" i="5"/>
  <c r="AB131" i="5"/>
  <c r="AB128" i="5"/>
  <c r="AB126" i="5"/>
  <c r="AB123" i="5"/>
  <c r="AB121" i="5"/>
  <c r="AB118" i="5"/>
  <c r="AB115" i="5"/>
  <c r="AB113" i="5"/>
  <c r="AB100" i="5"/>
  <c r="AB98" i="5"/>
  <c r="AB95" i="5"/>
  <c r="AB93" i="5"/>
  <c r="AB90" i="5"/>
  <c r="AB87" i="5"/>
  <c r="AB85" i="5"/>
  <c r="AB82" i="5"/>
  <c r="AB80" i="5"/>
  <c r="AB77" i="5"/>
  <c r="AB75" i="5"/>
  <c r="AB67" i="5"/>
  <c r="AB65" i="5"/>
  <c r="AB62" i="5"/>
  <c r="AB59" i="5"/>
  <c r="AB57" i="5"/>
  <c r="AB54" i="5"/>
  <c r="AB52" i="5"/>
  <c r="AB49" i="5"/>
  <c r="AB47" i="5"/>
  <c r="AB44" i="5"/>
  <c r="AB42" i="5"/>
  <c r="AB39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659" i="5"/>
  <c r="C1659" i="5" s="1"/>
  <c r="AB1623" i="5"/>
  <c r="C1623" i="5" s="1"/>
  <c r="AB1587" i="5"/>
  <c r="C1587" i="5" s="1"/>
  <c r="AB1551" i="5"/>
  <c r="C1551" i="5" s="1"/>
  <c r="AB1515" i="5"/>
  <c r="C1515" i="5" s="1"/>
  <c r="AB1479" i="5"/>
  <c r="C1479" i="5" s="1"/>
  <c r="AB1443" i="5"/>
  <c r="C1443" i="5" s="1"/>
  <c r="AB1407" i="5"/>
  <c r="C1407" i="5" s="1"/>
  <c r="AB1371" i="5"/>
  <c r="C1371" i="5" s="1"/>
  <c r="AB1335" i="5"/>
  <c r="C1335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5" i="5"/>
  <c r="C1305" i="5" s="1"/>
  <c r="AB1304" i="5"/>
  <c r="C1304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63" i="5"/>
  <c r="AB1227" i="5"/>
  <c r="AB1191" i="5"/>
  <c r="AB1155" i="5"/>
  <c r="C1155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074" i="5"/>
  <c r="C1074" i="5" s="1"/>
  <c r="AB1073" i="5"/>
  <c r="C1073" i="5" s="1"/>
  <c r="AB1071" i="5"/>
  <c r="C1071" i="5" s="1"/>
  <c r="AB1070" i="5"/>
  <c r="C1070" i="5" s="1"/>
  <c r="AB1068" i="5"/>
  <c r="C1068" i="5" s="1"/>
  <c r="AB1067" i="5"/>
  <c r="C1067" i="5" s="1"/>
  <c r="AB1065" i="5"/>
  <c r="C1065" i="5" s="1"/>
  <c r="AB1064" i="5"/>
  <c r="C1064" i="5" s="1"/>
  <c r="AB1062" i="5"/>
  <c r="C1062" i="5" s="1"/>
  <c r="AB1061" i="5"/>
  <c r="C1061" i="5" s="1"/>
  <c r="AB1059" i="5"/>
  <c r="C1059" i="5" s="1"/>
  <c r="AB1057" i="5"/>
  <c r="C1057" i="5" s="1"/>
  <c r="AB1056" i="5"/>
  <c r="C1056" i="5" s="1"/>
  <c r="AB1054" i="5"/>
  <c r="C1054" i="5" s="1"/>
  <c r="AB1053" i="5"/>
  <c r="C1053" i="5" s="1"/>
  <c r="AB1051" i="5"/>
  <c r="C1051" i="5" s="1"/>
  <c r="AB1050" i="5"/>
  <c r="C1050" i="5" s="1"/>
  <c r="AB1048" i="5"/>
  <c r="C1048" i="5" s="1"/>
  <c r="AB1047" i="5"/>
  <c r="C1047" i="5" s="1"/>
  <c r="AB1039" i="5"/>
  <c r="AB1037" i="5"/>
  <c r="C1037" i="5" s="1"/>
  <c r="AB1036" i="5"/>
  <c r="C1036" i="5" s="1"/>
  <c r="AB1034" i="5"/>
  <c r="C1034" i="5" s="1"/>
  <c r="AB1033" i="5"/>
  <c r="C1033" i="5" s="1"/>
  <c r="AB1031" i="5"/>
  <c r="C1031" i="5" s="1"/>
  <c r="AB1030" i="5"/>
  <c r="C1030" i="5" s="1"/>
  <c r="AB1028" i="5"/>
  <c r="C1028" i="5" s="1"/>
  <c r="AB1027" i="5"/>
  <c r="C1027" i="5" s="1"/>
  <c r="AB1025" i="5"/>
  <c r="C1025" i="5" s="1"/>
  <c r="AB1024" i="5"/>
  <c r="C1024" i="5" s="1"/>
  <c r="AB1022" i="5"/>
  <c r="C1022" i="5" s="1"/>
  <c r="AB1021" i="5"/>
  <c r="C1021" i="5" s="1"/>
  <c r="AB1019" i="5"/>
  <c r="C1019" i="5" s="1"/>
  <c r="AB1017" i="5"/>
  <c r="C1017" i="5" s="1"/>
  <c r="AB1016" i="5"/>
  <c r="C1016" i="5" s="1"/>
  <c r="AB1014" i="5"/>
  <c r="C1014" i="5" s="1"/>
  <c r="AB1013" i="5"/>
  <c r="C1013" i="5" s="1"/>
  <c r="AB1011" i="5"/>
  <c r="C1011" i="5" s="1"/>
  <c r="AB1004" i="5"/>
  <c r="C1004" i="5" s="1"/>
  <c r="AB1003" i="5"/>
  <c r="C1003" i="5" s="1"/>
  <c r="AB1002" i="5"/>
  <c r="C1002" i="5" s="1"/>
  <c r="AB1001" i="5"/>
  <c r="C1001" i="5" s="1"/>
  <c r="AB999" i="5"/>
  <c r="C999" i="5" s="1"/>
  <c r="AB997" i="5"/>
  <c r="C997" i="5" s="1"/>
  <c r="AB996" i="5"/>
  <c r="C996" i="5" s="1"/>
  <c r="AB994" i="5"/>
  <c r="C994" i="5" s="1"/>
  <c r="AB993" i="5"/>
  <c r="C993" i="5" s="1"/>
  <c r="AB991" i="5"/>
  <c r="C991" i="5" s="1"/>
  <c r="AB990" i="5"/>
  <c r="C990" i="5" s="1"/>
  <c r="AB988" i="5"/>
  <c r="C988" i="5" s="1"/>
  <c r="AB987" i="5"/>
  <c r="C987" i="5" s="1"/>
  <c r="AB985" i="5"/>
  <c r="C985" i="5" s="1"/>
  <c r="AB984" i="5"/>
  <c r="C984" i="5" s="1"/>
  <c r="AB982" i="5"/>
  <c r="C982" i="5" s="1"/>
  <c r="AB981" i="5"/>
  <c r="C981" i="5" s="1"/>
  <c r="AB979" i="5"/>
  <c r="C979" i="5" s="1"/>
  <c r="AB978" i="5"/>
  <c r="C978" i="5" s="1"/>
  <c r="AB976" i="5"/>
  <c r="C976" i="5" s="1"/>
  <c r="AB968" i="5"/>
  <c r="AB966" i="5"/>
  <c r="C966" i="5" s="1"/>
  <c r="AB965" i="5"/>
  <c r="C965" i="5" s="1"/>
  <c r="AB963" i="5"/>
  <c r="C963" i="5" s="1"/>
  <c r="AB962" i="5"/>
  <c r="C962" i="5" s="1"/>
  <c r="AB960" i="5"/>
  <c r="C960" i="5" s="1"/>
  <c r="AB959" i="5"/>
  <c r="C959" i="5" s="1"/>
  <c r="AB957" i="5"/>
  <c r="C957" i="5" s="1"/>
  <c r="AB956" i="5"/>
  <c r="C956" i="5" s="1"/>
  <c r="AB954" i="5"/>
  <c r="C954" i="5" s="1"/>
  <c r="AB952" i="5"/>
  <c r="C952" i="5" s="1"/>
  <c r="AB951" i="5"/>
  <c r="C951" i="5" s="1"/>
  <c r="AB949" i="5"/>
  <c r="C949" i="5" s="1"/>
  <c r="AB948" i="5"/>
  <c r="C948" i="5" s="1"/>
  <c r="AB946" i="5"/>
  <c r="C946" i="5" s="1"/>
  <c r="AB945" i="5"/>
  <c r="C945" i="5" s="1"/>
  <c r="AB943" i="5"/>
  <c r="C943" i="5" s="1"/>
  <c r="AB941" i="5"/>
  <c r="C941" i="5" s="1"/>
  <c r="AB940" i="5"/>
  <c r="C940" i="5" s="1"/>
  <c r="AB931" i="5"/>
  <c r="C931" i="5" s="1"/>
  <c r="AB930" i="5"/>
  <c r="C930" i="5" s="1"/>
  <c r="AB928" i="5"/>
  <c r="C928" i="5" s="1"/>
  <c r="AB927" i="5"/>
  <c r="C927" i="5" s="1"/>
  <c r="AB925" i="5"/>
  <c r="C925" i="5" s="1"/>
  <c r="AB923" i="5"/>
  <c r="C923" i="5" s="1"/>
  <c r="AB922" i="5"/>
  <c r="C922" i="5" s="1"/>
  <c r="AB920" i="5"/>
  <c r="C920" i="5" s="1"/>
  <c r="AB919" i="5"/>
  <c r="C919" i="5" s="1"/>
  <c r="AB917" i="5"/>
  <c r="C917" i="5" s="1"/>
  <c r="AB915" i="5"/>
  <c r="C915" i="5" s="1"/>
  <c r="AB914" i="5"/>
  <c r="C914" i="5" s="1"/>
  <c r="AB912" i="5"/>
  <c r="C912" i="5" s="1"/>
  <c r="AB911" i="5"/>
  <c r="C911" i="5" s="1"/>
  <c r="AB909" i="5"/>
  <c r="C909" i="5" s="1"/>
  <c r="AB907" i="5"/>
  <c r="C907" i="5" s="1"/>
  <c r="AB905" i="5"/>
  <c r="C905" i="5" s="1"/>
  <c r="AB904" i="5"/>
  <c r="C904" i="5" s="1"/>
  <c r="AB896" i="5"/>
  <c r="C896" i="5" s="1"/>
  <c r="AB894" i="5"/>
  <c r="C894" i="5" s="1"/>
  <c r="AB893" i="5"/>
  <c r="C893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1" i="5"/>
  <c r="C881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70" i="5"/>
  <c r="C870" i="5" s="1"/>
  <c r="AB869" i="5"/>
  <c r="C869" i="5" s="1"/>
  <c r="AB859" i="5"/>
  <c r="AB857" i="5"/>
  <c r="AB856" i="5"/>
  <c r="AB854" i="5"/>
  <c r="AB853" i="5"/>
  <c r="AB851" i="5"/>
  <c r="AB850" i="5"/>
  <c r="AB848" i="5"/>
  <c r="AB846" i="5"/>
  <c r="AB845" i="5"/>
  <c r="AB843" i="5"/>
  <c r="AB842" i="5"/>
  <c r="AB841" i="5"/>
  <c r="AB839" i="5"/>
  <c r="AB838" i="5"/>
  <c r="AB836" i="5"/>
  <c r="AB835" i="5"/>
  <c r="AB833" i="5"/>
  <c r="AB832" i="5"/>
  <c r="AB824" i="5"/>
  <c r="AB822" i="5"/>
  <c r="AB820" i="5"/>
  <c r="AB819" i="5"/>
  <c r="AB817" i="5"/>
  <c r="AB816" i="5"/>
  <c r="AB814" i="5"/>
  <c r="AB813" i="5"/>
  <c r="AB811" i="5"/>
  <c r="AB809" i="5"/>
  <c r="AB808" i="5"/>
  <c r="AB806" i="5"/>
  <c r="AB805" i="5"/>
  <c r="AB803" i="5"/>
  <c r="AB802" i="5"/>
  <c r="AB800" i="5"/>
  <c r="AB799" i="5"/>
  <c r="AB797" i="5"/>
  <c r="AB796" i="5"/>
  <c r="AB788" i="5"/>
  <c r="AB786" i="5"/>
  <c r="AB784" i="5"/>
  <c r="AB783" i="5"/>
  <c r="AB781" i="5"/>
  <c r="AB780" i="5"/>
  <c r="AB778" i="5"/>
  <c r="AB777" i="5"/>
  <c r="AB775" i="5"/>
  <c r="AB774" i="5"/>
  <c r="AB772" i="5"/>
  <c r="AB770" i="5"/>
  <c r="AB769" i="5"/>
  <c r="AB767" i="5"/>
  <c r="AB766" i="5"/>
  <c r="AB764" i="5"/>
  <c r="AB763" i="5"/>
  <c r="AB761" i="5"/>
  <c r="AB760" i="5"/>
  <c r="AB752" i="5"/>
  <c r="AB750" i="5"/>
  <c r="AB749" i="5"/>
  <c r="AB747" i="5"/>
  <c r="AB746" i="5"/>
  <c r="AB744" i="5"/>
  <c r="AB743" i="5"/>
  <c r="AB741" i="5"/>
  <c r="AB739" i="5"/>
  <c r="AB738" i="5"/>
  <c r="AB736" i="5"/>
  <c r="AB735" i="5"/>
  <c r="AB733" i="5"/>
  <c r="AB732" i="5"/>
  <c r="AB730" i="5"/>
  <c r="AB729" i="5"/>
  <c r="AB727" i="5"/>
  <c r="AB725" i="5"/>
  <c r="AB724" i="5"/>
  <c r="AB716" i="5"/>
  <c r="AB714" i="5"/>
  <c r="AB713" i="5"/>
  <c r="AB711" i="5"/>
  <c r="AB710" i="5"/>
  <c r="AB708" i="5"/>
  <c r="AB706" i="5"/>
  <c r="AB705" i="5"/>
  <c r="AB703" i="5"/>
  <c r="AB702" i="5"/>
  <c r="AB700" i="5"/>
  <c r="AB699" i="5"/>
  <c r="AB697" i="5"/>
  <c r="AB696" i="5"/>
  <c r="AB694" i="5"/>
  <c r="AB691" i="5"/>
  <c r="AB689" i="5"/>
  <c r="AB679" i="5"/>
  <c r="AB676" i="5"/>
  <c r="AB674" i="5"/>
  <c r="AB671" i="5"/>
  <c r="AB669" i="5"/>
  <c r="AB666" i="5"/>
  <c r="AB663" i="5"/>
  <c r="AB661" i="5"/>
  <c r="AB658" i="5"/>
  <c r="AB656" i="5"/>
  <c r="AB653" i="5"/>
  <c r="AB643" i="5"/>
  <c r="AB641" i="5"/>
  <c r="AB638" i="5"/>
  <c r="AB635" i="5"/>
  <c r="AB633" i="5"/>
  <c r="AB630" i="5"/>
  <c r="AB628" i="5"/>
  <c r="AB625" i="5"/>
  <c r="AB623" i="5"/>
  <c r="AB620" i="5"/>
  <c r="AB618" i="5"/>
  <c r="AB616" i="5"/>
  <c r="AB607" i="5"/>
  <c r="AB606" i="5"/>
  <c r="AB604" i="5"/>
  <c r="AB602" i="5"/>
  <c r="AB600" i="5"/>
  <c r="AB598" i="5"/>
  <c r="AB596" i="5"/>
  <c r="AB595" i="5"/>
  <c r="AB594" i="5"/>
  <c r="AB593" i="5"/>
  <c r="AB591" i="5"/>
  <c r="AB590" i="5"/>
  <c r="AB589" i="5"/>
  <c r="AB587" i="5"/>
  <c r="AB586" i="5"/>
  <c r="AB584" i="5"/>
  <c r="AB583" i="5"/>
  <c r="AB582" i="5"/>
  <c r="AB580" i="5"/>
  <c r="AB572" i="5"/>
  <c r="AB569" i="5"/>
  <c r="AB567" i="5"/>
  <c r="AB564" i="5"/>
  <c r="AB562" i="5"/>
  <c r="AB559" i="5"/>
  <c r="AB556" i="5"/>
  <c r="AB554" i="5"/>
  <c r="AB552" i="5"/>
  <c r="AB550" i="5"/>
  <c r="AB547" i="5"/>
  <c r="AB545" i="5"/>
  <c r="AB535" i="5"/>
  <c r="AB532" i="5"/>
  <c r="AB529" i="5"/>
  <c r="AB527" i="5"/>
  <c r="AB524" i="5"/>
  <c r="AB522" i="5"/>
  <c r="AB519" i="5"/>
  <c r="AB517" i="5"/>
  <c r="AB514" i="5"/>
  <c r="AB512" i="5"/>
  <c r="AB509" i="5"/>
  <c r="AB463" i="5"/>
  <c r="AB461" i="5"/>
  <c r="AB458" i="5"/>
  <c r="AB455" i="5"/>
  <c r="AB452" i="5"/>
  <c r="AB450" i="5"/>
  <c r="AB447" i="5"/>
  <c r="AB444" i="5"/>
  <c r="AB442" i="5"/>
  <c r="AB439" i="5"/>
  <c r="AB437" i="5"/>
  <c r="AB427" i="5"/>
  <c r="AB424" i="5"/>
  <c r="AB422" i="5"/>
  <c r="AB419" i="5"/>
  <c r="AB417" i="5"/>
  <c r="AB414" i="5"/>
  <c r="AB411" i="5"/>
  <c r="AB409" i="5"/>
  <c r="AB406" i="5"/>
  <c r="AB404" i="5"/>
  <c r="AB401" i="5"/>
  <c r="AB318" i="5"/>
  <c r="AB316" i="5"/>
  <c r="AB313" i="5"/>
  <c r="AB311" i="5"/>
  <c r="AB308" i="5"/>
  <c r="AB306" i="5"/>
  <c r="AB303" i="5"/>
  <c r="AB300" i="5"/>
  <c r="AB298" i="5"/>
  <c r="AB295" i="5"/>
  <c r="AB293" i="5"/>
  <c r="AB283" i="5"/>
  <c r="AB280" i="5"/>
  <c r="AB278" i="5"/>
  <c r="AB275" i="5"/>
  <c r="AB272" i="5"/>
  <c r="AB270" i="5"/>
  <c r="AB267" i="5"/>
  <c r="AB265" i="5"/>
  <c r="AB262" i="5"/>
  <c r="AB260" i="5"/>
  <c r="AB257" i="5"/>
  <c r="AB256" i="5"/>
  <c r="AB247" i="5"/>
  <c r="AB244" i="5"/>
  <c r="AB241" i="5"/>
  <c r="AB239" i="5"/>
  <c r="AB236" i="5"/>
  <c r="AB234" i="5"/>
  <c r="AB231" i="5"/>
  <c r="AB229" i="5"/>
  <c r="AB226" i="5"/>
  <c r="AB223" i="5"/>
  <c r="AB221" i="5"/>
  <c r="AB211" i="5"/>
  <c r="AB208" i="5"/>
  <c r="AB206" i="5"/>
  <c r="AB203" i="5"/>
  <c r="AB201" i="5"/>
  <c r="AB198" i="5"/>
  <c r="AB196" i="5"/>
  <c r="AB193" i="5"/>
  <c r="AB190" i="5"/>
  <c r="AB188" i="5"/>
  <c r="AB186" i="5"/>
  <c r="AB183" i="5"/>
  <c r="AB175" i="5"/>
  <c r="AB173" i="5"/>
  <c r="AB170" i="5"/>
  <c r="AB168" i="5"/>
  <c r="AB165" i="5"/>
  <c r="AB163" i="5"/>
  <c r="AB160" i="5"/>
  <c r="AB158" i="5"/>
  <c r="AB155" i="5"/>
  <c r="AB153" i="5"/>
  <c r="AB150" i="5"/>
  <c r="AB147" i="5"/>
  <c r="AB137" i="5"/>
  <c r="AB135" i="5"/>
  <c r="AB132" i="5"/>
  <c r="AB130" i="5"/>
  <c r="AB127" i="5"/>
  <c r="AB125" i="5"/>
  <c r="AB122" i="5"/>
  <c r="AB119" i="5"/>
  <c r="AB117" i="5"/>
  <c r="AB114" i="5"/>
  <c r="AB112" i="5"/>
  <c r="AB102" i="5"/>
  <c r="AB99" i="5"/>
  <c r="AB97" i="5"/>
  <c r="AB94" i="5"/>
  <c r="AB91" i="5"/>
  <c r="AB89" i="5"/>
  <c r="AB86" i="5"/>
  <c r="AB84" i="5"/>
  <c r="AB81" i="5"/>
  <c r="AB79" i="5"/>
  <c r="AB76" i="5"/>
  <c r="AB66" i="5"/>
  <c r="AB63" i="5"/>
  <c r="AB61" i="5"/>
  <c r="AB58" i="5"/>
  <c r="AB56" i="5"/>
  <c r="AB53" i="5"/>
  <c r="AB51" i="5"/>
  <c r="AB48" i="5"/>
  <c r="AB46" i="5"/>
  <c r="AB43" i="5"/>
  <c r="AB41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9" i="5"/>
  <c r="C1119" i="5" s="1"/>
  <c r="AB1083" i="5"/>
  <c r="AB1075" i="5"/>
  <c r="C1075" i="5" s="1"/>
  <c r="AB1072" i="5"/>
  <c r="C1072" i="5" s="1"/>
  <c r="AB1069" i="5"/>
  <c r="C1069" i="5" s="1"/>
  <c r="AB1066" i="5"/>
  <c r="C1066" i="5" s="1"/>
  <c r="AB1063" i="5"/>
  <c r="C1063" i="5" s="1"/>
  <c r="AB1060" i="5"/>
  <c r="C1060" i="5" s="1"/>
  <c r="AB1058" i="5"/>
  <c r="C1058" i="5" s="1"/>
  <c r="AB1055" i="5"/>
  <c r="C1055" i="5" s="1"/>
  <c r="AB1052" i="5"/>
  <c r="C1052" i="5" s="1"/>
  <c r="AB1049" i="5"/>
  <c r="C1049" i="5" s="1"/>
  <c r="AB1038" i="5"/>
  <c r="C1038" i="5" s="1"/>
  <c r="AB1035" i="5"/>
  <c r="C1035" i="5" s="1"/>
  <c r="AB1032" i="5"/>
  <c r="C1032" i="5" s="1"/>
  <c r="AB1029" i="5"/>
  <c r="C1029" i="5" s="1"/>
  <c r="AB1026" i="5"/>
  <c r="C1026" i="5" s="1"/>
  <c r="AB1023" i="5"/>
  <c r="C1023" i="5" s="1"/>
  <c r="AB1020" i="5"/>
  <c r="C1020" i="5" s="1"/>
  <c r="AB1018" i="5"/>
  <c r="C1018" i="5" s="1"/>
  <c r="AB1015" i="5"/>
  <c r="C1015" i="5" s="1"/>
  <c r="AB1012" i="5"/>
  <c r="C1012" i="5" s="1"/>
  <c r="AB1000" i="5"/>
  <c r="C1000" i="5" s="1"/>
  <c r="AB998" i="5"/>
  <c r="C998" i="5" s="1"/>
  <c r="AB995" i="5"/>
  <c r="C995" i="5" s="1"/>
  <c r="AB992" i="5"/>
  <c r="C992" i="5" s="1"/>
  <c r="AB989" i="5"/>
  <c r="C989" i="5" s="1"/>
  <c r="AB986" i="5"/>
  <c r="C986" i="5" s="1"/>
  <c r="AB983" i="5"/>
  <c r="C983" i="5" s="1"/>
  <c r="AB980" i="5"/>
  <c r="C980" i="5" s="1"/>
  <c r="AB977" i="5"/>
  <c r="C977" i="5" s="1"/>
  <c r="AB967" i="5"/>
  <c r="C967" i="5" s="1"/>
  <c r="AB964" i="5"/>
  <c r="C964" i="5" s="1"/>
  <c r="AB961" i="5"/>
  <c r="C961" i="5" s="1"/>
  <c r="AB958" i="5"/>
  <c r="C958" i="5" s="1"/>
  <c r="AB955" i="5"/>
  <c r="C955" i="5" s="1"/>
  <c r="AB953" i="5"/>
  <c r="C953" i="5" s="1"/>
  <c r="AB950" i="5"/>
  <c r="C950" i="5" s="1"/>
  <c r="AB947" i="5"/>
  <c r="C947" i="5" s="1"/>
  <c r="AB944" i="5"/>
  <c r="C944" i="5" s="1"/>
  <c r="AB942" i="5"/>
  <c r="C942" i="5" s="1"/>
  <c r="AB932" i="5"/>
  <c r="C932" i="5" s="1"/>
  <c r="AB929" i="5"/>
  <c r="C929" i="5" s="1"/>
  <c r="AB926" i="5"/>
  <c r="C926" i="5" s="1"/>
  <c r="AB924" i="5"/>
  <c r="C924" i="5" s="1"/>
  <c r="AB921" i="5"/>
  <c r="C921" i="5" s="1"/>
  <c r="AB918" i="5"/>
  <c r="C918" i="5" s="1"/>
  <c r="AB916" i="5"/>
  <c r="C916" i="5" s="1"/>
  <c r="AB913" i="5"/>
  <c r="C913" i="5" s="1"/>
  <c r="AB910" i="5"/>
  <c r="C910" i="5" s="1"/>
  <c r="AB908" i="5"/>
  <c r="C908" i="5" s="1"/>
  <c r="AB906" i="5"/>
  <c r="C906" i="5" s="1"/>
  <c r="AB895" i="5"/>
  <c r="C895" i="5" s="1"/>
  <c r="AB892" i="5"/>
  <c r="C892" i="5" s="1"/>
  <c r="AB890" i="5"/>
  <c r="C890" i="5" s="1"/>
  <c r="AB887" i="5"/>
  <c r="C887" i="5" s="1"/>
  <c r="AB884" i="5"/>
  <c r="C884" i="5" s="1"/>
  <c r="AB882" i="5"/>
  <c r="C882" i="5" s="1"/>
  <c r="AB879" i="5"/>
  <c r="C879" i="5" s="1"/>
  <c r="AB876" i="5"/>
  <c r="C876" i="5" s="1"/>
  <c r="AB873" i="5"/>
  <c r="C873" i="5" s="1"/>
  <c r="AB871" i="5"/>
  <c r="C871" i="5" s="1"/>
  <c r="AB868" i="5"/>
  <c r="C868" i="5" s="1"/>
  <c r="AB860" i="5"/>
  <c r="AB858" i="5"/>
  <c r="AB855" i="5"/>
  <c r="AB852" i="5"/>
  <c r="AB849" i="5"/>
  <c r="AB847" i="5"/>
  <c r="AB844" i="5"/>
  <c r="AB840" i="5"/>
  <c r="AB837" i="5"/>
  <c r="AB834" i="5"/>
  <c r="AB823" i="5"/>
  <c r="AB821" i="5"/>
  <c r="AB818" i="5"/>
  <c r="AB815" i="5"/>
  <c r="AB812" i="5"/>
  <c r="AB810" i="5"/>
  <c r="AB807" i="5"/>
  <c r="AB804" i="5"/>
  <c r="AB801" i="5"/>
  <c r="AB798" i="5"/>
  <c r="AB787" i="5"/>
  <c r="AB785" i="5"/>
  <c r="AB782" i="5"/>
  <c r="AB779" i="5"/>
  <c r="AB776" i="5"/>
  <c r="AB773" i="5"/>
  <c r="AB771" i="5"/>
  <c r="AB768" i="5"/>
  <c r="AB765" i="5"/>
  <c r="AB762" i="5"/>
  <c r="AB751" i="5"/>
  <c r="AB748" i="5"/>
  <c r="AB745" i="5"/>
  <c r="AB742" i="5"/>
  <c r="AB740" i="5"/>
  <c r="AB737" i="5"/>
  <c r="AB734" i="5"/>
  <c r="AB731" i="5"/>
  <c r="AB728" i="5"/>
  <c r="AB726" i="5"/>
  <c r="AB715" i="5"/>
  <c r="AB712" i="5"/>
  <c r="AB709" i="5"/>
  <c r="AB707" i="5"/>
  <c r="AB704" i="5"/>
  <c r="AB701" i="5"/>
  <c r="AB698" i="5"/>
  <c r="AB695" i="5"/>
  <c r="AB692" i="5"/>
  <c r="AB677" i="5"/>
  <c r="AB673" i="5"/>
  <c r="AB668" i="5"/>
  <c r="AB664" i="5"/>
  <c r="AB659" i="5"/>
  <c r="AB654" i="5"/>
  <c r="AB644" i="5"/>
  <c r="AB640" i="5"/>
  <c r="AB636" i="5"/>
  <c r="AB631" i="5"/>
  <c r="AB626" i="5"/>
  <c r="AB622" i="5"/>
  <c r="AB588" i="5"/>
  <c r="AB585" i="5"/>
  <c r="AB581" i="5"/>
  <c r="AB571" i="5"/>
  <c r="AB566" i="5"/>
  <c r="AB561" i="5"/>
  <c r="AB558" i="5"/>
  <c r="AB553" i="5"/>
  <c r="AB548" i="5"/>
  <c r="AB533" i="5"/>
  <c r="AB530" i="5"/>
  <c r="AB525" i="5"/>
  <c r="AB520" i="5"/>
  <c r="AB515" i="5"/>
  <c r="AB510" i="5"/>
  <c r="AB464" i="5"/>
  <c r="AB459" i="5"/>
  <c r="AB454" i="5"/>
  <c r="AB449" i="5"/>
  <c r="AB446" i="5"/>
  <c r="AB441" i="5"/>
  <c r="AB436" i="5"/>
  <c r="AB426" i="5"/>
  <c r="AB421" i="5"/>
  <c r="AB416" i="5"/>
  <c r="AB412" i="5"/>
  <c r="AB407" i="5"/>
  <c r="AB403" i="5"/>
  <c r="AB319" i="5"/>
  <c r="AB314" i="5"/>
  <c r="AB310" i="5"/>
  <c r="AB305" i="5"/>
  <c r="AB301" i="5"/>
  <c r="AB296" i="5"/>
  <c r="AB291" i="5"/>
  <c r="AB282" i="5"/>
  <c r="AB277" i="5"/>
  <c r="AB273" i="5"/>
  <c r="AB268" i="5"/>
  <c r="AB263" i="5"/>
  <c r="AB259" i="5"/>
  <c r="AB255" i="5"/>
  <c r="AB246" i="5"/>
  <c r="AB242" i="5"/>
  <c r="AB237" i="5"/>
  <c r="AB233" i="5"/>
  <c r="AB228" i="5"/>
  <c r="AB224" i="5"/>
  <c r="AB219" i="5"/>
  <c r="AB209" i="5"/>
  <c r="AB205" i="5"/>
  <c r="AB200" i="5"/>
  <c r="AB195" i="5"/>
  <c r="AB191" i="5"/>
  <c r="AB185" i="5"/>
  <c r="AB171" i="5"/>
  <c r="AB167" i="5"/>
  <c r="AB162" i="5"/>
  <c r="AB157" i="5"/>
  <c r="AB152" i="5"/>
  <c r="AB148" i="5"/>
  <c r="AB138" i="5"/>
  <c r="AB134" i="5"/>
  <c r="AB129" i="5"/>
  <c r="AB124" i="5"/>
  <c r="C124" i="5" s="1"/>
  <c r="AB120" i="5"/>
  <c r="AB116" i="5"/>
  <c r="AB111" i="5"/>
  <c r="AB101" i="5"/>
  <c r="AB96" i="5"/>
  <c r="AB92" i="5"/>
  <c r="AB88" i="5"/>
  <c r="AB83" i="5"/>
  <c r="AB78" i="5"/>
  <c r="AB64" i="5"/>
  <c r="AB60" i="5"/>
  <c r="AB55" i="5"/>
  <c r="AB50" i="5"/>
  <c r="AB45" i="5"/>
  <c r="AB40" i="5"/>
  <c r="AB28" i="5"/>
  <c r="AB23" i="5"/>
  <c r="AD254" i="5" l="1"/>
  <c r="AD248" i="5"/>
  <c r="AD861" i="5"/>
  <c r="AD253" i="5"/>
  <c r="AD249" i="5"/>
  <c r="AD866" i="5"/>
  <c r="AD251" i="5"/>
  <c r="AD865" i="5"/>
  <c r="AD863" i="5"/>
  <c r="AD250" i="5"/>
  <c r="AD864" i="5"/>
  <c r="AD252" i="5"/>
  <c r="AD862" i="5"/>
  <c r="AD867" i="5"/>
  <c r="D106" i="5"/>
  <c r="J106" i="5" s="1"/>
  <c r="C106" i="5"/>
  <c r="E106" i="5"/>
  <c r="D321" i="5"/>
  <c r="C321" i="5"/>
  <c r="E321" i="5"/>
  <c r="D396" i="5"/>
  <c r="J396" i="5" s="1"/>
  <c r="C396" i="5"/>
  <c r="E396" i="5"/>
  <c r="D430" i="5"/>
  <c r="C430" i="5"/>
  <c r="E430" i="5"/>
  <c r="D481" i="5"/>
  <c r="J481" i="5" s="1"/>
  <c r="C481" i="5"/>
  <c r="E481" i="5"/>
  <c r="D249" i="5"/>
  <c r="J249" i="5" s="1"/>
  <c r="C249" i="5"/>
  <c r="E249" i="5"/>
  <c r="D341" i="5"/>
  <c r="C341" i="5"/>
  <c r="E341" i="5"/>
  <c r="D374" i="5"/>
  <c r="J374" i="5" s="1"/>
  <c r="C374" i="5"/>
  <c r="E374" i="5"/>
  <c r="D493" i="5"/>
  <c r="J493" i="5" s="1"/>
  <c r="C493" i="5"/>
  <c r="E493" i="5"/>
  <c r="D475" i="5"/>
  <c r="J475" i="5" s="1"/>
  <c r="C475" i="5"/>
  <c r="E475" i="5"/>
  <c r="D217" i="5"/>
  <c r="J217" i="5" s="1"/>
  <c r="C217" i="5"/>
  <c r="E217" i="5"/>
  <c r="D349" i="5"/>
  <c r="C349" i="5"/>
  <c r="E349" i="5"/>
  <c r="D384" i="5"/>
  <c r="J384" i="5" s="1"/>
  <c r="C384" i="5"/>
  <c r="E384" i="5"/>
  <c r="D501" i="5"/>
  <c r="J501" i="5" s="1"/>
  <c r="C501" i="5"/>
  <c r="E501" i="5"/>
  <c r="D327" i="5"/>
  <c r="C327" i="5"/>
  <c r="E327" i="5"/>
  <c r="D71" i="5"/>
  <c r="C71" i="5"/>
  <c r="E71" i="5"/>
  <c r="D285" i="5"/>
  <c r="C285" i="5"/>
  <c r="E285" i="5"/>
  <c r="D338" i="5"/>
  <c r="C338" i="5"/>
  <c r="E338" i="5"/>
  <c r="D373" i="5"/>
  <c r="J373" i="5" s="1"/>
  <c r="C373" i="5"/>
  <c r="E373" i="5"/>
  <c r="D492" i="5"/>
  <c r="J492" i="5" s="1"/>
  <c r="C492" i="5"/>
  <c r="E492" i="5"/>
  <c r="D505" i="5"/>
  <c r="J505" i="5" s="1"/>
  <c r="C505" i="5"/>
  <c r="E505" i="5"/>
  <c r="D181" i="5"/>
  <c r="J181" i="5" s="1"/>
  <c r="C181" i="5"/>
  <c r="E181" i="5"/>
  <c r="D358" i="5"/>
  <c r="C358" i="5"/>
  <c r="E358" i="5"/>
  <c r="D393" i="5"/>
  <c r="J393" i="5" s="1"/>
  <c r="C393" i="5"/>
  <c r="E393" i="5"/>
  <c r="D469" i="5"/>
  <c r="C469" i="5"/>
  <c r="E469" i="5"/>
  <c r="D482" i="5"/>
  <c r="J482" i="5" s="1"/>
  <c r="C482" i="5"/>
  <c r="E482" i="5"/>
  <c r="D69" i="5"/>
  <c r="C69" i="5"/>
  <c r="E69" i="5"/>
  <c r="D289" i="5"/>
  <c r="C289" i="5"/>
  <c r="E289" i="5"/>
  <c r="D336" i="5"/>
  <c r="C336" i="5"/>
  <c r="E336" i="5"/>
  <c r="D371" i="5"/>
  <c r="J371" i="5" s="1"/>
  <c r="C371" i="5"/>
  <c r="E371" i="5"/>
  <c r="D110" i="5"/>
  <c r="C110" i="5"/>
  <c r="E110" i="5"/>
  <c r="D1531" i="5"/>
  <c r="C1531" i="5"/>
  <c r="E1531" i="5"/>
  <c r="D1554" i="5"/>
  <c r="J1554" i="5" s="1"/>
  <c r="C1554" i="5"/>
  <c r="E1554" i="5"/>
  <c r="D1640" i="5"/>
  <c r="J1640" i="5" s="1"/>
  <c r="E1640" i="5"/>
  <c r="C1640" i="5"/>
  <c r="D1562" i="5"/>
  <c r="J1562" i="5" s="1"/>
  <c r="C1562" i="5"/>
  <c r="E1562" i="5"/>
  <c r="D1605" i="5"/>
  <c r="J1605" i="5" s="1"/>
  <c r="C1605" i="5"/>
  <c r="E1605" i="5"/>
  <c r="D1642" i="5"/>
  <c r="J1642" i="5" s="1"/>
  <c r="C1642" i="5"/>
  <c r="E1642" i="5"/>
  <c r="D1691" i="5"/>
  <c r="C1691" i="5"/>
  <c r="E1691" i="5"/>
  <c r="D1576" i="5"/>
  <c r="J1576" i="5" s="1"/>
  <c r="C1576" i="5"/>
  <c r="E1576" i="5"/>
  <c r="D1613" i="5"/>
  <c r="J1613" i="5" s="1"/>
  <c r="C1613" i="5"/>
  <c r="E1613" i="5"/>
  <c r="D1652" i="5"/>
  <c r="J1652" i="5" s="1"/>
  <c r="C1652" i="5"/>
  <c r="E1652" i="5"/>
  <c r="D542" i="5"/>
  <c r="C542" i="5"/>
  <c r="E542" i="5"/>
  <c r="D1525" i="5"/>
  <c r="C1525" i="5"/>
  <c r="E1525" i="5"/>
  <c r="D1526" i="5"/>
  <c r="C1526" i="5"/>
  <c r="E1526" i="5"/>
  <c r="D1559" i="5"/>
  <c r="J1559" i="5" s="1"/>
  <c r="C1559" i="5"/>
  <c r="E1559" i="5"/>
  <c r="D1594" i="5"/>
  <c r="J1594" i="5" s="1"/>
  <c r="C1594" i="5"/>
  <c r="E1594" i="5"/>
  <c r="D1635" i="5"/>
  <c r="J1635" i="5" s="1"/>
  <c r="E1635" i="5"/>
  <c r="C1635" i="5"/>
  <c r="D1535" i="5"/>
  <c r="C1535" i="5"/>
  <c r="E1535" i="5"/>
  <c r="D1534" i="5"/>
  <c r="C1534" i="5"/>
  <c r="E1534" i="5"/>
  <c r="D1567" i="5"/>
  <c r="J1567" i="5" s="1"/>
  <c r="C1567" i="5"/>
  <c r="E1567" i="5"/>
  <c r="D1602" i="5"/>
  <c r="J1602" i="5" s="1"/>
  <c r="C1602" i="5"/>
  <c r="E1602" i="5"/>
  <c r="D576" i="5"/>
  <c r="C576" i="5"/>
  <c r="E576" i="5"/>
  <c r="D1580" i="5"/>
  <c r="J1580" i="5" s="1"/>
  <c r="C1580" i="5"/>
  <c r="E1580" i="5"/>
  <c r="D1518" i="5"/>
  <c r="C1518" i="5"/>
  <c r="E1518" i="5"/>
  <c r="D1557" i="5"/>
  <c r="J1557" i="5" s="1"/>
  <c r="C1557" i="5"/>
  <c r="E1557" i="5"/>
  <c r="D1592" i="5"/>
  <c r="J1592" i="5" s="1"/>
  <c r="C1592" i="5"/>
  <c r="E1592" i="5"/>
  <c r="D1628" i="5"/>
  <c r="J1628" i="5" s="1"/>
  <c r="E1628" i="5"/>
  <c r="C1628" i="5"/>
  <c r="D1676" i="5"/>
  <c r="C1676" i="5"/>
  <c r="E1676" i="5"/>
  <c r="D1709" i="5"/>
  <c r="C1709" i="5"/>
  <c r="E1709" i="5"/>
  <c r="D1748" i="5"/>
  <c r="C1748" i="5"/>
  <c r="E1748" i="5"/>
  <c r="D1736" i="5"/>
  <c r="C1736" i="5"/>
  <c r="E1736" i="5"/>
  <c r="D1795" i="5"/>
  <c r="C1795" i="5"/>
  <c r="E1795" i="5"/>
  <c r="D1897" i="5"/>
  <c r="J1897" i="5" s="1"/>
  <c r="C1897" i="5"/>
  <c r="E1897" i="5"/>
  <c r="D1885" i="5"/>
  <c r="J1885" i="5" s="1"/>
  <c r="C1885" i="5"/>
  <c r="E1885" i="5"/>
  <c r="D1944" i="5"/>
  <c r="J1944" i="5" s="1"/>
  <c r="C1944" i="5"/>
  <c r="E1944" i="5"/>
  <c r="D1932" i="5"/>
  <c r="J1932" i="5" s="1"/>
  <c r="C1932" i="5"/>
  <c r="E1932" i="5"/>
  <c r="D1920" i="5"/>
  <c r="J1920" i="5" s="1"/>
  <c r="C1920" i="5"/>
  <c r="E1920" i="5"/>
  <c r="D1979" i="5"/>
  <c r="J1979" i="5" s="1"/>
  <c r="C1979" i="5"/>
  <c r="E1979" i="5"/>
  <c r="D1967" i="5"/>
  <c r="J1967" i="5" s="1"/>
  <c r="C1967" i="5"/>
  <c r="E1967" i="5"/>
  <c r="D1955" i="5"/>
  <c r="J1955" i="5" s="1"/>
  <c r="C1955" i="5"/>
  <c r="E1955" i="5"/>
  <c r="D2014" i="5"/>
  <c r="J2014" i="5" s="1"/>
  <c r="C2014" i="5"/>
  <c r="E2014" i="5"/>
  <c r="D2002" i="5"/>
  <c r="J2002" i="5" s="1"/>
  <c r="C2002" i="5"/>
  <c r="E2002" i="5"/>
  <c r="D1990" i="5"/>
  <c r="J1990" i="5" s="1"/>
  <c r="C1990" i="5"/>
  <c r="E1990" i="5"/>
  <c r="D2049" i="5"/>
  <c r="J2049" i="5" s="1"/>
  <c r="C2049" i="5"/>
  <c r="E2049" i="5"/>
  <c r="D2037" i="5"/>
  <c r="J2037" i="5" s="1"/>
  <c r="C2037" i="5"/>
  <c r="E2037" i="5"/>
  <c r="D2025" i="5"/>
  <c r="J2025" i="5" s="1"/>
  <c r="C2025" i="5"/>
  <c r="E2025" i="5"/>
  <c r="D2084" i="5"/>
  <c r="C2084" i="5"/>
  <c r="E2084" i="5"/>
  <c r="D2072" i="5"/>
  <c r="C2072" i="5"/>
  <c r="E2072" i="5"/>
  <c r="D2060" i="5"/>
  <c r="C2060" i="5"/>
  <c r="E2060" i="5"/>
  <c r="D2119" i="5"/>
  <c r="C2119" i="5"/>
  <c r="E2119" i="5"/>
  <c r="D2107" i="5"/>
  <c r="C2107" i="5"/>
  <c r="E2107" i="5"/>
  <c r="D2095" i="5"/>
  <c r="C2095" i="5"/>
  <c r="E2095" i="5"/>
  <c r="D2154" i="5"/>
  <c r="J2154" i="5" s="1"/>
  <c r="C2154" i="5"/>
  <c r="E2154" i="5"/>
  <c r="D1686" i="5"/>
  <c r="C1686" i="5"/>
  <c r="E1686" i="5"/>
  <c r="D1719" i="5"/>
  <c r="C1719" i="5"/>
  <c r="E1719" i="5"/>
  <c r="D1752" i="5"/>
  <c r="C1752" i="5"/>
  <c r="E1752" i="5"/>
  <c r="C645" i="5"/>
  <c r="D645" i="5"/>
  <c r="J645" i="5" s="1"/>
  <c r="E645" i="5"/>
  <c r="D789" i="5"/>
  <c r="C789" i="5"/>
  <c r="E789" i="5"/>
  <c r="D933" i="5"/>
  <c r="C933" i="5"/>
  <c r="E933" i="5"/>
  <c r="D1082" i="5"/>
  <c r="C1082" i="5"/>
  <c r="E1082" i="5"/>
  <c r="D1095" i="5"/>
  <c r="J1095" i="5" s="1"/>
  <c r="C1095" i="5"/>
  <c r="E1095" i="5"/>
  <c r="D1179" i="5"/>
  <c r="C1179" i="5"/>
  <c r="E1179" i="5"/>
  <c r="D1224" i="5"/>
  <c r="J1224" i="5" s="1"/>
  <c r="C1224" i="5"/>
  <c r="E1224" i="5"/>
  <c r="D1200" i="5"/>
  <c r="J1200" i="5" s="1"/>
  <c r="C1200" i="5"/>
  <c r="E1200" i="5"/>
  <c r="D1259" i="5"/>
  <c r="J1259" i="5" s="1"/>
  <c r="C1259" i="5"/>
  <c r="E1259" i="5"/>
  <c r="D1247" i="5"/>
  <c r="J1247" i="5" s="1"/>
  <c r="C1247" i="5"/>
  <c r="E1247" i="5"/>
  <c r="D1235" i="5"/>
  <c r="J1235" i="5" s="1"/>
  <c r="C1235" i="5"/>
  <c r="E1235" i="5"/>
  <c r="D1294" i="5"/>
  <c r="J1294" i="5" s="1"/>
  <c r="C1294" i="5"/>
  <c r="E1294" i="5"/>
  <c r="D1282" i="5"/>
  <c r="J1282" i="5" s="1"/>
  <c r="C1282" i="5"/>
  <c r="E1282" i="5"/>
  <c r="D1270" i="5"/>
  <c r="J1270" i="5" s="1"/>
  <c r="C1270" i="5"/>
  <c r="E1270" i="5"/>
  <c r="D1329" i="5"/>
  <c r="J1329" i="5" s="1"/>
  <c r="C1329" i="5"/>
  <c r="E1329" i="5"/>
  <c r="D1360" i="5"/>
  <c r="C1360" i="5"/>
  <c r="E1360" i="5"/>
  <c r="D1348" i="5"/>
  <c r="C1348" i="5"/>
  <c r="E1348" i="5"/>
  <c r="D1336" i="5"/>
  <c r="C1336" i="5"/>
  <c r="E1336" i="5"/>
  <c r="D1395" i="5"/>
  <c r="C1395" i="5"/>
  <c r="E1395" i="5"/>
  <c r="D1777" i="5"/>
  <c r="C1777" i="5"/>
  <c r="E1777" i="5"/>
  <c r="D1836" i="5"/>
  <c r="J1836" i="5" s="1"/>
  <c r="C1836" i="5"/>
  <c r="E1836" i="5"/>
  <c r="D2146" i="5"/>
  <c r="J2146" i="5" s="1"/>
  <c r="C2146" i="5"/>
  <c r="E2146" i="5"/>
  <c r="D2134" i="5"/>
  <c r="C2134" i="5"/>
  <c r="E2134" i="5"/>
  <c r="D1684" i="5"/>
  <c r="C1684" i="5"/>
  <c r="E1684" i="5"/>
  <c r="D1721" i="5"/>
  <c r="C1721" i="5"/>
  <c r="E1721" i="5"/>
  <c r="D1758" i="5"/>
  <c r="C1758" i="5"/>
  <c r="E1758" i="5"/>
  <c r="D610" i="5"/>
  <c r="C610" i="5"/>
  <c r="E610" i="5"/>
  <c r="D754" i="5"/>
  <c r="C754" i="5"/>
  <c r="E754" i="5"/>
  <c r="D898" i="5"/>
  <c r="C898" i="5"/>
  <c r="E898" i="5"/>
  <c r="D1043" i="5"/>
  <c r="J1043" i="5" s="1"/>
  <c r="C1043" i="5"/>
  <c r="E1043" i="5"/>
  <c r="D1105" i="5"/>
  <c r="J1105" i="5" s="1"/>
  <c r="C1105" i="5"/>
  <c r="E1105" i="5"/>
  <c r="D1085" i="5"/>
  <c r="J1085" i="5" s="1"/>
  <c r="C1085" i="5"/>
  <c r="E1085" i="5"/>
  <c r="D1177" i="5"/>
  <c r="C1177" i="5"/>
  <c r="E1177" i="5"/>
  <c r="D1226" i="5"/>
  <c r="J1226" i="5" s="1"/>
  <c r="C1226" i="5"/>
  <c r="E1226" i="5"/>
  <c r="D1202" i="5"/>
  <c r="J1202" i="5" s="1"/>
  <c r="C1202" i="5"/>
  <c r="E1202" i="5"/>
  <c r="D1383" i="5"/>
  <c r="C1383" i="5"/>
  <c r="E1383" i="5"/>
  <c r="D1442" i="5"/>
  <c r="C1442" i="5"/>
  <c r="E1442" i="5"/>
  <c r="D1430" i="5"/>
  <c r="C1430" i="5"/>
  <c r="E1430" i="5"/>
  <c r="D1418" i="5"/>
  <c r="C1418" i="5"/>
  <c r="E1418" i="5"/>
  <c r="D1477" i="5"/>
  <c r="J1477" i="5" s="1"/>
  <c r="C1477" i="5"/>
  <c r="E1477" i="5"/>
  <c r="D1465" i="5"/>
  <c r="J1465" i="5" s="1"/>
  <c r="C1465" i="5"/>
  <c r="E1465" i="5"/>
  <c r="D1453" i="5"/>
  <c r="J1453" i="5" s="1"/>
  <c r="C1453" i="5"/>
  <c r="E1453" i="5"/>
  <c r="D1512" i="5"/>
  <c r="J1512" i="5" s="1"/>
  <c r="C1512" i="5"/>
  <c r="E1512" i="5"/>
  <c r="D1500" i="5"/>
  <c r="J1500" i="5" s="1"/>
  <c r="C1500" i="5"/>
  <c r="E1500" i="5"/>
  <c r="D1488" i="5"/>
  <c r="J1488" i="5" s="1"/>
  <c r="C1488" i="5"/>
  <c r="E1488" i="5"/>
  <c r="D1547" i="5"/>
  <c r="C1547" i="5"/>
  <c r="E1547" i="5"/>
  <c r="D1820" i="5"/>
  <c r="J1820" i="5" s="1"/>
  <c r="C1820" i="5"/>
  <c r="E1820" i="5"/>
  <c r="D1808" i="5"/>
  <c r="J1808" i="5" s="1"/>
  <c r="C1808" i="5"/>
  <c r="E1808" i="5"/>
  <c r="D1867" i="5"/>
  <c r="C1867" i="5"/>
  <c r="E1867" i="5"/>
  <c r="D1855" i="5"/>
  <c r="C1855" i="5"/>
  <c r="E1855" i="5"/>
  <c r="D1843" i="5"/>
  <c r="C1843" i="5"/>
  <c r="E1843" i="5"/>
  <c r="D1677" i="5"/>
  <c r="C1677" i="5"/>
  <c r="E1677" i="5"/>
  <c r="D1665" i="5"/>
  <c r="C1665" i="5"/>
  <c r="E1665" i="5"/>
  <c r="D1724" i="5"/>
  <c r="C1724" i="5"/>
  <c r="E1724" i="5"/>
  <c r="D1712" i="5"/>
  <c r="C1712" i="5"/>
  <c r="E1712" i="5"/>
  <c r="D1700" i="5"/>
  <c r="C1700" i="5"/>
  <c r="E1700" i="5"/>
  <c r="D1759" i="5"/>
  <c r="C1759" i="5"/>
  <c r="E1759" i="5"/>
  <c r="D1747" i="5"/>
  <c r="C1747" i="5"/>
  <c r="E1747" i="5"/>
  <c r="D1735" i="5"/>
  <c r="C1735" i="5"/>
  <c r="E1735" i="5"/>
  <c r="D1794" i="5"/>
  <c r="C1794" i="5"/>
  <c r="E1794" i="5"/>
  <c r="D1898" i="5"/>
  <c r="J1898" i="5" s="1"/>
  <c r="C1898" i="5"/>
  <c r="E1898" i="5"/>
  <c r="D1886" i="5"/>
  <c r="J1886" i="5" s="1"/>
  <c r="C1886" i="5"/>
  <c r="E1886" i="5"/>
  <c r="D1945" i="5"/>
  <c r="J1945" i="5" s="1"/>
  <c r="C1945" i="5"/>
  <c r="E1945" i="5"/>
  <c r="D1933" i="5"/>
  <c r="J1933" i="5" s="1"/>
  <c r="C1933" i="5"/>
  <c r="E1933" i="5"/>
  <c r="D1921" i="5"/>
  <c r="J1921" i="5" s="1"/>
  <c r="C1921" i="5"/>
  <c r="E1921" i="5"/>
  <c r="D1980" i="5"/>
  <c r="J1980" i="5" s="1"/>
  <c r="C1980" i="5"/>
  <c r="E1980" i="5"/>
  <c r="D1968" i="5"/>
  <c r="J1968" i="5" s="1"/>
  <c r="C1968" i="5"/>
  <c r="E1968" i="5"/>
  <c r="D1956" i="5"/>
  <c r="J1956" i="5" s="1"/>
  <c r="C1956" i="5"/>
  <c r="E1956" i="5"/>
  <c r="D2015" i="5"/>
  <c r="J2015" i="5" s="1"/>
  <c r="C2015" i="5"/>
  <c r="E2015" i="5"/>
  <c r="D2003" i="5"/>
  <c r="J2003" i="5" s="1"/>
  <c r="C2003" i="5"/>
  <c r="E2003" i="5"/>
  <c r="D1991" i="5"/>
  <c r="J1991" i="5" s="1"/>
  <c r="C1991" i="5"/>
  <c r="E1991" i="5"/>
  <c r="D2050" i="5"/>
  <c r="J2050" i="5" s="1"/>
  <c r="C2050" i="5"/>
  <c r="E2050" i="5"/>
  <c r="D2038" i="5"/>
  <c r="J2038" i="5" s="1"/>
  <c r="C2038" i="5"/>
  <c r="E2038" i="5"/>
  <c r="D2026" i="5"/>
  <c r="J2026" i="5" s="1"/>
  <c r="C2026" i="5"/>
  <c r="E2026" i="5"/>
  <c r="D2085" i="5"/>
  <c r="C2085" i="5"/>
  <c r="E2085" i="5"/>
  <c r="D2073" i="5"/>
  <c r="C2073" i="5"/>
  <c r="E2073" i="5"/>
  <c r="D2061" i="5"/>
  <c r="C2061" i="5"/>
  <c r="E2061" i="5"/>
  <c r="D2120" i="5"/>
  <c r="C2120" i="5"/>
  <c r="E2120" i="5"/>
  <c r="D2108" i="5"/>
  <c r="C2108" i="5"/>
  <c r="E2108" i="5"/>
  <c r="D2096" i="5"/>
  <c r="C2096" i="5"/>
  <c r="E2096" i="5"/>
  <c r="D2155" i="5"/>
  <c r="J2155" i="5" s="1"/>
  <c r="C2155" i="5"/>
  <c r="E2155" i="5"/>
  <c r="C648" i="5"/>
  <c r="D648" i="5"/>
  <c r="J648" i="5" s="1"/>
  <c r="E648" i="5"/>
  <c r="D792" i="5"/>
  <c r="C792" i="5"/>
  <c r="E792" i="5"/>
  <c r="D934" i="5"/>
  <c r="C934" i="5"/>
  <c r="E934" i="5"/>
  <c r="D1078" i="5"/>
  <c r="C1078" i="5"/>
  <c r="E1078" i="5"/>
  <c r="D1096" i="5"/>
  <c r="J1096" i="5" s="1"/>
  <c r="C1096" i="5"/>
  <c r="E1096" i="5"/>
  <c r="D1184" i="5"/>
  <c r="C1184" i="5"/>
  <c r="E1184" i="5"/>
  <c r="D1160" i="5"/>
  <c r="C1160" i="5"/>
  <c r="E1160" i="5"/>
  <c r="D1230" i="5"/>
  <c r="J1230" i="5" s="1"/>
  <c r="C1230" i="5"/>
  <c r="E1230" i="5"/>
  <c r="D1289" i="5"/>
  <c r="J1289" i="5" s="1"/>
  <c r="C1289" i="5"/>
  <c r="E1289" i="5"/>
  <c r="D1277" i="5"/>
  <c r="J1277" i="5" s="1"/>
  <c r="C1277" i="5"/>
  <c r="E1277" i="5"/>
  <c r="D1265" i="5"/>
  <c r="J1265" i="5" s="1"/>
  <c r="C1265" i="5"/>
  <c r="E1265" i="5"/>
  <c r="D1367" i="5"/>
  <c r="C1367" i="5"/>
  <c r="E1367" i="5"/>
  <c r="D1355" i="5"/>
  <c r="C1355" i="5"/>
  <c r="E1355" i="5"/>
  <c r="D1343" i="5"/>
  <c r="C1343" i="5"/>
  <c r="E1343" i="5"/>
  <c r="D1402" i="5"/>
  <c r="C1402" i="5"/>
  <c r="E1402" i="5"/>
  <c r="D1782" i="5"/>
  <c r="C1782" i="5"/>
  <c r="E1782" i="5"/>
  <c r="D1770" i="5"/>
  <c r="C1770" i="5"/>
  <c r="E1770" i="5"/>
  <c r="D1829" i="5"/>
  <c r="J1829" i="5" s="1"/>
  <c r="C1829" i="5"/>
  <c r="E1829" i="5"/>
  <c r="D2139" i="5"/>
  <c r="J2139" i="5" s="1"/>
  <c r="C2139" i="5"/>
  <c r="E2139" i="5"/>
  <c r="D613" i="5"/>
  <c r="C613" i="5"/>
  <c r="E613" i="5"/>
  <c r="D718" i="5"/>
  <c r="J718" i="5" s="1"/>
  <c r="C718" i="5"/>
  <c r="E718" i="5"/>
  <c r="C862" i="5"/>
  <c r="D862" i="5"/>
  <c r="J862" i="5" s="1"/>
  <c r="E862" i="5"/>
  <c r="D1008" i="5"/>
  <c r="C1008" i="5"/>
  <c r="E1008" i="5"/>
  <c r="D1114" i="5"/>
  <c r="J1114" i="5" s="1"/>
  <c r="C1114" i="5"/>
  <c r="E1114" i="5"/>
  <c r="D1090" i="5"/>
  <c r="J1090" i="5" s="1"/>
  <c r="C1090" i="5"/>
  <c r="E1090" i="5"/>
  <c r="D1182" i="5"/>
  <c r="C1182" i="5"/>
  <c r="E1182" i="5"/>
  <c r="D1158" i="5"/>
  <c r="C1158" i="5"/>
  <c r="E1158" i="5"/>
  <c r="D1211" i="5"/>
  <c r="J1211" i="5" s="1"/>
  <c r="C1211" i="5"/>
  <c r="E1211" i="5"/>
  <c r="D1199" i="5"/>
  <c r="J1199" i="5" s="1"/>
  <c r="C1199" i="5"/>
  <c r="E1199" i="5"/>
  <c r="D1258" i="5"/>
  <c r="J1258" i="5" s="1"/>
  <c r="C1258" i="5"/>
  <c r="E1258" i="5"/>
  <c r="D1246" i="5"/>
  <c r="J1246" i="5" s="1"/>
  <c r="C1246" i="5"/>
  <c r="E1246" i="5"/>
  <c r="D1394" i="5"/>
  <c r="C1394" i="5"/>
  <c r="E1394" i="5"/>
  <c r="D1382" i="5"/>
  <c r="C1382" i="5"/>
  <c r="E1382" i="5"/>
  <c r="D1441" i="5"/>
  <c r="C1441" i="5"/>
  <c r="E1441" i="5"/>
  <c r="D1429" i="5"/>
  <c r="C1429" i="5"/>
  <c r="E1429" i="5"/>
  <c r="D1417" i="5"/>
  <c r="C1417" i="5"/>
  <c r="E1417" i="5"/>
  <c r="D1476" i="5"/>
  <c r="J1476" i="5" s="1"/>
  <c r="C1476" i="5"/>
  <c r="E1476" i="5"/>
  <c r="D1464" i="5"/>
  <c r="J1464" i="5" s="1"/>
  <c r="C1464" i="5"/>
  <c r="E1464" i="5"/>
  <c r="D1452" i="5"/>
  <c r="J1452" i="5" s="1"/>
  <c r="C1452" i="5"/>
  <c r="E1452" i="5"/>
  <c r="D1511" i="5"/>
  <c r="J1511" i="5" s="1"/>
  <c r="C1511" i="5"/>
  <c r="E1511" i="5"/>
  <c r="D1499" i="5"/>
  <c r="J1499" i="5" s="1"/>
  <c r="C1499" i="5"/>
  <c r="E1499" i="5"/>
  <c r="D1487" i="5"/>
  <c r="J1487" i="5" s="1"/>
  <c r="C1487" i="5"/>
  <c r="E1487" i="5"/>
  <c r="D1546" i="5"/>
  <c r="C1546" i="5"/>
  <c r="E1546" i="5"/>
  <c r="D1819" i="5"/>
  <c r="J1819" i="5" s="1"/>
  <c r="C1819" i="5"/>
  <c r="E1819" i="5"/>
  <c r="D1807" i="5"/>
  <c r="J1807" i="5" s="1"/>
  <c r="C1807" i="5"/>
  <c r="E1807" i="5"/>
  <c r="D1866" i="5"/>
  <c r="C1866" i="5"/>
  <c r="E1866" i="5"/>
  <c r="D1854" i="5"/>
  <c r="C1854" i="5"/>
  <c r="E1854" i="5"/>
  <c r="D1842" i="5"/>
  <c r="C1842" i="5"/>
  <c r="E1842" i="5"/>
  <c r="D543" i="5"/>
  <c r="C543" i="5"/>
  <c r="E543" i="5"/>
  <c r="L3" i="5"/>
  <c r="D143" i="5"/>
  <c r="C143" i="5"/>
  <c r="E143" i="5"/>
  <c r="D359" i="5"/>
  <c r="C359" i="5"/>
  <c r="E359" i="5"/>
  <c r="D388" i="5"/>
  <c r="J388" i="5" s="1"/>
  <c r="C388" i="5"/>
  <c r="E388" i="5"/>
  <c r="D466" i="5"/>
  <c r="C466" i="5"/>
  <c r="E466" i="5"/>
  <c r="D72" i="5"/>
  <c r="C72" i="5"/>
  <c r="E72" i="5"/>
  <c r="D284" i="5"/>
  <c r="C284" i="5"/>
  <c r="E284" i="5"/>
  <c r="D335" i="5"/>
  <c r="C335" i="5"/>
  <c r="E335" i="5"/>
  <c r="D368" i="5"/>
  <c r="J368" i="5" s="1"/>
  <c r="C368" i="5"/>
  <c r="E368" i="5"/>
  <c r="D489" i="5"/>
  <c r="J489" i="5" s="1"/>
  <c r="C489" i="5"/>
  <c r="E489" i="5"/>
  <c r="D473" i="5"/>
  <c r="J473" i="5" s="1"/>
  <c r="C473" i="5"/>
  <c r="E473" i="5"/>
  <c r="D253" i="5"/>
  <c r="J253" i="5" s="1"/>
  <c r="C253" i="5"/>
  <c r="E253" i="5"/>
  <c r="D343" i="5"/>
  <c r="C343" i="5"/>
  <c r="E343" i="5"/>
  <c r="D378" i="5"/>
  <c r="J378" i="5" s="1"/>
  <c r="C378" i="5"/>
  <c r="E378" i="5"/>
  <c r="D2" i="5"/>
  <c r="C2" i="5"/>
  <c r="E2" i="5"/>
  <c r="D363" i="5"/>
  <c r="C363" i="5"/>
  <c r="E363" i="5"/>
  <c r="D107" i="5"/>
  <c r="J107" i="5" s="1"/>
  <c r="C107" i="5"/>
  <c r="E107" i="5"/>
  <c r="D324" i="5"/>
  <c r="C324" i="5"/>
  <c r="E324" i="5"/>
  <c r="D332" i="5"/>
  <c r="C332" i="5"/>
  <c r="E332" i="5"/>
  <c r="D367" i="5"/>
  <c r="J367" i="5" s="1"/>
  <c r="C367" i="5"/>
  <c r="E367" i="5"/>
  <c r="D488" i="5"/>
  <c r="J488" i="5" s="1"/>
  <c r="C488" i="5"/>
  <c r="E488" i="5"/>
  <c r="D70" i="5"/>
  <c r="C70" i="5"/>
  <c r="E70" i="5"/>
  <c r="D216" i="5"/>
  <c r="J216" i="5" s="1"/>
  <c r="C216" i="5"/>
  <c r="E216" i="5"/>
  <c r="D352" i="5"/>
  <c r="C352" i="5"/>
  <c r="E352" i="5"/>
  <c r="D387" i="5"/>
  <c r="J387" i="5" s="1"/>
  <c r="C387" i="5"/>
  <c r="E387" i="5"/>
  <c r="D504" i="5"/>
  <c r="J504" i="5" s="1"/>
  <c r="C504" i="5"/>
  <c r="E504" i="5"/>
  <c r="D478" i="5"/>
  <c r="J478" i="5" s="1"/>
  <c r="C478" i="5"/>
  <c r="E478" i="5"/>
  <c r="D105" i="5"/>
  <c r="J105" i="5" s="1"/>
  <c r="C105" i="5"/>
  <c r="E105" i="5"/>
  <c r="D322" i="5"/>
  <c r="C322" i="5"/>
  <c r="E322" i="5"/>
  <c r="D330" i="5"/>
  <c r="C330" i="5"/>
  <c r="E330" i="5"/>
  <c r="D365" i="5"/>
  <c r="J365" i="5" s="1"/>
  <c r="C365" i="5"/>
  <c r="E365" i="5"/>
  <c r="D182" i="5"/>
  <c r="C182" i="5"/>
  <c r="E182" i="5"/>
  <c r="D1519" i="5"/>
  <c r="C1519" i="5"/>
  <c r="E1519" i="5"/>
  <c r="D1615" i="5"/>
  <c r="J1615" i="5" s="1"/>
  <c r="C1615" i="5"/>
  <c r="E1615" i="5"/>
  <c r="D831" i="5"/>
  <c r="C831" i="5"/>
  <c r="E831" i="5"/>
  <c r="D1556" i="5"/>
  <c r="J1556" i="5" s="1"/>
  <c r="C1556" i="5"/>
  <c r="E1556" i="5"/>
  <c r="D1599" i="5"/>
  <c r="J1599" i="5" s="1"/>
  <c r="C1599" i="5"/>
  <c r="E1599" i="5"/>
  <c r="D1636" i="5"/>
  <c r="J1636" i="5" s="1"/>
  <c r="C1636" i="5"/>
  <c r="E1636" i="5"/>
  <c r="D1679" i="5"/>
  <c r="C1679" i="5"/>
  <c r="E1679" i="5"/>
  <c r="D1570" i="5"/>
  <c r="J1570" i="5" s="1"/>
  <c r="C1570" i="5"/>
  <c r="E1570" i="5"/>
  <c r="D1609" i="5"/>
  <c r="J1609" i="5" s="1"/>
  <c r="C1609" i="5"/>
  <c r="E1609" i="5"/>
  <c r="D1648" i="5"/>
  <c r="J1648" i="5" s="1"/>
  <c r="E1648" i="5"/>
  <c r="C1648" i="5"/>
  <c r="D1693" i="5"/>
  <c r="C1693" i="5"/>
  <c r="E1693" i="5"/>
  <c r="D1584" i="5"/>
  <c r="J1584" i="5" s="1"/>
  <c r="C1584" i="5"/>
  <c r="E1584" i="5"/>
  <c r="D1520" i="5"/>
  <c r="C1520" i="5"/>
  <c r="E1520" i="5"/>
  <c r="D1553" i="5"/>
  <c r="J1553" i="5" s="1"/>
  <c r="C1553" i="5"/>
  <c r="E1553" i="5"/>
  <c r="D1588" i="5"/>
  <c r="J1588" i="5" s="1"/>
  <c r="C1588" i="5"/>
  <c r="E1588" i="5"/>
  <c r="D1633" i="5"/>
  <c r="J1633" i="5" s="1"/>
  <c r="C1633" i="5"/>
  <c r="E1633" i="5"/>
  <c r="D1523" i="5"/>
  <c r="C1523" i="5"/>
  <c r="E1523" i="5"/>
  <c r="D1528" i="5"/>
  <c r="C1528" i="5"/>
  <c r="E1528" i="5"/>
  <c r="D1561" i="5"/>
  <c r="J1561" i="5" s="1"/>
  <c r="C1561" i="5"/>
  <c r="E1561" i="5"/>
  <c r="D1596" i="5"/>
  <c r="J1596" i="5" s="1"/>
  <c r="C1596" i="5"/>
  <c r="E1596" i="5"/>
  <c r="D1626" i="5"/>
  <c r="J1626" i="5" s="1"/>
  <c r="C1626" i="5"/>
  <c r="E1626" i="5"/>
  <c r="D651" i="5"/>
  <c r="C651" i="5"/>
  <c r="E651" i="5"/>
  <c r="D1583" i="5"/>
  <c r="J1583" i="5" s="1"/>
  <c r="C1583" i="5"/>
  <c r="E1583" i="5"/>
  <c r="D1622" i="5"/>
  <c r="J1622" i="5" s="1"/>
  <c r="C1622" i="5"/>
  <c r="E1622" i="5"/>
  <c r="D1657" i="5"/>
  <c r="J1657" i="5" s="1"/>
  <c r="E1657" i="5"/>
  <c r="C1657" i="5"/>
  <c r="D1687" i="5"/>
  <c r="C1687" i="5"/>
  <c r="E1687" i="5"/>
  <c r="D1670" i="5"/>
  <c r="C1670" i="5"/>
  <c r="E1670" i="5"/>
  <c r="D1703" i="5"/>
  <c r="C1703" i="5"/>
  <c r="E1703" i="5"/>
  <c r="D1746" i="5"/>
  <c r="C1746" i="5"/>
  <c r="E1746" i="5"/>
  <c r="D1734" i="5"/>
  <c r="C1734" i="5"/>
  <c r="E1734" i="5"/>
  <c r="D1793" i="5"/>
  <c r="C1793" i="5"/>
  <c r="E1793" i="5"/>
  <c r="D1895" i="5"/>
  <c r="J1895" i="5" s="1"/>
  <c r="C1895" i="5"/>
  <c r="E1895" i="5"/>
  <c r="D1883" i="5"/>
  <c r="J1883" i="5" s="1"/>
  <c r="C1883" i="5"/>
  <c r="E1883" i="5"/>
  <c r="D1942" i="5"/>
  <c r="J1942" i="5" s="1"/>
  <c r="C1942" i="5"/>
  <c r="E1942" i="5"/>
  <c r="D1930" i="5"/>
  <c r="J1930" i="5" s="1"/>
  <c r="C1930" i="5"/>
  <c r="E1930" i="5"/>
  <c r="D1918" i="5"/>
  <c r="J1918" i="5" s="1"/>
  <c r="C1918" i="5"/>
  <c r="E1918" i="5"/>
  <c r="D1977" i="5"/>
  <c r="J1977" i="5" s="1"/>
  <c r="C1977" i="5"/>
  <c r="E1977" i="5"/>
  <c r="D1965" i="5"/>
  <c r="J1965" i="5" s="1"/>
  <c r="C1965" i="5"/>
  <c r="E1965" i="5"/>
  <c r="D1953" i="5"/>
  <c r="J1953" i="5" s="1"/>
  <c r="C1953" i="5"/>
  <c r="E1953" i="5"/>
  <c r="D2012" i="5"/>
  <c r="J2012" i="5" s="1"/>
  <c r="C2012" i="5"/>
  <c r="E2012" i="5"/>
  <c r="D2000" i="5"/>
  <c r="J2000" i="5" s="1"/>
  <c r="C2000" i="5"/>
  <c r="E2000" i="5"/>
  <c r="D1988" i="5"/>
  <c r="J1988" i="5" s="1"/>
  <c r="C1988" i="5"/>
  <c r="E1988" i="5"/>
  <c r="D2047" i="5"/>
  <c r="J2047" i="5" s="1"/>
  <c r="C2047" i="5"/>
  <c r="E2047" i="5"/>
  <c r="D2035" i="5"/>
  <c r="J2035" i="5" s="1"/>
  <c r="C2035" i="5"/>
  <c r="E2035" i="5"/>
  <c r="D2023" i="5"/>
  <c r="J2023" i="5" s="1"/>
  <c r="C2023" i="5"/>
  <c r="E2023" i="5"/>
  <c r="D2082" i="5"/>
  <c r="C2082" i="5"/>
  <c r="E2082" i="5"/>
  <c r="D2070" i="5"/>
  <c r="C2070" i="5"/>
  <c r="E2070" i="5"/>
  <c r="D2058" i="5"/>
  <c r="C2058" i="5"/>
  <c r="E2058" i="5"/>
  <c r="D2117" i="5"/>
  <c r="C2117" i="5"/>
  <c r="E2117" i="5"/>
  <c r="D2105" i="5"/>
  <c r="C2105" i="5"/>
  <c r="E2105" i="5"/>
  <c r="D2093" i="5"/>
  <c r="C2093" i="5"/>
  <c r="E2093" i="5"/>
  <c r="D2152" i="5"/>
  <c r="J2152" i="5" s="1"/>
  <c r="C2152" i="5"/>
  <c r="E2152" i="5"/>
  <c r="D1680" i="5"/>
  <c r="C1680" i="5"/>
  <c r="E1680" i="5"/>
  <c r="D1713" i="5"/>
  <c r="C1713" i="5"/>
  <c r="E1713" i="5"/>
  <c r="D539" i="5"/>
  <c r="C539" i="5"/>
  <c r="E539" i="5"/>
  <c r="D684" i="5"/>
  <c r="J684" i="5" s="1"/>
  <c r="C684" i="5"/>
  <c r="E684" i="5"/>
  <c r="D828" i="5"/>
  <c r="J828" i="5" s="1"/>
  <c r="C828" i="5"/>
  <c r="E828" i="5"/>
  <c r="D972" i="5"/>
  <c r="J972" i="5" s="1"/>
  <c r="E972" i="5"/>
  <c r="C972" i="5"/>
  <c r="D1115" i="5"/>
  <c r="J1115" i="5" s="1"/>
  <c r="C1115" i="5"/>
  <c r="E1115" i="5"/>
  <c r="D1089" i="5"/>
  <c r="J1089" i="5" s="1"/>
  <c r="C1089" i="5"/>
  <c r="E1089" i="5"/>
  <c r="D1175" i="5"/>
  <c r="C1175" i="5"/>
  <c r="E1175" i="5"/>
  <c r="D1220" i="5"/>
  <c r="J1220" i="5" s="1"/>
  <c r="C1220" i="5"/>
  <c r="E1220" i="5"/>
  <c r="D1198" i="5"/>
  <c r="J1198" i="5" s="1"/>
  <c r="C1198" i="5"/>
  <c r="E1198" i="5"/>
  <c r="D1257" i="5"/>
  <c r="J1257" i="5" s="1"/>
  <c r="C1257" i="5"/>
  <c r="E1257" i="5"/>
  <c r="D1245" i="5"/>
  <c r="J1245" i="5" s="1"/>
  <c r="C1245" i="5"/>
  <c r="E1245" i="5"/>
  <c r="D1233" i="5"/>
  <c r="J1233" i="5" s="1"/>
  <c r="C1233" i="5"/>
  <c r="E1233" i="5"/>
  <c r="D1292" i="5"/>
  <c r="J1292" i="5" s="1"/>
  <c r="C1292" i="5"/>
  <c r="E1292" i="5"/>
  <c r="D1280" i="5"/>
  <c r="J1280" i="5" s="1"/>
  <c r="C1280" i="5"/>
  <c r="E1280" i="5"/>
  <c r="D1268" i="5"/>
  <c r="J1268" i="5" s="1"/>
  <c r="C1268" i="5"/>
  <c r="E1268" i="5"/>
  <c r="D1370" i="5"/>
  <c r="C1370" i="5"/>
  <c r="E1370" i="5"/>
  <c r="D1358" i="5"/>
  <c r="C1358" i="5"/>
  <c r="E1358" i="5"/>
  <c r="D1346" i="5"/>
  <c r="C1346" i="5"/>
  <c r="E1346" i="5"/>
  <c r="D1405" i="5"/>
  <c r="C1405" i="5"/>
  <c r="E1405" i="5"/>
  <c r="D1787" i="5"/>
  <c r="C1787" i="5"/>
  <c r="E1787" i="5"/>
  <c r="D1775" i="5"/>
  <c r="C1775" i="5"/>
  <c r="E1775" i="5"/>
  <c r="D1834" i="5"/>
  <c r="J1834" i="5" s="1"/>
  <c r="C1834" i="5"/>
  <c r="E1834" i="5"/>
  <c r="D2144" i="5"/>
  <c r="J2144" i="5" s="1"/>
  <c r="C2144" i="5"/>
  <c r="E2144" i="5"/>
  <c r="D2132" i="5"/>
  <c r="C2132" i="5"/>
  <c r="E2132" i="5"/>
  <c r="D1678" i="5"/>
  <c r="C1678" i="5"/>
  <c r="E1678" i="5"/>
  <c r="D1715" i="5"/>
  <c r="C1715" i="5"/>
  <c r="E1715" i="5"/>
  <c r="D1750" i="5"/>
  <c r="C1750" i="5"/>
  <c r="E1750" i="5"/>
  <c r="C647" i="5"/>
  <c r="D647" i="5"/>
  <c r="J647" i="5" s="1"/>
  <c r="E647" i="5"/>
  <c r="D791" i="5"/>
  <c r="C791" i="5"/>
  <c r="E791" i="5"/>
  <c r="D935" i="5"/>
  <c r="C935" i="5"/>
  <c r="E935" i="5"/>
  <c r="D1081" i="5"/>
  <c r="C1081" i="5"/>
  <c r="E1081" i="5"/>
  <c r="D1101" i="5"/>
  <c r="J1101" i="5" s="1"/>
  <c r="C1101" i="5"/>
  <c r="E1101" i="5"/>
  <c r="D1154" i="5"/>
  <c r="C1154" i="5"/>
  <c r="E1154" i="5"/>
  <c r="D1173" i="5"/>
  <c r="C1173" i="5"/>
  <c r="E1173" i="5"/>
  <c r="D1222" i="5"/>
  <c r="J1222" i="5" s="1"/>
  <c r="C1222" i="5"/>
  <c r="E1222" i="5"/>
  <c r="D1393" i="5"/>
  <c r="C1393" i="5"/>
  <c r="E1393" i="5"/>
  <c r="D1381" i="5"/>
  <c r="C1381" i="5"/>
  <c r="E1381" i="5"/>
  <c r="D1440" i="5"/>
  <c r="C1440" i="5"/>
  <c r="E1440" i="5"/>
  <c r="D1428" i="5"/>
  <c r="C1428" i="5"/>
  <c r="E1428" i="5"/>
  <c r="D1416" i="5"/>
  <c r="C1416" i="5"/>
  <c r="E1416" i="5"/>
  <c r="D1475" i="5"/>
  <c r="J1475" i="5" s="1"/>
  <c r="C1475" i="5"/>
  <c r="E1475" i="5"/>
  <c r="D1463" i="5"/>
  <c r="J1463" i="5" s="1"/>
  <c r="C1463" i="5"/>
  <c r="E1463" i="5"/>
  <c r="D1451" i="5"/>
  <c r="J1451" i="5" s="1"/>
  <c r="C1451" i="5"/>
  <c r="E1451" i="5"/>
  <c r="D1510" i="5"/>
  <c r="J1510" i="5" s="1"/>
  <c r="C1510" i="5"/>
  <c r="E1510" i="5"/>
  <c r="D1498" i="5"/>
  <c r="J1498" i="5" s="1"/>
  <c r="C1498" i="5"/>
  <c r="E1498" i="5"/>
  <c r="D1486" i="5"/>
  <c r="J1486" i="5" s="1"/>
  <c r="C1486" i="5"/>
  <c r="E1486" i="5"/>
  <c r="D1545" i="5"/>
  <c r="C1545" i="5"/>
  <c r="E1545" i="5"/>
  <c r="D1818" i="5"/>
  <c r="J1818" i="5" s="1"/>
  <c r="C1818" i="5"/>
  <c r="E1818" i="5"/>
  <c r="D1806" i="5"/>
  <c r="J1806" i="5" s="1"/>
  <c r="C1806" i="5"/>
  <c r="E1806" i="5"/>
  <c r="D1865" i="5"/>
  <c r="C1865" i="5"/>
  <c r="E1865" i="5"/>
  <c r="D1853" i="5"/>
  <c r="C1853" i="5"/>
  <c r="E1853" i="5"/>
  <c r="D1841" i="5"/>
  <c r="C1841" i="5"/>
  <c r="E1841" i="5"/>
  <c r="D1675" i="5"/>
  <c r="C1675" i="5"/>
  <c r="E1675" i="5"/>
  <c r="D1663" i="5"/>
  <c r="C1663" i="5"/>
  <c r="E1663" i="5"/>
  <c r="D1722" i="5"/>
  <c r="C1722" i="5"/>
  <c r="E1722" i="5"/>
  <c r="D1710" i="5"/>
  <c r="C1710" i="5"/>
  <c r="E1710" i="5"/>
  <c r="D1698" i="5"/>
  <c r="C1698" i="5"/>
  <c r="E1698" i="5"/>
  <c r="D1757" i="5"/>
  <c r="C1757" i="5"/>
  <c r="E1757" i="5"/>
  <c r="D1745" i="5"/>
  <c r="C1745" i="5"/>
  <c r="E1745" i="5"/>
  <c r="D1733" i="5"/>
  <c r="C1733" i="5"/>
  <c r="E1733" i="5"/>
  <c r="D1792" i="5"/>
  <c r="C1792" i="5"/>
  <c r="E1792" i="5"/>
  <c r="D1896" i="5"/>
  <c r="J1896" i="5" s="1"/>
  <c r="C1896" i="5"/>
  <c r="E1896" i="5"/>
  <c r="D1884" i="5"/>
  <c r="J1884" i="5" s="1"/>
  <c r="C1884" i="5"/>
  <c r="E1884" i="5"/>
  <c r="D1943" i="5"/>
  <c r="J1943" i="5" s="1"/>
  <c r="C1943" i="5"/>
  <c r="E1943" i="5"/>
  <c r="D1931" i="5"/>
  <c r="J1931" i="5" s="1"/>
  <c r="C1931" i="5"/>
  <c r="E1931" i="5"/>
  <c r="D1919" i="5"/>
  <c r="J1919" i="5" s="1"/>
  <c r="C1919" i="5"/>
  <c r="E1919" i="5"/>
  <c r="D1978" i="5"/>
  <c r="J1978" i="5" s="1"/>
  <c r="C1978" i="5"/>
  <c r="E1978" i="5"/>
  <c r="D1966" i="5"/>
  <c r="J1966" i="5" s="1"/>
  <c r="C1966" i="5"/>
  <c r="E1966" i="5"/>
  <c r="D1954" i="5"/>
  <c r="J1954" i="5" s="1"/>
  <c r="C1954" i="5"/>
  <c r="E1954" i="5"/>
  <c r="D2013" i="5"/>
  <c r="J2013" i="5" s="1"/>
  <c r="C2013" i="5"/>
  <c r="E2013" i="5"/>
  <c r="D2001" i="5"/>
  <c r="J2001" i="5" s="1"/>
  <c r="C2001" i="5"/>
  <c r="E2001" i="5"/>
  <c r="D1989" i="5"/>
  <c r="J1989" i="5" s="1"/>
  <c r="C1989" i="5"/>
  <c r="E1989" i="5"/>
  <c r="D2048" i="5"/>
  <c r="J2048" i="5" s="1"/>
  <c r="C2048" i="5"/>
  <c r="E2048" i="5"/>
  <c r="D2036" i="5"/>
  <c r="J2036" i="5" s="1"/>
  <c r="C2036" i="5"/>
  <c r="E2036" i="5"/>
  <c r="D2024" i="5"/>
  <c r="J2024" i="5" s="1"/>
  <c r="C2024" i="5"/>
  <c r="E2024" i="5"/>
  <c r="D2083" i="5"/>
  <c r="C2083" i="5"/>
  <c r="E2083" i="5"/>
  <c r="D2071" i="5"/>
  <c r="C2071" i="5"/>
  <c r="E2071" i="5"/>
  <c r="D2059" i="5"/>
  <c r="C2059" i="5"/>
  <c r="E2059" i="5"/>
  <c r="D2118" i="5"/>
  <c r="C2118" i="5"/>
  <c r="E2118" i="5"/>
  <c r="D2106" i="5"/>
  <c r="C2106" i="5"/>
  <c r="E2106" i="5"/>
  <c r="D2094" i="5"/>
  <c r="C2094" i="5"/>
  <c r="E2094" i="5"/>
  <c r="D2153" i="5"/>
  <c r="J2153" i="5" s="1"/>
  <c r="C2153" i="5"/>
  <c r="E2153" i="5"/>
  <c r="D685" i="5"/>
  <c r="J685" i="5" s="1"/>
  <c r="C685" i="5"/>
  <c r="E685" i="5"/>
  <c r="D829" i="5"/>
  <c r="J829" i="5" s="1"/>
  <c r="C829" i="5"/>
  <c r="E829" i="5"/>
  <c r="D971" i="5"/>
  <c r="J971" i="5" s="1"/>
  <c r="C971" i="5"/>
  <c r="E971" i="5"/>
  <c r="D1116" i="5"/>
  <c r="J1116" i="5" s="1"/>
  <c r="C1116" i="5"/>
  <c r="E1116" i="5"/>
  <c r="D1092" i="5"/>
  <c r="J1092" i="5" s="1"/>
  <c r="C1092" i="5"/>
  <c r="E1092" i="5"/>
  <c r="D1180" i="5"/>
  <c r="C1180" i="5"/>
  <c r="E1180" i="5"/>
  <c r="D1225" i="5"/>
  <c r="J1225" i="5" s="1"/>
  <c r="C1225" i="5"/>
  <c r="E1225" i="5"/>
  <c r="D1228" i="5"/>
  <c r="J1228" i="5" s="1"/>
  <c r="C1228" i="5"/>
  <c r="E1228" i="5"/>
  <c r="D1287" i="5"/>
  <c r="J1287" i="5" s="1"/>
  <c r="C1287" i="5"/>
  <c r="E1287" i="5"/>
  <c r="D1275" i="5"/>
  <c r="J1275" i="5" s="1"/>
  <c r="C1275" i="5"/>
  <c r="E1275" i="5"/>
  <c r="D1334" i="5"/>
  <c r="J1334" i="5" s="1"/>
  <c r="C1334" i="5"/>
  <c r="E1334" i="5"/>
  <c r="D1365" i="5"/>
  <c r="C1365" i="5"/>
  <c r="E1365" i="5"/>
  <c r="D1353" i="5"/>
  <c r="C1353" i="5"/>
  <c r="E1353" i="5"/>
  <c r="D1341" i="5"/>
  <c r="C1341" i="5"/>
  <c r="E1341" i="5"/>
  <c r="D1400" i="5"/>
  <c r="C1400" i="5"/>
  <c r="E1400" i="5"/>
  <c r="D1780" i="5"/>
  <c r="C1780" i="5"/>
  <c r="E1780" i="5"/>
  <c r="D1768" i="5"/>
  <c r="C1768" i="5"/>
  <c r="E1768" i="5"/>
  <c r="D1827" i="5"/>
  <c r="J1827" i="5" s="1"/>
  <c r="C1827" i="5"/>
  <c r="E1827" i="5"/>
  <c r="D2137" i="5"/>
  <c r="J2137" i="5" s="1"/>
  <c r="C2137" i="5"/>
  <c r="E2137" i="5"/>
  <c r="D611" i="5"/>
  <c r="C611" i="5"/>
  <c r="E611" i="5"/>
  <c r="D755" i="5"/>
  <c r="C755" i="5"/>
  <c r="E755" i="5"/>
  <c r="D901" i="5"/>
  <c r="C901" i="5"/>
  <c r="E901" i="5"/>
  <c r="D1046" i="5"/>
  <c r="J1046" i="5" s="1"/>
  <c r="C1046" i="5"/>
  <c r="E1046" i="5"/>
  <c r="D1110" i="5"/>
  <c r="J1110" i="5" s="1"/>
  <c r="C1110" i="5"/>
  <c r="E1110" i="5"/>
  <c r="D1086" i="5"/>
  <c r="J1086" i="5" s="1"/>
  <c r="C1086" i="5"/>
  <c r="E1086" i="5"/>
  <c r="D1178" i="5"/>
  <c r="C1178" i="5"/>
  <c r="E1178" i="5"/>
  <c r="D1156" i="5"/>
  <c r="C1156" i="5"/>
  <c r="E1156" i="5"/>
  <c r="D1209" i="5"/>
  <c r="J1209" i="5" s="1"/>
  <c r="C1209" i="5"/>
  <c r="E1209" i="5"/>
  <c r="D1197" i="5"/>
  <c r="J1197" i="5" s="1"/>
  <c r="C1197" i="5"/>
  <c r="E1197" i="5"/>
  <c r="D1256" i="5"/>
  <c r="J1256" i="5" s="1"/>
  <c r="C1256" i="5"/>
  <c r="E1256" i="5"/>
  <c r="D1244" i="5"/>
  <c r="J1244" i="5" s="1"/>
  <c r="C1244" i="5"/>
  <c r="E1244" i="5"/>
  <c r="D1392" i="5"/>
  <c r="C1392" i="5"/>
  <c r="E1392" i="5"/>
  <c r="D1380" i="5"/>
  <c r="C1380" i="5"/>
  <c r="E1380" i="5"/>
  <c r="D1439" i="5"/>
  <c r="C1439" i="5"/>
  <c r="E1439" i="5"/>
  <c r="D1427" i="5"/>
  <c r="C1427" i="5"/>
  <c r="E1427" i="5"/>
  <c r="D1415" i="5"/>
  <c r="C1415" i="5"/>
  <c r="E1415" i="5"/>
  <c r="D1474" i="5"/>
  <c r="J1474" i="5" s="1"/>
  <c r="C1474" i="5"/>
  <c r="E1474" i="5"/>
  <c r="D1462" i="5"/>
  <c r="J1462" i="5" s="1"/>
  <c r="C1462" i="5"/>
  <c r="E1462" i="5"/>
  <c r="D1450" i="5"/>
  <c r="J1450" i="5" s="1"/>
  <c r="C1450" i="5"/>
  <c r="E1450" i="5"/>
  <c r="D1509" i="5"/>
  <c r="J1509" i="5" s="1"/>
  <c r="C1509" i="5"/>
  <c r="E1509" i="5"/>
  <c r="D1497" i="5"/>
  <c r="J1497" i="5" s="1"/>
  <c r="C1497" i="5"/>
  <c r="E1497" i="5"/>
  <c r="D1485" i="5"/>
  <c r="J1485" i="5" s="1"/>
  <c r="C1485" i="5"/>
  <c r="E1485" i="5"/>
  <c r="D1544" i="5"/>
  <c r="C1544" i="5"/>
  <c r="E1544" i="5"/>
  <c r="D1817" i="5"/>
  <c r="J1817" i="5" s="1"/>
  <c r="C1817" i="5"/>
  <c r="E1817" i="5"/>
  <c r="D1805" i="5"/>
  <c r="J1805" i="5" s="1"/>
  <c r="C1805" i="5"/>
  <c r="E1805" i="5"/>
  <c r="D1864" i="5"/>
  <c r="C1864" i="5"/>
  <c r="E1864" i="5"/>
  <c r="D1852" i="5"/>
  <c r="C1852" i="5"/>
  <c r="E1852" i="5"/>
  <c r="D1840" i="5"/>
  <c r="C1840" i="5"/>
  <c r="E1840" i="5"/>
  <c r="D3" i="5"/>
  <c r="C3" i="5"/>
  <c r="E3" i="5"/>
  <c r="D178" i="5"/>
  <c r="J178" i="5" s="1"/>
  <c r="C178" i="5"/>
  <c r="E178" i="5"/>
  <c r="D353" i="5"/>
  <c r="C353" i="5"/>
  <c r="E353" i="5"/>
  <c r="D382" i="5"/>
  <c r="J382" i="5" s="1"/>
  <c r="C382" i="5"/>
  <c r="E382" i="5"/>
  <c r="D499" i="5"/>
  <c r="J499" i="5" s="1"/>
  <c r="C499" i="5"/>
  <c r="E499" i="5"/>
  <c r="D104" i="5"/>
  <c r="J104" i="5" s="1"/>
  <c r="C104" i="5"/>
  <c r="E104" i="5"/>
  <c r="D323" i="5"/>
  <c r="C323" i="5"/>
  <c r="E323" i="5"/>
  <c r="D329" i="5"/>
  <c r="C329" i="5"/>
  <c r="E329" i="5"/>
  <c r="D434" i="5"/>
  <c r="C434" i="5"/>
  <c r="E434" i="5"/>
  <c r="D485" i="5"/>
  <c r="J485" i="5" s="1"/>
  <c r="C485" i="5"/>
  <c r="E485" i="5"/>
  <c r="D506" i="5"/>
  <c r="J506" i="5" s="1"/>
  <c r="C506" i="5"/>
  <c r="E506" i="5"/>
  <c r="D288" i="5"/>
  <c r="C288" i="5"/>
  <c r="E288" i="5"/>
  <c r="D337" i="5"/>
  <c r="C337" i="5"/>
  <c r="E337" i="5"/>
  <c r="D372" i="5"/>
  <c r="J372" i="5" s="1"/>
  <c r="C372" i="5"/>
  <c r="E372" i="5"/>
  <c r="D38" i="5"/>
  <c r="C38" i="5"/>
  <c r="E38" i="5"/>
  <c r="D399" i="5"/>
  <c r="C399" i="5"/>
  <c r="E399" i="5"/>
  <c r="D142" i="5"/>
  <c r="C142" i="5"/>
  <c r="E142" i="5"/>
  <c r="D362" i="5"/>
  <c r="C362" i="5"/>
  <c r="E362" i="5"/>
  <c r="D397" i="5"/>
  <c r="J397" i="5" s="1"/>
  <c r="C397" i="5"/>
  <c r="E397" i="5"/>
  <c r="D433" i="5"/>
  <c r="C433" i="5"/>
  <c r="E433" i="5"/>
  <c r="D484" i="5"/>
  <c r="J484" i="5" s="1"/>
  <c r="C484" i="5"/>
  <c r="E484" i="5"/>
  <c r="D36" i="5"/>
  <c r="C36" i="5"/>
  <c r="E36" i="5"/>
  <c r="D252" i="5"/>
  <c r="J252" i="5" s="1"/>
  <c r="C252" i="5"/>
  <c r="E252" i="5"/>
  <c r="D346" i="5"/>
  <c r="C346" i="5"/>
  <c r="E346" i="5"/>
  <c r="D381" i="5"/>
  <c r="J381" i="5" s="1"/>
  <c r="C381" i="5"/>
  <c r="E381" i="5"/>
  <c r="D498" i="5"/>
  <c r="J498" i="5" s="1"/>
  <c r="C498" i="5"/>
  <c r="E498" i="5"/>
  <c r="D472" i="5"/>
  <c r="J472" i="5" s="1"/>
  <c r="C472" i="5"/>
  <c r="E472" i="5"/>
  <c r="D140" i="5"/>
  <c r="C140" i="5"/>
  <c r="E140" i="5"/>
  <c r="D360" i="5"/>
  <c r="C360" i="5"/>
  <c r="E360" i="5"/>
  <c r="D395" i="5"/>
  <c r="J395" i="5" s="1"/>
  <c r="C395" i="5"/>
  <c r="E395" i="5"/>
  <c r="D431" i="5"/>
  <c r="C431" i="5"/>
  <c r="E431" i="5"/>
  <c r="D254" i="5"/>
  <c r="C254" i="5"/>
  <c r="E254" i="5"/>
  <c r="D1578" i="5"/>
  <c r="J1578" i="5" s="1"/>
  <c r="C1578" i="5"/>
  <c r="E1578" i="5"/>
  <c r="D1601" i="5"/>
  <c r="J1601" i="5" s="1"/>
  <c r="C1601" i="5"/>
  <c r="E1601" i="5"/>
  <c r="D1529" i="5"/>
  <c r="C1529" i="5"/>
  <c r="E1529" i="5"/>
  <c r="D1621" i="5"/>
  <c r="J1621" i="5" s="1"/>
  <c r="C1621" i="5"/>
  <c r="E1621" i="5"/>
  <c r="D1589" i="5"/>
  <c r="J1589" i="5" s="1"/>
  <c r="C1589" i="5"/>
  <c r="E1589" i="5"/>
  <c r="D1632" i="5"/>
  <c r="J1632" i="5" s="1"/>
  <c r="E1632" i="5"/>
  <c r="C1632" i="5"/>
  <c r="D615" i="5"/>
  <c r="C615" i="5"/>
  <c r="E615" i="5"/>
  <c r="D1564" i="5"/>
  <c r="J1564" i="5" s="1"/>
  <c r="C1564" i="5"/>
  <c r="E1564" i="5"/>
  <c r="D1603" i="5"/>
  <c r="J1603" i="5" s="1"/>
  <c r="C1603" i="5"/>
  <c r="E1603" i="5"/>
  <c r="D1644" i="5"/>
  <c r="J1644" i="5" s="1"/>
  <c r="E1644" i="5"/>
  <c r="C1644" i="5"/>
  <c r="D1681" i="5"/>
  <c r="C1681" i="5"/>
  <c r="E1681" i="5"/>
  <c r="D579" i="5"/>
  <c r="C579" i="5"/>
  <c r="E579" i="5"/>
  <c r="D1585" i="5"/>
  <c r="J1585" i="5" s="1"/>
  <c r="C1585" i="5"/>
  <c r="E1585" i="5"/>
  <c r="D1618" i="5"/>
  <c r="J1618" i="5" s="1"/>
  <c r="C1618" i="5"/>
  <c r="E1618" i="5"/>
  <c r="D1653" i="5"/>
  <c r="J1653" i="5" s="1"/>
  <c r="E1653" i="5"/>
  <c r="C1653" i="5"/>
  <c r="D1631" i="5"/>
  <c r="J1631" i="5" s="1"/>
  <c r="E1631" i="5"/>
  <c r="C1631" i="5"/>
  <c r="D1582" i="5"/>
  <c r="J1582" i="5" s="1"/>
  <c r="C1582" i="5"/>
  <c r="E1582" i="5"/>
  <c r="D1522" i="5"/>
  <c r="C1522" i="5"/>
  <c r="E1522" i="5"/>
  <c r="D1555" i="5"/>
  <c r="J1555" i="5" s="1"/>
  <c r="C1555" i="5"/>
  <c r="E1555" i="5"/>
  <c r="D1590" i="5"/>
  <c r="J1590" i="5" s="1"/>
  <c r="C1590" i="5"/>
  <c r="E1590" i="5"/>
  <c r="D1685" i="5"/>
  <c r="C1685" i="5"/>
  <c r="E1685" i="5"/>
  <c r="D795" i="5"/>
  <c r="C795" i="5"/>
  <c r="E795" i="5"/>
  <c r="D1577" i="5"/>
  <c r="J1577" i="5" s="1"/>
  <c r="C1577" i="5"/>
  <c r="E1577" i="5"/>
  <c r="D1616" i="5"/>
  <c r="J1616" i="5" s="1"/>
  <c r="C1616" i="5"/>
  <c r="E1616" i="5"/>
  <c r="D1651" i="5"/>
  <c r="J1651" i="5" s="1"/>
  <c r="C1651" i="5"/>
  <c r="E1651" i="5"/>
  <c r="D1629" i="5"/>
  <c r="J1629" i="5" s="1"/>
  <c r="C1629" i="5"/>
  <c r="E1629" i="5"/>
  <c r="D1664" i="5"/>
  <c r="C1664" i="5"/>
  <c r="E1664" i="5"/>
  <c r="D1697" i="5"/>
  <c r="C1697" i="5"/>
  <c r="E1697" i="5"/>
  <c r="D1744" i="5"/>
  <c r="C1744" i="5"/>
  <c r="E1744" i="5"/>
  <c r="D1732" i="5"/>
  <c r="C1732" i="5"/>
  <c r="E1732" i="5"/>
  <c r="D1791" i="5"/>
  <c r="C1791" i="5"/>
  <c r="E1791" i="5"/>
  <c r="D1893" i="5"/>
  <c r="J1893" i="5" s="1"/>
  <c r="C1893" i="5"/>
  <c r="E1893" i="5"/>
  <c r="D1881" i="5"/>
  <c r="J1881" i="5" s="1"/>
  <c r="C1881" i="5"/>
  <c r="E1881" i="5"/>
  <c r="D1940" i="5"/>
  <c r="J1940" i="5" s="1"/>
  <c r="C1940" i="5"/>
  <c r="E1940" i="5"/>
  <c r="D1928" i="5"/>
  <c r="J1928" i="5" s="1"/>
  <c r="C1928" i="5"/>
  <c r="E1928" i="5"/>
  <c r="D1916" i="5"/>
  <c r="J1916" i="5" s="1"/>
  <c r="C1916" i="5"/>
  <c r="E1916" i="5"/>
  <c r="D1975" i="5"/>
  <c r="J1975" i="5" s="1"/>
  <c r="C1975" i="5"/>
  <c r="E1975" i="5"/>
  <c r="D1963" i="5"/>
  <c r="J1963" i="5" s="1"/>
  <c r="C1963" i="5"/>
  <c r="E1963" i="5"/>
  <c r="D1951" i="5"/>
  <c r="J1951" i="5" s="1"/>
  <c r="C1951" i="5"/>
  <c r="E1951" i="5"/>
  <c r="D2010" i="5"/>
  <c r="J2010" i="5" s="1"/>
  <c r="C2010" i="5"/>
  <c r="E2010" i="5"/>
  <c r="D1998" i="5"/>
  <c r="J1998" i="5" s="1"/>
  <c r="C1998" i="5"/>
  <c r="E1998" i="5"/>
  <c r="D1986" i="5"/>
  <c r="J1986" i="5" s="1"/>
  <c r="C1986" i="5"/>
  <c r="E1986" i="5"/>
  <c r="D2045" i="5"/>
  <c r="J2045" i="5" s="1"/>
  <c r="C2045" i="5"/>
  <c r="E2045" i="5"/>
  <c r="D2033" i="5"/>
  <c r="J2033" i="5" s="1"/>
  <c r="C2033" i="5"/>
  <c r="E2033" i="5"/>
  <c r="D2021" i="5"/>
  <c r="J2021" i="5" s="1"/>
  <c r="C2021" i="5"/>
  <c r="E2021" i="5"/>
  <c r="D2080" i="5"/>
  <c r="C2080" i="5"/>
  <c r="E2080" i="5"/>
  <c r="D2068" i="5"/>
  <c r="C2068" i="5"/>
  <c r="E2068" i="5"/>
  <c r="D2056" i="5"/>
  <c r="C2056" i="5"/>
  <c r="E2056" i="5"/>
  <c r="D2115" i="5"/>
  <c r="C2115" i="5"/>
  <c r="E2115" i="5"/>
  <c r="D2103" i="5"/>
  <c r="C2103" i="5"/>
  <c r="E2103" i="5"/>
  <c r="D2162" i="5"/>
  <c r="J2162" i="5" s="1"/>
  <c r="C2162" i="5"/>
  <c r="E2162" i="5"/>
  <c r="D2150" i="5"/>
  <c r="J2150" i="5" s="1"/>
  <c r="C2150" i="5"/>
  <c r="E2150" i="5"/>
  <c r="D1672" i="5"/>
  <c r="C1672" i="5"/>
  <c r="E1672" i="5"/>
  <c r="D1707" i="5"/>
  <c r="C1707" i="5"/>
  <c r="E1707" i="5"/>
  <c r="D577" i="5"/>
  <c r="C577" i="5"/>
  <c r="E577" i="5"/>
  <c r="D721" i="5"/>
  <c r="J721" i="5" s="1"/>
  <c r="C721" i="5"/>
  <c r="E721" i="5"/>
  <c r="C865" i="5"/>
  <c r="D865" i="5"/>
  <c r="J865" i="5" s="1"/>
  <c r="E865" i="5"/>
  <c r="D1009" i="5"/>
  <c r="C1009" i="5"/>
  <c r="E1009" i="5"/>
  <c r="D1111" i="5"/>
  <c r="J1111" i="5" s="1"/>
  <c r="C1111" i="5"/>
  <c r="E1111" i="5"/>
  <c r="D1152" i="5"/>
  <c r="C1152" i="5"/>
  <c r="E1152" i="5"/>
  <c r="D1171" i="5"/>
  <c r="C1171" i="5"/>
  <c r="E1171" i="5"/>
  <c r="D1216" i="5"/>
  <c r="J1216" i="5" s="1"/>
  <c r="C1216" i="5"/>
  <c r="E1216" i="5"/>
  <c r="D1196" i="5"/>
  <c r="J1196" i="5" s="1"/>
  <c r="C1196" i="5"/>
  <c r="E1196" i="5"/>
  <c r="D1255" i="5"/>
  <c r="J1255" i="5" s="1"/>
  <c r="C1255" i="5"/>
  <c r="E1255" i="5"/>
  <c r="D1243" i="5"/>
  <c r="J1243" i="5" s="1"/>
  <c r="C1243" i="5"/>
  <c r="E1243" i="5"/>
  <c r="D1231" i="5"/>
  <c r="J1231" i="5" s="1"/>
  <c r="C1231" i="5"/>
  <c r="E1231" i="5"/>
  <c r="D1290" i="5"/>
  <c r="J1290" i="5" s="1"/>
  <c r="C1290" i="5"/>
  <c r="E1290" i="5"/>
  <c r="D1278" i="5"/>
  <c r="J1278" i="5" s="1"/>
  <c r="C1278" i="5"/>
  <c r="E1278" i="5"/>
  <c r="D1266" i="5"/>
  <c r="J1266" i="5" s="1"/>
  <c r="C1266" i="5"/>
  <c r="E1266" i="5"/>
  <c r="D1368" i="5"/>
  <c r="C1368" i="5"/>
  <c r="E1368" i="5"/>
  <c r="D1356" i="5"/>
  <c r="C1356" i="5"/>
  <c r="E1356" i="5"/>
  <c r="D1344" i="5"/>
  <c r="C1344" i="5"/>
  <c r="E1344" i="5"/>
  <c r="D1403" i="5"/>
  <c r="C1403" i="5"/>
  <c r="E1403" i="5"/>
  <c r="D1785" i="5"/>
  <c r="C1785" i="5"/>
  <c r="E1785" i="5"/>
  <c r="D1773" i="5"/>
  <c r="C1773" i="5"/>
  <c r="E1773" i="5"/>
  <c r="D1832" i="5"/>
  <c r="J1832" i="5" s="1"/>
  <c r="C1832" i="5"/>
  <c r="E1832" i="5"/>
  <c r="D2142" i="5"/>
  <c r="J2142" i="5" s="1"/>
  <c r="C2142" i="5"/>
  <c r="E2142" i="5"/>
  <c r="D2130" i="5"/>
  <c r="C2130" i="5"/>
  <c r="E2130" i="5"/>
  <c r="D1674" i="5"/>
  <c r="C1674" i="5"/>
  <c r="E1674" i="5"/>
  <c r="D1711" i="5"/>
  <c r="C1711" i="5"/>
  <c r="E1711" i="5"/>
  <c r="D541" i="5"/>
  <c r="C541" i="5"/>
  <c r="E541" i="5"/>
  <c r="D686" i="5"/>
  <c r="J686" i="5" s="1"/>
  <c r="C686" i="5"/>
  <c r="E686" i="5"/>
  <c r="D830" i="5"/>
  <c r="J830" i="5" s="1"/>
  <c r="C830" i="5"/>
  <c r="E830" i="5"/>
  <c r="D974" i="5"/>
  <c r="J974" i="5" s="1"/>
  <c r="C974" i="5"/>
  <c r="E974" i="5"/>
  <c r="D1077" i="5"/>
  <c r="C1077" i="5"/>
  <c r="E1077" i="5"/>
  <c r="D1097" i="5"/>
  <c r="J1097" i="5" s="1"/>
  <c r="C1097" i="5"/>
  <c r="E1097" i="5"/>
  <c r="D1150" i="5"/>
  <c r="C1150" i="5"/>
  <c r="E1150" i="5"/>
  <c r="D1169" i="5"/>
  <c r="C1169" i="5"/>
  <c r="E1169" i="5"/>
  <c r="D1218" i="5"/>
  <c r="J1218" i="5" s="1"/>
  <c r="C1218" i="5"/>
  <c r="E1218" i="5"/>
  <c r="D1391" i="5"/>
  <c r="C1391" i="5"/>
  <c r="E1391" i="5"/>
  <c r="D1379" i="5"/>
  <c r="C1379" i="5"/>
  <c r="E1379" i="5"/>
  <c r="D1438" i="5"/>
  <c r="C1438" i="5"/>
  <c r="E1438" i="5"/>
  <c r="D1426" i="5"/>
  <c r="C1426" i="5"/>
  <c r="E1426" i="5"/>
  <c r="D1414" i="5"/>
  <c r="C1414" i="5"/>
  <c r="E1414" i="5"/>
  <c r="D1473" i="5"/>
  <c r="J1473" i="5" s="1"/>
  <c r="C1473" i="5"/>
  <c r="E1473" i="5"/>
  <c r="D1461" i="5"/>
  <c r="J1461" i="5" s="1"/>
  <c r="C1461" i="5"/>
  <c r="E1461" i="5"/>
  <c r="D1449" i="5"/>
  <c r="J1449" i="5" s="1"/>
  <c r="C1449" i="5"/>
  <c r="E1449" i="5"/>
  <c r="D1508" i="5"/>
  <c r="J1508" i="5" s="1"/>
  <c r="C1508" i="5"/>
  <c r="E1508" i="5"/>
  <c r="D1496" i="5"/>
  <c r="J1496" i="5" s="1"/>
  <c r="C1496" i="5"/>
  <c r="E1496" i="5"/>
  <c r="D1484" i="5"/>
  <c r="J1484" i="5" s="1"/>
  <c r="C1484" i="5"/>
  <c r="E1484" i="5"/>
  <c r="D1543" i="5"/>
  <c r="C1543" i="5"/>
  <c r="E1543" i="5"/>
  <c r="D1816" i="5"/>
  <c r="J1816" i="5" s="1"/>
  <c r="C1816" i="5"/>
  <c r="E1816" i="5"/>
  <c r="D1804" i="5"/>
  <c r="J1804" i="5" s="1"/>
  <c r="C1804" i="5"/>
  <c r="E1804" i="5"/>
  <c r="D1863" i="5"/>
  <c r="C1863" i="5"/>
  <c r="E1863" i="5"/>
  <c r="D1851" i="5"/>
  <c r="C1851" i="5"/>
  <c r="E1851" i="5"/>
  <c r="D1910" i="5"/>
  <c r="J1910" i="5" s="1"/>
  <c r="C1910" i="5"/>
  <c r="E1910" i="5"/>
  <c r="D1673" i="5"/>
  <c r="C1673" i="5"/>
  <c r="E1673" i="5"/>
  <c r="D1661" i="5"/>
  <c r="C1661" i="5"/>
  <c r="E1661" i="5"/>
  <c r="D1720" i="5"/>
  <c r="C1720" i="5"/>
  <c r="E1720" i="5"/>
  <c r="D1708" i="5"/>
  <c r="C1708" i="5"/>
  <c r="E1708" i="5"/>
  <c r="D1696" i="5"/>
  <c r="C1696" i="5"/>
  <c r="E1696" i="5"/>
  <c r="D1755" i="5"/>
  <c r="C1755" i="5"/>
  <c r="E1755" i="5"/>
  <c r="D1743" i="5"/>
  <c r="C1743" i="5"/>
  <c r="E1743" i="5"/>
  <c r="D1802" i="5"/>
  <c r="C1802" i="5"/>
  <c r="E1802" i="5"/>
  <c r="D1790" i="5"/>
  <c r="C1790" i="5"/>
  <c r="E1790" i="5"/>
  <c r="D1894" i="5"/>
  <c r="J1894" i="5" s="1"/>
  <c r="C1894" i="5"/>
  <c r="E1894" i="5"/>
  <c r="D1882" i="5"/>
  <c r="J1882" i="5" s="1"/>
  <c r="C1882" i="5"/>
  <c r="E1882" i="5"/>
  <c r="D1941" i="5"/>
  <c r="J1941" i="5" s="1"/>
  <c r="C1941" i="5"/>
  <c r="E1941" i="5"/>
  <c r="D1929" i="5"/>
  <c r="J1929" i="5" s="1"/>
  <c r="C1929" i="5"/>
  <c r="E1929" i="5"/>
  <c r="D1917" i="5"/>
  <c r="J1917" i="5" s="1"/>
  <c r="C1917" i="5"/>
  <c r="E1917" i="5"/>
  <c r="D1976" i="5"/>
  <c r="J1976" i="5" s="1"/>
  <c r="C1976" i="5"/>
  <c r="E1976" i="5"/>
  <c r="D1964" i="5"/>
  <c r="J1964" i="5" s="1"/>
  <c r="C1964" i="5"/>
  <c r="E1964" i="5"/>
  <c r="D1952" i="5"/>
  <c r="J1952" i="5" s="1"/>
  <c r="C1952" i="5"/>
  <c r="E1952" i="5"/>
  <c r="D2011" i="5"/>
  <c r="J2011" i="5" s="1"/>
  <c r="C2011" i="5"/>
  <c r="E2011" i="5"/>
  <c r="D1999" i="5"/>
  <c r="J1999" i="5" s="1"/>
  <c r="C1999" i="5"/>
  <c r="E1999" i="5"/>
  <c r="D1987" i="5"/>
  <c r="J1987" i="5" s="1"/>
  <c r="C1987" i="5"/>
  <c r="E1987" i="5"/>
  <c r="D2046" i="5"/>
  <c r="J2046" i="5" s="1"/>
  <c r="C2046" i="5"/>
  <c r="E2046" i="5"/>
  <c r="D2034" i="5"/>
  <c r="J2034" i="5" s="1"/>
  <c r="C2034" i="5"/>
  <c r="E2034" i="5"/>
  <c r="D2022" i="5"/>
  <c r="J2022" i="5" s="1"/>
  <c r="C2022" i="5"/>
  <c r="E2022" i="5"/>
  <c r="D2081" i="5"/>
  <c r="C2081" i="5"/>
  <c r="E2081" i="5"/>
  <c r="D2069" i="5"/>
  <c r="C2069" i="5"/>
  <c r="E2069" i="5"/>
  <c r="D2057" i="5"/>
  <c r="C2057" i="5"/>
  <c r="E2057" i="5"/>
  <c r="D2116" i="5"/>
  <c r="C2116" i="5"/>
  <c r="E2116" i="5"/>
  <c r="D2104" i="5"/>
  <c r="C2104" i="5"/>
  <c r="E2104" i="5"/>
  <c r="D2092" i="5"/>
  <c r="C2092" i="5"/>
  <c r="E2092" i="5"/>
  <c r="D2151" i="5"/>
  <c r="J2151" i="5" s="1"/>
  <c r="C2151" i="5"/>
  <c r="E2151" i="5"/>
  <c r="D681" i="5"/>
  <c r="J681" i="5" s="1"/>
  <c r="C681" i="5"/>
  <c r="E681" i="5"/>
  <c r="D825" i="5"/>
  <c r="J825" i="5" s="1"/>
  <c r="C825" i="5"/>
  <c r="E825" i="5"/>
  <c r="D1010" i="5"/>
  <c r="C1010" i="5"/>
  <c r="E1010" i="5"/>
  <c r="D1112" i="5"/>
  <c r="J1112" i="5" s="1"/>
  <c r="C1112" i="5"/>
  <c r="E1112" i="5"/>
  <c r="D1088" i="5"/>
  <c r="J1088" i="5" s="1"/>
  <c r="C1088" i="5"/>
  <c r="E1088" i="5"/>
  <c r="D1176" i="5"/>
  <c r="C1176" i="5"/>
  <c r="E1176" i="5"/>
  <c r="D1221" i="5"/>
  <c r="J1221" i="5" s="1"/>
  <c r="C1221" i="5"/>
  <c r="E1221" i="5"/>
  <c r="D1297" i="5"/>
  <c r="J1297" i="5" s="1"/>
  <c r="C1297" i="5"/>
  <c r="E1297" i="5"/>
  <c r="D1285" i="5"/>
  <c r="J1285" i="5" s="1"/>
  <c r="C1285" i="5"/>
  <c r="E1285" i="5"/>
  <c r="D1273" i="5"/>
  <c r="J1273" i="5" s="1"/>
  <c r="C1273" i="5"/>
  <c r="E1273" i="5"/>
  <c r="D1332" i="5"/>
  <c r="J1332" i="5" s="1"/>
  <c r="C1332" i="5"/>
  <c r="E1332" i="5"/>
  <c r="D1363" i="5"/>
  <c r="C1363" i="5"/>
  <c r="E1363" i="5"/>
  <c r="D1351" i="5"/>
  <c r="C1351" i="5"/>
  <c r="E1351" i="5"/>
  <c r="D1339" i="5"/>
  <c r="C1339" i="5"/>
  <c r="E1339" i="5"/>
  <c r="D1398" i="5"/>
  <c r="C1398" i="5"/>
  <c r="E1398" i="5"/>
  <c r="D1778" i="5"/>
  <c r="C1778" i="5"/>
  <c r="E1778" i="5"/>
  <c r="D1837" i="5"/>
  <c r="J1837" i="5" s="1"/>
  <c r="C1837" i="5"/>
  <c r="E1837" i="5"/>
  <c r="D2147" i="5"/>
  <c r="J2147" i="5" s="1"/>
  <c r="C2147" i="5"/>
  <c r="E2147" i="5"/>
  <c r="D2135" i="5"/>
  <c r="J2135" i="5" s="1"/>
  <c r="C2135" i="5"/>
  <c r="E2135" i="5"/>
  <c r="C650" i="5"/>
  <c r="D650" i="5"/>
  <c r="J650" i="5" s="1"/>
  <c r="E650" i="5"/>
  <c r="D794" i="5"/>
  <c r="C794" i="5"/>
  <c r="E794" i="5"/>
  <c r="D897" i="5"/>
  <c r="C897" i="5"/>
  <c r="E897" i="5"/>
  <c r="D1042" i="5"/>
  <c r="J1042" i="5" s="1"/>
  <c r="C1042" i="5"/>
  <c r="E1042" i="5"/>
  <c r="D1106" i="5"/>
  <c r="J1106" i="5" s="1"/>
  <c r="C1106" i="5"/>
  <c r="E1106" i="5"/>
  <c r="D1153" i="5"/>
  <c r="C1153" i="5"/>
  <c r="E1153" i="5"/>
  <c r="D1174" i="5"/>
  <c r="C1174" i="5"/>
  <c r="E1174" i="5"/>
  <c r="D1223" i="5"/>
  <c r="J1223" i="5" s="1"/>
  <c r="C1223" i="5"/>
  <c r="E1223" i="5"/>
  <c r="D1207" i="5"/>
  <c r="J1207" i="5" s="1"/>
  <c r="C1207" i="5"/>
  <c r="E1207" i="5"/>
  <c r="D1195" i="5"/>
  <c r="J1195" i="5" s="1"/>
  <c r="C1195" i="5"/>
  <c r="E1195" i="5"/>
  <c r="D1254" i="5"/>
  <c r="J1254" i="5" s="1"/>
  <c r="C1254" i="5"/>
  <c r="E1254" i="5"/>
  <c r="D1242" i="5"/>
  <c r="J1242" i="5" s="1"/>
  <c r="C1242" i="5"/>
  <c r="E1242" i="5"/>
  <c r="D1390" i="5"/>
  <c r="C1390" i="5"/>
  <c r="E1390" i="5"/>
  <c r="D1378" i="5"/>
  <c r="C1378" i="5"/>
  <c r="E1378" i="5"/>
  <c r="D1437" i="5"/>
  <c r="C1437" i="5"/>
  <c r="E1437" i="5"/>
  <c r="D1425" i="5"/>
  <c r="C1425" i="5"/>
  <c r="E1425" i="5"/>
  <c r="D1413" i="5"/>
  <c r="C1413" i="5"/>
  <c r="E1413" i="5"/>
  <c r="D1472" i="5"/>
  <c r="J1472" i="5" s="1"/>
  <c r="C1472" i="5"/>
  <c r="E1472" i="5"/>
  <c r="D1460" i="5"/>
  <c r="J1460" i="5" s="1"/>
  <c r="C1460" i="5"/>
  <c r="E1460" i="5"/>
  <c r="D1448" i="5"/>
  <c r="J1448" i="5" s="1"/>
  <c r="C1448" i="5"/>
  <c r="E1448" i="5"/>
  <c r="D1507" i="5"/>
  <c r="J1507" i="5" s="1"/>
  <c r="C1507" i="5"/>
  <c r="E1507" i="5"/>
  <c r="D1495" i="5"/>
  <c r="J1495" i="5" s="1"/>
  <c r="C1495" i="5"/>
  <c r="E1495" i="5"/>
  <c r="D1483" i="5"/>
  <c r="J1483" i="5" s="1"/>
  <c r="C1483" i="5"/>
  <c r="E1483" i="5"/>
  <c r="D1542" i="5"/>
  <c r="C1542" i="5"/>
  <c r="E1542" i="5"/>
  <c r="D1815" i="5"/>
  <c r="J1815" i="5" s="1"/>
  <c r="C1815" i="5"/>
  <c r="E1815" i="5"/>
  <c r="D1874" i="5"/>
  <c r="C1874" i="5"/>
  <c r="E1874" i="5"/>
  <c r="D1862" i="5"/>
  <c r="C1862" i="5"/>
  <c r="E1862" i="5"/>
  <c r="D1850" i="5"/>
  <c r="C1850" i="5"/>
  <c r="E1850" i="5"/>
  <c r="D1909" i="5"/>
  <c r="J1909" i="5" s="1"/>
  <c r="C1909" i="5"/>
  <c r="E1909" i="5"/>
  <c r="L543" i="5"/>
  <c r="L2" i="5"/>
  <c r="D215" i="5"/>
  <c r="J215" i="5" s="1"/>
  <c r="C215" i="5"/>
  <c r="E215" i="5"/>
  <c r="D345" i="5"/>
  <c r="C345" i="5"/>
  <c r="E345" i="5"/>
  <c r="D376" i="5"/>
  <c r="J376" i="5" s="1"/>
  <c r="C376" i="5"/>
  <c r="E376" i="5"/>
  <c r="D495" i="5"/>
  <c r="J495" i="5" s="1"/>
  <c r="C495" i="5"/>
  <c r="E495" i="5"/>
  <c r="D141" i="5"/>
  <c r="J141" i="5" s="1"/>
  <c r="C141" i="5"/>
  <c r="E141" i="5"/>
  <c r="D357" i="5"/>
  <c r="C357" i="5"/>
  <c r="E357" i="5"/>
  <c r="D392" i="5"/>
  <c r="J392" i="5" s="1"/>
  <c r="C392" i="5"/>
  <c r="E392" i="5"/>
  <c r="D470" i="5"/>
  <c r="C470" i="5"/>
  <c r="E470" i="5"/>
  <c r="D483" i="5"/>
  <c r="J483" i="5" s="1"/>
  <c r="C483" i="5"/>
  <c r="E483" i="5"/>
  <c r="D68" i="5"/>
  <c r="C68" i="5"/>
  <c r="E68" i="5"/>
  <c r="D325" i="5"/>
  <c r="C325" i="5"/>
  <c r="E325" i="5"/>
  <c r="D331" i="5"/>
  <c r="C331" i="5"/>
  <c r="E331" i="5"/>
  <c r="D366" i="5"/>
  <c r="J366" i="5" s="1"/>
  <c r="C366" i="5"/>
  <c r="E366" i="5"/>
  <c r="D146" i="5"/>
  <c r="C146" i="5"/>
  <c r="E146" i="5"/>
  <c r="D471" i="5"/>
  <c r="C471" i="5"/>
  <c r="E471" i="5"/>
  <c r="D179" i="5"/>
  <c r="J179" i="5" s="1"/>
  <c r="C179" i="5"/>
  <c r="E179" i="5"/>
  <c r="D356" i="5"/>
  <c r="C356" i="5"/>
  <c r="E356" i="5"/>
  <c r="D391" i="5"/>
  <c r="J391" i="5" s="1"/>
  <c r="C391" i="5"/>
  <c r="E391" i="5"/>
  <c r="D467" i="5"/>
  <c r="C467" i="5"/>
  <c r="E467" i="5"/>
  <c r="D480" i="5"/>
  <c r="J480" i="5" s="1"/>
  <c r="C480" i="5"/>
  <c r="E480" i="5"/>
  <c r="D73" i="5"/>
  <c r="C73" i="5"/>
  <c r="E73" i="5"/>
  <c r="D287" i="5"/>
  <c r="C287" i="5"/>
  <c r="E287" i="5"/>
  <c r="D340" i="5"/>
  <c r="C340" i="5"/>
  <c r="E340" i="5"/>
  <c r="D375" i="5"/>
  <c r="J375" i="5" s="1"/>
  <c r="C375" i="5"/>
  <c r="E375" i="5"/>
  <c r="D494" i="5"/>
  <c r="J494" i="5" s="1"/>
  <c r="C494" i="5"/>
  <c r="E494" i="5"/>
  <c r="D35" i="5"/>
  <c r="C35" i="5"/>
  <c r="E35" i="5"/>
  <c r="D177" i="5"/>
  <c r="J177" i="5" s="1"/>
  <c r="C177" i="5"/>
  <c r="E177" i="5"/>
  <c r="D354" i="5"/>
  <c r="C354" i="5"/>
  <c r="E354" i="5"/>
  <c r="D389" i="5"/>
  <c r="J389" i="5" s="1"/>
  <c r="C389" i="5"/>
  <c r="E389" i="5"/>
  <c r="D465" i="5"/>
  <c r="C465" i="5"/>
  <c r="E465" i="5"/>
  <c r="D429" i="5"/>
  <c r="C429" i="5"/>
  <c r="E429" i="5"/>
  <c r="D1572" i="5"/>
  <c r="J1572" i="5" s="1"/>
  <c r="C1572" i="5"/>
  <c r="E1572" i="5"/>
  <c r="D1595" i="5"/>
  <c r="J1595" i="5" s="1"/>
  <c r="C1595" i="5"/>
  <c r="E1595" i="5"/>
  <c r="D1586" i="5"/>
  <c r="J1586" i="5" s="1"/>
  <c r="C1586" i="5"/>
  <c r="E1586" i="5"/>
  <c r="D1617" i="5"/>
  <c r="J1617" i="5" s="1"/>
  <c r="C1617" i="5"/>
  <c r="E1617" i="5"/>
  <c r="D1656" i="5"/>
  <c r="J1656" i="5" s="1"/>
  <c r="C1656" i="5"/>
  <c r="E1656" i="5"/>
  <c r="D1689" i="5"/>
  <c r="C1689" i="5"/>
  <c r="E1689" i="5"/>
  <c r="D1539" i="5"/>
  <c r="C1539" i="5"/>
  <c r="E1539" i="5"/>
  <c r="D1558" i="5"/>
  <c r="J1558" i="5" s="1"/>
  <c r="C1558" i="5"/>
  <c r="E1558" i="5"/>
  <c r="D1597" i="5"/>
  <c r="J1597" i="5" s="1"/>
  <c r="C1597" i="5"/>
  <c r="E1597" i="5"/>
  <c r="D1638" i="5"/>
  <c r="J1638" i="5" s="1"/>
  <c r="C1638" i="5"/>
  <c r="E1638" i="5"/>
  <c r="D538" i="5"/>
  <c r="C538" i="5"/>
  <c r="E538" i="5"/>
  <c r="D867" i="5"/>
  <c r="C867" i="5"/>
  <c r="E867" i="5"/>
  <c r="D1579" i="5"/>
  <c r="J1579" i="5" s="1"/>
  <c r="C1579" i="5"/>
  <c r="E1579" i="5"/>
  <c r="D1612" i="5"/>
  <c r="J1612" i="5" s="1"/>
  <c r="C1612" i="5"/>
  <c r="E1612" i="5"/>
  <c r="D1647" i="5"/>
  <c r="J1647" i="5" s="1"/>
  <c r="E1647" i="5"/>
  <c r="C1647" i="5"/>
  <c r="D1624" i="5"/>
  <c r="J1624" i="5" s="1"/>
  <c r="C1624" i="5"/>
  <c r="E1624" i="5"/>
  <c r="D723" i="5"/>
  <c r="C723" i="5"/>
  <c r="E723" i="5"/>
  <c r="D1516" i="5"/>
  <c r="C1516" i="5"/>
  <c r="E1516" i="5"/>
  <c r="D1620" i="5"/>
  <c r="J1620" i="5" s="1"/>
  <c r="C1620" i="5"/>
  <c r="E1620" i="5"/>
  <c r="D1655" i="5"/>
  <c r="J1655" i="5" s="1"/>
  <c r="E1655" i="5"/>
  <c r="C1655" i="5"/>
  <c r="D759" i="5"/>
  <c r="C759" i="5"/>
  <c r="E759" i="5"/>
  <c r="D1536" i="5"/>
  <c r="C1536" i="5"/>
  <c r="E1536" i="5"/>
  <c r="D1573" i="5"/>
  <c r="J1573" i="5" s="1"/>
  <c r="C1573" i="5"/>
  <c r="E1573" i="5"/>
  <c r="D1610" i="5"/>
  <c r="J1610" i="5" s="1"/>
  <c r="C1610" i="5"/>
  <c r="E1610" i="5"/>
  <c r="D1645" i="5"/>
  <c r="J1645" i="5" s="1"/>
  <c r="C1645" i="5"/>
  <c r="E1645" i="5"/>
  <c r="D1694" i="5"/>
  <c r="C1694" i="5"/>
  <c r="E1694" i="5"/>
  <c r="D1729" i="5"/>
  <c r="C1729" i="5"/>
  <c r="E1729" i="5"/>
  <c r="D1762" i="5"/>
  <c r="C1762" i="5"/>
  <c r="E1762" i="5"/>
  <c r="D1742" i="5"/>
  <c r="C1742" i="5"/>
  <c r="E1742" i="5"/>
  <c r="D1801" i="5"/>
  <c r="C1801" i="5"/>
  <c r="E1801" i="5"/>
  <c r="D1789" i="5"/>
  <c r="C1789" i="5"/>
  <c r="E1789" i="5"/>
  <c r="D1891" i="5"/>
  <c r="J1891" i="5" s="1"/>
  <c r="C1891" i="5"/>
  <c r="E1891" i="5"/>
  <c r="D1879" i="5"/>
  <c r="J1879" i="5" s="1"/>
  <c r="C1879" i="5"/>
  <c r="E1879" i="5"/>
  <c r="D1938" i="5"/>
  <c r="J1938" i="5" s="1"/>
  <c r="C1938" i="5"/>
  <c r="E1938" i="5"/>
  <c r="D1926" i="5"/>
  <c r="J1926" i="5" s="1"/>
  <c r="C1926" i="5"/>
  <c r="E1926" i="5"/>
  <c r="D1914" i="5"/>
  <c r="J1914" i="5" s="1"/>
  <c r="C1914" i="5"/>
  <c r="E1914" i="5"/>
  <c r="D1973" i="5"/>
  <c r="J1973" i="5" s="1"/>
  <c r="C1973" i="5"/>
  <c r="E1973" i="5"/>
  <c r="D1961" i="5"/>
  <c r="J1961" i="5" s="1"/>
  <c r="C1961" i="5"/>
  <c r="E1961" i="5"/>
  <c r="D1949" i="5"/>
  <c r="J1949" i="5" s="1"/>
  <c r="C1949" i="5"/>
  <c r="E1949" i="5"/>
  <c r="D2008" i="5"/>
  <c r="J2008" i="5" s="1"/>
  <c r="C2008" i="5"/>
  <c r="E2008" i="5"/>
  <c r="D1996" i="5"/>
  <c r="J1996" i="5" s="1"/>
  <c r="C1996" i="5"/>
  <c r="E1996" i="5"/>
  <c r="D1984" i="5"/>
  <c r="J1984" i="5" s="1"/>
  <c r="C1984" i="5"/>
  <c r="E1984" i="5"/>
  <c r="D2043" i="5"/>
  <c r="J2043" i="5" s="1"/>
  <c r="C2043" i="5"/>
  <c r="E2043" i="5"/>
  <c r="D2031" i="5"/>
  <c r="J2031" i="5" s="1"/>
  <c r="C2031" i="5"/>
  <c r="E2031" i="5"/>
  <c r="D2090" i="5"/>
  <c r="C2090" i="5"/>
  <c r="E2090" i="5"/>
  <c r="D2078" i="5"/>
  <c r="C2078" i="5"/>
  <c r="E2078" i="5"/>
  <c r="D2066" i="5"/>
  <c r="C2066" i="5"/>
  <c r="E2066" i="5"/>
  <c r="D2125" i="5"/>
  <c r="C2125" i="5"/>
  <c r="E2125" i="5"/>
  <c r="D2113" i="5"/>
  <c r="C2113" i="5"/>
  <c r="E2113" i="5"/>
  <c r="D2101" i="5"/>
  <c r="C2101" i="5"/>
  <c r="E2101" i="5"/>
  <c r="D2160" i="5"/>
  <c r="J2160" i="5" s="1"/>
  <c r="C2160" i="5"/>
  <c r="E2160" i="5"/>
  <c r="D2148" i="5"/>
  <c r="J2148" i="5" s="1"/>
  <c r="C2148" i="5"/>
  <c r="E2148" i="5"/>
  <c r="D1666" i="5"/>
  <c r="C1666" i="5"/>
  <c r="E1666" i="5"/>
  <c r="D1701" i="5"/>
  <c r="C1701" i="5"/>
  <c r="E1701" i="5"/>
  <c r="D573" i="5"/>
  <c r="C573" i="5"/>
  <c r="E573" i="5"/>
  <c r="D717" i="5"/>
  <c r="J717" i="5" s="1"/>
  <c r="C717" i="5"/>
  <c r="E717" i="5"/>
  <c r="C861" i="5"/>
  <c r="D861" i="5"/>
  <c r="J861" i="5" s="1"/>
  <c r="E861" i="5"/>
  <c r="D1005" i="5"/>
  <c r="C1005" i="5"/>
  <c r="E1005" i="5"/>
  <c r="D1107" i="5"/>
  <c r="J1107" i="5" s="1"/>
  <c r="C1107" i="5"/>
  <c r="E1107" i="5"/>
  <c r="D1148" i="5"/>
  <c r="C1148" i="5"/>
  <c r="E1148" i="5"/>
  <c r="D1167" i="5"/>
  <c r="C1167" i="5"/>
  <c r="E1167" i="5"/>
  <c r="D1212" i="5"/>
  <c r="J1212" i="5" s="1"/>
  <c r="C1212" i="5"/>
  <c r="E1212" i="5"/>
  <c r="D1194" i="5"/>
  <c r="J1194" i="5" s="1"/>
  <c r="C1194" i="5"/>
  <c r="E1194" i="5"/>
  <c r="D1253" i="5"/>
  <c r="J1253" i="5" s="1"/>
  <c r="C1253" i="5"/>
  <c r="E1253" i="5"/>
  <c r="D1241" i="5"/>
  <c r="J1241" i="5" s="1"/>
  <c r="C1241" i="5"/>
  <c r="E1241" i="5"/>
  <c r="D1229" i="5"/>
  <c r="J1229" i="5" s="1"/>
  <c r="C1229" i="5"/>
  <c r="E1229" i="5"/>
  <c r="D1288" i="5"/>
  <c r="J1288" i="5" s="1"/>
  <c r="C1288" i="5"/>
  <c r="E1288" i="5"/>
  <c r="D1276" i="5"/>
  <c r="J1276" i="5" s="1"/>
  <c r="C1276" i="5"/>
  <c r="E1276" i="5"/>
  <c r="D1264" i="5"/>
  <c r="J1264" i="5" s="1"/>
  <c r="C1264" i="5"/>
  <c r="E1264" i="5"/>
  <c r="D1366" i="5"/>
  <c r="C1366" i="5"/>
  <c r="E1366" i="5"/>
  <c r="D1354" i="5"/>
  <c r="C1354" i="5"/>
  <c r="E1354" i="5"/>
  <c r="D1342" i="5"/>
  <c r="C1342" i="5"/>
  <c r="E1342" i="5"/>
  <c r="D1401" i="5"/>
  <c r="C1401" i="5"/>
  <c r="E1401" i="5"/>
  <c r="D1783" i="5"/>
  <c r="C1783" i="5"/>
  <c r="E1783" i="5"/>
  <c r="D1771" i="5"/>
  <c r="C1771" i="5"/>
  <c r="E1771" i="5"/>
  <c r="D1830" i="5"/>
  <c r="J1830" i="5" s="1"/>
  <c r="C1830" i="5"/>
  <c r="E1830" i="5"/>
  <c r="D2140" i="5"/>
  <c r="J2140" i="5" s="1"/>
  <c r="C2140" i="5"/>
  <c r="E2140" i="5"/>
  <c r="D2128" i="5"/>
  <c r="C2128" i="5"/>
  <c r="E2128" i="5"/>
  <c r="D1668" i="5"/>
  <c r="C1668" i="5"/>
  <c r="E1668" i="5"/>
  <c r="D1705" i="5"/>
  <c r="C1705" i="5"/>
  <c r="E1705" i="5"/>
  <c r="D537" i="5"/>
  <c r="C537" i="5"/>
  <c r="E537" i="5"/>
  <c r="D682" i="5"/>
  <c r="J682" i="5" s="1"/>
  <c r="C682" i="5"/>
  <c r="E682" i="5"/>
  <c r="D826" i="5"/>
  <c r="J826" i="5" s="1"/>
  <c r="C826" i="5"/>
  <c r="E826" i="5"/>
  <c r="D970" i="5"/>
  <c r="J970" i="5" s="1"/>
  <c r="C970" i="5"/>
  <c r="E970" i="5"/>
  <c r="D1117" i="5"/>
  <c r="J1117" i="5" s="1"/>
  <c r="C1117" i="5"/>
  <c r="E1117" i="5"/>
  <c r="D1093" i="5"/>
  <c r="J1093" i="5" s="1"/>
  <c r="C1093" i="5"/>
  <c r="E1093" i="5"/>
  <c r="D1189" i="5"/>
  <c r="C1189" i="5"/>
  <c r="E1189" i="5"/>
  <c r="D1165" i="5"/>
  <c r="C1165" i="5"/>
  <c r="E1165" i="5"/>
  <c r="D1214" i="5"/>
  <c r="J1214" i="5" s="1"/>
  <c r="C1214" i="5"/>
  <c r="E1214" i="5"/>
  <c r="D1389" i="5"/>
  <c r="C1389" i="5"/>
  <c r="E1389" i="5"/>
  <c r="D1377" i="5"/>
  <c r="C1377" i="5"/>
  <c r="E1377" i="5"/>
  <c r="D1436" i="5"/>
  <c r="C1436" i="5"/>
  <c r="E1436" i="5"/>
  <c r="D1424" i="5"/>
  <c r="C1424" i="5"/>
  <c r="E1424" i="5"/>
  <c r="D1412" i="5"/>
  <c r="C1412" i="5"/>
  <c r="E1412" i="5"/>
  <c r="D1471" i="5"/>
  <c r="J1471" i="5" s="1"/>
  <c r="C1471" i="5"/>
  <c r="E1471" i="5"/>
  <c r="D1459" i="5"/>
  <c r="J1459" i="5" s="1"/>
  <c r="C1459" i="5"/>
  <c r="E1459" i="5"/>
  <c r="D1447" i="5"/>
  <c r="J1447" i="5" s="1"/>
  <c r="C1447" i="5"/>
  <c r="E1447" i="5"/>
  <c r="D1506" i="5"/>
  <c r="J1506" i="5" s="1"/>
  <c r="C1506" i="5"/>
  <c r="E1506" i="5"/>
  <c r="D1494" i="5"/>
  <c r="J1494" i="5" s="1"/>
  <c r="C1494" i="5"/>
  <c r="E1494" i="5"/>
  <c r="D1482" i="5"/>
  <c r="J1482" i="5" s="1"/>
  <c r="C1482" i="5"/>
  <c r="E1482" i="5"/>
  <c r="D1541" i="5"/>
  <c r="C1541" i="5"/>
  <c r="E1541" i="5"/>
  <c r="D1814" i="5"/>
  <c r="J1814" i="5" s="1"/>
  <c r="C1814" i="5"/>
  <c r="E1814" i="5"/>
  <c r="D1873" i="5"/>
  <c r="C1873" i="5"/>
  <c r="E1873" i="5"/>
  <c r="D1861" i="5"/>
  <c r="C1861" i="5"/>
  <c r="E1861" i="5"/>
  <c r="D1849" i="5"/>
  <c r="C1849" i="5"/>
  <c r="E1849" i="5"/>
  <c r="D1908" i="5"/>
  <c r="J1908" i="5" s="1"/>
  <c r="C1908" i="5"/>
  <c r="E1908" i="5"/>
  <c r="D1671" i="5"/>
  <c r="C1671" i="5"/>
  <c r="E1671" i="5"/>
  <c r="D1730" i="5"/>
  <c r="C1730" i="5"/>
  <c r="E1730" i="5"/>
  <c r="D1718" i="5"/>
  <c r="C1718" i="5"/>
  <c r="E1718" i="5"/>
  <c r="D1706" i="5"/>
  <c r="C1706" i="5"/>
  <c r="E1706" i="5"/>
  <c r="D1765" i="5"/>
  <c r="C1765" i="5"/>
  <c r="E1765" i="5"/>
  <c r="D1753" i="5"/>
  <c r="C1753" i="5"/>
  <c r="E1753" i="5"/>
  <c r="D1741" i="5"/>
  <c r="C1741" i="5"/>
  <c r="E1741" i="5"/>
  <c r="D1800" i="5"/>
  <c r="C1800" i="5"/>
  <c r="E1800" i="5"/>
  <c r="D1788" i="5"/>
  <c r="C1788" i="5"/>
  <c r="E1788" i="5"/>
  <c r="D1892" i="5"/>
  <c r="J1892" i="5" s="1"/>
  <c r="C1892" i="5"/>
  <c r="E1892" i="5"/>
  <c r="D1880" i="5"/>
  <c r="J1880" i="5" s="1"/>
  <c r="C1880" i="5"/>
  <c r="E1880" i="5"/>
  <c r="D1939" i="5"/>
  <c r="J1939" i="5" s="1"/>
  <c r="C1939" i="5"/>
  <c r="E1939" i="5"/>
  <c r="D1927" i="5"/>
  <c r="J1927" i="5" s="1"/>
  <c r="C1927" i="5"/>
  <c r="E1927" i="5"/>
  <c r="D1915" i="5"/>
  <c r="J1915" i="5" s="1"/>
  <c r="C1915" i="5"/>
  <c r="E1915" i="5"/>
  <c r="D1974" i="5"/>
  <c r="J1974" i="5" s="1"/>
  <c r="C1974" i="5"/>
  <c r="E1974" i="5"/>
  <c r="D1962" i="5"/>
  <c r="J1962" i="5" s="1"/>
  <c r="C1962" i="5"/>
  <c r="E1962" i="5"/>
  <c r="D1950" i="5"/>
  <c r="J1950" i="5" s="1"/>
  <c r="C1950" i="5"/>
  <c r="E1950" i="5"/>
  <c r="D2009" i="5"/>
  <c r="J2009" i="5" s="1"/>
  <c r="C2009" i="5"/>
  <c r="E2009" i="5"/>
  <c r="D1997" i="5"/>
  <c r="J1997" i="5" s="1"/>
  <c r="C1997" i="5"/>
  <c r="E1997" i="5"/>
  <c r="D1985" i="5"/>
  <c r="J1985" i="5" s="1"/>
  <c r="C1985" i="5"/>
  <c r="E1985" i="5"/>
  <c r="D2044" i="5"/>
  <c r="J2044" i="5" s="1"/>
  <c r="C2044" i="5"/>
  <c r="E2044" i="5"/>
  <c r="D2032" i="5"/>
  <c r="J2032" i="5" s="1"/>
  <c r="C2032" i="5"/>
  <c r="E2032" i="5"/>
  <c r="D2020" i="5"/>
  <c r="J2020" i="5" s="1"/>
  <c r="C2020" i="5"/>
  <c r="E2020" i="5"/>
  <c r="D2079" i="5"/>
  <c r="C2079" i="5"/>
  <c r="E2079" i="5"/>
  <c r="D2067" i="5"/>
  <c r="C2067" i="5"/>
  <c r="E2067" i="5"/>
  <c r="D2126" i="5"/>
  <c r="C2126" i="5"/>
  <c r="E2126" i="5"/>
  <c r="D2114" i="5"/>
  <c r="C2114" i="5"/>
  <c r="E2114" i="5"/>
  <c r="D2102" i="5"/>
  <c r="C2102" i="5"/>
  <c r="E2102" i="5"/>
  <c r="D2161" i="5"/>
  <c r="J2161" i="5" s="1"/>
  <c r="C2161" i="5"/>
  <c r="E2161" i="5"/>
  <c r="D2149" i="5"/>
  <c r="J2149" i="5" s="1"/>
  <c r="C2149" i="5"/>
  <c r="E2149" i="5"/>
  <c r="D720" i="5"/>
  <c r="J720" i="5" s="1"/>
  <c r="C720" i="5"/>
  <c r="E720" i="5"/>
  <c r="C864" i="5"/>
  <c r="D864" i="5"/>
  <c r="J864" i="5" s="1"/>
  <c r="E864" i="5"/>
  <c r="D1006" i="5"/>
  <c r="C1006" i="5"/>
  <c r="E1006" i="5"/>
  <c r="D1108" i="5"/>
  <c r="J1108" i="5" s="1"/>
  <c r="C1108" i="5"/>
  <c r="E1108" i="5"/>
  <c r="D1084" i="5"/>
  <c r="J1084" i="5" s="1"/>
  <c r="C1084" i="5"/>
  <c r="E1084" i="5"/>
  <c r="D1172" i="5"/>
  <c r="C1172" i="5"/>
  <c r="E1172" i="5"/>
  <c r="D1217" i="5"/>
  <c r="J1217" i="5" s="1"/>
  <c r="C1217" i="5"/>
  <c r="E1217" i="5"/>
  <c r="D1295" i="5"/>
  <c r="J1295" i="5" s="1"/>
  <c r="C1295" i="5"/>
  <c r="E1295" i="5"/>
  <c r="D1283" i="5"/>
  <c r="J1283" i="5" s="1"/>
  <c r="C1283" i="5"/>
  <c r="E1283" i="5"/>
  <c r="D1271" i="5"/>
  <c r="J1271" i="5" s="1"/>
  <c r="C1271" i="5"/>
  <c r="E1271" i="5"/>
  <c r="D1330" i="5"/>
  <c r="J1330" i="5" s="1"/>
  <c r="C1330" i="5"/>
  <c r="E1330" i="5"/>
  <c r="D1361" i="5"/>
  <c r="C1361" i="5"/>
  <c r="E1361" i="5"/>
  <c r="D1349" i="5"/>
  <c r="C1349" i="5"/>
  <c r="E1349" i="5"/>
  <c r="D1337" i="5"/>
  <c r="C1337" i="5"/>
  <c r="E1337" i="5"/>
  <c r="D1396" i="5"/>
  <c r="C1396" i="5"/>
  <c r="E1396" i="5"/>
  <c r="D1776" i="5"/>
  <c r="C1776" i="5"/>
  <c r="E1776" i="5"/>
  <c r="D1835" i="5"/>
  <c r="J1835" i="5" s="1"/>
  <c r="C1835" i="5"/>
  <c r="E1835" i="5"/>
  <c r="D2145" i="5"/>
  <c r="J2145" i="5" s="1"/>
  <c r="C2145" i="5"/>
  <c r="E2145" i="5"/>
  <c r="D2133" i="5"/>
  <c r="C2133" i="5"/>
  <c r="E2133" i="5"/>
  <c r="C646" i="5"/>
  <c r="D646" i="5"/>
  <c r="J646" i="5" s="1"/>
  <c r="E646" i="5"/>
  <c r="D790" i="5"/>
  <c r="J790" i="5" s="1"/>
  <c r="C790" i="5"/>
  <c r="E790" i="5"/>
  <c r="D936" i="5"/>
  <c r="C936" i="5"/>
  <c r="E936" i="5"/>
  <c r="D1080" i="5"/>
  <c r="C1080" i="5"/>
  <c r="E1080" i="5"/>
  <c r="D1102" i="5"/>
  <c r="J1102" i="5" s="1"/>
  <c r="C1102" i="5"/>
  <c r="E1102" i="5"/>
  <c r="D1151" i="5"/>
  <c r="C1151" i="5"/>
  <c r="E1151" i="5"/>
  <c r="D1170" i="5"/>
  <c r="C1170" i="5"/>
  <c r="E1170" i="5"/>
  <c r="D1219" i="5"/>
  <c r="J1219" i="5" s="1"/>
  <c r="C1219" i="5"/>
  <c r="E1219" i="5"/>
  <c r="D1205" i="5"/>
  <c r="J1205" i="5" s="1"/>
  <c r="C1205" i="5"/>
  <c r="E1205" i="5"/>
  <c r="D1193" i="5"/>
  <c r="J1193" i="5" s="1"/>
  <c r="C1193" i="5"/>
  <c r="E1193" i="5"/>
  <c r="D1252" i="5"/>
  <c r="J1252" i="5" s="1"/>
  <c r="C1252" i="5"/>
  <c r="E1252" i="5"/>
  <c r="D1240" i="5"/>
  <c r="J1240" i="5" s="1"/>
  <c r="C1240" i="5"/>
  <c r="E1240" i="5"/>
  <c r="D1388" i="5"/>
  <c r="C1388" i="5"/>
  <c r="E1388" i="5"/>
  <c r="D1376" i="5"/>
  <c r="C1376" i="5"/>
  <c r="E1376" i="5"/>
  <c r="D1435" i="5"/>
  <c r="C1435" i="5"/>
  <c r="E1435" i="5"/>
  <c r="D1423" i="5"/>
  <c r="C1423" i="5"/>
  <c r="E1423" i="5"/>
  <c r="D1411" i="5"/>
  <c r="C1411" i="5"/>
  <c r="E1411" i="5"/>
  <c r="D1470" i="5"/>
  <c r="J1470" i="5" s="1"/>
  <c r="C1470" i="5"/>
  <c r="E1470" i="5"/>
  <c r="D1458" i="5"/>
  <c r="J1458" i="5" s="1"/>
  <c r="C1458" i="5"/>
  <c r="E1458" i="5"/>
  <c r="D1446" i="5"/>
  <c r="J1446" i="5" s="1"/>
  <c r="C1446" i="5"/>
  <c r="E1446" i="5"/>
  <c r="D1505" i="5"/>
  <c r="J1505" i="5" s="1"/>
  <c r="C1505" i="5"/>
  <c r="E1505" i="5"/>
  <c r="D1493" i="5"/>
  <c r="J1493" i="5" s="1"/>
  <c r="C1493" i="5"/>
  <c r="E1493" i="5"/>
  <c r="D1481" i="5"/>
  <c r="J1481" i="5" s="1"/>
  <c r="C1481" i="5"/>
  <c r="E1481" i="5"/>
  <c r="D1825" i="5"/>
  <c r="J1825" i="5" s="1"/>
  <c r="C1825" i="5"/>
  <c r="E1825" i="5"/>
  <c r="D1813" i="5"/>
  <c r="J1813" i="5" s="1"/>
  <c r="C1813" i="5"/>
  <c r="E1813" i="5"/>
  <c r="D1872" i="5"/>
  <c r="C1872" i="5"/>
  <c r="E1872" i="5"/>
  <c r="D1860" i="5"/>
  <c r="C1860" i="5"/>
  <c r="E1860" i="5"/>
  <c r="D1848" i="5"/>
  <c r="C1848" i="5"/>
  <c r="E1848" i="5"/>
  <c r="D1907" i="5"/>
  <c r="J1907" i="5" s="1"/>
  <c r="C1907" i="5"/>
  <c r="E1907" i="5"/>
  <c r="AD543" i="5"/>
  <c r="D251" i="5"/>
  <c r="J251" i="5" s="1"/>
  <c r="C251" i="5"/>
  <c r="E251" i="5"/>
  <c r="D339" i="5"/>
  <c r="C339" i="5"/>
  <c r="E339" i="5"/>
  <c r="D370" i="5"/>
  <c r="J370" i="5" s="1"/>
  <c r="C370" i="5"/>
  <c r="E370" i="5"/>
  <c r="D491" i="5"/>
  <c r="J491" i="5" s="1"/>
  <c r="C491" i="5"/>
  <c r="E491" i="5"/>
  <c r="D176" i="5"/>
  <c r="J176" i="5" s="1"/>
  <c r="C176" i="5"/>
  <c r="E176" i="5"/>
  <c r="D351" i="5"/>
  <c r="C351" i="5"/>
  <c r="E351" i="5"/>
  <c r="D386" i="5"/>
  <c r="J386" i="5" s="1"/>
  <c r="C386" i="5"/>
  <c r="E386" i="5"/>
  <c r="D503" i="5"/>
  <c r="J503" i="5" s="1"/>
  <c r="C503" i="5"/>
  <c r="E503" i="5"/>
  <c r="D479" i="5"/>
  <c r="J479" i="5" s="1"/>
  <c r="C479" i="5"/>
  <c r="E479" i="5"/>
  <c r="D145" i="5"/>
  <c r="C145" i="5"/>
  <c r="E145" i="5"/>
  <c r="D361" i="5"/>
  <c r="C361" i="5"/>
  <c r="E361" i="5"/>
  <c r="D394" i="5"/>
  <c r="J394" i="5" s="1"/>
  <c r="C394" i="5"/>
  <c r="E394" i="5"/>
  <c r="D432" i="5"/>
  <c r="C432" i="5"/>
  <c r="E432" i="5"/>
  <c r="D218" i="5"/>
  <c r="C218" i="5"/>
  <c r="E218" i="5"/>
  <c r="D103" i="5"/>
  <c r="J103" i="5" s="1"/>
  <c r="C103" i="5"/>
  <c r="E103" i="5"/>
  <c r="D214" i="5"/>
  <c r="J214" i="5" s="1"/>
  <c r="C214" i="5"/>
  <c r="E214" i="5"/>
  <c r="D350" i="5"/>
  <c r="C350" i="5"/>
  <c r="E350" i="5"/>
  <c r="D385" i="5"/>
  <c r="J385" i="5" s="1"/>
  <c r="C385" i="5"/>
  <c r="E385" i="5"/>
  <c r="D502" i="5"/>
  <c r="J502" i="5" s="1"/>
  <c r="C502" i="5"/>
  <c r="E502" i="5"/>
  <c r="D476" i="5"/>
  <c r="J476" i="5" s="1"/>
  <c r="C476" i="5"/>
  <c r="E476" i="5"/>
  <c r="D109" i="5"/>
  <c r="J109" i="5" s="1"/>
  <c r="C109" i="5"/>
  <c r="E109" i="5"/>
  <c r="D326" i="5"/>
  <c r="J326" i="5" s="1"/>
  <c r="C326" i="5"/>
  <c r="E326" i="5"/>
  <c r="D334" i="5"/>
  <c r="C334" i="5"/>
  <c r="E334" i="5"/>
  <c r="D369" i="5"/>
  <c r="J369" i="5" s="1"/>
  <c r="C369" i="5"/>
  <c r="E369" i="5"/>
  <c r="D490" i="5"/>
  <c r="J490" i="5" s="1"/>
  <c r="C490" i="5"/>
  <c r="E490" i="5"/>
  <c r="D108" i="5"/>
  <c r="J108" i="5" s="1"/>
  <c r="C108" i="5"/>
  <c r="E108" i="5"/>
  <c r="D212" i="5"/>
  <c r="J212" i="5" s="1"/>
  <c r="C212" i="5"/>
  <c r="E212" i="5"/>
  <c r="D348" i="5"/>
  <c r="C348" i="5"/>
  <c r="E348" i="5"/>
  <c r="D383" i="5"/>
  <c r="J383" i="5" s="1"/>
  <c r="C383" i="5"/>
  <c r="E383" i="5"/>
  <c r="D500" i="5"/>
  <c r="J500" i="5" s="1"/>
  <c r="C500" i="5"/>
  <c r="E500" i="5"/>
  <c r="D435" i="5"/>
  <c r="C435" i="5"/>
  <c r="E435" i="5"/>
  <c r="D1566" i="5"/>
  <c r="J1566" i="5" s="1"/>
  <c r="C1566" i="5"/>
  <c r="E1566" i="5"/>
  <c r="D1591" i="5"/>
  <c r="J1591" i="5" s="1"/>
  <c r="C1591" i="5"/>
  <c r="E1591" i="5"/>
  <c r="D1574" i="5"/>
  <c r="J1574" i="5" s="1"/>
  <c r="C1574" i="5"/>
  <c r="E1574" i="5"/>
  <c r="D1611" i="5"/>
  <c r="J1611" i="5" s="1"/>
  <c r="C1611" i="5"/>
  <c r="E1611" i="5"/>
  <c r="D1650" i="5"/>
  <c r="J1650" i="5" s="1"/>
  <c r="C1650" i="5"/>
  <c r="E1650" i="5"/>
  <c r="D507" i="5"/>
  <c r="C507" i="5"/>
  <c r="E507" i="5"/>
  <c r="D1527" i="5"/>
  <c r="C1527" i="5"/>
  <c r="E1527" i="5"/>
  <c r="D1552" i="5"/>
  <c r="J1552" i="5" s="1"/>
  <c r="C1552" i="5"/>
  <c r="E1552" i="5"/>
  <c r="D1593" i="5"/>
  <c r="J1593" i="5" s="1"/>
  <c r="C1593" i="5"/>
  <c r="E1593" i="5"/>
  <c r="D1634" i="5"/>
  <c r="J1634" i="5" s="1"/>
  <c r="C1634" i="5"/>
  <c r="E1634" i="5"/>
  <c r="D903" i="5"/>
  <c r="C903" i="5"/>
  <c r="E903" i="5"/>
  <c r="D1538" i="5"/>
  <c r="C1538" i="5"/>
  <c r="E1538" i="5"/>
  <c r="D1571" i="5"/>
  <c r="J1571" i="5" s="1"/>
  <c r="C1571" i="5"/>
  <c r="E1571" i="5"/>
  <c r="D1606" i="5"/>
  <c r="J1606" i="5" s="1"/>
  <c r="C1606" i="5"/>
  <c r="E1606" i="5"/>
  <c r="D1643" i="5"/>
  <c r="J1643" i="5" s="1"/>
  <c r="E1643" i="5"/>
  <c r="C1643" i="5"/>
  <c r="D1683" i="5"/>
  <c r="C1683" i="5"/>
  <c r="E1683" i="5"/>
  <c r="D939" i="5"/>
  <c r="E939" i="5"/>
  <c r="C939" i="5"/>
  <c r="D1581" i="5"/>
  <c r="J1581" i="5" s="1"/>
  <c r="C1581" i="5"/>
  <c r="E1581" i="5"/>
  <c r="D1614" i="5"/>
  <c r="J1614" i="5" s="1"/>
  <c r="C1614" i="5"/>
  <c r="E1614" i="5"/>
  <c r="D1649" i="5"/>
  <c r="J1649" i="5" s="1"/>
  <c r="E1649" i="5"/>
  <c r="C1649" i="5"/>
  <c r="D1533" i="5"/>
  <c r="C1533" i="5"/>
  <c r="E1533" i="5"/>
  <c r="D1530" i="5"/>
  <c r="C1530" i="5"/>
  <c r="E1530" i="5"/>
  <c r="D1569" i="5"/>
  <c r="J1569" i="5" s="1"/>
  <c r="C1569" i="5"/>
  <c r="E1569" i="5"/>
  <c r="D1604" i="5"/>
  <c r="J1604" i="5" s="1"/>
  <c r="C1604" i="5"/>
  <c r="E1604" i="5"/>
  <c r="D1637" i="5"/>
  <c r="J1637" i="5" s="1"/>
  <c r="C1637" i="5"/>
  <c r="E1637" i="5"/>
  <c r="D1688" i="5"/>
  <c r="C1688" i="5"/>
  <c r="E1688" i="5"/>
  <c r="D1723" i="5"/>
  <c r="C1723" i="5"/>
  <c r="E1723" i="5"/>
  <c r="D1756" i="5"/>
  <c r="C1756" i="5"/>
  <c r="E1756" i="5"/>
  <c r="D1740" i="5"/>
  <c r="C1740" i="5"/>
  <c r="E1740" i="5"/>
  <c r="D1799" i="5"/>
  <c r="C1799" i="5"/>
  <c r="E1799" i="5"/>
  <c r="D1901" i="5"/>
  <c r="J1901" i="5" s="1"/>
  <c r="C1901" i="5"/>
  <c r="E1901" i="5"/>
  <c r="D1889" i="5"/>
  <c r="J1889" i="5" s="1"/>
  <c r="C1889" i="5"/>
  <c r="E1889" i="5"/>
  <c r="D1877" i="5"/>
  <c r="J1877" i="5" s="1"/>
  <c r="C1877" i="5"/>
  <c r="E1877" i="5"/>
  <c r="D1936" i="5"/>
  <c r="J1936" i="5" s="1"/>
  <c r="C1936" i="5"/>
  <c r="E1936" i="5"/>
  <c r="D1924" i="5"/>
  <c r="J1924" i="5" s="1"/>
  <c r="C1924" i="5"/>
  <c r="E1924" i="5"/>
  <c r="D1912" i="5"/>
  <c r="J1912" i="5" s="1"/>
  <c r="C1912" i="5"/>
  <c r="E1912" i="5"/>
  <c r="D1971" i="5"/>
  <c r="J1971" i="5" s="1"/>
  <c r="C1971" i="5"/>
  <c r="E1971" i="5"/>
  <c r="D1959" i="5"/>
  <c r="J1959" i="5" s="1"/>
  <c r="C1959" i="5"/>
  <c r="E1959" i="5"/>
  <c r="D2018" i="5"/>
  <c r="J2018" i="5" s="1"/>
  <c r="C2018" i="5"/>
  <c r="E2018" i="5"/>
  <c r="D2006" i="5"/>
  <c r="J2006" i="5" s="1"/>
  <c r="C2006" i="5"/>
  <c r="E2006" i="5"/>
  <c r="D1994" i="5"/>
  <c r="J1994" i="5" s="1"/>
  <c r="C1994" i="5"/>
  <c r="E1994" i="5"/>
  <c r="D2053" i="5"/>
  <c r="J2053" i="5" s="1"/>
  <c r="C2053" i="5"/>
  <c r="E2053" i="5"/>
  <c r="D2041" i="5"/>
  <c r="J2041" i="5" s="1"/>
  <c r="C2041" i="5"/>
  <c r="E2041" i="5"/>
  <c r="D2029" i="5"/>
  <c r="J2029" i="5" s="1"/>
  <c r="C2029" i="5"/>
  <c r="E2029" i="5"/>
  <c r="D2088" i="5"/>
  <c r="C2088" i="5"/>
  <c r="E2088" i="5"/>
  <c r="D2076" i="5"/>
  <c r="C2076" i="5"/>
  <c r="E2076" i="5"/>
  <c r="D2064" i="5"/>
  <c r="C2064" i="5"/>
  <c r="E2064" i="5"/>
  <c r="D2123" i="5"/>
  <c r="C2123" i="5"/>
  <c r="E2123" i="5"/>
  <c r="D2111" i="5"/>
  <c r="C2111" i="5"/>
  <c r="E2111" i="5"/>
  <c r="D2099" i="5"/>
  <c r="C2099" i="5"/>
  <c r="E2099" i="5"/>
  <c r="D2158" i="5"/>
  <c r="J2158" i="5" s="1"/>
  <c r="C2158" i="5"/>
  <c r="E2158" i="5"/>
  <c r="D1627" i="5"/>
  <c r="J1627" i="5" s="1"/>
  <c r="E1627" i="5"/>
  <c r="C1627" i="5"/>
  <c r="D1660" i="5"/>
  <c r="C1660" i="5"/>
  <c r="E1660" i="5"/>
  <c r="D1766" i="5"/>
  <c r="C1766" i="5"/>
  <c r="E1766" i="5"/>
  <c r="D612" i="5"/>
  <c r="C612" i="5"/>
  <c r="E612" i="5"/>
  <c r="D756" i="5"/>
  <c r="C756" i="5"/>
  <c r="E756" i="5"/>
  <c r="D900" i="5"/>
  <c r="C900" i="5"/>
  <c r="E900" i="5"/>
  <c r="D1041" i="5"/>
  <c r="J1041" i="5" s="1"/>
  <c r="C1041" i="5"/>
  <c r="E1041" i="5"/>
  <c r="D1103" i="5"/>
  <c r="J1103" i="5" s="1"/>
  <c r="C1103" i="5"/>
  <c r="E1103" i="5"/>
  <c r="D1187" i="5"/>
  <c r="C1187" i="5"/>
  <c r="E1187" i="5"/>
  <c r="D1161" i="5"/>
  <c r="C1161" i="5"/>
  <c r="E1161" i="5"/>
  <c r="D1208" i="5"/>
  <c r="J1208" i="5" s="1"/>
  <c r="C1208" i="5"/>
  <c r="E1208" i="5"/>
  <c r="D1192" i="5"/>
  <c r="J1192" i="5" s="1"/>
  <c r="C1192" i="5"/>
  <c r="E1192" i="5"/>
  <c r="D1251" i="5"/>
  <c r="J1251" i="5" s="1"/>
  <c r="C1251" i="5"/>
  <c r="E1251" i="5"/>
  <c r="D1239" i="5"/>
  <c r="J1239" i="5" s="1"/>
  <c r="C1239" i="5"/>
  <c r="E1239" i="5"/>
  <c r="D1298" i="5"/>
  <c r="J1298" i="5" s="1"/>
  <c r="C1298" i="5"/>
  <c r="E1298" i="5"/>
  <c r="D1286" i="5"/>
  <c r="J1286" i="5" s="1"/>
  <c r="C1286" i="5"/>
  <c r="E1286" i="5"/>
  <c r="D1274" i="5"/>
  <c r="J1274" i="5" s="1"/>
  <c r="C1274" i="5"/>
  <c r="E1274" i="5"/>
  <c r="D1333" i="5"/>
  <c r="J1333" i="5" s="1"/>
  <c r="C1333" i="5"/>
  <c r="E1333" i="5"/>
  <c r="D1364" i="5"/>
  <c r="C1364" i="5"/>
  <c r="E1364" i="5"/>
  <c r="D1352" i="5"/>
  <c r="C1352" i="5"/>
  <c r="E1352" i="5"/>
  <c r="D1340" i="5"/>
  <c r="C1340" i="5"/>
  <c r="E1340" i="5"/>
  <c r="D1399" i="5"/>
  <c r="C1399" i="5"/>
  <c r="E1399" i="5"/>
  <c r="D1781" i="5"/>
  <c r="C1781" i="5"/>
  <c r="E1781" i="5"/>
  <c r="D1769" i="5"/>
  <c r="C1769" i="5"/>
  <c r="E1769" i="5"/>
  <c r="D1828" i="5"/>
  <c r="J1828" i="5" s="1"/>
  <c r="C1828" i="5"/>
  <c r="E1828" i="5"/>
  <c r="D2138" i="5"/>
  <c r="J2138" i="5" s="1"/>
  <c r="C2138" i="5"/>
  <c r="E2138" i="5"/>
  <c r="D1625" i="5"/>
  <c r="J1625" i="5" s="1"/>
  <c r="E1625" i="5"/>
  <c r="C1625" i="5"/>
  <c r="D1662" i="5"/>
  <c r="C1662" i="5"/>
  <c r="E1662" i="5"/>
  <c r="D1699" i="5"/>
  <c r="C1699" i="5"/>
  <c r="E1699" i="5"/>
  <c r="D575" i="5"/>
  <c r="C575" i="5"/>
  <c r="E575" i="5"/>
  <c r="D719" i="5"/>
  <c r="J719" i="5" s="1"/>
  <c r="C719" i="5"/>
  <c r="E719" i="5"/>
  <c r="C863" i="5"/>
  <c r="D863" i="5"/>
  <c r="J863" i="5" s="1"/>
  <c r="E863" i="5"/>
  <c r="D1007" i="5"/>
  <c r="C1007" i="5"/>
  <c r="E1007" i="5"/>
  <c r="D1113" i="5"/>
  <c r="J1113" i="5" s="1"/>
  <c r="C1113" i="5"/>
  <c r="E1113" i="5"/>
  <c r="D1091" i="5"/>
  <c r="J1091" i="5" s="1"/>
  <c r="C1091" i="5"/>
  <c r="E1091" i="5"/>
  <c r="D1185" i="5"/>
  <c r="C1185" i="5"/>
  <c r="E1185" i="5"/>
  <c r="D1163" i="5"/>
  <c r="C1163" i="5"/>
  <c r="E1163" i="5"/>
  <c r="D1210" i="5"/>
  <c r="J1210" i="5" s="1"/>
  <c r="C1210" i="5"/>
  <c r="E1210" i="5"/>
  <c r="D1387" i="5"/>
  <c r="C1387" i="5"/>
  <c r="E1387" i="5"/>
  <c r="D1375" i="5"/>
  <c r="C1375" i="5"/>
  <c r="E1375" i="5"/>
  <c r="D1434" i="5"/>
  <c r="C1434" i="5"/>
  <c r="E1434" i="5"/>
  <c r="D1422" i="5"/>
  <c r="C1422" i="5"/>
  <c r="E1422" i="5"/>
  <c r="D1410" i="5"/>
  <c r="C1410" i="5"/>
  <c r="E1410" i="5"/>
  <c r="D1469" i="5"/>
  <c r="J1469" i="5" s="1"/>
  <c r="C1469" i="5"/>
  <c r="E1469" i="5"/>
  <c r="D1457" i="5"/>
  <c r="J1457" i="5" s="1"/>
  <c r="C1457" i="5"/>
  <c r="E1457" i="5"/>
  <c r="D1445" i="5"/>
  <c r="J1445" i="5" s="1"/>
  <c r="C1445" i="5"/>
  <c r="E1445" i="5"/>
  <c r="D1504" i="5"/>
  <c r="J1504" i="5" s="1"/>
  <c r="C1504" i="5"/>
  <c r="E1504" i="5"/>
  <c r="D1492" i="5"/>
  <c r="J1492" i="5" s="1"/>
  <c r="C1492" i="5"/>
  <c r="E1492" i="5"/>
  <c r="D1480" i="5"/>
  <c r="J1480" i="5" s="1"/>
  <c r="C1480" i="5"/>
  <c r="E1480" i="5"/>
  <c r="D1824" i="5"/>
  <c r="J1824" i="5" s="1"/>
  <c r="C1824" i="5"/>
  <c r="E1824" i="5"/>
  <c r="D1812" i="5"/>
  <c r="J1812" i="5" s="1"/>
  <c r="C1812" i="5"/>
  <c r="E1812" i="5"/>
  <c r="D1871" i="5"/>
  <c r="C1871" i="5"/>
  <c r="E1871" i="5"/>
  <c r="D1859" i="5"/>
  <c r="C1859" i="5"/>
  <c r="E1859" i="5"/>
  <c r="D1847" i="5"/>
  <c r="C1847" i="5"/>
  <c r="E1847" i="5"/>
  <c r="D1906" i="5"/>
  <c r="J1906" i="5" s="1"/>
  <c r="C1906" i="5"/>
  <c r="E1906" i="5"/>
  <c r="D1669" i="5"/>
  <c r="C1669" i="5"/>
  <c r="E1669" i="5"/>
  <c r="D1728" i="5"/>
  <c r="C1728" i="5"/>
  <c r="E1728" i="5"/>
  <c r="D1716" i="5"/>
  <c r="C1716" i="5"/>
  <c r="E1716" i="5"/>
  <c r="D1704" i="5"/>
  <c r="C1704" i="5"/>
  <c r="E1704" i="5"/>
  <c r="D1763" i="5"/>
  <c r="C1763" i="5"/>
  <c r="E1763" i="5"/>
  <c r="D1751" i="5"/>
  <c r="C1751" i="5"/>
  <c r="E1751" i="5"/>
  <c r="D1739" i="5"/>
  <c r="C1739" i="5"/>
  <c r="E1739" i="5"/>
  <c r="D1798" i="5"/>
  <c r="C1798" i="5"/>
  <c r="E1798" i="5"/>
  <c r="D1902" i="5"/>
  <c r="J1902" i="5" s="1"/>
  <c r="C1902" i="5"/>
  <c r="E1902" i="5"/>
  <c r="D1890" i="5"/>
  <c r="J1890" i="5" s="1"/>
  <c r="C1890" i="5"/>
  <c r="E1890" i="5"/>
  <c r="D1878" i="5"/>
  <c r="J1878" i="5" s="1"/>
  <c r="C1878" i="5"/>
  <c r="E1878" i="5"/>
  <c r="D1937" i="5"/>
  <c r="J1937" i="5" s="1"/>
  <c r="C1937" i="5"/>
  <c r="E1937" i="5"/>
  <c r="D1925" i="5"/>
  <c r="J1925" i="5" s="1"/>
  <c r="C1925" i="5"/>
  <c r="E1925" i="5"/>
  <c r="D1913" i="5"/>
  <c r="J1913" i="5" s="1"/>
  <c r="C1913" i="5"/>
  <c r="E1913" i="5"/>
  <c r="D1972" i="5"/>
  <c r="J1972" i="5" s="1"/>
  <c r="C1972" i="5"/>
  <c r="E1972" i="5"/>
  <c r="D1960" i="5"/>
  <c r="J1960" i="5" s="1"/>
  <c r="C1960" i="5"/>
  <c r="E1960" i="5"/>
  <c r="D1948" i="5"/>
  <c r="J1948" i="5" s="1"/>
  <c r="C1948" i="5"/>
  <c r="E1948" i="5"/>
  <c r="D2007" i="5"/>
  <c r="J2007" i="5" s="1"/>
  <c r="C2007" i="5"/>
  <c r="E2007" i="5"/>
  <c r="D1995" i="5"/>
  <c r="J1995" i="5" s="1"/>
  <c r="C1995" i="5"/>
  <c r="E1995" i="5"/>
  <c r="D2054" i="5"/>
  <c r="J2054" i="5" s="1"/>
  <c r="C2054" i="5"/>
  <c r="E2054" i="5"/>
  <c r="D2042" i="5"/>
  <c r="J2042" i="5" s="1"/>
  <c r="C2042" i="5"/>
  <c r="E2042" i="5"/>
  <c r="D2030" i="5"/>
  <c r="J2030" i="5" s="1"/>
  <c r="C2030" i="5"/>
  <c r="E2030" i="5"/>
  <c r="D2089" i="5"/>
  <c r="C2089" i="5"/>
  <c r="E2089" i="5"/>
  <c r="D2077" i="5"/>
  <c r="C2077" i="5"/>
  <c r="E2077" i="5"/>
  <c r="D2065" i="5"/>
  <c r="C2065" i="5"/>
  <c r="E2065" i="5"/>
  <c r="D2124" i="5"/>
  <c r="C2124" i="5"/>
  <c r="E2124" i="5"/>
  <c r="D2112" i="5"/>
  <c r="C2112" i="5"/>
  <c r="E2112" i="5"/>
  <c r="D2100" i="5"/>
  <c r="C2100" i="5"/>
  <c r="E2100" i="5"/>
  <c r="D2159" i="5"/>
  <c r="J2159" i="5" s="1"/>
  <c r="C2159" i="5"/>
  <c r="E2159" i="5"/>
  <c r="D574" i="5"/>
  <c r="J574" i="5" s="1"/>
  <c r="C574" i="5"/>
  <c r="E574" i="5"/>
  <c r="D757" i="5"/>
  <c r="C757" i="5"/>
  <c r="E757" i="5"/>
  <c r="D899" i="5"/>
  <c r="C899" i="5"/>
  <c r="E899" i="5"/>
  <c r="D1044" i="5"/>
  <c r="J1044" i="5" s="1"/>
  <c r="C1044" i="5"/>
  <c r="E1044" i="5"/>
  <c r="D1104" i="5"/>
  <c r="J1104" i="5" s="1"/>
  <c r="C1104" i="5"/>
  <c r="E1104" i="5"/>
  <c r="D1149" i="5"/>
  <c r="C1149" i="5"/>
  <c r="E1149" i="5"/>
  <c r="D1168" i="5"/>
  <c r="C1168" i="5"/>
  <c r="E1168" i="5"/>
  <c r="D1234" i="5"/>
  <c r="J1234" i="5" s="1"/>
  <c r="C1234" i="5"/>
  <c r="E1234" i="5"/>
  <c r="D1293" i="5"/>
  <c r="J1293" i="5" s="1"/>
  <c r="C1293" i="5"/>
  <c r="E1293" i="5"/>
  <c r="D1281" i="5"/>
  <c r="J1281" i="5" s="1"/>
  <c r="C1281" i="5"/>
  <c r="E1281" i="5"/>
  <c r="D1269" i="5"/>
  <c r="J1269" i="5" s="1"/>
  <c r="C1269" i="5"/>
  <c r="E1269" i="5"/>
  <c r="D1328" i="5"/>
  <c r="J1328" i="5" s="1"/>
  <c r="C1328" i="5"/>
  <c r="E1328" i="5"/>
  <c r="D1359" i="5"/>
  <c r="C1359" i="5"/>
  <c r="E1359" i="5"/>
  <c r="D1347" i="5"/>
  <c r="C1347" i="5"/>
  <c r="E1347" i="5"/>
  <c r="D1406" i="5"/>
  <c r="C1406" i="5"/>
  <c r="E1406" i="5"/>
  <c r="D1786" i="5"/>
  <c r="C1786" i="5"/>
  <c r="E1786" i="5"/>
  <c r="D1774" i="5"/>
  <c r="C1774" i="5"/>
  <c r="E1774" i="5"/>
  <c r="D1833" i="5"/>
  <c r="J1833" i="5" s="1"/>
  <c r="C1833" i="5"/>
  <c r="E1833" i="5"/>
  <c r="D2143" i="5"/>
  <c r="J2143" i="5" s="1"/>
  <c r="C2143" i="5"/>
  <c r="E2143" i="5"/>
  <c r="D2131" i="5"/>
  <c r="C2131" i="5"/>
  <c r="E2131" i="5"/>
  <c r="D683" i="5"/>
  <c r="J683" i="5" s="1"/>
  <c r="C683" i="5"/>
  <c r="E683" i="5"/>
  <c r="D827" i="5"/>
  <c r="J827" i="5" s="1"/>
  <c r="C827" i="5"/>
  <c r="E827" i="5"/>
  <c r="D973" i="5"/>
  <c r="J973" i="5" s="1"/>
  <c r="E973" i="5"/>
  <c r="C973" i="5"/>
  <c r="D1076" i="5"/>
  <c r="C1076" i="5"/>
  <c r="E1076" i="5"/>
  <c r="D1098" i="5"/>
  <c r="J1098" i="5" s="1"/>
  <c r="C1098" i="5"/>
  <c r="E1098" i="5"/>
  <c r="D1190" i="5"/>
  <c r="C1190" i="5"/>
  <c r="E1190" i="5"/>
  <c r="D1166" i="5"/>
  <c r="C1166" i="5"/>
  <c r="E1166" i="5"/>
  <c r="D1215" i="5"/>
  <c r="J1215" i="5" s="1"/>
  <c r="C1215" i="5"/>
  <c r="E1215" i="5"/>
  <c r="D1203" i="5"/>
  <c r="J1203" i="5" s="1"/>
  <c r="C1203" i="5"/>
  <c r="E1203" i="5"/>
  <c r="D1262" i="5"/>
  <c r="J1262" i="5" s="1"/>
  <c r="C1262" i="5"/>
  <c r="E1262" i="5"/>
  <c r="D1250" i="5"/>
  <c r="J1250" i="5" s="1"/>
  <c r="C1250" i="5"/>
  <c r="E1250" i="5"/>
  <c r="D1238" i="5"/>
  <c r="J1238" i="5" s="1"/>
  <c r="C1238" i="5"/>
  <c r="E1238" i="5"/>
  <c r="D1386" i="5"/>
  <c r="C1386" i="5"/>
  <c r="E1386" i="5"/>
  <c r="D1374" i="5"/>
  <c r="C1374" i="5"/>
  <c r="E1374" i="5"/>
  <c r="D1433" i="5"/>
  <c r="C1433" i="5"/>
  <c r="E1433" i="5"/>
  <c r="D1421" i="5"/>
  <c r="C1421" i="5"/>
  <c r="E1421" i="5"/>
  <c r="D1409" i="5"/>
  <c r="C1409" i="5"/>
  <c r="E1409" i="5"/>
  <c r="D1468" i="5"/>
  <c r="J1468" i="5" s="1"/>
  <c r="C1468" i="5"/>
  <c r="E1468" i="5"/>
  <c r="D1456" i="5"/>
  <c r="J1456" i="5" s="1"/>
  <c r="C1456" i="5"/>
  <c r="E1456" i="5"/>
  <c r="D1444" i="5"/>
  <c r="J1444" i="5" s="1"/>
  <c r="C1444" i="5"/>
  <c r="E1444" i="5"/>
  <c r="D1503" i="5"/>
  <c r="J1503" i="5" s="1"/>
  <c r="C1503" i="5"/>
  <c r="E1503" i="5"/>
  <c r="D1491" i="5"/>
  <c r="J1491" i="5" s="1"/>
  <c r="C1491" i="5"/>
  <c r="E1491" i="5"/>
  <c r="D1550" i="5"/>
  <c r="C1550" i="5"/>
  <c r="E1550" i="5"/>
  <c r="D1823" i="5"/>
  <c r="J1823" i="5" s="1"/>
  <c r="C1823" i="5"/>
  <c r="E1823" i="5"/>
  <c r="D1811" i="5"/>
  <c r="J1811" i="5" s="1"/>
  <c r="C1811" i="5"/>
  <c r="E1811" i="5"/>
  <c r="D1870" i="5"/>
  <c r="C1870" i="5"/>
  <c r="E1870" i="5"/>
  <c r="D1858" i="5"/>
  <c r="C1858" i="5"/>
  <c r="E1858" i="5"/>
  <c r="D1846" i="5"/>
  <c r="C1846" i="5"/>
  <c r="E1846" i="5"/>
  <c r="D1905" i="5"/>
  <c r="J1905" i="5" s="1"/>
  <c r="C1905" i="5"/>
  <c r="E1905" i="5"/>
  <c r="L110" i="5"/>
  <c r="D33" i="5"/>
  <c r="C33" i="5"/>
  <c r="E33" i="5"/>
  <c r="D286" i="5"/>
  <c r="C286" i="5"/>
  <c r="E286" i="5"/>
  <c r="D333" i="5"/>
  <c r="C333" i="5"/>
  <c r="E333" i="5"/>
  <c r="D364" i="5"/>
  <c r="J364" i="5" s="1"/>
  <c r="C364" i="5"/>
  <c r="E364" i="5"/>
  <c r="D487" i="5"/>
  <c r="J487" i="5" s="1"/>
  <c r="C487" i="5"/>
  <c r="E487" i="5"/>
  <c r="D213" i="5"/>
  <c r="J213" i="5" s="1"/>
  <c r="C213" i="5"/>
  <c r="E213" i="5"/>
  <c r="D347" i="5"/>
  <c r="C347" i="5"/>
  <c r="E347" i="5"/>
  <c r="D380" i="5"/>
  <c r="J380" i="5" s="1"/>
  <c r="C380" i="5"/>
  <c r="E380" i="5"/>
  <c r="D497" i="5"/>
  <c r="J497" i="5" s="1"/>
  <c r="C497" i="5"/>
  <c r="E497" i="5"/>
  <c r="D477" i="5"/>
  <c r="J477" i="5" s="1"/>
  <c r="C477" i="5"/>
  <c r="E477" i="5"/>
  <c r="D180" i="5"/>
  <c r="J180" i="5" s="1"/>
  <c r="C180" i="5"/>
  <c r="E180" i="5"/>
  <c r="D355" i="5"/>
  <c r="C355" i="5"/>
  <c r="E355" i="5"/>
  <c r="D390" i="5"/>
  <c r="J390" i="5" s="1"/>
  <c r="C390" i="5"/>
  <c r="E390" i="5"/>
  <c r="D468" i="5"/>
  <c r="C468" i="5"/>
  <c r="E468" i="5"/>
  <c r="D290" i="5"/>
  <c r="C290" i="5"/>
  <c r="E290" i="5"/>
  <c r="D34" i="5"/>
  <c r="J34" i="5" s="1"/>
  <c r="C34" i="5"/>
  <c r="E34" i="5"/>
  <c r="D250" i="5"/>
  <c r="J250" i="5" s="1"/>
  <c r="C250" i="5"/>
  <c r="E250" i="5"/>
  <c r="D344" i="5"/>
  <c r="C344" i="5"/>
  <c r="E344" i="5"/>
  <c r="D379" i="5"/>
  <c r="J379" i="5" s="1"/>
  <c r="C379" i="5"/>
  <c r="E379" i="5"/>
  <c r="D496" i="5"/>
  <c r="J496" i="5" s="1"/>
  <c r="C496" i="5"/>
  <c r="E496" i="5"/>
  <c r="D474" i="5"/>
  <c r="J474" i="5" s="1"/>
  <c r="C474" i="5"/>
  <c r="E474" i="5"/>
  <c r="D144" i="5"/>
  <c r="C144" i="5"/>
  <c r="E144" i="5"/>
  <c r="D320" i="5"/>
  <c r="C320" i="5"/>
  <c r="E320" i="5"/>
  <c r="D328" i="5"/>
  <c r="C328" i="5"/>
  <c r="E328" i="5"/>
  <c r="D398" i="5"/>
  <c r="J398" i="5" s="1"/>
  <c r="C398" i="5"/>
  <c r="E398" i="5"/>
  <c r="D486" i="5"/>
  <c r="J486" i="5" s="1"/>
  <c r="C486" i="5"/>
  <c r="E486" i="5"/>
  <c r="D37" i="5"/>
  <c r="C37" i="5"/>
  <c r="E37" i="5"/>
  <c r="D248" i="5"/>
  <c r="J248" i="5" s="1"/>
  <c r="C248" i="5"/>
  <c r="E248" i="5"/>
  <c r="D342" i="5"/>
  <c r="C342" i="5"/>
  <c r="E342" i="5"/>
  <c r="D377" i="5"/>
  <c r="J377" i="5" s="1"/>
  <c r="C377" i="5"/>
  <c r="E377" i="5"/>
  <c r="D74" i="5"/>
  <c r="C74" i="5"/>
  <c r="E74" i="5"/>
  <c r="D975" i="5"/>
  <c r="C975" i="5"/>
  <c r="E975" i="5"/>
  <c r="D1560" i="5"/>
  <c r="J1560" i="5" s="1"/>
  <c r="C1560" i="5"/>
  <c r="E1560" i="5"/>
  <c r="D1654" i="5"/>
  <c r="J1654" i="5" s="1"/>
  <c r="E1654" i="5"/>
  <c r="C1654" i="5"/>
  <c r="D1568" i="5"/>
  <c r="J1568" i="5" s="1"/>
  <c r="C1568" i="5"/>
  <c r="E1568" i="5"/>
  <c r="D1607" i="5"/>
  <c r="J1607" i="5" s="1"/>
  <c r="C1607" i="5"/>
  <c r="E1607" i="5"/>
  <c r="D1646" i="5"/>
  <c r="J1646" i="5" s="1"/>
  <c r="E1646" i="5"/>
  <c r="C1646" i="5"/>
  <c r="D540" i="5"/>
  <c r="C540" i="5"/>
  <c r="E540" i="5"/>
  <c r="D1517" i="5"/>
  <c r="C1517" i="5"/>
  <c r="E1517" i="5"/>
  <c r="D1619" i="5"/>
  <c r="J1619" i="5" s="1"/>
  <c r="C1619" i="5"/>
  <c r="E1619" i="5"/>
  <c r="D1658" i="5"/>
  <c r="J1658" i="5" s="1"/>
  <c r="C1658" i="5"/>
  <c r="E1658" i="5"/>
  <c r="D1630" i="5"/>
  <c r="J1630" i="5" s="1"/>
  <c r="C1630" i="5"/>
  <c r="E1630" i="5"/>
  <c r="D1537" i="5"/>
  <c r="C1537" i="5"/>
  <c r="E1537" i="5"/>
  <c r="D1532" i="5"/>
  <c r="C1532" i="5"/>
  <c r="E1532" i="5"/>
  <c r="D1565" i="5"/>
  <c r="J1565" i="5" s="1"/>
  <c r="C1565" i="5"/>
  <c r="E1565" i="5"/>
  <c r="D1600" i="5"/>
  <c r="J1600" i="5" s="1"/>
  <c r="C1600" i="5"/>
  <c r="E1600" i="5"/>
  <c r="D1639" i="5"/>
  <c r="J1639" i="5" s="1"/>
  <c r="C1639" i="5"/>
  <c r="E1639" i="5"/>
  <c r="D687" i="5"/>
  <c r="C687" i="5"/>
  <c r="E687" i="5"/>
  <c r="D1540" i="5"/>
  <c r="C1540" i="5"/>
  <c r="E1540" i="5"/>
  <c r="D1575" i="5"/>
  <c r="J1575" i="5" s="1"/>
  <c r="C1575" i="5"/>
  <c r="E1575" i="5"/>
  <c r="D1608" i="5"/>
  <c r="J1608" i="5" s="1"/>
  <c r="C1608" i="5"/>
  <c r="E1608" i="5"/>
  <c r="D1641" i="5"/>
  <c r="J1641" i="5" s="1"/>
  <c r="C1641" i="5"/>
  <c r="E1641" i="5"/>
  <c r="D1521" i="5"/>
  <c r="C1521" i="5"/>
  <c r="E1521" i="5"/>
  <c r="D1524" i="5"/>
  <c r="C1524" i="5"/>
  <c r="E1524" i="5"/>
  <c r="D1563" i="5"/>
  <c r="J1563" i="5" s="1"/>
  <c r="C1563" i="5"/>
  <c r="E1563" i="5"/>
  <c r="D1598" i="5"/>
  <c r="J1598" i="5" s="1"/>
  <c r="C1598" i="5"/>
  <c r="E1598" i="5"/>
  <c r="D578" i="5"/>
  <c r="C578" i="5"/>
  <c r="E578" i="5"/>
  <c r="D1682" i="5"/>
  <c r="C1682" i="5"/>
  <c r="E1682" i="5"/>
  <c r="D1717" i="5"/>
  <c r="C1717" i="5"/>
  <c r="E1717" i="5"/>
  <c r="D1754" i="5"/>
  <c r="C1754" i="5"/>
  <c r="E1754" i="5"/>
  <c r="D1738" i="5"/>
  <c r="C1738" i="5"/>
  <c r="E1738" i="5"/>
  <c r="D1797" i="5"/>
  <c r="C1797" i="5"/>
  <c r="E1797" i="5"/>
  <c r="D1899" i="5"/>
  <c r="J1899" i="5" s="1"/>
  <c r="C1899" i="5"/>
  <c r="E1899" i="5"/>
  <c r="D1887" i="5"/>
  <c r="J1887" i="5" s="1"/>
  <c r="C1887" i="5"/>
  <c r="E1887" i="5"/>
  <c r="D1946" i="5"/>
  <c r="J1946" i="5" s="1"/>
  <c r="C1946" i="5"/>
  <c r="E1946" i="5"/>
  <c r="D1934" i="5"/>
  <c r="J1934" i="5" s="1"/>
  <c r="C1934" i="5"/>
  <c r="E1934" i="5"/>
  <c r="D1922" i="5"/>
  <c r="J1922" i="5" s="1"/>
  <c r="C1922" i="5"/>
  <c r="E1922" i="5"/>
  <c r="D1981" i="5"/>
  <c r="J1981" i="5" s="1"/>
  <c r="C1981" i="5"/>
  <c r="E1981" i="5"/>
  <c r="D1969" i="5"/>
  <c r="J1969" i="5" s="1"/>
  <c r="C1969" i="5"/>
  <c r="E1969" i="5"/>
  <c r="D1957" i="5"/>
  <c r="J1957" i="5" s="1"/>
  <c r="C1957" i="5"/>
  <c r="E1957" i="5"/>
  <c r="D2016" i="5"/>
  <c r="J2016" i="5" s="1"/>
  <c r="C2016" i="5"/>
  <c r="E2016" i="5"/>
  <c r="D2004" i="5"/>
  <c r="J2004" i="5" s="1"/>
  <c r="C2004" i="5"/>
  <c r="E2004" i="5"/>
  <c r="D1992" i="5"/>
  <c r="J1992" i="5" s="1"/>
  <c r="C1992" i="5"/>
  <c r="E1992" i="5"/>
  <c r="D2051" i="5"/>
  <c r="J2051" i="5" s="1"/>
  <c r="C2051" i="5"/>
  <c r="E2051" i="5"/>
  <c r="D2039" i="5"/>
  <c r="J2039" i="5" s="1"/>
  <c r="C2039" i="5"/>
  <c r="E2039" i="5"/>
  <c r="D2027" i="5"/>
  <c r="J2027" i="5" s="1"/>
  <c r="C2027" i="5"/>
  <c r="E2027" i="5"/>
  <c r="D2086" i="5"/>
  <c r="C2086" i="5"/>
  <c r="E2086" i="5"/>
  <c r="D2074" i="5"/>
  <c r="C2074" i="5"/>
  <c r="E2074" i="5"/>
  <c r="D2062" i="5"/>
  <c r="C2062" i="5"/>
  <c r="E2062" i="5"/>
  <c r="D2121" i="5"/>
  <c r="C2121" i="5"/>
  <c r="E2121" i="5"/>
  <c r="D2109" i="5"/>
  <c r="C2109" i="5"/>
  <c r="E2109" i="5"/>
  <c r="D2097" i="5"/>
  <c r="C2097" i="5"/>
  <c r="E2097" i="5"/>
  <c r="D2156" i="5"/>
  <c r="J2156" i="5" s="1"/>
  <c r="C2156" i="5"/>
  <c r="E2156" i="5"/>
  <c r="D1692" i="5"/>
  <c r="C1692" i="5"/>
  <c r="E1692" i="5"/>
  <c r="D1725" i="5"/>
  <c r="C1725" i="5"/>
  <c r="E1725" i="5"/>
  <c r="D1760" i="5"/>
  <c r="C1760" i="5"/>
  <c r="E1760" i="5"/>
  <c r="C649" i="5"/>
  <c r="D649" i="5"/>
  <c r="J649" i="5" s="1"/>
  <c r="E649" i="5"/>
  <c r="D793" i="5"/>
  <c r="C793" i="5"/>
  <c r="E793" i="5"/>
  <c r="D937" i="5"/>
  <c r="C937" i="5"/>
  <c r="E937" i="5"/>
  <c r="D1079" i="5"/>
  <c r="C1079" i="5"/>
  <c r="E1079" i="5"/>
  <c r="D1099" i="5"/>
  <c r="J1099" i="5" s="1"/>
  <c r="C1099" i="5"/>
  <c r="E1099" i="5"/>
  <c r="D1183" i="5"/>
  <c r="C1183" i="5"/>
  <c r="E1183" i="5"/>
  <c r="D1157" i="5"/>
  <c r="C1157" i="5"/>
  <c r="E1157" i="5"/>
  <c r="D1204" i="5"/>
  <c r="J1204" i="5" s="1"/>
  <c r="C1204" i="5"/>
  <c r="E1204" i="5"/>
  <c r="D1261" i="5"/>
  <c r="J1261" i="5" s="1"/>
  <c r="C1261" i="5"/>
  <c r="E1261" i="5"/>
  <c r="D1249" i="5"/>
  <c r="J1249" i="5" s="1"/>
  <c r="C1249" i="5"/>
  <c r="E1249" i="5"/>
  <c r="D1237" i="5"/>
  <c r="J1237" i="5" s="1"/>
  <c r="C1237" i="5"/>
  <c r="E1237" i="5"/>
  <c r="D1296" i="5"/>
  <c r="J1296" i="5" s="1"/>
  <c r="C1296" i="5"/>
  <c r="E1296" i="5"/>
  <c r="D1284" i="5"/>
  <c r="J1284" i="5" s="1"/>
  <c r="C1284" i="5"/>
  <c r="E1284" i="5"/>
  <c r="D1272" i="5"/>
  <c r="J1272" i="5" s="1"/>
  <c r="C1272" i="5"/>
  <c r="E1272" i="5"/>
  <c r="D1331" i="5"/>
  <c r="J1331" i="5" s="1"/>
  <c r="C1331" i="5"/>
  <c r="E1331" i="5"/>
  <c r="D1362" i="5"/>
  <c r="C1362" i="5"/>
  <c r="E1362" i="5"/>
  <c r="D1350" i="5"/>
  <c r="C1350" i="5"/>
  <c r="E1350" i="5"/>
  <c r="D1338" i="5"/>
  <c r="C1338" i="5"/>
  <c r="E1338" i="5"/>
  <c r="D1397" i="5"/>
  <c r="C1397" i="5"/>
  <c r="E1397" i="5"/>
  <c r="D1779" i="5"/>
  <c r="C1779" i="5"/>
  <c r="E1779" i="5"/>
  <c r="D1838" i="5"/>
  <c r="J1838" i="5" s="1"/>
  <c r="C1838" i="5"/>
  <c r="E1838" i="5"/>
  <c r="D1826" i="5"/>
  <c r="J1826" i="5" s="1"/>
  <c r="C1826" i="5"/>
  <c r="E1826" i="5"/>
  <c r="D2136" i="5"/>
  <c r="J2136" i="5" s="1"/>
  <c r="C2136" i="5"/>
  <c r="E2136" i="5"/>
  <c r="D1690" i="5"/>
  <c r="C1690" i="5"/>
  <c r="E1690" i="5"/>
  <c r="D1727" i="5"/>
  <c r="C1727" i="5"/>
  <c r="E1727" i="5"/>
  <c r="D1764" i="5"/>
  <c r="C1764" i="5"/>
  <c r="E1764" i="5"/>
  <c r="D614" i="5"/>
  <c r="C614" i="5"/>
  <c r="E614" i="5"/>
  <c r="D758" i="5"/>
  <c r="C758" i="5"/>
  <c r="E758" i="5"/>
  <c r="D902" i="5"/>
  <c r="C902" i="5"/>
  <c r="E902" i="5"/>
  <c r="D1045" i="5"/>
  <c r="J1045" i="5" s="1"/>
  <c r="C1045" i="5"/>
  <c r="E1045" i="5"/>
  <c r="D1109" i="5"/>
  <c r="J1109" i="5" s="1"/>
  <c r="C1109" i="5"/>
  <c r="E1109" i="5"/>
  <c r="D1087" i="5"/>
  <c r="J1087" i="5" s="1"/>
  <c r="C1087" i="5"/>
  <c r="E1087" i="5"/>
  <c r="D1181" i="5"/>
  <c r="C1181" i="5"/>
  <c r="E1181" i="5"/>
  <c r="D1159" i="5"/>
  <c r="C1159" i="5"/>
  <c r="E1159" i="5"/>
  <c r="D1206" i="5"/>
  <c r="J1206" i="5" s="1"/>
  <c r="C1206" i="5"/>
  <c r="E1206" i="5"/>
  <c r="D1385" i="5"/>
  <c r="C1385" i="5"/>
  <c r="E1385" i="5"/>
  <c r="D1373" i="5"/>
  <c r="C1373" i="5"/>
  <c r="E1373" i="5"/>
  <c r="D1432" i="5"/>
  <c r="C1432" i="5"/>
  <c r="E1432" i="5"/>
  <c r="D1420" i="5"/>
  <c r="C1420" i="5"/>
  <c r="E1420" i="5"/>
  <c r="D1408" i="5"/>
  <c r="C1408" i="5"/>
  <c r="E1408" i="5"/>
  <c r="D1467" i="5"/>
  <c r="J1467" i="5" s="1"/>
  <c r="C1467" i="5"/>
  <c r="E1467" i="5"/>
  <c r="D1455" i="5"/>
  <c r="J1455" i="5" s="1"/>
  <c r="C1455" i="5"/>
  <c r="E1455" i="5"/>
  <c r="D1514" i="5"/>
  <c r="J1514" i="5" s="1"/>
  <c r="C1514" i="5"/>
  <c r="E1514" i="5"/>
  <c r="D1502" i="5"/>
  <c r="J1502" i="5" s="1"/>
  <c r="C1502" i="5"/>
  <c r="E1502" i="5"/>
  <c r="D1490" i="5"/>
  <c r="J1490" i="5" s="1"/>
  <c r="C1490" i="5"/>
  <c r="E1490" i="5"/>
  <c r="D1549" i="5"/>
  <c r="C1549" i="5"/>
  <c r="E1549" i="5"/>
  <c r="D1822" i="5"/>
  <c r="J1822" i="5" s="1"/>
  <c r="C1822" i="5"/>
  <c r="E1822" i="5"/>
  <c r="D1810" i="5"/>
  <c r="J1810" i="5" s="1"/>
  <c r="C1810" i="5"/>
  <c r="E1810" i="5"/>
  <c r="D1869" i="5"/>
  <c r="C1869" i="5"/>
  <c r="E1869" i="5"/>
  <c r="D1857" i="5"/>
  <c r="C1857" i="5"/>
  <c r="E1857" i="5"/>
  <c r="D1845" i="5"/>
  <c r="C1845" i="5"/>
  <c r="E1845" i="5"/>
  <c r="D1904" i="5"/>
  <c r="J1904" i="5" s="1"/>
  <c r="C1904" i="5"/>
  <c r="E1904" i="5"/>
  <c r="D1667" i="5"/>
  <c r="C1667" i="5"/>
  <c r="E1667" i="5"/>
  <c r="D1726" i="5"/>
  <c r="C1726" i="5"/>
  <c r="E1726" i="5"/>
  <c r="D1714" i="5"/>
  <c r="C1714" i="5"/>
  <c r="E1714" i="5"/>
  <c r="D1702" i="5"/>
  <c r="C1702" i="5"/>
  <c r="E1702" i="5"/>
  <c r="D1761" i="5"/>
  <c r="C1761" i="5"/>
  <c r="E1761" i="5"/>
  <c r="D1749" i="5"/>
  <c r="C1749" i="5"/>
  <c r="E1749" i="5"/>
  <c r="D1737" i="5"/>
  <c r="C1737" i="5"/>
  <c r="E1737" i="5"/>
  <c r="D1796" i="5"/>
  <c r="C1796" i="5"/>
  <c r="E1796" i="5"/>
  <c r="D1900" i="5"/>
  <c r="J1900" i="5" s="1"/>
  <c r="C1900" i="5"/>
  <c r="E1900" i="5"/>
  <c r="D1888" i="5"/>
  <c r="J1888" i="5" s="1"/>
  <c r="C1888" i="5"/>
  <c r="E1888" i="5"/>
  <c r="D1876" i="5"/>
  <c r="J1876" i="5" s="1"/>
  <c r="C1876" i="5"/>
  <c r="E1876" i="5"/>
  <c r="D1935" i="5"/>
  <c r="J1935" i="5" s="1"/>
  <c r="C1935" i="5"/>
  <c r="E1935" i="5"/>
  <c r="D1923" i="5"/>
  <c r="J1923" i="5" s="1"/>
  <c r="C1923" i="5"/>
  <c r="E1923" i="5"/>
  <c r="D1982" i="5"/>
  <c r="J1982" i="5" s="1"/>
  <c r="C1982" i="5"/>
  <c r="E1982" i="5"/>
  <c r="D1970" i="5"/>
  <c r="J1970" i="5" s="1"/>
  <c r="C1970" i="5"/>
  <c r="E1970" i="5"/>
  <c r="D1958" i="5"/>
  <c r="J1958" i="5" s="1"/>
  <c r="C1958" i="5"/>
  <c r="E1958" i="5"/>
  <c r="D2017" i="5"/>
  <c r="J2017" i="5" s="1"/>
  <c r="C2017" i="5"/>
  <c r="E2017" i="5"/>
  <c r="D2005" i="5"/>
  <c r="J2005" i="5" s="1"/>
  <c r="C2005" i="5"/>
  <c r="E2005" i="5"/>
  <c r="D1993" i="5"/>
  <c r="J1993" i="5" s="1"/>
  <c r="C1993" i="5"/>
  <c r="E1993" i="5"/>
  <c r="D2052" i="5"/>
  <c r="J2052" i="5" s="1"/>
  <c r="C2052" i="5"/>
  <c r="E2052" i="5"/>
  <c r="D2040" i="5"/>
  <c r="J2040" i="5" s="1"/>
  <c r="C2040" i="5"/>
  <c r="E2040" i="5"/>
  <c r="D2028" i="5"/>
  <c r="J2028" i="5" s="1"/>
  <c r="C2028" i="5"/>
  <c r="E2028" i="5"/>
  <c r="D2087" i="5"/>
  <c r="C2087" i="5"/>
  <c r="E2087" i="5"/>
  <c r="D2075" i="5"/>
  <c r="C2075" i="5"/>
  <c r="E2075" i="5"/>
  <c r="D2063" i="5"/>
  <c r="C2063" i="5"/>
  <c r="E2063" i="5"/>
  <c r="D2122" i="5"/>
  <c r="C2122" i="5"/>
  <c r="E2122" i="5"/>
  <c r="D2110" i="5"/>
  <c r="C2110" i="5"/>
  <c r="E2110" i="5"/>
  <c r="D2098" i="5"/>
  <c r="C2098" i="5"/>
  <c r="E2098" i="5"/>
  <c r="D2157" i="5"/>
  <c r="J2157" i="5" s="1"/>
  <c r="C2157" i="5"/>
  <c r="E2157" i="5"/>
  <c r="D609" i="5"/>
  <c r="C609" i="5"/>
  <c r="E609" i="5"/>
  <c r="D753" i="5"/>
  <c r="C753" i="5"/>
  <c r="E753" i="5"/>
  <c r="D938" i="5"/>
  <c r="C938" i="5"/>
  <c r="E938" i="5"/>
  <c r="D1040" i="5"/>
  <c r="J1040" i="5" s="1"/>
  <c r="C1040" i="5"/>
  <c r="E1040" i="5"/>
  <c r="D1100" i="5"/>
  <c r="J1100" i="5" s="1"/>
  <c r="C1100" i="5"/>
  <c r="E1100" i="5"/>
  <c r="D1188" i="5"/>
  <c r="C1188" i="5"/>
  <c r="E1188" i="5"/>
  <c r="D1164" i="5"/>
  <c r="C1164" i="5"/>
  <c r="E1164" i="5"/>
  <c r="D1232" i="5"/>
  <c r="J1232" i="5" s="1"/>
  <c r="C1232" i="5"/>
  <c r="E1232" i="5"/>
  <c r="D1291" i="5"/>
  <c r="J1291" i="5" s="1"/>
  <c r="C1291" i="5"/>
  <c r="E1291" i="5"/>
  <c r="D1279" i="5"/>
  <c r="J1279" i="5" s="1"/>
  <c r="C1279" i="5"/>
  <c r="E1279" i="5"/>
  <c r="D1267" i="5"/>
  <c r="J1267" i="5" s="1"/>
  <c r="C1267" i="5"/>
  <c r="E1267" i="5"/>
  <c r="D1369" i="5"/>
  <c r="C1369" i="5"/>
  <c r="E1369" i="5"/>
  <c r="D1357" i="5"/>
  <c r="C1357" i="5"/>
  <c r="E1357" i="5"/>
  <c r="D1345" i="5"/>
  <c r="C1345" i="5"/>
  <c r="E1345" i="5"/>
  <c r="D1404" i="5"/>
  <c r="C1404" i="5"/>
  <c r="E1404" i="5"/>
  <c r="D1784" i="5"/>
  <c r="C1784" i="5"/>
  <c r="E1784" i="5"/>
  <c r="D1772" i="5"/>
  <c r="C1772" i="5"/>
  <c r="E1772" i="5"/>
  <c r="D1831" i="5"/>
  <c r="J1831" i="5" s="1"/>
  <c r="C1831" i="5"/>
  <c r="E1831" i="5"/>
  <c r="D2141" i="5"/>
  <c r="J2141" i="5" s="1"/>
  <c r="C2141" i="5"/>
  <c r="E2141" i="5"/>
  <c r="D2129" i="5"/>
  <c r="C2129" i="5"/>
  <c r="E2129" i="5"/>
  <c r="D722" i="5"/>
  <c r="J722" i="5" s="1"/>
  <c r="C722" i="5"/>
  <c r="E722" i="5"/>
  <c r="C866" i="5"/>
  <c r="D866" i="5"/>
  <c r="J866" i="5" s="1"/>
  <c r="E866" i="5"/>
  <c r="D969" i="5"/>
  <c r="J969" i="5" s="1"/>
  <c r="C969" i="5"/>
  <c r="E969" i="5"/>
  <c r="D1118" i="5"/>
  <c r="J1118" i="5" s="1"/>
  <c r="C1118" i="5"/>
  <c r="E1118" i="5"/>
  <c r="D1094" i="5"/>
  <c r="J1094" i="5" s="1"/>
  <c r="C1094" i="5"/>
  <c r="E1094" i="5"/>
  <c r="D1186" i="5"/>
  <c r="C1186" i="5"/>
  <c r="E1186" i="5"/>
  <c r="D1162" i="5"/>
  <c r="C1162" i="5"/>
  <c r="E1162" i="5"/>
  <c r="D1213" i="5"/>
  <c r="J1213" i="5" s="1"/>
  <c r="C1213" i="5"/>
  <c r="E1213" i="5"/>
  <c r="D1201" i="5"/>
  <c r="J1201" i="5" s="1"/>
  <c r="C1201" i="5"/>
  <c r="E1201" i="5"/>
  <c r="D1260" i="5"/>
  <c r="J1260" i="5" s="1"/>
  <c r="C1260" i="5"/>
  <c r="E1260" i="5"/>
  <c r="D1248" i="5"/>
  <c r="J1248" i="5" s="1"/>
  <c r="C1248" i="5"/>
  <c r="E1248" i="5"/>
  <c r="D1236" i="5"/>
  <c r="J1236" i="5" s="1"/>
  <c r="C1236" i="5"/>
  <c r="E1236" i="5"/>
  <c r="D1384" i="5"/>
  <c r="C1384" i="5"/>
  <c r="E1384" i="5"/>
  <c r="D1372" i="5"/>
  <c r="C1372" i="5"/>
  <c r="E1372" i="5"/>
  <c r="D1431" i="5"/>
  <c r="C1431" i="5"/>
  <c r="E1431" i="5"/>
  <c r="D1419" i="5"/>
  <c r="C1419" i="5"/>
  <c r="E1419" i="5"/>
  <c r="D1478" i="5"/>
  <c r="J1478" i="5" s="1"/>
  <c r="C1478" i="5"/>
  <c r="E1478" i="5"/>
  <c r="D1466" i="5"/>
  <c r="J1466" i="5" s="1"/>
  <c r="C1466" i="5"/>
  <c r="E1466" i="5"/>
  <c r="D1454" i="5"/>
  <c r="J1454" i="5" s="1"/>
  <c r="C1454" i="5"/>
  <c r="E1454" i="5"/>
  <c r="D1513" i="5"/>
  <c r="J1513" i="5" s="1"/>
  <c r="C1513" i="5"/>
  <c r="E1513" i="5"/>
  <c r="D1501" i="5"/>
  <c r="J1501" i="5" s="1"/>
  <c r="C1501" i="5"/>
  <c r="E1501" i="5"/>
  <c r="D1489" i="5"/>
  <c r="J1489" i="5" s="1"/>
  <c r="C1489" i="5"/>
  <c r="E1489" i="5"/>
  <c r="D1548" i="5"/>
  <c r="C1548" i="5"/>
  <c r="E1548" i="5"/>
  <c r="D1821" i="5"/>
  <c r="J1821" i="5" s="1"/>
  <c r="C1821" i="5"/>
  <c r="E1821" i="5"/>
  <c r="D1809" i="5"/>
  <c r="J1809" i="5" s="1"/>
  <c r="C1809" i="5"/>
  <c r="E1809" i="5"/>
  <c r="D1868" i="5"/>
  <c r="C1868" i="5"/>
  <c r="E1868" i="5"/>
  <c r="D1856" i="5"/>
  <c r="C1856" i="5"/>
  <c r="E1856" i="5"/>
  <c r="D1844" i="5"/>
  <c r="C1844" i="5"/>
  <c r="E1844" i="5"/>
  <c r="D1903" i="5"/>
  <c r="J1903" i="5" s="1"/>
  <c r="C1903" i="5"/>
  <c r="E1903" i="5"/>
  <c r="L1158" i="5"/>
  <c r="L1164" i="5"/>
  <c r="L1170" i="5"/>
  <c r="L1176" i="5"/>
  <c r="L1182" i="5"/>
  <c r="L1188" i="5"/>
  <c r="L1157" i="5"/>
  <c r="L1163" i="5"/>
  <c r="L1169" i="5"/>
  <c r="L1175" i="5"/>
  <c r="L1181" i="5"/>
  <c r="L1187" i="5"/>
  <c r="L1156" i="5"/>
  <c r="L1162" i="5"/>
  <c r="L1168" i="5"/>
  <c r="L1174" i="5"/>
  <c r="L1180" i="5"/>
  <c r="L1186" i="5"/>
  <c r="L1161" i="5"/>
  <c r="L1167" i="5"/>
  <c r="L1173" i="5"/>
  <c r="L1179" i="5"/>
  <c r="L1185" i="5"/>
  <c r="L1160" i="5"/>
  <c r="L1166" i="5"/>
  <c r="L1172" i="5"/>
  <c r="L1178" i="5"/>
  <c r="L1184" i="5"/>
  <c r="L1190" i="5"/>
  <c r="L1189" i="5"/>
  <c r="L1159" i="5"/>
  <c r="L1165" i="5"/>
  <c r="L1171" i="5"/>
  <c r="L1177" i="5"/>
  <c r="L1183" i="5"/>
  <c r="L1949" i="5"/>
  <c r="L1953" i="5"/>
  <c r="L1954" i="5"/>
  <c r="L1961" i="5"/>
  <c r="L1966" i="5"/>
  <c r="L1968" i="5"/>
  <c r="L1969" i="5"/>
  <c r="L1976" i="5"/>
  <c r="L1950" i="5"/>
  <c r="L1957" i="5"/>
  <c r="L1951" i="5"/>
  <c r="L1962" i="5"/>
  <c r="L1967" i="5"/>
  <c r="L1958" i="5"/>
  <c r="L1963" i="5"/>
  <c r="L1964" i="5"/>
  <c r="L1970" i="5"/>
  <c r="L1971" i="5"/>
  <c r="L1974" i="5"/>
  <c r="L1975" i="5"/>
  <c r="L1977" i="5"/>
  <c r="L1952" i="5"/>
  <c r="L1978" i="5"/>
  <c r="L1982" i="5"/>
  <c r="L1955" i="5"/>
  <c r="L1959" i="5"/>
  <c r="L1960" i="5"/>
  <c r="L1965" i="5"/>
  <c r="L1972" i="5"/>
  <c r="L1979" i="5"/>
  <c r="L1980" i="5"/>
  <c r="L1981" i="5"/>
  <c r="L1948" i="5"/>
  <c r="L1956" i="5"/>
  <c r="L1973" i="5"/>
  <c r="L368" i="5"/>
  <c r="L374" i="5"/>
  <c r="L380" i="5"/>
  <c r="L386" i="5"/>
  <c r="L392" i="5"/>
  <c r="L367" i="5"/>
  <c r="L373" i="5"/>
  <c r="L379" i="5"/>
  <c r="L385" i="5"/>
  <c r="L391" i="5"/>
  <c r="L397" i="5"/>
  <c r="L366" i="5"/>
  <c r="L372" i="5"/>
  <c r="L378" i="5"/>
  <c r="L384" i="5"/>
  <c r="L390" i="5"/>
  <c r="L396" i="5"/>
  <c r="L363" i="5"/>
  <c r="L365" i="5"/>
  <c r="L371" i="5"/>
  <c r="L377" i="5"/>
  <c r="L383" i="5"/>
  <c r="L389" i="5"/>
  <c r="L395" i="5"/>
  <c r="L364" i="5"/>
  <c r="L370" i="5"/>
  <c r="L376" i="5"/>
  <c r="L382" i="5"/>
  <c r="L388" i="5"/>
  <c r="L394" i="5"/>
  <c r="L398" i="5"/>
  <c r="L369" i="5"/>
  <c r="L375" i="5"/>
  <c r="L381" i="5"/>
  <c r="L387" i="5"/>
  <c r="L393" i="5"/>
  <c r="L720" i="5"/>
  <c r="L719" i="5"/>
  <c r="L718" i="5"/>
  <c r="L717" i="5"/>
  <c r="L722" i="5"/>
  <c r="L721" i="5"/>
  <c r="L687" i="5"/>
  <c r="L1339" i="5"/>
  <c r="L1344" i="5"/>
  <c r="L1347" i="5"/>
  <c r="L1348" i="5"/>
  <c r="L1351" i="5"/>
  <c r="L1354" i="5"/>
  <c r="L1359" i="5"/>
  <c r="L1361" i="5"/>
  <c r="L1336" i="5"/>
  <c r="L1341" i="5"/>
  <c r="L1342" i="5"/>
  <c r="L1349" i="5"/>
  <c r="L1340" i="5"/>
  <c r="L1343" i="5"/>
  <c r="L1364" i="5"/>
  <c r="L1345" i="5"/>
  <c r="L1352" i="5"/>
  <c r="L1357" i="5"/>
  <c r="L1358" i="5"/>
  <c r="L1360" i="5"/>
  <c r="L1365" i="5"/>
  <c r="L1370" i="5"/>
  <c r="L1353" i="5"/>
  <c r="L1355" i="5"/>
  <c r="L1366" i="5"/>
  <c r="L1367" i="5"/>
  <c r="L1368" i="5"/>
  <c r="L1369" i="5"/>
  <c r="L1363" i="5"/>
  <c r="L1337" i="5"/>
  <c r="L1346" i="5"/>
  <c r="L1356" i="5"/>
  <c r="L1338" i="5"/>
  <c r="L1350" i="5"/>
  <c r="L1362" i="5"/>
  <c r="L1914" i="5"/>
  <c r="L1925" i="5"/>
  <c r="L1927" i="5"/>
  <c r="L1928" i="5"/>
  <c r="L1930" i="5"/>
  <c r="L1915" i="5"/>
  <c r="L1916" i="5"/>
  <c r="L1917" i="5"/>
  <c r="L1931" i="5"/>
  <c r="L1933" i="5"/>
  <c r="L1934" i="5"/>
  <c r="L1939" i="5"/>
  <c r="L1940" i="5"/>
  <c r="L1941" i="5"/>
  <c r="L1918" i="5"/>
  <c r="L1921" i="5"/>
  <c r="L1922" i="5"/>
  <c r="L1923" i="5"/>
  <c r="L1924" i="5"/>
  <c r="L1935" i="5"/>
  <c r="L1937" i="5"/>
  <c r="L1942" i="5"/>
  <c r="L1943" i="5"/>
  <c r="L1944" i="5"/>
  <c r="L1945" i="5"/>
  <c r="L1946" i="5"/>
  <c r="L1912" i="5"/>
  <c r="L1919" i="5"/>
  <c r="L1926" i="5"/>
  <c r="L1932" i="5"/>
  <c r="L1936" i="5"/>
  <c r="L1938" i="5"/>
  <c r="L1913" i="5"/>
  <c r="L1920" i="5"/>
  <c r="L1929" i="5"/>
  <c r="L430" i="5"/>
  <c r="L434" i="5"/>
  <c r="L399" i="5"/>
  <c r="L433" i="5"/>
  <c r="L429" i="5"/>
  <c r="L432" i="5"/>
  <c r="L431" i="5"/>
  <c r="L286" i="5"/>
  <c r="L285" i="5"/>
  <c r="L284" i="5"/>
  <c r="L289" i="5"/>
  <c r="L288" i="5"/>
  <c r="L287" i="5"/>
  <c r="L254" i="5"/>
  <c r="L646" i="5"/>
  <c r="L645" i="5"/>
  <c r="L650" i="5"/>
  <c r="L649" i="5"/>
  <c r="L615" i="5"/>
  <c r="L648" i="5"/>
  <c r="L647" i="5"/>
  <c r="L1519" i="5"/>
  <c r="L1524" i="5"/>
  <c r="L1527" i="5"/>
  <c r="L1529" i="5"/>
  <c r="L1520" i="5"/>
  <c r="L1536" i="5"/>
  <c r="L1548" i="5"/>
  <c r="L1521" i="5"/>
  <c r="L1522" i="5"/>
  <c r="L1526" i="5"/>
  <c r="L1531" i="5"/>
  <c r="L1538" i="5"/>
  <c r="L1539" i="5"/>
  <c r="L1541" i="5"/>
  <c r="L1516" i="5"/>
  <c r="L1533" i="5"/>
  <c r="L1537" i="5"/>
  <c r="L1545" i="5"/>
  <c r="L1549" i="5"/>
  <c r="L1523" i="5"/>
  <c r="L1532" i="5"/>
  <c r="L1543" i="5"/>
  <c r="L1544" i="5"/>
  <c r="L1546" i="5"/>
  <c r="L1550" i="5"/>
  <c r="L1517" i="5"/>
  <c r="L1525" i="5"/>
  <c r="L1530" i="5"/>
  <c r="L1540" i="5"/>
  <c r="L1547" i="5"/>
  <c r="L1518" i="5"/>
  <c r="L1528" i="5"/>
  <c r="L1534" i="5"/>
  <c r="L1535" i="5"/>
  <c r="L1542" i="5"/>
  <c r="L1989" i="5"/>
  <c r="L1993" i="5"/>
  <c r="L1987" i="5"/>
  <c r="L1995" i="5"/>
  <c r="L1999" i="5"/>
  <c r="L1988" i="5"/>
  <c r="L2000" i="5"/>
  <c r="L2001" i="5"/>
  <c r="L2005" i="5"/>
  <c r="L1994" i="5"/>
  <c r="L1984" i="5"/>
  <c r="L2004" i="5"/>
  <c r="L1996" i="5"/>
  <c r="L1997" i="5"/>
  <c r="L2006" i="5"/>
  <c r="L2009" i="5"/>
  <c r="L2010" i="5"/>
  <c r="L1985" i="5"/>
  <c r="L1986" i="5"/>
  <c r="L1990" i="5"/>
  <c r="L1991" i="5"/>
  <c r="L2007" i="5"/>
  <c r="L2002" i="5"/>
  <c r="L2003" i="5"/>
  <c r="L2008" i="5"/>
  <c r="L2012" i="5"/>
  <c r="L2013" i="5"/>
  <c r="L2016" i="5"/>
  <c r="L2017" i="5"/>
  <c r="L1992" i="5"/>
  <c r="L1998" i="5"/>
  <c r="L2011" i="5"/>
  <c r="L2014" i="5"/>
  <c r="L2015" i="5"/>
  <c r="L2018" i="5"/>
  <c r="L1555" i="5"/>
  <c r="L1569" i="5"/>
  <c r="L1575" i="5"/>
  <c r="L1576" i="5"/>
  <c r="L1556" i="5"/>
  <c r="L1564" i="5"/>
  <c r="L1565" i="5"/>
  <c r="L1572" i="5"/>
  <c r="L1579" i="5"/>
  <c r="L1557" i="5"/>
  <c r="L1561" i="5"/>
  <c r="L1562" i="5"/>
  <c r="L1577" i="5"/>
  <c r="L1553" i="5"/>
  <c r="L1578" i="5"/>
  <c r="L1570" i="5"/>
  <c r="L1580" i="5"/>
  <c r="L1581" i="5"/>
  <c r="L1582" i="5"/>
  <c r="L1583" i="5"/>
  <c r="L1585" i="5"/>
  <c r="L1552" i="5"/>
  <c r="L1554" i="5"/>
  <c r="L1558" i="5"/>
  <c r="L1559" i="5"/>
  <c r="L1571" i="5"/>
  <c r="L1584" i="5"/>
  <c r="L1586" i="5"/>
  <c r="L1573" i="5"/>
  <c r="L1560" i="5"/>
  <c r="L1563" i="5"/>
  <c r="L1566" i="5"/>
  <c r="L1567" i="5"/>
  <c r="L1568" i="5"/>
  <c r="L1574" i="5"/>
  <c r="L1410" i="5"/>
  <c r="L1426" i="5"/>
  <c r="L1439" i="5"/>
  <c r="L1442" i="5"/>
  <c r="L1411" i="5"/>
  <c r="L1414" i="5"/>
  <c r="L1417" i="5"/>
  <c r="L1420" i="5"/>
  <c r="L1423" i="5"/>
  <c r="L1429" i="5"/>
  <c r="L1434" i="5"/>
  <c r="L1440" i="5"/>
  <c r="L1441" i="5"/>
  <c r="L1412" i="5"/>
  <c r="L1415" i="5"/>
  <c r="L1418" i="5"/>
  <c r="L1421" i="5"/>
  <c r="L1424" i="5"/>
  <c r="L1435" i="5"/>
  <c r="L1408" i="5"/>
  <c r="L1427" i="5"/>
  <c r="L1430" i="5"/>
  <c r="L1425" i="5"/>
  <c r="L1428" i="5"/>
  <c r="L1431" i="5"/>
  <c r="L1433" i="5"/>
  <c r="L1436" i="5"/>
  <c r="L1437" i="5"/>
  <c r="L1419" i="5"/>
  <c r="L1422" i="5"/>
  <c r="L1432" i="5"/>
  <c r="L1409" i="5"/>
  <c r="L1413" i="5"/>
  <c r="L1416" i="5"/>
  <c r="L1438" i="5"/>
  <c r="L609" i="5"/>
  <c r="L614" i="5"/>
  <c r="L613" i="5"/>
  <c r="L579" i="5"/>
  <c r="L612" i="5"/>
  <c r="L611" i="5"/>
  <c r="L610" i="5"/>
  <c r="L2069" i="5"/>
  <c r="L2072" i="5"/>
  <c r="L2079" i="5"/>
  <c r="L2082" i="5"/>
  <c r="L2085" i="5"/>
  <c r="L2088" i="5"/>
  <c r="L2057" i="5"/>
  <c r="L2063" i="5"/>
  <c r="L2066" i="5"/>
  <c r="L2081" i="5"/>
  <c r="L2086" i="5"/>
  <c r="L2087" i="5"/>
  <c r="L2089" i="5"/>
  <c r="L2090" i="5"/>
  <c r="L2058" i="5"/>
  <c r="L2070" i="5"/>
  <c r="L2073" i="5"/>
  <c r="L2074" i="5"/>
  <c r="L2077" i="5"/>
  <c r="L2080" i="5"/>
  <c r="L2083" i="5"/>
  <c r="L2059" i="5"/>
  <c r="L2064" i="5"/>
  <c r="L2067" i="5"/>
  <c r="L2071" i="5"/>
  <c r="L2075" i="5"/>
  <c r="L2078" i="5"/>
  <c r="L2060" i="5"/>
  <c r="L2065" i="5"/>
  <c r="L2068" i="5"/>
  <c r="L2084" i="5"/>
  <c r="L2056" i="5"/>
  <c r="L2061" i="5"/>
  <c r="L2062" i="5"/>
  <c r="L2076" i="5"/>
  <c r="L1006" i="5"/>
  <c r="L1010" i="5"/>
  <c r="L1009" i="5"/>
  <c r="L975" i="5"/>
  <c r="L1008" i="5"/>
  <c r="L1007" i="5"/>
  <c r="L1005" i="5"/>
  <c r="L1266" i="5"/>
  <c r="L1272" i="5"/>
  <c r="L1278" i="5"/>
  <c r="L1271" i="5"/>
  <c r="L1276" i="5"/>
  <c r="L1281" i="5"/>
  <c r="L1287" i="5"/>
  <c r="L1293" i="5"/>
  <c r="L1265" i="5"/>
  <c r="L1270" i="5"/>
  <c r="L1275" i="5"/>
  <c r="L1280" i="5"/>
  <c r="L1286" i="5"/>
  <c r="L1292" i="5"/>
  <c r="L1298" i="5"/>
  <c r="L1264" i="5"/>
  <c r="L1269" i="5"/>
  <c r="L1274" i="5"/>
  <c r="L1279" i="5"/>
  <c r="L1285" i="5"/>
  <c r="L1291" i="5"/>
  <c r="L1297" i="5"/>
  <c r="L1268" i="5"/>
  <c r="L1273" i="5"/>
  <c r="L1284" i="5"/>
  <c r="L1290" i="5"/>
  <c r="L1296" i="5"/>
  <c r="L1267" i="5"/>
  <c r="L1283" i="5"/>
  <c r="L1289" i="5"/>
  <c r="L1295" i="5"/>
  <c r="L1294" i="5"/>
  <c r="L1277" i="5"/>
  <c r="L1282" i="5"/>
  <c r="L1288" i="5"/>
  <c r="L1389" i="5"/>
  <c r="L1390" i="5"/>
  <c r="L1393" i="5"/>
  <c r="L1405" i="5"/>
  <c r="L1373" i="5"/>
  <c r="L1379" i="5"/>
  <c r="L1382" i="5"/>
  <c r="L1374" i="5"/>
  <c r="L1383" i="5"/>
  <c r="L1387" i="5"/>
  <c r="L1395" i="5"/>
  <c r="L1397" i="5"/>
  <c r="L1376" i="5"/>
  <c r="L1381" i="5"/>
  <c r="L1394" i="5"/>
  <c r="L1400" i="5"/>
  <c r="L1404" i="5"/>
  <c r="L1375" i="5"/>
  <c r="L1388" i="5"/>
  <c r="L1396" i="5"/>
  <c r="L1399" i="5"/>
  <c r="L1380" i="5"/>
  <c r="L1384" i="5"/>
  <c r="L1392" i="5"/>
  <c r="L1403" i="5"/>
  <c r="L1406" i="5"/>
  <c r="L1385" i="5"/>
  <c r="L1398" i="5"/>
  <c r="L1402" i="5"/>
  <c r="L1401" i="5"/>
  <c r="L1372" i="5"/>
  <c r="L1377" i="5"/>
  <c r="L1378" i="5"/>
  <c r="L1386" i="5"/>
  <c r="L1391" i="5"/>
  <c r="L938" i="5"/>
  <c r="L935" i="5"/>
  <c r="L934" i="5"/>
  <c r="L936" i="5"/>
  <c r="L903" i="5"/>
  <c r="L933" i="5"/>
  <c r="L937" i="5"/>
  <c r="L249" i="5"/>
  <c r="L248" i="5"/>
  <c r="L253" i="5"/>
  <c r="L252" i="5"/>
  <c r="L218" i="5"/>
  <c r="L251" i="5"/>
  <c r="L250" i="5"/>
  <c r="L1042" i="5"/>
  <c r="L1040" i="5"/>
  <c r="L1046" i="5"/>
  <c r="L1045" i="5"/>
  <c r="L1044" i="5"/>
  <c r="L1041" i="5"/>
  <c r="L1043" i="5"/>
  <c r="L108" i="5"/>
  <c r="L107" i="5"/>
  <c r="L106" i="5"/>
  <c r="L105" i="5"/>
  <c r="L104" i="5"/>
  <c r="L103" i="5"/>
  <c r="L109" i="5"/>
  <c r="L74" i="5"/>
  <c r="L145" i="5"/>
  <c r="L144" i="5"/>
  <c r="L143" i="5"/>
  <c r="L142" i="5"/>
  <c r="L141" i="5"/>
  <c r="L140" i="5"/>
  <c r="L1446" i="5"/>
  <c r="L1455" i="5"/>
  <c r="L1473" i="5"/>
  <c r="L1447" i="5"/>
  <c r="L1452" i="5"/>
  <c r="L1453" i="5"/>
  <c r="L1456" i="5"/>
  <c r="L1461" i="5"/>
  <c r="L1462" i="5"/>
  <c r="L1465" i="5"/>
  <c r="L1468" i="5"/>
  <c r="L1448" i="5"/>
  <c r="L1469" i="5"/>
  <c r="L1474" i="5"/>
  <c r="L1444" i="5"/>
  <c r="L1449" i="5"/>
  <c r="L1450" i="5"/>
  <c r="L1454" i="5"/>
  <c r="L1463" i="5"/>
  <c r="L1466" i="5"/>
  <c r="L1467" i="5"/>
  <c r="L1475" i="5"/>
  <c r="L1457" i="5"/>
  <c r="L1460" i="5"/>
  <c r="L1470" i="5"/>
  <c r="L1476" i="5"/>
  <c r="L1477" i="5"/>
  <c r="L1478" i="5"/>
  <c r="L1458" i="5"/>
  <c r="L1459" i="5"/>
  <c r="L1472" i="5"/>
  <c r="L1451" i="5"/>
  <c r="L1471" i="5"/>
  <c r="L1445" i="5"/>
  <c r="L1464" i="5"/>
  <c r="L1483" i="5"/>
  <c r="L1491" i="5"/>
  <c r="L1495" i="5"/>
  <c r="L1509" i="5"/>
  <c r="L1484" i="5"/>
  <c r="L1496" i="5"/>
  <c r="L1503" i="5"/>
  <c r="L1480" i="5"/>
  <c r="L1488" i="5"/>
  <c r="L1492" i="5"/>
  <c r="L1493" i="5"/>
  <c r="L1497" i="5"/>
  <c r="L1500" i="5"/>
  <c r="L1506" i="5"/>
  <c r="L1485" i="5"/>
  <c r="L1489" i="5"/>
  <c r="L1505" i="5"/>
  <c r="L1481" i="5"/>
  <c r="L1490" i="5"/>
  <c r="L1498" i="5"/>
  <c r="L1501" i="5"/>
  <c r="L1502" i="5"/>
  <c r="L1513" i="5"/>
  <c r="L1514" i="5"/>
  <c r="L1482" i="5"/>
  <c r="L1486" i="5"/>
  <c r="L1487" i="5"/>
  <c r="L1494" i="5"/>
  <c r="L1499" i="5"/>
  <c r="L1504" i="5"/>
  <c r="L1507" i="5"/>
  <c r="L1508" i="5"/>
  <c r="L1510" i="5"/>
  <c r="L1511" i="5"/>
  <c r="L1512" i="5"/>
  <c r="L757" i="5"/>
  <c r="L723" i="5"/>
  <c r="L756" i="5"/>
  <c r="L755" i="5"/>
  <c r="L754" i="5"/>
  <c r="L753" i="5"/>
  <c r="L758" i="5"/>
  <c r="L1193" i="5"/>
  <c r="L1199" i="5"/>
  <c r="L1205" i="5"/>
  <c r="L1211" i="5"/>
  <c r="L1217" i="5"/>
  <c r="L1223" i="5"/>
  <c r="L1192" i="5"/>
  <c r="L1198" i="5"/>
  <c r="L1204" i="5"/>
  <c r="L1210" i="5"/>
  <c r="L1216" i="5"/>
  <c r="L1222" i="5"/>
  <c r="L1197" i="5"/>
  <c r="L1203" i="5"/>
  <c r="L1209" i="5"/>
  <c r="L1215" i="5"/>
  <c r="L1221" i="5"/>
  <c r="L1196" i="5"/>
  <c r="L1202" i="5"/>
  <c r="L1208" i="5"/>
  <c r="L1214" i="5"/>
  <c r="L1220" i="5"/>
  <c r="L1226" i="5"/>
  <c r="L1195" i="5"/>
  <c r="L1201" i="5"/>
  <c r="L1207" i="5"/>
  <c r="L1213" i="5"/>
  <c r="L1219" i="5"/>
  <c r="L1225" i="5"/>
  <c r="L1224" i="5"/>
  <c r="L1194" i="5"/>
  <c r="L1200" i="5"/>
  <c r="L1206" i="5"/>
  <c r="L1212" i="5"/>
  <c r="L1218" i="5"/>
  <c r="L969" i="5"/>
  <c r="L972" i="5"/>
  <c r="L971" i="5"/>
  <c r="L970" i="5"/>
  <c r="L974" i="5"/>
  <c r="L973" i="5"/>
  <c r="L939" i="5"/>
  <c r="L1086" i="5"/>
  <c r="L1092" i="5"/>
  <c r="L1098" i="5"/>
  <c r="L1104" i="5"/>
  <c r="L1110" i="5"/>
  <c r="L1116" i="5"/>
  <c r="L1085" i="5"/>
  <c r="L1084" i="5"/>
  <c r="L1090" i="5"/>
  <c r="L1096" i="5"/>
  <c r="L1102" i="5"/>
  <c r="L1108" i="5"/>
  <c r="L1114" i="5"/>
  <c r="L1089" i="5"/>
  <c r="L1095" i="5"/>
  <c r="L1101" i="5"/>
  <c r="L1107" i="5"/>
  <c r="L1113" i="5"/>
  <c r="L1088" i="5"/>
  <c r="L1094" i="5"/>
  <c r="L1100" i="5"/>
  <c r="L1106" i="5"/>
  <c r="L1112" i="5"/>
  <c r="L1118" i="5"/>
  <c r="L1099" i="5"/>
  <c r="L1117" i="5"/>
  <c r="L1091" i="5"/>
  <c r="L1109" i="5"/>
  <c r="L1087" i="5"/>
  <c r="L1105" i="5"/>
  <c r="L1097" i="5"/>
  <c r="L1115" i="5"/>
  <c r="L1093" i="5"/>
  <c r="L1111" i="5"/>
  <c r="L1103" i="5"/>
  <c r="L1328" i="5"/>
  <c r="L1329" i="5"/>
  <c r="L1330" i="5"/>
  <c r="L1331" i="5"/>
  <c r="L1334" i="5"/>
  <c r="L1332" i="5"/>
  <c r="L1333" i="5"/>
  <c r="L1699" i="5"/>
  <c r="L1700" i="5"/>
  <c r="L1703" i="5"/>
  <c r="L1706" i="5"/>
  <c r="L1709" i="5"/>
  <c r="L1712" i="5"/>
  <c r="L1719" i="5"/>
  <c r="L1721" i="5"/>
  <c r="L1730" i="5"/>
  <c r="L1713" i="5"/>
  <c r="L1716" i="5"/>
  <c r="L1696" i="5"/>
  <c r="L1718" i="5"/>
  <c r="L1723" i="5"/>
  <c r="L1701" i="5"/>
  <c r="L1704" i="5"/>
  <c r="L1707" i="5"/>
  <c r="L1710" i="5"/>
  <c r="L1714" i="5"/>
  <c r="L1717" i="5"/>
  <c r="L1720" i="5"/>
  <c r="L1724" i="5"/>
  <c r="L1725" i="5"/>
  <c r="L1726" i="5"/>
  <c r="L1727" i="5"/>
  <c r="L1697" i="5"/>
  <c r="L1715" i="5"/>
  <c r="L1722" i="5"/>
  <c r="L1728" i="5"/>
  <c r="L1698" i="5"/>
  <c r="L1702" i="5"/>
  <c r="L1705" i="5"/>
  <c r="L1708" i="5"/>
  <c r="L1711" i="5"/>
  <c r="L1729" i="5"/>
  <c r="L176" i="5"/>
  <c r="L181" i="5"/>
  <c r="L180" i="5"/>
  <c r="L146" i="5"/>
  <c r="L179" i="5"/>
  <c r="L178" i="5"/>
  <c r="L177" i="5"/>
  <c r="L1733" i="5"/>
  <c r="L1737" i="5"/>
  <c r="L1740" i="5"/>
  <c r="L1743" i="5"/>
  <c r="L1746" i="5"/>
  <c r="L1751" i="5"/>
  <c r="L1736" i="5"/>
  <c r="L1744" i="5"/>
  <c r="L1749" i="5"/>
  <c r="L1756" i="5"/>
  <c r="L1758" i="5"/>
  <c r="L1745" i="5"/>
  <c r="L1753" i="5"/>
  <c r="L1755" i="5"/>
  <c r="L1741" i="5"/>
  <c r="L1750" i="5"/>
  <c r="L1732" i="5"/>
  <c r="L1738" i="5"/>
  <c r="L1742" i="5"/>
  <c r="L1757" i="5"/>
  <c r="L1763" i="5"/>
  <c r="L1766" i="5"/>
  <c r="L1734" i="5"/>
  <c r="L1739" i="5"/>
  <c r="L1754" i="5"/>
  <c r="L1759" i="5"/>
  <c r="L1762" i="5"/>
  <c r="L1764" i="5"/>
  <c r="L1765" i="5"/>
  <c r="L1735" i="5"/>
  <c r="L1747" i="5"/>
  <c r="L1748" i="5"/>
  <c r="L1752" i="5"/>
  <c r="L1760" i="5"/>
  <c r="L1761" i="5"/>
  <c r="L537" i="5"/>
  <c r="L542" i="5"/>
  <c r="L541" i="5"/>
  <c r="L507" i="5"/>
  <c r="L540" i="5"/>
  <c r="L539" i="5"/>
  <c r="L538" i="5"/>
  <c r="L578" i="5"/>
  <c r="L577" i="5"/>
  <c r="L576" i="5"/>
  <c r="L575" i="5"/>
  <c r="L574" i="5"/>
  <c r="L573" i="5"/>
  <c r="L2092" i="5"/>
  <c r="L2096" i="5"/>
  <c r="L2097" i="5"/>
  <c r="L2098" i="5"/>
  <c r="L2102" i="5"/>
  <c r="L2103" i="5"/>
  <c r="L2104" i="5"/>
  <c r="L2119" i="5"/>
  <c r="L2122" i="5"/>
  <c r="L2123" i="5"/>
  <c r="L2124" i="5"/>
  <c r="L2126" i="5"/>
  <c r="L2105" i="5"/>
  <c r="L2106" i="5"/>
  <c r="L2108" i="5"/>
  <c r="L2109" i="5"/>
  <c r="L2110" i="5"/>
  <c r="L2113" i="5"/>
  <c r="L2114" i="5"/>
  <c r="L2115" i="5"/>
  <c r="L2120" i="5"/>
  <c r="L2121" i="5"/>
  <c r="L2093" i="5"/>
  <c r="L2099" i="5"/>
  <c r="L2111" i="5"/>
  <c r="L2116" i="5"/>
  <c r="L2118" i="5"/>
  <c r="L2094" i="5"/>
  <c r="L2101" i="5"/>
  <c r="L2107" i="5"/>
  <c r="L2117" i="5"/>
  <c r="L2095" i="5"/>
  <c r="L2100" i="5"/>
  <c r="L2112" i="5"/>
  <c r="L2125" i="5"/>
  <c r="L1228" i="5"/>
  <c r="L1234" i="5"/>
  <c r="L1240" i="5"/>
  <c r="L1246" i="5"/>
  <c r="L1252" i="5"/>
  <c r="L1258" i="5"/>
  <c r="L1233" i="5"/>
  <c r="L1239" i="5"/>
  <c r="L1245" i="5"/>
  <c r="L1251" i="5"/>
  <c r="L1257" i="5"/>
  <c r="L1232" i="5"/>
  <c r="L1238" i="5"/>
  <c r="L1244" i="5"/>
  <c r="L1250" i="5"/>
  <c r="L1256" i="5"/>
  <c r="L1262" i="5"/>
  <c r="L1231" i="5"/>
  <c r="L1237" i="5"/>
  <c r="L1243" i="5"/>
  <c r="L1249" i="5"/>
  <c r="L1255" i="5"/>
  <c r="L1261" i="5"/>
  <c r="L1230" i="5"/>
  <c r="L1236" i="5"/>
  <c r="L1242" i="5"/>
  <c r="L1248" i="5"/>
  <c r="L1254" i="5"/>
  <c r="L1260" i="5"/>
  <c r="L1259" i="5"/>
  <c r="L1229" i="5"/>
  <c r="L1235" i="5"/>
  <c r="L1241" i="5"/>
  <c r="L1247" i="5"/>
  <c r="L1253" i="5"/>
  <c r="L1588" i="5"/>
  <c r="L1596" i="5"/>
  <c r="L1600" i="5"/>
  <c r="L1601" i="5"/>
  <c r="L1593" i="5"/>
  <c r="L1597" i="5"/>
  <c r="L1615" i="5"/>
  <c r="L1617" i="5"/>
  <c r="L1589" i="5"/>
  <c r="L1598" i="5"/>
  <c r="L1606" i="5"/>
  <c r="L1610" i="5"/>
  <c r="L1616" i="5"/>
  <c r="L1591" i="5"/>
  <c r="L1599" i="5"/>
  <c r="L1603" i="5"/>
  <c r="L1612" i="5"/>
  <c r="L1592" i="5"/>
  <c r="L1604" i="5"/>
  <c r="L1608" i="5"/>
  <c r="L1618" i="5"/>
  <c r="L1619" i="5"/>
  <c r="L1621" i="5"/>
  <c r="L1622" i="5"/>
  <c r="L1605" i="5"/>
  <c r="L1607" i="5"/>
  <c r="L1609" i="5"/>
  <c r="L1611" i="5"/>
  <c r="L1613" i="5"/>
  <c r="L1620" i="5"/>
  <c r="L1590" i="5"/>
  <c r="L1594" i="5"/>
  <c r="L1595" i="5"/>
  <c r="L1602" i="5"/>
  <c r="L1614" i="5"/>
  <c r="L212" i="5"/>
  <c r="L215" i="5"/>
  <c r="L214" i="5"/>
  <c r="L217" i="5"/>
  <c r="L182" i="5"/>
  <c r="L213" i="5"/>
  <c r="L216" i="5"/>
  <c r="L794" i="5"/>
  <c r="L793" i="5"/>
  <c r="L759" i="5"/>
  <c r="L792" i="5"/>
  <c r="L791" i="5"/>
  <c r="L790" i="5"/>
  <c r="L789" i="5"/>
  <c r="L1673" i="5"/>
  <c r="L1684" i="5"/>
  <c r="L1686" i="5"/>
  <c r="L1688" i="5"/>
  <c r="L1689" i="5"/>
  <c r="L1690" i="5"/>
  <c r="L1660" i="5"/>
  <c r="L1665" i="5"/>
  <c r="L1668" i="5"/>
  <c r="L1679" i="5"/>
  <c r="L1682" i="5"/>
  <c r="L1687" i="5"/>
  <c r="L1680" i="5"/>
  <c r="L1683" i="5"/>
  <c r="L1661" i="5"/>
  <c r="L1666" i="5"/>
  <c r="L1669" i="5"/>
  <c r="L1670" i="5"/>
  <c r="L1671" i="5"/>
  <c r="L1674" i="5"/>
  <c r="L1675" i="5"/>
  <c r="L1676" i="5"/>
  <c r="L1677" i="5"/>
  <c r="L1685" i="5"/>
  <c r="L1693" i="5"/>
  <c r="L1694" i="5"/>
  <c r="L1662" i="5"/>
  <c r="L1667" i="5"/>
  <c r="L1681" i="5"/>
  <c r="L1692" i="5"/>
  <c r="L1663" i="5"/>
  <c r="L1664" i="5"/>
  <c r="L1672" i="5"/>
  <c r="L1678" i="5"/>
  <c r="L1691" i="5"/>
  <c r="L1807" i="5"/>
  <c r="L1811" i="5"/>
  <c r="L1812" i="5"/>
  <c r="L1819" i="5"/>
  <c r="L1827" i="5"/>
  <c r="L1830" i="5"/>
  <c r="L1808" i="5"/>
  <c r="L1816" i="5"/>
  <c r="L1820" i="5"/>
  <c r="L1825" i="5"/>
  <c r="L1831" i="5"/>
  <c r="L1837" i="5"/>
  <c r="L1804" i="5"/>
  <c r="L1813" i="5"/>
  <c r="L1817" i="5"/>
  <c r="L1818" i="5"/>
  <c r="L1822" i="5"/>
  <c r="L1828" i="5"/>
  <c r="L1805" i="5"/>
  <c r="L1806" i="5"/>
  <c r="L1815" i="5"/>
  <c r="L1823" i="5"/>
  <c r="L1824" i="5"/>
  <c r="L1826" i="5"/>
  <c r="L1809" i="5"/>
  <c r="L1838" i="5"/>
  <c r="L1821" i="5"/>
  <c r="L1810" i="5"/>
  <c r="L1814" i="5"/>
  <c r="L1829" i="5"/>
  <c r="L1835" i="5"/>
  <c r="L1836" i="5"/>
  <c r="L1832" i="5"/>
  <c r="L1833" i="5"/>
  <c r="L1834" i="5"/>
  <c r="L1627" i="5"/>
  <c r="L1635" i="5"/>
  <c r="L1639" i="5"/>
  <c r="L1644" i="5"/>
  <c r="L1651" i="5"/>
  <c r="L1654" i="5"/>
  <c r="L1657" i="5"/>
  <c r="L1658" i="5"/>
  <c r="L1628" i="5"/>
  <c r="L1640" i="5"/>
  <c r="L1641" i="5"/>
  <c r="L1645" i="5"/>
  <c r="L1648" i="5"/>
  <c r="L1652" i="5"/>
  <c r="L1653" i="5"/>
  <c r="L1624" i="5"/>
  <c r="L1632" i="5"/>
  <c r="L1636" i="5"/>
  <c r="L1637" i="5"/>
  <c r="L1646" i="5"/>
  <c r="L1629" i="5"/>
  <c r="L1633" i="5"/>
  <c r="L1642" i="5"/>
  <c r="L1643" i="5"/>
  <c r="L1649" i="5"/>
  <c r="L1625" i="5"/>
  <c r="L1634" i="5"/>
  <c r="L1656" i="5"/>
  <c r="L1626" i="5"/>
  <c r="L1630" i="5"/>
  <c r="L1631" i="5"/>
  <c r="L1638" i="5"/>
  <c r="L1647" i="5"/>
  <c r="L1655" i="5"/>
  <c r="L1650" i="5"/>
  <c r="L1078" i="5"/>
  <c r="L1076" i="5"/>
  <c r="L1082" i="5"/>
  <c r="L1081" i="5"/>
  <c r="L1080" i="5"/>
  <c r="L1079" i="5"/>
  <c r="L1077" i="5"/>
  <c r="L506" i="5"/>
  <c r="L477" i="5"/>
  <c r="H477" i="5" s="1"/>
  <c r="I477" i="5" s="1"/>
  <c r="L483" i="5"/>
  <c r="L489" i="5"/>
  <c r="L495" i="5"/>
  <c r="L501" i="5"/>
  <c r="L505" i="5"/>
  <c r="L476" i="5"/>
  <c r="H476" i="5" s="1"/>
  <c r="I476" i="5" s="1"/>
  <c r="L482" i="5"/>
  <c r="L488" i="5"/>
  <c r="L494" i="5"/>
  <c r="L500" i="5"/>
  <c r="L475" i="5"/>
  <c r="H475" i="5" s="1"/>
  <c r="I475" i="5" s="1"/>
  <c r="L481" i="5"/>
  <c r="L487" i="5"/>
  <c r="L493" i="5"/>
  <c r="L499" i="5"/>
  <c r="L474" i="5"/>
  <c r="H474" i="5" s="1"/>
  <c r="I474" i="5" s="1"/>
  <c r="L480" i="5"/>
  <c r="H480" i="5" s="1"/>
  <c r="I480" i="5" s="1"/>
  <c r="L486" i="5"/>
  <c r="L492" i="5"/>
  <c r="L498" i="5"/>
  <c r="L504" i="5"/>
  <c r="L473" i="5"/>
  <c r="H473" i="5" s="1"/>
  <c r="I473" i="5" s="1"/>
  <c r="L479" i="5"/>
  <c r="H479" i="5" s="1"/>
  <c r="I479" i="5" s="1"/>
  <c r="L485" i="5"/>
  <c r="L491" i="5"/>
  <c r="H491" i="5" s="1"/>
  <c r="I491" i="5" s="1"/>
  <c r="L497" i="5"/>
  <c r="L503" i="5"/>
  <c r="L471" i="5"/>
  <c r="L472" i="5"/>
  <c r="H472" i="5" s="1"/>
  <c r="I472" i="5" s="1"/>
  <c r="L478" i="5"/>
  <c r="H478" i="5" s="1"/>
  <c r="I478" i="5" s="1"/>
  <c r="L484" i="5"/>
  <c r="L490" i="5"/>
  <c r="L496" i="5"/>
  <c r="L502" i="5"/>
  <c r="L2020" i="5"/>
  <c r="L2029" i="5"/>
  <c r="L2043" i="5"/>
  <c r="L2048" i="5"/>
  <c r="L2054" i="5"/>
  <c r="L2022" i="5"/>
  <c r="L2030" i="5"/>
  <c r="L2023" i="5"/>
  <c r="L2035" i="5"/>
  <c r="L2044" i="5"/>
  <c r="L2027" i="5"/>
  <c r="L2031" i="5"/>
  <c r="L2032" i="5"/>
  <c r="L2041" i="5"/>
  <c r="L2045" i="5"/>
  <c r="L2046" i="5"/>
  <c r="L2024" i="5"/>
  <c r="L2028" i="5"/>
  <c r="L2047" i="5"/>
  <c r="L2051" i="5"/>
  <c r="L2049" i="5"/>
  <c r="L2050" i="5"/>
  <c r="L2033" i="5"/>
  <c r="L2034" i="5"/>
  <c r="L2021" i="5"/>
  <c r="L2025" i="5"/>
  <c r="L2026" i="5"/>
  <c r="L2036" i="5"/>
  <c r="L2053" i="5"/>
  <c r="L2037" i="5"/>
  <c r="L2038" i="5"/>
  <c r="L2039" i="5"/>
  <c r="L2040" i="5"/>
  <c r="L2042" i="5"/>
  <c r="L2052" i="5"/>
  <c r="L466" i="5"/>
  <c r="L465" i="5"/>
  <c r="L470" i="5"/>
  <c r="L469" i="5"/>
  <c r="L435" i="5"/>
  <c r="L468" i="5"/>
  <c r="L467" i="5"/>
  <c r="L901" i="5"/>
  <c r="L867" i="5"/>
  <c r="L898" i="5"/>
  <c r="L897" i="5"/>
  <c r="L900" i="5"/>
  <c r="L899" i="5"/>
  <c r="L902" i="5"/>
  <c r="L325" i="5"/>
  <c r="L290" i="5"/>
  <c r="L324" i="5"/>
  <c r="L323" i="5"/>
  <c r="L322" i="5"/>
  <c r="L321" i="5"/>
  <c r="L320" i="5"/>
  <c r="L326" i="5"/>
  <c r="L1892" i="5"/>
  <c r="L1893" i="5"/>
  <c r="L1894" i="5"/>
  <c r="L1902" i="5"/>
  <c r="L1910" i="5"/>
  <c r="L1879" i="5"/>
  <c r="L1880" i="5"/>
  <c r="L1881" i="5"/>
  <c r="L1882" i="5"/>
  <c r="L1890" i="5"/>
  <c r="L1898" i="5"/>
  <c r="L1876" i="5"/>
  <c r="L1885" i="5"/>
  <c r="L1895" i="5"/>
  <c r="L1899" i="5"/>
  <c r="L1900" i="5"/>
  <c r="L1883" i="5"/>
  <c r="L1907" i="5"/>
  <c r="L1908" i="5"/>
  <c r="L1877" i="5"/>
  <c r="L1886" i="5"/>
  <c r="L1887" i="5"/>
  <c r="L1888" i="5"/>
  <c r="L1891" i="5"/>
  <c r="L1896" i="5"/>
  <c r="L1901" i="5"/>
  <c r="L1903" i="5"/>
  <c r="L1905" i="5"/>
  <c r="L1906" i="5"/>
  <c r="L1909" i="5"/>
  <c r="L1878" i="5"/>
  <c r="L1884" i="5"/>
  <c r="L1889" i="5"/>
  <c r="L1897" i="5"/>
  <c r="L1904" i="5"/>
  <c r="L825" i="5"/>
  <c r="L830" i="5"/>
  <c r="L829" i="5"/>
  <c r="L795" i="5"/>
  <c r="L828" i="5"/>
  <c r="L827" i="5"/>
  <c r="L826" i="5"/>
  <c r="L333" i="5"/>
  <c r="L339" i="5"/>
  <c r="L345" i="5"/>
  <c r="L351" i="5"/>
  <c r="L357" i="5"/>
  <c r="L332" i="5"/>
  <c r="L338" i="5"/>
  <c r="L344" i="5"/>
  <c r="L350" i="5"/>
  <c r="L356" i="5"/>
  <c r="L362" i="5"/>
  <c r="L331" i="5"/>
  <c r="L337" i="5"/>
  <c r="L343" i="5"/>
  <c r="L349" i="5"/>
  <c r="L355" i="5"/>
  <c r="L361" i="5"/>
  <c r="L327" i="5"/>
  <c r="L330" i="5"/>
  <c r="L336" i="5"/>
  <c r="L342" i="5"/>
  <c r="L348" i="5"/>
  <c r="L354" i="5"/>
  <c r="L360" i="5"/>
  <c r="L329" i="5"/>
  <c r="L335" i="5"/>
  <c r="L341" i="5"/>
  <c r="L347" i="5"/>
  <c r="L353" i="5"/>
  <c r="L359" i="5"/>
  <c r="L328" i="5"/>
  <c r="L334" i="5"/>
  <c r="L340" i="5"/>
  <c r="L346" i="5"/>
  <c r="L352" i="5"/>
  <c r="L358" i="5"/>
  <c r="L1771" i="5"/>
  <c r="L1782" i="5"/>
  <c r="L1787" i="5"/>
  <c r="L1789" i="5"/>
  <c r="L1799" i="5"/>
  <c r="L1800" i="5"/>
  <c r="L1772" i="5"/>
  <c r="L1790" i="5"/>
  <c r="L1791" i="5"/>
  <c r="L1770" i="5"/>
  <c r="L1773" i="5"/>
  <c r="L1774" i="5"/>
  <c r="L1775" i="5"/>
  <c r="L1783" i="5"/>
  <c r="L1784" i="5"/>
  <c r="L1792" i="5"/>
  <c r="L1779" i="5"/>
  <c r="L1798" i="5"/>
  <c r="L1768" i="5"/>
  <c r="L1776" i="5"/>
  <c r="L1780" i="5"/>
  <c r="L1781" i="5"/>
  <c r="L1785" i="5"/>
  <c r="L1786" i="5"/>
  <c r="L1793" i="5"/>
  <c r="L1795" i="5"/>
  <c r="L1796" i="5"/>
  <c r="L1797" i="5"/>
  <c r="L1769" i="5"/>
  <c r="L1777" i="5"/>
  <c r="L1794" i="5"/>
  <c r="L1802" i="5"/>
  <c r="L1778" i="5"/>
  <c r="L1788" i="5"/>
  <c r="L1801" i="5"/>
  <c r="L33" i="5"/>
  <c r="L37" i="5"/>
  <c r="L36" i="5"/>
  <c r="L35" i="5"/>
  <c r="L34" i="5"/>
  <c r="L2132" i="5"/>
  <c r="L2135" i="5"/>
  <c r="L2142" i="5"/>
  <c r="L2146" i="5"/>
  <c r="L2162" i="5"/>
  <c r="L2128" i="5"/>
  <c r="L2139" i="5"/>
  <c r="L2143" i="5"/>
  <c r="L2154" i="5"/>
  <c r="L2144" i="5"/>
  <c r="L2147" i="5"/>
  <c r="L2157" i="5"/>
  <c r="L2159" i="5"/>
  <c r="L2160" i="5"/>
  <c r="L2129" i="5"/>
  <c r="L2133" i="5"/>
  <c r="L2136" i="5"/>
  <c r="L2140" i="5"/>
  <c r="L2141" i="5"/>
  <c r="L2151" i="5"/>
  <c r="L2152" i="5"/>
  <c r="L2156" i="5"/>
  <c r="L2158" i="5"/>
  <c r="L2130" i="5"/>
  <c r="L2137" i="5"/>
  <c r="L2145" i="5"/>
  <c r="L2148" i="5"/>
  <c r="L2155" i="5"/>
  <c r="L2131" i="5"/>
  <c r="L2134" i="5"/>
  <c r="L2138" i="5"/>
  <c r="L2149" i="5"/>
  <c r="L2150" i="5"/>
  <c r="L2153" i="5"/>
  <c r="L2161" i="5"/>
  <c r="L1151" i="5"/>
  <c r="L1150" i="5"/>
  <c r="L1149" i="5"/>
  <c r="L1148" i="5"/>
  <c r="L1154" i="5"/>
  <c r="L1153" i="5"/>
  <c r="L1152" i="5"/>
  <c r="L70" i="5"/>
  <c r="L69" i="5"/>
  <c r="L68" i="5"/>
  <c r="L73" i="5"/>
  <c r="L72" i="5"/>
  <c r="L38" i="5"/>
  <c r="L71" i="5"/>
  <c r="L1840" i="5"/>
  <c r="L1846" i="5"/>
  <c r="L1852" i="5"/>
  <c r="L1859" i="5"/>
  <c r="L1854" i="5"/>
  <c r="L1862" i="5"/>
  <c r="L1866" i="5"/>
  <c r="L1841" i="5"/>
  <c r="L1848" i="5"/>
  <c r="L1855" i="5"/>
  <c r="L1856" i="5"/>
  <c r="L1867" i="5"/>
  <c r="L1842" i="5"/>
  <c r="L1843" i="5"/>
  <c r="L1844" i="5"/>
  <c r="L1849" i="5"/>
  <c r="L1850" i="5"/>
  <c r="L1853" i="5"/>
  <c r="L1857" i="5"/>
  <c r="L1860" i="5"/>
  <c r="L1868" i="5"/>
  <c r="L1869" i="5"/>
  <c r="L1871" i="5"/>
  <c r="L1845" i="5"/>
  <c r="L1847" i="5"/>
  <c r="L1851" i="5"/>
  <c r="L1863" i="5"/>
  <c r="L1874" i="5"/>
  <c r="L1858" i="5"/>
  <c r="L1861" i="5"/>
  <c r="L1864" i="5"/>
  <c r="L1865" i="5"/>
  <c r="L1872" i="5"/>
  <c r="L1873" i="5"/>
  <c r="L1870" i="5"/>
  <c r="L683" i="5"/>
  <c r="L682" i="5"/>
  <c r="L681" i="5"/>
  <c r="L686" i="5"/>
  <c r="L685" i="5"/>
  <c r="L651" i="5"/>
  <c r="L684" i="5"/>
  <c r="L864" i="5"/>
  <c r="L863" i="5"/>
  <c r="L862" i="5"/>
  <c r="L861" i="5"/>
  <c r="L866" i="5"/>
  <c r="L865" i="5"/>
  <c r="L831" i="5"/>
  <c r="C1263" i="5"/>
  <c r="C1227" i="5"/>
  <c r="C1191" i="5"/>
  <c r="C1083" i="5"/>
  <c r="C1039" i="5"/>
  <c r="C968" i="5"/>
  <c r="L523" i="5"/>
  <c r="H523" i="5" s="1"/>
  <c r="I523" i="5" s="1"/>
  <c r="L947" i="5"/>
  <c r="H947" i="5" s="1"/>
  <c r="I947" i="5" s="1"/>
  <c r="L536" i="5"/>
  <c r="H536" i="5" s="1"/>
  <c r="I536" i="5" s="1"/>
  <c r="L941" i="5"/>
  <c r="H941" i="5" s="1"/>
  <c r="I941" i="5" s="1"/>
  <c r="L525" i="5"/>
  <c r="H525" i="5" s="1"/>
  <c r="I525" i="5" s="1"/>
  <c r="L528" i="5"/>
  <c r="H528" i="5" s="1"/>
  <c r="I528" i="5" s="1"/>
  <c r="L1839" i="5"/>
  <c r="H1839" i="5" s="1"/>
  <c r="I1839" i="5" s="1"/>
  <c r="L519" i="5"/>
  <c r="H519" i="5" s="1"/>
  <c r="I519" i="5" s="1"/>
  <c r="L1141" i="5"/>
  <c r="H1141" i="5" s="1"/>
  <c r="I1141" i="5" s="1"/>
  <c r="L531" i="5"/>
  <c r="H531" i="5" s="1"/>
  <c r="I531" i="5" s="1"/>
  <c r="L524" i="5"/>
  <c r="H524" i="5" s="1"/>
  <c r="I524" i="5" s="1"/>
  <c r="L529" i="5"/>
  <c r="H529" i="5" s="1"/>
  <c r="I529" i="5" s="1"/>
  <c r="L520" i="5"/>
  <c r="H520" i="5" s="1"/>
  <c r="I520" i="5" s="1"/>
  <c r="L532" i="5"/>
  <c r="H532" i="5" s="1"/>
  <c r="I532" i="5" s="1"/>
  <c r="L522" i="5"/>
  <c r="H522" i="5" s="1"/>
  <c r="I522" i="5" s="1"/>
  <c r="L534" i="5"/>
  <c r="L527" i="5"/>
  <c r="H527" i="5" s="1"/>
  <c r="I527" i="5" s="1"/>
  <c r="L1143" i="5"/>
  <c r="H1143" i="5" s="1"/>
  <c r="I1143" i="5" s="1"/>
  <c r="L1138" i="5"/>
  <c r="H1138" i="5" s="1"/>
  <c r="I1138" i="5" s="1"/>
  <c r="L1133" i="5"/>
  <c r="H1133" i="5" s="1"/>
  <c r="I1133" i="5" s="1"/>
  <c r="L1120" i="5"/>
  <c r="H1120" i="5" s="1"/>
  <c r="I1120" i="5" s="1"/>
  <c r="L942" i="5"/>
  <c r="H942" i="5" s="1"/>
  <c r="I942" i="5" s="1"/>
  <c r="L1134" i="5"/>
  <c r="H1134" i="5" s="1"/>
  <c r="I1134" i="5" s="1"/>
  <c r="L965" i="5"/>
  <c r="H965" i="5" s="1"/>
  <c r="I965" i="5" s="1"/>
  <c r="L959" i="5"/>
  <c r="H959" i="5" s="1"/>
  <c r="I959" i="5" s="1"/>
  <c r="L953" i="5"/>
  <c r="H953" i="5" s="1"/>
  <c r="I953" i="5" s="1"/>
  <c r="L1131" i="5"/>
  <c r="H1131" i="5" s="1"/>
  <c r="I1131" i="5" s="1"/>
  <c r="L1129" i="5"/>
  <c r="H1129" i="5" s="1"/>
  <c r="I1129" i="5" s="1"/>
  <c r="L1135" i="5"/>
  <c r="H1135" i="5" s="1"/>
  <c r="I1135" i="5" s="1"/>
  <c r="L1128" i="5"/>
  <c r="H1128" i="5" s="1"/>
  <c r="I1128" i="5" s="1"/>
  <c r="L1144" i="5"/>
  <c r="H1144" i="5" s="1"/>
  <c r="I1144" i="5" s="1"/>
  <c r="L964" i="5"/>
  <c r="H964" i="5" s="1"/>
  <c r="I964" i="5" s="1"/>
  <c r="L958" i="5"/>
  <c r="H958" i="5" s="1"/>
  <c r="I958" i="5" s="1"/>
  <c r="L952" i="5"/>
  <c r="H952" i="5" s="1"/>
  <c r="I952" i="5" s="1"/>
  <c r="L946" i="5"/>
  <c r="H946" i="5" s="1"/>
  <c r="I946" i="5" s="1"/>
  <c r="L940" i="5"/>
  <c r="H940" i="5" s="1"/>
  <c r="I940" i="5" s="1"/>
  <c r="L1127" i="5"/>
  <c r="H1127" i="5" s="1"/>
  <c r="I1127" i="5" s="1"/>
  <c r="L1130" i="5"/>
  <c r="H1130" i="5" s="1"/>
  <c r="I1130" i="5" s="1"/>
  <c r="L1132" i="5"/>
  <c r="H1132" i="5" s="1"/>
  <c r="I1132" i="5" s="1"/>
  <c r="L1121" i="5"/>
  <c r="H1121" i="5" s="1"/>
  <c r="I1121" i="5" s="1"/>
  <c r="L1139" i="5"/>
  <c r="H1139" i="5" s="1"/>
  <c r="I1139" i="5" s="1"/>
  <c r="L963" i="5"/>
  <c r="H963" i="5" s="1"/>
  <c r="I963" i="5" s="1"/>
  <c r="L957" i="5"/>
  <c r="H957" i="5" s="1"/>
  <c r="I957" i="5" s="1"/>
  <c r="L951" i="5"/>
  <c r="H951" i="5" s="1"/>
  <c r="I951" i="5" s="1"/>
  <c r="L945" i="5"/>
  <c r="H945" i="5" s="1"/>
  <c r="I945" i="5" s="1"/>
  <c r="L1125" i="5"/>
  <c r="H1125" i="5" s="1"/>
  <c r="I1125" i="5" s="1"/>
  <c r="L1145" i="5"/>
  <c r="H1145" i="5" s="1"/>
  <c r="I1145" i="5" s="1"/>
  <c r="L1137" i="5"/>
  <c r="H1137" i="5" s="1"/>
  <c r="I1137" i="5" s="1"/>
  <c r="L968" i="5"/>
  <c r="H968" i="5" s="1"/>
  <c r="I968" i="5" s="1"/>
  <c r="L962" i="5"/>
  <c r="H962" i="5" s="1"/>
  <c r="I962" i="5" s="1"/>
  <c r="L956" i="5"/>
  <c r="H956" i="5" s="1"/>
  <c r="I956" i="5" s="1"/>
  <c r="L950" i="5"/>
  <c r="H950" i="5" s="1"/>
  <c r="I950" i="5" s="1"/>
  <c r="L944" i="5"/>
  <c r="H944" i="5" s="1"/>
  <c r="I944" i="5" s="1"/>
  <c r="L1147" i="5"/>
  <c r="AA1147" i="5" s="1"/>
  <c r="L1122" i="5"/>
  <c r="H1122" i="5" s="1"/>
  <c r="I1122" i="5" s="1"/>
  <c r="L1142" i="5"/>
  <c r="H1142" i="5" s="1"/>
  <c r="I1142" i="5" s="1"/>
  <c r="L1119" i="5"/>
  <c r="H1119" i="5" s="1"/>
  <c r="I1119" i="5" s="1"/>
  <c r="L1123" i="5"/>
  <c r="H1123" i="5" s="1"/>
  <c r="I1123" i="5" s="1"/>
  <c r="L1126" i="5"/>
  <c r="H1126" i="5" s="1"/>
  <c r="I1126" i="5" s="1"/>
  <c r="L967" i="5"/>
  <c r="H967" i="5" s="1"/>
  <c r="I967" i="5" s="1"/>
  <c r="L961" i="5"/>
  <c r="H961" i="5" s="1"/>
  <c r="I961" i="5" s="1"/>
  <c r="L955" i="5"/>
  <c r="H955" i="5" s="1"/>
  <c r="I955" i="5" s="1"/>
  <c r="L949" i="5"/>
  <c r="H949" i="5" s="1"/>
  <c r="I949" i="5" s="1"/>
  <c r="L943" i="5"/>
  <c r="H943" i="5" s="1"/>
  <c r="I943" i="5" s="1"/>
  <c r="L1124" i="5"/>
  <c r="H1124" i="5" s="1"/>
  <c r="I1124" i="5" s="1"/>
  <c r="L1146" i="5"/>
  <c r="L1140" i="5"/>
  <c r="H1140" i="5" s="1"/>
  <c r="I1140" i="5" s="1"/>
  <c r="L1136" i="5"/>
  <c r="H1136" i="5" s="1"/>
  <c r="I1136" i="5" s="1"/>
  <c r="L1407" i="5"/>
  <c r="H1407" i="5" s="1"/>
  <c r="I1407" i="5" s="1"/>
  <c r="L966" i="5"/>
  <c r="H966" i="5" s="1"/>
  <c r="I966" i="5" s="1"/>
  <c r="L960" i="5"/>
  <c r="H960" i="5" s="1"/>
  <c r="I960" i="5" s="1"/>
  <c r="L954" i="5"/>
  <c r="H954" i="5" s="1"/>
  <c r="I954" i="5" s="1"/>
  <c r="L948" i="5"/>
  <c r="H948" i="5" s="1"/>
  <c r="I948" i="5" s="1"/>
  <c r="L533" i="5"/>
  <c r="H533" i="5" s="1"/>
  <c r="I533" i="5" s="1"/>
  <c r="L510" i="5"/>
  <c r="H510" i="5" s="1"/>
  <c r="I510" i="5" s="1"/>
  <c r="L514" i="5"/>
  <c r="H514" i="5" s="1"/>
  <c r="I514" i="5" s="1"/>
  <c r="L517" i="5"/>
  <c r="H517" i="5" s="1"/>
  <c r="I517" i="5" s="1"/>
  <c r="L521" i="5"/>
  <c r="H521" i="5" s="1"/>
  <c r="I521" i="5" s="1"/>
  <c r="L530" i="5"/>
  <c r="H530" i="5" s="1"/>
  <c r="I530" i="5" s="1"/>
  <c r="L512" i="5"/>
  <c r="H512" i="5" s="1"/>
  <c r="I512" i="5" s="1"/>
  <c r="L509" i="5"/>
  <c r="H509" i="5" s="1"/>
  <c r="I509" i="5" s="1"/>
  <c r="L518" i="5"/>
  <c r="H518" i="5" s="1"/>
  <c r="I518" i="5" s="1"/>
  <c r="L526" i="5"/>
  <c r="H526" i="5" s="1"/>
  <c r="I526" i="5" s="1"/>
  <c r="L511" i="5"/>
  <c r="H511" i="5" s="1"/>
  <c r="I511" i="5" s="1"/>
  <c r="L535" i="5"/>
  <c r="L515" i="5"/>
  <c r="H515" i="5" s="1"/>
  <c r="I515" i="5" s="1"/>
  <c r="L513" i="5"/>
  <c r="H513" i="5" s="1"/>
  <c r="I513" i="5" s="1"/>
  <c r="L508" i="5"/>
  <c r="L516" i="5"/>
  <c r="H516" i="5" s="1"/>
  <c r="I516" i="5" s="1"/>
  <c r="C2127" i="5"/>
  <c r="D2127" i="5"/>
  <c r="E2127" i="5"/>
  <c r="L924" i="5"/>
  <c r="H924" i="5" s="1"/>
  <c r="I924" i="5" s="1"/>
  <c r="L928" i="5"/>
  <c r="H928" i="5" s="1"/>
  <c r="I928" i="5" s="1"/>
  <c r="L922" i="5"/>
  <c r="H922" i="5" s="1"/>
  <c r="I922" i="5" s="1"/>
  <c r="L921" i="5"/>
  <c r="H921" i="5" s="1"/>
  <c r="I921" i="5" s="1"/>
  <c r="L927" i="5"/>
  <c r="H927" i="5" s="1"/>
  <c r="I927" i="5" s="1"/>
  <c r="L932" i="5"/>
  <c r="L930" i="5"/>
  <c r="L920" i="5"/>
  <c r="H920" i="5" s="1"/>
  <c r="I920" i="5" s="1"/>
  <c r="L919" i="5"/>
  <c r="H919" i="5" s="1"/>
  <c r="I919" i="5" s="1"/>
  <c r="L925" i="5"/>
  <c r="H925" i="5" s="1"/>
  <c r="I925" i="5" s="1"/>
  <c r="L929" i="5"/>
  <c r="H929" i="5" s="1"/>
  <c r="I929" i="5" s="1"/>
  <c r="L926" i="5"/>
  <c r="H926" i="5" s="1"/>
  <c r="I926" i="5" s="1"/>
  <c r="L931" i="5"/>
  <c r="L913" i="5"/>
  <c r="H913" i="5" s="1"/>
  <c r="I913" i="5" s="1"/>
  <c r="L923" i="5"/>
  <c r="H923" i="5" s="1"/>
  <c r="I923" i="5" s="1"/>
  <c r="L114" i="5"/>
  <c r="H114" i="5" s="1"/>
  <c r="I114" i="5" s="1"/>
  <c r="L123" i="5"/>
  <c r="H123" i="5" s="1"/>
  <c r="I123" i="5" s="1"/>
  <c r="L119" i="5"/>
  <c r="H119" i="5" s="1"/>
  <c r="I119" i="5" s="1"/>
  <c r="L128" i="5"/>
  <c r="H128" i="5" s="1"/>
  <c r="I128" i="5" s="1"/>
  <c r="L112" i="5"/>
  <c r="H112" i="5" s="1"/>
  <c r="I112" i="5" s="1"/>
  <c r="L117" i="5"/>
  <c r="H117" i="5" s="1"/>
  <c r="I117" i="5" s="1"/>
  <c r="L121" i="5"/>
  <c r="H121" i="5" s="1"/>
  <c r="I121" i="5" s="1"/>
  <c r="L125" i="5"/>
  <c r="H125" i="5" s="1"/>
  <c r="I125" i="5" s="1"/>
  <c r="L132" i="5"/>
  <c r="H132" i="5" s="1"/>
  <c r="I132" i="5" s="1"/>
  <c r="L115" i="5"/>
  <c r="H115" i="5" s="1"/>
  <c r="I115" i="5" s="1"/>
  <c r="L111" i="5"/>
  <c r="H111" i="5" s="1"/>
  <c r="I111" i="5" s="1"/>
  <c r="L120" i="5"/>
  <c r="H120" i="5" s="1"/>
  <c r="I120" i="5" s="1"/>
  <c r="L131" i="5"/>
  <c r="H131" i="5" s="1"/>
  <c r="I131" i="5" s="1"/>
  <c r="L124" i="5"/>
  <c r="H124" i="5" s="1"/>
  <c r="I124" i="5" s="1"/>
  <c r="L116" i="5"/>
  <c r="H116" i="5" s="1"/>
  <c r="I116" i="5" s="1"/>
  <c r="L126" i="5"/>
  <c r="H126" i="5" s="1"/>
  <c r="I126" i="5" s="1"/>
  <c r="L113" i="5"/>
  <c r="H113" i="5" s="1"/>
  <c r="I113" i="5" s="1"/>
  <c r="L118" i="5"/>
  <c r="H118" i="5" s="1"/>
  <c r="I118" i="5" s="1"/>
  <c r="L122" i="5"/>
  <c r="H122" i="5" s="1"/>
  <c r="I122" i="5" s="1"/>
  <c r="L127" i="5"/>
  <c r="H127" i="5" s="1"/>
  <c r="I127" i="5" s="1"/>
  <c r="L906" i="5"/>
  <c r="H906" i="5" s="1"/>
  <c r="I906" i="5" s="1"/>
  <c r="L911" i="5"/>
  <c r="H911" i="5" s="1"/>
  <c r="I911" i="5" s="1"/>
  <c r="L915" i="5"/>
  <c r="H915" i="5" s="1"/>
  <c r="I915" i="5" s="1"/>
  <c r="L905" i="5"/>
  <c r="H905" i="5" s="1"/>
  <c r="I905" i="5" s="1"/>
  <c r="L908" i="5"/>
  <c r="H908" i="5" s="1"/>
  <c r="I908" i="5" s="1"/>
  <c r="L910" i="5"/>
  <c r="H910" i="5" s="1"/>
  <c r="I910" i="5" s="1"/>
  <c r="L904" i="5"/>
  <c r="L907" i="5"/>
  <c r="H907" i="5" s="1"/>
  <c r="I907" i="5" s="1"/>
  <c r="L909" i="5"/>
  <c r="H909" i="5" s="1"/>
  <c r="I909" i="5" s="1"/>
  <c r="L912" i="5"/>
  <c r="H912" i="5" s="1"/>
  <c r="I912" i="5" s="1"/>
  <c r="L914" i="5"/>
  <c r="H914" i="5" s="1"/>
  <c r="I914" i="5" s="1"/>
  <c r="L917" i="5"/>
  <c r="H917" i="5" s="1"/>
  <c r="I917" i="5" s="1"/>
  <c r="L918" i="5"/>
  <c r="H918" i="5" s="1"/>
  <c r="I918" i="5" s="1"/>
  <c r="L916" i="5"/>
  <c r="H916" i="5" s="1"/>
  <c r="I916" i="5" s="1"/>
  <c r="L129" i="5"/>
  <c r="H129" i="5" s="1"/>
  <c r="I129" i="5" s="1"/>
  <c r="L130" i="5"/>
  <c r="H130" i="5" s="1"/>
  <c r="I130" i="5" s="1"/>
  <c r="L139" i="5"/>
  <c r="L133" i="5"/>
  <c r="H133" i="5" s="1"/>
  <c r="I133" i="5" s="1"/>
  <c r="L134" i="5"/>
  <c r="H134" i="5" s="1"/>
  <c r="I134" i="5" s="1"/>
  <c r="L135" i="5"/>
  <c r="H135" i="5" s="1"/>
  <c r="I135" i="5" s="1"/>
  <c r="L136" i="5"/>
  <c r="H136" i="5" s="1"/>
  <c r="I136" i="5" s="1"/>
  <c r="L137" i="5"/>
  <c r="L138" i="5"/>
  <c r="L259" i="5"/>
  <c r="H259" i="5" s="1"/>
  <c r="I259" i="5" s="1"/>
  <c r="L268" i="5"/>
  <c r="H268" i="5" s="1"/>
  <c r="I268" i="5" s="1"/>
  <c r="L283" i="5"/>
  <c r="L256" i="5"/>
  <c r="H256" i="5" s="1"/>
  <c r="I256" i="5" s="1"/>
  <c r="L261" i="5"/>
  <c r="H261" i="5" s="1"/>
  <c r="I261" i="5" s="1"/>
  <c r="L263" i="5"/>
  <c r="H263" i="5" s="1"/>
  <c r="I263" i="5" s="1"/>
  <c r="L269" i="5"/>
  <c r="H269" i="5" s="1"/>
  <c r="I269" i="5" s="1"/>
  <c r="L273" i="5"/>
  <c r="H273" i="5" s="1"/>
  <c r="I273" i="5" s="1"/>
  <c r="L271" i="5"/>
  <c r="H271" i="5" s="1"/>
  <c r="I271" i="5" s="1"/>
  <c r="L274" i="5"/>
  <c r="H274" i="5" s="1"/>
  <c r="I274" i="5" s="1"/>
  <c r="L282" i="5"/>
  <c r="L278" i="5"/>
  <c r="H278" i="5" s="1"/>
  <c r="I278" i="5" s="1"/>
  <c r="L260" i="5"/>
  <c r="H260" i="5" s="1"/>
  <c r="I260" i="5" s="1"/>
  <c r="L262" i="5"/>
  <c r="H262" i="5" s="1"/>
  <c r="I262" i="5" s="1"/>
  <c r="L266" i="5"/>
  <c r="H266" i="5" s="1"/>
  <c r="I266" i="5" s="1"/>
  <c r="L270" i="5"/>
  <c r="H270" i="5" s="1"/>
  <c r="I270" i="5" s="1"/>
  <c r="L276" i="5"/>
  <c r="H276" i="5" s="1"/>
  <c r="I276" i="5" s="1"/>
  <c r="L277" i="5"/>
  <c r="H277" i="5" s="1"/>
  <c r="I277" i="5" s="1"/>
  <c r="L281" i="5"/>
  <c r="L255" i="5"/>
  <c r="L264" i="5"/>
  <c r="H264" i="5" s="1"/>
  <c r="I264" i="5" s="1"/>
  <c r="L280" i="5"/>
  <c r="H280" i="5" s="1"/>
  <c r="I280" i="5" s="1"/>
  <c r="L275" i="5"/>
  <c r="H275" i="5" s="1"/>
  <c r="I275" i="5" s="1"/>
  <c r="L258" i="5"/>
  <c r="H258" i="5" s="1"/>
  <c r="I258" i="5" s="1"/>
  <c r="L267" i="5"/>
  <c r="H267" i="5" s="1"/>
  <c r="I267" i="5" s="1"/>
  <c r="L272" i="5"/>
  <c r="H272" i="5" s="1"/>
  <c r="I272" i="5" s="1"/>
  <c r="L257" i="5"/>
  <c r="H257" i="5" s="1"/>
  <c r="I257" i="5" s="1"/>
  <c r="L265" i="5"/>
  <c r="H265" i="5" s="1"/>
  <c r="I265" i="5" s="1"/>
  <c r="L279" i="5"/>
  <c r="H279" i="5" s="1"/>
  <c r="I279" i="5" s="1"/>
  <c r="L2127" i="5"/>
  <c r="L1191" i="5"/>
  <c r="L226" i="5"/>
  <c r="H226" i="5" s="1"/>
  <c r="I226" i="5" s="1"/>
  <c r="L225" i="5"/>
  <c r="H225" i="5" s="1"/>
  <c r="I225" i="5" s="1"/>
  <c r="L230" i="5"/>
  <c r="H230" i="5" s="1"/>
  <c r="I230" i="5" s="1"/>
  <c r="L236" i="5"/>
  <c r="H236" i="5" s="1"/>
  <c r="I236" i="5" s="1"/>
  <c r="L239" i="5"/>
  <c r="H239" i="5" s="1"/>
  <c r="I239" i="5" s="1"/>
  <c r="L245" i="5"/>
  <c r="H245" i="5" s="1"/>
  <c r="I245" i="5" s="1"/>
  <c r="L240" i="5"/>
  <c r="H240" i="5" s="1"/>
  <c r="I240" i="5" s="1"/>
  <c r="L237" i="5"/>
  <c r="H237" i="5" s="1"/>
  <c r="I237" i="5" s="1"/>
  <c r="L231" i="5"/>
  <c r="H231" i="5" s="1"/>
  <c r="I231" i="5" s="1"/>
  <c r="L229" i="5"/>
  <c r="H229" i="5" s="1"/>
  <c r="I229" i="5" s="1"/>
  <c r="L247" i="5"/>
  <c r="L246" i="5"/>
  <c r="H246" i="5" s="1"/>
  <c r="I246" i="5" s="1"/>
  <c r="L244" i="5"/>
  <c r="H244" i="5" s="1"/>
  <c r="I244" i="5" s="1"/>
  <c r="L241" i="5"/>
  <c r="H241" i="5" s="1"/>
  <c r="I241" i="5" s="1"/>
  <c r="L235" i="5"/>
  <c r="H235" i="5" s="1"/>
  <c r="I235" i="5" s="1"/>
  <c r="L222" i="5"/>
  <c r="H222" i="5" s="1"/>
  <c r="I222" i="5" s="1"/>
  <c r="L232" i="5"/>
  <c r="H232" i="5" s="1"/>
  <c r="I232" i="5" s="1"/>
  <c r="L228" i="5"/>
  <c r="H228" i="5" s="1"/>
  <c r="I228" i="5" s="1"/>
  <c r="L238" i="5"/>
  <c r="H238" i="5" s="1"/>
  <c r="I238" i="5" s="1"/>
  <c r="L243" i="5"/>
  <c r="H243" i="5" s="1"/>
  <c r="I243" i="5" s="1"/>
  <c r="L233" i="5"/>
  <c r="H233" i="5" s="1"/>
  <c r="I233" i="5" s="1"/>
  <c r="L227" i="5"/>
  <c r="H227" i="5" s="1"/>
  <c r="I227" i="5" s="1"/>
  <c r="L224" i="5"/>
  <c r="H224" i="5" s="1"/>
  <c r="I224" i="5" s="1"/>
  <c r="L242" i="5"/>
  <c r="H242" i="5" s="1"/>
  <c r="I242" i="5" s="1"/>
  <c r="L220" i="5"/>
  <c r="H220" i="5" s="1"/>
  <c r="I220" i="5" s="1"/>
  <c r="L223" i="5"/>
  <c r="H223" i="5" s="1"/>
  <c r="I223" i="5" s="1"/>
  <c r="L219" i="5"/>
  <c r="H219" i="5" s="1"/>
  <c r="I219" i="5" s="1"/>
  <c r="L221" i="5"/>
  <c r="H221" i="5" s="1"/>
  <c r="I221" i="5" s="1"/>
  <c r="L234" i="5"/>
  <c r="H234" i="5" s="1"/>
  <c r="I234" i="5" s="1"/>
  <c r="L175" i="5"/>
  <c r="L174" i="5"/>
  <c r="H174" i="5" s="1"/>
  <c r="I174" i="5" s="1"/>
  <c r="L172" i="5"/>
  <c r="H172" i="5" s="1"/>
  <c r="I172" i="5" s="1"/>
  <c r="L171" i="5"/>
  <c r="H171" i="5" s="1"/>
  <c r="I171" i="5" s="1"/>
  <c r="L173" i="5"/>
  <c r="H173" i="5" s="1"/>
  <c r="I173" i="5" s="1"/>
  <c r="L981" i="5"/>
  <c r="H981" i="5" s="1"/>
  <c r="I981" i="5" s="1"/>
  <c r="L986" i="5"/>
  <c r="H986" i="5" s="1"/>
  <c r="I986" i="5" s="1"/>
  <c r="L999" i="5"/>
  <c r="H999" i="5" s="1"/>
  <c r="I999" i="5" s="1"/>
  <c r="L991" i="5"/>
  <c r="H991" i="5" s="1"/>
  <c r="I991" i="5" s="1"/>
  <c r="L976" i="5"/>
  <c r="H976" i="5" s="1"/>
  <c r="I976" i="5" s="1"/>
  <c r="L980" i="5"/>
  <c r="H980" i="5" s="1"/>
  <c r="I980" i="5" s="1"/>
  <c r="L983" i="5"/>
  <c r="H983" i="5" s="1"/>
  <c r="I983" i="5" s="1"/>
  <c r="L987" i="5"/>
  <c r="H987" i="5" s="1"/>
  <c r="I987" i="5" s="1"/>
  <c r="L990" i="5"/>
  <c r="H990" i="5" s="1"/>
  <c r="I990" i="5" s="1"/>
  <c r="L997" i="5"/>
  <c r="H997" i="5" s="1"/>
  <c r="I997" i="5" s="1"/>
  <c r="L1001" i="5"/>
  <c r="H1001" i="5" s="1"/>
  <c r="I1001" i="5" s="1"/>
  <c r="L979" i="5"/>
  <c r="H979" i="5" s="1"/>
  <c r="I979" i="5" s="1"/>
  <c r="L985" i="5"/>
  <c r="H985" i="5" s="1"/>
  <c r="I985" i="5" s="1"/>
  <c r="L992" i="5"/>
  <c r="H992" i="5" s="1"/>
  <c r="I992" i="5" s="1"/>
  <c r="L1003" i="5"/>
  <c r="L989" i="5"/>
  <c r="H989" i="5" s="1"/>
  <c r="I989" i="5" s="1"/>
  <c r="L993" i="5"/>
  <c r="H993" i="5" s="1"/>
  <c r="I993" i="5" s="1"/>
  <c r="L1002" i="5"/>
  <c r="L978" i="5"/>
  <c r="H978" i="5" s="1"/>
  <c r="I978" i="5" s="1"/>
  <c r="L984" i="5"/>
  <c r="H984" i="5" s="1"/>
  <c r="I984" i="5" s="1"/>
  <c r="L994" i="5"/>
  <c r="H994" i="5" s="1"/>
  <c r="I994" i="5" s="1"/>
  <c r="L1004" i="5"/>
  <c r="L982" i="5"/>
  <c r="H982" i="5" s="1"/>
  <c r="I982" i="5" s="1"/>
  <c r="L988" i="5"/>
  <c r="H988" i="5" s="1"/>
  <c r="I988" i="5" s="1"/>
  <c r="L996" i="5"/>
  <c r="H996" i="5" s="1"/>
  <c r="I996" i="5" s="1"/>
  <c r="L1000" i="5"/>
  <c r="H1000" i="5" s="1"/>
  <c r="I1000" i="5" s="1"/>
  <c r="L977" i="5"/>
  <c r="H977" i="5" s="1"/>
  <c r="I977" i="5" s="1"/>
  <c r="L995" i="5"/>
  <c r="H995" i="5" s="1"/>
  <c r="I995" i="5" s="1"/>
  <c r="L998" i="5"/>
  <c r="H998" i="5" s="1"/>
  <c r="I998" i="5" s="1"/>
  <c r="L1083" i="5"/>
  <c r="H1083" i="5" s="1"/>
  <c r="I1083" i="5" s="1"/>
  <c r="L198" i="5"/>
  <c r="H198" i="5" s="1"/>
  <c r="I198" i="5" s="1"/>
  <c r="L189" i="5"/>
  <c r="H189" i="5" s="1"/>
  <c r="I189" i="5" s="1"/>
  <c r="L199" i="5"/>
  <c r="H199" i="5" s="1"/>
  <c r="I199" i="5" s="1"/>
  <c r="L205" i="5"/>
  <c r="H205" i="5" s="1"/>
  <c r="I205" i="5" s="1"/>
  <c r="L209" i="5"/>
  <c r="H209" i="5" s="1"/>
  <c r="I209" i="5" s="1"/>
  <c r="L206" i="5"/>
  <c r="H206" i="5" s="1"/>
  <c r="I206" i="5" s="1"/>
  <c r="L185" i="5"/>
  <c r="H185" i="5" s="1"/>
  <c r="I185" i="5" s="1"/>
  <c r="L183" i="5"/>
  <c r="H183" i="5" s="1"/>
  <c r="I183" i="5" s="1"/>
  <c r="L193" i="5"/>
  <c r="H193" i="5" s="1"/>
  <c r="I193" i="5" s="1"/>
  <c r="L203" i="5"/>
  <c r="H203" i="5" s="1"/>
  <c r="I203" i="5" s="1"/>
  <c r="L208" i="5"/>
  <c r="H208" i="5" s="1"/>
  <c r="I208" i="5" s="1"/>
  <c r="L190" i="5"/>
  <c r="H190" i="5" s="1"/>
  <c r="I190" i="5" s="1"/>
  <c r="L197" i="5"/>
  <c r="H197" i="5" s="1"/>
  <c r="I197" i="5" s="1"/>
  <c r="L207" i="5"/>
  <c r="H207" i="5" s="1"/>
  <c r="I207" i="5" s="1"/>
  <c r="L211" i="5"/>
  <c r="L194" i="5"/>
  <c r="H194" i="5" s="1"/>
  <c r="I194" i="5" s="1"/>
  <c r="L191" i="5"/>
  <c r="H191" i="5" s="1"/>
  <c r="I191" i="5" s="1"/>
  <c r="L210" i="5"/>
  <c r="H210" i="5" s="1"/>
  <c r="I210" i="5" s="1"/>
  <c r="L196" i="5"/>
  <c r="H196" i="5" s="1"/>
  <c r="I196" i="5" s="1"/>
  <c r="L200" i="5"/>
  <c r="H200" i="5" s="1"/>
  <c r="I200" i="5" s="1"/>
  <c r="L204" i="5"/>
  <c r="H204" i="5" s="1"/>
  <c r="I204" i="5" s="1"/>
  <c r="L202" i="5"/>
  <c r="H202" i="5" s="1"/>
  <c r="I202" i="5" s="1"/>
  <c r="L186" i="5"/>
  <c r="H186" i="5" s="1"/>
  <c r="I186" i="5" s="1"/>
  <c r="L187" i="5"/>
  <c r="H187" i="5" s="1"/>
  <c r="I187" i="5" s="1"/>
  <c r="L192" i="5"/>
  <c r="H192" i="5" s="1"/>
  <c r="I192" i="5" s="1"/>
  <c r="L201" i="5"/>
  <c r="H201" i="5" s="1"/>
  <c r="I201" i="5" s="1"/>
  <c r="L195" i="5"/>
  <c r="H195" i="5" s="1"/>
  <c r="I195" i="5" s="1"/>
  <c r="L188" i="5"/>
  <c r="H188" i="5" s="1"/>
  <c r="I188" i="5" s="1"/>
  <c r="L184" i="5"/>
  <c r="H184" i="5" s="1"/>
  <c r="I184" i="5" s="1"/>
  <c r="L50" i="5"/>
  <c r="H50" i="5" s="1"/>
  <c r="I50" i="5" s="1"/>
  <c r="L65" i="5"/>
  <c r="L1443" i="5"/>
  <c r="H1443" i="5" s="1"/>
  <c r="I1443" i="5" s="1"/>
  <c r="L869" i="5"/>
  <c r="L149" i="5"/>
  <c r="H149" i="5" s="1"/>
  <c r="I149" i="5" s="1"/>
  <c r="L155" i="5"/>
  <c r="H155" i="5" s="1"/>
  <c r="I155" i="5" s="1"/>
  <c r="L160" i="5"/>
  <c r="H160" i="5" s="1"/>
  <c r="I160" i="5" s="1"/>
  <c r="L168" i="5"/>
  <c r="H168" i="5" s="1"/>
  <c r="I168" i="5" s="1"/>
  <c r="L166" i="5"/>
  <c r="H166" i="5" s="1"/>
  <c r="I166" i="5" s="1"/>
  <c r="L167" i="5"/>
  <c r="H167" i="5" s="1"/>
  <c r="I167" i="5" s="1"/>
  <c r="L148" i="5"/>
  <c r="H148" i="5" s="1"/>
  <c r="I148" i="5" s="1"/>
  <c r="L153" i="5"/>
  <c r="H153" i="5" s="1"/>
  <c r="I153" i="5" s="1"/>
  <c r="L162" i="5"/>
  <c r="H162" i="5" s="1"/>
  <c r="I162" i="5" s="1"/>
  <c r="L156" i="5"/>
  <c r="H156" i="5" s="1"/>
  <c r="I156" i="5" s="1"/>
  <c r="L150" i="5"/>
  <c r="H150" i="5" s="1"/>
  <c r="I150" i="5" s="1"/>
  <c r="L165" i="5"/>
  <c r="H165" i="5" s="1"/>
  <c r="I165" i="5" s="1"/>
  <c r="L159" i="5"/>
  <c r="H159" i="5" s="1"/>
  <c r="I159" i="5" s="1"/>
  <c r="L154" i="5"/>
  <c r="H154" i="5" s="1"/>
  <c r="I154" i="5" s="1"/>
  <c r="L161" i="5"/>
  <c r="H161" i="5" s="1"/>
  <c r="I161" i="5" s="1"/>
  <c r="L147" i="5"/>
  <c r="H147" i="5" s="1"/>
  <c r="I147" i="5" s="1"/>
  <c r="L152" i="5"/>
  <c r="H152" i="5" s="1"/>
  <c r="I152" i="5" s="1"/>
  <c r="L158" i="5"/>
  <c r="H158" i="5" s="1"/>
  <c r="I158" i="5" s="1"/>
  <c r="L164" i="5"/>
  <c r="H164" i="5" s="1"/>
  <c r="I164" i="5" s="1"/>
  <c r="L151" i="5"/>
  <c r="H151" i="5" s="1"/>
  <c r="I151" i="5" s="1"/>
  <c r="L163" i="5"/>
  <c r="H163" i="5" s="1"/>
  <c r="I163" i="5" s="1"/>
  <c r="L157" i="5"/>
  <c r="H157" i="5" s="1"/>
  <c r="I157" i="5" s="1"/>
  <c r="L170" i="5"/>
  <c r="H170" i="5" s="1"/>
  <c r="I170" i="5" s="1"/>
  <c r="L169" i="5"/>
  <c r="H169" i="5" s="1"/>
  <c r="I169" i="5" s="1"/>
  <c r="L1767" i="5"/>
  <c r="H1767" i="5" s="1"/>
  <c r="I1767" i="5" s="1"/>
  <c r="L889" i="5"/>
  <c r="H889" i="5" s="1"/>
  <c r="I889" i="5" s="1"/>
  <c r="L893" i="5"/>
  <c r="H893" i="5" s="1"/>
  <c r="I893" i="5" s="1"/>
  <c r="L885" i="5"/>
  <c r="H885" i="5" s="1"/>
  <c r="I885" i="5" s="1"/>
  <c r="L694" i="5"/>
  <c r="H694" i="5" s="1"/>
  <c r="I694" i="5" s="1"/>
  <c r="L695" i="5"/>
  <c r="H695" i="5" s="1"/>
  <c r="I695" i="5" s="1"/>
  <c r="L716" i="5"/>
  <c r="L698" i="5"/>
  <c r="H698" i="5" s="1"/>
  <c r="I698" i="5" s="1"/>
  <c r="L709" i="5"/>
  <c r="H709" i="5" s="1"/>
  <c r="I709" i="5" s="1"/>
  <c r="L692" i="5"/>
  <c r="H692" i="5" s="1"/>
  <c r="I692" i="5" s="1"/>
  <c r="L704" i="5"/>
  <c r="H704" i="5" s="1"/>
  <c r="I704" i="5" s="1"/>
  <c r="L691" i="5"/>
  <c r="H691" i="5" s="1"/>
  <c r="I691" i="5" s="1"/>
  <c r="L712" i="5"/>
  <c r="H712" i="5" s="1"/>
  <c r="I712" i="5" s="1"/>
  <c r="L688" i="5"/>
  <c r="H688" i="5" s="1"/>
  <c r="I688" i="5" s="1"/>
  <c r="L697" i="5"/>
  <c r="H697" i="5" s="1"/>
  <c r="I697" i="5" s="1"/>
  <c r="L706" i="5"/>
  <c r="H706" i="5" s="1"/>
  <c r="I706" i="5" s="1"/>
  <c r="L701" i="5"/>
  <c r="H701" i="5" s="1"/>
  <c r="I701" i="5" s="1"/>
  <c r="L714" i="5"/>
  <c r="H714" i="5" s="1"/>
  <c r="I714" i="5" s="1"/>
  <c r="L699" i="5"/>
  <c r="H699" i="5" s="1"/>
  <c r="I699" i="5" s="1"/>
  <c r="L693" i="5"/>
  <c r="H693" i="5" s="1"/>
  <c r="I693" i="5" s="1"/>
  <c r="L689" i="5"/>
  <c r="H689" i="5" s="1"/>
  <c r="I689" i="5" s="1"/>
  <c r="L700" i="5"/>
  <c r="H700" i="5" s="1"/>
  <c r="I700" i="5" s="1"/>
  <c r="L705" i="5"/>
  <c r="H705" i="5" s="1"/>
  <c r="I705" i="5" s="1"/>
  <c r="L711" i="5"/>
  <c r="H711" i="5" s="1"/>
  <c r="I711" i="5" s="1"/>
  <c r="L703" i="5"/>
  <c r="H703" i="5" s="1"/>
  <c r="I703" i="5" s="1"/>
  <c r="L707" i="5"/>
  <c r="H707" i="5" s="1"/>
  <c r="I707" i="5" s="1"/>
  <c r="L715" i="5"/>
  <c r="H715" i="5" s="1"/>
  <c r="I715" i="5" s="1"/>
  <c r="L690" i="5"/>
  <c r="H690" i="5" s="1"/>
  <c r="I690" i="5" s="1"/>
  <c r="L696" i="5"/>
  <c r="H696" i="5" s="1"/>
  <c r="I696" i="5" s="1"/>
  <c r="L702" i="5"/>
  <c r="H702" i="5" s="1"/>
  <c r="I702" i="5" s="1"/>
  <c r="L708" i="5"/>
  <c r="H708" i="5" s="1"/>
  <c r="I708" i="5" s="1"/>
  <c r="L713" i="5"/>
  <c r="H713" i="5" s="1"/>
  <c r="I713" i="5" s="1"/>
  <c r="L710" i="5"/>
  <c r="H710" i="5" s="1"/>
  <c r="I710" i="5" s="1"/>
  <c r="L1155" i="5"/>
  <c r="H1155" i="5" s="1"/>
  <c r="I1155" i="5" s="1"/>
  <c r="L1587" i="5"/>
  <c r="H1587" i="5" s="1"/>
  <c r="I1587" i="5" s="1"/>
  <c r="L93" i="5"/>
  <c r="H93" i="5" s="1"/>
  <c r="I93" i="5" s="1"/>
  <c r="L97" i="5"/>
  <c r="H97" i="5" s="1"/>
  <c r="I97" i="5" s="1"/>
  <c r="L85" i="5"/>
  <c r="H85" i="5" s="1"/>
  <c r="I85" i="5" s="1"/>
  <c r="L86" i="5"/>
  <c r="H86" i="5" s="1"/>
  <c r="I86" i="5" s="1"/>
  <c r="L98" i="5"/>
  <c r="H98" i="5" s="1"/>
  <c r="I98" i="5" s="1"/>
  <c r="L79" i="5"/>
  <c r="H79" i="5" s="1"/>
  <c r="I79" i="5" s="1"/>
  <c r="L88" i="5"/>
  <c r="H88" i="5" s="1"/>
  <c r="I88" i="5" s="1"/>
  <c r="L94" i="5"/>
  <c r="H94" i="5" s="1"/>
  <c r="I94" i="5" s="1"/>
  <c r="L99" i="5"/>
  <c r="H99" i="5" s="1"/>
  <c r="I99" i="5" s="1"/>
  <c r="L84" i="5"/>
  <c r="H84" i="5" s="1"/>
  <c r="I84" i="5" s="1"/>
  <c r="L83" i="5"/>
  <c r="H83" i="5" s="1"/>
  <c r="I83" i="5" s="1"/>
  <c r="L78" i="5"/>
  <c r="H78" i="5" s="1"/>
  <c r="I78" i="5" s="1"/>
  <c r="L101" i="5"/>
  <c r="H101" i="5" s="1"/>
  <c r="I101" i="5" s="1"/>
  <c r="L100" i="5"/>
  <c r="H100" i="5" s="1"/>
  <c r="I100" i="5" s="1"/>
  <c r="L95" i="5"/>
  <c r="H95" i="5" s="1"/>
  <c r="I95" i="5" s="1"/>
  <c r="L80" i="5"/>
  <c r="H80" i="5" s="1"/>
  <c r="I80" i="5" s="1"/>
  <c r="L82" i="5"/>
  <c r="H82" i="5" s="1"/>
  <c r="I82" i="5" s="1"/>
  <c r="L89" i="5"/>
  <c r="H89" i="5" s="1"/>
  <c r="I89" i="5" s="1"/>
  <c r="L92" i="5"/>
  <c r="H92" i="5" s="1"/>
  <c r="I92" i="5" s="1"/>
  <c r="L87" i="5"/>
  <c r="H87" i="5" s="1"/>
  <c r="I87" i="5" s="1"/>
  <c r="L75" i="5"/>
  <c r="H75" i="5" s="1"/>
  <c r="I75" i="5" s="1"/>
  <c r="L76" i="5"/>
  <c r="H76" i="5" s="1"/>
  <c r="I76" i="5" s="1"/>
  <c r="L91" i="5"/>
  <c r="H91" i="5" s="1"/>
  <c r="I91" i="5" s="1"/>
  <c r="L102" i="5"/>
  <c r="H102" i="5" s="1"/>
  <c r="I102" i="5" s="1"/>
  <c r="L90" i="5"/>
  <c r="H90" i="5" s="1"/>
  <c r="I90" i="5" s="1"/>
  <c r="L96" i="5"/>
  <c r="H96" i="5" s="1"/>
  <c r="I96" i="5" s="1"/>
  <c r="L855" i="5"/>
  <c r="H855" i="5" s="1"/>
  <c r="I855" i="5" s="1"/>
  <c r="L837" i="5"/>
  <c r="H837" i="5" s="1"/>
  <c r="I837" i="5" s="1"/>
  <c r="L845" i="5"/>
  <c r="H845" i="5" s="1"/>
  <c r="I845" i="5" s="1"/>
  <c r="L834" i="5"/>
  <c r="H834" i="5" s="1"/>
  <c r="I834" i="5" s="1"/>
  <c r="L847" i="5"/>
  <c r="H847" i="5" s="1"/>
  <c r="I847" i="5" s="1"/>
  <c r="L844" i="5"/>
  <c r="H844" i="5" s="1"/>
  <c r="I844" i="5" s="1"/>
  <c r="L832" i="5"/>
  <c r="H832" i="5" s="1"/>
  <c r="I832" i="5" s="1"/>
  <c r="L849" i="5"/>
  <c r="H849" i="5" s="1"/>
  <c r="I849" i="5" s="1"/>
  <c r="L858" i="5"/>
  <c r="H858" i="5" s="1"/>
  <c r="I858" i="5" s="1"/>
  <c r="L846" i="5"/>
  <c r="H846" i="5" s="1"/>
  <c r="I846" i="5" s="1"/>
  <c r="L833" i="5"/>
  <c r="H833" i="5" s="1"/>
  <c r="I833" i="5" s="1"/>
  <c r="L839" i="5"/>
  <c r="H839" i="5" s="1"/>
  <c r="I839" i="5" s="1"/>
  <c r="L859" i="5"/>
  <c r="H859" i="5" s="1"/>
  <c r="I859" i="5" s="1"/>
  <c r="L860" i="5"/>
  <c r="L835" i="5"/>
  <c r="H835" i="5" s="1"/>
  <c r="I835" i="5" s="1"/>
  <c r="L857" i="5"/>
  <c r="H857" i="5" s="1"/>
  <c r="I857" i="5" s="1"/>
  <c r="L852" i="5"/>
  <c r="H852" i="5" s="1"/>
  <c r="I852" i="5" s="1"/>
  <c r="L840" i="5"/>
  <c r="H840" i="5" s="1"/>
  <c r="I840" i="5" s="1"/>
  <c r="L841" i="5"/>
  <c r="H841" i="5" s="1"/>
  <c r="I841" i="5" s="1"/>
  <c r="L843" i="5"/>
  <c r="H843" i="5" s="1"/>
  <c r="I843" i="5" s="1"/>
  <c r="L842" i="5"/>
  <c r="H842" i="5" s="1"/>
  <c r="I842" i="5" s="1"/>
  <c r="L851" i="5"/>
  <c r="H851" i="5" s="1"/>
  <c r="I851" i="5" s="1"/>
  <c r="L856" i="5"/>
  <c r="H856" i="5" s="1"/>
  <c r="I856" i="5" s="1"/>
  <c r="L836" i="5"/>
  <c r="H836" i="5" s="1"/>
  <c r="I836" i="5" s="1"/>
  <c r="L854" i="5"/>
  <c r="H854" i="5" s="1"/>
  <c r="I854" i="5" s="1"/>
  <c r="L850" i="5"/>
  <c r="H850" i="5" s="1"/>
  <c r="I850" i="5" s="1"/>
  <c r="L853" i="5"/>
  <c r="H853" i="5" s="1"/>
  <c r="I853" i="5" s="1"/>
  <c r="L848" i="5"/>
  <c r="H848" i="5" s="1"/>
  <c r="I848" i="5" s="1"/>
  <c r="L838" i="5"/>
  <c r="H838" i="5" s="1"/>
  <c r="I838" i="5" s="1"/>
  <c r="L416" i="5"/>
  <c r="H416" i="5" s="1"/>
  <c r="I416" i="5" s="1"/>
  <c r="L412" i="5"/>
  <c r="H412" i="5" s="1"/>
  <c r="I412" i="5" s="1"/>
  <c r="L413" i="5"/>
  <c r="H413" i="5" s="1"/>
  <c r="I413" i="5" s="1"/>
  <c r="L414" i="5"/>
  <c r="H414" i="5" s="1"/>
  <c r="I414" i="5" s="1"/>
  <c r="L415" i="5"/>
  <c r="H415" i="5" s="1"/>
  <c r="I415" i="5" s="1"/>
  <c r="L417" i="5"/>
  <c r="H417" i="5" s="1"/>
  <c r="I417" i="5" s="1"/>
  <c r="L418" i="5"/>
  <c r="H418" i="5" s="1"/>
  <c r="I418" i="5" s="1"/>
  <c r="L419" i="5"/>
  <c r="H419" i="5" s="1"/>
  <c r="I419" i="5" s="1"/>
  <c r="L420" i="5"/>
  <c r="H420" i="5" s="1"/>
  <c r="I420" i="5" s="1"/>
  <c r="L411" i="5"/>
  <c r="H411" i="5" s="1"/>
  <c r="I411" i="5" s="1"/>
  <c r="L421" i="5"/>
  <c r="H421" i="5" s="1"/>
  <c r="I421" i="5" s="1"/>
  <c r="L422" i="5"/>
  <c r="H422" i="5" s="1"/>
  <c r="I422" i="5" s="1"/>
  <c r="L423" i="5"/>
  <c r="H423" i="5" s="1"/>
  <c r="I423" i="5" s="1"/>
  <c r="L424" i="5"/>
  <c r="H424" i="5" s="1"/>
  <c r="I424" i="5" s="1"/>
  <c r="L425" i="5"/>
  <c r="H425" i="5" s="1"/>
  <c r="I425" i="5" s="1"/>
  <c r="L426" i="5"/>
  <c r="H426" i="5" s="1"/>
  <c r="I426" i="5" s="1"/>
  <c r="L427" i="5"/>
  <c r="H427" i="5" s="1"/>
  <c r="I427" i="5" s="1"/>
  <c r="L428" i="5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H404" i="5" s="1"/>
  <c r="I404" i="5" s="1"/>
  <c r="L405" i="5"/>
  <c r="H405" i="5" s="1"/>
  <c r="I405" i="5" s="1"/>
  <c r="L406" i="5"/>
  <c r="H406" i="5" s="1"/>
  <c r="I406" i="5" s="1"/>
  <c r="L407" i="5"/>
  <c r="H407" i="5" s="1"/>
  <c r="I407" i="5" s="1"/>
  <c r="L408" i="5"/>
  <c r="H408" i="5" s="1"/>
  <c r="I408" i="5" s="1"/>
  <c r="L409" i="5"/>
  <c r="H409" i="5" s="1"/>
  <c r="I409" i="5" s="1"/>
  <c r="L410" i="5"/>
  <c r="H410" i="5" s="1"/>
  <c r="I410" i="5" s="1"/>
  <c r="L819" i="5"/>
  <c r="H819" i="5" s="1"/>
  <c r="I819" i="5" s="1"/>
  <c r="L798" i="5"/>
  <c r="H798" i="5" s="1"/>
  <c r="I798" i="5" s="1"/>
  <c r="L804" i="5"/>
  <c r="H804" i="5" s="1"/>
  <c r="I804" i="5" s="1"/>
  <c r="L808" i="5"/>
  <c r="H808" i="5" s="1"/>
  <c r="I808" i="5" s="1"/>
  <c r="L806" i="5"/>
  <c r="H806" i="5" s="1"/>
  <c r="I806" i="5" s="1"/>
  <c r="L807" i="5"/>
  <c r="H807" i="5" s="1"/>
  <c r="I807" i="5" s="1"/>
  <c r="L820" i="5"/>
  <c r="H820" i="5" s="1"/>
  <c r="I820" i="5" s="1"/>
  <c r="L797" i="5"/>
  <c r="H797" i="5" s="1"/>
  <c r="I797" i="5" s="1"/>
  <c r="L815" i="5"/>
  <c r="H815" i="5" s="1"/>
  <c r="I815" i="5" s="1"/>
  <c r="L799" i="5"/>
  <c r="H799" i="5" s="1"/>
  <c r="I799" i="5" s="1"/>
  <c r="L810" i="5"/>
  <c r="H810" i="5" s="1"/>
  <c r="I810" i="5" s="1"/>
  <c r="L800" i="5"/>
  <c r="H800" i="5" s="1"/>
  <c r="I800" i="5" s="1"/>
  <c r="L811" i="5"/>
  <c r="H811" i="5" s="1"/>
  <c r="I811" i="5" s="1"/>
  <c r="L817" i="5"/>
  <c r="H817" i="5" s="1"/>
  <c r="I817" i="5" s="1"/>
  <c r="L809" i="5"/>
  <c r="H809" i="5" s="1"/>
  <c r="I809" i="5" s="1"/>
  <c r="L814" i="5"/>
  <c r="H814" i="5" s="1"/>
  <c r="I814" i="5" s="1"/>
  <c r="L813" i="5"/>
  <c r="H813" i="5" s="1"/>
  <c r="I813" i="5" s="1"/>
  <c r="L803" i="5"/>
  <c r="H803" i="5" s="1"/>
  <c r="I803" i="5" s="1"/>
  <c r="L822" i="5"/>
  <c r="H822" i="5" s="1"/>
  <c r="I822" i="5" s="1"/>
  <c r="L796" i="5"/>
  <c r="H796" i="5" s="1"/>
  <c r="I796" i="5" s="1"/>
  <c r="L812" i="5"/>
  <c r="H812" i="5" s="1"/>
  <c r="I812" i="5" s="1"/>
  <c r="L816" i="5"/>
  <c r="H816" i="5" s="1"/>
  <c r="I816" i="5" s="1"/>
  <c r="L802" i="5"/>
  <c r="H802" i="5" s="1"/>
  <c r="I802" i="5" s="1"/>
  <c r="L805" i="5"/>
  <c r="H805" i="5" s="1"/>
  <c r="I805" i="5" s="1"/>
  <c r="L801" i="5"/>
  <c r="H801" i="5" s="1"/>
  <c r="I801" i="5" s="1"/>
  <c r="L824" i="5"/>
  <c r="L818" i="5"/>
  <c r="H818" i="5" s="1"/>
  <c r="I818" i="5" s="1"/>
  <c r="L823" i="5"/>
  <c r="H823" i="5" s="1"/>
  <c r="I823" i="5" s="1"/>
  <c r="L821" i="5"/>
  <c r="H821" i="5" s="1"/>
  <c r="I821" i="5" s="1"/>
  <c r="L601" i="5"/>
  <c r="H601" i="5" s="1"/>
  <c r="I601" i="5" s="1"/>
  <c r="L595" i="5"/>
  <c r="H595" i="5" s="1"/>
  <c r="I595" i="5" s="1"/>
  <c r="L603" i="5"/>
  <c r="H603" i="5" s="1"/>
  <c r="I603" i="5" s="1"/>
  <c r="L599" i="5"/>
  <c r="H599" i="5" s="1"/>
  <c r="I599" i="5" s="1"/>
  <c r="L602" i="5"/>
  <c r="H602" i="5" s="1"/>
  <c r="I602" i="5" s="1"/>
  <c r="L608" i="5"/>
  <c r="L586" i="5"/>
  <c r="H586" i="5" s="1"/>
  <c r="I586" i="5" s="1"/>
  <c r="L598" i="5"/>
  <c r="H598" i="5" s="1"/>
  <c r="I598" i="5" s="1"/>
  <c r="L589" i="5"/>
  <c r="H589" i="5" s="1"/>
  <c r="I589" i="5" s="1"/>
  <c r="L585" i="5"/>
  <c r="H585" i="5" s="1"/>
  <c r="I585" i="5" s="1"/>
  <c r="L583" i="5"/>
  <c r="H583" i="5" s="1"/>
  <c r="I583" i="5" s="1"/>
  <c r="L582" i="5"/>
  <c r="H582" i="5" s="1"/>
  <c r="I582" i="5" s="1"/>
  <c r="L587" i="5"/>
  <c r="H587" i="5" s="1"/>
  <c r="I587" i="5" s="1"/>
  <c r="L581" i="5"/>
  <c r="H581" i="5" s="1"/>
  <c r="I581" i="5" s="1"/>
  <c r="L596" i="5"/>
  <c r="H596" i="5" s="1"/>
  <c r="I596" i="5" s="1"/>
  <c r="L594" i="5"/>
  <c r="H594" i="5" s="1"/>
  <c r="I594" i="5" s="1"/>
  <c r="L604" i="5"/>
  <c r="H604" i="5" s="1"/>
  <c r="I604" i="5" s="1"/>
  <c r="L588" i="5"/>
  <c r="H588" i="5" s="1"/>
  <c r="I588" i="5" s="1"/>
  <c r="L600" i="5"/>
  <c r="H600" i="5" s="1"/>
  <c r="I600" i="5" s="1"/>
  <c r="L591" i="5"/>
  <c r="H591" i="5" s="1"/>
  <c r="I591" i="5" s="1"/>
  <c r="L606" i="5"/>
  <c r="L580" i="5"/>
  <c r="H580" i="5" s="1"/>
  <c r="I580" i="5" s="1"/>
  <c r="L597" i="5"/>
  <c r="H597" i="5" s="1"/>
  <c r="I597" i="5" s="1"/>
  <c r="L592" i="5"/>
  <c r="H592" i="5" s="1"/>
  <c r="I592" i="5" s="1"/>
  <c r="L590" i="5"/>
  <c r="H590" i="5" s="1"/>
  <c r="I590" i="5" s="1"/>
  <c r="L593" i="5"/>
  <c r="H593" i="5" s="1"/>
  <c r="I593" i="5" s="1"/>
  <c r="L584" i="5"/>
  <c r="H584" i="5" s="1"/>
  <c r="I584" i="5" s="1"/>
  <c r="L605" i="5"/>
  <c r="H605" i="5" s="1"/>
  <c r="I605" i="5" s="1"/>
  <c r="L607" i="5"/>
  <c r="L64" i="5"/>
  <c r="H64" i="5" s="1"/>
  <c r="I64" i="5" s="1"/>
  <c r="L60" i="5"/>
  <c r="H60" i="5" s="1"/>
  <c r="I60" i="5" s="1"/>
  <c r="L49" i="5"/>
  <c r="H49" i="5" s="1"/>
  <c r="I49" i="5" s="1"/>
  <c r="L45" i="5"/>
  <c r="H45" i="5" s="1"/>
  <c r="I45" i="5" s="1"/>
  <c r="L55" i="5"/>
  <c r="H55" i="5" s="1"/>
  <c r="I55" i="5" s="1"/>
  <c r="L58" i="5"/>
  <c r="H58" i="5" s="1"/>
  <c r="I58" i="5" s="1"/>
  <c r="L56" i="5"/>
  <c r="H56" i="5" s="1"/>
  <c r="I56" i="5" s="1"/>
  <c r="L41" i="5"/>
  <c r="H41" i="5" s="1"/>
  <c r="I41" i="5" s="1"/>
  <c r="L43" i="5"/>
  <c r="H43" i="5" s="1"/>
  <c r="I43" i="5" s="1"/>
  <c r="L40" i="5"/>
  <c r="H40" i="5" s="1"/>
  <c r="I40" i="5" s="1"/>
  <c r="L48" i="5"/>
  <c r="H48" i="5" s="1"/>
  <c r="I48" i="5" s="1"/>
  <c r="L44" i="5"/>
  <c r="H44" i="5" s="1"/>
  <c r="I44" i="5" s="1"/>
  <c r="L51" i="5"/>
  <c r="H51" i="5" s="1"/>
  <c r="I51" i="5" s="1"/>
  <c r="L57" i="5"/>
  <c r="H57" i="5" s="1"/>
  <c r="I57" i="5" s="1"/>
  <c r="L42" i="5"/>
  <c r="H42" i="5" s="1"/>
  <c r="I42" i="5" s="1"/>
  <c r="L53" i="5"/>
  <c r="H53" i="5" s="1"/>
  <c r="I53" i="5" s="1"/>
  <c r="L47" i="5"/>
  <c r="H47" i="5" s="1"/>
  <c r="I47" i="5" s="1"/>
  <c r="L54" i="5"/>
  <c r="H54" i="5" s="1"/>
  <c r="I54" i="5" s="1"/>
  <c r="L61" i="5"/>
  <c r="H61" i="5" s="1"/>
  <c r="I61" i="5" s="1"/>
  <c r="L63" i="5"/>
  <c r="H63" i="5" s="1"/>
  <c r="I63" i="5" s="1"/>
  <c r="L46" i="5"/>
  <c r="H46" i="5" s="1"/>
  <c r="I46" i="5" s="1"/>
  <c r="L67" i="5"/>
  <c r="L66" i="5"/>
  <c r="L52" i="5"/>
  <c r="H52" i="5" s="1"/>
  <c r="I52" i="5" s="1"/>
  <c r="L39" i="5"/>
  <c r="L59" i="5"/>
  <c r="H59" i="5" s="1"/>
  <c r="I59" i="5" s="1"/>
  <c r="L62" i="5"/>
  <c r="H62" i="5" s="1"/>
  <c r="I62" i="5" s="1"/>
  <c r="L1947" i="5"/>
  <c r="H1947" i="5" s="1"/>
  <c r="I1947" i="5" s="1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L5" i="5"/>
  <c r="H5" i="5" s="1"/>
  <c r="I5" i="5" s="1"/>
  <c r="L77" i="5"/>
  <c r="H77" i="5" s="1"/>
  <c r="I77" i="5" s="1"/>
  <c r="L81" i="5"/>
  <c r="H81" i="5" s="1"/>
  <c r="I81" i="5" s="1"/>
  <c r="L747" i="5"/>
  <c r="H747" i="5" s="1"/>
  <c r="I747" i="5" s="1"/>
  <c r="L729" i="5"/>
  <c r="H729" i="5" s="1"/>
  <c r="I729" i="5" s="1"/>
  <c r="L731" i="5"/>
  <c r="H731" i="5" s="1"/>
  <c r="I731" i="5" s="1"/>
  <c r="L733" i="5"/>
  <c r="H733" i="5" s="1"/>
  <c r="I733" i="5" s="1"/>
  <c r="L735" i="5"/>
  <c r="H735" i="5" s="1"/>
  <c r="I735" i="5" s="1"/>
  <c r="L737" i="5"/>
  <c r="H737" i="5" s="1"/>
  <c r="I737" i="5" s="1"/>
  <c r="L739" i="5"/>
  <c r="H739" i="5" s="1"/>
  <c r="I739" i="5" s="1"/>
  <c r="L741" i="5"/>
  <c r="H741" i="5" s="1"/>
  <c r="I741" i="5" s="1"/>
  <c r="L743" i="5"/>
  <c r="H743" i="5" s="1"/>
  <c r="I743" i="5" s="1"/>
  <c r="L749" i="5"/>
  <c r="H749" i="5" s="1"/>
  <c r="I749" i="5" s="1"/>
  <c r="L751" i="5"/>
  <c r="L745" i="5"/>
  <c r="H745" i="5" s="1"/>
  <c r="I745" i="5" s="1"/>
  <c r="L725" i="5"/>
  <c r="H725" i="5" s="1"/>
  <c r="I725" i="5" s="1"/>
  <c r="L727" i="5"/>
  <c r="H727" i="5" s="1"/>
  <c r="I727" i="5" s="1"/>
  <c r="L1026" i="5"/>
  <c r="H1026" i="5" s="1"/>
  <c r="I1026" i="5" s="1"/>
  <c r="L1037" i="5"/>
  <c r="H1037" i="5" s="1"/>
  <c r="I1037" i="5" s="1"/>
  <c r="L1019" i="5"/>
  <c r="H1019" i="5" s="1"/>
  <c r="I1019" i="5" s="1"/>
  <c r="L1024" i="5"/>
  <c r="H1024" i="5" s="1"/>
  <c r="I1024" i="5" s="1"/>
  <c r="L1017" i="5"/>
  <c r="H1017" i="5" s="1"/>
  <c r="I1017" i="5" s="1"/>
  <c r="L1034" i="5"/>
  <c r="H1034" i="5" s="1"/>
  <c r="I1034" i="5" s="1"/>
  <c r="L1028" i="5"/>
  <c r="H1028" i="5" s="1"/>
  <c r="I1028" i="5" s="1"/>
  <c r="L1032" i="5"/>
  <c r="H1032" i="5" s="1"/>
  <c r="I1032" i="5" s="1"/>
  <c r="L1022" i="5"/>
  <c r="H1022" i="5" s="1"/>
  <c r="I1022" i="5" s="1"/>
  <c r="L1038" i="5"/>
  <c r="H1038" i="5" s="1"/>
  <c r="I1038" i="5" s="1"/>
  <c r="L1030" i="5"/>
  <c r="H1030" i="5" s="1"/>
  <c r="I1030" i="5" s="1"/>
  <c r="L1031" i="5"/>
  <c r="H1031" i="5" s="1"/>
  <c r="I1031" i="5" s="1"/>
  <c r="L1025" i="5"/>
  <c r="H1025" i="5" s="1"/>
  <c r="I1025" i="5" s="1"/>
  <c r="L1014" i="5"/>
  <c r="H1014" i="5" s="1"/>
  <c r="I1014" i="5" s="1"/>
  <c r="L1021" i="5"/>
  <c r="H1021" i="5" s="1"/>
  <c r="I1021" i="5" s="1"/>
  <c r="L1033" i="5"/>
  <c r="H1033" i="5" s="1"/>
  <c r="I1033" i="5" s="1"/>
  <c r="L1011" i="5"/>
  <c r="H1011" i="5" s="1"/>
  <c r="I1011" i="5" s="1"/>
  <c r="L1015" i="5"/>
  <c r="H1015" i="5" s="1"/>
  <c r="I1015" i="5" s="1"/>
  <c r="L1020" i="5"/>
  <c r="H1020" i="5" s="1"/>
  <c r="I1020" i="5" s="1"/>
  <c r="L1036" i="5"/>
  <c r="H1036" i="5" s="1"/>
  <c r="I1036" i="5" s="1"/>
  <c r="L1029" i="5"/>
  <c r="H1029" i="5" s="1"/>
  <c r="I1029" i="5" s="1"/>
  <c r="L1023" i="5"/>
  <c r="H1023" i="5" s="1"/>
  <c r="I1023" i="5" s="1"/>
  <c r="L1018" i="5"/>
  <c r="H1018" i="5" s="1"/>
  <c r="I1018" i="5" s="1"/>
  <c r="L1016" i="5"/>
  <c r="H1016" i="5" s="1"/>
  <c r="I1016" i="5" s="1"/>
  <c r="L1039" i="5"/>
  <c r="L1013" i="5"/>
  <c r="H1013" i="5" s="1"/>
  <c r="I1013" i="5" s="1"/>
  <c r="L1027" i="5"/>
  <c r="H1027" i="5" s="1"/>
  <c r="I1027" i="5" s="1"/>
  <c r="L1012" i="5"/>
  <c r="H1012" i="5" s="1"/>
  <c r="I1012" i="5" s="1"/>
  <c r="L1035" i="5"/>
  <c r="H1035" i="5" s="1"/>
  <c r="I1035" i="5" s="1"/>
  <c r="L1075" i="5"/>
  <c r="L1057" i="5"/>
  <c r="H1057" i="5" s="1"/>
  <c r="I1057" i="5" s="1"/>
  <c r="L1054" i="5"/>
  <c r="H1054" i="5" s="1"/>
  <c r="I1054" i="5" s="1"/>
  <c r="L1073" i="5"/>
  <c r="H1073" i="5" s="1"/>
  <c r="I1073" i="5" s="1"/>
  <c r="L1072" i="5"/>
  <c r="H1072" i="5" s="1"/>
  <c r="I1072" i="5" s="1"/>
  <c r="L1053" i="5"/>
  <c r="H1053" i="5" s="1"/>
  <c r="I1053" i="5" s="1"/>
  <c r="L1069" i="5"/>
  <c r="H1069" i="5" s="1"/>
  <c r="I1069" i="5" s="1"/>
  <c r="L1063" i="5"/>
  <c r="H1063" i="5" s="1"/>
  <c r="I1063" i="5" s="1"/>
  <c r="L1074" i="5"/>
  <c r="L1068" i="5"/>
  <c r="H1068" i="5" s="1"/>
  <c r="I1068" i="5" s="1"/>
  <c r="L1070" i="5"/>
  <c r="H1070" i="5" s="1"/>
  <c r="I1070" i="5" s="1"/>
  <c r="L1059" i="5"/>
  <c r="H1059" i="5" s="1"/>
  <c r="I1059" i="5" s="1"/>
  <c r="L1061" i="5"/>
  <c r="H1061" i="5" s="1"/>
  <c r="I1061" i="5" s="1"/>
  <c r="L781" i="5"/>
  <c r="H781" i="5" s="1"/>
  <c r="I781" i="5" s="1"/>
  <c r="L779" i="5"/>
  <c r="H779" i="5" s="1"/>
  <c r="I779" i="5" s="1"/>
  <c r="L785" i="5"/>
  <c r="H785" i="5" s="1"/>
  <c r="I785" i="5" s="1"/>
  <c r="L776" i="5"/>
  <c r="H776" i="5" s="1"/>
  <c r="I776" i="5" s="1"/>
  <c r="L771" i="5"/>
  <c r="H771" i="5" s="1"/>
  <c r="I771" i="5" s="1"/>
  <c r="L761" i="5"/>
  <c r="H761" i="5" s="1"/>
  <c r="I761" i="5" s="1"/>
  <c r="L762" i="5"/>
  <c r="H762" i="5" s="1"/>
  <c r="I762" i="5" s="1"/>
  <c r="L765" i="5"/>
  <c r="H765" i="5" s="1"/>
  <c r="I765" i="5" s="1"/>
  <c r="L768" i="5"/>
  <c r="H768" i="5" s="1"/>
  <c r="I768" i="5" s="1"/>
  <c r="L772" i="5"/>
  <c r="H772" i="5" s="1"/>
  <c r="I772" i="5" s="1"/>
  <c r="L769" i="5"/>
  <c r="H769" i="5" s="1"/>
  <c r="I769" i="5" s="1"/>
  <c r="L760" i="5"/>
  <c r="L780" i="5"/>
  <c r="H780" i="5" s="1"/>
  <c r="I780" i="5" s="1"/>
  <c r="L787" i="5"/>
  <c r="L783" i="5"/>
  <c r="H783" i="5" s="1"/>
  <c r="I783" i="5" s="1"/>
  <c r="L773" i="5"/>
  <c r="H773" i="5" s="1"/>
  <c r="I773" i="5" s="1"/>
  <c r="L786" i="5"/>
  <c r="L763" i="5"/>
  <c r="H763" i="5" s="1"/>
  <c r="I763" i="5" s="1"/>
  <c r="L788" i="5"/>
  <c r="L770" i="5"/>
  <c r="H770" i="5" s="1"/>
  <c r="I770" i="5" s="1"/>
  <c r="L766" i="5"/>
  <c r="H766" i="5" s="1"/>
  <c r="I766" i="5" s="1"/>
  <c r="L777" i="5"/>
  <c r="H777" i="5" s="1"/>
  <c r="I777" i="5" s="1"/>
  <c r="L778" i="5"/>
  <c r="H778" i="5" s="1"/>
  <c r="I778" i="5" s="1"/>
  <c r="L774" i="5"/>
  <c r="H774" i="5" s="1"/>
  <c r="I774" i="5" s="1"/>
  <c r="L764" i="5"/>
  <c r="H764" i="5" s="1"/>
  <c r="I764" i="5" s="1"/>
  <c r="L767" i="5"/>
  <c r="H767" i="5" s="1"/>
  <c r="I767" i="5" s="1"/>
  <c r="L775" i="5"/>
  <c r="H775" i="5" s="1"/>
  <c r="I775" i="5" s="1"/>
  <c r="L782" i="5"/>
  <c r="H782" i="5" s="1"/>
  <c r="I782" i="5" s="1"/>
  <c r="L784" i="5"/>
  <c r="H784" i="5" s="1"/>
  <c r="I784" i="5" s="1"/>
  <c r="L30" i="5"/>
  <c r="L26" i="5"/>
  <c r="H26" i="5" s="1"/>
  <c r="I26" i="5" s="1"/>
  <c r="L17" i="5"/>
  <c r="H17" i="5" s="1"/>
  <c r="I17" i="5" s="1"/>
  <c r="L1479" i="5"/>
  <c r="H1479" i="5" s="1"/>
  <c r="I1479" i="5" s="1"/>
  <c r="L642" i="5"/>
  <c r="H642" i="5" s="1"/>
  <c r="I642" i="5" s="1"/>
  <c r="L643" i="5"/>
  <c r="H643" i="5" s="1"/>
  <c r="I643" i="5" s="1"/>
  <c r="L637" i="5"/>
  <c r="H637" i="5" s="1"/>
  <c r="I637" i="5" s="1"/>
  <c r="L629" i="5"/>
  <c r="H629" i="5" s="1"/>
  <c r="I629" i="5" s="1"/>
  <c r="L617" i="5"/>
  <c r="H617" i="5" s="1"/>
  <c r="I617" i="5" s="1"/>
  <c r="L622" i="5"/>
  <c r="H622" i="5" s="1"/>
  <c r="I622" i="5" s="1"/>
  <c r="L641" i="5"/>
  <c r="H641" i="5" s="1"/>
  <c r="I641" i="5" s="1"/>
  <c r="L624" i="5"/>
  <c r="H624" i="5" s="1"/>
  <c r="I624" i="5" s="1"/>
  <c r="L631" i="5"/>
  <c r="H631" i="5" s="1"/>
  <c r="I631" i="5" s="1"/>
  <c r="L620" i="5"/>
  <c r="H620" i="5" s="1"/>
  <c r="I620" i="5" s="1"/>
  <c r="L639" i="5"/>
  <c r="H639" i="5" s="1"/>
  <c r="I639" i="5" s="1"/>
  <c r="L626" i="5"/>
  <c r="H626" i="5" s="1"/>
  <c r="I626" i="5" s="1"/>
  <c r="L632" i="5"/>
  <c r="H632" i="5" s="1"/>
  <c r="I632" i="5" s="1"/>
  <c r="L635" i="5"/>
  <c r="H635" i="5" s="1"/>
  <c r="I635" i="5" s="1"/>
  <c r="L623" i="5"/>
  <c r="H623" i="5" s="1"/>
  <c r="I623" i="5" s="1"/>
  <c r="L627" i="5"/>
  <c r="H627" i="5" s="1"/>
  <c r="I627" i="5" s="1"/>
  <c r="L640" i="5"/>
  <c r="H640" i="5" s="1"/>
  <c r="I640" i="5" s="1"/>
  <c r="L638" i="5"/>
  <c r="H638" i="5" s="1"/>
  <c r="I638" i="5" s="1"/>
  <c r="L628" i="5"/>
  <c r="H628" i="5" s="1"/>
  <c r="I628" i="5" s="1"/>
  <c r="L625" i="5"/>
  <c r="H625" i="5" s="1"/>
  <c r="I625" i="5" s="1"/>
  <c r="L634" i="5"/>
  <c r="H634" i="5" s="1"/>
  <c r="I634" i="5" s="1"/>
  <c r="L633" i="5"/>
  <c r="H633" i="5" s="1"/>
  <c r="I633" i="5" s="1"/>
  <c r="L630" i="5"/>
  <c r="H630" i="5" s="1"/>
  <c r="I630" i="5" s="1"/>
  <c r="L616" i="5"/>
  <c r="H616" i="5" s="1"/>
  <c r="I616" i="5" s="1"/>
  <c r="L644" i="5"/>
  <c r="L619" i="5"/>
  <c r="H619" i="5" s="1"/>
  <c r="I619" i="5" s="1"/>
  <c r="L618" i="5"/>
  <c r="H618" i="5" s="1"/>
  <c r="I618" i="5" s="1"/>
  <c r="L636" i="5"/>
  <c r="H636" i="5" s="1"/>
  <c r="I636" i="5" s="1"/>
  <c r="L621" i="5"/>
  <c r="H621" i="5" s="1"/>
  <c r="I621" i="5" s="1"/>
  <c r="L453" i="5"/>
  <c r="H453" i="5" s="1"/>
  <c r="I453" i="5" s="1"/>
  <c r="L454" i="5"/>
  <c r="H454" i="5" s="1"/>
  <c r="I454" i="5" s="1"/>
  <c r="L455" i="5"/>
  <c r="H455" i="5" s="1"/>
  <c r="I455" i="5" s="1"/>
  <c r="L456" i="5"/>
  <c r="H456" i="5" s="1"/>
  <c r="I456" i="5" s="1"/>
  <c r="L457" i="5"/>
  <c r="H457" i="5" s="1"/>
  <c r="I457" i="5" s="1"/>
  <c r="L458" i="5"/>
  <c r="H458" i="5" s="1"/>
  <c r="I458" i="5" s="1"/>
  <c r="L459" i="5"/>
  <c r="H459" i="5" s="1"/>
  <c r="I459" i="5" s="1"/>
  <c r="L460" i="5"/>
  <c r="H460" i="5" s="1"/>
  <c r="I460" i="5" s="1"/>
  <c r="L461" i="5"/>
  <c r="H461" i="5" s="1"/>
  <c r="I461" i="5" s="1"/>
  <c r="L462" i="5"/>
  <c r="L463" i="5"/>
  <c r="L464" i="5"/>
  <c r="L436" i="5"/>
  <c r="L445" i="5"/>
  <c r="H445" i="5" s="1"/>
  <c r="I445" i="5" s="1"/>
  <c r="L443" i="5"/>
  <c r="H443" i="5" s="1"/>
  <c r="I443" i="5" s="1"/>
  <c r="L439" i="5"/>
  <c r="H439" i="5" s="1"/>
  <c r="I439" i="5" s="1"/>
  <c r="L442" i="5"/>
  <c r="H442" i="5" s="1"/>
  <c r="I442" i="5" s="1"/>
  <c r="L450" i="5"/>
  <c r="H450" i="5" s="1"/>
  <c r="I450" i="5" s="1"/>
  <c r="L448" i="5"/>
  <c r="H448" i="5" s="1"/>
  <c r="I448" i="5" s="1"/>
  <c r="L444" i="5"/>
  <c r="H444" i="5" s="1"/>
  <c r="I444" i="5" s="1"/>
  <c r="L441" i="5"/>
  <c r="H441" i="5" s="1"/>
  <c r="I441" i="5" s="1"/>
  <c r="L446" i="5"/>
  <c r="H446" i="5" s="1"/>
  <c r="I446" i="5" s="1"/>
  <c r="L440" i="5"/>
  <c r="H440" i="5" s="1"/>
  <c r="I440" i="5" s="1"/>
  <c r="L447" i="5"/>
  <c r="H447" i="5" s="1"/>
  <c r="I447" i="5" s="1"/>
  <c r="L437" i="5"/>
  <c r="H437" i="5" s="1"/>
  <c r="I437" i="5" s="1"/>
  <c r="L438" i="5"/>
  <c r="H438" i="5" s="1"/>
  <c r="I438" i="5" s="1"/>
  <c r="L449" i="5"/>
  <c r="H449" i="5" s="1"/>
  <c r="I449" i="5" s="1"/>
  <c r="L451" i="5"/>
  <c r="H451" i="5" s="1"/>
  <c r="I451" i="5" s="1"/>
  <c r="L452" i="5"/>
  <c r="H452" i="5" s="1"/>
  <c r="I452" i="5" s="1"/>
  <c r="L1371" i="5"/>
  <c r="H1371" i="5" s="1"/>
  <c r="I1371" i="5" s="1"/>
  <c r="L883" i="5"/>
  <c r="H883" i="5" s="1"/>
  <c r="I883" i="5" s="1"/>
  <c r="L1659" i="5"/>
  <c r="H1659" i="5" s="1"/>
  <c r="I1659" i="5" s="1"/>
  <c r="L1623" i="5"/>
  <c r="H1623" i="5" s="1"/>
  <c r="I1623" i="5" s="1"/>
  <c r="L895" i="5"/>
  <c r="L891" i="5"/>
  <c r="H891" i="5" s="1"/>
  <c r="I891" i="5" s="1"/>
  <c r="L887" i="5"/>
  <c r="H887" i="5" s="1"/>
  <c r="I887" i="5" s="1"/>
  <c r="L1050" i="5"/>
  <c r="H1050" i="5" s="1"/>
  <c r="I1050" i="5" s="1"/>
  <c r="L1048" i="5"/>
  <c r="H1048" i="5" s="1"/>
  <c r="I1048" i="5" s="1"/>
  <c r="L1055" i="5"/>
  <c r="H1055" i="5" s="1"/>
  <c r="I1055" i="5" s="1"/>
  <c r="L1051" i="5"/>
  <c r="H1051" i="5" s="1"/>
  <c r="I1051" i="5" s="1"/>
  <c r="L1062" i="5"/>
  <c r="H1062" i="5" s="1"/>
  <c r="I1062" i="5" s="1"/>
  <c r="L1052" i="5"/>
  <c r="H1052" i="5" s="1"/>
  <c r="I1052" i="5" s="1"/>
  <c r="L1067" i="5"/>
  <c r="H1067" i="5" s="1"/>
  <c r="I1067" i="5" s="1"/>
  <c r="L1047" i="5"/>
  <c r="H1047" i="5" s="1"/>
  <c r="I1047" i="5" s="1"/>
  <c r="L1060" i="5"/>
  <c r="H1060" i="5" s="1"/>
  <c r="I1060" i="5" s="1"/>
  <c r="L1066" i="5"/>
  <c r="H1066" i="5" s="1"/>
  <c r="I1066" i="5" s="1"/>
  <c r="L2091" i="5"/>
  <c r="H2091" i="5" s="1"/>
  <c r="I2091" i="5" s="1"/>
  <c r="L1695" i="5"/>
  <c r="H1695" i="5" s="1"/>
  <c r="I1695" i="5" s="1"/>
  <c r="L873" i="5"/>
  <c r="H873" i="5" s="1"/>
  <c r="I873" i="5" s="1"/>
  <c r="L877" i="5"/>
  <c r="H877" i="5" s="1"/>
  <c r="I877" i="5" s="1"/>
  <c r="L881" i="5"/>
  <c r="H881" i="5" s="1"/>
  <c r="I881" i="5" s="1"/>
  <c r="L886" i="5"/>
  <c r="H886" i="5" s="1"/>
  <c r="I886" i="5" s="1"/>
  <c r="L888" i="5"/>
  <c r="H888" i="5" s="1"/>
  <c r="I888" i="5" s="1"/>
  <c r="L890" i="5"/>
  <c r="H890" i="5" s="1"/>
  <c r="I890" i="5" s="1"/>
  <c r="L892" i="5"/>
  <c r="H892" i="5" s="1"/>
  <c r="I892" i="5" s="1"/>
  <c r="L894" i="5"/>
  <c r="L896" i="5"/>
  <c r="L879" i="5"/>
  <c r="H879" i="5" s="1"/>
  <c r="I879" i="5" s="1"/>
  <c r="L1049" i="5"/>
  <c r="H1049" i="5" s="1"/>
  <c r="I1049" i="5" s="1"/>
  <c r="L1065" i="5"/>
  <c r="H1065" i="5" s="1"/>
  <c r="I1065" i="5" s="1"/>
  <c r="L1058" i="5"/>
  <c r="H1058" i="5" s="1"/>
  <c r="I1058" i="5" s="1"/>
  <c r="L1071" i="5"/>
  <c r="H1071" i="5" s="1"/>
  <c r="I1071" i="5" s="1"/>
  <c r="L752" i="5"/>
  <c r="L750" i="5"/>
  <c r="L748" i="5"/>
  <c r="H748" i="5" s="1"/>
  <c r="I748" i="5" s="1"/>
  <c r="L746" i="5"/>
  <c r="H746" i="5" s="1"/>
  <c r="I746" i="5" s="1"/>
  <c r="L744" i="5"/>
  <c r="H744" i="5" s="1"/>
  <c r="I744" i="5" s="1"/>
  <c r="L742" i="5"/>
  <c r="H742" i="5" s="1"/>
  <c r="I742" i="5" s="1"/>
  <c r="L740" i="5"/>
  <c r="H740" i="5" s="1"/>
  <c r="I740" i="5" s="1"/>
  <c r="L738" i="5"/>
  <c r="H738" i="5" s="1"/>
  <c r="I738" i="5" s="1"/>
  <c r="L736" i="5"/>
  <c r="H736" i="5" s="1"/>
  <c r="I736" i="5" s="1"/>
  <c r="L734" i="5"/>
  <c r="H734" i="5" s="1"/>
  <c r="I734" i="5" s="1"/>
  <c r="L732" i="5"/>
  <c r="H732" i="5" s="1"/>
  <c r="I732" i="5" s="1"/>
  <c r="L730" i="5"/>
  <c r="H730" i="5" s="1"/>
  <c r="I730" i="5" s="1"/>
  <c r="L728" i="5"/>
  <c r="H728" i="5" s="1"/>
  <c r="I728" i="5" s="1"/>
  <c r="L726" i="5"/>
  <c r="H726" i="5" s="1"/>
  <c r="I726" i="5" s="1"/>
  <c r="L724" i="5"/>
  <c r="H724" i="5" s="1"/>
  <c r="I724" i="5" s="1"/>
  <c r="L1056" i="5"/>
  <c r="H1056" i="5" s="1"/>
  <c r="I1056" i="5" s="1"/>
  <c r="L1064" i="5"/>
  <c r="H1064" i="5" s="1"/>
  <c r="I1064" i="5" s="1"/>
  <c r="L305" i="5"/>
  <c r="H305" i="5" s="1"/>
  <c r="I305" i="5" s="1"/>
  <c r="L1263" i="5"/>
  <c r="H1263" i="5" s="1"/>
  <c r="I1263" i="5" s="1"/>
  <c r="L1875" i="5"/>
  <c r="H1875" i="5" s="1"/>
  <c r="I1875" i="5" s="1"/>
  <c r="L1319" i="5"/>
  <c r="H1319" i="5" s="1"/>
  <c r="I1319" i="5" s="1"/>
  <c r="L1317" i="5"/>
  <c r="H1317" i="5" s="1"/>
  <c r="I1317" i="5" s="1"/>
  <c r="L1318" i="5"/>
  <c r="H1318" i="5" s="1"/>
  <c r="I1318" i="5" s="1"/>
  <c r="L1322" i="5"/>
  <c r="H1322" i="5" s="1"/>
  <c r="I1322" i="5" s="1"/>
  <c r="L1315" i="5"/>
  <c r="H1315" i="5" s="1"/>
  <c r="I1315" i="5" s="1"/>
  <c r="L1308" i="5"/>
  <c r="H1308" i="5" s="1"/>
  <c r="I1308" i="5" s="1"/>
  <c r="L549" i="5"/>
  <c r="H549" i="5" s="1"/>
  <c r="I549" i="5" s="1"/>
  <c r="L567" i="5"/>
  <c r="H567" i="5" s="1"/>
  <c r="I567" i="5" s="1"/>
  <c r="L546" i="5"/>
  <c r="H546" i="5" s="1"/>
  <c r="I546" i="5" s="1"/>
  <c r="L561" i="5"/>
  <c r="H561" i="5" s="1"/>
  <c r="I561" i="5" s="1"/>
  <c r="L560" i="5"/>
  <c r="H560" i="5" s="1"/>
  <c r="I560" i="5" s="1"/>
  <c r="L568" i="5"/>
  <c r="H568" i="5" s="1"/>
  <c r="I568" i="5" s="1"/>
  <c r="L562" i="5"/>
  <c r="H562" i="5" s="1"/>
  <c r="I562" i="5" s="1"/>
  <c r="L554" i="5"/>
  <c r="H554" i="5" s="1"/>
  <c r="I554" i="5" s="1"/>
  <c r="L570" i="5"/>
  <c r="L551" i="5"/>
  <c r="H551" i="5" s="1"/>
  <c r="I551" i="5" s="1"/>
  <c r="L559" i="5"/>
  <c r="H559" i="5" s="1"/>
  <c r="I559" i="5" s="1"/>
  <c r="L569" i="5"/>
  <c r="H569" i="5" s="1"/>
  <c r="I569" i="5" s="1"/>
  <c r="L548" i="5"/>
  <c r="H548" i="5" s="1"/>
  <c r="I548" i="5" s="1"/>
  <c r="L572" i="5"/>
  <c r="L547" i="5"/>
  <c r="H547" i="5" s="1"/>
  <c r="I547" i="5" s="1"/>
  <c r="L556" i="5"/>
  <c r="H556" i="5" s="1"/>
  <c r="I556" i="5" s="1"/>
  <c r="L566" i="5"/>
  <c r="H566" i="5" s="1"/>
  <c r="I566" i="5" s="1"/>
  <c r="L557" i="5"/>
  <c r="H557" i="5" s="1"/>
  <c r="I557" i="5" s="1"/>
  <c r="L571" i="5"/>
  <c r="L553" i="5"/>
  <c r="H553" i="5" s="1"/>
  <c r="I553" i="5" s="1"/>
  <c r="L552" i="5"/>
  <c r="H552" i="5" s="1"/>
  <c r="I552" i="5" s="1"/>
  <c r="L563" i="5"/>
  <c r="H563" i="5" s="1"/>
  <c r="I563" i="5" s="1"/>
  <c r="L544" i="5"/>
  <c r="L564" i="5"/>
  <c r="H564" i="5" s="1"/>
  <c r="I564" i="5" s="1"/>
  <c r="L1320" i="5"/>
  <c r="H1320" i="5" s="1"/>
  <c r="I1320" i="5" s="1"/>
  <c r="L2019" i="5"/>
  <c r="H2019" i="5" s="1"/>
  <c r="I2019" i="5" s="1"/>
  <c r="L1983" i="5"/>
  <c r="H1983" i="5" s="1"/>
  <c r="I1983" i="5" s="1"/>
  <c r="L1227" i="5"/>
  <c r="H1227" i="5" s="1"/>
  <c r="I1227" i="5" s="1"/>
  <c r="L550" i="5"/>
  <c r="H550" i="5" s="1"/>
  <c r="I550" i="5" s="1"/>
  <c r="L565" i="5"/>
  <c r="H565" i="5" s="1"/>
  <c r="I565" i="5" s="1"/>
  <c r="L1299" i="5"/>
  <c r="H1299" i="5" s="1"/>
  <c r="I1299" i="5" s="1"/>
  <c r="L545" i="5"/>
  <c r="H545" i="5" s="1"/>
  <c r="I545" i="5" s="1"/>
  <c r="L555" i="5"/>
  <c r="H555" i="5" s="1"/>
  <c r="I555" i="5" s="1"/>
  <c r="L1309" i="5"/>
  <c r="H1309" i="5" s="1"/>
  <c r="I1309" i="5" s="1"/>
  <c r="L1911" i="5"/>
  <c r="H1911" i="5" s="1"/>
  <c r="I1911" i="5" s="1"/>
  <c r="L558" i="5"/>
  <c r="H558" i="5" s="1"/>
  <c r="I558" i="5" s="1"/>
  <c r="L1310" i="5"/>
  <c r="H1310" i="5" s="1"/>
  <c r="I1310" i="5" s="1"/>
  <c r="L2055" i="5"/>
  <c r="H2055" i="5" s="1"/>
  <c r="I2055" i="5" s="1"/>
  <c r="L1515" i="5"/>
  <c r="H1515" i="5" s="1"/>
  <c r="I1515" i="5" s="1"/>
  <c r="L1307" i="5"/>
  <c r="H1307" i="5" s="1"/>
  <c r="I1307" i="5" s="1"/>
  <c r="L1326" i="5"/>
  <c r="H1326" i="5" s="1"/>
  <c r="I1326" i="5" s="1"/>
  <c r="L1313" i="5"/>
  <c r="H1313" i="5" s="1"/>
  <c r="I1313" i="5" s="1"/>
  <c r="L1305" i="5"/>
  <c r="H1305" i="5" s="1"/>
  <c r="I1305" i="5" s="1"/>
  <c r="L1304" i="5"/>
  <c r="H1304" i="5" s="1"/>
  <c r="I1304" i="5" s="1"/>
  <c r="L1803" i="5"/>
  <c r="H1803" i="5" s="1"/>
  <c r="I1803" i="5" s="1"/>
  <c r="L871" i="5"/>
  <c r="H871" i="5" s="1"/>
  <c r="I871" i="5" s="1"/>
  <c r="L1316" i="5"/>
  <c r="H1316" i="5" s="1"/>
  <c r="I1316" i="5" s="1"/>
  <c r="L1306" i="5"/>
  <c r="H1306" i="5" s="1"/>
  <c r="I1306" i="5" s="1"/>
  <c r="L1323" i="5"/>
  <c r="H1323" i="5" s="1"/>
  <c r="I1323" i="5" s="1"/>
  <c r="L1312" i="5"/>
  <c r="H1312" i="5" s="1"/>
  <c r="I1312" i="5" s="1"/>
  <c r="L1303" i="5"/>
  <c r="H1303" i="5" s="1"/>
  <c r="I1303" i="5" s="1"/>
  <c r="L1314" i="5"/>
  <c r="H1314" i="5" s="1"/>
  <c r="I1314" i="5" s="1"/>
  <c r="L1324" i="5"/>
  <c r="H1324" i="5" s="1"/>
  <c r="I1324" i="5" s="1"/>
  <c r="L1327" i="5"/>
  <c r="L1731" i="5"/>
  <c r="H1731" i="5" s="1"/>
  <c r="I1731" i="5" s="1"/>
  <c r="L1302" i="5"/>
  <c r="H1302" i="5" s="1"/>
  <c r="I1302" i="5" s="1"/>
  <c r="L1321" i="5"/>
  <c r="H1321" i="5" s="1"/>
  <c r="I1321" i="5" s="1"/>
  <c r="L1301" i="5"/>
  <c r="H1301" i="5" s="1"/>
  <c r="I1301" i="5" s="1"/>
  <c r="L1311" i="5"/>
  <c r="H1311" i="5" s="1"/>
  <c r="I1311" i="5" s="1"/>
  <c r="L1300" i="5"/>
  <c r="H1300" i="5" s="1"/>
  <c r="I1300" i="5" s="1"/>
  <c r="L1325" i="5"/>
  <c r="H1325" i="5" s="1"/>
  <c r="I1325" i="5" s="1"/>
  <c r="L317" i="5"/>
  <c r="L1551" i="5"/>
  <c r="H1551" i="5" s="1"/>
  <c r="I1551" i="5" s="1"/>
  <c r="L295" i="5"/>
  <c r="H295" i="5" s="1"/>
  <c r="I295" i="5" s="1"/>
  <c r="L868" i="5"/>
  <c r="L870" i="5"/>
  <c r="H870" i="5" s="1"/>
  <c r="I870" i="5" s="1"/>
  <c r="L872" i="5"/>
  <c r="H872" i="5" s="1"/>
  <c r="I872" i="5" s="1"/>
  <c r="L874" i="5"/>
  <c r="H874" i="5" s="1"/>
  <c r="I874" i="5" s="1"/>
  <c r="L876" i="5"/>
  <c r="H876" i="5" s="1"/>
  <c r="I876" i="5" s="1"/>
  <c r="L878" i="5"/>
  <c r="H878" i="5" s="1"/>
  <c r="I878" i="5" s="1"/>
  <c r="L880" i="5"/>
  <c r="H880" i="5" s="1"/>
  <c r="I880" i="5" s="1"/>
  <c r="L882" i="5"/>
  <c r="H882" i="5" s="1"/>
  <c r="I882" i="5" s="1"/>
  <c r="L884" i="5"/>
  <c r="H884" i="5" s="1"/>
  <c r="I884" i="5" s="1"/>
  <c r="L294" i="5"/>
  <c r="H294" i="5" s="1"/>
  <c r="I294" i="5" s="1"/>
  <c r="L875" i="5"/>
  <c r="H875" i="5" s="1"/>
  <c r="I875" i="5" s="1"/>
  <c r="L292" i="5"/>
  <c r="H292" i="5" s="1"/>
  <c r="I292" i="5" s="1"/>
  <c r="L303" i="5"/>
  <c r="H303" i="5" s="1"/>
  <c r="I303" i="5" s="1"/>
  <c r="L1335" i="5"/>
  <c r="H1335" i="5" s="1"/>
  <c r="I1335" i="5" s="1"/>
  <c r="L314" i="5"/>
  <c r="H314" i="5" s="1"/>
  <c r="I314" i="5" s="1"/>
  <c r="L319" i="5"/>
  <c r="L301" i="5"/>
  <c r="H301" i="5" s="1"/>
  <c r="I301" i="5" s="1"/>
  <c r="L316" i="5"/>
  <c r="H316" i="5" s="1"/>
  <c r="I316" i="5" s="1"/>
  <c r="L293" i="5"/>
  <c r="H293" i="5" s="1"/>
  <c r="I293" i="5" s="1"/>
  <c r="L308" i="5"/>
  <c r="H308" i="5" s="1"/>
  <c r="I308" i="5" s="1"/>
  <c r="L302" i="5"/>
  <c r="H302" i="5" s="1"/>
  <c r="I302" i="5" s="1"/>
  <c r="L318" i="5"/>
  <c r="L304" i="5"/>
  <c r="H304" i="5" s="1"/>
  <c r="I304" i="5" s="1"/>
  <c r="L297" i="5"/>
  <c r="H297" i="5" s="1"/>
  <c r="I297" i="5" s="1"/>
  <c r="L310" i="5"/>
  <c r="H310" i="5" s="1"/>
  <c r="I310" i="5" s="1"/>
  <c r="L309" i="5"/>
  <c r="H309" i="5" s="1"/>
  <c r="I309" i="5" s="1"/>
  <c r="L315" i="5"/>
  <c r="H315" i="5" s="1"/>
  <c r="I315" i="5" s="1"/>
  <c r="L298" i="5"/>
  <c r="H298" i="5" s="1"/>
  <c r="I298" i="5" s="1"/>
  <c r="L311" i="5"/>
  <c r="H311" i="5" s="1"/>
  <c r="I311" i="5" s="1"/>
  <c r="L300" i="5"/>
  <c r="H300" i="5" s="1"/>
  <c r="I300" i="5" s="1"/>
  <c r="L313" i="5"/>
  <c r="H313" i="5" s="1"/>
  <c r="I313" i="5" s="1"/>
  <c r="L306" i="5"/>
  <c r="H306" i="5" s="1"/>
  <c r="I306" i="5" s="1"/>
  <c r="L312" i="5"/>
  <c r="H312" i="5" s="1"/>
  <c r="I312" i="5" s="1"/>
  <c r="L299" i="5"/>
  <c r="H299" i="5" s="1"/>
  <c r="I299" i="5" s="1"/>
  <c r="L296" i="5"/>
  <c r="H296" i="5" s="1"/>
  <c r="I296" i="5" s="1"/>
  <c r="L291" i="5"/>
  <c r="H291" i="5" s="1"/>
  <c r="I291" i="5" s="1"/>
  <c r="L307" i="5"/>
  <c r="H307" i="5" s="1"/>
  <c r="I307" i="5" s="1"/>
  <c r="L680" i="5"/>
  <c r="H680" i="5" s="1"/>
  <c r="I680" i="5" s="1"/>
  <c r="L679" i="5"/>
  <c r="H679" i="5" s="1"/>
  <c r="I679" i="5" s="1"/>
  <c r="L678" i="5"/>
  <c r="H678" i="5" s="1"/>
  <c r="I678" i="5" s="1"/>
  <c r="L677" i="5"/>
  <c r="H677" i="5" s="1"/>
  <c r="I677" i="5" s="1"/>
  <c r="L676" i="5"/>
  <c r="H676" i="5" s="1"/>
  <c r="I676" i="5" s="1"/>
  <c r="L675" i="5"/>
  <c r="H675" i="5" s="1"/>
  <c r="I675" i="5" s="1"/>
  <c r="L674" i="5"/>
  <c r="H674" i="5" s="1"/>
  <c r="I674" i="5" s="1"/>
  <c r="L673" i="5"/>
  <c r="H673" i="5" s="1"/>
  <c r="I673" i="5" s="1"/>
  <c r="L672" i="5"/>
  <c r="H672" i="5" s="1"/>
  <c r="I672" i="5" s="1"/>
  <c r="L671" i="5"/>
  <c r="H671" i="5" s="1"/>
  <c r="I671" i="5" s="1"/>
  <c r="L670" i="5"/>
  <c r="H670" i="5" s="1"/>
  <c r="I670" i="5" s="1"/>
  <c r="L669" i="5"/>
  <c r="H669" i="5" s="1"/>
  <c r="I669" i="5" s="1"/>
  <c r="L668" i="5"/>
  <c r="H668" i="5" s="1"/>
  <c r="I668" i="5" s="1"/>
  <c r="L667" i="5"/>
  <c r="H667" i="5" s="1"/>
  <c r="I667" i="5" s="1"/>
  <c r="L666" i="5"/>
  <c r="H666" i="5" s="1"/>
  <c r="I666" i="5" s="1"/>
  <c r="L665" i="5"/>
  <c r="H665" i="5" s="1"/>
  <c r="I665" i="5" s="1"/>
  <c r="L664" i="5"/>
  <c r="H664" i="5" s="1"/>
  <c r="I664" i="5" s="1"/>
  <c r="L663" i="5"/>
  <c r="H663" i="5" s="1"/>
  <c r="I663" i="5" s="1"/>
  <c r="L662" i="5"/>
  <c r="H662" i="5" s="1"/>
  <c r="I662" i="5" s="1"/>
  <c r="L661" i="5"/>
  <c r="H661" i="5" s="1"/>
  <c r="I661" i="5" s="1"/>
  <c r="L660" i="5"/>
  <c r="H660" i="5" s="1"/>
  <c r="I660" i="5" s="1"/>
  <c r="L659" i="5"/>
  <c r="H659" i="5" s="1"/>
  <c r="I659" i="5" s="1"/>
  <c r="L658" i="5"/>
  <c r="H658" i="5" s="1"/>
  <c r="I658" i="5" s="1"/>
  <c r="L657" i="5"/>
  <c r="H657" i="5" s="1"/>
  <c r="I657" i="5" s="1"/>
  <c r="L656" i="5"/>
  <c r="H656" i="5" s="1"/>
  <c r="I656" i="5" s="1"/>
  <c r="L655" i="5"/>
  <c r="H655" i="5" s="1"/>
  <c r="I655" i="5" s="1"/>
  <c r="L654" i="5"/>
  <c r="H654" i="5" s="1"/>
  <c r="I654" i="5" s="1"/>
  <c r="L653" i="5"/>
  <c r="H653" i="5" s="1"/>
  <c r="I653" i="5" s="1"/>
  <c r="L652" i="5"/>
  <c r="H652" i="5" s="1"/>
  <c r="I652" i="5" s="1"/>
  <c r="AD30" i="5"/>
  <c r="AD43" i="5"/>
  <c r="AD52" i="5"/>
  <c r="AD59" i="5"/>
  <c r="AD67" i="5"/>
  <c r="AD76" i="5"/>
  <c r="AD82" i="5"/>
  <c r="AD89" i="5"/>
  <c r="AD96" i="5"/>
  <c r="AD113" i="5"/>
  <c r="AD121" i="5"/>
  <c r="AD127" i="5"/>
  <c r="AD134" i="5"/>
  <c r="AD159" i="5"/>
  <c r="AD169" i="5"/>
  <c r="AD185" i="5"/>
  <c r="AD199" i="5"/>
  <c r="AD583" i="5"/>
  <c r="AD595" i="5"/>
  <c r="AD605" i="5"/>
  <c r="AD620" i="5"/>
  <c r="AD631" i="5"/>
  <c r="AD643" i="5"/>
  <c r="AD658" i="5"/>
  <c r="AD668" i="5"/>
  <c r="AD707" i="5"/>
  <c r="AD734" i="5"/>
  <c r="AD744" i="5"/>
  <c r="AD768" i="5"/>
  <c r="AD780" i="5"/>
  <c r="AD797" i="5"/>
  <c r="AD817" i="5"/>
  <c r="AD832" i="5"/>
  <c r="AD843" i="5"/>
  <c r="AD852" i="5"/>
  <c r="AD869" i="5"/>
  <c r="AD879" i="5"/>
  <c r="AD894" i="5"/>
  <c r="AD910" i="5"/>
  <c r="AD920" i="5"/>
  <c r="AD930" i="5"/>
  <c r="AD943" i="5"/>
  <c r="AD957" i="5"/>
  <c r="AD966" i="5"/>
  <c r="AD983" i="5"/>
  <c r="AD993" i="5"/>
  <c r="AD1004" i="5"/>
  <c r="AD1021" i="5"/>
  <c r="AD1032" i="5"/>
  <c r="AD1047" i="5"/>
  <c r="AD1062" i="5"/>
  <c r="AD1074" i="5"/>
  <c r="AD1128" i="5"/>
  <c r="AD1139" i="5"/>
  <c r="AD1155" i="5"/>
  <c r="AD1307" i="5"/>
  <c r="AD1318" i="5"/>
  <c r="AD1551" i="5"/>
  <c r="AD2091" i="5"/>
  <c r="AD6" i="5"/>
  <c r="AD18" i="5"/>
  <c r="AD26" i="5"/>
  <c r="AD39" i="5"/>
  <c r="AD50" i="5"/>
  <c r="AD58" i="5"/>
  <c r="AD64" i="5"/>
  <c r="AD80" i="5"/>
  <c r="AD85" i="5"/>
  <c r="AD90" i="5"/>
  <c r="AD97" i="5"/>
  <c r="AD115" i="5"/>
  <c r="AD122" i="5"/>
  <c r="AD128" i="5"/>
  <c r="AD136" i="5"/>
  <c r="AD148" i="5"/>
  <c r="AD157" i="5"/>
  <c r="AD166" i="5"/>
  <c r="AD193" i="5"/>
  <c r="AD200" i="5"/>
  <c r="AD585" i="5"/>
  <c r="AD598" i="5"/>
  <c r="AD624" i="5"/>
  <c r="AD635" i="5"/>
  <c r="AD644" i="5"/>
  <c r="AD659" i="5"/>
  <c r="AD670" i="5"/>
  <c r="AD680" i="5"/>
  <c r="AD695" i="5"/>
  <c r="AD704" i="5"/>
  <c r="AD713" i="5"/>
  <c r="AD727" i="5"/>
  <c r="AD738" i="5"/>
  <c r="AD748" i="5"/>
  <c r="AD763" i="5"/>
  <c r="AD773" i="5"/>
  <c r="AD784" i="5"/>
  <c r="AD799" i="5"/>
  <c r="AD807" i="5"/>
  <c r="AD833" i="5"/>
  <c r="AD842" i="5"/>
  <c r="AD851" i="5"/>
  <c r="AD859" i="5"/>
  <c r="AD874" i="5"/>
  <c r="AD887" i="5"/>
  <c r="AD896" i="5"/>
  <c r="AD911" i="5"/>
  <c r="AD921" i="5"/>
  <c r="AD951" i="5"/>
  <c r="AD984" i="5"/>
  <c r="AD994" i="5"/>
  <c r="AD1003" i="5"/>
  <c r="AD1017" i="5"/>
  <c r="AD1053" i="5"/>
  <c r="AD1063" i="5"/>
  <c r="AD1072" i="5"/>
  <c r="AD1123" i="5"/>
  <c r="AD1133" i="5"/>
  <c r="AD1142" i="5"/>
  <c r="AD1301" i="5"/>
  <c r="AD1319" i="5"/>
  <c r="AD206" i="5"/>
  <c r="AD207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400" i="5"/>
  <c r="AD401" i="5"/>
  <c r="AD402" i="5"/>
  <c r="AD403" i="5"/>
  <c r="AD404" i="5"/>
  <c r="AD405" i="5"/>
  <c r="AD406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36" i="5"/>
  <c r="AD437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508" i="5"/>
  <c r="AD509" i="5"/>
  <c r="AD510" i="5"/>
  <c r="AD511" i="5"/>
  <c r="AD512" i="5"/>
  <c r="AD513" i="5"/>
  <c r="AD514" i="5"/>
  <c r="AD515" i="5"/>
  <c r="AD516" i="5"/>
  <c r="AD517" i="5"/>
  <c r="AD518" i="5"/>
  <c r="AD519" i="5"/>
  <c r="AD520" i="5"/>
  <c r="AD521" i="5"/>
  <c r="AD522" i="5"/>
  <c r="AD523" i="5"/>
  <c r="AD524" i="5"/>
  <c r="AD525" i="5"/>
  <c r="AD526" i="5"/>
  <c r="AD527" i="5"/>
  <c r="AD528" i="5"/>
  <c r="AD529" i="5"/>
  <c r="AD530" i="5"/>
  <c r="AD531" i="5"/>
  <c r="AD532" i="5"/>
  <c r="AD533" i="5"/>
  <c r="AD534" i="5"/>
  <c r="AD535" i="5"/>
  <c r="AD536" i="5"/>
  <c r="AD544" i="5"/>
  <c r="AD545" i="5"/>
  <c r="AD546" i="5"/>
  <c r="AD547" i="5"/>
  <c r="AD548" i="5"/>
  <c r="AD549" i="5"/>
  <c r="AD550" i="5"/>
  <c r="AD551" i="5"/>
  <c r="AD552" i="5"/>
  <c r="AD553" i="5"/>
  <c r="AD554" i="5"/>
  <c r="AD555" i="5"/>
  <c r="AD556" i="5"/>
  <c r="AD557" i="5"/>
  <c r="AD558" i="5"/>
  <c r="AD559" i="5"/>
  <c r="AD560" i="5"/>
  <c r="AD561" i="5"/>
  <c r="AD562" i="5"/>
  <c r="AD563" i="5"/>
  <c r="AD564" i="5"/>
  <c r="AD565" i="5"/>
  <c r="AD566" i="5"/>
  <c r="AD567" i="5"/>
  <c r="AD568" i="5"/>
  <c r="AD569" i="5"/>
  <c r="AD570" i="5"/>
  <c r="AD571" i="5"/>
  <c r="AD572" i="5"/>
  <c r="AD590" i="5"/>
  <c r="AD603" i="5"/>
  <c r="AD618" i="5"/>
  <c r="AD628" i="5"/>
  <c r="AD636" i="5"/>
  <c r="AD652" i="5"/>
  <c r="AD661" i="5"/>
  <c r="AD672" i="5"/>
  <c r="AD697" i="5"/>
  <c r="AD706" i="5"/>
  <c r="AD730" i="5"/>
  <c r="AD740" i="5"/>
  <c r="AD749" i="5"/>
  <c r="AD764" i="5"/>
  <c r="AD775" i="5"/>
  <c r="AD785" i="5"/>
  <c r="AD801" i="5"/>
  <c r="AD810" i="5"/>
  <c r="AD819" i="5"/>
  <c r="AD871" i="5"/>
  <c r="AD882" i="5"/>
  <c r="AD891" i="5"/>
  <c r="AD906" i="5"/>
  <c r="AD917" i="5"/>
  <c r="AD929" i="5"/>
  <c r="AD945" i="5"/>
  <c r="AD954" i="5"/>
  <c r="AD965" i="5"/>
  <c r="AD980" i="5"/>
  <c r="AD990" i="5"/>
  <c r="AD1001" i="5"/>
  <c r="AD1014" i="5"/>
  <c r="AD1025" i="5"/>
  <c r="AD1036" i="5"/>
  <c r="AD1050" i="5"/>
  <c r="AD1059" i="5"/>
  <c r="AD1069" i="5"/>
  <c r="AD1127" i="5"/>
  <c r="AD1143" i="5"/>
  <c r="AD1313" i="5"/>
  <c r="AD1407" i="5"/>
  <c r="AD1587" i="5"/>
  <c r="AD1623" i="5"/>
  <c r="AD1695" i="5"/>
  <c r="AD1731" i="5"/>
  <c r="AD1767" i="5"/>
  <c r="AD1803" i="5"/>
  <c r="AD1839" i="5"/>
  <c r="AD1875" i="5"/>
  <c r="AD1911" i="5"/>
  <c r="AD1947" i="5"/>
  <c r="AD1983" i="5"/>
  <c r="AD2019" i="5"/>
  <c r="AD2055" i="5"/>
  <c r="AD11" i="5"/>
  <c r="AD5" i="5"/>
  <c r="AD10" i="5"/>
  <c r="AD13" i="5"/>
  <c r="AD17" i="5"/>
  <c r="AD19" i="5"/>
  <c r="AD22" i="5"/>
  <c r="AD23" i="5"/>
  <c r="AD28" i="5"/>
  <c r="AD32" i="5"/>
  <c r="AD44" i="5"/>
  <c r="AD46" i="5"/>
  <c r="AD49" i="5"/>
  <c r="AD53" i="5"/>
  <c r="AD56" i="5"/>
  <c r="AD129" i="5"/>
  <c r="AD132" i="5"/>
  <c r="AD137" i="5"/>
  <c r="AD150" i="5"/>
  <c r="AD154" i="5"/>
  <c r="AD158" i="5"/>
  <c r="AD163" i="5"/>
  <c r="AD170" i="5"/>
  <c r="AD201" i="5"/>
  <c r="AD205" i="5"/>
  <c r="AD582" i="5"/>
  <c r="AD588" i="5"/>
  <c r="AD592" i="5"/>
  <c r="AD596" i="5"/>
  <c r="AD601" i="5"/>
  <c r="AD606" i="5"/>
  <c r="AD617" i="5"/>
  <c r="AD622" i="5"/>
  <c r="AD627" i="5"/>
  <c r="AD632" i="5"/>
  <c r="AD637" i="5"/>
  <c r="AD642" i="5"/>
  <c r="AD657" i="5"/>
  <c r="AD664" i="5"/>
  <c r="AD667" i="5"/>
  <c r="AD673" i="5"/>
  <c r="AD677" i="5"/>
  <c r="AD688" i="5"/>
  <c r="AD694" i="5"/>
  <c r="AD698" i="5"/>
  <c r="AD703" i="5"/>
  <c r="AD709" i="5"/>
  <c r="AD725" i="5"/>
  <c r="AD731" i="5"/>
  <c r="AD736" i="5"/>
  <c r="AD742" i="5"/>
  <c r="AD747" i="5"/>
  <c r="AD752" i="5"/>
  <c r="AD761" i="5"/>
  <c r="AD767" i="5"/>
  <c r="AD772" i="5"/>
  <c r="AD777" i="5"/>
  <c r="AD781" i="5"/>
  <c r="AD786" i="5"/>
  <c r="AD796" i="5"/>
  <c r="AD805" i="5"/>
  <c r="AD811" i="5"/>
  <c r="AD815" i="5"/>
  <c r="AD820" i="5"/>
  <c r="AD835" i="5"/>
  <c r="AD840" i="5"/>
  <c r="AD844" i="5"/>
  <c r="AD848" i="5"/>
  <c r="AD854" i="5"/>
  <c r="AD857" i="5"/>
  <c r="AD872" i="5"/>
  <c r="AD875" i="5"/>
  <c r="AD881" i="5"/>
  <c r="AD884" i="5"/>
  <c r="AD889" i="5"/>
  <c r="AD895" i="5"/>
  <c r="AD904" i="5"/>
  <c r="AD909" i="5"/>
  <c r="AD913" i="5"/>
  <c r="AD919" i="5"/>
  <c r="AD923" i="5"/>
  <c r="AD928" i="5"/>
  <c r="AD942" i="5"/>
  <c r="AD946" i="5"/>
  <c r="AD950" i="5"/>
  <c r="AD955" i="5"/>
  <c r="AD960" i="5"/>
  <c r="AD964" i="5"/>
  <c r="AD968" i="5"/>
  <c r="AD978" i="5"/>
  <c r="AD985" i="5"/>
  <c r="AD991" i="5"/>
  <c r="AD995" i="5"/>
  <c r="AD1000" i="5"/>
  <c r="AD1012" i="5"/>
  <c r="AD1020" i="5"/>
  <c r="AD1029" i="5"/>
  <c r="AD1051" i="5"/>
  <c r="AD1054" i="5"/>
  <c r="AD1061" i="5"/>
  <c r="AD1065" i="5"/>
  <c r="AD1073" i="5"/>
  <c r="AD1121" i="5"/>
  <c r="AD1125" i="5"/>
  <c r="AD1132" i="5"/>
  <c r="AD1135" i="5"/>
  <c r="AD1140" i="5"/>
  <c r="AD1144" i="5"/>
  <c r="AD1302" i="5"/>
  <c r="AD1306" i="5"/>
  <c r="AD1311" i="5"/>
  <c r="AD1315" i="5"/>
  <c r="AD1321" i="5"/>
  <c r="AD1443" i="5"/>
  <c r="AD7" i="5"/>
  <c r="AD15" i="5"/>
  <c r="AD25" i="5"/>
  <c r="AD31" i="5"/>
  <c r="AD41" i="5"/>
  <c r="AD48" i="5"/>
  <c r="AD55" i="5"/>
  <c r="AD61" i="5"/>
  <c r="AD65" i="5"/>
  <c r="AD79" i="5"/>
  <c r="AD83" i="5"/>
  <c r="AD91" i="5"/>
  <c r="AD95" i="5"/>
  <c r="AD100" i="5"/>
  <c r="AD114" i="5"/>
  <c r="AD119" i="5"/>
  <c r="AD124" i="5"/>
  <c r="AD130" i="5"/>
  <c r="AD135" i="5"/>
  <c r="AD147" i="5"/>
  <c r="AD153" i="5"/>
  <c r="AD160" i="5"/>
  <c r="AD168" i="5"/>
  <c r="AD187" i="5"/>
  <c r="AD191" i="5"/>
  <c r="AD197" i="5"/>
  <c r="AD580" i="5"/>
  <c r="AD586" i="5"/>
  <c r="AD593" i="5"/>
  <c r="AD600" i="5"/>
  <c r="AD608" i="5"/>
  <c r="AD623" i="5"/>
  <c r="AD630" i="5"/>
  <c r="AD639" i="5"/>
  <c r="AD653" i="5"/>
  <c r="AD662" i="5"/>
  <c r="AD669" i="5"/>
  <c r="AD678" i="5"/>
  <c r="AD693" i="5"/>
  <c r="AD700" i="5"/>
  <c r="AD729" i="5"/>
  <c r="AD737" i="5"/>
  <c r="AD746" i="5"/>
  <c r="AD762" i="5"/>
  <c r="AD771" i="5"/>
  <c r="AD778" i="5"/>
  <c r="AD788" i="5"/>
  <c r="AD802" i="5"/>
  <c r="AD808" i="5"/>
  <c r="AD816" i="5"/>
  <c r="AD836" i="5"/>
  <c r="AD845" i="5"/>
  <c r="AD853" i="5"/>
  <c r="AD876" i="5"/>
  <c r="AD883" i="5"/>
  <c r="AD892" i="5"/>
  <c r="AD907" i="5"/>
  <c r="AD916" i="5"/>
  <c r="AD925" i="5"/>
  <c r="AD932" i="5"/>
  <c r="AD944" i="5"/>
  <c r="AD953" i="5"/>
  <c r="AD961" i="5"/>
  <c r="AD967" i="5"/>
  <c r="AD981" i="5"/>
  <c r="AD989" i="5"/>
  <c r="AD997" i="5"/>
  <c r="AD1018" i="5"/>
  <c r="AD1024" i="5"/>
  <c r="AD1031" i="5"/>
  <c r="AD1052" i="5"/>
  <c r="AD1060" i="5"/>
  <c r="AD1068" i="5"/>
  <c r="AD1075" i="5"/>
  <c r="AD1120" i="5"/>
  <c r="AD1131" i="5"/>
  <c r="AD1138" i="5"/>
  <c r="AD1146" i="5"/>
  <c r="AD1227" i="5"/>
  <c r="AD1263" i="5"/>
  <c r="AD1308" i="5"/>
  <c r="AD1317" i="5"/>
  <c r="AD20" i="5"/>
  <c r="AD9" i="5"/>
  <c r="AD14" i="5"/>
  <c r="AD24" i="5"/>
  <c r="AD45" i="5"/>
  <c r="AD54" i="5"/>
  <c r="AD62" i="5"/>
  <c r="AD78" i="5"/>
  <c r="AD86" i="5"/>
  <c r="AD92" i="5"/>
  <c r="AD98" i="5"/>
  <c r="AD116" i="5"/>
  <c r="AD123" i="5"/>
  <c r="AD131" i="5"/>
  <c r="AD139" i="5"/>
  <c r="AD152" i="5"/>
  <c r="AD172" i="5"/>
  <c r="AD194" i="5"/>
  <c r="AD202" i="5"/>
  <c r="AD589" i="5"/>
  <c r="AD604" i="5"/>
  <c r="AD619" i="5"/>
  <c r="AD629" i="5"/>
  <c r="AD640" i="5"/>
  <c r="AD656" i="5"/>
  <c r="AD665" i="5"/>
  <c r="AD675" i="5"/>
  <c r="AD689" i="5"/>
  <c r="AD699" i="5"/>
  <c r="AD711" i="5"/>
  <c r="AD726" i="5"/>
  <c r="AD735" i="5"/>
  <c r="AD745" i="5"/>
  <c r="AD760" i="5"/>
  <c r="AD770" i="5"/>
  <c r="AD779" i="5"/>
  <c r="AD814" i="5"/>
  <c r="AD839" i="5"/>
  <c r="AD850" i="5"/>
  <c r="AD860" i="5"/>
  <c r="AD878" i="5"/>
  <c r="AD888" i="5"/>
  <c r="AD914" i="5"/>
  <c r="AD924" i="5"/>
  <c r="AD940" i="5"/>
  <c r="AD949" i="5"/>
  <c r="AD959" i="5"/>
  <c r="AD976" i="5"/>
  <c r="AD986" i="5"/>
  <c r="AD998" i="5"/>
  <c r="AD1015" i="5"/>
  <c r="AD1030" i="5"/>
  <c r="AD1057" i="5"/>
  <c r="AD1067" i="5"/>
  <c r="AD1083" i="5"/>
  <c r="AD1119" i="5"/>
  <c r="AD1129" i="5"/>
  <c r="AD1141" i="5"/>
  <c r="AD1316" i="5"/>
  <c r="AD8" i="5"/>
  <c r="AD16" i="5"/>
  <c r="AD27" i="5"/>
  <c r="AD40" i="5"/>
  <c r="AD47" i="5"/>
  <c r="AD57" i="5"/>
  <c r="AD63" i="5"/>
  <c r="AD84" i="5"/>
  <c r="AD111" i="5"/>
  <c r="AD118" i="5"/>
  <c r="AD125" i="5"/>
  <c r="AD133" i="5"/>
  <c r="AD156" i="5"/>
  <c r="AD165" i="5"/>
  <c r="AD190" i="5"/>
  <c r="AD584" i="5"/>
  <c r="AD597" i="5"/>
  <c r="AD607" i="5"/>
  <c r="AD621" i="5"/>
  <c r="AD633" i="5"/>
  <c r="AD660" i="5"/>
  <c r="AD674" i="5"/>
  <c r="AD712" i="5"/>
  <c r="AD728" i="5"/>
  <c r="AD741" i="5"/>
  <c r="AD751" i="5"/>
  <c r="AD766" i="5"/>
  <c r="AD776" i="5"/>
  <c r="AD787" i="5"/>
  <c r="AD804" i="5"/>
  <c r="AD838" i="5"/>
  <c r="AD849" i="5"/>
  <c r="AD858" i="5"/>
  <c r="AD873" i="5"/>
  <c r="AD886" i="5"/>
  <c r="AD912" i="5"/>
  <c r="AD922" i="5"/>
  <c r="AD931" i="5"/>
  <c r="AD947" i="5"/>
  <c r="AD958" i="5"/>
  <c r="AD977" i="5"/>
  <c r="AD987" i="5"/>
  <c r="AD999" i="5"/>
  <c r="AD1013" i="5"/>
  <c r="AD1023" i="5"/>
  <c r="AD1048" i="5"/>
  <c r="AD1058" i="5"/>
  <c r="AD1070" i="5"/>
  <c r="AD1126" i="5"/>
  <c r="AD1136" i="5"/>
  <c r="AD1191" i="5"/>
  <c r="AD1310" i="5"/>
  <c r="AD1322" i="5"/>
  <c r="AD4" i="5"/>
  <c r="AD12" i="5"/>
  <c r="AD21" i="5"/>
  <c r="AD29" i="5"/>
  <c r="AD42" i="5"/>
  <c r="AD51" i="5"/>
  <c r="AD60" i="5"/>
  <c r="AD66" i="5"/>
  <c r="AD77" i="5"/>
  <c r="AD88" i="5"/>
  <c r="AD94" i="5"/>
  <c r="AD101" i="5"/>
  <c r="AD112" i="5"/>
  <c r="AD120" i="5"/>
  <c r="AD126" i="5"/>
  <c r="AD138" i="5"/>
  <c r="AD151" i="5"/>
  <c r="AD162" i="5"/>
  <c r="AD188" i="5"/>
  <c r="AD196" i="5"/>
  <c r="AD581" i="5"/>
  <c r="AD591" i="5"/>
  <c r="AD599" i="5"/>
  <c r="AD626" i="5"/>
  <c r="AD638" i="5"/>
  <c r="AD655" i="5"/>
  <c r="AD666" i="5"/>
  <c r="AD676" i="5"/>
  <c r="AD692" i="5"/>
  <c r="AD705" i="5"/>
  <c r="AD733" i="5"/>
  <c r="AD743" i="5"/>
  <c r="AD769" i="5"/>
  <c r="AD783" i="5"/>
  <c r="AD798" i="5"/>
  <c r="AD809" i="5"/>
  <c r="AD837" i="5"/>
  <c r="AD846" i="5"/>
  <c r="AD856" i="5"/>
  <c r="AD870" i="5"/>
  <c r="AD880" i="5"/>
  <c r="AD890" i="5"/>
  <c r="AD905" i="5"/>
  <c r="AD915" i="5"/>
  <c r="AD926" i="5"/>
  <c r="AD941" i="5"/>
  <c r="AD952" i="5"/>
  <c r="AD962" i="5"/>
  <c r="AD979" i="5"/>
  <c r="AD992" i="5"/>
  <c r="AD1002" i="5"/>
  <c r="AD1028" i="5"/>
  <c r="AD1056" i="5"/>
  <c r="AD1066" i="5"/>
  <c r="AD1124" i="5"/>
  <c r="AD1134" i="5"/>
  <c r="AD1147" i="5"/>
  <c r="AD1299" i="5"/>
  <c r="AD1304" i="5"/>
  <c r="AD117" i="5"/>
  <c r="AD164" i="5"/>
  <c r="AD171" i="5"/>
  <c r="AD184" i="5"/>
  <c r="AD189" i="5"/>
  <c r="AD195" i="5"/>
  <c r="AD203" i="5"/>
  <c r="AD587" i="5"/>
  <c r="AD594" i="5"/>
  <c r="AD602" i="5"/>
  <c r="AD616" i="5"/>
  <c r="AD625" i="5"/>
  <c r="AD634" i="5"/>
  <c r="AD641" i="5"/>
  <c r="AD654" i="5"/>
  <c r="AD663" i="5"/>
  <c r="AD671" i="5"/>
  <c r="AD679" i="5"/>
  <c r="AD691" i="5"/>
  <c r="AD701" i="5"/>
  <c r="AD710" i="5"/>
  <c r="AD724" i="5"/>
  <c r="AD732" i="5"/>
  <c r="AD739" i="5"/>
  <c r="AD750" i="5"/>
  <c r="AD765" i="5"/>
  <c r="AD774" i="5"/>
  <c r="AD782" i="5"/>
  <c r="AD803" i="5"/>
  <c r="AD813" i="5"/>
  <c r="AD821" i="5"/>
  <c r="AD834" i="5"/>
  <c r="AD841" i="5"/>
  <c r="AD847" i="5"/>
  <c r="AD855" i="5"/>
  <c r="AD868" i="5"/>
  <c r="AD877" i="5"/>
  <c r="AD885" i="5"/>
  <c r="AD893" i="5"/>
  <c r="AD908" i="5"/>
  <c r="AD918" i="5"/>
  <c r="AD927" i="5"/>
  <c r="AD948" i="5"/>
  <c r="AD956" i="5"/>
  <c r="AD963" i="5"/>
  <c r="AD982" i="5"/>
  <c r="AD988" i="5"/>
  <c r="AD996" i="5"/>
  <c r="AD1011" i="5"/>
  <c r="AD1019" i="5"/>
  <c r="AD1026" i="5"/>
  <c r="AD1035" i="5"/>
  <c r="AD1049" i="5"/>
  <c r="AD1055" i="5"/>
  <c r="AD1064" i="5"/>
  <c r="AD1071" i="5"/>
  <c r="AD1122" i="5"/>
  <c r="AD1130" i="5"/>
  <c r="AD1137" i="5"/>
  <c r="AD1145" i="5"/>
  <c r="AD1300" i="5"/>
  <c r="AD1305" i="5"/>
  <c r="AD1312" i="5"/>
  <c r="AD1479" i="5"/>
  <c r="AD1515" i="5"/>
  <c r="AD75" i="5"/>
  <c r="D18" i="5"/>
  <c r="E18" i="5"/>
  <c r="C18" i="5"/>
  <c r="C13" i="5"/>
  <c r="D13" i="5"/>
  <c r="E13" i="5"/>
  <c r="C8" i="5"/>
  <c r="D8" i="5"/>
  <c r="E8" i="5"/>
  <c r="D2091" i="5"/>
  <c r="E2091" i="5"/>
  <c r="D2019" i="5"/>
  <c r="E2019" i="5"/>
  <c r="D1767" i="5"/>
  <c r="E1767" i="5"/>
  <c r="D1731" i="5"/>
  <c r="E1731" i="5"/>
  <c r="C693" i="5"/>
  <c r="D693" i="5"/>
  <c r="E693" i="5"/>
  <c r="C690" i="5"/>
  <c r="D690" i="5"/>
  <c r="E690" i="5"/>
  <c r="C688" i="5"/>
  <c r="D688" i="5"/>
  <c r="E688" i="5"/>
  <c r="C680" i="5"/>
  <c r="D680" i="5"/>
  <c r="E680" i="5"/>
  <c r="C678" i="5"/>
  <c r="D678" i="5"/>
  <c r="E678" i="5"/>
  <c r="C675" i="5"/>
  <c r="D675" i="5"/>
  <c r="E675" i="5"/>
  <c r="C672" i="5"/>
  <c r="D672" i="5"/>
  <c r="E672" i="5"/>
  <c r="C670" i="5"/>
  <c r="D670" i="5"/>
  <c r="E670" i="5"/>
  <c r="C667" i="5"/>
  <c r="D667" i="5"/>
  <c r="E667" i="5"/>
  <c r="C665" i="5"/>
  <c r="D665" i="5"/>
  <c r="E665" i="5"/>
  <c r="C662" i="5"/>
  <c r="D662" i="5"/>
  <c r="E662" i="5"/>
  <c r="C660" i="5"/>
  <c r="D660" i="5"/>
  <c r="E660" i="5"/>
  <c r="C657" i="5"/>
  <c r="D657" i="5"/>
  <c r="E657" i="5"/>
  <c r="C655" i="5"/>
  <c r="D655" i="5"/>
  <c r="E655" i="5"/>
  <c r="C652" i="5"/>
  <c r="D652" i="5"/>
  <c r="E652" i="5"/>
  <c r="C642" i="5"/>
  <c r="D642" i="5"/>
  <c r="E642" i="5"/>
  <c r="C639" i="5"/>
  <c r="D639" i="5"/>
  <c r="E639" i="5"/>
  <c r="V639" i="5" s="1"/>
  <c r="C523" i="5"/>
  <c r="D523" i="5"/>
  <c r="J523" i="5" s="1"/>
  <c r="E523" i="5"/>
  <c r="C521" i="5"/>
  <c r="D521" i="5"/>
  <c r="J521" i="5" s="1"/>
  <c r="E521" i="5"/>
  <c r="C518" i="5"/>
  <c r="D518" i="5"/>
  <c r="J518" i="5" s="1"/>
  <c r="E518" i="5"/>
  <c r="C516" i="5"/>
  <c r="D516" i="5"/>
  <c r="J516" i="5" s="1"/>
  <c r="E516" i="5"/>
  <c r="C513" i="5"/>
  <c r="D513" i="5"/>
  <c r="J513" i="5" s="1"/>
  <c r="E513" i="5"/>
  <c r="C511" i="5"/>
  <c r="D511" i="5"/>
  <c r="E511" i="5"/>
  <c r="C508" i="5"/>
  <c r="D508" i="5"/>
  <c r="E508" i="5"/>
  <c r="C462" i="5"/>
  <c r="D462" i="5"/>
  <c r="E462" i="5"/>
  <c r="C460" i="5"/>
  <c r="D460" i="5"/>
  <c r="E460" i="5"/>
  <c r="C457" i="5"/>
  <c r="D457" i="5"/>
  <c r="E457" i="5"/>
  <c r="C456" i="5"/>
  <c r="D456" i="5"/>
  <c r="E456" i="5"/>
  <c r="C453" i="5"/>
  <c r="D453" i="5"/>
  <c r="E453" i="5"/>
  <c r="C451" i="5"/>
  <c r="D451" i="5"/>
  <c r="E451" i="5"/>
  <c r="C448" i="5"/>
  <c r="D448" i="5"/>
  <c r="E448" i="5"/>
  <c r="C445" i="5"/>
  <c r="D445" i="5"/>
  <c r="E445" i="5"/>
  <c r="C443" i="5"/>
  <c r="D443" i="5"/>
  <c r="E443" i="5"/>
  <c r="C440" i="5"/>
  <c r="D440" i="5"/>
  <c r="E440" i="5"/>
  <c r="C438" i="5"/>
  <c r="D438" i="5"/>
  <c r="E438" i="5"/>
  <c r="C428" i="5"/>
  <c r="D428" i="5"/>
  <c r="E428" i="5"/>
  <c r="C425" i="5"/>
  <c r="D425" i="5"/>
  <c r="E425" i="5"/>
  <c r="C423" i="5"/>
  <c r="D423" i="5"/>
  <c r="E423" i="5"/>
  <c r="C420" i="5"/>
  <c r="D420" i="5"/>
  <c r="E420" i="5"/>
  <c r="C418" i="5"/>
  <c r="D418" i="5"/>
  <c r="E418" i="5"/>
  <c r="C415" i="5"/>
  <c r="D415" i="5"/>
  <c r="E415" i="5"/>
  <c r="C413" i="5"/>
  <c r="D413" i="5"/>
  <c r="E413" i="5"/>
  <c r="C410" i="5"/>
  <c r="D410" i="5"/>
  <c r="E410" i="5"/>
  <c r="C408" i="5"/>
  <c r="D408" i="5"/>
  <c r="E408" i="5"/>
  <c r="C405" i="5"/>
  <c r="D405" i="5"/>
  <c r="E405" i="5"/>
  <c r="C402" i="5"/>
  <c r="D402" i="5"/>
  <c r="E402" i="5"/>
  <c r="C400" i="5"/>
  <c r="D400" i="5"/>
  <c r="E400" i="5"/>
  <c r="C269" i="5"/>
  <c r="D269" i="5"/>
  <c r="E269" i="5"/>
  <c r="C266" i="5"/>
  <c r="D266" i="5"/>
  <c r="E266" i="5"/>
  <c r="C264" i="5"/>
  <c r="D264" i="5"/>
  <c r="E264" i="5"/>
  <c r="C261" i="5"/>
  <c r="D261" i="5"/>
  <c r="E261" i="5"/>
  <c r="C258" i="5"/>
  <c r="D258" i="5"/>
  <c r="E258" i="5"/>
  <c r="C245" i="5"/>
  <c r="D245" i="5"/>
  <c r="E245" i="5"/>
  <c r="C243" i="5"/>
  <c r="D243" i="5"/>
  <c r="E243" i="5"/>
  <c r="C240" i="5"/>
  <c r="D240" i="5"/>
  <c r="E240" i="5"/>
  <c r="V240" i="5" s="1"/>
  <c r="C238" i="5"/>
  <c r="D238" i="5"/>
  <c r="E238" i="5"/>
  <c r="V238" i="5" s="1"/>
  <c r="C235" i="5"/>
  <c r="D235" i="5"/>
  <c r="E235" i="5"/>
  <c r="C232" i="5"/>
  <c r="D232" i="5"/>
  <c r="E232" i="5"/>
  <c r="V232" i="5" s="1"/>
  <c r="C230" i="5"/>
  <c r="D230" i="5"/>
  <c r="E230" i="5"/>
  <c r="C227" i="5"/>
  <c r="D227" i="5"/>
  <c r="E227" i="5"/>
  <c r="C225" i="5"/>
  <c r="D225" i="5"/>
  <c r="E225" i="5"/>
  <c r="C222" i="5"/>
  <c r="D222" i="5"/>
  <c r="E222" i="5"/>
  <c r="C220" i="5"/>
  <c r="D220" i="5"/>
  <c r="E220" i="5"/>
  <c r="V220" i="5" s="1"/>
  <c r="C210" i="5"/>
  <c r="D210" i="5"/>
  <c r="E210" i="5"/>
  <c r="C207" i="5"/>
  <c r="D207" i="5"/>
  <c r="E207" i="5"/>
  <c r="C204" i="5"/>
  <c r="D204" i="5"/>
  <c r="E204" i="5"/>
  <c r="C202" i="5"/>
  <c r="D202" i="5"/>
  <c r="E202" i="5"/>
  <c r="C199" i="5"/>
  <c r="D199" i="5"/>
  <c r="E199" i="5"/>
  <c r="C197" i="5"/>
  <c r="D197" i="5"/>
  <c r="E197" i="5"/>
  <c r="C194" i="5"/>
  <c r="D194" i="5"/>
  <c r="E194" i="5"/>
  <c r="C192" i="5"/>
  <c r="D192" i="5"/>
  <c r="E192" i="5"/>
  <c r="C189" i="5"/>
  <c r="D189" i="5"/>
  <c r="E189" i="5"/>
  <c r="C187" i="5"/>
  <c r="D187" i="5"/>
  <c r="E187" i="5"/>
  <c r="C184" i="5"/>
  <c r="D184" i="5"/>
  <c r="E184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1" i="5"/>
  <c r="D161" i="5"/>
  <c r="E161" i="5"/>
  <c r="C159" i="5"/>
  <c r="D159" i="5"/>
  <c r="E159" i="5"/>
  <c r="C156" i="5"/>
  <c r="D156" i="5"/>
  <c r="E156" i="5"/>
  <c r="C154" i="5"/>
  <c r="D154" i="5"/>
  <c r="E154" i="5"/>
  <c r="C151" i="5"/>
  <c r="D151" i="5"/>
  <c r="E151" i="5"/>
  <c r="C149" i="5"/>
  <c r="D149" i="5"/>
  <c r="E149" i="5"/>
  <c r="C139" i="5"/>
  <c r="D139" i="5"/>
  <c r="E139" i="5"/>
  <c r="C136" i="5"/>
  <c r="D136" i="5"/>
  <c r="E136" i="5"/>
  <c r="C133" i="5"/>
  <c r="D133" i="5"/>
  <c r="E133" i="5"/>
  <c r="C131" i="5"/>
  <c r="D131" i="5"/>
  <c r="E131" i="5"/>
  <c r="C128" i="5"/>
  <c r="D128" i="5"/>
  <c r="E128" i="5"/>
  <c r="C126" i="5"/>
  <c r="D126" i="5"/>
  <c r="E126" i="5"/>
  <c r="C123" i="5"/>
  <c r="D123" i="5"/>
  <c r="E123" i="5"/>
  <c r="C121" i="5"/>
  <c r="D121" i="5"/>
  <c r="E121" i="5"/>
  <c r="C118" i="5"/>
  <c r="D118" i="5"/>
  <c r="E118" i="5"/>
  <c r="C115" i="5"/>
  <c r="D115" i="5"/>
  <c r="E115" i="5"/>
  <c r="C113" i="5"/>
  <c r="D113" i="5"/>
  <c r="E113" i="5"/>
  <c r="C100" i="5"/>
  <c r="D100" i="5"/>
  <c r="E100" i="5"/>
  <c r="C98" i="5"/>
  <c r="D98" i="5"/>
  <c r="E98" i="5"/>
  <c r="C95" i="5"/>
  <c r="D95" i="5"/>
  <c r="E95" i="5"/>
  <c r="C93" i="5"/>
  <c r="D93" i="5"/>
  <c r="E93" i="5"/>
  <c r="C90" i="5"/>
  <c r="D90" i="5"/>
  <c r="E90" i="5"/>
  <c r="C87" i="5"/>
  <c r="D87" i="5"/>
  <c r="E87" i="5"/>
  <c r="C85" i="5"/>
  <c r="D85" i="5"/>
  <c r="E85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515" i="5"/>
  <c r="E1515" i="5"/>
  <c r="D1479" i="5"/>
  <c r="E1479" i="5"/>
  <c r="D1443" i="5"/>
  <c r="E1443" i="5"/>
  <c r="D1263" i="5"/>
  <c r="E1263" i="5"/>
  <c r="D1227" i="5"/>
  <c r="E1227" i="5"/>
  <c r="D1191" i="5"/>
  <c r="E1191" i="5"/>
  <c r="D1028" i="5"/>
  <c r="J1028" i="5" s="1"/>
  <c r="E1028" i="5"/>
  <c r="D1027" i="5"/>
  <c r="J1027" i="5" s="1"/>
  <c r="E1027" i="5"/>
  <c r="D1025" i="5"/>
  <c r="J1025" i="5" s="1"/>
  <c r="E1025" i="5"/>
  <c r="D1024" i="5"/>
  <c r="J1024" i="5" s="1"/>
  <c r="E1024" i="5"/>
  <c r="D1022" i="5"/>
  <c r="J1022" i="5" s="1"/>
  <c r="E1022" i="5"/>
  <c r="D1021" i="5"/>
  <c r="J1021" i="5" s="1"/>
  <c r="E1021" i="5"/>
  <c r="D1019" i="5"/>
  <c r="J1019" i="5" s="1"/>
  <c r="E1019" i="5"/>
  <c r="D1017" i="5"/>
  <c r="J1017" i="5" s="1"/>
  <c r="E1017" i="5"/>
  <c r="D1016" i="5"/>
  <c r="J1016" i="5" s="1"/>
  <c r="E1016" i="5"/>
  <c r="D1014" i="5"/>
  <c r="E1014" i="5"/>
  <c r="D1013" i="5"/>
  <c r="E1013" i="5"/>
  <c r="D1011" i="5"/>
  <c r="E1011" i="5"/>
  <c r="D1004" i="5"/>
  <c r="E1004" i="5"/>
  <c r="D1003" i="5"/>
  <c r="E1003" i="5"/>
  <c r="D1002" i="5"/>
  <c r="E1002" i="5"/>
  <c r="D1001" i="5"/>
  <c r="E1001" i="5"/>
  <c r="D999" i="5"/>
  <c r="E999" i="5"/>
  <c r="D997" i="5"/>
  <c r="E997" i="5"/>
  <c r="D996" i="5"/>
  <c r="E996" i="5"/>
  <c r="D994" i="5"/>
  <c r="E994" i="5"/>
  <c r="D993" i="5"/>
  <c r="E993" i="5"/>
  <c r="D991" i="5"/>
  <c r="E991" i="5"/>
  <c r="D990" i="5"/>
  <c r="E990" i="5"/>
  <c r="D988" i="5"/>
  <c r="E988" i="5"/>
  <c r="D987" i="5"/>
  <c r="E987" i="5"/>
  <c r="D985" i="5"/>
  <c r="E985" i="5"/>
  <c r="D984" i="5"/>
  <c r="E984" i="5"/>
  <c r="D982" i="5"/>
  <c r="E982" i="5"/>
  <c r="D981" i="5"/>
  <c r="E981" i="5"/>
  <c r="D979" i="5"/>
  <c r="E979" i="5"/>
  <c r="D978" i="5"/>
  <c r="E978" i="5"/>
  <c r="D976" i="5"/>
  <c r="E976" i="5"/>
  <c r="D968" i="5"/>
  <c r="J968" i="5" s="1"/>
  <c r="E968" i="5"/>
  <c r="D966" i="5"/>
  <c r="J966" i="5" s="1"/>
  <c r="E966" i="5"/>
  <c r="D965" i="5"/>
  <c r="E965" i="5"/>
  <c r="D963" i="5"/>
  <c r="E963" i="5"/>
  <c r="D962" i="5"/>
  <c r="E962" i="5"/>
  <c r="D960" i="5"/>
  <c r="E960" i="5"/>
  <c r="D959" i="5"/>
  <c r="E959" i="5"/>
  <c r="D957" i="5"/>
  <c r="E957" i="5"/>
  <c r="D956" i="5"/>
  <c r="E956" i="5"/>
  <c r="D954" i="5"/>
  <c r="E954" i="5"/>
  <c r="D952" i="5"/>
  <c r="E952" i="5"/>
  <c r="D951" i="5"/>
  <c r="E951" i="5"/>
  <c r="D949" i="5"/>
  <c r="E949" i="5"/>
  <c r="D948" i="5"/>
  <c r="E948" i="5"/>
  <c r="D946" i="5"/>
  <c r="E946" i="5"/>
  <c r="D945" i="5"/>
  <c r="E945" i="5"/>
  <c r="D943" i="5"/>
  <c r="E943" i="5"/>
  <c r="D941" i="5"/>
  <c r="E941" i="5"/>
  <c r="D940" i="5"/>
  <c r="E940" i="5"/>
  <c r="D931" i="5"/>
  <c r="E931" i="5"/>
  <c r="D930" i="5"/>
  <c r="E930" i="5"/>
  <c r="D928" i="5"/>
  <c r="E928" i="5"/>
  <c r="D927" i="5"/>
  <c r="E927" i="5"/>
  <c r="D925" i="5"/>
  <c r="E925" i="5"/>
  <c r="D923" i="5"/>
  <c r="E923" i="5"/>
  <c r="D922" i="5"/>
  <c r="E922" i="5"/>
  <c r="D920" i="5"/>
  <c r="E920" i="5"/>
  <c r="D919" i="5"/>
  <c r="E919" i="5"/>
  <c r="E917" i="5"/>
  <c r="D917" i="5"/>
  <c r="D915" i="5"/>
  <c r="E915" i="5"/>
  <c r="D914" i="5"/>
  <c r="E914" i="5"/>
  <c r="D912" i="5"/>
  <c r="E912" i="5"/>
  <c r="D911" i="5"/>
  <c r="E911" i="5"/>
  <c r="D909" i="5"/>
  <c r="E909" i="5"/>
  <c r="D907" i="5"/>
  <c r="E907" i="5"/>
  <c r="D905" i="5"/>
  <c r="E905" i="5"/>
  <c r="D904" i="5"/>
  <c r="E904" i="5"/>
  <c r="D896" i="5"/>
  <c r="E896" i="5"/>
  <c r="D894" i="5"/>
  <c r="E894" i="5"/>
  <c r="D893" i="5"/>
  <c r="E893" i="5"/>
  <c r="D891" i="5"/>
  <c r="E891" i="5"/>
  <c r="D889" i="5"/>
  <c r="E889" i="5"/>
  <c r="D888" i="5"/>
  <c r="E888" i="5"/>
  <c r="D886" i="5"/>
  <c r="E886" i="5"/>
  <c r="D885" i="5"/>
  <c r="E885" i="5"/>
  <c r="D883" i="5"/>
  <c r="E883" i="5"/>
  <c r="D881" i="5"/>
  <c r="E881" i="5"/>
  <c r="D880" i="5"/>
  <c r="E880" i="5"/>
  <c r="D878" i="5"/>
  <c r="E878" i="5"/>
  <c r="D877" i="5"/>
  <c r="E877" i="5"/>
  <c r="D875" i="5"/>
  <c r="E875" i="5"/>
  <c r="D874" i="5"/>
  <c r="E874" i="5"/>
  <c r="D872" i="5"/>
  <c r="E872" i="5"/>
  <c r="D870" i="5"/>
  <c r="E870" i="5"/>
  <c r="D869" i="5"/>
  <c r="E869" i="5"/>
  <c r="C859" i="5"/>
  <c r="D859" i="5"/>
  <c r="E859" i="5"/>
  <c r="C857" i="5"/>
  <c r="D857" i="5"/>
  <c r="E857" i="5"/>
  <c r="C856" i="5"/>
  <c r="D856" i="5"/>
  <c r="E856" i="5"/>
  <c r="V856" i="5" s="1"/>
  <c r="C854" i="5"/>
  <c r="D854" i="5"/>
  <c r="E854" i="5"/>
  <c r="C853" i="5"/>
  <c r="D853" i="5"/>
  <c r="E853" i="5"/>
  <c r="C851" i="5"/>
  <c r="D851" i="5"/>
  <c r="E851" i="5"/>
  <c r="C850" i="5"/>
  <c r="D850" i="5"/>
  <c r="E850" i="5"/>
  <c r="C848" i="5"/>
  <c r="D848" i="5"/>
  <c r="E848" i="5"/>
  <c r="C846" i="5"/>
  <c r="D846" i="5"/>
  <c r="E846" i="5"/>
  <c r="D775" i="5"/>
  <c r="C775" i="5"/>
  <c r="E775" i="5"/>
  <c r="C774" i="5"/>
  <c r="D774" i="5"/>
  <c r="E774" i="5"/>
  <c r="C772" i="5"/>
  <c r="D772" i="5"/>
  <c r="E772" i="5"/>
  <c r="C770" i="5"/>
  <c r="D770" i="5"/>
  <c r="E770" i="5"/>
  <c r="C769" i="5"/>
  <c r="D769" i="5"/>
  <c r="E769" i="5"/>
  <c r="C767" i="5"/>
  <c r="D767" i="5"/>
  <c r="E767" i="5"/>
  <c r="C766" i="5"/>
  <c r="D766" i="5"/>
  <c r="E766" i="5"/>
  <c r="C764" i="5"/>
  <c r="D764" i="5"/>
  <c r="E764" i="5"/>
  <c r="C763" i="5"/>
  <c r="D763" i="5"/>
  <c r="E763" i="5"/>
  <c r="C761" i="5"/>
  <c r="D761" i="5"/>
  <c r="E761" i="5"/>
  <c r="C760" i="5"/>
  <c r="D760" i="5"/>
  <c r="E760" i="5"/>
  <c r="C752" i="5"/>
  <c r="D752" i="5"/>
  <c r="E752" i="5"/>
  <c r="C750" i="5"/>
  <c r="D750" i="5"/>
  <c r="E750" i="5"/>
  <c r="C749" i="5"/>
  <c r="D749" i="5"/>
  <c r="E749" i="5"/>
  <c r="D747" i="5"/>
  <c r="E747" i="5"/>
  <c r="C747" i="5"/>
  <c r="C746" i="5"/>
  <c r="D746" i="5"/>
  <c r="E746" i="5"/>
  <c r="D744" i="5"/>
  <c r="C744" i="5"/>
  <c r="E744" i="5"/>
  <c r="C743" i="5"/>
  <c r="D743" i="5"/>
  <c r="E743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2" i="5"/>
  <c r="D732" i="5"/>
  <c r="E732" i="5"/>
  <c r="C730" i="5"/>
  <c r="D730" i="5"/>
  <c r="E730" i="5"/>
  <c r="C729" i="5"/>
  <c r="D729" i="5"/>
  <c r="E729" i="5"/>
  <c r="C727" i="5"/>
  <c r="D727" i="5"/>
  <c r="E727" i="5"/>
  <c r="C725" i="5"/>
  <c r="D725" i="5"/>
  <c r="E725" i="5"/>
  <c r="C724" i="5"/>
  <c r="D724" i="5"/>
  <c r="E724" i="5"/>
  <c r="C716" i="5"/>
  <c r="D716" i="5"/>
  <c r="J716" i="5" s="1"/>
  <c r="E716" i="5"/>
  <c r="C714" i="5"/>
  <c r="D714" i="5"/>
  <c r="J714" i="5" s="1"/>
  <c r="E714" i="5"/>
  <c r="C713" i="5"/>
  <c r="D713" i="5"/>
  <c r="J713" i="5" s="1"/>
  <c r="E713" i="5"/>
  <c r="C711" i="5"/>
  <c r="D711" i="5"/>
  <c r="J711" i="5" s="1"/>
  <c r="E711" i="5"/>
  <c r="C710" i="5"/>
  <c r="D710" i="5"/>
  <c r="J710" i="5" s="1"/>
  <c r="E710" i="5"/>
  <c r="C708" i="5"/>
  <c r="D708" i="5"/>
  <c r="J708" i="5" s="1"/>
  <c r="E708" i="5"/>
  <c r="C706" i="5"/>
  <c r="D706" i="5"/>
  <c r="J706" i="5" s="1"/>
  <c r="E706" i="5"/>
  <c r="C705" i="5"/>
  <c r="D705" i="5"/>
  <c r="J705" i="5" s="1"/>
  <c r="E705" i="5"/>
  <c r="C703" i="5"/>
  <c r="D703" i="5"/>
  <c r="J703" i="5" s="1"/>
  <c r="E703" i="5"/>
  <c r="C702" i="5"/>
  <c r="D702" i="5"/>
  <c r="J702" i="5" s="1"/>
  <c r="E702" i="5"/>
  <c r="C700" i="5"/>
  <c r="D700" i="5"/>
  <c r="E700" i="5"/>
  <c r="C699" i="5"/>
  <c r="D699" i="5"/>
  <c r="E699" i="5"/>
  <c r="C697" i="5"/>
  <c r="D697" i="5"/>
  <c r="E697" i="5"/>
  <c r="C696" i="5"/>
  <c r="D696" i="5"/>
  <c r="E696" i="5"/>
  <c r="C694" i="5"/>
  <c r="D694" i="5"/>
  <c r="E694" i="5"/>
  <c r="C691" i="5"/>
  <c r="D691" i="5"/>
  <c r="E691" i="5"/>
  <c r="C689" i="5"/>
  <c r="D689" i="5"/>
  <c r="E689" i="5"/>
  <c r="C679" i="5"/>
  <c r="D679" i="5"/>
  <c r="E679" i="5"/>
  <c r="C676" i="5"/>
  <c r="D676" i="5"/>
  <c r="E676" i="5"/>
  <c r="C674" i="5"/>
  <c r="D674" i="5"/>
  <c r="E674" i="5"/>
  <c r="C671" i="5"/>
  <c r="D671" i="5"/>
  <c r="E671" i="5"/>
  <c r="C669" i="5"/>
  <c r="D669" i="5"/>
  <c r="E669" i="5"/>
  <c r="C666" i="5"/>
  <c r="D666" i="5"/>
  <c r="E666" i="5"/>
  <c r="C663" i="5"/>
  <c r="D663" i="5"/>
  <c r="E663" i="5"/>
  <c r="C661" i="5"/>
  <c r="D661" i="5"/>
  <c r="E661" i="5"/>
  <c r="C658" i="5"/>
  <c r="D658" i="5"/>
  <c r="E658" i="5"/>
  <c r="C656" i="5"/>
  <c r="D656" i="5"/>
  <c r="E656" i="5"/>
  <c r="C653" i="5"/>
  <c r="D653" i="5"/>
  <c r="E653" i="5"/>
  <c r="C643" i="5"/>
  <c r="D643" i="5"/>
  <c r="E643" i="5"/>
  <c r="V643" i="5" s="1"/>
  <c r="C641" i="5"/>
  <c r="D641" i="5"/>
  <c r="E641" i="5"/>
  <c r="C524" i="5"/>
  <c r="D524" i="5"/>
  <c r="E524" i="5"/>
  <c r="C522" i="5"/>
  <c r="D522" i="5"/>
  <c r="J522" i="5" s="1"/>
  <c r="E522" i="5"/>
  <c r="C519" i="5"/>
  <c r="D519" i="5"/>
  <c r="J519" i="5" s="1"/>
  <c r="E519" i="5"/>
  <c r="C517" i="5"/>
  <c r="D517" i="5"/>
  <c r="J517" i="5" s="1"/>
  <c r="E517" i="5"/>
  <c r="C514" i="5"/>
  <c r="D514" i="5"/>
  <c r="J514" i="5" s="1"/>
  <c r="E514" i="5"/>
  <c r="C512" i="5"/>
  <c r="D512" i="5"/>
  <c r="J512" i="5" s="1"/>
  <c r="E512" i="5"/>
  <c r="C509" i="5"/>
  <c r="D509" i="5"/>
  <c r="E509" i="5"/>
  <c r="C463" i="5"/>
  <c r="D463" i="5"/>
  <c r="E463" i="5"/>
  <c r="C461" i="5"/>
  <c r="D461" i="5"/>
  <c r="E461" i="5"/>
  <c r="C458" i="5"/>
  <c r="D458" i="5"/>
  <c r="E458" i="5"/>
  <c r="C455" i="5"/>
  <c r="D455" i="5"/>
  <c r="E455" i="5"/>
  <c r="D452" i="5"/>
  <c r="C452" i="5"/>
  <c r="E452" i="5"/>
  <c r="C450" i="5"/>
  <c r="D450" i="5"/>
  <c r="E450" i="5"/>
  <c r="C447" i="5"/>
  <c r="D447" i="5"/>
  <c r="E447" i="5"/>
  <c r="C444" i="5"/>
  <c r="D444" i="5"/>
  <c r="E444" i="5"/>
  <c r="C442" i="5"/>
  <c r="D442" i="5"/>
  <c r="E442" i="5"/>
  <c r="C439" i="5"/>
  <c r="D439" i="5"/>
  <c r="E439" i="5"/>
  <c r="C437" i="5"/>
  <c r="D437" i="5"/>
  <c r="E437" i="5"/>
  <c r="C427" i="5"/>
  <c r="D427" i="5"/>
  <c r="E427" i="5"/>
  <c r="C424" i="5"/>
  <c r="D424" i="5"/>
  <c r="E424" i="5"/>
  <c r="C422" i="5"/>
  <c r="D422" i="5"/>
  <c r="E422" i="5"/>
  <c r="C419" i="5"/>
  <c r="D419" i="5"/>
  <c r="E419" i="5"/>
  <c r="C417" i="5"/>
  <c r="D417" i="5"/>
  <c r="E417" i="5"/>
  <c r="C414" i="5"/>
  <c r="D414" i="5"/>
  <c r="E414" i="5"/>
  <c r="C411" i="5"/>
  <c r="D411" i="5"/>
  <c r="E411" i="5"/>
  <c r="C409" i="5"/>
  <c r="D409" i="5"/>
  <c r="E409" i="5"/>
  <c r="C406" i="5"/>
  <c r="D406" i="5"/>
  <c r="E406" i="5"/>
  <c r="C404" i="5"/>
  <c r="D404" i="5"/>
  <c r="E404" i="5"/>
  <c r="C401" i="5"/>
  <c r="D401" i="5"/>
  <c r="E401" i="5"/>
  <c r="C270" i="5"/>
  <c r="D270" i="5"/>
  <c r="E270" i="5"/>
  <c r="C267" i="5"/>
  <c r="D267" i="5"/>
  <c r="E267" i="5"/>
  <c r="C265" i="5"/>
  <c r="E265" i="5"/>
  <c r="D265" i="5"/>
  <c r="C262" i="5"/>
  <c r="D262" i="5"/>
  <c r="E262" i="5"/>
  <c r="C260" i="5"/>
  <c r="D260" i="5"/>
  <c r="E260" i="5"/>
  <c r="C257" i="5"/>
  <c r="D257" i="5"/>
  <c r="E257" i="5"/>
  <c r="C256" i="5"/>
  <c r="D256" i="5"/>
  <c r="E256" i="5"/>
  <c r="C247" i="5"/>
  <c r="D247" i="5"/>
  <c r="E247" i="5"/>
  <c r="V247" i="5" s="1"/>
  <c r="C244" i="5"/>
  <c r="D244" i="5"/>
  <c r="E244" i="5"/>
  <c r="V244" i="5" s="1"/>
  <c r="C241" i="5"/>
  <c r="D241" i="5"/>
  <c r="E241" i="5"/>
  <c r="D239" i="5"/>
  <c r="E239" i="5"/>
  <c r="V239" i="5" s="1"/>
  <c r="C239" i="5"/>
  <c r="C236" i="5"/>
  <c r="D236" i="5"/>
  <c r="E236" i="5"/>
  <c r="V236" i="5" s="1"/>
  <c r="C234" i="5"/>
  <c r="D234" i="5"/>
  <c r="E234" i="5"/>
  <c r="V234" i="5" s="1"/>
  <c r="C231" i="5"/>
  <c r="D231" i="5"/>
  <c r="E231" i="5"/>
  <c r="C229" i="5"/>
  <c r="D229" i="5"/>
  <c r="E229" i="5"/>
  <c r="C226" i="5"/>
  <c r="D226" i="5"/>
  <c r="E226" i="5"/>
  <c r="V226" i="5" s="1"/>
  <c r="C223" i="5"/>
  <c r="D223" i="5"/>
  <c r="E223" i="5"/>
  <c r="C221" i="5"/>
  <c r="D221" i="5"/>
  <c r="E221" i="5"/>
  <c r="V221" i="5" s="1"/>
  <c r="C211" i="5"/>
  <c r="E211" i="5"/>
  <c r="D211" i="5"/>
  <c r="C208" i="5"/>
  <c r="D208" i="5"/>
  <c r="E208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0" i="5"/>
  <c r="D190" i="5"/>
  <c r="E190" i="5"/>
  <c r="C188" i="5"/>
  <c r="D188" i="5"/>
  <c r="E188" i="5"/>
  <c r="C186" i="5"/>
  <c r="D186" i="5"/>
  <c r="E186" i="5"/>
  <c r="C183" i="5"/>
  <c r="D183" i="5"/>
  <c r="E183" i="5"/>
  <c r="C175" i="5"/>
  <c r="D175" i="5"/>
  <c r="E175" i="5"/>
  <c r="D173" i="5"/>
  <c r="E173" i="5"/>
  <c r="C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8" i="5"/>
  <c r="D158" i="5"/>
  <c r="E158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7" i="5"/>
  <c r="D127" i="5"/>
  <c r="E127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2" i="5"/>
  <c r="D102" i="5"/>
  <c r="E102" i="5"/>
  <c r="C99" i="5"/>
  <c r="D99" i="5"/>
  <c r="E99" i="5"/>
  <c r="C97" i="5"/>
  <c r="D97" i="5"/>
  <c r="E97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1026" i="5"/>
  <c r="J1026" i="5" s="1"/>
  <c r="E1026" i="5"/>
  <c r="D1023" i="5"/>
  <c r="J1023" i="5" s="1"/>
  <c r="E1023" i="5"/>
  <c r="D1020" i="5"/>
  <c r="J1020" i="5" s="1"/>
  <c r="E1020" i="5"/>
  <c r="D1018" i="5"/>
  <c r="J1018" i="5" s="1"/>
  <c r="E1018" i="5"/>
  <c r="D1015" i="5"/>
  <c r="E1015" i="5"/>
  <c r="D1012" i="5"/>
  <c r="J1012" i="5" s="1"/>
  <c r="E1012" i="5"/>
  <c r="D1000" i="5"/>
  <c r="E1000" i="5"/>
  <c r="D998" i="5"/>
  <c r="E998" i="5"/>
  <c r="D995" i="5"/>
  <c r="E995" i="5"/>
  <c r="D992" i="5"/>
  <c r="E992" i="5"/>
  <c r="D989" i="5"/>
  <c r="E989" i="5"/>
  <c r="D986" i="5"/>
  <c r="E986" i="5"/>
  <c r="D983" i="5"/>
  <c r="E983" i="5"/>
  <c r="D980" i="5"/>
  <c r="E980" i="5"/>
  <c r="D977" i="5"/>
  <c r="E977" i="5"/>
  <c r="D967" i="5"/>
  <c r="J967" i="5" s="1"/>
  <c r="E967" i="5"/>
  <c r="D964" i="5"/>
  <c r="E964" i="5"/>
  <c r="D961" i="5"/>
  <c r="E961" i="5"/>
  <c r="D958" i="5"/>
  <c r="E958" i="5"/>
  <c r="D955" i="5"/>
  <c r="E955" i="5"/>
  <c r="D953" i="5"/>
  <c r="E953" i="5"/>
  <c r="D950" i="5"/>
  <c r="E950" i="5"/>
  <c r="D947" i="5"/>
  <c r="E947" i="5"/>
  <c r="D944" i="5"/>
  <c r="E944" i="5"/>
  <c r="D942" i="5"/>
  <c r="E942" i="5"/>
  <c r="D932" i="5"/>
  <c r="E932" i="5"/>
  <c r="D929" i="5"/>
  <c r="E929" i="5"/>
  <c r="D926" i="5"/>
  <c r="E926" i="5"/>
  <c r="D924" i="5"/>
  <c r="E924" i="5"/>
  <c r="D921" i="5"/>
  <c r="E921" i="5"/>
  <c r="D918" i="5"/>
  <c r="E918" i="5"/>
  <c r="D916" i="5"/>
  <c r="E916" i="5"/>
  <c r="D913" i="5"/>
  <c r="E913" i="5"/>
  <c r="D910" i="5"/>
  <c r="E910" i="5"/>
  <c r="D908" i="5"/>
  <c r="E908" i="5"/>
  <c r="D906" i="5"/>
  <c r="E906" i="5"/>
  <c r="D895" i="5"/>
  <c r="E895" i="5"/>
  <c r="D892" i="5"/>
  <c r="E892" i="5"/>
  <c r="D890" i="5"/>
  <c r="E890" i="5"/>
  <c r="D887" i="5"/>
  <c r="E887" i="5"/>
  <c r="D884" i="5"/>
  <c r="E884" i="5"/>
  <c r="D882" i="5"/>
  <c r="E882" i="5"/>
  <c r="D879" i="5"/>
  <c r="E879" i="5"/>
  <c r="D876" i="5"/>
  <c r="E876" i="5"/>
  <c r="D873" i="5"/>
  <c r="E873" i="5"/>
  <c r="D871" i="5"/>
  <c r="E871" i="5"/>
  <c r="D868" i="5"/>
  <c r="E868" i="5"/>
  <c r="C860" i="5"/>
  <c r="D860" i="5"/>
  <c r="E860" i="5"/>
  <c r="C858" i="5"/>
  <c r="D858" i="5"/>
  <c r="E858" i="5"/>
  <c r="V858" i="5" s="1"/>
  <c r="C855" i="5"/>
  <c r="D855" i="5"/>
  <c r="E855" i="5"/>
  <c r="C852" i="5"/>
  <c r="D852" i="5"/>
  <c r="E852" i="5"/>
  <c r="C849" i="5"/>
  <c r="D849" i="5"/>
  <c r="E849" i="5"/>
  <c r="C847" i="5"/>
  <c r="D847" i="5"/>
  <c r="E847" i="5"/>
  <c r="C776" i="5"/>
  <c r="D776" i="5"/>
  <c r="E776" i="5"/>
  <c r="C773" i="5"/>
  <c r="D773" i="5"/>
  <c r="E773" i="5"/>
  <c r="C771" i="5"/>
  <c r="D771" i="5"/>
  <c r="E771" i="5"/>
  <c r="C768" i="5"/>
  <c r="D768" i="5"/>
  <c r="E768" i="5"/>
  <c r="C765" i="5"/>
  <c r="D765" i="5"/>
  <c r="E765" i="5"/>
  <c r="C762" i="5"/>
  <c r="D762" i="5"/>
  <c r="E762" i="5"/>
  <c r="C751" i="5"/>
  <c r="D751" i="5"/>
  <c r="E751" i="5"/>
  <c r="C748" i="5"/>
  <c r="D748" i="5"/>
  <c r="E748" i="5"/>
  <c r="C745" i="5"/>
  <c r="D745" i="5"/>
  <c r="E745" i="5"/>
  <c r="C742" i="5"/>
  <c r="D742" i="5"/>
  <c r="E742" i="5"/>
  <c r="C740" i="5"/>
  <c r="D740" i="5"/>
  <c r="E740" i="5"/>
  <c r="C737" i="5"/>
  <c r="D737" i="5"/>
  <c r="E737" i="5"/>
  <c r="C734" i="5"/>
  <c r="D734" i="5"/>
  <c r="E734" i="5"/>
  <c r="C731" i="5"/>
  <c r="D731" i="5"/>
  <c r="E731" i="5"/>
  <c r="C728" i="5"/>
  <c r="D728" i="5"/>
  <c r="E728" i="5"/>
  <c r="C726" i="5"/>
  <c r="D726" i="5"/>
  <c r="E726" i="5"/>
  <c r="C715" i="5"/>
  <c r="D715" i="5"/>
  <c r="J715" i="5" s="1"/>
  <c r="E715" i="5"/>
  <c r="C712" i="5"/>
  <c r="D712" i="5"/>
  <c r="J712" i="5" s="1"/>
  <c r="E712" i="5"/>
  <c r="C709" i="5"/>
  <c r="D709" i="5"/>
  <c r="J709" i="5" s="1"/>
  <c r="E709" i="5"/>
  <c r="C707" i="5"/>
  <c r="D707" i="5"/>
  <c r="J707" i="5" s="1"/>
  <c r="E707" i="5"/>
  <c r="C704" i="5"/>
  <c r="D704" i="5"/>
  <c r="J704" i="5" s="1"/>
  <c r="E704" i="5"/>
  <c r="C701" i="5"/>
  <c r="D701" i="5"/>
  <c r="J701" i="5" s="1"/>
  <c r="E701" i="5"/>
  <c r="C698" i="5"/>
  <c r="D698" i="5"/>
  <c r="E698" i="5"/>
  <c r="C695" i="5"/>
  <c r="D695" i="5"/>
  <c r="E695" i="5"/>
  <c r="C692" i="5"/>
  <c r="D692" i="5"/>
  <c r="E692" i="5"/>
  <c r="C677" i="5"/>
  <c r="D677" i="5"/>
  <c r="E677" i="5"/>
  <c r="C673" i="5"/>
  <c r="D673" i="5"/>
  <c r="E673" i="5"/>
  <c r="C668" i="5"/>
  <c r="D668" i="5"/>
  <c r="E668" i="5"/>
  <c r="C664" i="5"/>
  <c r="D664" i="5"/>
  <c r="E664" i="5"/>
  <c r="C659" i="5"/>
  <c r="D659" i="5"/>
  <c r="E659" i="5"/>
  <c r="C654" i="5"/>
  <c r="D654" i="5"/>
  <c r="E654" i="5"/>
  <c r="C644" i="5"/>
  <c r="D644" i="5"/>
  <c r="E644" i="5"/>
  <c r="C640" i="5"/>
  <c r="D640" i="5"/>
  <c r="E640" i="5"/>
  <c r="C520" i="5"/>
  <c r="D520" i="5"/>
  <c r="J520" i="5" s="1"/>
  <c r="E520" i="5"/>
  <c r="C515" i="5"/>
  <c r="D515" i="5"/>
  <c r="J515" i="5" s="1"/>
  <c r="E515" i="5"/>
  <c r="C510" i="5"/>
  <c r="D510" i="5"/>
  <c r="E510" i="5"/>
  <c r="C464" i="5"/>
  <c r="D464" i="5"/>
  <c r="E464" i="5"/>
  <c r="C459" i="5"/>
  <c r="D459" i="5"/>
  <c r="E459" i="5"/>
  <c r="C454" i="5"/>
  <c r="D454" i="5"/>
  <c r="E454" i="5"/>
  <c r="C449" i="5"/>
  <c r="D449" i="5"/>
  <c r="E449" i="5"/>
  <c r="C446" i="5"/>
  <c r="D446" i="5"/>
  <c r="E446" i="5"/>
  <c r="C441" i="5"/>
  <c r="D441" i="5"/>
  <c r="E441" i="5"/>
  <c r="C436" i="5"/>
  <c r="D436" i="5"/>
  <c r="E436" i="5"/>
  <c r="C426" i="5"/>
  <c r="D426" i="5"/>
  <c r="E426" i="5"/>
  <c r="C421" i="5"/>
  <c r="D421" i="5"/>
  <c r="E421" i="5"/>
  <c r="C416" i="5"/>
  <c r="D416" i="5"/>
  <c r="E416" i="5"/>
  <c r="C412" i="5"/>
  <c r="D412" i="5"/>
  <c r="E412" i="5"/>
  <c r="C407" i="5"/>
  <c r="D407" i="5"/>
  <c r="E407" i="5"/>
  <c r="C403" i="5"/>
  <c r="D403" i="5"/>
  <c r="E403" i="5"/>
  <c r="C268" i="5"/>
  <c r="D268" i="5"/>
  <c r="E268" i="5"/>
  <c r="C263" i="5"/>
  <c r="D263" i="5"/>
  <c r="E263" i="5"/>
  <c r="C259" i="5"/>
  <c r="D259" i="5"/>
  <c r="E259" i="5"/>
  <c r="C255" i="5"/>
  <c r="D255" i="5"/>
  <c r="E255" i="5"/>
  <c r="C246" i="5"/>
  <c r="D246" i="5"/>
  <c r="E246" i="5"/>
  <c r="C242" i="5"/>
  <c r="D242" i="5"/>
  <c r="E242" i="5"/>
  <c r="C237" i="5"/>
  <c r="D237" i="5"/>
  <c r="E237" i="5"/>
  <c r="C233" i="5"/>
  <c r="D233" i="5"/>
  <c r="E233" i="5"/>
  <c r="C228" i="5"/>
  <c r="D228" i="5"/>
  <c r="E228" i="5"/>
  <c r="C224" i="5"/>
  <c r="D224" i="5"/>
  <c r="E224" i="5"/>
  <c r="V224" i="5" s="1"/>
  <c r="C219" i="5"/>
  <c r="D219" i="5"/>
  <c r="E219" i="5"/>
  <c r="C209" i="5"/>
  <c r="D209" i="5"/>
  <c r="E209" i="5"/>
  <c r="C205" i="5"/>
  <c r="D205" i="5"/>
  <c r="E205" i="5"/>
  <c r="C200" i="5"/>
  <c r="D200" i="5"/>
  <c r="E200" i="5"/>
  <c r="C195" i="5"/>
  <c r="D195" i="5"/>
  <c r="E195" i="5"/>
  <c r="C191" i="5"/>
  <c r="D191" i="5"/>
  <c r="E191" i="5"/>
  <c r="C185" i="5"/>
  <c r="D185" i="5"/>
  <c r="E185" i="5"/>
  <c r="C171" i="5"/>
  <c r="D171" i="5"/>
  <c r="E171" i="5"/>
  <c r="C167" i="5"/>
  <c r="D167" i="5"/>
  <c r="E167" i="5"/>
  <c r="C162" i="5"/>
  <c r="D162" i="5"/>
  <c r="E162" i="5"/>
  <c r="C157" i="5"/>
  <c r="D157" i="5"/>
  <c r="E157" i="5"/>
  <c r="C152" i="5"/>
  <c r="D152" i="5"/>
  <c r="E152" i="5"/>
  <c r="C148" i="5"/>
  <c r="D148" i="5"/>
  <c r="E148" i="5"/>
  <c r="C138" i="5"/>
  <c r="D138" i="5"/>
  <c r="E138" i="5"/>
  <c r="C134" i="5"/>
  <c r="D134" i="5"/>
  <c r="E134" i="5"/>
  <c r="C129" i="5"/>
  <c r="D129" i="5"/>
  <c r="E129" i="5"/>
  <c r="D124" i="5"/>
  <c r="E124" i="5"/>
  <c r="C120" i="5"/>
  <c r="D120" i="5"/>
  <c r="E120" i="5"/>
  <c r="C116" i="5"/>
  <c r="D116" i="5"/>
  <c r="E116" i="5"/>
  <c r="C111" i="5"/>
  <c r="D111" i="5"/>
  <c r="E111" i="5"/>
  <c r="C101" i="5"/>
  <c r="D101" i="5"/>
  <c r="E101" i="5"/>
  <c r="C96" i="5"/>
  <c r="D96" i="5"/>
  <c r="E96" i="5"/>
  <c r="C92" i="5"/>
  <c r="D92" i="5"/>
  <c r="E92" i="5"/>
  <c r="C88" i="5"/>
  <c r="D88" i="5"/>
  <c r="E88" i="5"/>
  <c r="E2055" i="5"/>
  <c r="D2055" i="5"/>
  <c r="E1983" i="5"/>
  <c r="D1983" i="5"/>
  <c r="E1947" i="5"/>
  <c r="D1947" i="5"/>
  <c r="E1911" i="5"/>
  <c r="D1911" i="5"/>
  <c r="E1875" i="5"/>
  <c r="D1875" i="5"/>
  <c r="D1839" i="5"/>
  <c r="E1839" i="5"/>
  <c r="D1803" i="5"/>
  <c r="E1803" i="5"/>
  <c r="E1695" i="5"/>
  <c r="D1695" i="5"/>
  <c r="E637" i="5"/>
  <c r="C637" i="5"/>
  <c r="D637" i="5"/>
  <c r="C634" i="5"/>
  <c r="D634" i="5"/>
  <c r="E634" i="5"/>
  <c r="D632" i="5"/>
  <c r="C632" i="5"/>
  <c r="E632" i="5"/>
  <c r="C629" i="5"/>
  <c r="D629" i="5"/>
  <c r="E629" i="5"/>
  <c r="E627" i="5"/>
  <c r="D627" i="5"/>
  <c r="C627" i="5"/>
  <c r="E624" i="5"/>
  <c r="D624" i="5"/>
  <c r="C624" i="5"/>
  <c r="E621" i="5"/>
  <c r="D621" i="5"/>
  <c r="C621" i="5"/>
  <c r="C619" i="5"/>
  <c r="E619" i="5"/>
  <c r="V619" i="5" s="1"/>
  <c r="D619" i="5"/>
  <c r="E617" i="5"/>
  <c r="C617" i="5"/>
  <c r="D617" i="5"/>
  <c r="E608" i="5"/>
  <c r="D608" i="5"/>
  <c r="C608" i="5"/>
  <c r="E605" i="5"/>
  <c r="C605" i="5"/>
  <c r="D605" i="5"/>
  <c r="C603" i="5"/>
  <c r="D603" i="5"/>
  <c r="E603" i="5"/>
  <c r="E601" i="5"/>
  <c r="V601" i="5" s="1"/>
  <c r="C601" i="5"/>
  <c r="D601" i="5"/>
  <c r="C599" i="5"/>
  <c r="E599" i="5"/>
  <c r="D599" i="5"/>
  <c r="D597" i="5"/>
  <c r="C597" i="5"/>
  <c r="E597" i="5"/>
  <c r="C592" i="5"/>
  <c r="D592" i="5"/>
  <c r="E592" i="5"/>
  <c r="V592" i="5" s="1"/>
  <c r="E570" i="5"/>
  <c r="C570" i="5"/>
  <c r="D570" i="5"/>
  <c r="E568" i="5"/>
  <c r="D568" i="5"/>
  <c r="C568" i="5"/>
  <c r="C565" i="5"/>
  <c r="E565" i="5"/>
  <c r="D565" i="5"/>
  <c r="C563" i="5"/>
  <c r="D563" i="5"/>
  <c r="E563" i="5"/>
  <c r="E560" i="5"/>
  <c r="D560" i="5"/>
  <c r="C560" i="5"/>
  <c r="C557" i="5"/>
  <c r="E557" i="5"/>
  <c r="D557" i="5"/>
  <c r="D555" i="5"/>
  <c r="C555" i="5"/>
  <c r="E555" i="5"/>
  <c r="C551" i="5"/>
  <c r="E551" i="5"/>
  <c r="D551" i="5"/>
  <c r="D549" i="5"/>
  <c r="E549" i="5"/>
  <c r="C549" i="5"/>
  <c r="E546" i="5"/>
  <c r="C546" i="5"/>
  <c r="D546" i="5"/>
  <c r="E544" i="5"/>
  <c r="D544" i="5"/>
  <c r="C544" i="5"/>
  <c r="D536" i="5"/>
  <c r="E536" i="5"/>
  <c r="C536" i="5"/>
  <c r="D534" i="5"/>
  <c r="E534" i="5"/>
  <c r="C534" i="5"/>
  <c r="E531" i="5"/>
  <c r="D531" i="5"/>
  <c r="C531" i="5"/>
  <c r="C528" i="5"/>
  <c r="E528" i="5"/>
  <c r="D528" i="5"/>
  <c r="D526" i="5"/>
  <c r="C526" i="5"/>
  <c r="E526" i="5"/>
  <c r="E317" i="5"/>
  <c r="D317" i="5"/>
  <c r="C317" i="5"/>
  <c r="E315" i="5"/>
  <c r="D315" i="5"/>
  <c r="C315" i="5"/>
  <c r="C312" i="5"/>
  <c r="D312" i="5"/>
  <c r="E312" i="5"/>
  <c r="E309" i="5"/>
  <c r="D309" i="5"/>
  <c r="C309" i="5"/>
  <c r="D307" i="5"/>
  <c r="C307" i="5"/>
  <c r="E307" i="5"/>
  <c r="D304" i="5"/>
  <c r="C304" i="5"/>
  <c r="E304" i="5"/>
  <c r="C302" i="5"/>
  <c r="D302" i="5"/>
  <c r="E302" i="5"/>
  <c r="E299" i="5"/>
  <c r="C299" i="5"/>
  <c r="D299" i="5"/>
  <c r="E297" i="5"/>
  <c r="D297" i="5"/>
  <c r="C297" i="5"/>
  <c r="C294" i="5"/>
  <c r="D294" i="5"/>
  <c r="E294" i="5"/>
  <c r="D292" i="5"/>
  <c r="E292" i="5"/>
  <c r="C292" i="5"/>
  <c r="E281" i="5"/>
  <c r="D281" i="5"/>
  <c r="C281" i="5"/>
  <c r="E279" i="5"/>
  <c r="D279" i="5"/>
  <c r="C279" i="5"/>
  <c r="D276" i="5"/>
  <c r="E276" i="5"/>
  <c r="C276" i="5"/>
  <c r="E274" i="5"/>
  <c r="D274" i="5"/>
  <c r="C274" i="5"/>
  <c r="D271" i="5"/>
  <c r="E271" i="5"/>
  <c r="C271" i="5"/>
  <c r="E82" i="5"/>
  <c r="D82" i="5"/>
  <c r="C82" i="5"/>
  <c r="E80" i="5"/>
  <c r="D80" i="5"/>
  <c r="C80" i="5"/>
  <c r="D77" i="5"/>
  <c r="C77" i="5"/>
  <c r="E77" i="5"/>
  <c r="D75" i="5"/>
  <c r="C75" i="5"/>
  <c r="E75" i="5"/>
  <c r="C67" i="5"/>
  <c r="E67" i="5"/>
  <c r="D67" i="5"/>
  <c r="E65" i="5"/>
  <c r="C65" i="5"/>
  <c r="D65" i="5"/>
  <c r="D62" i="5"/>
  <c r="C62" i="5"/>
  <c r="E62" i="5"/>
  <c r="E59" i="5"/>
  <c r="C59" i="5"/>
  <c r="D59" i="5"/>
  <c r="C57" i="5"/>
  <c r="E57" i="5"/>
  <c r="D57" i="5"/>
  <c r="D54" i="5"/>
  <c r="C54" i="5"/>
  <c r="E54" i="5"/>
  <c r="C52" i="5"/>
  <c r="D52" i="5"/>
  <c r="E52" i="5"/>
  <c r="D49" i="5"/>
  <c r="E49" i="5"/>
  <c r="C49" i="5"/>
  <c r="C47" i="5"/>
  <c r="D47" i="5"/>
  <c r="E47" i="5"/>
  <c r="E44" i="5"/>
  <c r="C44" i="5"/>
  <c r="D44" i="5"/>
  <c r="D42" i="5"/>
  <c r="C42" i="5"/>
  <c r="E42" i="5"/>
  <c r="C39" i="5"/>
  <c r="D39" i="5"/>
  <c r="E39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659" i="5"/>
  <c r="D1659" i="5"/>
  <c r="D1623" i="5"/>
  <c r="E1623" i="5"/>
  <c r="E1587" i="5"/>
  <c r="D1587" i="5"/>
  <c r="E1551" i="5"/>
  <c r="D1551" i="5"/>
  <c r="E1407" i="5"/>
  <c r="D1407" i="5"/>
  <c r="D1371" i="5"/>
  <c r="E1371" i="5"/>
  <c r="E1335" i="5"/>
  <c r="D1335" i="5"/>
  <c r="E1327" i="5"/>
  <c r="D1327" i="5"/>
  <c r="D1326" i="5"/>
  <c r="E1326" i="5"/>
  <c r="D1325" i="5"/>
  <c r="E1325" i="5"/>
  <c r="E1324" i="5"/>
  <c r="D1324" i="5"/>
  <c r="E1323" i="5"/>
  <c r="D1323" i="5"/>
  <c r="D1322" i="5"/>
  <c r="E1322" i="5"/>
  <c r="D1321" i="5"/>
  <c r="E1321" i="5"/>
  <c r="E1320" i="5"/>
  <c r="D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E1312" i="5"/>
  <c r="D1312" i="5"/>
  <c r="E1311" i="5"/>
  <c r="D1311" i="5"/>
  <c r="E1310" i="5"/>
  <c r="D1310" i="5"/>
  <c r="E1309" i="5"/>
  <c r="D1309" i="5"/>
  <c r="D1308" i="5"/>
  <c r="E1308" i="5"/>
  <c r="D1307" i="5"/>
  <c r="E1307" i="5"/>
  <c r="E1306" i="5"/>
  <c r="D1306" i="5"/>
  <c r="D1305" i="5"/>
  <c r="E1305" i="5"/>
  <c r="E1304" i="5"/>
  <c r="D1304" i="5"/>
  <c r="D1303" i="5"/>
  <c r="E1303" i="5"/>
  <c r="D1302" i="5"/>
  <c r="E1302" i="5"/>
  <c r="E1301" i="5"/>
  <c r="D1301" i="5"/>
  <c r="D1300" i="5"/>
  <c r="E1300" i="5"/>
  <c r="D1299" i="5"/>
  <c r="E1299" i="5"/>
  <c r="E1155" i="5"/>
  <c r="D1155" i="5"/>
  <c r="D1147" i="5"/>
  <c r="E1147" i="5"/>
  <c r="D1146" i="5"/>
  <c r="E1146" i="5"/>
  <c r="E1145" i="5"/>
  <c r="D1145" i="5"/>
  <c r="E1144" i="5"/>
  <c r="D1144" i="5"/>
  <c r="E1143" i="5"/>
  <c r="D1143" i="5"/>
  <c r="D1142" i="5"/>
  <c r="E1142" i="5"/>
  <c r="D1141" i="5"/>
  <c r="E1141" i="5"/>
  <c r="D1140" i="5"/>
  <c r="E1140" i="5"/>
  <c r="D1139" i="5"/>
  <c r="E1139" i="5"/>
  <c r="D1138" i="5"/>
  <c r="E1138" i="5"/>
  <c r="E1137" i="5"/>
  <c r="D1137" i="5"/>
  <c r="D1136" i="5"/>
  <c r="E1136" i="5"/>
  <c r="E1135" i="5"/>
  <c r="D1135" i="5"/>
  <c r="E1074" i="5"/>
  <c r="D1074" i="5"/>
  <c r="D1073" i="5"/>
  <c r="E1073" i="5"/>
  <c r="D1071" i="5"/>
  <c r="E1071" i="5"/>
  <c r="E1070" i="5"/>
  <c r="D1070" i="5"/>
  <c r="D1068" i="5"/>
  <c r="E1068" i="5"/>
  <c r="E1067" i="5"/>
  <c r="D1067" i="5"/>
  <c r="D1065" i="5"/>
  <c r="E1065" i="5"/>
  <c r="E1064" i="5"/>
  <c r="D1064" i="5"/>
  <c r="D1062" i="5"/>
  <c r="E1062" i="5"/>
  <c r="E1061" i="5"/>
  <c r="D1061" i="5"/>
  <c r="E1059" i="5"/>
  <c r="D1059" i="5"/>
  <c r="D1057" i="5"/>
  <c r="E1057" i="5"/>
  <c r="E1056" i="5"/>
  <c r="D1056" i="5"/>
  <c r="D1054" i="5"/>
  <c r="E1054" i="5"/>
  <c r="E1053" i="5"/>
  <c r="D1053" i="5"/>
  <c r="E1051" i="5"/>
  <c r="D1051" i="5"/>
  <c r="D1050" i="5"/>
  <c r="E1050" i="5"/>
  <c r="D1048" i="5"/>
  <c r="E1048" i="5"/>
  <c r="E1047" i="5"/>
  <c r="D1047" i="5"/>
  <c r="E1039" i="5"/>
  <c r="D1039" i="5"/>
  <c r="J1039" i="5" s="1"/>
  <c r="E1037" i="5"/>
  <c r="D1037" i="5"/>
  <c r="J1037" i="5" s="1"/>
  <c r="E1036" i="5"/>
  <c r="D1036" i="5"/>
  <c r="J1036" i="5" s="1"/>
  <c r="D1034" i="5"/>
  <c r="J1034" i="5" s="1"/>
  <c r="E1034" i="5"/>
  <c r="E1033" i="5"/>
  <c r="D1033" i="5"/>
  <c r="J1033" i="5" s="1"/>
  <c r="D1031" i="5"/>
  <c r="J1031" i="5" s="1"/>
  <c r="E1031" i="5"/>
  <c r="E1030" i="5"/>
  <c r="D1030" i="5"/>
  <c r="J1030" i="5" s="1"/>
  <c r="D845" i="5"/>
  <c r="E845" i="5"/>
  <c r="C845" i="5"/>
  <c r="E843" i="5"/>
  <c r="C843" i="5"/>
  <c r="D843" i="5"/>
  <c r="E842" i="5"/>
  <c r="D842" i="5"/>
  <c r="C842" i="5"/>
  <c r="D841" i="5"/>
  <c r="C841" i="5"/>
  <c r="E841" i="5"/>
  <c r="D839" i="5"/>
  <c r="E839" i="5"/>
  <c r="C839" i="5"/>
  <c r="E838" i="5"/>
  <c r="C838" i="5"/>
  <c r="D838" i="5"/>
  <c r="D836" i="5"/>
  <c r="E836" i="5"/>
  <c r="C836" i="5"/>
  <c r="E835" i="5"/>
  <c r="V835" i="5" s="1"/>
  <c r="D835" i="5"/>
  <c r="C835" i="5"/>
  <c r="C833" i="5"/>
  <c r="D833" i="5"/>
  <c r="E833" i="5"/>
  <c r="V833" i="5" s="1"/>
  <c r="C832" i="5"/>
  <c r="D832" i="5"/>
  <c r="E832" i="5"/>
  <c r="E824" i="5"/>
  <c r="V824" i="5" s="1"/>
  <c r="C824" i="5"/>
  <c r="D824" i="5"/>
  <c r="C822" i="5"/>
  <c r="D822" i="5"/>
  <c r="E822" i="5"/>
  <c r="V822" i="5" s="1"/>
  <c r="C820" i="5"/>
  <c r="E820" i="5"/>
  <c r="D820" i="5"/>
  <c r="C819" i="5"/>
  <c r="E819" i="5"/>
  <c r="D819" i="5"/>
  <c r="E817" i="5"/>
  <c r="V817" i="5" s="1"/>
  <c r="D817" i="5"/>
  <c r="C817" i="5"/>
  <c r="E816" i="5"/>
  <c r="C816" i="5"/>
  <c r="D816" i="5"/>
  <c r="C814" i="5"/>
  <c r="E814" i="5"/>
  <c r="D814" i="5"/>
  <c r="E813" i="5"/>
  <c r="V813" i="5" s="1"/>
  <c r="C813" i="5"/>
  <c r="D813" i="5"/>
  <c r="D811" i="5"/>
  <c r="E811" i="5"/>
  <c r="C811" i="5"/>
  <c r="D809" i="5"/>
  <c r="C809" i="5"/>
  <c r="E809" i="5"/>
  <c r="D808" i="5"/>
  <c r="C808" i="5"/>
  <c r="E808" i="5"/>
  <c r="V808" i="5" s="1"/>
  <c r="D806" i="5"/>
  <c r="E806" i="5"/>
  <c r="C806" i="5"/>
  <c r="E805" i="5"/>
  <c r="D805" i="5"/>
  <c r="C805" i="5"/>
  <c r="C803" i="5"/>
  <c r="D803" i="5"/>
  <c r="E803" i="5"/>
  <c r="E802" i="5"/>
  <c r="D802" i="5"/>
  <c r="C802" i="5"/>
  <c r="D800" i="5"/>
  <c r="E800" i="5"/>
  <c r="V800" i="5" s="1"/>
  <c r="C800" i="5"/>
  <c r="D799" i="5"/>
  <c r="C799" i="5"/>
  <c r="E799" i="5"/>
  <c r="V799" i="5" s="1"/>
  <c r="C797" i="5"/>
  <c r="E797" i="5"/>
  <c r="D797" i="5"/>
  <c r="D796" i="5"/>
  <c r="C796" i="5"/>
  <c r="E796" i="5"/>
  <c r="E788" i="5"/>
  <c r="D788" i="5"/>
  <c r="C788" i="5"/>
  <c r="D786" i="5"/>
  <c r="E786" i="5"/>
  <c r="C786" i="5"/>
  <c r="E784" i="5"/>
  <c r="C784" i="5"/>
  <c r="D784" i="5"/>
  <c r="D783" i="5"/>
  <c r="E783" i="5"/>
  <c r="C783" i="5"/>
  <c r="D781" i="5"/>
  <c r="E781" i="5"/>
  <c r="C781" i="5"/>
  <c r="E780" i="5"/>
  <c r="C780" i="5"/>
  <c r="D780" i="5"/>
  <c r="D778" i="5"/>
  <c r="C778" i="5"/>
  <c r="E778" i="5"/>
  <c r="C777" i="5"/>
  <c r="E777" i="5"/>
  <c r="D777" i="5"/>
  <c r="E638" i="5"/>
  <c r="V638" i="5" s="1"/>
  <c r="C638" i="5"/>
  <c r="D638" i="5"/>
  <c r="E635" i="5"/>
  <c r="D635" i="5"/>
  <c r="C635" i="5"/>
  <c r="E633" i="5"/>
  <c r="D633" i="5"/>
  <c r="C633" i="5"/>
  <c r="D630" i="5"/>
  <c r="E630" i="5"/>
  <c r="C630" i="5"/>
  <c r="E628" i="5"/>
  <c r="D628" i="5"/>
  <c r="C628" i="5"/>
  <c r="D625" i="5"/>
  <c r="E625" i="5"/>
  <c r="C625" i="5"/>
  <c r="D623" i="5"/>
  <c r="C623" i="5"/>
  <c r="E623" i="5"/>
  <c r="E620" i="5"/>
  <c r="D620" i="5"/>
  <c r="C620" i="5"/>
  <c r="D618" i="5"/>
  <c r="C618" i="5"/>
  <c r="E618" i="5"/>
  <c r="E616" i="5"/>
  <c r="D616" i="5"/>
  <c r="C616" i="5"/>
  <c r="E607" i="5"/>
  <c r="C607" i="5"/>
  <c r="D607" i="5"/>
  <c r="E606" i="5"/>
  <c r="V606" i="5" s="1"/>
  <c r="C606" i="5"/>
  <c r="D606" i="5"/>
  <c r="C604" i="5"/>
  <c r="D604" i="5"/>
  <c r="E604" i="5"/>
  <c r="D602" i="5"/>
  <c r="E602" i="5"/>
  <c r="C602" i="5"/>
  <c r="C600" i="5"/>
  <c r="E600" i="5"/>
  <c r="V600" i="5" s="1"/>
  <c r="D600" i="5"/>
  <c r="C598" i="5"/>
  <c r="E598" i="5"/>
  <c r="D598" i="5"/>
  <c r="C596" i="5"/>
  <c r="D596" i="5"/>
  <c r="E596" i="5"/>
  <c r="E595" i="5"/>
  <c r="D595" i="5"/>
  <c r="C595" i="5"/>
  <c r="C594" i="5"/>
  <c r="D594" i="5"/>
  <c r="E594" i="5"/>
  <c r="E593" i="5"/>
  <c r="D593" i="5"/>
  <c r="C593" i="5"/>
  <c r="E591" i="5"/>
  <c r="D591" i="5"/>
  <c r="C591" i="5"/>
  <c r="D590" i="5"/>
  <c r="C590" i="5"/>
  <c r="E590" i="5"/>
  <c r="D589" i="5"/>
  <c r="E589" i="5"/>
  <c r="C589" i="5"/>
  <c r="E587" i="5"/>
  <c r="C587" i="5"/>
  <c r="D587" i="5"/>
  <c r="D586" i="5"/>
  <c r="C586" i="5"/>
  <c r="E586" i="5"/>
  <c r="C584" i="5"/>
  <c r="E584" i="5"/>
  <c r="D584" i="5"/>
  <c r="D583" i="5"/>
  <c r="E583" i="5"/>
  <c r="C583" i="5"/>
  <c r="E582" i="5"/>
  <c r="D582" i="5"/>
  <c r="C582" i="5"/>
  <c r="E580" i="5"/>
  <c r="D580" i="5"/>
  <c r="C580" i="5"/>
  <c r="C572" i="5"/>
  <c r="E572" i="5"/>
  <c r="D572" i="5"/>
  <c r="C569" i="5"/>
  <c r="E569" i="5"/>
  <c r="D569" i="5"/>
  <c r="E567" i="5"/>
  <c r="D567" i="5"/>
  <c r="C567" i="5"/>
  <c r="D564" i="5"/>
  <c r="C564" i="5"/>
  <c r="E564" i="5"/>
  <c r="E562" i="5"/>
  <c r="D562" i="5"/>
  <c r="C562" i="5"/>
  <c r="D559" i="5"/>
  <c r="E559" i="5"/>
  <c r="C559" i="5"/>
  <c r="C556" i="5"/>
  <c r="D556" i="5"/>
  <c r="E556" i="5"/>
  <c r="E554" i="5"/>
  <c r="D554" i="5"/>
  <c r="C554" i="5"/>
  <c r="E552" i="5"/>
  <c r="D552" i="5"/>
  <c r="C552" i="5"/>
  <c r="E550" i="5"/>
  <c r="C550" i="5"/>
  <c r="D550" i="5"/>
  <c r="C547" i="5"/>
  <c r="D547" i="5"/>
  <c r="E547" i="5"/>
  <c r="C545" i="5"/>
  <c r="E545" i="5"/>
  <c r="D545" i="5"/>
  <c r="C535" i="5"/>
  <c r="D535" i="5"/>
  <c r="E535" i="5"/>
  <c r="E532" i="5"/>
  <c r="D532" i="5"/>
  <c r="C532" i="5"/>
  <c r="D529" i="5"/>
  <c r="C529" i="5"/>
  <c r="E529" i="5"/>
  <c r="C527" i="5"/>
  <c r="E527" i="5"/>
  <c r="D527" i="5"/>
  <c r="C318" i="5"/>
  <c r="E318" i="5"/>
  <c r="D318" i="5"/>
  <c r="C316" i="5"/>
  <c r="D316" i="5"/>
  <c r="E316" i="5"/>
  <c r="C313" i="5"/>
  <c r="D313" i="5"/>
  <c r="E313" i="5"/>
  <c r="C311" i="5"/>
  <c r="E311" i="5"/>
  <c r="D311" i="5"/>
  <c r="D308" i="5"/>
  <c r="C308" i="5"/>
  <c r="E308" i="5"/>
  <c r="E306" i="5"/>
  <c r="D306" i="5"/>
  <c r="C306" i="5"/>
  <c r="D303" i="5"/>
  <c r="C303" i="5"/>
  <c r="E303" i="5"/>
  <c r="D300" i="5"/>
  <c r="C300" i="5"/>
  <c r="E300" i="5"/>
  <c r="D298" i="5"/>
  <c r="C298" i="5"/>
  <c r="E298" i="5"/>
  <c r="D295" i="5"/>
  <c r="E295" i="5"/>
  <c r="C295" i="5"/>
  <c r="C293" i="5"/>
  <c r="D293" i="5"/>
  <c r="E293" i="5"/>
  <c r="C283" i="5"/>
  <c r="E283" i="5"/>
  <c r="D283" i="5"/>
  <c r="E280" i="5"/>
  <c r="C280" i="5"/>
  <c r="D280" i="5"/>
  <c r="D278" i="5"/>
  <c r="C278" i="5"/>
  <c r="E278" i="5"/>
  <c r="D275" i="5"/>
  <c r="C275" i="5"/>
  <c r="E275" i="5"/>
  <c r="D272" i="5"/>
  <c r="E272" i="5"/>
  <c r="C272" i="5"/>
  <c r="E81" i="5"/>
  <c r="D81" i="5"/>
  <c r="C81" i="5"/>
  <c r="E79" i="5"/>
  <c r="C79" i="5"/>
  <c r="D79" i="5"/>
  <c r="D76" i="5"/>
  <c r="C76" i="5"/>
  <c r="E76" i="5"/>
  <c r="D66" i="5"/>
  <c r="C66" i="5"/>
  <c r="E66" i="5"/>
  <c r="D63" i="5"/>
  <c r="E63" i="5"/>
  <c r="C63" i="5"/>
  <c r="E61" i="5"/>
  <c r="C61" i="5"/>
  <c r="D61" i="5"/>
  <c r="E58" i="5"/>
  <c r="C58" i="5"/>
  <c r="D58" i="5"/>
  <c r="E56" i="5"/>
  <c r="D56" i="5"/>
  <c r="C56" i="5"/>
  <c r="E53" i="5"/>
  <c r="D53" i="5"/>
  <c r="C53" i="5"/>
  <c r="C51" i="5"/>
  <c r="D51" i="5"/>
  <c r="E51" i="5"/>
  <c r="E48" i="5"/>
  <c r="D48" i="5"/>
  <c r="C48" i="5"/>
  <c r="E46" i="5"/>
  <c r="D46" i="5"/>
  <c r="C46" i="5"/>
  <c r="E43" i="5"/>
  <c r="D43" i="5"/>
  <c r="C43" i="5"/>
  <c r="C41" i="5"/>
  <c r="D41" i="5"/>
  <c r="E41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1134" i="5"/>
  <c r="E1134" i="5"/>
  <c r="D1133" i="5"/>
  <c r="E1133" i="5"/>
  <c r="D1132" i="5"/>
  <c r="E1132" i="5"/>
  <c r="D1131" i="5"/>
  <c r="E1131" i="5"/>
  <c r="D1130" i="5"/>
  <c r="E1130" i="5"/>
  <c r="D1129" i="5"/>
  <c r="E1129" i="5"/>
  <c r="E1128" i="5"/>
  <c r="D1128" i="5"/>
  <c r="E1127" i="5"/>
  <c r="D1127" i="5"/>
  <c r="E1126" i="5"/>
  <c r="D1126" i="5"/>
  <c r="D1125" i="5"/>
  <c r="E1125" i="5"/>
  <c r="E1124" i="5"/>
  <c r="D1124" i="5"/>
  <c r="E1123" i="5"/>
  <c r="D1123" i="5"/>
  <c r="D1122" i="5"/>
  <c r="E1122" i="5"/>
  <c r="E1121" i="5"/>
  <c r="D1121" i="5"/>
  <c r="D1120" i="5"/>
  <c r="E1120" i="5"/>
  <c r="D1119" i="5"/>
  <c r="E1119" i="5"/>
  <c r="E1083" i="5"/>
  <c r="D1083" i="5"/>
  <c r="E1075" i="5"/>
  <c r="D1075" i="5"/>
  <c r="E1072" i="5"/>
  <c r="D1072" i="5"/>
  <c r="E1069" i="5"/>
  <c r="D1069" i="5"/>
  <c r="E1066" i="5"/>
  <c r="D1066" i="5"/>
  <c r="D1063" i="5"/>
  <c r="E1063" i="5"/>
  <c r="D1060" i="5"/>
  <c r="E1060" i="5"/>
  <c r="D1058" i="5"/>
  <c r="E1058" i="5"/>
  <c r="D1055" i="5"/>
  <c r="E1055" i="5"/>
  <c r="D1052" i="5"/>
  <c r="E1052" i="5"/>
  <c r="D1049" i="5"/>
  <c r="E1049" i="5"/>
  <c r="D1038" i="5"/>
  <c r="J1038" i="5" s="1"/>
  <c r="E1038" i="5"/>
  <c r="D1035" i="5"/>
  <c r="J1035" i="5" s="1"/>
  <c r="E1035" i="5"/>
  <c r="E1032" i="5"/>
  <c r="D1032" i="5"/>
  <c r="J1032" i="5" s="1"/>
  <c r="E1029" i="5"/>
  <c r="D1029" i="5"/>
  <c r="J1029" i="5" s="1"/>
  <c r="E844" i="5"/>
  <c r="D844" i="5"/>
  <c r="C844" i="5"/>
  <c r="C840" i="5"/>
  <c r="E840" i="5"/>
  <c r="V840" i="5" s="1"/>
  <c r="D840" i="5"/>
  <c r="E837" i="5"/>
  <c r="V837" i="5" s="1"/>
  <c r="C837" i="5"/>
  <c r="D837" i="5"/>
  <c r="D834" i="5"/>
  <c r="E834" i="5"/>
  <c r="C834" i="5"/>
  <c r="D823" i="5"/>
  <c r="C823" i="5"/>
  <c r="E823" i="5"/>
  <c r="C821" i="5"/>
  <c r="E821" i="5"/>
  <c r="D821" i="5"/>
  <c r="E818" i="5"/>
  <c r="D818" i="5"/>
  <c r="C818" i="5"/>
  <c r="C815" i="5"/>
  <c r="E815" i="5"/>
  <c r="D815" i="5"/>
  <c r="D812" i="5"/>
  <c r="E812" i="5"/>
  <c r="C812" i="5"/>
  <c r="C810" i="5"/>
  <c r="E810" i="5"/>
  <c r="D810" i="5"/>
  <c r="C807" i="5"/>
  <c r="E807" i="5"/>
  <c r="D807" i="5"/>
  <c r="D804" i="5"/>
  <c r="C804" i="5"/>
  <c r="E804" i="5"/>
  <c r="V804" i="5" s="1"/>
  <c r="E801" i="5"/>
  <c r="V801" i="5" s="1"/>
  <c r="C801" i="5"/>
  <c r="D801" i="5"/>
  <c r="D798" i="5"/>
  <c r="E798" i="5"/>
  <c r="V798" i="5" s="1"/>
  <c r="C798" i="5"/>
  <c r="C787" i="5"/>
  <c r="D787" i="5"/>
  <c r="E787" i="5"/>
  <c r="C785" i="5"/>
  <c r="D785" i="5"/>
  <c r="E785" i="5"/>
  <c r="C782" i="5"/>
  <c r="D782" i="5"/>
  <c r="E782" i="5"/>
  <c r="D779" i="5"/>
  <c r="C779" i="5"/>
  <c r="E779" i="5"/>
  <c r="E636" i="5"/>
  <c r="C636" i="5"/>
  <c r="D636" i="5"/>
  <c r="E631" i="5"/>
  <c r="D631" i="5"/>
  <c r="C631" i="5"/>
  <c r="D626" i="5"/>
  <c r="E626" i="5"/>
  <c r="V626" i="5" s="1"/>
  <c r="C626" i="5"/>
  <c r="C622" i="5"/>
  <c r="D622" i="5"/>
  <c r="E622" i="5"/>
  <c r="E588" i="5"/>
  <c r="V588" i="5" s="1"/>
  <c r="D588" i="5"/>
  <c r="C588" i="5"/>
  <c r="C585" i="5"/>
  <c r="E585" i="5"/>
  <c r="D585" i="5"/>
  <c r="C581" i="5"/>
  <c r="E581" i="5"/>
  <c r="D581" i="5"/>
  <c r="C571" i="5"/>
  <c r="D571" i="5"/>
  <c r="E571" i="5"/>
  <c r="D566" i="5"/>
  <c r="C566" i="5"/>
  <c r="E566" i="5"/>
  <c r="D561" i="5"/>
  <c r="C561" i="5"/>
  <c r="E561" i="5"/>
  <c r="C558" i="5"/>
  <c r="E558" i="5"/>
  <c r="D558" i="5"/>
  <c r="D553" i="5"/>
  <c r="C553" i="5"/>
  <c r="E553" i="5"/>
  <c r="D548" i="5"/>
  <c r="E548" i="5"/>
  <c r="C548" i="5"/>
  <c r="C533" i="5"/>
  <c r="E533" i="5"/>
  <c r="D533" i="5"/>
  <c r="D530" i="5"/>
  <c r="C530" i="5"/>
  <c r="E530" i="5"/>
  <c r="D525" i="5"/>
  <c r="C525" i="5"/>
  <c r="E525" i="5"/>
  <c r="C319" i="5"/>
  <c r="D319" i="5"/>
  <c r="E319" i="5"/>
  <c r="C314" i="5"/>
  <c r="E314" i="5"/>
  <c r="D314" i="5"/>
  <c r="D310" i="5"/>
  <c r="C310" i="5"/>
  <c r="E310" i="5"/>
  <c r="E305" i="5"/>
  <c r="C305" i="5"/>
  <c r="D305" i="5"/>
  <c r="C301" i="5"/>
  <c r="D301" i="5"/>
  <c r="E301" i="5"/>
  <c r="D296" i="5"/>
  <c r="E296" i="5"/>
  <c r="C296" i="5"/>
  <c r="C291" i="5"/>
  <c r="D291" i="5"/>
  <c r="E291" i="5"/>
  <c r="D282" i="5"/>
  <c r="C282" i="5"/>
  <c r="E282" i="5"/>
  <c r="D277" i="5"/>
  <c r="E277" i="5"/>
  <c r="C277" i="5"/>
  <c r="C273" i="5"/>
  <c r="E273" i="5"/>
  <c r="D273" i="5"/>
  <c r="C83" i="5"/>
  <c r="E83" i="5"/>
  <c r="D83" i="5"/>
  <c r="D78" i="5"/>
  <c r="E78" i="5"/>
  <c r="C78" i="5"/>
  <c r="C64" i="5"/>
  <c r="E64" i="5"/>
  <c r="D64" i="5"/>
  <c r="D60" i="5"/>
  <c r="E60" i="5"/>
  <c r="C60" i="5"/>
  <c r="D55" i="5"/>
  <c r="C55" i="5"/>
  <c r="E55" i="5"/>
  <c r="D50" i="5"/>
  <c r="E50" i="5"/>
  <c r="C50" i="5"/>
  <c r="E45" i="5"/>
  <c r="C45" i="5"/>
  <c r="D45" i="5"/>
  <c r="C40" i="5"/>
  <c r="D40" i="5"/>
  <c r="E40" i="5"/>
  <c r="E28" i="5"/>
  <c r="C28" i="5"/>
  <c r="D28" i="5"/>
  <c r="C23" i="5"/>
  <c r="E23" i="5"/>
  <c r="D23" i="5"/>
  <c r="V608" i="5" l="1"/>
  <c r="V810" i="5"/>
  <c r="V821" i="5"/>
  <c r="V582" i="5"/>
  <c r="V802" i="5"/>
  <c r="V842" i="5"/>
  <c r="V853" i="5"/>
  <c r="V806" i="5"/>
  <c r="V845" i="5"/>
  <c r="V838" i="5"/>
  <c r="V847" i="5"/>
  <c r="V852" i="5"/>
  <c r="V598" i="5"/>
  <c r="V811" i="5"/>
  <c r="V820" i="5"/>
  <c r="V819" i="5"/>
  <c r="V581" i="5"/>
  <c r="V591" i="5"/>
  <c r="V625" i="5"/>
  <c r="V624" i="5"/>
  <c r="V593" i="5"/>
  <c r="V595" i="5"/>
  <c r="V635" i="5"/>
  <c r="V823" i="5"/>
  <c r="V583" i="5"/>
  <c r="V617" i="5"/>
  <c r="V621" i="5"/>
  <c r="V607" i="5"/>
  <c r="V816" i="5"/>
  <c r="V843" i="5"/>
  <c r="V602" i="5"/>
  <c r="V630" i="5"/>
  <c r="V814" i="5"/>
  <c r="V597" i="5"/>
  <c r="V640" i="5"/>
  <c r="V849" i="5"/>
  <c r="V860" i="5"/>
  <c r="V604" i="5"/>
  <c r="V229" i="5"/>
  <c r="V850" i="5"/>
  <c r="V222" i="5"/>
  <c r="V227" i="5"/>
  <c r="V589" i="5"/>
  <c r="V237" i="5"/>
  <c r="V844" i="5"/>
  <c r="V797" i="5"/>
  <c r="V796" i="5"/>
  <c r="V241" i="5"/>
  <c r="V225" i="5"/>
  <c r="V584" i="5"/>
  <c r="V836" i="5"/>
  <c r="V839" i="5"/>
  <c r="V223" i="5"/>
  <c r="V243" i="5"/>
  <c r="V605" i="5"/>
  <c r="V219" i="5"/>
  <c r="V818" i="5"/>
  <c r="V599" i="5"/>
  <c r="V231" i="5"/>
  <c r="V854" i="5"/>
  <c r="V230" i="5"/>
  <c r="V235" i="5"/>
  <c r="V585" i="5"/>
  <c r="V815" i="5"/>
  <c r="V233" i="5"/>
  <c r="V855" i="5"/>
  <c r="V807" i="5"/>
  <c r="V228" i="5"/>
  <c r="V246" i="5"/>
  <c r="V590" i="5"/>
  <c r="V848" i="5"/>
  <c r="V851" i="5"/>
  <c r="V857" i="5"/>
  <c r="V245" i="5"/>
  <c r="V834" i="5"/>
  <c r="V587" i="5"/>
  <c r="V805" i="5"/>
  <c r="V242" i="5"/>
  <c r="V586" i="5"/>
  <c r="V803" i="5"/>
  <c r="V846" i="5"/>
  <c r="V628" i="5"/>
  <c r="V644" i="5"/>
  <c r="V632" i="5"/>
  <c r="V641" i="5"/>
  <c r="V642" i="5"/>
  <c r="V627" i="5"/>
  <c r="V812" i="5"/>
  <c r="V580" i="5"/>
  <c r="V633" i="5"/>
  <c r="V603" i="5"/>
  <c r="V629" i="5"/>
  <c r="V636" i="5"/>
  <c r="V809" i="5"/>
  <c r="V832" i="5"/>
  <c r="V841" i="5"/>
  <c r="V859" i="5"/>
  <c r="V1623" i="5"/>
  <c r="V634" i="5"/>
  <c r="V637" i="5"/>
  <c r="V631" i="5"/>
  <c r="V596" i="5"/>
  <c r="V618" i="5"/>
  <c r="V623" i="5"/>
  <c r="V620" i="5"/>
  <c r="V594" i="5"/>
  <c r="V1646" i="5"/>
  <c r="V827" i="5"/>
  <c r="V863" i="5"/>
  <c r="V612" i="5"/>
  <c r="V1637" i="5"/>
  <c r="V1650" i="5"/>
  <c r="V218" i="5"/>
  <c r="V650" i="5"/>
  <c r="V825" i="5"/>
  <c r="V1629" i="5"/>
  <c r="V795" i="5"/>
  <c r="V579" i="5"/>
  <c r="V611" i="5"/>
  <c r="V829" i="5"/>
  <c r="V647" i="5"/>
  <c r="V1633" i="5"/>
  <c r="V1636" i="5"/>
  <c r="V253" i="5"/>
  <c r="V1643" i="5"/>
  <c r="V646" i="5"/>
  <c r="V864" i="5"/>
  <c r="V1624" i="5"/>
  <c r="V1638" i="5"/>
  <c r="V1631" i="5"/>
  <c r="V1644" i="5"/>
  <c r="V1632" i="5"/>
  <c r="V1648" i="5"/>
  <c r="V862" i="5"/>
  <c r="V613" i="5"/>
  <c r="V610" i="5"/>
  <c r="V645" i="5"/>
  <c r="V1652" i="5"/>
  <c r="V1642" i="5"/>
  <c r="V609" i="5"/>
  <c r="V1641" i="5"/>
  <c r="V1630" i="5"/>
  <c r="V248" i="5"/>
  <c r="V1655" i="5"/>
  <c r="V1628" i="5"/>
  <c r="V1635" i="5"/>
  <c r="V622" i="5"/>
  <c r="V1654" i="5"/>
  <c r="V1634" i="5"/>
  <c r="V251" i="5"/>
  <c r="V830" i="5"/>
  <c r="V865" i="5"/>
  <c r="V1651" i="5"/>
  <c r="V615" i="5"/>
  <c r="V252" i="5"/>
  <c r="V828" i="5"/>
  <c r="V1626" i="5"/>
  <c r="V831" i="5"/>
  <c r="V616" i="5"/>
  <c r="V1625" i="5"/>
  <c r="V1627" i="5"/>
  <c r="V1649" i="5"/>
  <c r="V826" i="5"/>
  <c r="V861" i="5"/>
  <c r="V1645" i="5"/>
  <c r="V1656" i="5"/>
  <c r="V1653" i="5"/>
  <c r="V1657" i="5"/>
  <c r="V648" i="5"/>
  <c r="V249" i="5"/>
  <c r="V866" i="5"/>
  <c r="V614" i="5"/>
  <c r="V649" i="5"/>
  <c r="V1639" i="5"/>
  <c r="V1658" i="5"/>
  <c r="V250" i="5"/>
  <c r="V1647" i="5"/>
  <c r="V1640" i="5"/>
  <c r="AA536" i="5"/>
  <c r="AH78" i="8"/>
  <c r="AN78" i="8"/>
  <c r="AI78" i="8"/>
  <c r="AO78" i="8"/>
  <c r="AJ78" i="8"/>
  <c r="AK78" i="8"/>
  <c r="AM78" i="8"/>
  <c r="AL78" i="8"/>
  <c r="W2121" i="5"/>
  <c r="W1858" i="5"/>
  <c r="J1858" i="5"/>
  <c r="X1858" i="5"/>
  <c r="J1550" i="5"/>
  <c r="X1550" i="5"/>
  <c r="W1550" i="5"/>
  <c r="W1409" i="5"/>
  <c r="X1409" i="5"/>
  <c r="J1409" i="5"/>
  <c r="J1433" i="5"/>
  <c r="J1166" i="5"/>
  <c r="W1774" i="5"/>
  <c r="W1775" i="5" s="1"/>
  <c r="X1774" i="5"/>
  <c r="J1774" i="5"/>
  <c r="J1359" i="5"/>
  <c r="J1168" i="5"/>
  <c r="J899" i="5"/>
  <c r="W2100" i="5"/>
  <c r="J2100" i="5"/>
  <c r="X2100" i="5"/>
  <c r="J2124" i="5"/>
  <c r="X2124" i="5"/>
  <c r="W2124" i="5"/>
  <c r="J2077" i="5"/>
  <c r="J1798" i="5"/>
  <c r="J1751" i="5"/>
  <c r="J1704" i="5"/>
  <c r="J1728" i="5"/>
  <c r="W1859" i="5"/>
  <c r="J1859" i="5"/>
  <c r="X1859" i="5"/>
  <c r="W1410" i="5"/>
  <c r="X1410" i="5"/>
  <c r="J1410" i="5"/>
  <c r="J1434" i="5"/>
  <c r="J1163" i="5"/>
  <c r="J1007" i="5"/>
  <c r="X1007" i="5"/>
  <c r="W1699" i="5"/>
  <c r="X1699" i="5"/>
  <c r="J1699" i="5"/>
  <c r="J1781" i="5"/>
  <c r="W1340" i="5"/>
  <c r="X1340" i="5"/>
  <c r="J1340" i="5"/>
  <c r="J1364" i="5"/>
  <c r="J1187" i="5"/>
  <c r="J756" i="5"/>
  <c r="J1766" i="5"/>
  <c r="W2099" i="5"/>
  <c r="X2099" i="5"/>
  <c r="J2099" i="5"/>
  <c r="J2123" i="5"/>
  <c r="X2123" i="5"/>
  <c r="J2076" i="5"/>
  <c r="J1799" i="5"/>
  <c r="J1756" i="5"/>
  <c r="J1530" i="5"/>
  <c r="X1530" i="5"/>
  <c r="W1530" i="5"/>
  <c r="J1538" i="5"/>
  <c r="W1538" i="5"/>
  <c r="X1538" i="5"/>
  <c r="X507" i="5"/>
  <c r="W507" i="5"/>
  <c r="J507" i="5"/>
  <c r="W435" i="5"/>
  <c r="J435" i="5"/>
  <c r="X435" i="5"/>
  <c r="W334" i="5"/>
  <c r="X335" i="5" s="1"/>
  <c r="X334" i="5"/>
  <c r="J334" i="5"/>
  <c r="J350" i="5"/>
  <c r="J432" i="5"/>
  <c r="X432" i="5"/>
  <c r="J361" i="5"/>
  <c r="H543" i="5"/>
  <c r="I543" i="5" s="1"/>
  <c r="Z543" i="5"/>
  <c r="W1850" i="5"/>
  <c r="X1850" i="5"/>
  <c r="J1850" i="5"/>
  <c r="J1874" i="5"/>
  <c r="W1874" i="5"/>
  <c r="X1874" i="5"/>
  <c r="J1542" i="5"/>
  <c r="W1542" i="5"/>
  <c r="X1542" i="5"/>
  <c r="J1425" i="5"/>
  <c r="J1153" i="5"/>
  <c r="J794" i="5"/>
  <c r="J1351" i="5"/>
  <c r="J1010" i="5"/>
  <c r="W1010" i="5"/>
  <c r="X1010" i="5"/>
  <c r="J2092" i="5"/>
  <c r="W2092" i="5"/>
  <c r="X2092" i="5"/>
  <c r="W2116" i="5"/>
  <c r="X2116" i="5"/>
  <c r="J2116" i="5"/>
  <c r="J2069" i="5"/>
  <c r="J1790" i="5"/>
  <c r="J1743" i="5"/>
  <c r="X1696" i="5"/>
  <c r="J1696" i="5"/>
  <c r="W1696" i="5"/>
  <c r="J1720" i="5"/>
  <c r="W1851" i="5"/>
  <c r="J1851" i="5"/>
  <c r="X1851" i="5"/>
  <c r="W1543" i="5"/>
  <c r="J1543" i="5"/>
  <c r="X1543" i="5"/>
  <c r="J1426" i="5"/>
  <c r="J1150" i="5"/>
  <c r="J1077" i="5"/>
  <c r="J541" i="5"/>
  <c r="W1773" i="5"/>
  <c r="J1773" i="5"/>
  <c r="X1773" i="5"/>
  <c r="J1356" i="5"/>
  <c r="J1171" i="5"/>
  <c r="J577" i="5"/>
  <c r="W2115" i="5"/>
  <c r="X2115" i="5"/>
  <c r="J2115" i="5"/>
  <c r="J2068" i="5"/>
  <c r="J1791" i="5"/>
  <c r="J1744" i="5"/>
  <c r="X615" i="5"/>
  <c r="J615" i="5"/>
  <c r="X1529" i="5"/>
  <c r="W1529" i="5"/>
  <c r="J1529" i="5"/>
  <c r="W431" i="5"/>
  <c r="W432" i="5" s="1"/>
  <c r="J431" i="5"/>
  <c r="J360" i="5"/>
  <c r="J142" i="5"/>
  <c r="X142" i="5"/>
  <c r="W142" i="5"/>
  <c r="W38" i="5"/>
  <c r="X38" i="5"/>
  <c r="J38" i="5"/>
  <c r="J337" i="5"/>
  <c r="J434" i="5"/>
  <c r="X434" i="5"/>
  <c r="W434" i="5"/>
  <c r="J323" i="5"/>
  <c r="J353" i="5"/>
  <c r="J3" i="5"/>
  <c r="W3" i="5"/>
  <c r="X3" i="5"/>
  <c r="W1852" i="5"/>
  <c r="J1852" i="5"/>
  <c r="X1852" i="5"/>
  <c r="J1544" i="5"/>
  <c r="W1544" i="5"/>
  <c r="X1544" i="5"/>
  <c r="J1427" i="5"/>
  <c r="X1156" i="5"/>
  <c r="W1156" i="5"/>
  <c r="J1156" i="5"/>
  <c r="J755" i="5"/>
  <c r="J1768" i="5"/>
  <c r="W1768" i="5"/>
  <c r="X1768" i="5"/>
  <c r="J1353" i="5"/>
  <c r="W2094" i="5"/>
  <c r="X2094" i="5"/>
  <c r="J2094" i="5"/>
  <c r="W2118" i="5"/>
  <c r="X2118" i="5"/>
  <c r="J2118" i="5"/>
  <c r="J2071" i="5"/>
  <c r="J1792" i="5"/>
  <c r="J1745" i="5"/>
  <c r="W1698" i="5"/>
  <c r="X1698" i="5"/>
  <c r="J1698" i="5"/>
  <c r="J1722" i="5"/>
  <c r="W1853" i="5"/>
  <c r="X1853" i="5"/>
  <c r="J1853" i="5"/>
  <c r="X1545" i="5"/>
  <c r="J1545" i="5"/>
  <c r="W1545" i="5"/>
  <c r="J1428" i="5"/>
  <c r="J1154" i="5"/>
  <c r="J1081" i="5"/>
  <c r="J791" i="5"/>
  <c r="J1750" i="5"/>
  <c r="X1775" i="5"/>
  <c r="J1775" i="5"/>
  <c r="J1358" i="5"/>
  <c r="J1175" i="5"/>
  <c r="J539" i="5"/>
  <c r="W2093" i="5"/>
  <c r="X2093" i="5"/>
  <c r="J2093" i="5"/>
  <c r="W2117" i="5"/>
  <c r="X2117" i="5"/>
  <c r="J2117" i="5"/>
  <c r="J2070" i="5"/>
  <c r="J1793" i="5"/>
  <c r="J1746" i="5"/>
  <c r="W1523" i="5"/>
  <c r="X1523" i="5"/>
  <c r="J1523" i="5"/>
  <c r="W1520" i="5"/>
  <c r="X1520" i="5"/>
  <c r="J1520" i="5"/>
  <c r="X831" i="5"/>
  <c r="J831" i="5"/>
  <c r="J1519" i="5"/>
  <c r="W1519" i="5"/>
  <c r="X1519" i="5"/>
  <c r="J322" i="5"/>
  <c r="J332" i="5"/>
  <c r="W332" i="5"/>
  <c r="X332" i="5"/>
  <c r="W2" i="5"/>
  <c r="X2" i="5"/>
  <c r="J2" i="5"/>
  <c r="J343" i="5"/>
  <c r="W284" i="5"/>
  <c r="W285" i="5" s="1"/>
  <c r="J284" i="5"/>
  <c r="X284" i="5"/>
  <c r="J466" i="5"/>
  <c r="W466" i="5"/>
  <c r="J359" i="5"/>
  <c r="W1844" i="5"/>
  <c r="X1844" i="5"/>
  <c r="J1844" i="5"/>
  <c r="W1868" i="5"/>
  <c r="X1868" i="5"/>
  <c r="J1868" i="5"/>
  <c r="J1419" i="5"/>
  <c r="J1186" i="5"/>
  <c r="X2129" i="5"/>
  <c r="J2129" i="5"/>
  <c r="J1784" i="5"/>
  <c r="J1345" i="5"/>
  <c r="J1369" i="5"/>
  <c r="J1188" i="5"/>
  <c r="J753" i="5"/>
  <c r="X2110" i="5"/>
  <c r="J2110" i="5"/>
  <c r="W2110" i="5"/>
  <c r="J2063" i="5"/>
  <c r="J2087" i="5"/>
  <c r="W1737" i="5"/>
  <c r="J1737" i="5"/>
  <c r="X1737" i="5"/>
  <c r="J1761" i="5"/>
  <c r="J1714" i="5"/>
  <c r="W1845" i="5"/>
  <c r="J1845" i="5"/>
  <c r="X1845" i="5"/>
  <c r="J1869" i="5"/>
  <c r="X1869" i="5"/>
  <c r="W1869" i="5"/>
  <c r="X1870" i="5" s="1"/>
  <c r="J1420" i="5"/>
  <c r="J1181" i="5"/>
  <c r="J902" i="5"/>
  <c r="J614" i="5"/>
  <c r="J1727" i="5"/>
  <c r="J1350" i="5"/>
  <c r="X1157" i="5"/>
  <c r="W1157" i="5"/>
  <c r="J1157" i="5"/>
  <c r="J937" i="5"/>
  <c r="J1725" i="5"/>
  <c r="W2109" i="5"/>
  <c r="X2109" i="5"/>
  <c r="J2109" i="5"/>
  <c r="W2062" i="5"/>
  <c r="X2062" i="5"/>
  <c r="W2063" i="5" s="1"/>
  <c r="J2062" i="5"/>
  <c r="J2086" i="5"/>
  <c r="W1738" i="5"/>
  <c r="J1738" i="5"/>
  <c r="X1738" i="5"/>
  <c r="W1739" i="5" s="1"/>
  <c r="J1717" i="5"/>
  <c r="J578" i="5"/>
  <c r="W1521" i="5"/>
  <c r="J1521" i="5"/>
  <c r="X1521" i="5"/>
  <c r="J1540" i="5"/>
  <c r="X1540" i="5"/>
  <c r="W1540" i="5"/>
  <c r="W1537" i="5"/>
  <c r="X1537" i="5"/>
  <c r="J1537" i="5"/>
  <c r="J1517" i="5"/>
  <c r="W1517" i="5"/>
  <c r="X1517" i="5"/>
  <c r="J74" i="5"/>
  <c r="X74" i="5"/>
  <c r="W74" i="5"/>
  <c r="J342" i="5"/>
  <c r="J37" i="5"/>
  <c r="J320" i="5"/>
  <c r="X290" i="5"/>
  <c r="J290" i="5"/>
  <c r="W290" i="5"/>
  <c r="J347" i="5"/>
  <c r="J333" i="5"/>
  <c r="W333" i="5"/>
  <c r="X333" i="5"/>
  <c r="J33" i="5"/>
  <c r="W1848" i="5"/>
  <c r="J1848" i="5"/>
  <c r="X1848" i="5"/>
  <c r="J1872" i="5"/>
  <c r="X1872" i="5"/>
  <c r="J1423" i="5"/>
  <c r="J1151" i="5"/>
  <c r="J1080" i="5"/>
  <c r="J2133" i="5"/>
  <c r="X2133" i="5"/>
  <c r="J1349" i="5"/>
  <c r="W1006" i="5"/>
  <c r="W1007" i="5" s="1"/>
  <c r="J1006" i="5"/>
  <c r="W2114" i="5"/>
  <c r="J2114" i="5"/>
  <c r="X2114" i="5"/>
  <c r="J2067" i="5"/>
  <c r="J1788" i="5"/>
  <c r="J1741" i="5"/>
  <c r="J1765" i="5"/>
  <c r="J1718" i="5"/>
  <c r="W1849" i="5"/>
  <c r="J1849" i="5"/>
  <c r="X1849" i="5"/>
  <c r="J1873" i="5"/>
  <c r="W1873" i="5"/>
  <c r="X1873" i="5"/>
  <c r="W1541" i="5"/>
  <c r="J1541" i="5"/>
  <c r="X1541" i="5"/>
  <c r="J1424" i="5"/>
  <c r="J1189" i="5"/>
  <c r="J537" i="5"/>
  <c r="W1771" i="5"/>
  <c r="X1771" i="5"/>
  <c r="J1771" i="5"/>
  <c r="J1354" i="5"/>
  <c r="J1167" i="5"/>
  <c r="J573" i="5"/>
  <c r="W2113" i="5"/>
  <c r="X2113" i="5"/>
  <c r="J2113" i="5"/>
  <c r="J2066" i="5"/>
  <c r="J2090" i="5"/>
  <c r="J1789" i="5"/>
  <c r="J1742" i="5"/>
  <c r="J1729" i="5"/>
  <c r="X759" i="5"/>
  <c r="J759" i="5"/>
  <c r="W759" i="5"/>
  <c r="J723" i="5"/>
  <c r="X723" i="5"/>
  <c r="W723" i="5"/>
  <c r="J538" i="5"/>
  <c r="W1539" i="5"/>
  <c r="X1539" i="5"/>
  <c r="J1539" i="5"/>
  <c r="J465" i="5"/>
  <c r="W465" i="5"/>
  <c r="X465" i="5"/>
  <c r="X466" i="5" s="1"/>
  <c r="J354" i="5"/>
  <c r="J35" i="5"/>
  <c r="J287" i="5"/>
  <c r="W287" i="5"/>
  <c r="X287" i="5"/>
  <c r="J146" i="5"/>
  <c r="X146" i="5"/>
  <c r="W146" i="5"/>
  <c r="J331" i="5"/>
  <c r="X331" i="5"/>
  <c r="W331" i="5"/>
  <c r="J68" i="5"/>
  <c r="J470" i="5"/>
  <c r="W470" i="5"/>
  <c r="X470" i="5"/>
  <c r="J357" i="5"/>
  <c r="J345" i="5"/>
  <c r="X543" i="5"/>
  <c r="J543" i="5"/>
  <c r="W543" i="5"/>
  <c r="W1854" i="5"/>
  <c r="J1854" i="5"/>
  <c r="X1854" i="5"/>
  <c r="J1546" i="5"/>
  <c r="X1546" i="5"/>
  <c r="W1546" i="5"/>
  <c r="J1429" i="5"/>
  <c r="W1158" i="5"/>
  <c r="J1158" i="5"/>
  <c r="X1158" i="5"/>
  <c r="J1008" i="5"/>
  <c r="W1008" i="5"/>
  <c r="X1008" i="5"/>
  <c r="W1770" i="5"/>
  <c r="J1770" i="5"/>
  <c r="X1770" i="5"/>
  <c r="J1355" i="5"/>
  <c r="W1160" i="5"/>
  <c r="J1160" i="5"/>
  <c r="X1160" i="5"/>
  <c r="J934" i="5"/>
  <c r="W2096" i="5"/>
  <c r="X2096" i="5"/>
  <c r="J2096" i="5"/>
  <c r="W2120" i="5"/>
  <c r="X2120" i="5"/>
  <c r="J2120" i="5"/>
  <c r="J2073" i="5"/>
  <c r="J1794" i="5"/>
  <c r="J1747" i="5"/>
  <c r="W1700" i="5"/>
  <c r="J1700" i="5"/>
  <c r="X1700" i="5"/>
  <c r="J1724" i="5"/>
  <c r="W1855" i="5"/>
  <c r="J1855" i="5"/>
  <c r="X1855" i="5"/>
  <c r="J1547" i="5"/>
  <c r="X1547" i="5"/>
  <c r="W1547" i="5"/>
  <c r="J1430" i="5"/>
  <c r="J754" i="5"/>
  <c r="J1758" i="5"/>
  <c r="J1777" i="5"/>
  <c r="J1336" i="5"/>
  <c r="W1336" i="5"/>
  <c r="X1336" i="5"/>
  <c r="J1360" i="5"/>
  <c r="J1179" i="5"/>
  <c r="J1082" i="5"/>
  <c r="J789" i="5"/>
  <c r="J1752" i="5"/>
  <c r="J2095" i="5"/>
  <c r="W2095" i="5"/>
  <c r="X2095" i="5"/>
  <c r="W2119" i="5"/>
  <c r="X2119" i="5"/>
  <c r="J2119" i="5"/>
  <c r="J2072" i="5"/>
  <c r="J1795" i="5"/>
  <c r="J1748" i="5"/>
  <c r="X1518" i="5"/>
  <c r="W1518" i="5"/>
  <c r="J1518" i="5"/>
  <c r="J576" i="5"/>
  <c r="W1535" i="5"/>
  <c r="X1535" i="5"/>
  <c r="J1535" i="5"/>
  <c r="W1526" i="5"/>
  <c r="X1526" i="5"/>
  <c r="J1526" i="5"/>
  <c r="J542" i="5"/>
  <c r="J1531" i="5"/>
  <c r="W1531" i="5"/>
  <c r="X1531" i="5"/>
  <c r="J289" i="5"/>
  <c r="W289" i="5"/>
  <c r="X289" i="5"/>
  <c r="J338" i="5"/>
  <c r="J71" i="5"/>
  <c r="J349" i="5"/>
  <c r="J430" i="5"/>
  <c r="W430" i="5"/>
  <c r="X431" i="5" s="1"/>
  <c r="X430" i="5"/>
  <c r="J321" i="5"/>
  <c r="W1846" i="5"/>
  <c r="X1846" i="5"/>
  <c r="J1846" i="5"/>
  <c r="J1870" i="5"/>
  <c r="W1870" i="5"/>
  <c r="J1421" i="5"/>
  <c r="J1190" i="5"/>
  <c r="J1076" i="5"/>
  <c r="X2131" i="5"/>
  <c r="J2131" i="5"/>
  <c r="J1786" i="5"/>
  <c r="J1347" i="5"/>
  <c r="J1149" i="5"/>
  <c r="J757" i="5"/>
  <c r="X2112" i="5"/>
  <c r="J2112" i="5"/>
  <c r="W2112" i="5"/>
  <c r="J2065" i="5"/>
  <c r="J2089" i="5"/>
  <c r="J1739" i="5"/>
  <c r="J1763" i="5"/>
  <c r="J1716" i="5"/>
  <c r="W1847" i="5"/>
  <c r="X1847" i="5"/>
  <c r="J1847" i="5"/>
  <c r="J1871" i="5"/>
  <c r="W1871" i="5"/>
  <c r="W1872" i="5" s="1"/>
  <c r="X1871" i="5"/>
  <c r="J1422" i="5"/>
  <c r="J1185" i="5"/>
  <c r="J575" i="5"/>
  <c r="X1769" i="5"/>
  <c r="J1769" i="5"/>
  <c r="W1769" i="5"/>
  <c r="J1352" i="5"/>
  <c r="W1161" i="5"/>
  <c r="J1161" i="5"/>
  <c r="X1161" i="5"/>
  <c r="J900" i="5"/>
  <c r="J612" i="5"/>
  <c r="W2111" i="5"/>
  <c r="X2111" i="5"/>
  <c r="J2111" i="5"/>
  <c r="J2064" i="5"/>
  <c r="J2088" i="5"/>
  <c r="J1740" i="5"/>
  <c r="J1723" i="5"/>
  <c r="W1533" i="5"/>
  <c r="J1533" i="5"/>
  <c r="X1533" i="5"/>
  <c r="X939" i="5"/>
  <c r="J939" i="5"/>
  <c r="W903" i="5"/>
  <c r="J903" i="5"/>
  <c r="X903" i="5"/>
  <c r="W1527" i="5"/>
  <c r="J1527" i="5"/>
  <c r="X1527" i="5"/>
  <c r="J348" i="5"/>
  <c r="X218" i="5"/>
  <c r="J218" i="5"/>
  <c r="J145" i="5"/>
  <c r="W145" i="5"/>
  <c r="X145" i="5"/>
  <c r="J351" i="5"/>
  <c r="J339" i="5"/>
  <c r="W1862" i="5"/>
  <c r="J1862" i="5"/>
  <c r="X1862" i="5"/>
  <c r="W1413" i="5"/>
  <c r="X1413" i="5"/>
  <c r="J1413" i="5"/>
  <c r="J1437" i="5"/>
  <c r="J1174" i="5"/>
  <c r="J897" i="5"/>
  <c r="J1778" i="5"/>
  <c r="X1339" i="5"/>
  <c r="W1339" i="5"/>
  <c r="J1339" i="5"/>
  <c r="J1363" i="5"/>
  <c r="J1176" i="5"/>
  <c r="W2104" i="5"/>
  <c r="X2104" i="5"/>
  <c r="J2104" i="5"/>
  <c r="J2057" i="5"/>
  <c r="W2057" i="5"/>
  <c r="X2057" i="5"/>
  <c r="J2081" i="5"/>
  <c r="J1802" i="5"/>
  <c r="J1755" i="5"/>
  <c r="J1708" i="5"/>
  <c r="W1863" i="5"/>
  <c r="J1863" i="5"/>
  <c r="X1863" i="5"/>
  <c r="W1414" i="5"/>
  <c r="X1414" i="5"/>
  <c r="J1414" i="5"/>
  <c r="J1438" i="5"/>
  <c r="J1169" i="5"/>
  <c r="J1711" i="5"/>
  <c r="X2130" i="5"/>
  <c r="J2130" i="5"/>
  <c r="J1785" i="5"/>
  <c r="J1344" i="5"/>
  <c r="J1368" i="5"/>
  <c r="J1152" i="5"/>
  <c r="J1009" i="5"/>
  <c r="W1009" i="5"/>
  <c r="X1009" i="5"/>
  <c r="J1707" i="5"/>
  <c r="X2103" i="5"/>
  <c r="J2103" i="5"/>
  <c r="W2103" i="5"/>
  <c r="J2056" i="5"/>
  <c r="W2056" i="5"/>
  <c r="X2056" i="5"/>
  <c r="J2080" i="5"/>
  <c r="X1732" i="5"/>
  <c r="W1732" i="5"/>
  <c r="J1732" i="5"/>
  <c r="J1697" i="5"/>
  <c r="W1697" i="5"/>
  <c r="X1697" i="5"/>
  <c r="J795" i="5"/>
  <c r="X795" i="5"/>
  <c r="J1522" i="5"/>
  <c r="X1522" i="5"/>
  <c r="W1522" i="5"/>
  <c r="X579" i="5"/>
  <c r="W579" i="5"/>
  <c r="J579" i="5"/>
  <c r="W254" i="5"/>
  <c r="J254" i="5"/>
  <c r="X254" i="5"/>
  <c r="J140" i="5"/>
  <c r="W140" i="5"/>
  <c r="W141" i="5" s="1"/>
  <c r="X140" i="5"/>
  <c r="X141" i="5" s="1"/>
  <c r="J346" i="5"/>
  <c r="J36" i="5"/>
  <c r="J433" i="5"/>
  <c r="X433" i="5"/>
  <c r="W433" i="5"/>
  <c r="J362" i="5"/>
  <c r="X399" i="5"/>
  <c r="W399" i="5"/>
  <c r="J399" i="5"/>
  <c r="J288" i="5"/>
  <c r="W288" i="5"/>
  <c r="X288" i="5"/>
  <c r="J329" i="5"/>
  <c r="X329" i="5"/>
  <c r="W329" i="5"/>
  <c r="J1840" i="5"/>
  <c r="W1840" i="5"/>
  <c r="X1840" i="5"/>
  <c r="W1864" i="5"/>
  <c r="X1864" i="5"/>
  <c r="J1864" i="5"/>
  <c r="W1415" i="5"/>
  <c r="W1416" i="5" s="1"/>
  <c r="X1415" i="5"/>
  <c r="J1415" i="5"/>
  <c r="J1439" i="5"/>
  <c r="J1178" i="5"/>
  <c r="J901" i="5"/>
  <c r="J611" i="5"/>
  <c r="J1780" i="5"/>
  <c r="W1341" i="5"/>
  <c r="J1341" i="5"/>
  <c r="X1341" i="5"/>
  <c r="J1365" i="5"/>
  <c r="J1180" i="5"/>
  <c r="W2106" i="5"/>
  <c r="J2106" i="5"/>
  <c r="X2106" i="5"/>
  <c r="J2059" i="5"/>
  <c r="W2059" i="5"/>
  <c r="X2059" i="5"/>
  <c r="J2083" i="5"/>
  <c r="J1733" i="5"/>
  <c r="W1733" i="5"/>
  <c r="X1733" i="5"/>
  <c r="J1757" i="5"/>
  <c r="J1710" i="5"/>
  <c r="X1841" i="5"/>
  <c r="J1841" i="5"/>
  <c r="W1841" i="5"/>
  <c r="W1865" i="5"/>
  <c r="J1865" i="5"/>
  <c r="X1865" i="5"/>
  <c r="J1416" i="5"/>
  <c r="J1440" i="5"/>
  <c r="J1173" i="5"/>
  <c r="J935" i="5"/>
  <c r="J1715" i="5"/>
  <c r="X2132" i="5"/>
  <c r="J2132" i="5"/>
  <c r="J1787" i="5"/>
  <c r="J1346" i="5"/>
  <c r="J1370" i="5"/>
  <c r="J1713" i="5"/>
  <c r="W2105" i="5"/>
  <c r="X2105" i="5"/>
  <c r="J2105" i="5"/>
  <c r="J2058" i="5"/>
  <c r="W2058" i="5"/>
  <c r="X2058" i="5"/>
  <c r="J2082" i="5"/>
  <c r="W1734" i="5"/>
  <c r="X1734" i="5"/>
  <c r="J1734" i="5"/>
  <c r="J1703" i="5"/>
  <c r="J651" i="5"/>
  <c r="X651" i="5"/>
  <c r="W651" i="5"/>
  <c r="W1528" i="5"/>
  <c r="X1528" i="5"/>
  <c r="J1528" i="5"/>
  <c r="J182" i="5"/>
  <c r="W182" i="5"/>
  <c r="X182" i="5"/>
  <c r="J330" i="5"/>
  <c r="W330" i="5"/>
  <c r="X330" i="5"/>
  <c r="J352" i="5"/>
  <c r="J70" i="5"/>
  <c r="J324" i="5"/>
  <c r="J363" i="5"/>
  <c r="W363" i="5"/>
  <c r="X363" i="5"/>
  <c r="J335" i="5"/>
  <c r="J72" i="5"/>
  <c r="J143" i="5"/>
  <c r="W143" i="5"/>
  <c r="X143" i="5"/>
  <c r="X1856" i="5"/>
  <c r="J1856" i="5"/>
  <c r="W1856" i="5"/>
  <c r="J1548" i="5"/>
  <c r="X1548" i="5"/>
  <c r="W1548" i="5"/>
  <c r="J1431" i="5"/>
  <c r="W1162" i="5"/>
  <c r="J1162" i="5"/>
  <c r="X1162" i="5"/>
  <c r="W1163" i="5" s="1"/>
  <c r="W1772" i="5"/>
  <c r="J1772" i="5"/>
  <c r="X1772" i="5"/>
  <c r="J1357" i="5"/>
  <c r="J1164" i="5"/>
  <c r="J938" i="5"/>
  <c r="J609" i="5"/>
  <c r="W2098" i="5"/>
  <c r="X2098" i="5"/>
  <c r="J2098" i="5"/>
  <c r="X2122" i="5"/>
  <c r="W2122" i="5"/>
  <c r="W2123" i="5" s="1"/>
  <c r="J2122" i="5"/>
  <c r="J2075" i="5"/>
  <c r="J1796" i="5"/>
  <c r="J1749" i="5"/>
  <c r="W1702" i="5"/>
  <c r="X1702" i="5"/>
  <c r="W1703" i="5" s="1"/>
  <c r="J1702" i="5"/>
  <c r="J1726" i="5"/>
  <c r="W1857" i="5"/>
  <c r="X1857" i="5"/>
  <c r="J1857" i="5"/>
  <c r="J1549" i="5"/>
  <c r="W1549" i="5"/>
  <c r="X1549" i="5"/>
  <c r="J1408" i="5"/>
  <c r="W1408" i="5"/>
  <c r="X1408" i="5"/>
  <c r="J1432" i="5"/>
  <c r="W1159" i="5"/>
  <c r="J1159" i="5"/>
  <c r="X1159" i="5"/>
  <c r="J758" i="5"/>
  <c r="J1764" i="5"/>
  <c r="J1779" i="5"/>
  <c r="W1338" i="5"/>
  <c r="X1338" i="5"/>
  <c r="J1338" i="5"/>
  <c r="J1362" i="5"/>
  <c r="J1183" i="5"/>
  <c r="J1079" i="5"/>
  <c r="J793" i="5"/>
  <c r="J1760" i="5"/>
  <c r="W2097" i="5"/>
  <c r="X2097" i="5"/>
  <c r="J2097" i="5"/>
  <c r="J2121" i="5"/>
  <c r="X2121" i="5"/>
  <c r="J2074" i="5"/>
  <c r="J1797" i="5"/>
  <c r="J1754" i="5"/>
  <c r="W1524" i="5"/>
  <c r="X1524" i="5"/>
  <c r="J1524" i="5"/>
  <c r="J687" i="5"/>
  <c r="X687" i="5"/>
  <c r="W687" i="5"/>
  <c r="X1532" i="5"/>
  <c r="W1532" i="5"/>
  <c r="J1532" i="5"/>
  <c r="J540" i="5"/>
  <c r="X975" i="5"/>
  <c r="W975" i="5"/>
  <c r="J975" i="5"/>
  <c r="J328" i="5"/>
  <c r="W328" i="5"/>
  <c r="X328" i="5"/>
  <c r="J144" i="5"/>
  <c r="W144" i="5"/>
  <c r="X144" i="5"/>
  <c r="J344" i="5"/>
  <c r="J468" i="5"/>
  <c r="X468" i="5"/>
  <c r="W468" i="5"/>
  <c r="J355" i="5"/>
  <c r="J286" i="5"/>
  <c r="X286" i="5"/>
  <c r="W286" i="5"/>
  <c r="W1860" i="5"/>
  <c r="X1860" i="5"/>
  <c r="J1860" i="5"/>
  <c r="W1411" i="5"/>
  <c r="X1411" i="5"/>
  <c r="J1411" i="5"/>
  <c r="J1435" i="5"/>
  <c r="J1170" i="5"/>
  <c r="J936" i="5"/>
  <c r="J1776" i="5"/>
  <c r="X1337" i="5"/>
  <c r="W1337" i="5"/>
  <c r="J1337" i="5"/>
  <c r="J1361" i="5"/>
  <c r="J1172" i="5"/>
  <c r="W2102" i="5"/>
  <c r="J2102" i="5"/>
  <c r="X2102" i="5"/>
  <c r="J2126" i="5"/>
  <c r="W2126" i="5"/>
  <c r="X2126" i="5"/>
  <c r="J2079" i="5"/>
  <c r="J1800" i="5"/>
  <c r="J1753" i="5"/>
  <c r="J1706" i="5"/>
  <c r="J1730" i="5"/>
  <c r="W1861" i="5"/>
  <c r="J1861" i="5"/>
  <c r="X1861" i="5"/>
  <c r="W1412" i="5"/>
  <c r="J1412" i="5"/>
  <c r="X1412" i="5"/>
  <c r="J1436" i="5"/>
  <c r="J1165" i="5"/>
  <c r="J1705" i="5"/>
  <c r="J2128" i="5"/>
  <c r="X2128" i="5"/>
  <c r="J1783" i="5"/>
  <c r="X1342" i="5"/>
  <c r="J1342" i="5"/>
  <c r="W1342" i="5"/>
  <c r="W1343" i="5" s="1"/>
  <c r="J1366" i="5"/>
  <c r="J1148" i="5"/>
  <c r="W1005" i="5"/>
  <c r="X1006" i="5" s="1"/>
  <c r="J1005" i="5"/>
  <c r="X1005" i="5"/>
  <c r="W1701" i="5"/>
  <c r="X1701" i="5"/>
  <c r="J1701" i="5"/>
  <c r="W2101" i="5"/>
  <c r="X2101" i="5"/>
  <c r="J2101" i="5"/>
  <c r="J2125" i="5"/>
  <c r="X2125" i="5"/>
  <c r="W2125" i="5"/>
  <c r="J2078" i="5"/>
  <c r="J1801" i="5"/>
  <c r="J1762" i="5"/>
  <c r="W1536" i="5"/>
  <c r="X1536" i="5"/>
  <c r="J1536" i="5"/>
  <c r="J1516" i="5"/>
  <c r="W1516" i="5"/>
  <c r="X1516" i="5"/>
  <c r="W867" i="5"/>
  <c r="J867" i="5"/>
  <c r="X867" i="5"/>
  <c r="W429" i="5"/>
  <c r="X429" i="5"/>
  <c r="J429" i="5"/>
  <c r="J340" i="5"/>
  <c r="J73" i="5"/>
  <c r="J467" i="5"/>
  <c r="W467" i="5"/>
  <c r="X467" i="5"/>
  <c r="J356" i="5"/>
  <c r="J471" i="5"/>
  <c r="X471" i="5"/>
  <c r="W471" i="5"/>
  <c r="J325" i="5"/>
  <c r="H3" i="5"/>
  <c r="I3" i="5" s="1"/>
  <c r="W1842" i="5"/>
  <c r="X1842" i="5"/>
  <c r="J1842" i="5"/>
  <c r="W1866" i="5"/>
  <c r="X1866" i="5"/>
  <c r="J1866" i="5"/>
  <c r="J1417" i="5"/>
  <c r="J1441" i="5"/>
  <c r="J1182" i="5"/>
  <c r="J613" i="5"/>
  <c r="J1782" i="5"/>
  <c r="J1343" i="5"/>
  <c r="X1343" i="5"/>
  <c r="J1367" i="5"/>
  <c r="J1184" i="5"/>
  <c r="J1078" i="5"/>
  <c r="J792" i="5"/>
  <c r="W2108" i="5"/>
  <c r="X2108" i="5"/>
  <c r="J2108" i="5"/>
  <c r="W2061" i="5"/>
  <c r="X2061" i="5"/>
  <c r="J2061" i="5"/>
  <c r="J2085" i="5"/>
  <c r="W1735" i="5"/>
  <c r="X1735" i="5"/>
  <c r="J1735" i="5"/>
  <c r="J1759" i="5"/>
  <c r="J1712" i="5"/>
  <c r="W1843" i="5"/>
  <c r="X1843" i="5"/>
  <c r="J1843" i="5"/>
  <c r="J1867" i="5"/>
  <c r="X1867" i="5"/>
  <c r="W1867" i="5"/>
  <c r="J1418" i="5"/>
  <c r="J1442" i="5"/>
  <c r="J1177" i="5"/>
  <c r="J898" i="5"/>
  <c r="J610" i="5"/>
  <c r="J1721" i="5"/>
  <c r="X2134" i="5"/>
  <c r="J2134" i="5"/>
  <c r="J1348" i="5"/>
  <c r="J933" i="5"/>
  <c r="J1719" i="5"/>
  <c r="W2107" i="5"/>
  <c r="J2107" i="5"/>
  <c r="X2107" i="5"/>
  <c r="W2060" i="5"/>
  <c r="X2060" i="5"/>
  <c r="J2060" i="5"/>
  <c r="J2084" i="5"/>
  <c r="W1736" i="5"/>
  <c r="X1736" i="5"/>
  <c r="J1736" i="5"/>
  <c r="J1709" i="5"/>
  <c r="W1534" i="5"/>
  <c r="J1534" i="5"/>
  <c r="X1534" i="5"/>
  <c r="W1525" i="5"/>
  <c r="X1525" i="5"/>
  <c r="J1525" i="5"/>
  <c r="X110" i="5"/>
  <c r="J110" i="5"/>
  <c r="W110" i="5"/>
  <c r="J336" i="5"/>
  <c r="J69" i="5"/>
  <c r="J469" i="5"/>
  <c r="W469" i="5"/>
  <c r="X469" i="5"/>
  <c r="J358" i="5"/>
  <c r="J285" i="5"/>
  <c r="X285" i="5"/>
  <c r="J327" i="5"/>
  <c r="X327" i="5"/>
  <c r="W327" i="5"/>
  <c r="J341" i="5"/>
  <c r="H544" i="5"/>
  <c r="I544" i="5" s="1"/>
  <c r="H4" i="5"/>
  <c r="I4" i="5" s="1"/>
  <c r="AA968" i="5"/>
  <c r="H863" i="5"/>
  <c r="I863" i="5" s="1"/>
  <c r="Z863" i="5"/>
  <c r="AA863" i="5"/>
  <c r="H681" i="5"/>
  <c r="I681" i="5" s="1"/>
  <c r="AA681" i="5"/>
  <c r="Z681" i="5"/>
  <c r="AA1865" i="5"/>
  <c r="H1865" i="5"/>
  <c r="I1865" i="5" s="1"/>
  <c r="Z1865" i="5"/>
  <c r="AA1851" i="5"/>
  <c r="H1851" i="5"/>
  <c r="I1851" i="5" s="1"/>
  <c r="Z1851" i="5"/>
  <c r="AA1860" i="5"/>
  <c r="H1860" i="5"/>
  <c r="I1860" i="5" s="1"/>
  <c r="Z1860" i="5"/>
  <c r="H1843" i="5"/>
  <c r="I1843" i="5" s="1"/>
  <c r="H1841" i="5"/>
  <c r="I1841" i="5" s="1"/>
  <c r="H1846" i="5"/>
  <c r="I1846" i="5" s="1"/>
  <c r="H68" i="5"/>
  <c r="I68" i="5" s="1"/>
  <c r="Z68" i="5"/>
  <c r="AA68" i="5"/>
  <c r="H1148" i="5"/>
  <c r="I1148" i="5" s="1"/>
  <c r="AA1148" i="5"/>
  <c r="Z1148" i="5"/>
  <c r="Z2150" i="5"/>
  <c r="AA2150" i="5"/>
  <c r="H2150" i="5"/>
  <c r="I2150" i="5" s="1"/>
  <c r="AA2148" i="5"/>
  <c r="H2148" i="5"/>
  <c r="I2148" i="5" s="1"/>
  <c r="Z2148" i="5"/>
  <c r="Z2152" i="5"/>
  <c r="AA2152" i="5"/>
  <c r="H2152" i="5"/>
  <c r="I2152" i="5" s="1"/>
  <c r="H2129" i="5"/>
  <c r="I2129" i="5" s="1"/>
  <c r="Z2129" i="5"/>
  <c r="Z2137" i="5" s="1"/>
  <c r="W2129" i="5"/>
  <c r="AA2154" i="5"/>
  <c r="H2154" i="5"/>
  <c r="I2154" i="5" s="1"/>
  <c r="Z2154" i="5"/>
  <c r="AA2142" i="5"/>
  <c r="Z2142" i="5"/>
  <c r="H2142" i="5"/>
  <c r="I2142" i="5" s="1"/>
  <c r="H36" i="5"/>
  <c r="I36" i="5" s="1"/>
  <c r="AA36" i="5"/>
  <c r="Z36" i="5"/>
  <c r="AA1802" i="5"/>
  <c r="Z1802" i="5"/>
  <c r="H1802" i="5"/>
  <c r="I1802" i="5" s="1"/>
  <c r="AA1795" i="5"/>
  <c r="H1795" i="5"/>
  <c r="I1795" i="5" s="1"/>
  <c r="Z1795" i="5"/>
  <c r="H1776" i="5"/>
  <c r="I1776" i="5" s="1"/>
  <c r="H1783" i="5"/>
  <c r="I1783" i="5" s="1"/>
  <c r="Z1783" i="5"/>
  <c r="AA1783" i="5"/>
  <c r="H1790" i="5"/>
  <c r="I1790" i="5" s="1"/>
  <c r="Z1790" i="5"/>
  <c r="AA1790" i="5"/>
  <c r="AA1782" i="5"/>
  <c r="Z1782" i="5"/>
  <c r="H1782" i="5"/>
  <c r="I1782" i="5" s="1"/>
  <c r="H334" i="5"/>
  <c r="I334" i="5" s="1"/>
  <c r="H335" i="5"/>
  <c r="I335" i="5" s="1"/>
  <c r="AA336" i="5"/>
  <c r="AA335" i="5" s="1"/>
  <c r="AA334" i="5" s="1"/>
  <c r="AA333" i="5" s="1"/>
  <c r="AA332" i="5" s="1"/>
  <c r="AA331" i="5" s="1"/>
  <c r="AA330" i="5" s="1"/>
  <c r="AA329" i="5" s="1"/>
  <c r="AA328" i="5" s="1"/>
  <c r="AA327" i="5" s="1"/>
  <c r="H336" i="5"/>
  <c r="I336" i="5" s="1"/>
  <c r="AA343" i="5"/>
  <c r="H343" i="5"/>
  <c r="I343" i="5" s="1"/>
  <c r="Z343" i="5"/>
  <c r="AA344" i="5"/>
  <c r="H344" i="5"/>
  <c r="I344" i="5" s="1"/>
  <c r="Z344" i="5"/>
  <c r="AA339" i="5"/>
  <c r="H339" i="5"/>
  <c r="I339" i="5" s="1"/>
  <c r="Z339" i="5"/>
  <c r="H829" i="5"/>
  <c r="I829" i="5" s="1"/>
  <c r="Z829" i="5"/>
  <c r="AA829" i="5"/>
  <c r="H1884" i="5"/>
  <c r="I1884" i="5" s="1"/>
  <c r="AA1901" i="5"/>
  <c r="Z1901" i="5"/>
  <c r="H1901" i="5"/>
  <c r="I1901" i="5" s="1"/>
  <c r="H1877" i="5"/>
  <c r="I1877" i="5" s="1"/>
  <c r="AA1895" i="5"/>
  <c r="H1895" i="5"/>
  <c r="I1895" i="5" s="1"/>
  <c r="Z1895" i="5"/>
  <c r="H1881" i="5"/>
  <c r="I1881" i="5" s="1"/>
  <c r="AA1893" i="5"/>
  <c r="H1893" i="5"/>
  <c r="I1893" i="5" s="1"/>
  <c r="Z1893" i="5"/>
  <c r="H323" i="5"/>
  <c r="I323" i="5" s="1"/>
  <c r="AA323" i="5"/>
  <c r="Z323" i="5"/>
  <c r="H900" i="5"/>
  <c r="I900" i="5" s="1"/>
  <c r="AA900" i="5"/>
  <c r="Z900" i="5"/>
  <c r="H468" i="5"/>
  <c r="I468" i="5" s="1"/>
  <c r="Z468" i="5"/>
  <c r="AA468" i="5"/>
  <c r="AA2052" i="5"/>
  <c r="H2052" i="5"/>
  <c r="I2052" i="5" s="1"/>
  <c r="Z2052" i="5"/>
  <c r="AA2053" i="5"/>
  <c r="H2053" i="5"/>
  <c r="I2053" i="5" s="1"/>
  <c r="Z2053" i="5"/>
  <c r="AA2033" i="5"/>
  <c r="H2033" i="5"/>
  <c r="I2033" i="5" s="1"/>
  <c r="Z2033" i="5"/>
  <c r="H2024" i="5"/>
  <c r="I2024" i="5" s="1"/>
  <c r="H2027" i="5"/>
  <c r="I2027" i="5" s="1"/>
  <c r="AA2054" i="5"/>
  <c r="H2054" i="5"/>
  <c r="I2054" i="5" s="1"/>
  <c r="Z2054" i="5"/>
  <c r="AA496" i="5"/>
  <c r="Z496" i="5"/>
  <c r="H496" i="5"/>
  <c r="I496" i="5" s="1"/>
  <c r="Z503" i="5"/>
  <c r="H503" i="5"/>
  <c r="I503" i="5" s="1"/>
  <c r="AA503" i="5"/>
  <c r="Z504" i="5"/>
  <c r="H504" i="5"/>
  <c r="I504" i="5" s="1"/>
  <c r="AA504" i="5"/>
  <c r="H499" i="5"/>
  <c r="I499" i="5" s="1"/>
  <c r="Z499" i="5"/>
  <c r="AA499" i="5"/>
  <c r="AA494" i="5"/>
  <c r="Z494" i="5"/>
  <c r="H494" i="5"/>
  <c r="I494" i="5" s="1"/>
  <c r="AA495" i="5"/>
  <c r="Z495" i="5"/>
  <c r="H495" i="5"/>
  <c r="I495" i="5" s="1"/>
  <c r="H1079" i="5"/>
  <c r="I1079" i="5" s="1"/>
  <c r="AA1079" i="5"/>
  <c r="Z1079" i="5"/>
  <c r="AA1650" i="5"/>
  <c r="H1650" i="5"/>
  <c r="I1650" i="5" s="1"/>
  <c r="Z1650" i="5"/>
  <c r="Y1650" i="5"/>
  <c r="K1650" i="5" s="1"/>
  <c r="M1650" i="5" s="1"/>
  <c r="P1650" i="5" s="1"/>
  <c r="H1626" i="5"/>
  <c r="I1626" i="5" s="1"/>
  <c r="Y1626" i="5"/>
  <c r="K1626" i="5" s="1"/>
  <c r="M1626" i="5" s="1"/>
  <c r="P1626" i="5" s="1"/>
  <c r="AA1642" i="5"/>
  <c r="H1642" i="5"/>
  <c r="I1642" i="5" s="1"/>
  <c r="Y1642" i="5"/>
  <c r="K1642" i="5" s="1"/>
  <c r="M1642" i="5" s="1"/>
  <c r="P1642" i="5" s="1"/>
  <c r="Z1642" i="5"/>
  <c r="Y1632" i="5"/>
  <c r="K1632" i="5" s="1"/>
  <c r="M1632" i="5" s="1"/>
  <c r="P1632" i="5" s="1"/>
  <c r="H1632" i="5"/>
  <c r="I1632" i="5" s="1"/>
  <c r="AA1641" i="5"/>
  <c r="Z1641" i="5"/>
  <c r="H1641" i="5"/>
  <c r="I1641" i="5" s="1"/>
  <c r="Y1641" i="5"/>
  <c r="K1641" i="5" s="1"/>
  <c r="M1641" i="5" s="1"/>
  <c r="P1641" i="5" s="1"/>
  <c r="AA1651" i="5"/>
  <c r="Y1651" i="5"/>
  <c r="K1651" i="5" s="1"/>
  <c r="M1651" i="5" s="1"/>
  <c r="P1651" i="5" s="1"/>
  <c r="AH51" i="8" s="1"/>
  <c r="H1651" i="5"/>
  <c r="I1651" i="5" s="1"/>
  <c r="Z1651" i="5"/>
  <c r="H1833" i="5"/>
  <c r="I1833" i="5" s="1"/>
  <c r="AA1833" i="5"/>
  <c r="Z1833" i="5"/>
  <c r="H1810" i="5"/>
  <c r="I1810" i="5" s="1"/>
  <c r="Z1823" i="5"/>
  <c r="AA1823" i="5"/>
  <c r="H1823" i="5"/>
  <c r="I1823" i="5" s="1"/>
  <c r="AA1818" i="5"/>
  <c r="H1818" i="5"/>
  <c r="I1818" i="5" s="1"/>
  <c r="Z1818" i="5"/>
  <c r="H1825" i="5"/>
  <c r="I1825" i="5" s="1"/>
  <c r="Z1825" i="5"/>
  <c r="AA1825" i="5"/>
  <c r="AA1819" i="5"/>
  <c r="H1819" i="5"/>
  <c r="I1819" i="5" s="1"/>
  <c r="Z1819" i="5"/>
  <c r="AA1672" i="5"/>
  <c r="Z1672" i="5"/>
  <c r="H1672" i="5"/>
  <c r="I1672" i="5" s="1"/>
  <c r="H1662" i="5"/>
  <c r="I1662" i="5" s="1"/>
  <c r="AA1675" i="5"/>
  <c r="Z1675" i="5"/>
  <c r="H1675" i="5"/>
  <c r="I1675" i="5" s="1"/>
  <c r="H1661" i="5"/>
  <c r="I1661" i="5" s="1"/>
  <c r="H1668" i="5"/>
  <c r="I1668" i="5" s="1"/>
  <c r="H1686" i="5"/>
  <c r="I1686" i="5" s="1"/>
  <c r="AA1686" i="5"/>
  <c r="Z1686" i="5"/>
  <c r="H792" i="5"/>
  <c r="I792" i="5" s="1"/>
  <c r="AA792" i="5"/>
  <c r="Z792" i="5"/>
  <c r="H182" i="5"/>
  <c r="I182" i="5" s="1"/>
  <c r="Z182" i="5"/>
  <c r="AA1602" i="5"/>
  <c r="Z1602" i="5"/>
  <c r="H1602" i="5"/>
  <c r="I1602" i="5" s="1"/>
  <c r="H1611" i="5"/>
  <c r="I1611" i="5" s="1"/>
  <c r="Z1611" i="5"/>
  <c r="AA1611" i="5"/>
  <c r="AA1619" i="5"/>
  <c r="H1619" i="5"/>
  <c r="I1619" i="5" s="1"/>
  <c r="Z1619" i="5"/>
  <c r="H1603" i="5"/>
  <c r="I1603" i="5" s="1"/>
  <c r="Z1603" i="5"/>
  <c r="AA1603" i="5"/>
  <c r="AA1598" i="5"/>
  <c r="H1598" i="5"/>
  <c r="I1598" i="5" s="1"/>
  <c r="Z1598" i="5"/>
  <c r="AA1601" i="5"/>
  <c r="Z1601" i="5"/>
  <c r="H1601" i="5"/>
  <c r="I1601" i="5" s="1"/>
  <c r="AA1241" i="5"/>
  <c r="H1241" i="5"/>
  <c r="I1241" i="5" s="1"/>
  <c r="Z1241" i="5"/>
  <c r="AA1248" i="5"/>
  <c r="H1248" i="5"/>
  <c r="I1248" i="5" s="1"/>
  <c r="Z1248" i="5"/>
  <c r="Z1249" i="5"/>
  <c r="H1249" i="5"/>
  <c r="I1249" i="5" s="1"/>
  <c r="AA1249" i="5"/>
  <c r="AA1250" i="5"/>
  <c r="H1250" i="5"/>
  <c r="I1250" i="5" s="1"/>
  <c r="Z1250" i="5"/>
  <c r="AA1245" i="5"/>
  <c r="H1245" i="5"/>
  <c r="I1245" i="5" s="1"/>
  <c r="Z1245" i="5"/>
  <c r="Z1240" i="5"/>
  <c r="AA1240" i="5"/>
  <c r="H1240" i="5"/>
  <c r="I1240" i="5" s="1"/>
  <c r="H2095" i="5"/>
  <c r="I2095" i="5" s="1"/>
  <c r="AA2116" i="5"/>
  <c r="H2116" i="5"/>
  <c r="I2116" i="5" s="1"/>
  <c r="Z2116" i="5"/>
  <c r="AA2115" i="5"/>
  <c r="H2115" i="5"/>
  <c r="I2115" i="5" s="1"/>
  <c r="Z2115" i="5"/>
  <c r="AA2106" i="5"/>
  <c r="H2106" i="5"/>
  <c r="I2106" i="5" s="1"/>
  <c r="Z2106" i="5"/>
  <c r="AA2119" i="5"/>
  <c r="H2119" i="5"/>
  <c r="I2119" i="5" s="1"/>
  <c r="Z2119" i="5"/>
  <c r="H2096" i="5"/>
  <c r="I2096" i="5" s="1"/>
  <c r="H577" i="5"/>
  <c r="I577" i="5" s="1"/>
  <c r="Z577" i="5"/>
  <c r="AA577" i="5"/>
  <c r="H540" i="5"/>
  <c r="I540" i="5" s="1"/>
  <c r="AA540" i="5"/>
  <c r="Z540" i="5"/>
  <c r="Z1760" i="5"/>
  <c r="H1760" i="5"/>
  <c r="I1760" i="5" s="1"/>
  <c r="AA1760" i="5"/>
  <c r="H1764" i="5"/>
  <c r="I1764" i="5" s="1"/>
  <c r="AA1764" i="5"/>
  <c r="Z1764" i="5"/>
  <c r="AA1766" i="5"/>
  <c r="H1766" i="5"/>
  <c r="I1766" i="5" s="1"/>
  <c r="Z1766" i="5"/>
  <c r="AA1750" i="5"/>
  <c r="H1750" i="5"/>
  <c r="I1750" i="5" s="1"/>
  <c r="Z1750" i="5"/>
  <c r="Z1756" i="5"/>
  <c r="AA1756" i="5"/>
  <c r="H1756" i="5"/>
  <c r="I1756" i="5" s="1"/>
  <c r="AA1743" i="5"/>
  <c r="H1743" i="5"/>
  <c r="I1743" i="5" s="1"/>
  <c r="Z1743" i="5"/>
  <c r="H179" i="5"/>
  <c r="I179" i="5" s="1"/>
  <c r="Z179" i="5"/>
  <c r="AA179" i="5"/>
  <c r="Z1711" i="5"/>
  <c r="AA1711" i="5"/>
  <c r="H1711" i="5"/>
  <c r="I1711" i="5" s="1"/>
  <c r="Z1722" i="5"/>
  <c r="AA1722" i="5"/>
  <c r="H1722" i="5"/>
  <c r="I1722" i="5" s="1"/>
  <c r="H1724" i="5"/>
  <c r="I1724" i="5" s="1"/>
  <c r="AA1724" i="5"/>
  <c r="Z1724" i="5"/>
  <c r="H1704" i="5"/>
  <c r="I1704" i="5" s="1"/>
  <c r="AA1713" i="5"/>
  <c r="H1713" i="5"/>
  <c r="I1713" i="5" s="1"/>
  <c r="Z1713" i="5"/>
  <c r="AA1706" i="5"/>
  <c r="AA1705" i="5" s="1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H1706" i="5"/>
  <c r="I1706" i="5" s="1"/>
  <c r="H1334" i="5"/>
  <c r="I1334" i="5" s="1"/>
  <c r="AA1334" i="5"/>
  <c r="Z1111" i="5"/>
  <c r="H1111" i="5"/>
  <c r="I1111" i="5" s="1"/>
  <c r="AA1111" i="5"/>
  <c r="AA1109" i="5"/>
  <c r="H1109" i="5"/>
  <c r="I1109" i="5" s="1"/>
  <c r="Z1109" i="5"/>
  <c r="AA1106" i="5"/>
  <c r="H1106" i="5"/>
  <c r="I1106" i="5" s="1"/>
  <c r="Z1106" i="5"/>
  <c r="Z1101" i="5"/>
  <c r="AA1101" i="5"/>
  <c r="H1101" i="5"/>
  <c r="I1101" i="5" s="1"/>
  <c r="AA1096" i="5"/>
  <c r="H1096" i="5"/>
  <c r="I1096" i="5" s="1"/>
  <c r="Z1096" i="5"/>
  <c r="AA1104" i="5"/>
  <c r="H1104" i="5"/>
  <c r="I1104" i="5" s="1"/>
  <c r="Z1104" i="5"/>
  <c r="H974" i="5"/>
  <c r="I974" i="5" s="1"/>
  <c r="Z974" i="5"/>
  <c r="AA974" i="5"/>
  <c r="AA1212" i="5"/>
  <c r="Z1212" i="5"/>
  <c r="H1212" i="5"/>
  <c r="I1212" i="5" s="1"/>
  <c r="AA1219" i="5"/>
  <c r="H1219" i="5"/>
  <c r="I1219" i="5" s="1"/>
  <c r="Z1219" i="5"/>
  <c r="AA1220" i="5"/>
  <c r="H1220" i="5"/>
  <c r="I1220" i="5" s="1"/>
  <c r="Z1220" i="5"/>
  <c r="AA1215" i="5"/>
  <c r="H1215" i="5"/>
  <c r="I1215" i="5" s="1"/>
  <c r="Z1215" i="5"/>
  <c r="AA1210" i="5"/>
  <c r="H1210" i="5"/>
  <c r="I1210" i="5" s="1"/>
  <c r="Z1210" i="5"/>
  <c r="AA1211" i="5"/>
  <c r="Z1211" i="5"/>
  <c r="H1211" i="5"/>
  <c r="I1211" i="5" s="1"/>
  <c r="H754" i="5"/>
  <c r="I754" i="5" s="1"/>
  <c r="Z754" i="5"/>
  <c r="AA754" i="5"/>
  <c r="AA1511" i="5"/>
  <c r="H1511" i="5"/>
  <c r="I1511" i="5" s="1"/>
  <c r="Z1511" i="5"/>
  <c r="AA1494" i="5"/>
  <c r="Z1494" i="5"/>
  <c r="H1494" i="5"/>
  <c r="I1494" i="5" s="1"/>
  <c r="AA1502" i="5"/>
  <c r="Z1502" i="5"/>
  <c r="H1502" i="5"/>
  <c r="I1502" i="5" s="1"/>
  <c r="H1489" i="5"/>
  <c r="I1489" i="5" s="1"/>
  <c r="AA1489" i="5"/>
  <c r="AA1488" i="5" s="1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92" i="5"/>
  <c r="H1492" i="5"/>
  <c r="I1492" i="5" s="1"/>
  <c r="Z1492" i="5"/>
  <c r="H1509" i="5"/>
  <c r="I1509" i="5" s="1"/>
  <c r="AA1509" i="5"/>
  <c r="Z1509" i="5"/>
  <c r="Z1471" i="5"/>
  <c r="H1471" i="5"/>
  <c r="I1471" i="5" s="1"/>
  <c r="AA1471" i="5"/>
  <c r="Z1477" i="5"/>
  <c r="H1477" i="5"/>
  <c r="I1477" i="5" s="1"/>
  <c r="AA1477" i="5"/>
  <c r="H1467" i="5"/>
  <c r="I1467" i="5" s="1"/>
  <c r="Z1467" i="5"/>
  <c r="AA1467" i="5"/>
  <c r="H1444" i="5"/>
  <c r="I1444" i="5" s="1"/>
  <c r="Z1462" i="5"/>
  <c r="H1462" i="5"/>
  <c r="I1462" i="5" s="1"/>
  <c r="AA1462" i="5"/>
  <c r="Z1473" i="5"/>
  <c r="AA1473" i="5"/>
  <c r="H1473" i="5"/>
  <c r="I1473" i="5" s="1"/>
  <c r="H143" i="5"/>
  <c r="I143" i="5" s="1"/>
  <c r="Z143" i="5"/>
  <c r="AA143" i="5"/>
  <c r="H109" i="5"/>
  <c r="I109" i="5" s="1"/>
  <c r="AA109" i="5"/>
  <c r="Z109" i="5"/>
  <c r="H108" i="5"/>
  <c r="I108" i="5" s="1"/>
  <c r="AA108" i="5"/>
  <c r="Z108" i="5"/>
  <c r="H1040" i="5"/>
  <c r="I1040" i="5" s="1"/>
  <c r="Z1040" i="5"/>
  <c r="AA1040" i="5"/>
  <c r="H253" i="5"/>
  <c r="I253" i="5" s="1"/>
  <c r="Z253" i="5"/>
  <c r="AA253" i="5"/>
  <c r="H936" i="5"/>
  <c r="I936" i="5" s="1"/>
  <c r="AA936" i="5"/>
  <c r="Z936" i="5"/>
  <c r="H1378" i="5"/>
  <c r="I1378" i="5" s="1"/>
  <c r="AA1385" i="5"/>
  <c r="H1385" i="5"/>
  <c r="I1385" i="5" s="1"/>
  <c r="Z1385" i="5"/>
  <c r="AA1399" i="5"/>
  <c r="H1399" i="5"/>
  <c r="I1399" i="5" s="1"/>
  <c r="Z1399" i="5"/>
  <c r="Z1394" i="5"/>
  <c r="H1394" i="5"/>
  <c r="I1394" i="5" s="1"/>
  <c r="AA1394" i="5"/>
  <c r="H1383" i="5"/>
  <c r="I1383" i="5" s="1"/>
  <c r="Z1383" i="5"/>
  <c r="AA1383" i="5"/>
  <c r="AA1393" i="5"/>
  <c r="Z1393" i="5"/>
  <c r="H1393" i="5"/>
  <c r="I1393" i="5" s="1"/>
  <c r="Z1294" i="5"/>
  <c r="H1294" i="5"/>
  <c r="I1294" i="5" s="1"/>
  <c r="AA1294" i="5"/>
  <c r="Z1290" i="5"/>
  <c r="H1290" i="5"/>
  <c r="I1290" i="5" s="1"/>
  <c r="AA1290" i="5"/>
  <c r="AA1285" i="5"/>
  <c r="H1285" i="5"/>
  <c r="I1285" i="5" s="1"/>
  <c r="Z1285" i="5"/>
  <c r="AA1292" i="5"/>
  <c r="Z1292" i="5"/>
  <c r="H1292" i="5"/>
  <c r="I1292" i="5" s="1"/>
  <c r="AA1293" i="5"/>
  <c r="Z1293" i="5"/>
  <c r="H1293" i="5"/>
  <c r="I1293" i="5" s="1"/>
  <c r="H1272" i="5"/>
  <c r="I1272" i="5" s="1"/>
  <c r="H1009" i="5"/>
  <c r="I1009" i="5" s="1"/>
  <c r="AA1009" i="5"/>
  <c r="Z1009" i="5"/>
  <c r="H2056" i="5"/>
  <c r="I2056" i="5" s="1"/>
  <c r="AA2075" i="5"/>
  <c r="Z2075" i="5"/>
  <c r="H2075" i="5"/>
  <c r="I2075" i="5" s="1"/>
  <c r="H2080" i="5"/>
  <c r="I2080" i="5" s="1"/>
  <c r="Z2080" i="5"/>
  <c r="AA2080" i="5"/>
  <c r="H2090" i="5"/>
  <c r="I2090" i="5" s="1"/>
  <c r="AA2090" i="5"/>
  <c r="Z2090" i="5"/>
  <c r="H2063" i="5"/>
  <c r="I2063" i="5" s="1"/>
  <c r="AA2072" i="5"/>
  <c r="H2072" i="5"/>
  <c r="I2072" i="5" s="1"/>
  <c r="Z2072" i="5"/>
  <c r="H613" i="5"/>
  <c r="I613" i="5" s="1"/>
  <c r="Z613" i="5"/>
  <c r="AA613" i="5"/>
  <c r="H1409" i="5"/>
  <c r="I1409" i="5" s="1"/>
  <c r="H1433" i="5"/>
  <c r="I1433" i="5" s="1"/>
  <c r="Z1433" i="5"/>
  <c r="AA1433" i="5"/>
  <c r="H1408" i="5"/>
  <c r="I1408" i="5" s="1"/>
  <c r="H1412" i="5"/>
  <c r="I1412" i="5" s="1"/>
  <c r="H1420" i="5"/>
  <c r="I1420" i="5" s="1"/>
  <c r="Z1420" i="5"/>
  <c r="AA1420" i="5"/>
  <c r="Z1426" i="5"/>
  <c r="AA1426" i="5"/>
  <c r="H1426" i="5"/>
  <c r="I1426" i="5" s="1"/>
  <c r="AA1563" i="5"/>
  <c r="H1563" i="5"/>
  <c r="I1563" i="5" s="1"/>
  <c r="Z1563" i="5"/>
  <c r="H1559" i="5"/>
  <c r="I1559" i="5" s="1"/>
  <c r="H1582" i="5"/>
  <c r="I1582" i="5" s="1"/>
  <c r="AA1582" i="5"/>
  <c r="Z1582" i="5"/>
  <c r="AA1577" i="5"/>
  <c r="H1577" i="5"/>
  <c r="I1577" i="5" s="1"/>
  <c r="Z1577" i="5"/>
  <c r="AA1565" i="5"/>
  <c r="H1565" i="5"/>
  <c r="I1565" i="5" s="1"/>
  <c r="Z1565" i="5"/>
  <c r="H1555" i="5"/>
  <c r="I1555" i="5" s="1"/>
  <c r="H1992" i="5"/>
  <c r="I1992" i="5" s="1"/>
  <c r="AA2003" i="5"/>
  <c r="H2003" i="5"/>
  <c r="I2003" i="5" s="1"/>
  <c r="Z2003" i="5"/>
  <c r="H1985" i="5"/>
  <c r="I1985" i="5" s="1"/>
  <c r="AA2004" i="5"/>
  <c r="H2004" i="5"/>
  <c r="I2004" i="5" s="1"/>
  <c r="Z2004" i="5"/>
  <c r="H1988" i="5"/>
  <c r="I1988" i="5" s="1"/>
  <c r="Z1542" i="5"/>
  <c r="AA1542" i="5"/>
  <c r="H1542" i="5"/>
  <c r="I1542" i="5" s="1"/>
  <c r="AA1540" i="5"/>
  <c r="Z1540" i="5"/>
  <c r="H1540" i="5"/>
  <c r="I1540" i="5" s="1"/>
  <c r="H1544" i="5"/>
  <c r="I1544" i="5" s="1"/>
  <c r="AA1544" i="5"/>
  <c r="Z1544" i="5"/>
  <c r="H1537" i="5"/>
  <c r="I1537" i="5" s="1"/>
  <c r="AA1537" i="5"/>
  <c r="Z1537" i="5"/>
  <c r="AA1531" i="5"/>
  <c r="H1531" i="5"/>
  <c r="I1531" i="5" s="1"/>
  <c r="Z1531" i="5"/>
  <c r="H1520" i="5"/>
  <c r="I1520" i="5" s="1"/>
  <c r="H647" i="5"/>
  <c r="I647" i="5" s="1"/>
  <c r="AA647" i="5"/>
  <c r="Z647" i="5"/>
  <c r="H646" i="5"/>
  <c r="I646" i="5" s="1"/>
  <c r="Z646" i="5"/>
  <c r="AA646" i="5"/>
  <c r="H285" i="5"/>
  <c r="I285" i="5" s="1"/>
  <c r="Z285" i="5"/>
  <c r="AA285" i="5"/>
  <c r="H399" i="5"/>
  <c r="I399" i="5" s="1"/>
  <c r="Z399" i="5"/>
  <c r="AA1938" i="5"/>
  <c r="Z1938" i="5"/>
  <c r="H1938" i="5"/>
  <c r="I1938" i="5" s="1"/>
  <c r="H1946" i="5"/>
  <c r="I1946" i="5" s="1"/>
  <c r="AA1946" i="5"/>
  <c r="Z1946" i="5"/>
  <c r="AA1935" i="5"/>
  <c r="H1935" i="5"/>
  <c r="I1935" i="5" s="1"/>
  <c r="Z1935" i="5"/>
  <c r="H1941" i="5"/>
  <c r="I1941" i="5" s="1"/>
  <c r="Z1941" i="5"/>
  <c r="AA1941" i="5"/>
  <c r="H1917" i="5"/>
  <c r="I1917" i="5" s="1"/>
  <c r="AA1925" i="5"/>
  <c r="H1925" i="5"/>
  <c r="I1925" i="5" s="1"/>
  <c r="Z1925" i="5"/>
  <c r="AA1346" i="5"/>
  <c r="H1346" i="5"/>
  <c r="I1346" i="5" s="1"/>
  <c r="Z1366" i="5"/>
  <c r="H1366" i="5"/>
  <c r="I1366" i="5" s="1"/>
  <c r="AA1366" i="5"/>
  <c r="Z1358" i="5"/>
  <c r="AA1358" i="5"/>
  <c r="H1358" i="5"/>
  <c r="I1358" i="5" s="1"/>
  <c r="H1340" i="5"/>
  <c r="I1340" i="5" s="1"/>
  <c r="AA1359" i="5"/>
  <c r="Z1359" i="5"/>
  <c r="H1359" i="5"/>
  <c r="I1359" i="5" s="1"/>
  <c r="H1339" i="5"/>
  <c r="I1339" i="5" s="1"/>
  <c r="H719" i="5"/>
  <c r="I719" i="5" s="1"/>
  <c r="Z719" i="5"/>
  <c r="AA719" i="5"/>
  <c r="H369" i="5"/>
  <c r="I369" i="5" s="1"/>
  <c r="H370" i="5"/>
  <c r="I370" i="5" s="1"/>
  <c r="H371" i="5"/>
  <c r="I371" i="5" s="1"/>
  <c r="AA378" i="5"/>
  <c r="H378" i="5"/>
  <c r="I378" i="5" s="1"/>
  <c r="Z378" i="5"/>
  <c r="Z379" i="5"/>
  <c r="AA379" i="5"/>
  <c r="H379" i="5"/>
  <c r="I379" i="5" s="1"/>
  <c r="AA374" i="5"/>
  <c r="H374" i="5"/>
  <c r="I374" i="5" s="1"/>
  <c r="Z374" i="5"/>
  <c r="AA1980" i="5"/>
  <c r="Z1980" i="5"/>
  <c r="H1980" i="5"/>
  <c r="I1980" i="5" s="1"/>
  <c r="H1955" i="5"/>
  <c r="I1955" i="5" s="1"/>
  <c r="AA1974" i="5"/>
  <c r="H1974" i="5"/>
  <c r="I1974" i="5" s="1"/>
  <c r="Z1974" i="5"/>
  <c r="Z1967" i="5"/>
  <c r="H1967" i="5"/>
  <c r="I1967" i="5" s="1"/>
  <c r="AA1967" i="5"/>
  <c r="AA1969" i="5"/>
  <c r="Z1969" i="5"/>
  <c r="H1969" i="5"/>
  <c r="I1969" i="5" s="1"/>
  <c r="H1949" i="5"/>
  <c r="I1949" i="5" s="1"/>
  <c r="H1189" i="5"/>
  <c r="I1189" i="5" s="1"/>
  <c r="AA1189" i="5"/>
  <c r="Z1189" i="5"/>
  <c r="H1160" i="5"/>
  <c r="I1160" i="5" s="1"/>
  <c r="AA1186" i="5"/>
  <c r="H1186" i="5"/>
  <c r="I1186" i="5" s="1"/>
  <c r="Z1186" i="5"/>
  <c r="Z1187" i="5"/>
  <c r="AA1187" i="5"/>
  <c r="H1187" i="5"/>
  <c r="I1187" i="5" s="1"/>
  <c r="Z1188" i="5"/>
  <c r="H1188" i="5"/>
  <c r="I1188" i="5" s="1"/>
  <c r="AA1188" i="5"/>
  <c r="H831" i="5"/>
  <c r="I831" i="5" s="1"/>
  <c r="W831" i="5"/>
  <c r="Z831" i="5"/>
  <c r="Y831" i="5"/>
  <c r="K831" i="5" s="1"/>
  <c r="M831" i="5" s="1"/>
  <c r="P831" i="5" s="1"/>
  <c r="Q831" i="5" s="1"/>
  <c r="H864" i="5"/>
  <c r="I864" i="5" s="1"/>
  <c r="AA864" i="5"/>
  <c r="Z864" i="5"/>
  <c r="H682" i="5"/>
  <c r="I682" i="5" s="1"/>
  <c r="Z682" i="5"/>
  <c r="AA682" i="5"/>
  <c r="H1864" i="5"/>
  <c r="I1864" i="5" s="1"/>
  <c r="Z1864" i="5"/>
  <c r="AA1864" i="5"/>
  <c r="H1847" i="5"/>
  <c r="I1847" i="5" s="1"/>
  <c r="AA1857" i="5"/>
  <c r="H1857" i="5"/>
  <c r="I1857" i="5" s="1"/>
  <c r="Z1857" i="5"/>
  <c r="H1842" i="5"/>
  <c r="I1842" i="5" s="1"/>
  <c r="AA1866" i="5"/>
  <c r="H1866" i="5"/>
  <c r="I1866" i="5" s="1"/>
  <c r="Z1866" i="5"/>
  <c r="H1840" i="5"/>
  <c r="I1840" i="5" s="1"/>
  <c r="H69" i="5"/>
  <c r="I69" i="5" s="1"/>
  <c r="Z69" i="5"/>
  <c r="AA69" i="5"/>
  <c r="H1149" i="5"/>
  <c r="I1149" i="5" s="1"/>
  <c r="AA1149" i="5"/>
  <c r="Z1149" i="5"/>
  <c r="H2149" i="5"/>
  <c r="I2149" i="5" s="1"/>
  <c r="AA2149" i="5"/>
  <c r="Z2149" i="5"/>
  <c r="AA2145" i="5"/>
  <c r="H2145" i="5"/>
  <c r="I2145" i="5" s="1"/>
  <c r="Z2145" i="5"/>
  <c r="Z2151" i="5"/>
  <c r="AA2151" i="5"/>
  <c r="H2151" i="5"/>
  <c r="I2151" i="5" s="1"/>
  <c r="H2160" i="5"/>
  <c r="I2160" i="5" s="1"/>
  <c r="Z2160" i="5"/>
  <c r="AA2160" i="5"/>
  <c r="H2143" i="5"/>
  <c r="I2143" i="5" s="1"/>
  <c r="AA2143" i="5"/>
  <c r="Z2143" i="5"/>
  <c r="H2135" i="5"/>
  <c r="I2135" i="5" s="1"/>
  <c r="AA37" i="5"/>
  <c r="H37" i="5"/>
  <c r="I37" i="5" s="1"/>
  <c r="Z37" i="5"/>
  <c r="AA1794" i="5"/>
  <c r="Z1794" i="5"/>
  <c r="H1794" i="5"/>
  <c r="I1794" i="5" s="1"/>
  <c r="AA1793" i="5"/>
  <c r="H1793" i="5"/>
  <c r="I1793" i="5" s="1"/>
  <c r="Z1793" i="5"/>
  <c r="H1768" i="5"/>
  <c r="I1768" i="5" s="1"/>
  <c r="H1775" i="5"/>
  <c r="I1775" i="5" s="1"/>
  <c r="H1772" i="5"/>
  <c r="I1772" i="5" s="1"/>
  <c r="H1771" i="5"/>
  <c r="I1771" i="5" s="1"/>
  <c r="H328" i="5"/>
  <c r="I328" i="5" s="1"/>
  <c r="H329" i="5"/>
  <c r="I329" i="5" s="1"/>
  <c r="H330" i="5"/>
  <c r="I330" i="5" s="1"/>
  <c r="AA337" i="5"/>
  <c r="H337" i="5"/>
  <c r="I337" i="5" s="1"/>
  <c r="Z337" i="5"/>
  <c r="AA338" i="5"/>
  <c r="H338" i="5"/>
  <c r="I338" i="5" s="1"/>
  <c r="Z338" i="5"/>
  <c r="H333" i="5"/>
  <c r="I333" i="5" s="1"/>
  <c r="H830" i="5"/>
  <c r="I830" i="5" s="1"/>
  <c r="Z830" i="5"/>
  <c r="AA830" i="5"/>
  <c r="H1878" i="5"/>
  <c r="I1878" i="5" s="1"/>
  <c r="AA1896" i="5"/>
  <c r="Z1896" i="5"/>
  <c r="H1896" i="5"/>
  <c r="I1896" i="5" s="1"/>
  <c r="H1908" i="5"/>
  <c r="I1908" i="5" s="1"/>
  <c r="AA1908" i="5"/>
  <c r="Z1908" i="5"/>
  <c r="AA1885" i="5"/>
  <c r="AA1884" i="5" s="1"/>
  <c r="AA1883" i="5" s="1"/>
  <c r="AA1882" i="5" s="1"/>
  <c r="AA1881" i="5" s="1"/>
  <c r="AA1880" i="5" s="1"/>
  <c r="AA1879" i="5" s="1"/>
  <c r="AA1878" i="5" s="1"/>
  <c r="AA1877" i="5" s="1"/>
  <c r="AA1876" i="5" s="1"/>
  <c r="AA1875" i="5" s="1"/>
  <c r="H1885" i="5"/>
  <c r="I1885" i="5" s="1"/>
  <c r="H1880" i="5"/>
  <c r="I1880" i="5" s="1"/>
  <c r="H1892" i="5"/>
  <c r="I1892" i="5" s="1"/>
  <c r="Z1892" i="5"/>
  <c r="AA1892" i="5"/>
  <c r="H324" i="5"/>
  <c r="I324" i="5" s="1"/>
  <c r="Z324" i="5"/>
  <c r="AA324" i="5"/>
  <c r="H897" i="5"/>
  <c r="I897" i="5" s="1"/>
  <c r="AA897" i="5"/>
  <c r="Z897" i="5"/>
  <c r="Z435" i="5"/>
  <c r="H435" i="5"/>
  <c r="I435" i="5" s="1"/>
  <c r="H2042" i="5"/>
  <c r="I2042" i="5" s="1"/>
  <c r="AA2042" i="5"/>
  <c r="Z2042" i="5"/>
  <c r="AA2036" i="5"/>
  <c r="H2036" i="5"/>
  <c r="I2036" i="5" s="1"/>
  <c r="Z2036" i="5"/>
  <c r="AA2050" i="5"/>
  <c r="H2050" i="5"/>
  <c r="I2050" i="5" s="1"/>
  <c r="Z2050" i="5"/>
  <c r="AA2046" i="5"/>
  <c r="H2046" i="5"/>
  <c r="I2046" i="5" s="1"/>
  <c r="Z2046" i="5"/>
  <c r="H2044" i="5"/>
  <c r="I2044" i="5" s="1"/>
  <c r="Z2044" i="5"/>
  <c r="AA2044" i="5"/>
  <c r="Z2048" i="5"/>
  <c r="H2048" i="5"/>
  <c r="I2048" i="5" s="1"/>
  <c r="AA2048" i="5"/>
  <c r="AA490" i="5"/>
  <c r="Z490" i="5"/>
  <c r="Z491" i="5" s="1"/>
  <c r="H490" i="5"/>
  <c r="I490" i="5" s="1"/>
  <c r="H497" i="5"/>
  <c r="I497" i="5" s="1"/>
  <c r="Z497" i="5"/>
  <c r="AA497" i="5"/>
  <c r="AA498" i="5"/>
  <c r="H498" i="5"/>
  <c r="I498" i="5" s="1"/>
  <c r="Z498" i="5"/>
  <c r="Z493" i="5"/>
  <c r="H493" i="5"/>
  <c r="I493" i="5" s="1"/>
  <c r="AA493" i="5"/>
  <c r="AA488" i="5"/>
  <c r="H488" i="5"/>
  <c r="I488" i="5" s="1"/>
  <c r="Z488" i="5"/>
  <c r="H489" i="5"/>
  <c r="I489" i="5" s="1"/>
  <c r="Z489" i="5"/>
  <c r="AA489" i="5"/>
  <c r="H1080" i="5"/>
  <c r="I1080" i="5" s="1"/>
  <c r="AA1080" i="5"/>
  <c r="Z1080" i="5"/>
  <c r="AA1655" i="5"/>
  <c r="Z1655" i="5"/>
  <c r="H1655" i="5"/>
  <c r="I1655" i="5" s="1"/>
  <c r="H1656" i="5"/>
  <c r="I1656" i="5" s="1"/>
  <c r="Z1656" i="5"/>
  <c r="AA1656" i="5"/>
  <c r="H1633" i="5"/>
  <c r="I1633" i="5" s="1"/>
  <c r="Y1633" i="5"/>
  <c r="K1633" i="5" s="1"/>
  <c r="M1633" i="5" s="1"/>
  <c r="P1633" i="5" s="1"/>
  <c r="H1624" i="5"/>
  <c r="I1624" i="5" s="1"/>
  <c r="Y1624" i="5"/>
  <c r="K1624" i="5" s="1"/>
  <c r="M1624" i="5" s="1"/>
  <c r="P1624" i="5" s="1"/>
  <c r="H1640" i="5"/>
  <c r="I1640" i="5" s="1"/>
  <c r="Y1640" i="5"/>
  <c r="K1640" i="5" s="1"/>
  <c r="M1640" i="5" s="1"/>
  <c r="P1640" i="5" s="1"/>
  <c r="Z1640" i="5"/>
  <c r="AA1640" i="5"/>
  <c r="AA1644" i="5"/>
  <c r="H1644" i="5"/>
  <c r="I1644" i="5" s="1"/>
  <c r="Z1644" i="5"/>
  <c r="Y1644" i="5"/>
  <c r="K1644" i="5" s="1"/>
  <c r="M1644" i="5" s="1"/>
  <c r="P1644" i="5" s="1"/>
  <c r="AA1832" i="5"/>
  <c r="H1832" i="5"/>
  <c r="I1832" i="5" s="1"/>
  <c r="Z1832" i="5"/>
  <c r="H1821" i="5"/>
  <c r="I1821" i="5" s="1"/>
  <c r="AA1821" i="5"/>
  <c r="Z1821" i="5"/>
  <c r="AA1815" i="5"/>
  <c r="Z1815" i="5"/>
  <c r="H1815" i="5"/>
  <c r="I1815" i="5" s="1"/>
  <c r="H1817" i="5"/>
  <c r="I1817" i="5" s="1"/>
  <c r="Z1817" i="5"/>
  <c r="AA1817" i="5"/>
  <c r="H1820" i="5"/>
  <c r="I1820" i="5" s="1"/>
  <c r="Z1820" i="5"/>
  <c r="AA1820" i="5"/>
  <c r="H1812" i="5"/>
  <c r="I1812" i="5" s="1"/>
  <c r="H1664" i="5"/>
  <c r="I1664" i="5" s="1"/>
  <c r="H1694" i="5"/>
  <c r="I1694" i="5" s="1"/>
  <c r="AA1694" i="5"/>
  <c r="Z1694" i="5"/>
  <c r="AA1674" i="5"/>
  <c r="H1674" i="5"/>
  <c r="I1674" i="5" s="1"/>
  <c r="Z1674" i="5"/>
  <c r="H1683" i="5"/>
  <c r="I1683" i="5" s="1"/>
  <c r="Z1683" i="5"/>
  <c r="AA1683" i="5"/>
  <c r="H1665" i="5"/>
  <c r="I1665" i="5" s="1"/>
  <c r="AA1684" i="5"/>
  <c r="H1684" i="5"/>
  <c r="I1684" i="5" s="1"/>
  <c r="Z1684" i="5"/>
  <c r="H759" i="5"/>
  <c r="I759" i="5" s="1"/>
  <c r="Z759" i="5"/>
  <c r="H217" i="5"/>
  <c r="I217" i="5" s="1"/>
  <c r="Z217" i="5"/>
  <c r="AA217" i="5"/>
  <c r="H1595" i="5"/>
  <c r="I1595" i="5" s="1"/>
  <c r="Z1609" i="5"/>
  <c r="H1609" i="5"/>
  <c r="I1609" i="5" s="1"/>
  <c r="AA1609" i="5"/>
  <c r="H1618" i="5"/>
  <c r="I1618" i="5" s="1"/>
  <c r="Z1618" i="5"/>
  <c r="AA1618" i="5"/>
  <c r="AA1599" i="5"/>
  <c r="Z1599" i="5"/>
  <c r="H1599" i="5"/>
  <c r="I1599" i="5" s="1"/>
  <c r="H1589" i="5"/>
  <c r="I1589" i="5" s="1"/>
  <c r="AA1600" i="5"/>
  <c r="H1600" i="5"/>
  <c r="I1600" i="5" s="1"/>
  <c r="Z1600" i="5"/>
  <c r="H1235" i="5"/>
  <c r="I1235" i="5" s="1"/>
  <c r="AA1242" i="5"/>
  <c r="H1242" i="5"/>
  <c r="I1242" i="5" s="1"/>
  <c r="Z1242" i="5"/>
  <c r="AA1243" i="5"/>
  <c r="H1243" i="5"/>
  <c r="I1243" i="5" s="1"/>
  <c r="Z1243" i="5"/>
  <c r="AA1244" i="5"/>
  <c r="Z1244" i="5"/>
  <c r="H1244" i="5"/>
  <c r="I1244" i="5" s="1"/>
  <c r="AA1239" i="5"/>
  <c r="Z1239" i="5"/>
  <c r="H1239" i="5"/>
  <c r="I1239" i="5" s="1"/>
  <c r="H1234" i="5"/>
  <c r="I1234" i="5" s="1"/>
  <c r="AA2117" i="5"/>
  <c r="H2117" i="5"/>
  <c r="I2117" i="5" s="1"/>
  <c r="Z2117" i="5"/>
  <c r="AA2111" i="5"/>
  <c r="H2111" i="5"/>
  <c r="I2111" i="5" s="1"/>
  <c r="Z2111" i="5"/>
  <c r="AA2114" i="5"/>
  <c r="H2114" i="5"/>
  <c r="I2114" i="5" s="1"/>
  <c r="Z2114" i="5"/>
  <c r="Z2105" i="5"/>
  <c r="AA2105" i="5"/>
  <c r="H2105" i="5"/>
  <c r="I2105" i="5" s="1"/>
  <c r="AA2104" i="5"/>
  <c r="H2104" i="5"/>
  <c r="I2104" i="5" s="1"/>
  <c r="Z2104" i="5"/>
  <c r="H2092" i="5"/>
  <c r="I2092" i="5" s="1"/>
  <c r="H578" i="5"/>
  <c r="I578" i="5" s="1"/>
  <c r="Z578" i="5"/>
  <c r="AA578" i="5"/>
  <c r="Z507" i="5"/>
  <c r="Z508" i="5" s="1"/>
  <c r="Z509" i="5" s="1"/>
  <c r="Z510" i="5" s="1"/>
  <c r="Z511" i="5" s="1"/>
  <c r="Z512" i="5" s="1"/>
  <c r="Z513" i="5" s="1"/>
  <c r="Z514" i="5" s="1"/>
  <c r="Z515" i="5" s="1"/>
  <c r="Z516" i="5" s="1"/>
  <c r="Z517" i="5" s="1"/>
  <c r="Z518" i="5" s="1"/>
  <c r="Z519" i="5" s="1"/>
  <c r="Z520" i="5" s="1"/>
  <c r="Z521" i="5" s="1"/>
  <c r="Z522" i="5" s="1"/>
  <c r="Z523" i="5" s="1"/>
  <c r="Z524" i="5" s="1"/>
  <c r="Z525" i="5" s="1"/>
  <c r="Z526" i="5" s="1"/>
  <c r="Z527" i="5" s="1"/>
  <c r="H507" i="5"/>
  <c r="I507" i="5" s="1"/>
  <c r="H1752" i="5"/>
  <c r="I1752" i="5" s="1"/>
  <c r="Z1752" i="5"/>
  <c r="AA1752" i="5"/>
  <c r="H1762" i="5"/>
  <c r="I1762" i="5" s="1"/>
  <c r="AA1762" i="5"/>
  <c r="Z1762" i="5"/>
  <c r="AA1763" i="5"/>
  <c r="H1763" i="5"/>
  <c r="I1763" i="5" s="1"/>
  <c r="Z1763" i="5"/>
  <c r="AA1741" i="5"/>
  <c r="AA1740" i="5" s="1"/>
  <c r="AA1739" i="5" s="1"/>
  <c r="AA1738" i="5" s="1"/>
  <c r="AA1737" i="5" s="1"/>
  <c r="AA1736" i="5" s="1"/>
  <c r="AA1735" i="5" s="1"/>
  <c r="AA1734" i="5" s="1"/>
  <c r="AA1733" i="5" s="1"/>
  <c r="AA1732" i="5" s="1"/>
  <c r="AA1731" i="5" s="1"/>
  <c r="H1741" i="5"/>
  <c r="I1741" i="5" s="1"/>
  <c r="AA1749" i="5"/>
  <c r="H1749" i="5"/>
  <c r="I1749" i="5" s="1"/>
  <c r="Z1749" i="5"/>
  <c r="H1740" i="5"/>
  <c r="I1740" i="5" s="1"/>
  <c r="Z146" i="5"/>
  <c r="H146" i="5"/>
  <c r="I146" i="5" s="1"/>
  <c r="AA1708" i="5"/>
  <c r="H1708" i="5"/>
  <c r="I1708" i="5" s="1"/>
  <c r="Z1708" i="5"/>
  <c r="AA1715" i="5"/>
  <c r="Z1715" i="5"/>
  <c r="H1715" i="5"/>
  <c r="I1715" i="5" s="1"/>
  <c r="H1720" i="5"/>
  <c r="I1720" i="5" s="1"/>
  <c r="AA1720" i="5"/>
  <c r="Z1720" i="5"/>
  <c r="H1701" i="5"/>
  <c r="I1701" i="5" s="1"/>
  <c r="Z1730" i="5"/>
  <c r="H1730" i="5"/>
  <c r="I1730" i="5" s="1"/>
  <c r="AA1730" i="5"/>
  <c r="H1703" i="5"/>
  <c r="I1703" i="5" s="1"/>
  <c r="H1331" i="5"/>
  <c r="I1331" i="5" s="1"/>
  <c r="H1093" i="5"/>
  <c r="I1093" i="5" s="1"/>
  <c r="H1091" i="5"/>
  <c r="I1091" i="5" s="1"/>
  <c r="AA1100" i="5"/>
  <c r="Z1100" i="5"/>
  <c r="H1100" i="5"/>
  <c r="I1100" i="5" s="1"/>
  <c r="H1095" i="5"/>
  <c r="I1095" i="5" s="1"/>
  <c r="AA1095" i="5"/>
  <c r="Z1095" i="5"/>
  <c r="H1090" i="5"/>
  <c r="I1090" i="5" s="1"/>
  <c r="AA1098" i="5"/>
  <c r="H1098" i="5"/>
  <c r="I1098" i="5" s="1"/>
  <c r="Z1098" i="5"/>
  <c r="H970" i="5"/>
  <c r="I970" i="5" s="1"/>
  <c r="AA970" i="5"/>
  <c r="Z970" i="5"/>
  <c r="Z1206" i="5"/>
  <c r="H1206" i="5"/>
  <c r="I1206" i="5" s="1"/>
  <c r="AA1206" i="5"/>
  <c r="AA1213" i="5"/>
  <c r="Z1213" i="5"/>
  <c r="H1213" i="5"/>
  <c r="I1213" i="5" s="1"/>
  <c r="Z1214" i="5"/>
  <c r="H1214" i="5"/>
  <c r="I1214" i="5" s="1"/>
  <c r="AA1214" i="5"/>
  <c r="H1209" i="5"/>
  <c r="I1209" i="5" s="1"/>
  <c r="AA1209" i="5"/>
  <c r="Z1209" i="5"/>
  <c r="AA1204" i="5"/>
  <c r="H1204" i="5"/>
  <c r="I1204" i="5" s="1"/>
  <c r="Z1204" i="5"/>
  <c r="AA1205" i="5"/>
  <c r="H1205" i="5"/>
  <c r="I1205" i="5" s="1"/>
  <c r="Z1205" i="5"/>
  <c r="H755" i="5"/>
  <c r="I755" i="5" s="1"/>
  <c r="Z755" i="5"/>
  <c r="AA755" i="5"/>
  <c r="H1510" i="5"/>
  <c r="I1510" i="5" s="1"/>
  <c r="Z1510" i="5"/>
  <c r="AA1510" i="5"/>
  <c r="H1487" i="5"/>
  <c r="I1487" i="5" s="1"/>
  <c r="H1501" i="5"/>
  <c r="I1501" i="5" s="1"/>
  <c r="AA1501" i="5"/>
  <c r="Z1501" i="5"/>
  <c r="H1485" i="5"/>
  <c r="I1485" i="5" s="1"/>
  <c r="H1488" i="5"/>
  <c r="I1488" i="5" s="1"/>
  <c r="Z1495" i="5"/>
  <c r="AA1495" i="5"/>
  <c r="H1495" i="5"/>
  <c r="I1495" i="5" s="1"/>
  <c r="H1451" i="5"/>
  <c r="I1451" i="5" s="1"/>
  <c r="AA1476" i="5"/>
  <c r="H1476" i="5"/>
  <c r="I1476" i="5" s="1"/>
  <c r="Z1476" i="5"/>
  <c r="H1466" i="5"/>
  <c r="I1466" i="5" s="1"/>
  <c r="AA1466" i="5"/>
  <c r="Z1466" i="5"/>
  <c r="AA1474" i="5"/>
  <c r="H1474" i="5"/>
  <c r="I1474" i="5" s="1"/>
  <c r="Z1474" i="5"/>
  <c r="AA1461" i="5"/>
  <c r="H1461" i="5"/>
  <c r="I1461" i="5" s="1"/>
  <c r="Z1461" i="5"/>
  <c r="AA1455" i="5"/>
  <c r="H1455" i="5"/>
  <c r="I1455" i="5" s="1"/>
  <c r="Z1455" i="5"/>
  <c r="H110" i="5"/>
  <c r="I110" i="5" s="1"/>
  <c r="Z110" i="5"/>
  <c r="H103" i="5"/>
  <c r="I103" i="5" s="1"/>
  <c r="AA103" i="5"/>
  <c r="Z103" i="5"/>
  <c r="H1043" i="5"/>
  <c r="I1043" i="5" s="1"/>
  <c r="AA1043" i="5"/>
  <c r="Z1043" i="5"/>
  <c r="H1042" i="5"/>
  <c r="I1042" i="5" s="1"/>
  <c r="Z1042" i="5"/>
  <c r="AA1042" i="5"/>
  <c r="H248" i="5"/>
  <c r="I248" i="5" s="1"/>
  <c r="AA248" i="5"/>
  <c r="Z248" i="5"/>
  <c r="Y248" i="5"/>
  <c r="K248" i="5" s="1"/>
  <c r="M248" i="5" s="1"/>
  <c r="P248" i="5" s="1"/>
  <c r="AJ11" i="8" s="1"/>
  <c r="H934" i="5"/>
  <c r="I934" i="5" s="1"/>
  <c r="AA934" i="5"/>
  <c r="Z934" i="5"/>
  <c r="H1377" i="5"/>
  <c r="I1377" i="5" s="1"/>
  <c r="H1406" i="5"/>
  <c r="I1406" i="5" s="1"/>
  <c r="AA1406" i="5"/>
  <c r="Z1406" i="5"/>
  <c r="AA1396" i="5"/>
  <c r="H1396" i="5"/>
  <c r="I1396" i="5" s="1"/>
  <c r="Z1396" i="5"/>
  <c r="AA1381" i="5"/>
  <c r="H1381" i="5"/>
  <c r="I1381" i="5" s="1"/>
  <c r="H1374" i="5"/>
  <c r="I1374" i="5" s="1"/>
  <c r="AA1390" i="5"/>
  <c r="Z1390" i="5"/>
  <c r="H1390" i="5"/>
  <c r="I1390" i="5" s="1"/>
  <c r="H1295" i="5"/>
  <c r="I1295" i="5" s="1"/>
  <c r="AA1295" i="5"/>
  <c r="Z1295" i="5"/>
  <c r="AA1284" i="5"/>
  <c r="H1284" i="5"/>
  <c r="I1284" i="5" s="1"/>
  <c r="Z1284" i="5"/>
  <c r="Z1279" i="5"/>
  <c r="H1279" i="5"/>
  <c r="I1279" i="5" s="1"/>
  <c r="AA1279" i="5"/>
  <c r="Z1286" i="5"/>
  <c r="H1286" i="5"/>
  <c r="I1286" i="5" s="1"/>
  <c r="AA1286" i="5"/>
  <c r="AA1287" i="5"/>
  <c r="Z1287" i="5"/>
  <c r="H1287" i="5"/>
  <c r="I1287" i="5" s="1"/>
  <c r="H1266" i="5"/>
  <c r="I1266" i="5" s="1"/>
  <c r="H1010" i="5"/>
  <c r="I1010" i="5" s="1"/>
  <c r="AA1010" i="5"/>
  <c r="Z1010" i="5"/>
  <c r="AA2084" i="5"/>
  <c r="Z2084" i="5"/>
  <c r="H2084" i="5"/>
  <c r="I2084" i="5" s="1"/>
  <c r="AA2071" i="5"/>
  <c r="H2071" i="5"/>
  <c r="I2071" i="5" s="1"/>
  <c r="Z2071" i="5"/>
  <c r="Z2077" i="5"/>
  <c r="H2077" i="5"/>
  <c r="I2077" i="5" s="1"/>
  <c r="AA2077" i="5"/>
  <c r="AA2089" i="5"/>
  <c r="H2089" i="5"/>
  <c r="I2089" i="5" s="1"/>
  <c r="Z2089" i="5"/>
  <c r="H2057" i="5"/>
  <c r="I2057" i="5" s="1"/>
  <c r="AA2069" i="5"/>
  <c r="H2069" i="5"/>
  <c r="I2069" i="5" s="1"/>
  <c r="Z2069" i="5"/>
  <c r="H614" i="5"/>
  <c r="I614" i="5" s="1"/>
  <c r="Z614" i="5"/>
  <c r="AA614" i="5"/>
  <c r="AA1432" i="5"/>
  <c r="Z1432" i="5"/>
  <c r="H1432" i="5"/>
  <c r="I1432" i="5" s="1"/>
  <c r="AA1431" i="5"/>
  <c r="Z1431" i="5"/>
  <c r="H1431" i="5"/>
  <c r="I1431" i="5" s="1"/>
  <c r="AA1435" i="5"/>
  <c r="Z1435" i="5"/>
  <c r="H1435" i="5"/>
  <c r="I1435" i="5" s="1"/>
  <c r="Z1441" i="5"/>
  <c r="H1441" i="5"/>
  <c r="I1441" i="5" s="1"/>
  <c r="AA1441" i="5"/>
  <c r="AA1417" i="5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H1417" i="5"/>
  <c r="I1417" i="5" s="1"/>
  <c r="H1410" i="5"/>
  <c r="I1410" i="5" s="1"/>
  <c r="H1560" i="5"/>
  <c r="I1560" i="5" s="1"/>
  <c r="H1558" i="5"/>
  <c r="I1558" i="5" s="1"/>
  <c r="H1581" i="5"/>
  <c r="I1581" i="5" s="1"/>
  <c r="Z1581" i="5"/>
  <c r="AA1581" i="5"/>
  <c r="AA1562" i="5"/>
  <c r="H1562" i="5"/>
  <c r="I1562" i="5" s="1"/>
  <c r="Z1562" i="5"/>
  <c r="H1564" i="5"/>
  <c r="I1564" i="5" s="1"/>
  <c r="Z1564" i="5"/>
  <c r="AA1564" i="5"/>
  <c r="H2018" i="5"/>
  <c r="I2018" i="5" s="1"/>
  <c r="AA2018" i="5"/>
  <c r="Z2018" i="5"/>
  <c r="H2017" i="5"/>
  <c r="I2017" i="5" s="1"/>
  <c r="Z2017" i="5"/>
  <c r="AA2017" i="5"/>
  <c r="AA2002" i="5"/>
  <c r="H2002" i="5"/>
  <c r="I2002" i="5" s="1"/>
  <c r="Z2002" i="5"/>
  <c r="AA2010" i="5"/>
  <c r="Z2010" i="5"/>
  <c r="H2010" i="5"/>
  <c r="I2010" i="5" s="1"/>
  <c r="H1984" i="5"/>
  <c r="I1984" i="5" s="1"/>
  <c r="H1999" i="5"/>
  <c r="I1999" i="5" s="1"/>
  <c r="Z1999" i="5"/>
  <c r="AA1999" i="5"/>
  <c r="Z1535" i="5"/>
  <c r="AA1535" i="5"/>
  <c r="H1535" i="5"/>
  <c r="I1535" i="5" s="1"/>
  <c r="Z1530" i="5"/>
  <c r="H1530" i="5"/>
  <c r="I1530" i="5" s="1"/>
  <c r="AA1530" i="5"/>
  <c r="AA1543" i="5"/>
  <c r="H1543" i="5"/>
  <c r="I1543" i="5" s="1"/>
  <c r="Z1543" i="5"/>
  <c r="AA1533" i="5"/>
  <c r="H1533" i="5"/>
  <c r="I1533" i="5" s="1"/>
  <c r="Z1533" i="5"/>
  <c r="AA1526" i="5"/>
  <c r="Z1526" i="5"/>
  <c r="H1526" i="5"/>
  <c r="I1526" i="5" s="1"/>
  <c r="AA1529" i="5"/>
  <c r="H1529" i="5"/>
  <c r="I1529" i="5" s="1"/>
  <c r="Z1529" i="5"/>
  <c r="H648" i="5"/>
  <c r="I648" i="5" s="1"/>
  <c r="Z648" i="5"/>
  <c r="AA648" i="5"/>
  <c r="H254" i="5"/>
  <c r="I254" i="5" s="1"/>
  <c r="Z254" i="5"/>
  <c r="H286" i="5"/>
  <c r="I286" i="5" s="1"/>
  <c r="Z286" i="5"/>
  <c r="AA286" i="5"/>
  <c r="H434" i="5"/>
  <c r="I434" i="5" s="1"/>
  <c r="Z434" i="5"/>
  <c r="AA434" i="5"/>
  <c r="AA1936" i="5"/>
  <c r="Z1936" i="5"/>
  <c r="H1936" i="5"/>
  <c r="I1936" i="5" s="1"/>
  <c r="AA1945" i="5"/>
  <c r="Z1945" i="5"/>
  <c r="H1945" i="5"/>
  <c r="I1945" i="5" s="1"/>
  <c r="H1924" i="5"/>
  <c r="I1924" i="5" s="1"/>
  <c r="Z1924" i="5"/>
  <c r="AA1924" i="5"/>
  <c r="H1940" i="5"/>
  <c r="I1940" i="5" s="1"/>
  <c r="Z1940" i="5"/>
  <c r="AA1940" i="5"/>
  <c r="H1916" i="5"/>
  <c r="I1916" i="5" s="1"/>
  <c r="H1914" i="5"/>
  <c r="I1914" i="5" s="1"/>
  <c r="H1337" i="5"/>
  <c r="I1337" i="5" s="1"/>
  <c r="AA1355" i="5"/>
  <c r="H1355" i="5"/>
  <c r="I1355" i="5" s="1"/>
  <c r="Z1355" i="5"/>
  <c r="AA1357" i="5"/>
  <c r="H1357" i="5"/>
  <c r="I1357" i="5" s="1"/>
  <c r="Z1357" i="5"/>
  <c r="AA1349" i="5"/>
  <c r="Z1349" i="5"/>
  <c r="H1349" i="5"/>
  <c r="I1349" i="5" s="1"/>
  <c r="AA1354" i="5"/>
  <c r="H1354" i="5"/>
  <c r="I1354" i="5" s="1"/>
  <c r="Z1354" i="5"/>
  <c r="H687" i="5"/>
  <c r="I687" i="5" s="1"/>
  <c r="Z687" i="5"/>
  <c r="Z688" i="5" s="1"/>
  <c r="H720" i="5"/>
  <c r="I720" i="5" s="1"/>
  <c r="AA720" i="5"/>
  <c r="Z720" i="5"/>
  <c r="H398" i="5"/>
  <c r="I398" i="5" s="1"/>
  <c r="AA398" i="5"/>
  <c r="Z398" i="5"/>
  <c r="H364" i="5"/>
  <c r="I364" i="5" s="1"/>
  <c r="H365" i="5"/>
  <c r="I365" i="5" s="1"/>
  <c r="H372" i="5"/>
  <c r="I372" i="5" s="1"/>
  <c r="H373" i="5"/>
  <c r="I373" i="5" s="1"/>
  <c r="AA373" i="5"/>
  <c r="AA372" i="5" s="1"/>
  <c r="AA371" i="5" s="1"/>
  <c r="AA370" i="5" s="1"/>
  <c r="AA369" i="5" s="1"/>
  <c r="AA368" i="5" s="1"/>
  <c r="AA367" i="5" s="1"/>
  <c r="AA366" i="5" s="1"/>
  <c r="AA365" i="5" s="1"/>
  <c r="AA364" i="5" s="1"/>
  <c r="AA363" i="5" s="1"/>
  <c r="H368" i="5"/>
  <c r="I368" i="5" s="1"/>
  <c r="H1979" i="5"/>
  <c r="I1979" i="5" s="1"/>
  <c r="AA1979" i="5"/>
  <c r="Z1979" i="5"/>
  <c r="AA1982" i="5"/>
  <c r="Z1982" i="5"/>
  <c r="H1982" i="5"/>
  <c r="I1982" i="5" s="1"/>
  <c r="H1971" i="5"/>
  <c r="I1971" i="5" s="1"/>
  <c r="Z1971" i="5"/>
  <c r="AA1971" i="5"/>
  <c r="AA1962" i="5"/>
  <c r="H1962" i="5"/>
  <c r="I1962" i="5" s="1"/>
  <c r="Z1962" i="5"/>
  <c r="Z1968" i="5"/>
  <c r="AA1968" i="5"/>
  <c r="H1968" i="5"/>
  <c r="I1968" i="5" s="1"/>
  <c r="AA1183" i="5"/>
  <c r="H1183" i="5"/>
  <c r="I1183" i="5" s="1"/>
  <c r="Z1183" i="5"/>
  <c r="Z1190" i="5"/>
  <c r="H1190" i="5"/>
  <c r="I1190" i="5" s="1"/>
  <c r="AA1190" i="5"/>
  <c r="H1185" i="5"/>
  <c r="I1185" i="5" s="1"/>
  <c r="AA1185" i="5"/>
  <c r="Z1185" i="5"/>
  <c r="H1180" i="5"/>
  <c r="I1180" i="5" s="1"/>
  <c r="Z1180" i="5"/>
  <c r="AA1180" i="5"/>
  <c r="Z1181" i="5"/>
  <c r="H1181" i="5"/>
  <c r="I1181" i="5" s="1"/>
  <c r="AA1181" i="5"/>
  <c r="AA1182" i="5"/>
  <c r="Z1182" i="5"/>
  <c r="H1182" i="5"/>
  <c r="I1182" i="5" s="1"/>
  <c r="H865" i="5"/>
  <c r="I865" i="5" s="1"/>
  <c r="Z865" i="5"/>
  <c r="AA865" i="5"/>
  <c r="H684" i="5"/>
  <c r="I684" i="5" s="1"/>
  <c r="Z684" i="5"/>
  <c r="AA684" i="5"/>
  <c r="H683" i="5"/>
  <c r="I683" i="5" s="1"/>
  <c r="AA683" i="5"/>
  <c r="Z683" i="5"/>
  <c r="H1861" i="5"/>
  <c r="I1861" i="5" s="1"/>
  <c r="AA1861" i="5"/>
  <c r="Z1861" i="5"/>
  <c r="H1845" i="5"/>
  <c r="I1845" i="5" s="1"/>
  <c r="AA1853" i="5"/>
  <c r="H1853" i="5"/>
  <c r="I1853" i="5" s="1"/>
  <c r="Z1853" i="5"/>
  <c r="AA1867" i="5"/>
  <c r="Z1867" i="5"/>
  <c r="H1867" i="5"/>
  <c r="I1867" i="5" s="1"/>
  <c r="AA1862" i="5"/>
  <c r="H1862" i="5"/>
  <c r="I1862" i="5" s="1"/>
  <c r="Z1862" i="5"/>
  <c r="H71" i="5"/>
  <c r="I71" i="5" s="1"/>
  <c r="AA71" i="5"/>
  <c r="Z71" i="5"/>
  <c r="H70" i="5"/>
  <c r="I70" i="5" s="1"/>
  <c r="Z70" i="5"/>
  <c r="AA70" i="5"/>
  <c r="H1150" i="5"/>
  <c r="I1150" i="5" s="1"/>
  <c r="AA1150" i="5"/>
  <c r="Z1150" i="5"/>
  <c r="AA2138" i="5"/>
  <c r="H2138" i="5"/>
  <c r="I2138" i="5" s="1"/>
  <c r="Z2138" i="5"/>
  <c r="AA2137" i="5"/>
  <c r="H2137" i="5"/>
  <c r="I2137" i="5" s="1"/>
  <c r="AA2141" i="5"/>
  <c r="H2141" i="5"/>
  <c r="I2141" i="5" s="1"/>
  <c r="Z2141" i="5"/>
  <c r="H2159" i="5"/>
  <c r="I2159" i="5" s="1"/>
  <c r="Z2159" i="5"/>
  <c r="AA2159" i="5"/>
  <c r="AA2139" i="5"/>
  <c r="H2139" i="5"/>
  <c r="I2139" i="5" s="1"/>
  <c r="Z2139" i="5"/>
  <c r="Z2132" i="5"/>
  <c r="W2132" i="5"/>
  <c r="H2132" i="5"/>
  <c r="I2132" i="5" s="1"/>
  <c r="H33" i="5"/>
  <c r="I33" i="5" s="1"/>
  <c r="AA33" i="5"/>
  <c r="Z33" i="5"/>
  <c r="H1777" i="5"/>
  <c r="I1777" i="5" s="1"/>
  <c r="AA1777" i="5"/>
  <c r="AA1776" i="5" s="1"/>
  <c r="AA1775" i="5" s="1"/>
  <c r="AA1774" i="5" s="1"/>
  <c r="AA1773" i="5" s="1"/>
  <c r="AA1772" i="5" s="1"/>
  <c r="AA1771" i="5" s="1"/>
  <c r="AA1770" i="5" s="1"/>
  <c r="AA1769" i="5" s="1"/>
  <c r="AA1768" i="5" s="1"/>
  <c r="AA1767" i="5" s="1"/>
  <c r="H1786" i="5"/>
  <c r="I1786" i="5" s="1"/>
  <c r="Z1786" i="5"/>
  <c r="AA1786" i="5"/>
  <c r="AA1798" i="5"/>
  <c r="Z1798" i="5"/>
  <c r="H1798" i="5"/>
  <c r="I1798" i="5" s="1"/>
  <c r="H1774" i="5"/>
  <c r="I1774" i="5" s="1"/>
  <c r="Z1800" i="5"/>
  <c r="H1800" i="5"/>
  <c r="I1800" i="5" s="1"/>
  <c r="AA1800" i="5"/>
  <c r="AA358" i="5"/>
  <c r="H358" i="5"/>
  <c r="I358" i="5" s="1"/>
  <c r="Z358" i="5"/>
  <c r="H359" i="5"/>
  <c r="I359" i="5" s="1"/>
  <c r="AA359" i="5"/>
  <c r="Z359" i="5"/>
  <c r="AA360" i="5"/>
  <c r="Z360" i="5"/>
  <c r="H360" i="5"/>
  <c r="I360" i="5" s="1"/>
  <c r="H327" i="5"/>
  <c r="I327" i="5" s="1"/>
  <c r="Z327" i="5"/>
  <c r="Z328" i="5" s="1"/>
  <c r="Z329" i="5" s="1"/>
  <c r="Z330" i="5" s="1"/>
  <c r="Z331" i="5" s="1"/>
  <c r="Z332" i="5" s="1"/>
  <c r="Z333" i="5" s="1"/>
  <c r="Z334" i="5" s="1"/>
  <c r="Z335" i="5" s="1"/>
  <c r="Z336" i="5" s="1"/>
  <c r="H331" i="5"/>
  <c r="I331" i="5" s="1"/>
  <c r="H332" i="5"/>
  <c r="I332" i="5" s="1"/>
  <c r="H826" i="5"/>
  <c r="I826" i="5" s="1"/>
  <c r="Z826" i="5"/>
  <c r="AA826" i="5"/>
  <c r="H825" i="5"/>
  <c r="I825" i="5" s="1"/>
  <c r="Z825" i="5"/>
  <c r="AA825" i="5"/>
  <c r="Y825" i="5"/>
  <c r="K825" i="5" s="1"/>
  <c r="M825" i="5" s="1"/>
  <c r="Z1909" i="5"/>
  <c r="AA1909" i="5"/>
  <c r="H1909" i="5"/>
  <c r="I1909" i="5" s="1"/>
  <c r="AA1891" i="5"/>
  <c r="Z1891" i="5"/>
  <c r="H1891" i="5"/>
  <c r="I1891" i="5" s="1"/>
  <c r="H1907" i="5"/>
  <c r="I1907" i="5" s="1"/>
  <c r="AA1907" i="5"/>
  <c r="Z1907" i="5"/>
  <c r="H1876" i="5"/>
  <c r="I1876" i="5" s="1"/>
  <c r="H1879" i="5"/>
  <c r="I1879" i="5" s="1"/>
  <c r="H326" i="5"/>
  <c r="I326" i="5" s="1"/>
  <c r="Z326" i="5"/>
  <c r="AA326" i="5"/>
  <c r="Z290" i="5"/>
  <c r="H290" i="5"/>
  <c r="I290" i="5" s="1"/>
  <c r="H898" i="5"/>
  <c r="I898" i="5" s="1"/>
  <c r="Z898" i="5"/>
  <c r="AA898" i="5"/>
  <c r="H469" i="5"/>
  <c r="I469" i="5" s="1"/>
  <c r="Z469" i="5"/>
  <c r="AA469" i="5"/>
  <c r="AA2040" i="5"/>
  <c r="H2040" i="5"/>
  <c r="I2040" i="5" s="1"/>
  <c r="Z2040" i="5"/>
  <c r="H2026" i="5"/>
  <c r="I2026" i="5" s="1"/>
  <c r="H2049" i="5"/>
  <c r="I2049" i="5" s="1"/>
  <c r="AA2049" i="5"/>
  <c r="Z2049" i="5"/>
  <c r="H2045" i="5"/>
  <c r="I2045" i="5" s="1"/>
  <c r="AA2045" i="5"/>
  <c r="Z2045" i="5"/>
  <c r="AA2035" i="5"/>
  <c r="H2035" i="5"/>
  <c r="I2035" i="5" s="1"/>
  <c r="Z2035" i="5"/>
  <c r="AA2043" i="5"/>
  <c r="H2043" i="5"/>
  <c r="I2043" i="5" s="1"/>
  <c r="Z2043" i="5"/>
  <c r="H484" i="5"/>
  <c r="I484" i="5" s="1"/>
  <c r="Z484" i="5"/>
  <c r="AA484" i="5"/>
  <c r="AA492" i="5"/>
  <c r="AA491" i="5" s="1"/>
  <c r="H492" i="5"/>
  <c r="I492" i="5" s="1"/>
  <c r="Z492" i="5"/>
  <c r="Z487" i="5"/>
  <c r="AA487" i="5"/>
  <c r="H487" i="5"/>
  <c r="I487" i="5" s="1"/>
  <c r="AA482" i="5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H482" i="5"/>
  <c r="I482" i="5" s="1"/>
  <c r="Z482" i="5"/>
  <c r="AA483" i="5"/>
  <c r="Z483" i="5"/>
  <c r="H483" i="5"/>
  <c r="I483" i="5" s="1"/>
  <c r="H1081" i="5"/>
  <c r="I1081" i="5" s="1"/>
  <c r="Z1081" i="5"/>
  <c r="AA1081" i="5"/>
  <c r="AA1647" i="5"/>
  <c r="Y1647" i="5"/>
  <c r="K1647" i="5" s="1"/>
  <c r="M1647" i="5" s="1"/>
  <c r="Z1647" i="5"/>
  <c r="H1647" i="5"/>
  <c r="I1647" i="5" s="1"/>
  <c r="AA1634" i="5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Y1634" i="5"/>
  <c r="K1634" i="5" s="1"/>
  <c r="M1634" i="5" s="1"/>
  <c r="P1634" i="5" s="1"/>
  <c r="H1634" i="5"/>
  <c r="I1634" i="5" s="1"/>
  <c r="H1629" i="5"/>
  <c r="I1629" i="5" s="1"/>
  <c r="Y1629" i="5"/>
  <c r="K1629" i="5" s="1"/>
  <c r="M1629" i="5" s="1"/>
  <c r="H1653" i="5"/>
  <c r="I1653" i="5" s="1"/>
  <c r="AA1653" i="5"/>
  <c r="Z1653" i="5"/>
  <c r="Y1653" i="5" s="1"/>
  <c r="K1653" i="5" s="1"/>
  <c r="M1653" i="5" s="1"/>
  <c r="Y1628" i="5"/>
  <c r="K1628" i="5" s="1"/>
  <c r="M1628" i="5" s="1"/>
  <c r="H1628" i="5"/>
  <c r="I1628" i="5" s="1"/>
  <c r="Z1639" i="5"/>
  <c r="AA1639" i="5"/>
  <c r="H1639" i="5"/>
  <c r="I1639" i="5" s="1"/>
  <c r="Y1639" i="5"/>
  <c r="K1639" i="5" s="1"/>
  <c r="M1639" i="5" s="1"/>
  <c r="P1639" i="5" s="1"/>
  <c r="AA1836" i="5"/>
  <c r="Z1836" i="5"/>
  <c r="H1836" i="5"/>
  <c r="I1836" i="5" s="1"/>
  <c r="AA1838" i="5"/>
  <c r="H1838" i="5"/>
  <c r="I1838" i="5" s="1"/>
  <c r="Z1838" i="5"/>
  <c r="H1806" i="5"/>
  <c r="I1806" i="5" s="1"/>
  <c r="AA1813" i="5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H1813" i="5"/>
  <c r="I1813" i="5" s="1"/>
  <c r="AA1816" i="5"/>
  <c r="H1816" i="5"/>
  <c r="I1816" i="5" s="1"/>
  <c r="Z1816" i="5"/>
  <c r="H1811" i="5"/>
  <c r="I1811" i="5" s="1"/>
  <c r="H1663" i="5"/>
  <c r="I1663" i="5" s="1"/>
  <c r="H1693" i="5"/>
  <c r="I1693" i="5" s="1"/>
  <c r="AA1693" i="5"/>
  <c r="Z1693" i="5"/>
  <c r="AA1671" i="5"/>
  <c r="H1671" i="5"/>
  <c r="I1671" i="5" s="1"/>
  <c r="Z1671" i="5"/>
  <c r="Z1680" i="5"/>
  <c r="AA1680" i="5"/>
  <c r="H1680" i="5"/>
  <c r="I1680" i="5" s="1"/>
  <c r="H1660" i="5"/>
  <c r="I1660" i="5" s="1"/>
  <c r="AA1673" i="5"/>
  <c r="H1673" i="5"/>
  <c r="I1673" i="5" s="1"/>
  <c r="Z1673" i="5"/>
  <c r="H793" i="5"/>
  <c r="I793" i="5" s="1"/>
  <c r="Z793" i="5"/>
  <c r="AA793" i="5"/>
  <c r="H214" i="5"/>
  <c r="I214" i="5" s="1"/>
  <c r="AA214" i="5"/>
  <c r="Z214" i="5"/>
  <c r="H1594" i="5"/>
  <c r="I1594" i="5" s="1"/>
  <c r="Z1607" i="5"/>
  <c r="AA1607" i="5"/>
  <c r="H1607" i="5"/>
  <c r="I1607" i="5" s="1"/>
  <c r="H1608" i="5"/>
  <c r="I1608" i="5" s="1"/>
  <c r="AA1608" i="5"/>
  <c r="Z1608" i="5"/>
  <c r="H1591" i="5"/>
  <c r="I1591" i="5" s="1"/>
  <c r="H1617" i="5"/>
  <c r="I1617" i="5" s="1"/>
  <c r="AA1617" i="5"/>
  <c r="Z1617" i="5"/>
  <c r="H1596" i="5"/>
  <c r="I1596" i="5" s="1"/>
  <c r="H1229" i="5"/>
  <c r="I1229" i="5" s="1"/>
  <c r="AA1236" i="5"/>
  <c r="AA1235" i="5" s="1"/>
  <c r="AA1234" i="5" s="1"/>
  <c r="AA1233" i="5" s="1"/>
  <c r="AA1232" i="5" s="1"/>
  <c r="AA1231" i="5" s="1"/>
  <c r="AA1230" i="5" s="1"/>
  <c r="AA1229" i="5" s="1"/>
  <c r="AA1228" i="5" s="1"/>
  <c r="AA1227" i="5" s="1"/>
  <c r="H1236" i="5"/>
  <c r="I1236" i="5" s="1"/>
  <c r="H1237" i="5"/>
  <c r="I1237" i="5" s="1"/>
  <c r="AA1238" i="5"/>
  <c r="AA1237" i="5" s="1"/>
  <c r="H1238" i="5"/>
  <c r="I1238" i="5" s="1"/>
  <c r="Z1238" i="5"/>
  <c r="H1233" i="5"/>
  <c r="I1233" i="5" s="1"/>
  <c r="H1228" i="5"/>
  <c r="I1228" i="5" s="1"/>
  <c r="AA2107" i="5"/>
  <c r="Z2107" i="5"/>
  <c r="H2107" i="5"/>
  <c r="I2107" i="5" s="1"/>
  <c r="AA2099" i="5"/>
  <c r="AA2098" i="5" s="1"/>
  <c r="AA2097" i="5" s="1"/>
  <c r="AA2096" i="5" s="1"/>
  <c r="AA2095" i="5" s="1"/>
  <c r="AA2094" i="5" s="1"/>
  <c r="AA2093" i="5" s="1"/>
  <c r="AA2092" i="5" s="1"/>
  <c r="AA2091" i="5" s="1"/>
  <c r="H2099" i="5"/>
  <c r="I2099" i="5" s="1"/>
  <c r="AA2113" i="5"/>
  <c r="H2113" i="5"/>
  <c r="I2113" i="5" s="1"/>
  <c r="Z2113" i="5"/>
  <c r="H2126" i="5"/>
  <c r="I2126" i="5" s="1"/>
  <c r="AA2126" i="5"/>
  <c r="Z2126" i="5"/>
  <c r="AA2103" i="5"/>
  <c r="H2103" i="5"/>
  <c r="I2103" i="5" s="1"/>
  <c r="Z2103" i="5"/>
  <c r="H573" i="5"/>
  <c r="I573" i="5" s="1"/>
  <c r="Z573" i="5"/>
  <c r="AA573" i="5"/>
  <c r="H541" i="5"/>
  <c r="I541" i="5" s="1"/>
  <c r="Z541" i="5"/>
  <c r="AA541" i="5"/>
  <c r="AA1748" i="5"/>
  <c r="Z1748" i="5"/>
  <c r="H1748" i="5"/>
  <c r="I1748" i="5" s="1"/>
  <c r="AA1759" i="5"/>
  <c r="H1759" i="5"/>
  <c r="I1759" i="5" s="1"/>
  <c r="Z1759" i="5"/>
  <c r="Z1757" i="5"/>
  <c r="AA1757" i="5"/>
  <c r="H1757" i="5"/>
  <c r="I1757" i="5" s="1"/>
  <c r="H1755" i="5"/>
  <c r="I1755" i="5" s="1"/>
  <c r="Z1755" i="5"/>
  <c r="AA1755" i="5"/>
  <c r="H1744" i="5"/>
  <c r="I1744" i="5" s="1"/>
  <c r="Z1744" i="5"/>
  <c r="AA1744" i="5"/>
  <c r="H1737" i="5"/>
  <c r="I1737" i="5" s="1"/>
  <c r="H180" i="5"/>
  <c r="I180" i="5" s="1"/>
  <c r="AA180" i="5"/>
  <c r="Z180" i="5"/>
  <c r="H1705" i="5"/>
  <c r="I1705" i="5" s="1"/>
  <c r="H1697" i="5"/>
  <c r="I1697" i="5" s="1"/>
  <c r="H1717" i="5"/>
  <c r="I1717" i="5" s="1"/>
  <c r="AA1717" i="5"/>
  <c r="Z1717" i="5"/>
  <c r="H1723" i="5"/>
  <c r="I1723" i="5" s="1"/>
  <c r="AA1723" i="5"/>
  <c r="Z1723" i="5"/>
  <c r="AA1721" i="5"/>
  <c r="Z1721" i="5"/>
  <c r="H1721" i="5"/>
  <c r="I1721" i="5" s="1"/>
  <c r="H1700" i="5"/>
  <c r="I1700" i="5" s="1"/>
  <c r="H1330" i="5"/>
  <c r="I1330" i="5" s="1"/>
  <c r="H1115" i="5"/>
  <c r="I1115" i="5" s="1"/>
  <c r="Z1115" i="5"/>
  <c r="AA1115" i="5"/>
  <c r="Z1117" i="5"/>
  <c r="H1117" i="5"/>
  <c r="I1117" i="5" s="1"/>
  <c r="AA1117" i="5"/>
  <c r="H1094" i="5"/>
  <c r="I1094" i="5" s="1"/>
  <c r="AA1094" i="5"/>
  <c r="AA1093" i="5" s="1"/>
  <c r="AA1092" i="5" s="1"/>
  <c r="AA1091" i="5" s="1"/>
  <c r="AA1090" i="5" s="1"/>
  <c r="AA1089" i="5" s="1"/>
  <c r="AA1088" i="5" s="1"/>
  <c r="AA1087" i="5" s="1"/>
  <c r="AA1086" i="5" s="1"/>
  <c r="AA1085" i="5" s="1"/>
  <c r="AA1084" i="5" s="1"/>
  <c r="AA1083" i="5" s="1"/>
  <c r="Z1094" i="5"/>
  <c r="H1089" i="5"/>
  <c r="I1089" i="5" s="1"/>
  <c r="H1084" i="5"/>
  <c r="I1084" i="5" s="1"/>
  <c r="H1092" i="5"/>
  <c r="I1092" i="5" s="1"/>
  <c r="H971" i="5"/>
  <c r="I971" i="5" s="1"/>
  <c r="AA971" i="5"/>
  <c r="Z971" i="5"/>
  <c r="H1200" i="5"/>
  <c r="I1200" i="5" s="1"/>
  <c r="AA1207" i="5"/>
  <c r="H1207" i="5"/>
  <c r="I1207" i="5" s="1"/>
  <c r="Z1207" i="5"/>
  <c r="AA1208" i="5"/>
  <c r="H1208" i="5"/>
  <c r="I1208" i="5" s="1"/>
  <c r="Z1208" i="5"/>
  <c r="H1203" i="5"/>
  <c r="I1203" i="5" s="1"/>
  <c r="Z1203" i="5"/>
  <c r="AA1203" i="5"/>
  <c r="H1198" i="5"/>
  <c r="I1198" i="5" s="1"/>
  <c r="H1199" i="5"/>
  <c r="I1199" i="5" s="1"/>
  <c r="H756" i="5"/>
  <c r="I756" i="5" s="1"/>
  <c r="AA756" i="5"/>
  <c r="Z756" i="5"/>
  <c r="AA1508" i="5"/>
  <c r="Z1508" i="5"/>
  <c r="H1508" i="5"/>
  <c r="I1508" i="5" s="1"/>
  <c r="H1486" i="5"/>
  <c r="I1486" i="5" s="1"/>
  <c r="AA1498" i="5"/>
  <c r="H1498" i="5"/>
  <c r="I1498" i="5" s="1"/>
  <c r="Z1498" i="5"/>
  <c r="H1506" i="5"/>
  <c r="I1506" i="5" s="1"/>
  <c r="AA1506" i="5"/>
  <c r="Z1506" i="5"/>
  <c r="H1480" i="5"/>
  <c r="I1480" i="5" s="1"/>
  <c r="AA1491" i="5"/>
  <c r="H1491" i="5"/>
  <c r="I1491" i="5" s="1"/>
  <c r="Z1491" i="5"/>
  <c r="AA1472" i="5"/>
  <c r="H1472" i="5"/>
  <c r="I1472" i="5" s="1"/>
  <c r="Z1472" i="5"/>
  <c r="AA1470" i="5"/>
  <c r="H1470" i="5"/>
  <c r="I1470" i="5" s="1"/>
  <c r="Z1470" i="5"/>
  <c r="H1463" i="5"/>
  <c r="I1463" i="5" s="1"/>
  <c r="Z1463" i="5"/>
  <c r="AA1463" i="5"/>
  <c r="Z1469" i="5"/>
  <c r="AA1469" i="5"/>
  <c r="H1469" i="5"/>
  <c r="I1469" i="5" s="1"/>
  <c r="H1456" i="5"/>
  <c r="I1456" i="5" s="1"/>
  <c r="Z1456" i="5"/>
  <c r="AA1456" i="5"/>
  <c r="H1446" i="5"/>
  <c r="I1446" i="5" s="1"/>
  <c r="H144" i="5"/>
  <c r="I144" i="5" s="1"/>
  <c r="Z144" i="5"/>
  <c r="AA144" i="5"/>
  <c r="H104" i="5"/>
  <c r="I104" i="5" s="1"/>
  <c r="Z104" i="5"/>
  <c r="AA104" i="5"/>
  <c r="H1041" i="5"/>
  <c r="I1041" i="5" s="1"/>
  <c r="Z1041" i="5"/>
  <c r="AA1041" i="5"/>
  <c r="H250" i="5"/>
  <c r="I250" i="5" s="1"/>
  <c r="Z250" i="5"/>
  <c r="AA250" i="5"/>
  <c r="H249" i="5"/>
  <c r="I249" i="5" s="1"/>
  <c r="AA249" i="5"/>
  <c r="Z249" i="5"/>
  <c r="H935" i="5"/>
  <c r="I935" i="5" s="1"/>
  <c r="AA935" i="5"/>
  <c r="Z935" i="5"/>
  <c r="H1372" i="5"/>
  <c r="I1372" i="5" s="1"/>
  <c r="AA1403" i="5"/>
  <c r="H1403" i="5"/>
  <c r="I1403" i="5" s="1"/>
  <c r="Z1403" i="5"/>
  <c r="AA1388" i="5"/>
  <c r="H1388" i="5"/>
  <c r="I1388" i="5" s="1"/>
  <c r="Z1388" i="5"/>
  <c r="H1376" i="5"/>
  <c r="I1376" i="5" s="1"/>
  <c r="AA1382" i="5"/>
  <c r="Z1382" i="5"/>
  <c r="H1382" i="5"/>
  <c r="I1382" i="5" s="1"/>
  <c r="H1389" i="5"/>
  <c r="I1389" i="5" s="1"/>
  <c r="Z1389" i="5"/>
  <c r="AA1389" i="5"/>
  <c r="AA1289" i="5"/>
  <c r="Z1289" i="5"/>
  <c r="H1289" i="5"/>
  <c r="I1289" i="5" s="1"/>
  <c r="H1273" i="5"/>
  <c r="I1273" i="5" s="1"/>
  <c r="AA1273" i="5"/>
  <c r="AA1272" i="5" s="1"/>
  <c r="AA1274" i="5"/>
  <c r="H1274" i="5"/>
  <c r="I1274" i="5" s="1"/>
  <c r="Z1274" i="5"/>
  <c r="H1280" i="5"/>
  <c r="I1280" i="5" s="1"/>
  <c r="AA1280" i="5"/>
  <c r="Z1280" i="5"/>
  <c r="AA1281" i="5"/>
  <c r="H1281" i="5"/>
  <c r="I1281" i="5" s="1"/>
  <c r="Z1281" i="5"/>
  <c r="H1005" i="5"/>
  <c r="I1005" i="5" s="1"/>
  <c r="AA1005" i="5"/>
  <c r="Z1005" i="5"/>
  <c r="H1006" i="5"/>
  <c r="I1006" i="5" s="1"/>
  <c r="AA1006" i="5"/>
  <c r="Z1006" i="5"/>
  <c r="AA2068" i="5"/>
  <c r="H2068" i="5"/>
  <c r="I2068" i="5" s="1"/>
  <c r="Z2068" i="5"/>
  <c r="H2067" i="5"/>
  <c r="I2067" i="5" s="1"/>
  <c r="Z2067" i="5"/>
  <c r="AA2067" i="5"/>
  <c r="AA2074" i="5"/>
  <c r="Z2074" i="5"/>
  <c r="H2074" i="5"/>
  <c r="I2074" i="5" s="1"/>
  <c r="AA2087" i="5"/>
  <c r="H2087" i="5"/>
  <c r="I2087" i="5" s="1"/>
  <c r="Z2087" i="5"/>
  <c r="Z2088" i="5"/>
  <c r="H2088" i="5"/>
  <c r="I2088" i="5" s="1"/>
  <c r="AA2088" i="5"/>
  <c r="H610" i="5"/>
  <c r="I610" i="5" s="1"/>
  <c r="Z610" i="5"/>
  <c r="AA610" i="5"/>
  <c r="H609" i="5"/>
  <c r="I609" i="5" s="1"/>
  <c r="Z609" i="5"/>
  <c r="AA609" i="5"/>
  <c r="AA1422" i="5"/>
  <c r="Z1422" i="5"/>
  <c r="H1422" i="5"/>
  <c r="I1422" i="5" s="1"/>
  <c r="AA1428" i="5"/>
  <c r="H1428" i="5"/>
  <c r="I1428" i="5" s="1"/>
  <c r="Z1428" i="5"/>
  <c r="AA1424" i="5"/>
  <c r="H1424" i="5"/>
  <c r="I1424" i="5" s="1"/>
  <c r="Z1424" i="5"/>
  <c r="H1440" i="5"/>
  <c r="I1440" i="5" s="1"/>
  <c r="Z1440" i="5"/>
  <c r="AA1440" i="5"/>
  <c r="H1414" i="5"/>
  <c r="I1414" i="5" s="1"/>
  <c r="Z1574" i="5"/>
  <c r="AA1574" i="5"/>
  <c r="H1574" i="5"/>
  <c r="I1574" i="5" s="1"/>
  <c r="H1573" i="5"/>
  <c r="I1573" i="5" s="1"/>
  <c r="AA1573" i="5"/>
  <c r="Z1573" i="5"/>
  <c r="H1554" i="5"/>
  <c r="I1554" i="5" s="1"/>
  <c r="H1580" i="5"/>
  <c r="I1580" i="5" s="1"/>
  <c r="Z1580" i="5"/>
  <c r="AA1580" i="5"/>
  <c r="AA1561" i="5"/>
  <c r="AA1560" i="5" s="1"/>
  <c r="AA1559" i="5" s="1"/>
  <c r="AA1558" i="5" s="1"/>
  <c r="AA1557" i="5" s="1"/>
  <c r="AA1556" i="5" s="1"/>
  <c r="AA1555" i="5" s="1"/>
  <c r="AA1554" i="5" s="1"/>
  <c r="AA1553" i="5" s="1"/>
  <c r="AA1552" i="5" s="1"/>
  <c r="AA1551" i="5" s="1"/>
  <c r="H1561" i="5"/>
  <c r="I1561" i="5" s="1"/>
  <c r="H1556" i="5"/>
  <c r="I1556" i="5" s="1"/>
  <c r="H2015" i="5"/>
  <c r="I2015" i="5" s="1"/>
  <c r="AA2015" i="5"/>
  <c r="Z2015" i="5"/>
  <c r="H2016" i="5"/>
  <c r="I2016" i="5" s="1"/>
  <c r="Z2016" i="5"/>
  <c r="AA2016" i="5"/>
  <c r="H2007" i="5"/>
  <c r="I2007" i="5" s="1"/>
  <c r="Z2007" i="5"/>
  <c r="AA2007" i="5"/>
  <c r="AA2009" i="5"/>
  <c r="H2009" i="5"/>
  <c r="I2009" i="5" s="1"/>
  <c r="Z2009" i="5"/>
  <c r="AA1994" i="5"/>
  <c r="H1994" i="5"/>
  <c r="I1994" i="5" s="1"/>
  <c r="Z1994" i="5"/>
  <c r="AA1995" i="5"/>
  <c r="H1995" i="5"/>
  <c r="I1995" i="5" s="1"/>
  <c r="Z1995" i="5"/>
  <c r="H1534" i="5"/>
  <c r="I1534" i="5" s="1"/>
  <c r="AA1534" i="5"/>
  <c r="Z1534" i="5"/>
  <c r="AA1525" i="5"/>
  <c r="H1525" i="5"/>
  <c r="I1525" i="5" s="1"/>
  <c r="H1532" i="5"/>
  <c r="I1532" i="5" s="1"/>
  <c r="AA1532" i="5"/>
  <c r="Z1532" i="5"/>
  <c r="H1516" i="5"/>
  <c r="I1516" i="5" s="1"/>
  <c r="H1522" i="5"/>
  <c r="I1522" i="5" s="1"/>
  <c r="AA1527" i="5"/>
  <c r="H1527" i="5"/>
  <c r="I1527" i="5" s="1"/>
  <c r="Z1527" i="5"/>
  <c r="W615" i="5"/>
  <c r="H615" i="5"/>
  <c r="I615" i="5" s="1"/>
  <c r="Z615" i="5"/>
  <c r="Y615" i="5"/>
  <c r="K615" i="5" s="1"/>
  <c r="M615" i="5" s="1"/>
  <c r="P615" i="5" s="1"/>
  <c r="Q615" i="5" s="1"/>
  <c r="H287" i="5"/>
  <c r="I287" i="5" s="1"/>
  <c r="Z287" i="5"/>
  <c r="AA287" i="5"/>
  <c r="H431" i="5"/>
  <c r="I431" i="5" s="1"/>
  <c r="AA431" i="5"/>
  <c r="Z431" i="5"/>
  <c r="H430" i="5"/>
  <c r="I430" i="5" s="1"/>
  <c r="AA430" i="5"/>
  <c r="AA1932" i="5"/>
  <c r="H1932" i="5"/>
  <c r="I1932" i="5" s="1"/>
  <c r="Z1932" i="5"/>
  <c r="H1944" i="5"/>
  <c r="I1944" i="5" s="1"/>
  <c r="AA1944" i="5"/>
  <c r="Z1944" i="5"/>
  <c r="AA1923" i="5"/>
  <c r="H1923" i="5"/>
  <c r="I1923" i="5" s="1"/>
  <c r="Z1923" i="5"/>
  <c r="AA1939" i="5"/>
  <c r="H1939" i="5"/>
  <c r="I1939" i="5" s="1"/>
  <c r="Z1939" i="5"/>
  <c r="H1915" i="5"/>
  <c r="I1915" i="5" s="1"/>
  <c r="Z1362" i="5"/>
  <c r="AA1362" i="5"/>
  <c r="H1362" i="5"/>
  <c r="I1362" i="5" s="1"/>
  <c r="AA1363" i="5"/>
  <c r="Z1363" i="5"/>
  <c r="H1363" i="5"/>
  <c r="I1363" i="5" s="1"/>
  <c r="H1353" i="5"/>
  <c r="I1353" i="5" s="1"/>
  <c r="Z1353" i="5"/>
  <c r="AA1353" i="5"/>
  <c r="AA1352" i="5"/>
  <c r="H1352" i="5"/>
  <c r="I1352" i="5" s="1"/>
  <c r="Z1352" i="5"/>
  <c r="H1342" i="5"/>
  <c r="I1342" i="5" s="1"/>
  <c r="AA1351" i="5"/>
  <c r="H1351" i="5"/>
  <c r="I1351" i="5" s="1"/>
  <c r="Z1351" i="5"/>
  <c r="H721" i="5"/>
  <c r="I721" i="5" s="1"/>
  <c r="Z721" i="5"/>
  <c r="AA721" i="5"/>
  <c r="AA393" i="5"/>
  <c r="H393" i="5"/>
  <c r="I393" i="5" s="1"/>
  <c r="Z393" i="5"/>
  <c r="AA394" i="5"/>
  <c r="Z394" i="5"/>
  <c r="H394" i="5"/>
  <c r="I394" i="5" s="1"/>
  <c r="AA395" i="5"/>
  <c r="Z395" i="5"/>
  <c r="H395" i="5"/>
  <c r="I395" i="5" s="1"/>
  <c r="H363" i="5"/>
  <c r="I363" i="5" s="1"/>
  <c r="Z363" i="5"/>
  <c r="Z364" i="5" s="1"/>
  <c r="Z365" i="5" s="1"/>
  <c r="Z366" i="5" s="1"/>
  <c r="Z367" i="5" s="1"/>
  <c r="Z368" i="5" s="1"/>
  <c r="Z369" i="5" s="1"/>
  <c r="Z370" i="5" s="1"/>
  <c r="Z371" i="5" s="1"/>
  <c r="Z372" i="5" s="1"/>
  <c r="Z373" i="5" s="1"/>
  <c r="H366" i="5"/>
  <c r="I366" i="5" s="1"/>
  <c r="H367" i="5"/>
  <c r="I367" i="5" s="1"/>
  <c r="AA1973" i="5"/>
  <c r="Z1973" i="5"/>
  <c r="H1973" i="5"/>
  <c r="I1973" i="5" s="1"/>
  <c r="AA1972" i="5"/>
  <c r="H1972" i="5"/>
  <c r="I1972" i="5" s="1"/>
  <c r="Z1972" i="5"/>
  <c r="AA1978" i="5"/>
  <c r="H1978" i="5"/>
  <c r="I1978" i="5" s="1"/>
  <c r="Z1978" i="5"/>
  <c r="AA1970" i="5"/>
  <c r="H1970" i="5"/>
  <c r="I1970" i="5" s="1"/>
  <c r="Z1970" i="5"/>
  <c r="H1951" i="5"/>
  <c r="I1951" i="5" s="1"/>
  <c r="AA1966" i="5"/>
  <c r="H1966" i="5"/>
  <c r="I1966" i="5" s="1"/>
  <c r="Z1966" i="5"/>
  <c r="Z1177" i="5"/>
  <c r="H1177" i="5"/>
  <c r="I1177" i="5" s="1"/>
  <c r="AA1177" i="5"/>
  <c r="AA1184" i="5"/>
  <c r="Z1184" i="5"/>
  <c r="H1184" i="5"/>
  <c r="I1184" i="5" s="1"/>
  <c r="AA1179" i="5"/>
  <c r="H1179" i="5"/>
  <c r="I1179" i="5" s="1"/>
  <c r="Z1179" i="5"/>
  <c r="Z1174" i="5"/>
  <c r="AA1174" i="5"/>
  <c r="H1174" i="5"/>
  <c r="I1174" i="5" s="1"/>
  <c r="AA1175" i="5"/>
  <c r="H1175" i="5"/>
  <c r="I1175" i="5" s="1"/>
  <c r="Z1175" i="5"/>
  <c r="AA1176" i="5"/>
  <c r="Z1176" i="5"/>
  <c r="H1176" i="5"/>
  <c r="I1176" i="5" s="1"/>
  <c r="H866" i="5"/>
  <c r="I866" i="5" s="1"/>
  <c r="Z866" i="5"/>
  <c r="AA866" i="5"/>
  <c r="H651" i="5"/>
  <c r="I651" i="5" s="1"/>
  <c r="Z651" i="5"/>
  <c r="Z652" i="5" s="1"/>
  <c r="H1870" i="5"/>
  <c r="I1870" i="5" s="1"/>
  <c r="Z1870" i="5"/>
  <c r="AA1870" i="5"/>
  <c r="H1858" i="5"/>
  <c r="I1858" i="5" s="1"/>
  <c r="AA1858" i="5"/>
  <c r="Z1858" i="5"/>
  <c r="H1871" i="5"/>
  <c r="I1871" i="5" s="1"/>
  <c r="AA1871" i="5"/>
  <c r="Z1871" i="5"/>
  <c r="AA1850" i="5"/>
  <c r="H1850" i="5"/>
  <c r="I1850" i="5" s="1"/>
  <c r="Z1850" i="5"/>
  <c r="AA1856" i="5"/>
  <c r="Z1856" i="5"/>
  <c r="H1856" i="5"/>
  <c r="I1856" i="5" s="1"/>
  <c r="AA1854" i="5"/>
  <c r="Z1854" i="5"/>
  <c r="H1854" i="5"/>
  <c r="I1854" i="5" s="1"/>
  <c r="Z38" i="5"/>
  <c r="H38" i="5"/>
  <c r="I38" i="5" s="1"/>
  <c r="H1152" i="5"/>
  <c r="I1152" i="5" s="1"/>
  <c r="AA1152" i="5"/>
  <c r="Z1152" i="5"/>
  <c r="H1151" i="5"/>
  <c r="I1151" i="5" s="1"/>
  <c r="Z1151" i="5"/>
  <c r="AA1151" i="5"/>
  <c r="H2134" i="5"/>
  <c r="I2134" i="5" s="1"/>
  <c r="W2134" i="5"/>
  <c r="Z2134" i="5"/>
  <c r="H2130" i="5"/>
  <c r="I2130" i="5" s="1"/>
  <c r="Z2130" i="5"/>
  <c r="W2130" i="5"/>
  <c r="Z2140" i="5"/>
  <c r="AA2140" i="5"/>
  <c r="H2140" i="5"/>
  <c r="I2140" i="5" s="1"/>
  <c r="AA2157" i="5"/>
  <c r="H2157" i="5"/>
  <c r="I2157" i="5" s="1"/>
  <c r="Z2157" i="5"/>
  <c r="H2128" i="5"/>
  <c r="I2128" i="5" s="1"/>
  <c r="Z2128" i="5"/>
  <c r="W2128" i="5"/>
  <c r="H34" i="5"/>
  <c r="I34" i="5" s="1"/>
  <c r="Z34" i="5"/>
  <c r="AA34" i="5"/>
  <c r="H1801" i="5"/>
  <c r="I1801" i="5" s="1"/>
  <c r="Z1801" i="5"/>
  <c r="AA1801" i="5"/>
  <c r="H1769" i="5"/>
  <c r="I1769" i="5" s="1"/>
  <c r="AA1785" i="5"/>
  <c r="H1785" i="5"/>
  <c r="I1785" i="5" s="1"/>
  <c r="Z1785" i="5"/>
  <c r="AA1779" i="5"/>
  <c r="H1779" i="5"/>
  <c r="I1779" i="5" s="1"/>
  <c r="Z1779" i="5"/>
  <c r="H1773" i="5"/>
  <c r="I1773" i="5" s="1"/>
  <c r="H1799" i="5"/>
  <c r="I1799" i="5" s="1"/>
  <c r="Z1799" i="5"/>
  <c r="AA1799" i="5"/>
  <c r="AA352" i="5"/>
  <c r="Z352" i="5"/>
  <c r="H352" i="5"/>
  <c r="I352" i="5" s="1"/>
  <c r="AA353" i="5"/>
  <c r="H353" i="5"/>
  <c r="I353" i="5" s="1"/>
  <c r="Z353" i="5"/>
  <c r="AA354" i="5"/>
  <c r="H354" i="5"/>
  <c r="I354" i="5" s="1"/>
  <c r="Z354" i="5"/>
  <c r="Z361" i="5"/>
  <c r="AA361" i="5"/>
  <c r="H361" i="5"/>
  <c r="I361" i="5" s="1"/>
  <c r="AA362" i="5"/>
  <c r="H362" i="5"/>
  <c r="I362" i="5" s="1"/>
  <c r="Z362" i="5"/>
  <c r="AA357" i="5"/>
  <c r="Z357" i="5"/>
  <c r="H357" i="5"/>
  <c r="I357" i="5" s="1"/>
  <c r="H827" i="5"/>
  <c r="I827" i="5" s="1"/>
  <c r="Z827" i="5"/>
  <c r="AA827" i="5"/>
  <c r="AA1904" i="5"/>
  <c r="H1904" i="5"/>
  <c r="I1904" i="5" s="1"/>
  <c r="Z1904" i="5"/>
  <c r="H1906" i="5"/>
  <c r="I1906" i="5" s="1"/>
  <c r="Z1906" i="5"/>
  <c r="AA1906" i="5"/>
  <c r="AA1888" i="5"/>
  <c r="H1888" i="5"/>
  <c r="I1888" i="5" s="1"/>
  <c r="Z1888" i="5"/>
  <c r="H1883" i="5"/>
  <c r="I1883" i="5" s="1"/>
  <c r="AA1898" i="5"/>
  <c r="H1898" i="5"/>
  <c r="I1898" i="5" s="1"/>
  <c r="Z1898" i="5"/>
  <c r="H1910" i="5"/>
  <c r="I1910" i="5" s="1"/>
  <c r="AA1910" i="5"/>
  <c r="Z1910" i="5"/>
  <c r="H320" i="5"/>
  <c r="I320" i="5" s="1"/>
  <c r="Z320" i="5"/>
  <c r="AA320" i="5"/>
  <c r="H325" i="5"/>
  <c r="I325" i="5" s="1"/>
  <c r="AA325" i="5"/>
  <c r="Z325" i="5"/>
  <c r="Z867" i="5"/>
  <c r="Z868" i="5" s="1"/>
  <c r="Z869" i="5" s="1"/>
  <c r="Z870" i="5" s="1"/>
  <c r="Z871" i="5" s="1"/>
  <c r="H867" i="5"/>
  <c r="I867" i="5" s="1"/>
  <c r="H470" i="5"/>
  <c r="I470" i="5" s="1"/>
  <c r="AA470" i="5"/>
  <c r="Z470" i="5"/>
  <c r="AA2039" i="5"/>
  <c r="H2039" i="5"/>
  <c r="I2039" i="5" s="1"/>
  <c r="Z2039" i="5"/>
  <c r="H2025" i="5"/>
  <c r="I2025" i="5" s="1"/>
  <c r="H2051" i="5"/>
  <c r="I2051" i="5" s="1"/>
  <c r="Z2051" i="5"/>
  <c r="AA2051" i="5"/>
  <c r="AA2041" i="5"/>
  <c r="H2041" i="5"/>
  <c r="I2041" i="5" s="1"/>
  <c r="Z2041" i="5"/>
  <c r="H2023" i="5"/>
  <c r="I2023" i="5" s="1"/>
  <c r="AA2029" i="5"/>
  <c r="AA2028" i="5" s="1"/>
  <c r="AA2027" i="5" s="1"/>
  <c r="AA2026" i="5" s="1"/>
  <c r="AA2025" i="5" s="1"/>
  <c r="AA2024" i="5" s="1"/>
  <c r="AA2023" i="5" s="1"/>
  <c r="AA2022" i="5" s="1"/>
  <c r="AA2021" i="5" s="1"/>
  <c r="AA2020" i="5" s="1"/>
  <c r="AA2019" i="5" s="1"/>
  <c r="H2029" i="5"/>
  <c r="I2029" i="5" s="1"/>
  <c r="H485" i="5"/>
  <c r="I485" i="5" s="1"/>
  <c r="Z485" i="5"/>
  <c r="H486" i="5"/>
  <c r="I486" i="5" s="1"/>
  <c r="Z486" i="5"/>
  <c r="AA486" i="5"/>
  <c r="AA485" i="5" s="1"/>
  <c r="H481" i="5"/>
  <c r="I481" i="5" s="1"/>
  <c r="H1082" i="5"/>
  <c r="I1082" i="5" s="1"/>
  <c r="AA1082" i="5"/>
  <c r="Z1082" i="5"/>
  <c r="AA1638" i="5"/>
  <c r="Y1638" i="5"/>
  <c r="K1638" i="5" s="1"/>
  <c r="M1638" i="5" s="1"/>
  <c r="P1638" i="5" s="1"/>
  <c r="H1638" i="5"/>
  <c r="I1638" i="5" s="1"/>
  <c r="Z1638" i="5"/>
  <c r="Y1625" i="5"/>
  <c r="K1625" i="5" s="1"/>
  <c r="M1625" i="5" s="1"/>
  <c r="H1625" i="5"/>
  <c r="I1625" i="5" s="1"/>
  <c r="AA1646" i="5"/>
  <c r="H1646" i="5"/>
  <c r="I1646" i="5" s="1"/>
  <c r="Z1646" i="5"/>
  <c r="Y1646" i="5"/>
  <c r="K1646" i="5" s="1"/>
  <c r="M1646" i="5" s="1"/>
  <c r="H1652" i="5"/>
  <c r="I1652" i="5" s="1"/>
  <c r="AA1652" i="5"/>
  <c r="Y1652" i="5" s="1"/>
  <c r="K1652" i="5" s="1"/>
  <c r="M1652" i="5" s="1"/>
  <c r="P1652" i="5" s="1"/>
  <c r="AI51" i="8" s="1"/>
  <c r="Z1652" i="5"/>
  <c r="AA1658" i="5"/>
  <c r="Z1658" i="5"/>
  <c r="H1658" i="5"/>
  <c r="I1658" i="5" s="1"/>
  <c r="AA1635" i="5"/>
  <c r="H1635" i="5"/>
  <c r="I1635" i="5" s="1"/>
  <c r="Z1635" i="5"/>
  <c r="Y1635" i="5"/>
  <c r="K1635" i="5" s="1"/>
  <c r="M1635" i="5" s="1"/>
  <c r="P1635" i="5" s="1"/>
  <c r="Z1835" i="5"/>
  <c r="H1835" i="5"/>
  <c r="I1835" i="5" s="1"/>
  <c r="AA1835" i="5"/>
  <c r="H1809" i="5"/>
  <c r="I1809" i="5" s="1"/>
  <c r="H1805" i="5"/>
  <c r="I1805" i="5" s="1"/>
  <c r="H1804" i="5"/>
  <c r="I1804" i="5" s="1"/>
  <c r="H1808" i="5"/>
  <c r="I1808" i="5" s="1"/>
  <c r="H1807" i="5"/>
  <c r="I1807" i="5" s="1"/>
  <c r="H1692" i="5"/>
  <c r="I1692" i="5" s="1"/>
  <c r="Z1692" i="5"/>
  <c r="AA1692" i="5"/>
  <c r="AA1685" i="5"/>
  <c r="H1685" i="5"/>
  <c r="I1685" i="5" s="1"/>
  <c r="Z1685" i="5"/>
  <c r="Z1670" i="5"/>
  <c r="AA1670" i="5"/>
  <c r="H1670" i="5"/>
  <c r="I1670" i="5" s="1"/>
  <c r="AA1687" i="5"/>
  <c r="Z1687" i="5"/>
  <c r="H1687" i="5"/>
  <c r="I1687" i="5" s="1"/>
  <c r="AA1690" i="5"/>
  <c r="Z1690" i="5"/>
  <c r="H1690" i="5"/>
  <c r="I1690" i="5" s="1"/>
  <c r="H789" i="5"/>
  <c r="I789" i="5" s="1"/>
  <c r="Z789" i="5"/>
  <c r="AA789" i="5"/>
  <c r="H794" i="5"/>
  <c r="I794" i="5" s="1"/>
  <c r="Z794" i="5"/>
  <c r="AA794" i="5"/>
  <c r="H215" i="5"/>
  <c r="I215" i="5" s="1"/>
  <c r="AA215" i="5"/>
  <c r="Z215" i="5"/>
  <c r="H1590" i="5"/>
  <c r="I1590" i="5" s="1"/>
  <c r="AA1605" i="5"/>
  <c r="H1605" i="5"/>
  <c r="I1605" i="5" s="1"/>
  <c r="Z1605" i="5"/>
  <c r="AA1604" i="5"/>
  <c r="H1604" i="5"/>
  <c r="I1604" i="5" s="1"/>
  <c r="Z1604" i="5"/>
  <c r="AA1616" i="5"/>
  <c r="Z1616" i="5"/>
  <c r="H1616" i="5"/>
  <c r="I1616" i="5" s="1"/>
  <c r="AA1615" i="5"/>
  <c r="H1615" i="5"/>
  <c r="I1615" i="5" s="1"/>
  <c r="Z1615" i="5"/>
  <c r="H1588" i="5"/>
  <c r="I1588" i="5" s="1"/>
  <c r="H1259" i="5"/>
  <c r="I1259" i="5" s="1"/>
  <c r="AA1259" i="5"/>
  <c r="Z1259" i="5"/>
  <c r="H1230" i="5"/>
  <c r="I1230" i="5" s="1"/>
  <c r="H1231" i="5"/>
  <c r="I1231" i="5" s="1"/>
  <c r="H1232" i="5"/>
  <c r="I1232" i="5" s="1"/>
  <c r="H1258" i="5"/>
  <c r="I1258" i="5" s="1"/>
  <c r="AA1258" i="5"/>
  <c r="Z1258" i="5"/>
  <c r="H2125" i="5"/>
  <c r="I2125" i="5" s="1"/>
  <c r="AA2125" i="5"/>
  <c r="Z2125" i="5"/>
  <c r="AA2101" i="5"/>
  <c r="H2101" i="5"/>
  <c r="I2101" i="5" s="1"/>
  <c r="H2093" i="5"/>
  <c r="I2093" i="5" s="1"/>
  <c r="AA2110" i="5"/>
  <c r="H2110" i="5"/>
  <c r="I2110" i="5" s="1"/>
  <c r="Z2110" i="5"/>
  <c r="H2124" i="5"/>
  <c r="I2124" i="5" s="1"/>
  <c r="AA2124" i="5"/>
  <c r="Z2124" i="5"/>
  <c r="AA2102" i="5"/>
  <c r="H2102" i="5"/>
  <c r="I2102" i="5" s="1"/>
  <c r="H574" i="5"/>
  <c r="I574" i="5" s="1"/>
  <c r="Z574" i="5"/>
  <c r="AA574" i="5"/>
  <c r="H542" i="5"/>
  <c r="I542" i="5" s="1"/>
  <c r="AA542" i="5"/>
  <c r="Z542" i="5"/>
  <c r="Z1747" i="5"/>
  <c r="H1747" i="5"/>
  <c r="I1747" i="5" s="1"/>
  <c r="AA1747" i="5"/>
  <c r="H1754" i="5"/>
  <c r="I1754" i="5" s="1"/>
  <c r="AA1754" i="5"/>
  <c r="Z1754" i="5"/>
  <c r="AA1742" i="5"/>
  <c r="H1742" i="5"/>
  <c r="I1742" i="5" s="1"/>
  <c r="H1753" i="5"/>
  <c r="I1753" i="5" s="1"/>
  <c r="Z1753" i="5"/>
  <c r="AA1753" i="5"/>
  <c r="H1736" i="5"/>
  <c r="I1736" i="5" s="1"/>
  <c r="H1733" i="5"/>
  <c r="I1733" i="5" s="1"/>
  <c r="H181" i="5"/>
  <c r="I181" i="5" s="1"/>
  <c r="AA181" i="5"/>
  <c r="Z181" i="5"/>
  <c r="H1702" i="5"/>
  <c r="I1702" i="5" s="1"/>
  <c r="AA1727" i="5"/>
  <c r="Z1727" i="5"/>
  <c r="H1727" i="5"/>
  <c r="I1727" i="5" s="1"/>
  <c r="H1714" i="5"/>
  <c r="I1714" i="5" s="1"/>
  <c r="Z1714" i="5"/>
  <c r="AA1714" i="5"/>
  <c r="H1718" i="5"/>
  <c r="I1718" i="5" s="1"/>
  <c r="Z1718" i="5"/>
  <c r="AA1718" i="5"/>
  <c r="H1719" i="5"/>
  <c r="I1719" i="5" s="1"/>
  <c r="AA1719" i="5"/>
  <c r="Z1719" i="5"/>
  <c r="H1699" i="5"/>
  <c r="I1699" i="5" s="1"/>
  <c r="H1329" i="5"/>
  <c r="I1329" i="5" s="1"/>
  <c r="H1097" i="5"/>
  <c r="I1097" i="5" s="1"/>
  <c r="Z1097" i="5"/>
  <c r="AA1097" i="5"/>
  <c r="H1099" i="5"/>
  <c r="I1099" i="5" s="1"/>
  <c r="AA1099" i="5"/>
  <c r="Z1099" i="5"/>
  <c r="H1088" i="5"/>
  <c r="I1088" i="5" s="1"/>
  <c r="AA1114" i="5"/>
  <c r="H1114" i="5"/>
  <c r="I1114" i="5" s="1"/>
  <c r="Z1114" i="5"/>
  <c r="H1085" i="5"/>
  <c r="I1085" i="5" s="1"/>
  <c r="H1086" i="5"/>
  <c r="I1086" i="5" s="1"/>
  <c r="H972" i="5"/>
  <c r="I972" i="5" s="1"/>
  <c r="Z972" i="5"/>
  <c r="AA972" i="5"/>
  <c r="H1194" i="5"/>
  <c r="I1194" i="5" s="1"/>
  <c r="AA1201" i="5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H1201" i="5"/>
  <c r="I1201" i="5" s="1"/>
  <c r="AA1202" i="5"/>
  <c r="H1202" i="5"/>
  <c r="I1202" i="5" s="1"/>
  <c r="H1197" i="5"/>
  <c r="I1197" i="5" s="1"/>
  <c r="H1192" i="5"/>
  <c r="I1192" i="5" s="1"/>
  <c r="H1193" i="5"/>
  <c r="I1193" i="5" s="1"/>
  <c r="H723" i="5"/>
  <c r="I723" i="5" s="1"/>
  <c r="Z723" i="5"/>
  <c r="H1507" i="5"/>
  <c r="I1507" i="5" s="1"/>
  <c r="AA1507" i="5"/>
  <c r="Z1507" i="5"/>
  <c r="H1482" i="5"/>
  <c r="I1482" i="5" s="1"/>
  <c r="AA1490" i="5"/>
  <c r="H1490" i="5"/>
  <c r="I1490" i="5" s="1"/>
  <c r="AA1500" i="5"/>
  <c r="Z1500" i="5"/>
  <c r="H1500" i="5"/>
  <c r="I1500" i="5" s="1"/>
  <c r="AA1503" i="5"/>
  <c r="Z1503" i="5"/>
  <c r="H1503" i="5"/>
  <c r="I1503" i="5" s="1"/>
  <c r="H1483" i="5"/>
  <c r="I1483" i="5" s="1"/>
  <c r="AA1459" i="5"/>
  <c r="H1459" i="5"/>
  <c r="I1459" i="5" s="1"/>
  <c r="Z1459" i="5"/>
  <c r="AA1460" i="5"/>
  <c r="Z1460" i="5"/>
  <c r="H1460" i="5"/>
  <c r="I1460" i="5" s="1"/>
  <c r="Z1454" i="5"/>
  <c r="H1454" i="5"/>
  <c r="I1454" i="5" s="1"/>
  <c r="AA1454" i="5"/>
  <c r="H1448" i="5"/>
  <c r="I1448" i="5" s="1"/>
  <c r="AA1453" i="5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H1453" i="5"/>
  <c r="I1453" i="5" s="1"/>
  <c r="H140" i="5"/>
  <c r="I140" i="5" s="1"/>
  <c r="Z140" i="5"/>
  <c r="AA140" i="5"/>
  <c r="H145" i="5"/>
  <c r="I145" i="5" s="1"/>
  <c r="Z145" i="5"/>
  <c r="AA145" i="5"/>
  <c r="H105" i="5"/>
  <c r="I105" i="5" s="1"/>
  <c r="Z105" i="5"/>
  <c r="AA105" i="5"/>
  <c r="H1044" i="5"/>
  <c r="I1044" i="5" s="1"/>
  <c r="AA1044" i="5"/>
  <c r="Z1044" i="5"/>
  <c r="H251" i="5"/>
  <c r="I251" i="5" s="1"/>
  <c r="Z251" i="5"/>
  <c r="AA251" i="5"/>
  <c r="H937" i="5"/>
  <c r="I937" i="5" s="1"/>
  <c r="Z937" i="5"/>
  <c r="AA937" i="5"/>
  <c r="H938" i="5"/>
  <c r="I938" i="5" s="1"/>
  <c r="AA938" i="5"/>
  <c r="Z938" i="5"/>
  <c r="AA1401" i="5"/>
  <c r="H1401" i="5"/>
  <c r="I1401" i="5" s="1"/>
  <c r="Z1401" i="5"/>
  <c r="AA1392" i="5"/>
  <c r="H1392" i="5"/>
  <c r="I1392" i="5" s="1"/>
  <c r="Z1392" i="5"/>
  <c r="H1375" i="5"/>
  <c r="I1375" i="5" s="1"/>
  <c r="H1397" i="5"/>
  <c r="I1397" i="5" s="1"/>
  <c r="Z1397" i="5"/>
  <c r="AA1397" i="5"/>
  <c r="H1379" i="5"/>
  <c r="I1379" i="5" s="1"/>
  <c r="Z1288" i="5"/>
  <c r="H1288" i="5"/>
  <c r="I1288" i="5" s="1"/>
  <c r="AA1288" i="5"/>
  <c r="H1283" i="5"/>
  <c r="I1283" i="5" s="1"/>
  <c r="Z1283" i="5"/>
  <c r="AA1283" i="5"/>
  <c r="H1268" i="5"/>
  <c r="I1268" i="5" s="1"/>
  <c r="H1269" i="5"/>
  <c r="I1269" i="5" s="1"/>
  <c r="AA1275" i="5"/>
  <c r="H1275" i="5"/>
  <c r="I1275" i="5" s="1"/>
  <c r="Z1275" i="5"/>
  <c r="Z1276" i="5"/>
  <c r="H1276" i="5"/>
  <c r="I1276" i="5" s="1"/>
  <c r="AA1276" i="5"/>
  <c r="H1007" i="5"/>
  <c r="I1007" i="5" s="1"/>
  <c r="Z1007" i="5"/>
  <c r="AA1007" i="5"/>
  <c r="AA2076" i="5"/>
  <c r="H2076" i="5"/>
  <c r="I2076" i="5" s="1"/>
  <c r="Z2076" i="5"/>
  <c r="AA2065" i="5"/>
  <c r="AA2064" i="5" s="1"/>
  <c r="AA2063" i="5" s="1"/>
  <c r="AA2062" i="5" s="1"/>
  <c r="AA2061" i="5" s="1"/>
  <c r="AA2060" i="5" s="1"/>
  <c r="AA2059" i="5" s="1"/>
  <c r="AA2058" i="5" s="1"/>
  <c r="AA2057" i="5" s="1"/>
  <c r="AA2056" i="5" s="1"/>
  <c r="AA2055" i="5" s="1"/>
  <c r="H2065" i="5"/>
  <c r="I2065" i="5" s="1"/>
  <c r="H2064" i="5"/>
  <c r="I2064" i="5" s="1"/>
  <c r="H2073" i="5"/>
  <c r="I2073" i="5" s="1"/>
  <c r="Z2073" i="5"/>
  <c r="AA2073" i="5"/>
  <c r="Z2086" i="5"/>
  <c r="H2086" i="5"/>
  <c r="I2086" i="5" s="1"/>
  <c r="AA2086" i="5"/>
  <c r="H2085" i="5"/>
  <c r="I2085" i="5" s="1"/>
  <c r="AA2085" i="5"/>
  <c r="Z2085" i="5"/>
  <c r="H611" i="5"/>
  <c r="I611" i="5" s="1"/>
  <c r="AA611" i="5"/>
  <c r="Z611" i="5"/>
  <c r="AA1438" i="5"/>
  <c r="Z1438" i="5"/>
  <c r="H1438" i="5"/>
  <c r="I1438" i="5" s="1"/>
  <c r="AA1419" i="5"/>
  <c r="H1419" i="5"/>
  <c r="I1419" i="5" s="1"/>
  <c r="Z1419" i="5"/>
  <c r="AA1425" i="5"/>
  <c r="H1425" i="5"/>
  <c r="I1425" i="5" s="1"/>
  <c r="Z1425" i="5"/>
  <c r="AA1421" i="5"/>
  <c r="H1421" i="5"/>
  <c r="I1421" i="5" s="1"/>
  <c r="Z1421" i="5"/>
  <c r="AA1434" i="5"/>
  <c r="Z1434" i="5"/>
  <c r="H1434" i="5"/>
  <c r="I1434" i="5" s="1"/>
  <c r="H1411" i="5"/>
  <c r="I1411" i="5" s="1"/>
  <c r="AA1568" i="5"/>
  <c r="Z1568" i="5"/>
  <c r="H1568" i="5"/>
  <c r="I1568" i="5" s="1"/>
  <c r="H1586" i="5"/>
  <c r="I1586" i="5" s="1"/>
  <c r="Z1586" i="5"/>
  <c r="AA1586" i="5"/>
  <c r="H1552" i="5"/>
  <c r="I1552" i="5" s="1"/>
  <c r="AA1570" i="5"/>
  <c r="H1570" i="5"/>
  <c r="I1570" i="5" s="1"/>
  <c r="Z1570" i="5"/>
  <c r="H1557" i="5"/>
  <c r="I1557" i="5" s="1"/>
  <c r="AA1576" i="5"/>
  <c r="Z1576" i="5"/>
  <c r="H1576" i="5"/>
  <c r="I1576" i="5" s="1"/>
  <c r="H2014" i="5"/>
  <c r="I2014" i="5" s="1"/>
  <c r="AA2014" i="5"/>
  <c r="Z2014" i="5"/>
  <c r="H2013" i="5"/>
  <c r="I2013" i="5" s="1"/>
  <c r="AA2013" i="5"/>
  <c r="Z2013" i="5"/>
  <c r="H1991" i="5"/>
  <c r="I1991" i="5" s="1"/>
  <c r="AA2006" i="5"/>
  <c r="Z2006" i="5"/>
  <c r="H2006" i="5"/>
  <c r="I2006" i="5" s="1"/>
  <c r="AA2005" i="5"/>
  <c r="H2005" i="5"/>
  <c r="I2005" i="5" s="1"/>
  <c r="Z2005" i="5"/>
  <c r="H1987" i="5"/>
  <c r="I1987" i="5" s="1"/>
  <c r="Z1528" i="5"/>
  <c r="AA1528" i="5"/>
  <c r="H1528" i="5"/>
  <c r="I1528" i="5" s="1"/>
  <c r="H1517" i="5"/>
  <c r="I1517" i="5" s="1"/>
  <c r="H1523" i="5"/>
  <c r="I1523" i="5" s="1"/>
  <c r="Z1541" i="5"/>
  <c r="AA1541" i="5"/>
  <c r="H1541" i="5"/>
  <c r="I1541" i="5" s="1"/>
  <c r="H1521" i="5"/>
  <c r="I1521" i="5" s="1"/>
  <c r="H1524" i="5"/>
  <c r="I1524" i="5" s="1"/>
  <c r="AA1524" i="5"/>
  <c r="AA1523" i="5" s="1"/>
  <c r="AA1522" i="5" s="1"/>
  <c r="AA1521" i="5" s="1"/>
  <c r="AA1520" i="5" s="1"/>
  <c r="AA1519" i="5" s="1"/>
  <c r="AA1518" i="5" s="1"/>
  <c r="AA1517" i="5" s="1"/>
  <c r="AA1516" i="5" s="1"/>
  <c r="H649" i="5"/>
  <c r="I649" i="5" s="1"/>
  <c r="Z649" i="5"/>
  <c r="AA649" i="5"/>
  <c r="H288" i="5"/>
  <c r="I288" i="5" s="1"/>
  <c r="Z288" i="5"/>
  <c r="AA288" i="5"/>
  <c r="H432" i="5"/>
  <c r="I432" i="5" s="1"/>
  <c r="Z432" i="5"/>
  <c r="AA432" i="5"/>
  <c r="AA1929" i="5"/>
  <c r="Z1929" i="5"/>
  <c r="H1929" i="5"/>
  <c r="I1929" i="5" s="1"/>
  <c r="AA1926" i="5"/>
  <c r="Z1926" i="5"/>
  <c r="H1926" i="5"/>
  <c r="I1926" i="5" s="1"/>
  <c r="AA1943" i="5"/>
  <c r="H1943" i="5"/>
  <c r="I1943" i="5" s="1"/>
  <c r="Z1943" i="5"/>
  <c r="AA1922" i="5"/>
  <c r="H1922" i="5"/>
  <c r="I1922" i="5" s="1"/>
  <c r="H1934" i="5"/>
  <c r="I1934" i="5" s="1"/>
  <c r="Z1934" i="5"/>
  <c r="AA1934" i="5"/>
  <c r="AA1930" i="5"/>
  <c r="Z1930" i="5"/>
  <c r="H1930" i="5"/>
  <c r="I1930" i="5" s="1"/>
  <c r="H1350" i="5"/>
  <c r="I1350" i="5" s="1"/>
  <c r="Z1350" i="5"/>
  <c r="AA1350" i="5"/>
  <c r="H1369" i="5"/>
  <c r="I1369" i="5" s="1"/>
  <c r="AA1369" i="5"/>
  <c r="Z1369" i="5"/>
  <c r="H1370" i="5"/>
  <c r="I1370" i="5" s="1"/>
  <c r="AA1370" i="5"/>
  <c r="Z1370" i="5"/>
  <c r="AA1345" i="5"/>
  <c r="H1345" i="5"/>
  <c r="I1345" i="5" s="1"/>
  <c r="H1341" i="5"/>
  <c r="I1341" i="5" s="1"/>
  <c r="AA1348" i="5"/>
  <c r="Z1348" i="5"/>
  <c r="H1348" i="5"/>
  <c r="I1348" i="5" s="1"/>
  <c r="H722" i="5"/>
  <c r="I722" i="5" s="1"/>
  <c r="Z722" i="5"/>
  <c r="AA722" i="5"/>
  <c r="H387" i="5"/>
  <c r="I387" i="5" s="1"/>
  <c r="Z387" i="5"/>
  <c r="AA387" i="5"/>
  <c r="AA388" i="5"/>
  <c r="Z388" i="5"/>
  <c r="H388" i="5"/>
  <c r="I388" i="5" s="1"/>
  <c r="AA389" i="5"/>
  <c r="H389" i="5"/>
  <c r="I389" i="5" s="1"/>
  <c r="Z389" i="5"/>
  <c r="AA396" i="5"/>
  <c r="H396" i="5"/>
  <c r="I396" i="5" s="1"/>
  <c r="Z396" i="5"/>
  <c r="AA397" i="5"/>
  <c r="H397" i="5"/>
  <c r="I397" i="5" s="1"/>
  <c r="Z397" i="5"/>
  <c r="AA392" i="5"/>
  <c r="H392" i="5"/>
  <c r="I392" i="5" s="1"/>
  <c r="Z392" i="5"/>
  <c r="H1956" i="5"/>
  <c r="I1956" i="5" s="1"/>
  <c r="AA1965" i="5"/>
  <c r="Z1965" i="5"/>
  <c r="H1965" i="5"/>
  <c r="I1965" i="5" s="1"/>
  <c r="H1952" i="5"/>
  <c r="I1952" i="5" s="1"/>
  <c r="AA1964" i="5"/>
  <c r="H1964" i="5"/>
  <c r="I1964" i="5" s="1"/>
  <c r="Z1964" i="5"/>
  <c r="AA1957" i="5"/>
  <c r="AA1956" i="5" s="1"/>
  <c r="AA1955" i="5" s="1"/>
  <c r="AA1954" i="5" s="1"/>
  <c r="AA1953" i="5" s="1"/>
  <c r="AA1952" i="5" s="1"/>
  <c r="AA1951" i="5" s="1"/>
  <c r="AA1950" i="5" s="1"/>
  <c r="AA1949" i="5" s="1"/>
  <c r="AA1948" i="5" s="1"/>
  <c r="AA1947" i="5" s="1"/>
  <c r="H1957" i="5"/>
  <c r="I1957" i="5" s="1"/>
  <c r="AA1961" i="5"/>
  <c r="H1961" i="5"/>
  <c r="I1961" i="5" s="1"/>
  <c r="Z1961" i="5"/>
  <c r="H1171" i="5"/>
  <c r="I1171" i="5" s="1"/>
  <c r="Z1171" i="5"/>
  <c r="AA1171" i="5"/>
  <c r="AA1178" i="5"/>
  <c r="H1178" i="5"/>
  <c r="I1178" i="5" s="1"/>
  <c r="Z1178" i="5"/>
  <c r="H1173" i="5"/>
  <c r="I1173" i="5" s="1"/>
  <c r="Z1173" i="5"/>
  <c r="AA1173" i="5"/>
  <c r="AA1168" i="5"/>
  <c r="H1168" i="5"/>
  <c r="I1168" i="5" s="1"/>
  <c r="Z1168" i="5"/>
  <c r="AA1169" i="5"/>
  <c r="H1169" i="5"/>
  <c r="I1169" i="5" s="1"/>
  <c r="Z1169" i="5"/>
  <c r="AA1170" i="5"/>
  <c r="Z1170" i="5"/>
  <c r="H1170" i="5"/>
  <c r="I1170" i="5" s="1"/>
  <c r="H861" i="5"/>
  <c r="I861" i="5" s="1"/>
  <c r="Z861" i="5"/>
  <c r="AA861" i="5"/>
  <c r="Y861" i="5"/>
  <c r="K861" i="5" s="1"/>
  <c r="M861" i="5" s="1"/>
  <c r="P861" i="5" s="1"/>
  <c r="AJ29" i="8" s="1"/>
  <c r="H685" i="5"/>
  <c r="I685" i="5" s="1"/>
  <c r="Z685" i="5"/>
  <c r="AA685" i="5"/>
  <c r="H1873" i="5"/>
  <c r="I1873" i="5" s="1"/>
  <c r="AA1873" i="5"/>
  <c r="Z1873" i="5"/>
  <c r="H1874" i="5"/>
  <c r="I1874" i="5" s="1"/>
  <c r="AA1874" i="5"/>
  <c r="Z1874" i="5"/>
  <c r="AA1869" i="5"/>
  <c r="H1869" i="5"/>
  <c r="I1869" i="5" s="1"/>
  <c r="Z1869" i="5"/>
  <c r="AA1849" i="5"/>
  <c r="H1849" i="5"/>
  <c r="I1849" i="5" s="1"/>
  <c r="Z1849" i="5"/>
  <c r="H1855" i="5"/>
  <c r="I1855" i="5" s="1"/>
  <c r="Z1855" i="5"/>
  <c r="AA1855" i="5"/>
  <c r="AA1859" i="5"/>
  <c r="H1859" i="5"/>
  <c r="I1859" i="5" s="1"/>
  <c r="Z1859" i="5"/>
  <c r="H72" i="5"/>
  <c r="I72" i="5" s="1"/>
  <c r="Z72" i="5"/>
  <c r="AA72" i="5"/>
  <c r="H1153" i="5"/>
  <c r="I1153" i="5" s="1"/>
  <c r="Z1153" i="5"/>
  <c r="AA1153" i="5"/>
  <c r="AA2161" i="5"/>
  <c r="Z2161" i="5"/>
  <c r="H2161" i="5"/>
  <c r="I2161" i="5" s="1"/>
  <c r="H2131" i="5"/>
  <c r="I2131" i="5" s="1"/>
  <c r="Z2131" i="5"/>
  <c r="W2131" i="5"/>
  <c r="AA2158" i="5"/>
  <c r="Z2158" i="5"/>
  <c r="H2158" i="5"/>
  <c r="I2158" i="5" s="1"/>
  <c r="AA2136" i="5"/>
  <c r="AA2135" i="5" s="1"/>
  <c r="AA2134" i="5" s="1"/>
  <c r="AA2133" i="5" s="1"/>
  <c r="AA2132" i="5" s="1"/>
  <c r="AA2131" i="5" s="1"/>
  <c r="AA2130" i="5" s="1"/>
  <c r="AA2129" i="5" s="1"/>
  <c r="AA2128" i="5" s="1"/>
  <c r="AA2127" i="5" s="1"/>
  <c r="H2136" i="5"/>
  <c r="I2136" i="5" s="1"/>
  <c r="Z2136" i="5"/>
  <c r="Z2147" i="5"/>
  <c r="AA2147" i="5"/>
  <c r="H2147" i="5"/>
  <c r="I2147" i="5" s="1"/>
  <c r="Z2162" i="5"/>
  <c r="AA2162" i="5"/>
  <c r="H2162" i="5"/>
  <c r="I2162" i="5" s="1"/>
  <c r="H2" i="5"/>
  <c r="I2" i="5" s="1"/>
  <c r="Z2" i="5"/>
  <c r="Z3" i="5" s="1"/>
  <c r="Z4" i="5" s="1"/>
  <c r="Z1788" i="5"/>
  <c r="AA1788" i="5"/>
  <c r="H1788" i="5"/>
  <c r="I1788" i="5" s="1"/>
  <c r="AA1797" i="5"/>
  <c r="Z1797" i="5"/>
  <c r="H1797" i="5"/>
  <c r="I1797" i="5" s="1"/>
  <c r="AA1781" i="5"/>
  <c r="H1781" i="5"/>
  <c r="I1781" i="5" s="1"/>
  <c r="Z1781" i="5"/>
  <c r="AA1792" i="5"/>
  <c r="Z1792" i="5"/>
  <c r="H1792" i="5"/>
  <c r="I1792" i="5" s="1"/>
  <c r="H1770" i="5"/>
  <c r="I1770" i="5" s="1"/>
  <c r="H1789" i="5"/>
  <c r="I1789" i="5" s="1"/>
  <c r="Z1789" i="5"/>
  <c r="AA1789" i="5"/>
  <c r="Z346" i="5"/>
  <c r="H346" i="5"/>
  <c r="I346" i="5" s="1"/>
  <c r="AA346" i="5"/>
  <c r="H347" i="5"/>
  <c r="I347" i="5" s="1"/>
  <c r="Z347" i="5"/>
  <c r="AA347" i="5"/>
  <c r="AA348" i="5"/>
  <c r="H348" i="5"/>
  <c r="I348" i="5" s="1"/>
  <c r="Z348" i="5"/>
  <c r="Z355" i="5"/>
  <c r="AA355" i="5"/>
  <c r="H355" i="5"/>
  <c r="I355" i="5" s="1"/>
  <c r="AA356" i="5"/>
  <c r="Z356" i="5"/>
  <c r="H356" i="5"/>
  <c r="I356" i="5" s="1"/>
  <c r="Z351" i="5"/>
  <c r="AA351" i="5"/>
  <c r="H351" i="5"/>
  <c r="I351" i="5" s="1"/>
  <c r="H828" i="5"/>
  <c r="I828" i="5" s="1"/>
  <c r="AA828" i="5"/>
  <c r="Z828" i="5"/>
  <c r="H1897" i="5"/>
  <c r="I1897" i="5" s="1"/>
  <c r="AA1897" i="5"/>
  <c r="Z1897" i="5"/>
  <c r="Z1905" i="5"/>
  <c r="H1905" i="5"/>
  <c r="I1905" i="5" s="1"/>
  <c r="AA1905" i="5"/>
  <c r="AA1887" i="5"/>
  <c r="H1887" i="5"/>
  <c r="I1887" i="5" s="1"/>
  <c r="Z1887" i="5"/>
  <c r="AA1900" i="5"/>
  <c r="H1900" i="5"/>
  <c r="I1900" i="5" s="1"/>
  <c r="Z1900" i="5"/>
  <c r="AA1890" i="5"/>
  <c r="Z1890" i="5"/>
  <c r="H1890" i="5"/>
  <c r="I1890" i="5" s="1"/>
  <c r="AA1902" i="5"/>
  <c r="H1902" i="5"/>
  <c r="I1902" i="5" s="1"/>
  <c r="Z1902" i="5"/>
  <c r="H321" i="5"/>
  <c r="I321" i="5" s="1"/>
  <c r="AA321" i="5"/>
  <c r="Z321" i="5"/>
  <c r="H902" i="5"/>
  <c r="I902" i="5" s="1"/>
  <c r="Z902" i="5"/>
  <c r="AA902" i="5"/>
  <c r="H901" i="5"/>
  <c r="I901" i="5" s="1"/>
  <c r="Z901" i="5"/>
  <c r="AA901" i="5"/>
  <c r="H465" i="5"/>
  <c r="I465" i="5" s="1"/>
  <c r="Z465" i="5"/>
  <c r="AA465" i="5"/>
  <c r="AA2038" i="5"/>
  <c r="Z2038" i="5"/>
  <c r="H2038" i="5"/>
  <c r="I2038" i="5" s="1"/>
  <c r="H2021" i="5"/>
  <c r="I2021" i="5" s="1"/>
  <c r="AA2047" i="5"/>
  <c r="Z2047" i="5"/>
  <c r="H2047" i="5"/>
  <c r="I2047" i="5" s="1"/>
  <c r="AA2032" i="5"/>
  <c r="Z2032" i="5"/>
  <c r="H2032" i="5"/>
  <c r="I2032" i="5" s="1"/>
  <c r="AA2030" i="5"/>
  <c r="H2030" i="5"/>
  <c r="I2030" i="5" s="1"/>
  <c r="Z2030" i="5"/>
  <c r="H2020" i="5"/>
  <c r="I2020" i="5" s="1"/>
  <c r="H505" i="5"/>
  <c r="I505" i="5" s="1"/>
  <c r="AA505" i="5"/>
  <c r="Z505" i="5"/>
  <c r="H506" i="5"/>
  <c r="I506" i="5" s="1"/>
  <c r="AA506" i="5"/>
  <c r="Z506" i="5"/>
  <c r="H1076" i="5"/>
  <c r="I1076" i="5" s="1"/>
  <c r="Z1076" i="5"/>
  <c r="AA1076" i="5"/>
  <c r="H1631" i="5"/>
  <c r="I1631" i="5" s="1"/>
  <c r="Y1631" i="5"/>
  <c r="K1631" i="5" s="1"/>
  <c r="M1631" i="5" s="1"/>
  <c r="P1631" i="5" s="1"/>
  <c r="AA1649" i="5"/>
  <c r="Y1649" i="5"/>
  <c r="K1649" i="5" s="1"/>
  <c r="M1649" i="5" s="1"/>
  <c r="P1649" i="5" s="1"/>
  <c r="Z1649" i="5"/>
  <c r="H1649" i="5"/>
  <c r="I1649" i="5" s="1"/>
  <c r="AA1637" i="5"/>
  <c r="H1637" i="5"/>
  <c r="I1637" i="5" s="1"/>
  <c r="Z1637" i="5"/>
  <c r="Y1637" i="5"/>
  <c r="K1637" i="5" s="1"/>
  <c r="M1637" i="5" s="1"/>
  <c r="P1637" i="5" s="1"/>
  <c r="AA1648" i="5"/>
  <c r="Z1648" i="5"/>
  <c r="Y1648" i="5"/>
  <c r="K1648" i="5" s="1"/>
  <c r="M1648" i="5" s="1"/>
  <c r="P1648" i="5" s="1"/>
  <c r="H1648" i="5"/>
  <c r="I1648" i="5" s="1"/>
  <c r="Z1657" i="5"/>
  <c r="H1657" i="5"/>
  <c r="I1657" i="5" s="1"/>
  <c r="AA1657" i="5"/>
  <c r="H1627" i="5"/>
  <c r="I1627" i="5" s="1"/>
  <c r="Y1627" i="5"/>
  <c r="K1627" i="5" s="1"/>
  <c r="M1627" i="5" s="1"/>
  <c r="P1627" i="5" s="1"/>
  <c r="Z1829" i="5"/>
  <c r="H1829" i="5"/>
  <c r="I1829" i="5" s="1"/>
  <c r="AA1829" i="5"/>
  <c r="AA1826" i="5"/>
  <c r="H1826" i="5"/>
  <c r="I1826" i="5" s="1"/>
  <c r="Z1826" i="5"/>
  <c r="Z1828" i="5"/>
  <c r="AA1828" i="5"/>
  <c r="H1828" i="5"/>
  <c r="I1828" i="5" s="1"/>
  <c r="AA1837" i="5"/>
  <c r="Z1837" i="5"/>
  <c r="H1837" i="5"/>
  <c r="I1837" i="5" s="1"/>
  <c r="AA1830" i="5"/>
  <c r="H1830" i="5"/>
  <c r="I1830" i="5" s="1"/>
  <c r="Z1830" i="5"/>
  <c r="Z1691" i="5"/>
  <c r="AA1691" i="5"/>
  <c r="H1691" i="5"/>
  <c r="I1691" i="5" s="1"/>
  <c r="Z1681" i="5"/>
  <c r="AA1681" i="5"/>
  <c r="H1681" i="5"/>
  <c r="I1681" i="5" s="1"/>
  <c r="AA1677" i="5"/>
  <c r="Z1677" i="5"/>
  <c r="H1677" i="5"/>
  <c r="I1677" i="5" s="1"/>
  <c r="H1669" i="5"/>
  <c r="I1669" i="5" s="1"/>
  <c r="AA1669" i="5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82" i="5"/>
  <c r="Z1682" i="5"/>
  <c r="H1682" i="5"/>
  <c r="I1682" i="5" s="1"/>
  <c r="H1689" i="5"/>
  <c r="I1689" i="5" s="1"/>
  <c r="Z1689" i="5"/>
  <c r="AA1689" i="5"/>
  <c r="H790" i="5"/>
  <c r="I790" i="5" s="1"/>
  <c r="Z790" i="5"/>
  <c r="AA790" i="5"/>
  <c r="H216" i="5"/>
  <c r="I216" i="5" s="1"/>
  <c r="Z216" i="5"/>
  <c r="AA216" i="5"/>
  <c r="H212" i="5"/>
  <c r="I212" i="5" s="1"/>
  <c r="AA212" i="5"/>
  <c r="Z212" i="5"/>
  <c r="H1620" i="5"/>
  <c r="I1620" i="5" s="1"/>
  <c r="AA1620" i="5"/>
  <c r="Z1620" i="5"/>
  <c r="H1622" i="5"/>
  <c r="I1622" i="5" s="1"/>
  <c r="AA1622" i="5"/>
  <c r="Z1622" i="5"/>
  <c r="H1592" i="5"/>
  <c r="I1592" i="5" s="1"/>
  <c r="AA1610" i="5"/>
  <c r="Z1610" i="5"/>
  <c r="H1610" i="5"/>
  <c r="I1610" i="5" s="1"/>
  <c r="H1597" i="5"/>
  <c r="I1597" i="5" s="1"/>
  <c r="AA1597" i="5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253" i="5"/>
  <c r="H1253" i="5"/>
  <c r="I1253" i="5" s="1"/>
  <c r="Z1253" i="5"/>
  <c r="H1260" i="5"/>
  <c r="I1260" i="5" s="1"/>
  <c r="Z1260" i="5"/>
  <c r="AA1260" i="5"/>
  <c r="H1261" i="5"/>
  <c r="I1261" i="5" s="1"/>
  <c r="Z1261" i="5"/>
  <c r="AA1261" i="5"/>
  <c r="H1262" i="5"/>
  <c r="I1262" i="5" s="1"/>
  <c r="Z1262" i="5"/>
  <c r="AA1262" i="5"/>
  <c r="AA1257" i="5"/>
  <c r="Z1257" i="5"/>
  <c r="H1257" i="5"/>
  <c r="I1257" i="5" s="1"/>
  <c r="AA1252" i="5"/>
  <c r="Z1252" i="5"/>
  <c r="H1252" i="5"/>
  <c r="I1252" i="5" s="1"/>
  <c r="AA2112" i="5"/>
  <c r="H2112" i="5"/>
  <c r="I2112" i="5" s="1"/>
  <c r="Z2112" i="5"/>
  <c r="H2094" i="5"/>
  <c r="I2094" i="5" s="1"/>
  <c r="AA2121" i="5"/>
  <c r="H2121" i="5"/>
  <c r="I2121" i="5" s="1"/>
  <c r="Z2121" i="5"/>
  <c r="AA2109" i="5"/>
  <c r="H2109" i="5"/>
  <c r="I2109" i="5" s="1"/>
  <c r="Z2109" i="5"/>
  <c r="AA2123" i="5"/>
  <c r="Z2123" i="5"/>
  <c r="H2123" i="5"/>
  <c r="I2123" i="5" s="1"/>
  <c r="H2098" i="5"/>
  <c r="I2098" i="5" s="1"/>
  <c r="H575" i="5"/>
  <c r="I575" i="5" s="1"/>
  <c r="AA575" i="5"/>
  <c r="Z575" i="5"/>
  <c r="H538" i="5"/>
  <c r="I538" i="5" s="1"/>
  <c r="AA538" i="5"/>
  <c r="Z538" i="5"/>
  <c r="H537" i="5"/>
  <c r="I537" i="5" s="1"/>
  <c r="Z537" i="5"/>
  <c r="AA537" i="5"/>
  <c r="H1735" i="5"/>
  <c r="I1735" i="5" s="1"/>
  <c r="H1739" i="5"/>
  <c r="I1739" i="5" s="1"/>
  <c r="H1738" i="5"/>
  <c r="I1738" i="5" s="1"/>
  <c r="AA1745" i="5"/>
  <c r="H1745" i="5"/>
  <c r="I1745" i="5" s="1"/>
  <c r="Z1745" i="5"/>
  <c r="H1751" i="5"/>
  <c r="I1751" i="5" s="1"/>
  <c r="AA1751" i="5"/>
  <c r="Z1751" i="5"/>
  <c r="H177" i="5"/>
  <c r="I177" i="5" s="1"/>
  <c r="AA177" i="5"/>
  <c r="Z177" i="5"/>
  <c r="H176" i="5"/>
  <c r="I176" i="5" s="1"/>
  <c r="Z176" i="5"/>
  <c r="AA176" i="5"/>
  <c r="H1698" i="5"/>
  <c r="I1698" i="5" s="1"/>
  <c r="Z1726" i="5"/>
  <c r="H1726" i="5"/>
  <c r="I1726" i="5" s="1"/>
  <c r="AA1726" i="5"/>
  <c r="AA1710" i="5"/>
  <c r="Z1710" i="5"/>
  <c r="H1710" i="5"/>
  <c r="I1710" i="5" s="1"/>
  <c r="H1696" i="5"/>
  <c r="I1696" i="5" s="1"/>
  <c r="Z1712" i="5"/>
  <c r="H1712" i="5"/>
  <c r="I1712" i="5" s="1"/>
  <c r="AA1712" i="5"/>
  <c r="H1333" i="5"/>
  <c r="I1333" i="5" s="1"/>
  <c r="AA1333" i="5"/>
  <c r="AA1332" i="5" s="1"/>
  <c r="AA1331" i="5" s="1"/>
  <c r="AA1330" i="5" s="1"/>
  <c r="AA1329" i="5" s="1"/>
  <c r="AA1328" i="5" s="1"/>
  <c r="H1328" i="5"/>
  <c r="I1328" i="5" s="1"/>
  <c r="Z1105" i="5"/>
  <c r="AA1105" i="5"/>
  <c r="H1105" i="5"/>
  <c r="I1105" i="5" s="1"/>
  <c r="H1118" i="5"/>
  <c r="I1118" i="5" s="1"/>
  <c r="Z1118" i="5"/>
  <c r="AA1118" i="5"/>
  <c r="AA1113" i="5"/>
  <c r="Z1113" i="5"/>
  <c r="H1113" i="5"/>
  <c r="I1113" i="5" s="1"/>
  <c r="AA1108" i="5"/>
  <c r="H1108" i="5"/>
  <c r="I1108" i="5" s="1"/>
  <c r="Z1108" i="5"/>
  <c r="AA1116" i="5"/>
  <c r="Z1116" i="5"/>
  <c r="H1116" i="5"/>
  <c r="I1116" i="5" s="1"/>
  <c r="Z939" i="5"/>
  <c r="Z940" i="5" s="1"/>
  <c r="Z941" i="5" s="1"/>
  <c r="Z942" i="5" s="1"/>
  <c r="Z943" i="5" s="1"/>
  <c r="Z944" i="5" s="1"/>
  <c r="Z945" i="5" s="1"/>
  <c r="Z946" i="5" s="1"/>
  <c r="Z947" i="5" s="1"/>
  <c r="Z948" i="5" s="1"/>
  <c r="Z949" i="5" s="1"/>
  <c r="Z950" i="5" s="1"/>
  <c r="Z951" i="5" s="1"/>
  <c r="Z952" i="5" s="1"/>
  <c r="Z953" i="5" s="1"/>
  <c r="Z954" i="5" s="1"/>
  <c r="Z955" i="5" s="1"/>
  <c r="Z956" i="5" s="1"/>
  <c r="Z957" i="5" s="1"/>
  <c r="Z958" i="5" s="1"/>
  <c r="Z959" i="5" s="1"/>
  <c r="Z960" i="5" s="1"/>
  <c r="Z961" i="5" s="1"/>
  <c r="Z962" i="5" s="1"/>
  <c r="Z963" i="5" s="1"/>
  <c r="Z964" i="5" s="1"/>
  <c r="Z965" i="5" s="1"/>
  <c r="Z966" i="5" s="1"/>
  <c r="Z967" i="5" s="1"/>
  <c r="Z968" i="5" s="1"/>
  <c r="H939" i="5"/>
  <c r="I939" i="5" s="1"/>
  <c r="W939" i="5"/>
  <c r="H969" i="5"/>
  <c r="I969" i="5" s="1"/>
  <c r="AA969" i="5"/>
  <c r="Z969" i="5"/>
  <c r="H1224" i="5"/>
  <c r="I1224" i="5" s="1"/>
  <c r="AA1224" i="5"/>
  <c r="Z1224" i="5"/>
  <c r="H1195" i="5"/>
  <c r="I1195" i="5" s="1"/>
  <c r="H1196" i="5"/>
  <c r="I1196" i="5" s="1"/>
  <c r="Z1222" i="5"/>
  <c r="H1222" i="5"/>
  <c r="I1222" i="5" s="1"/>
  <c r="AA1222" i="5"/>
  <c r="H1223" i="5"/>
  <c r="I1223" i="5" s="1"/>
  <c r="AA1223" i="5"/>
  <c r="Z1223" i="5"/>
  <c r="H758" i="5"/>
  <c r="I758" i="5" s="1"/>
  <c r="Z758" i="5"/>
  <c r="AA758" i="5"/>
  <c r="H757" i="5"/>
  <c r="I757" i="5" s="1"/>
  <c r="Z757" i="5"/>
  <c r="AA757" i="5"/>
  <c r="Z1504" i="5"/>
  <c r="AA1504" i="5"/>
  <c r="H1504" i="5"/>
  <c r="I1504" i="5" s="1"/>
  <c r="AA1514" i="5"/>
  <c r="H1514" i="5"/>
  <c r="I1514" i="5" s="1"/>
  <c r="Z1514" i="5"/>
  <c r="H1481" i="5"/>
  <c r="I1481" i="5" s="1"/>
  <c r="AA1497" i="5"/>
  <c r="H1497" i="5"/>
  <c r="I1497" i="5" s="1"/>
  <c r="Z1497" i="5"/>
  <c r="AA1496" i="5"/>
  <c r="H1496" i="5"/>
  <c r="I1496" i="5" s="1"/>
  <c r="Z1496" i="5"/>
  <c r="Z1464" i="5"/>
  <c r="AA1464" i="5"/>
  <c r="H1464" i="5"/>
  <c r="I1464" i="5" s="1"/>
  <c r="H1458" i="5"/>
  <c r="I1458" i="5" s="1"/>
  <c r="Z1458" i="5"/>
  <c r="AA1458" i="5"/>
  <c r="AA1457" i="5"/>
  <c r="Z1457" i="5"/>
  <c r="H1457" i="5"/>
  <c r="I1457" i="5" s="1"/>
  <c r="H1450" i="5"/>
  <c r="I1450" i="5" s="1"/>
  <c r="AA1468" i="5"/>
  <c r="H1468" i="5"/>
  <c r="I1468" i="5" s="1"/>
  <c r="Z1468" i="5"/>
  <c r="H1452" i="5"/>
  <c r="I1452" i="5" s="1"/>
  <c r="H141" i="5"/>
  <c r="I141" i="5" s="1"/>
  <c r="Z141" i="5"/>
  <c r="AA141" i="5"/>
  <c r="H106" i="5"/>
  <c r="I106" i="5" s="1"/>
  <c r="Z106" i="5"/>
  <c r="AA106" i="5"/>
  <c r="H1045" i="5"/>
  <c r="I1045" i="5" s="1"/>
  <c r="Z1045" i="5"/>
  <c r="AA1045" i="5"/>
  <c r="Z218" i="5"/>
  <c r="W218" i="5"/>
  <c r="H218" i="5"/>
  <c r="I218" i="5" s="1"/>
  <c r="Y218" i="5"/>
  <c r="K218" i="5" s="1"/>
  <c r="M218" i="5" s="1"/>
  <c r="P218" i="5" s="1"/>
  <c r="H933" i="5"/>
  <c r="I933" i="5" s="1"/>
  <c r="AA933" i="5"/>
  <c r="Z933" i="5"/>
  <c r="AA1391" i="5"/>
  <c r="H1391" i="5"/>
  <c r="I1391" i="5" s="1"/>
  <c r="Z1391" i="5"/>
  <c r="Z1402" i="5"/>
  <c r="H1402" i="5"/>
  <c r="I1402" i="5" s="1"/>
  <c r="AA1402" i="5"/>
  <c r="AA1384" i="5"/>
  <c r="Z1384" i="5"/>
  <c r="H1384" i="5"/>
  <c r="I1384" i="5" s="1"/>
  <c r="AA1404" i="5"/>
  <c r="Z1404" i="5"/>
  <c r="H1404" i="5"/>
  <c r="I1404" i="5" s="1"/>
  <c r="AA1395" i="5"/>
  <c r="Z1395" i="5"/>
  <c r="H1395" i="5"/>
  <c r="I1395" i="5" s="1"/>
  <c r="H1373" i="5"/>
  <c r="I1373" i="5" s="1"/>
  <c r="AA1282" i="5"/>
  <c r="H1282" i="5"/>
  <c r="I1282" i="5" s="1"/>
  <c r="Z1282" i="5"/>
  <c r="H1267" i="5"/>
  <c r="I1267" i="5" s="1"/>
  <c r="Z1297" i="5"/>
  <c r="H1297" i="5"/>
  <c r="I1297" i="5" s="1"/>
  <c r="AA1297" i="5"/>
  <c r="H1264" i="5"/>
  <c r="I1264" i="5" s="1"/>
  <c r="H1270" i="5"/>
  <c r="I1270" i="5" s="1"/>
  <c r="AA1271" i="5"/>
  <c r="AA1270" i="5" s="1"/>
  <c r="AA1269" i="5" s="1"/>
  <c r="AA1268" i="5" s="1"/>
  <c r="AA1267" i="5" s="1"/>
  <c r="AA1266" i="5" s="1"/>
  <c r="AA1265" i="5" s="1"/>
  <c r="AA1264" i="5" s="1"/>
  <c r="AA1263" i="5" s="1"/>
  <c r="H1271" i="5"/>
  <c r="I1271" i="5" s="1"/>
  <c r="H1008" i="5"/>
  <c r="I1008" i="5" s="1"/>
  <c r="Z1008" i="5"/>
  <c r="AA1008" i="5"/>
  <c r="H2062" i="5"/>
  <c r="I2062" i="5" s="1"/>
  <c r="H2060" i="5"/>
  <c r="I2060" i="5" s="1"/>
  <c r="H2059" i="5"/>
  <c r="I2059" i="5" s="1"/>
  <c r="H2070" i="5"/>
  <c r="I2070" i="5" s="1"/>
  <c r="Z2070" i="5"/>
  <c r="AA2070" i="5"/>
  <c r="H2081" i="5"/>
  <c r="I2081" i="5" s="1"/>
  <c r="AA2081" i="5"/>
  <c r="Z2081" i="5"/>
  <c r="AA2082" i="5"/>
  <c r="Z2082" i="5"/>
  <c r="H2082" i="5"/>
  <c r="I2082" i="5" s="1"/>
  <c r="H612" i="5"/>
  <c r="I612" i="5" s="1"/>
  <c r="Z612" i="5"/>
  <c r="AA612" i="5"/>
  <c r="H1416" i="5"/>
  <c r="I1416" i="5" s="1"/>
  <c r="AA1437" i="5"/>
  <c r="H1437" i="5"/>
  <c r="I1437" i="5" s="1"/>
  <c r="Z1437" i="5"/>
  <c r="AA1430" i="5"/>
  <c r="H1430" i="5"/>
  <c r="I1430" i="5" s="1"/>
  <c r="Z1430" i="5"/>
  <c r="AA1418" i="5"/>
  <c r="H1418" i="5"/>
  <c r="I1418" i="5" s="1"/>
  <c r="Z1418" i="5"/>
  <c r="Z1429" i="5"/>
  <c r="AA1429" i="5"/>
  <c r="H1429" i="5"/>
  <c r="I1429" i="5" s="1"/>
  <c r="H1442" i="5"/>
  <c r="I1442" i="5" s="1"/>
  <c r="AA1442" i="5"/>
  <c r="Z1442" i="5"/>
  <c r="AA1567" i="5"/>
  <c r="H1567" i="5"/>
  <c r="I1567" i="5" s="1"/>
  <c r="Z1567" i="5"/>
  <c r="H1584" i="5"/>
  <c r="I1584" i="5" s="1"/>
  <c r="Z1584" i="5"/>
  <c r="AA1584" i="5"/>
  <c r="AA1585" i="5"/>
  <c r="H1585" i="5"/>
  <c r="I1585" i="5" s="1"/>
  <c r="Z1585" i="5"/>
  <c r="AA1578" i="5"/>
  <c r="Z1578" i="5"/>
  <c r="H1578" i="5"/>
  <c r="I1578" i="5" s="1"/>
  <c r="AA1579" i="5"/>
  <c r="H1579" i="5"/>
  <c r="I1579" i="5" s="1"/>
  <c r="Z1579" i="5"/>
  <c r="AA1575" i="5"/>
  <c r="H1575" i="5"/>
  <c r="I1575" i="5" s="1"/>
  <c r="Z1575" i="5"/>
  <c r="AA2011" i="5"/>
  <c r="Z2011" i="5"/>
  <c r="H2011" i="5"/>
  <c r="I2011" i="5" s="1"/>
  <c r="AA2012" i="5"/>
  <c r="Z2012" i="5"/>
  <c r="H2012" i="5"/>
  <c r="I2012" i="5" s="1"/>
  <c r="H1990" i="5"/>
  <c r="I1990" i="5" s="1"/>
  <c r="AA1997" i="5"/>
  <c r="H1997" i="5"/>
  <c r="I1997" i="5" s="1"/>
  <c r="Z1997" i="5"/>
  <c r="AA2001" i="5"/>
  <c r="H2001" i="5"/>
  <c r="I2001" i="5" s="1"/>
  <c r="Z2001" i="5"/>
  <c r="H1993" i="5"/>
  <c r="I1993" i="5" s="1"/>
  <c r="Z1993" i="5"/>
  <c r="AA1993" i="5"/>
  <c r="AA1992" i="5" s="1"/>
  <c r="AA1991" i="5" s="1"/>
  <c r="AA1990" i="5" s="1"/>
  <c r="AA1989" i="5" s="1"/>
  <c r="AA1988" i="5" s="1"/>
  <c r="AA1987" i="5" s="1"/>
  <c r="AA1986" i="5" s="1"/>
  <c r="AA1985" i="5" s="1"/>
  <c r="AA1984" i="5" s="1"/>
  <c r="AA1983" i="5" s="1"/>
  <c r="H1518" i="5"/>
  <c r="I1518" i="5" s="1"/>
  <c r="H1550" i="5"/>
  <c r="I1550" i="5" s="1"/>
  <c r="Z1550" i="5"/>
  <c r="AA1550" i="5"/>
  <c r="H1549" i="5"/>
  <c r="I1549" i="5" s="1"/>
  <c r="Z1549" i="5"/>
  <c r="AA1549" i="5"/>
  <c r="Z1539" i="5"/>
  <c r="AA1539" i="5"/>
  <c r="H1539" i="5"/>
  <c r="I1539" i="5" s="1"/>
  <c r="H1548" i="5"/>
  <c r="I1548" i="5" s="1"/>
  <c r="AA1548" i="5"/>
  <c r="Z1548" i="5"/>
  <c r="H1519" i="5"/>
  <c r="I1519" i="5" s="1"/>
  <c r="H650" i="5"/>
  <c r="I650" i="5" s="1"/>
  <c r="Z650" i="5"/>
  <c r="AA650" i="5"/>
  <c r="H289" i="5"/>
  <c r="I289" i="5" s="1"/>
  <c r="AA289" i="5"/>
  <c r="Z289" i="5"/>
  <c r="AA429" i="5"/>
  <c r="H429" i="5"/>
  <c r="I429" i="5" s="1"/>
  <c r="AA1920" i="5"/>
  <c r="AA1919" i="5" s="1"/>
  <c r="AA1918" i="5" s="1"/>
  <c r="AA1917" i="5" s="1"/>
  <c r="AA1916" i="5" s="1"/>
  <c r="AA1915" i="5" s="1"/>
  <c r="AA1914" i="5" s="1"/>
  <c r="AA1913" i="5" s="1"/>
  <c r="AA1912" i="5" s="1"/>
  <c r="AA1911" i="5" s="1"/>
  <c r="H1920" i="5"/>
  <c r="I1920" i="5" s="1"/>
  <c r="H1919" i="5"/>
  <c r="I1919" i="5" s="1"/>
  <c r="H1942" i="5"/>
  <c r="I1942" i="5" s="1"/>
  <c r="Z1942" i="5"/>
  <c r="AA1942" i="5"/>
  <c r="H1921" i="5"/>
  <c r="I1921" i="5" s="1"/>
  <c r="AA1921" i="5"/>
  <c r="AA1933" i="5"/>
  <c r="H1933" i="5"/>
  <c r="I1933" i="5" s="1"/>
  <c r="Z1933" i="5"/>
  <c r="AA1928" i="5"/>
  <c r="H1928" i="5"/>
  <c r="I1928" i="5" s="1"/>
  <c r="Z1928" i="5"/>
  <c r="H1338" i="5"/>
  <c r="I1338" i="5" s="1"/>
  <c r="Z1368" i="5"/>
  <c r="H1368" i="5"/>
  <c r="I1368" i="5" s="1"/>
  <c r="AA1368" i="5"/>
  <c r="AA1365" i="5"/>
  <c r="H1365" i="5"/>
  <c r="I1365" i="5" s="1"/>
  <c r="Z1365" i="5"/>
  <c r="AA1364" i="5"/>
  <c r="Z1364" i="5"/>
  <c r="H1364" i="5"/>
  <c r="I1364" i="5" s="1"/>
  <c r="H1336" i="5"/>
  <c r="I1336" i="5" s="1"/>
  <c r="Z1347" i="5"/>
  <c r="AA1347" i="5"/>
  <c r="H1347" i="5"/>
  <c r="I1347" i="5" s="1"/>
  <c r="H717" i="5"/>
  <c r="I717" i="5" s="1"/>
  <c r="Z717" i="5"/>
  <c r="AA717" i="5"/>
  <c r="AA381" i="5"/>
  <c r="H381" i="5"/>
  <c r="I381" i="5" s="1"/>
  <c r="Z381" i="5"/>
  <c r="AA382" i="5"/>
  <c r="Z382" i="5"/>
  <c r="H382" i="5"/>
  <c r="I382" i="5" s="1"/>
  <c r="AA383" i="5"/>
  <c r="H383" i="5"/>
  <c r="I383" i="5" s="1"/>
  <c r="Z383" i="5"/>
  <c r="AA390" i="5"/>
  <c r="H390" i="5"/>
  <c r="I390" i="5" s="1"/>
  <c r="Z390" i="5"/>
  <c r="AA391" i="5"/>
  <c r="H391" i="5"/>
  <c r="I391" i="5" s="1"/>
  <c r="Z391" i="5"/>
  <c r="AA386" i="5"/>
  <c r="H386" i="5"/>
  <c r="I386" i="5" s="1"/>
  <c r="Z386" i="5"/>
  <c r="H1948" i="5"/>
  <c r="I1948" i="5" s="1"/>
  <c r="AA1960" i="5"/>
  <c r="H1960" i="5"/>
  <c r="I1960" i="5" s="1"/>
  <c r="Z1960" i="5"/>
  <c r="AA1977" i="5"/>
  <c r="H1977" i="5"/>
  <c r="I1977" i="5" s="1"/>
  <c r="Z1977" i="5"/>
  <c r="H1963" i="5"/>
  <c r="I1963" i="5" s="1"/>
  <c r="Z1963" i="5"/>
  <c r="AA1963" i="5"/>
  <c r="H1950" i="5"/>
  <c r="I1950" i="5" s="1"/>
  <c r="H1954" i="5"/>
  <c r="I1954" i="5" s="1"/>
  <c r="H1165" i="5"/>
  <c r="I1165" i="5" s="1"/>
  <c r="AA1165" i="5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72" i="5"/>
  <c r="H1172" i="5"/>
  <c r="I1172" i="5" s="1"/>
  <c r="Z1172" i="5"/>
  <c r="AA1167" i="5"/>
  <c r="Z1167" i="5"/>
  <c r="H1167" i="5"/>
  <c r="I1167" i="5" s="1"/>
  <c r="H1162" i="5"/>
  <c r="I1162" i="5" s="1"/>
  <c r="H1163" i="5"/>
  <c r="I1163" i="5" s="1"/>
  <c r="H1164" i="5"/>
  <c r="I1164" i="5" s="1"/>
  <c r="H862" i="5"/>
  <c r="I862" i="5" s="1"/>
  <c r="Z862" i="5"/>
  <c r="AA862" i="5"/>
  <c r="Y862" i="5"/>
  <c r="K862" i="5" s="1"/>
  <c r="M862" i="5" s="1"/>
  <c r="P862" i="5" s="1"/>
  <c r="AK29" i="8" s="1"/>
  <c r="H686" i="5"/>
  <c r="I686" i="5" s="1"/>
  <c r="Z686" i="5"/>
  <c r="AA686" i="5"/>
  <c r="H1872" i="5"/>
  <c r="I1872" i="5" s="1"/>
  <c r="AA1872" i="5"/>
  <c r="Z1872" i="5"/>
  <c r="AA1863" i="5"/>
  <c r="H1863" i="5"/>
  <c r="I1863" i="5" s="1"/>
  <c r="Z1863" i="5"/>
  <c r="AA1868" i="5"/>
  <c r="H1868" i="5"/>
  <c r="I1868" i="5" s="1"/>
  <c r="Z1868" i="5"/>
  <c r="H1844" i="5"/>
  <c r="I1844" i="5" s="1"/>
  <c r="AA1848" i="5"/>
  <c r="AA1847" i="5" s="1"/>
  <c r="AA1846" i="5" s="1"/>
  <c r="AA1845" i="5" s="1"/>
  <c r="AA1844" i="5" s="1"/>
  <c r="AA1843" i="5" s="1"/>
  <c r="AA1842" i="5" s="1"/>
  <c r="AA1841" i="5" s="1"/>
  <c r="AA1840" i="5" s="1"/>
  <c r="H1848" i="5"/>
  <c r="I1848" i="5" s="1"/>
  <c r="AA1852" i="5"/>
  <c r="H1852" i="5"/>
  <c r="I1852" i="5" s="1"/>
  <c r="Z1852" i="5"/>
  <c r="H73" i="5"/>
  <c r="I73" i="5" s="1"/>
  <c r="AA73" i="5"/>
  <c r="Z73" i="5"/>
  <c r="H1154" i="5"/>
  <c r="I1154" i="5" s="1"/>
  <c r="AA1154" i="5"/>
  <c r="Z1154" i="5"/>
  <c r="AA2153" i="5"/>
  <c r="Z2153" i="5"/>
  <c r="H2153" i="5"/>
  <c r="I2153" i="5" s="1"/>
  <c r="H2155" i="5"/>
  <c r="I2155" i="5" s="1"/>
  <c r="Z2155" i="5"/>
  <c r="AA2155" i="5"/>
  <c r="AA2156" i="5"/>
  <c r="Z2156" i="5"/>
  <c r="H2156" i="5"/>
  <c r="I2156" i="5" s="1"/>
  <c r="H2133" i="5"/>
  <c r="I2133" i="5" s="1"/>
  <c r="W2133" i="5"/>
  <c r="Z2133" i="5"/>
  <c r="AA2144" i="5"/>
  <c r="H2144" i="5"/>
  <c r="I2144" i="5" s="1"/>
  <c r="Z2144" i="5"/>
  <c r="AA2146" i="5"/>
  <c r="H2146" i="5"/>
  <c r="I2146" i="5" s="1"/>
  <c r="Z2146" i="5"/>
  <c r="H35" i="5"/>
  <c r="I35" i="5" s="1"/>
  <c r="AA35" i="5"/>
  <c r="Z35" i="5"/>
  <c r="AA1778" i="5"/>
  <c r="H1778" i="5"/>
  <c r="I1778" i="5" s="1"/>
  <c r="H1796" i="5"/>
  <c r="I1796" i="5" s="1"/>
  <c r="AA1796" i="5"/>
  <c r="Z1796" i="5"/>
  <c r="H1780" i="5"/>
  <c r="I1780" i="5" s="1"/>
  <c r="Z1780" i="5"/>
  <c r="AA1780" i="5"/>
  <c r="AA1784" i="5"/>
  <c r="H1784" i="5"/>
  <c r="I1784" i="5" s="1"/>
  <c r="Z1784" i="5"/>
  <c r="AA1791" i="5"/>
  <c r="H1791" i="5"/>
  <c r="I1791" i="5" s="1"/>
  <c r="Z1791" i="5"/>
  <c r="AA1787" i="5"/>
  <c r="H1787" i="5"/>
  <c r="I1787" i="5" s="1"/>
  <c r="Z1787" i="5"/>
  <c r="H340" i="5"/>
  <c r="I340" i="5" s="1"/>
  <c r="Z340" i="5"/>
  <c r="AA340" i="5"/>
  <c r="Z341" i="5"/>
  <c r="AA341" i="5"/>
  <c r="H341" i="5"/>
  <c r="I341" i="5" s="1"/>
  <c r="AA342" i="5"/>
  <c r="H342" i="5"/>
  <c r="I342" i="5" s="1"/>
  <c r="Z342" i="5"/>
  <c r="AA349" i="5"/>
  <c r="H349" i="5"/>
  <c r="I349" i="5" s="1"/>
  <c r="Z349" i="5"/>
  <c r="AA350" i="5"/>
  <c r="Z350" i="5"/>
  <c r="H350" i="5"/>
  <c r="I350" i="5" s="1"/>
  <c r="AA345" i="5"/>
  <c r="H345" i="5"/>
  <c r="I345" i="5" s="1"/>
  <c r="Z345" i="5"/>
  <c r="H795" i="5"/>
  <c r="I795" i="5" s="1"/>
  <c r="W795" i="5"/>
  <c r="Z795" i="5"/>
  <c r="Y795" i="5"/>
  <c r="K795" i="5" s="1"/>
  <c r="M795" i="5" s="1"/>
  <c r="AA1889" i="5"/>
  <c r="H1889" i="5"/>
  <c r="I1889" i="5" s="1"/>
  <c r="Z1889" i="5"/>
  <c r="AA1903" i="5"/>
  <c r="Z1903" i="5"/>
  <c r="H1903" i="5"/>
  <c r="I1903" i="5" s="1"/>
  <c r="AA1886" i="5"/>
  <c r="H1886" i="5"/>
  <c r="I1886" i="5" s="1"/>
  <c r="H1899" i="5"/>
  <c r="I1899" i="5" s="1"/>
  <c r="AA1899" i="5"/>
  <c r="Z1899" i="5"/>
  <c r="H1882" i="5"/>
  <c r="I1882" i="5" s="1"/>
  <c r="AA1894" i="5"/>
  <c r="H1894" i="5"/>
  <c r="I1894" i="5" s="1"/>
  <c r="Z1894" i="5"/>
  <c r="H322" i="5"/>
  <c r="I322" i="5" s="1"/>
  <c r="AA322" i="5"/>
  <c r="Z322" i="5"/>
  <c r="H899" i="5"/>
  <c r="I899" i="5" s="1"/>
  <c r="Z899" i="5"/>
  <c r="AA899" i="5"/>
  <c r="H467" i="5"/>
  <c r="I467" i="5" s="1"/>
  <c r="AA467" i="5"/>
  <c r="Z467" i="5"/>
  <c r="H466" i="5"/>
  <c r="I466" i="5" s="1"/>
  <c r="Z466" i="5"/>
  <c r="AA466" i="5"/>
  <c r="H2037" i="5"/>
  <c r="I2037" i="5" s="1"/>
  <c r="Z2037" i="5"/>
  <c r="AA2037" i="5"/>
  <c r="H2034" i="5"/>
  <c r="I2034" i="5" s="1"/>
  <c r="Z2034" i="5"/>
  <c r="AA2034" i="5"/>
  <c r="H2028" i="5"/>
  <c r="I2028" i="5" s="1"/>
  <c r="H2031" i="5"/>
  <c r="I2031" i="5" s="1"/>
  <c r="Z2031" i="5"/>
  <c r="AA2031" i="5"/>
  <c r="H2022" i="5"/>
  <c r="I2022" i="5" s="1"/>
  <c r="H502" i="5"/>
  <c r="I502" i="5" s="1"/>
  <c r="Z502" i="5"/>
  <c r="AA502" i="5"/>
  <c r="H471" i="5"/>
  <c r="I471" i="5" s="1"/>
  <c r="Z471" i="5"/>
  <c r="AA500" i="5"/>
  <c r="Z500" i="5"/>
  <c r="H500" i="5"/>
  <c r="I500" i="5" s="1"/>
  <c r="AA501" i="5"/>
  <c r="H501" i="5"/>
  <c r="I501" i="5" s="1"/>
  <c r="Z501" i="5"/>
  <c r="H1077" i="5"/>
  <c r="I1077" i="5" s="1"/>
  <c r="Z1077" i="5"/>
  <c r="AA1077" i="5"/>
  <c r="H1078" i="5"/>
  <c r="I1078" i="5" s="1"/>
  <c r="AA1078" i="5"/>
  <c r="Z1078" i="5"/>
  <c r="Y1630" i="5"/>
  <c r="K1630" i="5" s="1"/>
  <c r="M1630" i="5" s="1"/>
  <c r="P1630" i="5" s="1"/>
  <c r="H1630" i="5"/>
  <c r="I1630" i="5" s="1"/>
  <c r="AA1643" i="5"/>
  <c r="Z1643" i="5"/>
  <c r="H1643" i="5"/>
  <c r="I1643" i="5" s="1"/>
  <c r="Y1643" i="5"/>
  <c r="K1643" i="5" s="1"/>
  <c r="M1643" i="5" s="1"/>
  <c r="P1643" i="5" s="1"/>
  <c r="H1636" i="5"/>
  <c r="I1636" i="5" s="1"/>
  <c r="Y1636" i="5"/>
  <c r="K1636" i="5" s="1"/>
  <c r="M1636" i="5" s="1"/>
  <c r="P1636" i="5" s="1"/>
  <c r="AA1636" i="5"/>
  <c r="Z1636" i="5"/>
  <c r="H1645" i="5"/>
  <c r="I1645" i="5" s="1"/>
  <c r="AA1645" i="5"/>
  <c r="Z1645" i="5"/>
  <c r="Y1645" i="5"/>
  <c r="K1645" i="5" s="1"/>
  <c r="M1645" i="5" s="1"/>
  <c r="P1645" i="5" s="1"/>
  <c r="Z1654" i="5"/>
  <c r="H1654" i="5"/>
  <c r="I1654" i="5" s="1"/>
  <c r="AA1654" i="5"/>
  <c r="H1834" i="5"/>
  <c r="I1834" i="5" s="1"/>
  <c r="Z1834" i="5"/>
  <c r="AA1834" i="5"/>
  <c r="H1814" i="5"/>
  <c r="I1814" i="5" s="1"/>
  <c r="Z1814" i="5"/>
  <c r="AA1814" i="5"/>
  <c r="AA1824" i="5"/>
  <c r="H1824" i="5"/>
  <c r="I1824" i="5" s="1"/>
  <c r="Z1824" i="5"/>
  <c r="AA1822" i="5"/>
  <c r="Z1822" i="5"/>
  <c r="H1822" i="5"/>
  <c r="I1822" i="5" s="1"/>
  <c r="AA1831" i="5"/>
  <c r="H1831" i="5"/>
  <c r="I1831" i="5" s="1"/>
  <c r="Z1831" i="5"/>
  <c r="AA1827" i="5"/>
  <c r="H1827" i="5"/>
  <c r="I1827" i="5" s="1"/>
  <c r="Z1827" i="5"/>
  <c r="AA1678" i="5"/>
  <c r="H1678" i="5"/>
  <c r="I1678" i="5" s="1"/>
  <c r="Z1678" i="5"/>
  <c r="H1667" i="5"/>
  <c r="I1667" i="5" s="1"/>
  <c r="Z1676" i="5"/>
  <c r="H1676" i="5"/>
  <c r="I1676" i="5" s="1"/>
  <c r="AA1676" i="5"/>
  <c r="H1666" i="5"/>
  <c r="I1666" i="5" s="1"/>
  <c r="AA1679" i="5"/>
  <c r="Z1679" i="5"/>
  <c r="H1679" i="5"/>
  <c r="I1679" i="5" s="1"/>
  <c r="AA1688" i="5"/>
  <c r="H1688" i="5"/>
  <c r="I1688" i="5" s="1"/>
  <c r="Z1688" i="5"/>
  <c r="H791" i="5"/>
  <c r="I791" i="5" s="1"/>
  <c r="Z791" i="5"/>
  <c r="AA791" i="5"/>
  <c r="AA213" i="5"/>
  <c r="H213" i="5"/>
  <c r="I213" i="5" s="1"/>
  <c r="Z213" i="5"/>
  <c r="H1614" i="5"/>
  <c r="I1614" i="5" s="1"/>
  <c r="Z1614" i="5"/>
  <c r="AA1614" i="5"/>
  <c r="Z1613" i="5"/>
  <c r="H1613" i="5"/>
  <c r="I1613" i="5" s="1"/>
  <c r="AA1613" i="5"/>
  <c r="H1621" i="5"/>
  <c r="I1621" i="5" s="1"/>
  <c r="Z1621" i="5"/>
  <c r="AA1621" i="5"/>
  <c r="AA1612" i="5"/>
  <c r="H1612" i="5"/>
  <c r="I1612" i="5" s="1"/>
  <c r="Z1612" i="5"/>
  <c r="Z1606" i="5"/>
  <c r="AA1606" i="5"/>
  <c r="H1606" i="5"/>
  <c r="I1606" i="5" s="1"/>
  <c r="H1593" i="5"/>
  <c r="I1593" i="5" s="1"/>
  <c r="AA1247" i="5"/>
  <c r="H1247" i="5"/>
  <c r="I1247" i="5" s="1"/>
  <c r="Z1247" i="5"/>
  <c r="Z1254" i="5"/>
  <c r="AA1254" i="5"/>
  <c r="H1254" i="5"/>
  <c r="I1254" i="5" s="1"/>
  <c r="H1255" i="5"/>
  <c r="I1255" i="5" s="1"/>
  <c r="AA1255" i="5"/>
  <c r="Z1255" i="5"/>
  <c r="AA1256" i="5"/>
  <c r="H1256" i="5"/>
  <c r="I1256" i="5" s="1"/>
  <c r="Z1256" i="5"/>
  <c r="AA1251" i="5"/>
  <c r="Z1251" i="5"/>
  <c r="H1251" i="5"/>
  <c r="I1251" i="5" s="1"/>
  <c r="H1246" i="5"/>
  <c r="I1246" i="5" s="1"/>
  <c r="Z1246" i="5"/>
  <c r="AA1246" i="5"/>
  <c r="AA2100" i="5"/>
  <c r="H2100" i="5"/>
  <c r="I2100" i="5" s="1"/>
  <c r="AA2118" i="5"/>
  <c r="H2118" i="5"/>
  <c r="I2118" i="5" s="1"/>
  <c r="Z2118" i="5"/>
  <c r="AA2120" i="5"/>
  <c r="H2120" i="5"/>
  <c r="I2120" i="5" s="1"/>
  <c r="Z2120" i="5"/>
  <c r="Z2108" i="5"/>
  <c r="AA2108" i="5"/>
  <c r="H2108" i="5"/>
  <c r="I2108" i="5" s="1"/>
  <c r="AA2122" i="5"/>
  <c r="Z2122" i="5"/>
  <c r="H2122" i="5"/>
  <c r="I2122" i="5" s="1"/>
  <c r="H2097" i="5"/>
  <c r="I2097" i="5" s="1"/>
  <c r="H576" i="5"/>
  <c r="I576" i="5" s="1"/>
  <c r="Z576" i="5"/>
  <c r="AA576" i="5"/>
  <c r="H539" i="5"/>
  <c r="I539" i="5" s="1"/>
  <c r="AA539" i="5"/>
  <c r="Z539" i="5"/>
  <c r="AA1761" i="5"/>
  <c r="H1761" i="5"/>
  <c r="I1761" i="5" s="1"/>
  <c r="Z1761" i="5"/>
  <c r="AA1765" i="5"/>
  <c r="H1765" i="5"/>
  <c r="I1765" i="5" s="1"/>
  <c r="Z1765" i="5"/>
  <c r="H1734" i="5"/>
  <c r="I1734" i="5" s="1"/>
  <c r="H1732" i="5"/>
  <c r="I1732" i="5" s="1"/>
  <c r="H1758" i="5"/>
  <c r="I1758" i="5" s="1"/>
  <c r="AA1758" i="5"/>
  <c r="Z1758" i="5"/>
  <c r="AA1746" i="5"/>
  <c r="Z1746" i="5"/>
  <c r="H1746" i="5"/>
  <c r="I1746" i="5" s="1"/>
  <c r="H178" i="5"/>
  <c r="I178" i="5" s="1"/>
  <c r="Z178" i="5"/>
  <c r="AA178" i="5"/>
  <c r="AA1729" i="5"/>
  <c r="Z1729" i="5"/>
  <c r="H1729" i="5"/>
  <c r="I1729" i="5" s="1"/>
  <c r="Z1728" i="5"/>
  <c r="AA1728" i="5"/>
  <c r="H1728" i="5"/>
  <c r="I1728" i="5" s="1"/>
  <c r="H1725" i="5"/>
  <c r="I1725" i="5" s="1"/>
  <c r="Z1725" i="5"/>
  <c r="AA1725" i="5"/>
  <c r="AA1707" i="5"/>
  <c r="H1707" i="5"/>
  <c r="I1707" i="5" s="1"/>
  <c r="Z1707" i="5"/>
  <c r="AA1716" i="5"/>
  <c r="H1716" i="5"/>
  <c r="I1716" i="5" s="1"/>
  <c r="Z1716" i="5"/>
  <c r="AA1709" i="5"/>
  <c r="Z1709" i="5"/>
  <c r="H1709" i="5"/>
  <c r="I1709" i="5" s="1"/>
  <c r="H1332" i="5"/>
  <c r="I1332" i="5" s="1"/>
  <c r="H1103" i="5"/>
  <c r="I1103" i="5" s="1"/>
  <c r="Z1103" i="5"/>
  <c r="AA1103" i="5"/>
  <c r="H1087" i="5"/>
  <c r="I1087" i="5" s="1"/>
  <c r="AA1112" i="5"/>
  <c r="H1112" i="5"/>
  <c r="I1112" i="5" s="1"/>
  <c r="Z1112" i="5"/>
  <c r="H1107" i="5"/>
  <c r="I1107" i="5" s="1"/>
  <c r="Z1107" i="5"/>
  <c r="AA1107" i="5"/>
  <c r="H1102" i="5"/>
  <c r="I1102" i="5" s="1"/>
  <c r="Z1102" i="5"/>
  <c r="AA1102" i="5"/>
  <c r="AA1110" i="5"/>
  <c r="Z1110" i="5"/>
  <c r="H1110" i="5"/>
  <c r="I1110" i="5" s="1"/>
  <c r="H973" i="5"/>
  <c r="I973" i="5" s="1"/>
  <c r="AA973" i="5"/>
  <c r="Z973" i="5"/>
  <c r="H1218" i="5"/>
  <c r="I1218" i="5" s="1"/>
  <c r="AA1218" i="5"/>
  <c r="Z1218" i="5"/>
  <c r="Z1225" i="5"/>
  <c r="AA1225" i="5"/>
  <c r="H1225" i="5"/>
  <c r="I1225" i="5" s="1"/>
  <c r="H1226" i="5"/>
  <c r="I1226" i="5" s="1"/>
  <c r="Z1226" i="5"/>
  <c r="AA1226" i="5"/>
  <c r="Z1221" i="5"/>
  <c r="H1221" i="5"/>
  <c r="I1221" i="5" s="1"/>
  <c r="AA1221" i="5"/>
  <c r="Z1216" i="5"/>
  <c r="H1216" i="5"/>
  <c r="I1216" i="5" s="1"/>
  <c r="AA1216" i="5"/>
  <c r="AA1217" i="5"/>
  <c r="Z1217" i="5"/>
  <c r="H1217" i="5"/>
  <c r="I1217" i="5" s="1"/>
  <c r="H753" i="5"/>
  <c r="I753" i="5" s="1"/>
  <c r="Z753" i="5"/>
  <c r="AA753" i="5"/>
  <c r="Z1512" i="5"/>
  <c r="AA1512" i="5"/>
  <c r="H1512" i="5"/>
  <c r="I1512" i="5" s="1"/>
  <c r="AA1499" i="5"/>
  <c r="Z1499" i="5"/>
  <c r="H1499" i="5"/>
  <c r="I1499" i="5" s="1"/>
  <c r="AA1513" i="5"/>
  <c r="Z1513" i="5"/>
  <c r="H1513" i="5"/>
  <c r="I1513" i="5" s="1"/>
  <c r="H1505" i="5"/>
  <c r="I1505" i="5" s="1"/>
  <c r="Z1505" i="5"/>
  <c r="AA1505" i="5"/>
  <c r="AA1493" i="5"/>
  <c r="H1493" i="5"/>
  <c r="I1493" i="5" s="1"/>
  <c r="Z1493" i="5"/>
  <c r="H1484" i="5"/>
  <c r="I1484" i="5" s="1"/>
  <c r="H1445" i="5"/>
  <c r="I1445" i="5" s="1"/>
  <c r="AA1478" i="5"/>
  <c r="H1478" i="5"/>
  <c r="I1478" i="5" s="1"/>
  <c r="Z1478" i="5"/>
  <c r="Z1475" i="5"/>
  <c r="H1475" i="5"/>
  <c r="I1475" i="5" s="1"/>
  <c r="AA1475" i="5"/>
  <c r="H1449" i="5"/>
  <c r="I1449" i="5" s="1"/>
  <c r="Z1465" i="5"/>
  <c r="H1465" i="5"/>
  <c r="I1465" i="5" s="1"/>
  <c r="AA1465" i="5"/>
  <c r="H1447" i="5"/>
  <c r="I1447" i="5" s="1"/>
  <c r="H142" i="5"/>
  <c r="I142" i="5" s="1"/>
  <c r="AA142" i="5"/>
  <c r="Z142" i="5"/>
  <c r="Z74" i="5"/>
  <c r="Z75" i="5" s="1"/>
  <c r="H74" i="5"/>
  <c r="I74" i="5" s="1"/>
  <c r="H107" i="5"/>
  <c r="I107" i="5" s="1"/>
  <c r="Z107" i="5"/>
  <c r="AA107" i="5"/>
  <c r="H1046" i="5"/>
  <c r="I1046" i="5" s="1"/>
  <c r="Z1046" i="5"/>
  <c r="AA1046" i="5"/>
  <c r="H252" i="5"/>
  <c r="I252" i="5" s="1"/>
  <c r="AA252" i="5"/>
  <c r="Z252" i="5"/>
  <c r="Z903" i="5"/>
  <c r="Z904" i="5" s="1"/>
  <c r="Z905" i="5" s="1"/>
  <c r="Z906" i="5" s="1"/>
  <c r="Z907" i="5" s="1"/>
  <c r="Z908" i="5" s="1"/>
  <c r="Z909" i="5" s="1"/>
  <c r="Z910" i="5" s="1"/>
  <c r="Z911" i="5" s="1"/>
  <c r="Z912" i="5" s="1"/>
  <c r="Z913" i="5" s="1"/>
  <c r="H903" i="5"/>
  <c r="I903" i="5" s="1"/>
  <c r="Z1386" i="5"/>
  <c r="AA1386" i="5"/>
  <c r="H1386" i="5"/>
  <c r="I1386" i="5" s="1"/>
  <c r="AA1398" i="5"/>
  <c r="Z1398" i="5"/>
  <c r="H1398" i="5"/>
  <c r="I1398" i="5" s="1"/>
  <c r="H1380" i="5"/>
  <c r="I1380" i="5" s="1"/>
  <c r="AA1380" i="5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Z1400" i="5"/>
  <c r="AA1400" i="5"/>
  <c r="H1400" i="5"/>
  <c r="I1400" i="5" s="1"/>
  <c r="AA1387" i="5"/>
  <c r="Z1387" i="5"/>
  <c r="H1387" i="5"/>
  <c r="I1387" i="5" s="1"/>
  <c r="Z1405" i="5"/>
  <c r="H1405" i="5"/>
  <c r="I1405" i="5" s="1"/>
  <c r="AA1405" i="5"/>
  <c r="AA1277" i="5"/>
  <c r="H1277" i="5"/>
  <c r="I1277" i="5" s="1"/>
  <c r="Z1277" i="5"/>
  <c r="H1296" i="5"/>
  <c r="I1296" i="5" s="1"/>
  <c r="Z1296" i="5"/>
  <c r="AA1296" i="5"/>
  <c r="H1291" i="5"/>
  <c r="I1291" i="5" s="1"/>
  <c r="Z1291" i="5"/>
  <c r="AA1291" i="5"/>
  <c r="H1298" i="5"/>
  <c r="I1298" i="5" s="1"/>
  <c r="Z1298" i="5"/>
  <c r="AA1298" i="5"/>
  <c r="H1265" i="5"/>
  <c r="I1265" i="5" s="1"/>
  <c r="AA1278" i="5"/>
  <c r="H1278" i="5"/>
  <c r="I1278" i="5" s="1"/>
  <c r="Z1278" i="5"/>
  <c r="Z975" i="5"/>
  <c r="H975" i="5"/>
  <c r="I975" i="5" s="1"/>
  <c r="H2061" i="5"/>
  <c r="I2061" i="5" s="1"/>
  <c r="Z2078" i="5"/>
  <c r="AA2078" i="5"/>
  <c r="H2078" i="5"/>
  <c r="I2078" i="5" s="1"/>
  <c r="H2083" i="5"/>
  <c r="I2083" i="5" s="1"/>
  <c r="Z2083" i="5"/>
  <c r="AA2083" i="5"/>
  <c r="H2058" i="5"/>
  <c r="I2058" i="5" s="1"/>
  <c r="AA2066" i="5"/>
  <c r="H2066" i="5"/>
  <c r="I2066" i="5" s="1"/>
  <c r="Z2066" i="5"/>
  <c r="AA2079" i="5"/>
  <c r="Z2079" i="5"/>
  <c r="H2079" i="5"/>
  <c r="I2079" i="5" s="1"/>
  <c r="H579" i="5"/>
  <c r="I579" i="5" s="1"/>
  <c r="Z579" i="5"/>
  <c r="H1413" i="5"/>
  <c r="I1413" i="5" s="1"/>
  <c r="AA1436" i="5"/>
  <c r="H1436" i="5"/>
  <c r="I1436" i="5" s="1"/>
  <c r="Z1436" i="5"/>
  <c r="AA1427" i="5"/>
  <c r="H1427" i="5"/>
  <c r="I1427" i="5" s="1"/>
  <c r="Z1427" i="5"/>
  <c r="H1415" i="5"/>
  <c r="I1415" i="5" s="1"/>
  <c r="AA1423" i="5"/>
  <c r="H1423" i="5"/>
  <c r="I1423" i="5" s="1"/>
  <c r="Z1423" i="5"/>
  <c r="Z1439" i="5"/>
  <c r="AA1439" i="5"/>
  <c r="H1439" i="5"/>
  <c r="I1439" i="5" s="1"/>
  <c r="AA1566" i="5"/>
  <c r="H1566" i="5"/>
  <c r="I1566" i="5" s="1"/>
  <c r="Z1566" i="5"/>
  <c r="AA1571" i="5"/>
  <c r="H1571" i="5"/>
  <c r="I1571" i="5" s="1"/>
  <c r="Z1571" i="5"/>
  <c r="AA1583" i="5"/>
  <c r="H1583" i="5"/>
  <c r="I1583" i="5" s="1"/>
  <c r="Z1583" i="5"/>
  <c r="H1553" i="5"/>
  <c r="I1553" i="5" s="1"/>
  <c r="AA1572" i="5"/>
  <c r="H1572" i="5"/>
  <c r="I1572" i="5" s="1"/>
  <c r="Z1572" i="5"/>
  <c r="AA1569" i="5"/>
  <c r="Z1569" i="5"/>
  <c r="H1569" i="5"/>
  <c r="I1569" i="5" s="1"/>
  <c r="AA1998" i="5"/>
  <c r="Z1998" i="5"/>
  <c r="H1998" i="5"/>
  <c r="I1998" i="5" s="1"/>
  <c r="AA2008" i="5"/>
  <c r="Z2008" i="5"/>
  <c r="H2008" i="5"/>
  <c r="I2008" i="5" s="1"/>
  <c r="H1986" i="5"/>
  <c r="I1986" i="5" s="1"/>
  <c r="H1996" i="5"/>
  <c r="I1996" i="5" s="1"/>
  <c r="Z1996" i="5"/>
  <c r="AA1996" i="5"/>
  <c r="H2000" i="5"/>
  <c r="I2000" i="5" s="1"/>
  <c r="AA2000" i="5"/>
  <c r="Z2000" i="5"/>
  <c r="H1989" i="5"/>
  <c r="I1989" i="5" s="1"/>
  <c r="AA1547" i="5"/>
  <c r="Z1547" i="5"/>
  <c r="H1547" i="5"/>
  <c r="I1547" i="5" s="1"/>
  <c r="H1546" i="5"/>
  <c r="I1546" i="5" s="1"/>
  <c r="AA1546" i="5"/>
  <c r="Z1546" i="5"/>
  <c r="H1545" i="5"/>
  <c r="I1545" i="5" s="1"/>
  <c r="AA1545" i="5"/>
  <c r="Z1545" i="5"/>
  <c r="AA1538" i="5"/>
  <c r="H1538" i="5"/>
  <c r="I1538" i="5" s="1"/>
  <c r="Z1538" i="5"/>
  <c r="AA1536" i="5"/>
  <c r="Z1536" i="5"/>
  <c r="H1536" i="5"/>
  <c r="I1536" i="5" s="1"/>
  <c r="H645" i="5"/>
  <c r="I645" i="5" s="1"/>
  <c r="Z645" i="5"/>
  <c r="AA645" i="5"/>
  <c r="Y645" i="5"/>
  <c r="K645" i="5" s="1"/>
  <c r="M645" i="5" s="1"/>
  <c r="P645" i="5" s="1"/>
  <c r="AJ23" i="8" s="1"/>
  <c r="H284" i="5"/>
  <c r="I284" i="5" s="1"/>
  <c r="Z284" i="5"/>
  <c r="AA284" i="5"/>
  <c r="H433" i="5"/>
  <c r="I433" i="5" s="1"/>
  <c r="Z433" i="5"/>
  <c r="AA433" i="5"/>
  <c r="H1913" i="5"/>
  <c r="I1913" i="5" s="1"/>
  <c r="H1912" i="5"/>
  <c r="I1912" i="5" s="1"/>
  <c r="AA1937" i="5"/>
  <c r="H1937" i="5"/>
  <c r="I1937" i="5" s="1"/>
  <c r="Z1937" i="5"/>
  <c r="H1918" i="5"/>
  <c r="I1918" i="5" s="1"/>
  <c r="AA1931" i="5"/>
  <c r="H1931" i="5"/>
  <c r="I1931" i="5" s="1"/>
  <c r="Z1931" i="5"/>
  <c r="Z1927" i="5"/>
  <c r="AA1927" i="5"/>
  <c r="H1927" i="5"/>
  <c r="I1927" i="5" s="1"/>
  <c r="AA1356" i="5"/>
  <c r="Z1356" i="5"/>
  <c r="H1356" i="5"/>
  <c r="I1356" i="5" s="1"/>
  <c r="AA1367" i="5"/>
  <c r="Z1367" i="5"/>
  <c r="H1367" i="5"/>
  <c r="I1367" i="5" s="1"/>
  <c r="Z1360" i="5"/>
  <c r="AA1360" i="5"/>
  <c r="H1360" i="5"/>
  <c r="I1360" i="5" s="1"/>
  <c r="H1343" i="5"/>
  <c r="I1343" i="5" s="1"/>
  <c r="AA1361" i="5"/>
  <c r="Z1361" i="5"/>
  <c r="H1361" i="5"/>
  <c r="I1361" i="5" s="1"/>
  <c r="H1344" i="5"/>
  <c r="I1344" i="5" s="1"/>
  <c r="AA1344" i="5"/>
  <c r="AA1343" i="5" s="1"/>
  <c r="AA1342" i="5" s="1"/>
  <c r="AA1341" i="5" s="1"/>
  <c r="AA1340" i="5" s="1"/>
  <c r="AA1339" i="5" s="1"/>
  <c r="AA1338" i="5" s="1"/>
  <c r="AA1337" i="5" s="1"/>
  <c r="AA1336" i="5" s="1"/>
  <c r="AA1335" i="5" s="1"/>
  <c r="H718" i="5"/>
  <c r="I718" i="5" s="1"/>
  <c r="Z718" i="5"/>
  <c r="AA718" i="5"/>
  <c r="H375" i="5"/>
  <c r="I375" i="5" s="1"/>
  <c r="Z375" i="5"/>
  <c r="AA375" i="5"/>
  <c r="AA376" i="5"/>
  <c r="H376" i="5"/>
  <c r="I376" i="5" s="1"/>
  <c r="Z376" i="5"/>
  <c r="AA377" i="5"/>
  <c r="H377" i="5"/>
  <c r="I377" i="5" s="1"/>
  <c r="Z377" i="5"/>
  <c r="Z384" i="5"/>
  <c r="AA384" i="5"/>
  <c r="H384" i="5"/>
  <c r="I384" i="5" s="1"/>
  <c r="AA385" i="5"/>
  <c r="Z385" i="5"/>
  <c r="H385" i="5"/>
  <c r="I385" i="5" s="1"/>
  <c r="AA380" i="5"/>
  <c r="H380" i="5"/>
  <c r="I380" i="5" s="1"/>
  <c r="Z380" i="5"/>
  <c r="H1981" i="5"/>
  <c r="I1981" i="5" s="1"/>
  <c r="Z1981" i="5"/>
  <c r="AA1981" i="5"/>
  <c r="H1959" i="5"/>
  <c r="I1959" i="5" s="1"/>
  <c r="Z1959" i="5"/>
  <c r="AA1959" i="5"/>
  <c r="AA1975" i="5"/>
  <c r="Z1975" i="5"/>
  <c r="H1975" i="5"/>
  <c r="I1975" i="5" s="1"/>
  <c r="AA1958" i="5"/>
  <c r="Z1958" i="5"/>
  <c r="H1958" i="5"/>
  <c r="I1958" i="5" s="1"/>
  <c r="Z1976" i="5"/>
  <c r="H1976" i="5"/>
  <c r="I1976" i="5" s="1"/>
  <c r="AA1976" i="5"/>
  <c r="H1953" i="5"/>
  <c r="I1953" i="5" s="1"/>
  <c r="H1159" i="5"/>
  <c r="I1159" i="5" s="1"/>
  <c r="AA1166" i="5"/>
  <c r="H1166" i="5"/>
  <c r="I1166" i="5" s="1"/>
  <c r="Z1166" i="5"/>
  <c r="H1161" i="5"/>
  <c r="I1161" i="5" s="1"/>
  <c r="H1156" i="5"/>
  <c r="I1156" i="5" s="1"/>
  <c r="H1157" i="5"/>
  <c r="I1157" i="5" s="1"/>
  <c r="H1158" i="5"/>
  <c r="I1158" i="5" s="1"/>
  <c r="Z1839" i="5"/>
  <c r="Z1840" i="5" s="1"/>
  <c r="Z1841" i="5" s="1"/>
  <c r="Z1842" i="5" s="1"/>
  <c r="Z1843" i="5" s="1"/>
  <c r="Z1844" i="5" s="1"/>
  <c r="Z1845" i="5" s="1"/>
  <c r="Z1846" i="5" s="1"/>
  <c r="Z1847" i="5" s="1"/>
  <c r="Z1848" i="5" s="1"/>
  <c r="Z1407" i="5"/>
  <c r="Z1408" i="5" s="1"/>
  <c r="Z1409" i="5" s="1"/>
  <c r="Z1410" i="5" s="1"/>
  <c r="Z1411" i="5" s="1"/>
  <c r="Z1412" i="5" s="1"/>
  <c r="Z1413" i="5" s="1"/>
  <c r="Z1414" i="5" s="1"/>
  <c r="Z1415" i="5" s="1"/>
  <c r="Z1416" i="5" s="1"/>
  <c r="Z1417" i="5" s="1"/>
  <c r="H1146" i="5"/>
  <c r="I1146" i="5" s="1"/>
  <c r="H1147" i="5"/>
  <c r="I1147" i="5" s="1"/>
  <c r="Z1119" i="5"/>
  <c r="Z1120" i="5" s="1"/>
  <c r="Z1121" i="5" s="1"/>
  <c r="Z1122" i="5" s="1"/>
  <c r="Z1123" i="5" s="1"/>
  <c r="Z1124" i="5" s="1"/>
  <c r="Z1125" i="5" s="1"/>
  <c r="Z1126" i="5" s="1"/>
  <c r="Z1127" i="5" s="1"/>
  <c r="Z1128" i="5" s="1"/>
  <c r="H1074" i="5"/>
  <c r="I1074" i="5" s="1"/>
  <c r="H1002" i="5"/>
  <c r="I1002" i="5" s="1"/>
  <c r="H1003" i="5"/>
  <c r="I1003" i="5" s="1"/>
  <c r="H931" i="5"/>
  <c r="I931" i="5" s="1"/>
  <c r="H930" i="5"/>
  <c r="I930" i="5" s="1"/>
  <c r="H895" i="5"/>
  <c r="I895" i="5" s="1"/>
  <c r="H894" i="5"/>
  <c r="I894" i="5" s="1"/>
  <c r="H786" i="5"/>
  <c r="I786" i="5" s="1"/>
  <c r="H787" i="5"/>
  <c r="I787" i="5" s="1"/>
  <c r="H750" i="5"/>
  <c r="I750" i="5" s="1"/>
  <c r="H751" i="5"/>
  <c r="I751" i="5" s="1"/>
  <c r="H760" i="5"/>
  <c r="I760" i="5" s="1"/>
  <c r="H607" i="5"/>
  <c r="I607" i="5" s="1"/>
  <c r="H606" i="5"/>
  <c r="I606" i="5" s="1"/>
  <c r="H570" i="5"/>
  <c r="I570" i="5" s="1"/>
  <c r="H571" i="5"/>
  <c r="I571" i="5" s="1"/>
  <c r="H535" i="5"/>
  <c r="I535" i="5" s="1"/>
  <c r="H534" i="5"/>
  <c r="I534" i="5" s="1"/>
  <c r="H463" i="5"/>
  <c r="I463" i="5" s="1"/>
  <c r="H462" i="5"/>
  <c r="I462" i="5" s="1"/>
  <c r="H436" i="5"/>
  <c r="I436" i="5" s="1"/>
  <c r="H318" i="5"/>
  <c r="I318" i="5" s="1"/>
  <c r="H317" i="5"/>
  <c r="I317" i="5" s="1"/>
  <c r="H281" i="5"/>
  <c r="I281" i="5" s="1"/>
  <c r="H282" i="5"/>
  <c r="I282" i="5" s="1"/>
  <c r="H255" i="5"/>
  <c r="I255" i="5" s="1"/>
  <c r="H138" i="5"/>
  <c r="I138" i="5" s="1"/>
  <c r="H137" i="5"/>
  <c r="I137" i="5" s="1"/>
  <c r="H66" i="5"/>
  <c r="I66" i="5" s="1"/>
  <c r="H65" i="5"/>
  <c r="I65" i="5" s="1"/>
  <c r="H29" i="5"/>
  <c r="I29" i="5" s="1"/>
  <c r="H30" i="5"/>
  <c r="I30" i="5" s="1"/>
  <c r="H39" i="5"/>
  <c r="I39" i="5" s="1"/>
  <c r="AA1146" i="5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119" i="5" s="1"/>
  <c r="AA967" i="5"/>
  <c r="AA966" i="5" s="1"/>
  <c r="AA965" i="5" s="1"/>
  <c r="AA964" i="5" s="1"/>
  <c r="AA963" i="5" s="1"/>
  <c r="AA962" i="5" s="1"/>
  <c r="AA961" i="5" s="1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535" i="5"/>
  <c r="AA534" i="5" s="1"/>
  <c r="AA533" i="5" s="1"/>
  <c r="AA532" i="5" s="1"/>
  <c r="AA531" i="5" s="1"/>
  <c r="AA530" i="5" s="1"/>
  <c r="AA529" i="5" s="1"/>
  <c r="AA528" i="5" s="1"/>
  <c r="AA527" i="5" s="1"/>
  <c r="AA526" i="5" s="1"/>
  <c r="AA525" i="5" s="1"/>
  <c r="H508" i="5"/>
  <c r="I508" i="5" s="1"/>
  <c r="J2127" i="5"/>
  <c r="W2091" i="5"/>
  <c r="X2091" i="5"/>
  <c r="J2019" i="5"/>
  <c r="X2019" i="5"/>
  <c r="W2019" i="5"/>
  <c r="X1767" i="5"/>
  <c r="W1767" i="5"/>
  <c r="W1731" i="5"/>
  <c r="X1731" i="5"/>
  <c r="J511" i="5"/>
  <c r="X508" i="5"/>
  <c r="W508" i="5"/>
  <c r="X400" i="5"/>
  <c r="W400" i="5"/>
  <c r="X1515" i="5"/>
  <c r="W1515" i="5"/>
  <c r="W1479" i="5"/>
  <c r="X1479" i="5"/>
  <c r="X1443" i="5"/>
  <c r="W1443" i="5"/>
  <c r="X1263" i="5"/>
  <c r="W1263" i="5"/>
  <c r="W1227" i="5"/>
  <c r="X1227" i="5"/>
  <c r="X1191" i="5"/>
  <c r="W1191" i="5"/>
  <c r="J1014" i="5"/>
  <c r="J1013" i="5"/>
  <c r="W1011" i="5"/>
  <c r="X1011" i="5"/>
  <c r="J991" i="5"/>
  <c r="J990" i="5"/>
  <c r="J988" i="5"/>
  <c r="J987" i="5"/>
  <c r="J985" i="5"/>
  <c r="J984" i="5"/>
  <c r="J982" i="5"/>
  <c r="J981" i="5"/>
  <c r="J979" i="5"/>
  <c r="J978" i="5"/>
  <c r="X976" i="5"/>
  <c r="W976" i="5"/>
  <c r="X904" i="5"/>
  <c r="W904" i="5"/>
  <c r="W761" i="5"/>
  <c r="W760" i="5"/>
  <c r="X761" i="5" s="1"/>
  <c r="X760" i="5"/>
  <c r="X724" i="5"/>
  <c r="W725" i="5" s="1"/>
  <c r="X726" i="5" s="1"/>
  <c r="W724" i="5"/>
  <c r="X725" i="5" s="1"/>
  <c r="J524" i="5"/>
  <c r="J509" i="5"/>
  <c r="W401" i="5"/>
  <c r="X402" i="5" s="1"/>
  <c r="X401" i="5"/>
  <c r="W402" i="5" s="1"/>
  <c r="X4" i="5"/>
  <c r="W4" i="5"/>
  <c r="X5" i="5" s="1"/>
  <c r="J1015" i="5"/>
  <c r="J992" i="5"/>
  <c r="J989" i="5"/>
  <c r="J986" i="5"/>
  <c r="J983" i="5"/>
  <c r="J980" i="5"/>
  <c r="X977" i="5"/>
  <c r="W977" i="5"/>
  <c r="X978" i="5" s="1"/>
  <c r="X868" i="5"/>
  <c r="W868" i="5"/>
  <c r="W869" i="5" s="1"/>
  <c r="J510" i="5"/>
  <c r="W436" i="5"/>
  <c r="X437" i="5" s="1"/>
  <c r="X436" i="5"/>
  <c r="W437" i="5" s="1"/>
  <c r="X438" i="5" s="1"/>
  <c r="X403" i="5"/>
  <c r="W404" i="5" s="1"/>
  <c r="W403" i="5"/>
  <c r="X404" i="5" s="1"/>
  <c r="W255" i="5"/>
  <c r="W256" i="5" s="1"/>
  <c r="X255" i="5"/>
  <c r="X111" i="5"/>
  <c r="W111" i="5"/>
  <c r="W2055" i="5"/>
  <c r="X2055" i="5"/>
  <c r="X1983" i="5"/>
  <c r="W1983" i="5"/>
  <c r="X1947" i="5"/>
  <c r="W1947" i="5"/>
  <c r="W1911" i="5"/>
  <c r="X1911" i="5"/>
  <c r="J1875" i="5"/>
  <c r="W1875" i="5"/>
  <c r="X1875" i="5"/>
  <c r="X1839" i="5"/>
  <c r="W1839" i="5"/>
  <c r="X1803" i="5"/>
  <c r="W1803" i="5"/>
  <c r="W1695" i="5"/>
  <c r="X1695" i="5"/>
  <c r="X544" i="5"/>
  <c r="W544" i="5"/>
  <c r="J536" i="5"/>
  <c r="J534" i="5"/>
  <c r="J531" i="5"/>
  <c r="J528" i="5"/>
  <c r="J526" i="5"/>
  <c r="X75" i="5"/>
  <c r="W75" i="5"/>
  <c r="W39" i="5"/>
  <c r="X39" i="5"/>
  <c r="W1659" i="5"/>
  <c r="X1659" i="5"/>
  <c r="W1623" i="5"/>
  <c r="X1623" i="5"/>
  <c r="W1587" i="5"/>
  <c r="X1587" i="5"/>
  <c r="X1551" i="5"/>
  <c r="W1551" i="5"/>
  <c r="W1407" i="5"/>
  <c r="X1407" i="5"/>
  <c r="W1371" i="5"/>
  <c r="X1371" i="5"/>
  <c r="X1335" i="5"/>
  <c r="W1335" i="5"/>
  <c r="J1327" i="5"/>
  <c r="J1326" i="5"/>
  <c r="J1325" i="5"/>
  <c r="J1324" i="5"/>
  <c r="J1323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J1307" i="5"/>
  <c r="J1306" i="5"/>
  <c r="J1305" i="5"/>
  <c r="J1304" i="5"/>
  <c r="J1303" i="5"/>
  <c r="J1302" i="5"/>
  <c r="J1299" i="5"/>
  <c r="W1299" i="5"/>
  <c r="X1299" i="5"/>
  <c r="X1155" i="5"/>
  <c r="W1155" i="5"/>
  <c r="X1047" i="5"/>
  <c r="W1048" i="5" s="1"/>
  <c r="X1049" i="5" s="1"/>
  <c r="W1047" i="5"/>
  <c r="X1048" i="5" s="1"/>
  <c r="J824" i="5"/>
  <c r="J822" i="5"/>
  <c r="J820" i="5"/>
  <c r="J819" i="5"/>
  <c r="J817" i="5"/>
  <c r="J816" i="5"/>
  <c r="J814" i="5"/>
  <c r="J813" i="5"/>
  <c r="J811" i="5"/>
  <c r="J809" i="5"/>
  <c r="J808" i="5"/>
  <c r="J806" i="5"/>
  <c r="J805" i="5"/>
  <c r="J803" i="5"/>
  <c r="J802" i="5"/>
  <c r="J800" i="5"/>
  <c r="J799" i="5"/>
  <c r="J797" i="5"/>
  <c r="W545" i="5"/>
  <c r="X546" i="5" s="1"/>
  <c r="X545" i="5"/>
  <c r="J535" i="5"/>
  <c r="J532" i="5"/>
  <c r="J529" i="5"/>
  <c r="J527" i="5"/>
  <c r="W1119" i="5"/>
  <c r="X1119" i="5"/>
  <c r="J1083" i="5"/>
  <c r="X1083" i="5"/>
  <c r="W1083" i="5"/>
  <c r="J823" i="5"/>
  <c r="J821" i="5"/>
  <c r="J818" i="5"/>
  <c r="J815" i="5"/>
  <c r="J812" i="5"/>
  <c r="J810" i="5"/>
  <c r="J807" i="5"/>
  <c r="J804" i="5"/>
  <c r="J801" i="5"/>
  <c r="J533" i="5"/>
  <c r="J530" i="5"/>
  <c r="J525" i="5"/>
  <c r="X291" i="5"/>
  <c r="W292" i="5" s="1"/>
  <c r="W291" i="5"/>
  <c r="X40" i="5"/>
  <c r="W41" i="5" s="1"/>
  <c r="W40" i="5"/>
  <c r="X41" i="5" s="1"/>
  <c r="W42" i="5" s="1"/>
  <c r="H932" i="5"/>
  <c r="I932" i="5" s="1"/>
  <c r="AA932" i="5"/>
  <c r="AA931" i="5" s="1"/>
  <c r="AA930" i="5" s="1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H904" i="5"/>
  <c r="I904" i="5" s="1"/>
  <c r="H139" i="5"/>
  <c r="I139" i="5" s="1"/>
  <c r="AA139" i="5"/>
  <c r="AA138" i="5" s="1"/>
  <c r="AA137" i="5" s="1"/>
  <c r="AA136" i="5" s="1"/>
  <c r="AA135" i="5" s="1"/>
  <c r="H283" i="5"/>
  <c r="I283" i="5" s="1"/>
  <c r="AA283" i="5"/>
  <c r="AA282" i="5" s="1"/>
  <c r="AA281" i="5"/>
  <c r="AA280" i="5" s="1"/>
  <c r="AA279" i="5" s="1"/>
  <c r="AA278" i="5" s="1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Z2127" i="5"/>
  <c r="Z2135" i="5" s="1"/>
  <c r="H2127" i="5"/>
  <c r="I2127" i="5" s="1"/>
  <c r="Z1191" i="5"/>
  <c r="Z1192" i="5" s="1"/>
  <c r="Z1193" i="5" s="1"/>
  <c r="Z1194" i="5" s="1"/>
  <c r="Z1195" i="5" s="1"/>
  <c r="Z1196" i="5" s="1"/>
  <c r="Z1197" i="5" s="1"/>
  <c r="Z1198" i="5" s="1"/>
  <c r="Z1199" i="5" s="1"/>
  <c r="Z1200" i="5" s="1"/>
  <c r="Z1201" i="5" s="1"/>
  <c r="Z1202" i="5" s="1"/>
  <c r="H1191" i="5"/>
  <c r="I1191" i="5" s="1"/>
  <c r="AA247" i="5"/>
  <c r="H247" i="5"/>
  <c r="I247" i="5" s="1"/>
  <c r="AA175" i="5"/>
  <c r="H175" i="5"/>
  <c r="I175" i="5" s="1"/>
  <c r="AA1004" i="5"/>
  <c r="H1004" i="5"/>
  <c r="I1004" i="5" s="1"/>
  <c r="AA211" i="5"/>
  <c r="H211" i="5"/>
  <c r="I211" i="5" s="1"/>
  <c r="H869" i="5"/>
  <c r="I869" i="5" s="1"/>
  <c r="AA716" i="5"/>
  <c r="H716" i="5"/>
  <c r="I716" i="5" s="1"/>
  <c r="AA860" i="5"/>
  <c r="H860" i="5"/>
  <c r="I860" i="5" s="1"/>
  <c r="AA428" i="5"/>
  <c r="H428" i="5"/>
  <c r="I428" i="5" s="1"/>
  <c r="AA824" i="5"/>
  <c r="H824" i="5"/>
  <c r="I824" i="5" s="1"/>
  <c r="AA608" i="5"/>
  <c r="H608" i="5"/>
  <c r="I608" i="5" s="1"/>
  <c r="AA67" i="5"/>
  <c r="H67" i="5"/>
  <c r="I67" i="5" s="1"/>
  <c r="AA32" i="5"/>
  <c r="H32" i="5"/>
  <c r="I32" i="5" s="1"/>
  <c r="AA1039" i="5"/>
  <c r="H1039" i="5"/>
  <c r="I1039" i="5" s="1"/>
  <c r="AA1075" i="5"/>
  <c r="H1075" i="5"/>
  <c r="I1075" i="5" s="1"/>
  <c r="AA788" i="5"/>
  <c r="AA787" i="5" s="1"/>
  <c r="AA786" i="5" s="1"/>
  <c r="H788" i="5"/>
  <c r="I788" i="5" s="1"/>
  <c r="AA644" i="5"/>
  <c r="H644" i="5"/>
  <c r="I644" i="5" s="1"/>
  <c r="AA464" i="5"/>
  <c r="H464" i="5"/>
  <c r="I464" i="5" s="1"/>
  <c r="AA896" i="5"/>
  <c r="H896" i="5"/>
  <c r="I896" i="5" s="1"/>
  <c r="AA752" i="5"/>
  <c r="H752" i="5"/>
  <c r="I752" i="5" s="1"/>
  <c r="AA572" i="5"/>
  <c r="H572" i="5"/>
  <c r="I572" i="5" s="1"/>
  <c r="H1327" i="5"/>
  <c r="I1327" i="5" s="1"/>
  <c r="H868" i="5"/>
  <c r="I868" i="5" s="1"/>
  <c r="AA319" i="5"/>
  <c r="H319" i="5"/>
  <c r="I319" i="5" s="1"/>
  <c r="AA643" i="5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623" i="5" s="1"/>
  <c r="AA622" i="5" s="1"/>
  <c r="AA621" i="5" s="1"/>
  <c r="AA620" i="5" s="1"/>
  <c r="AA619" i="5" s="1"/>
  <c r="AA618" i="5" s="1"/>
  <c r="AA617" i="5" s="1"/>
  <c r="AA616" i="5" s="1"/>
  <c r="AA615" i="5" s="1"/>
  <c r="AA463" i="5"/>
  <c r="AA462" i="5" s="1"/>
  <c r="AA461" i="5" s="1"/>
  <c r="AA460" i="5" s="1"/>
  <c r="AA459" i="5" s="1"/>
  <c r="AA458" i="5" s="1"/>
  <c r="AA457" i="5" s="1"/>
  <c r="AA456" i="5" s="1"/>
  <c r="AA455" i="5" s="1"/>
  <c r="AA454" i="5" s="1"/>
  <c r="AA453" i="5" s="1"/>
  <c r="AA452" i="5" s="1"/>
  <c r="AA451" i="5" s="1"/>
  <c r="AA450" i="5" s="1"/>
  <c r="AA449" i="5" s="1"/>
  <c r="AA448" i="5" s="1"/>
  <c r="AA447" i="5" s="1"/>
  <c r="AA446" i="5" s="1"/>
  <c r="AA445" i="5" s="1"/>
  <c r="AA444" i="5" s="1"/>
  <c r="AA443" i="5" s="1"/>
  <c r="AA442" i="5" s="1"/>
  <c r="AA441" i="5" s="1"/>
  <c r="AA440" i="5" s="1"/>
  <c r="AA439" i="5" s="1"/>
  <c r="AA438" i="5" s="1"/>
  <c r="AA437" i="5" s="1"/>
  <c r="AA436" i="5" s="1"/>
  <c r="AA435" i="5" s="1"/>
  <c r="AA859" i="5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840" i="5" s="1"/>
  <c r="AA839" i="5" s="1"/>
  <c r="AA838" i="5" s="1"/>
  <c r="AA837" i="5" s="1"/>
  <c r="AA836" i="5" s="1"/>
  <c r="AA835" i="5" s="1"/>
  <c r="AA834" i="5" s="1"/>
  <c r="AA833" i="5" s="1"/>
  <c r="AA832" i="5" s="1"/>
  <c r="AA831" i="5" s="1"/>
  <c r="AA1038" i="5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026" i="5" s="1"/>
  <c r="AA1025" i="5" s="1"/>
  <c r="AA1024" i="5" s="1"/>
  <c r="AA1023" i="5" s="1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03" i="5"/>
  <c r="AA1002" i="5" s="1"/>
  <c r="AA1001" i="5" s="1"/>
  <c r="AA1000" i="5" s="1"/>
  <c r="AA999" i="5" s="1"/>
  <c r="AA998" i="5" s="1"/>
  <c r="AA997" i="5" s="1"/>
  <c r="AA996" i="5" s="1"/>
  <c r="AA995" i="5" s="1"/>
  <c r="AA994" i="5" s="1"/>
  <c r="AA993" i="5" s="1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785" i="5"/>
  <c r="AA784" i="5" s="1"/>
  <c r="AA783" i="5" s="1"/>
  <c r="AA782" i="5" s="1"/>
  <c r="AA781" i="5" s="1"/>
  <c r="AA780" i="5" s="1"/>
  <c r="AA779" i="5" s="1"/>
  <c r="AA778" i="5" s="1"/>
  <c r="AA777" i="5" s="1"/>
  <c r="AA776" i="5" s="1"/>
  <c r="AA775" i="5" s="1"/>
  <c r="AA774" i="5" s="1"/>
  <c r="AA773" i="5" s="1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427" i="5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AA406" i="5" s="1"/>
  <c r="AA405" i="5" s="1"/>
  <c r="AA404" i="5" s="1"/>
  <c r="AA403" i="5" s="1"/>
  <c r="AA402" i="5" s="1"/>
  <c r="AA401" i="5" s="1"/>
  <c r="AA400" i="5" s="1"/>
  <c r="AA399" i="5" s="1"/>
  <c r="AA895" i="5"/>
  <c r="AA894" i="5" s="1"/>
  <c r="AA751" i="5"/>
  <c r="AA750" i="5" s="1"/>
  <c r="AA749" i="5" s="1"/>
  <c r="AA748" i="5" s="1"/>
  <c r="AA747" i="5" s="1"/>
  <c r="AA746" i="5" s="1"/>
  <c r="AA745" i="5" s="1"/>
  <c r="AA744" i="5" s="1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893" i="5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871" i="5" s="1"/>
  <c r="AA870" i="5" s="1"/>
  <c r="AA869" i="5" s="1"/>
  <c r="AA868" i="5" s="1"/>
  <c r="AA867" i="5" s="1"/>
  <c r="AA210" i="5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89" i="5" s="1"/>
  <c r="AA188" i="5" s="1"/>
  <c r="AA187" i="5" s="1"/>
  <c r="AA186" i="5" s="1"/>
  <c r="AA185" i="5" s="1"/>
  <c r="AA184" i="5" s="1"/>
  <c r="AA183" i="5" s="1"/>
  <c r="AA182" i="5" s="1"/>
  <c r="AA174" i="5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8" i="5" s="1"/>
  <c r="AA157" i="5" s="1"/>
  <c r="AA156" i="5" s="1"/>
  <c r="AA155" i="5" s="1"/>
  <c r="AA154" i="5" s="1"/>
  <c r="AA153" i="5" s="1"/>
  <c r="AA152" i="5" s="1"/>
  <c r="AA151" i="5" s="1"/>
  <c r="AA150" i="5" s="1"/>
  <c r="AA149" i="5" s="1"/>
  <c r="AA148" i="5" s="1"/>
  <c r="AA147" i="5" s="1"/>
  <c r="AA146" i="5" s="1"/>
  <c r="AA823" i="5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809" i="5" s="1"/>
  <c r="AA808" i="5" s="1"/>
  <c r="AA807" i="5" s="1"/>
  <c r="AA806" i="5" s="1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246" i="5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AA220" i="5" s="1"/>
  <c r="AA219" i="5" s="1"/>
  <c r="AA218" i="5" s="1"/>
  <c r="AA102" i="5"/>
  <c r="AA101" i="5" s="1"/>
  <c r="AA100" i="5" s="1"/>
  <c r="AA99" i="5" s="1"/>
  <c r="AA98" i="5" s="1"/>
  <c r="AA97" i="5" s="1"/>
  <c r="AA96" i="5" s="1"/>
  <c r="AA95" i="5" s="1"/>
  <c r="AA94" i="5" s="1"/>
  <c r="AA93" i="5" s="1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66" i="5"/>
  <c r="AA65" i="5" s="1"/>
  <c r="AA64" i="5" s="1"/>
  <c r="AA63" i="5" s="1"/>
  <c r="AA62" i="5" s="1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3" i="5" s="1"/>
  <c r="AA2" i="5" s="1"/>
  <c r="AA1074" i="5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AA1057" i="5" s="1"/>
  <c r="AA1056" i="5" s="1"/>
  <c r="AA1055" i="5" s="1"/>
  <c r="AA1054" i="5" s="1"/>
  <c r="AA1053" i="5" s="1"/>
  <c r="AA1052" i="5" s="1"/>
  <c r="AA1051" i="5" s="1"/>
  <c r="AA1050" i="5" s="1"/>
  <c r="AA1049" i="5" s="1"/>
  <c r="AA1048" i="5" s="1"/>
  <c r="AA1047" i="5" s="1"/>
  <c r="AA607" i="5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AA592" i="5" s="1"/>
  <c r="AA591" i="5" s="1"/>
  <c r="AA590" i="5" s="1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715" i="5"/>
  <c r="AA714" i="5" s="1"/>
  <c r="AA713" i="5" s="1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Z1263" i="5"/>
  <c r="Z1264" i="5" s="1"/>
  <c r="Z1265" i="5" s="1"/>
  <c r="Z1266" i="5" s="1"/>
  <c r="Z1267" i="5" s="1"/>
  <c r="Z1268" i="5" s="1"/>
  <c r="Z1269" i="5" s="1"/>
  <c r="Z1270" i="5" s="1"/>
  <c r="Z1271" i="5" s="1"/>
  <c r="Z1272" i="5" s="1"/>
  <c r="Z1273" i="5" s="1"/>
  <c r="AA318" i="5"/>
  <c r="AA317" i="5" s="1"/>
  <c r="AA316" i="5" s="1"/>
  <c r="AA315" i="5" s="1"/>
  <c r="AA314" i="5" s="1"/>
  <c r="AA313" i="5" s="1"/>
  <c r="AA312" i="5" s="1"/>
  <c r="AA311" i="5" s="1"/>
  <c r="AA310" i="5" s="1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296" i="5" s="1"/>
  <c r="AA295" i="5" s="1"/>
  <c r="AA294" i="5" s="1"/>
  <c r="AA293" i="5" s="1"/>
  <c r="AA292" i="5" s="1"/>
  <c r="AA291" i="5" s="1"/>
  <c r="AA290" i="5" s="1"/>
  <c r="AA571" i="5"/>
  <c r="AA570" i="5" s="1"/>
  <c r="AA569" i="5" s="1"/>
  <c r="AA568" i="5" s="1"/>
  <c r="AA567" i="5" s="1"/>
  <c r="AA566" i="5" s="1"/>
  <c r="AA565" i="5" s="1"/>
  <c r="AA564" i="5" s="1"/>
  <c r="AA563" i="5" s="1"/>
  <c r="AA562" i="5" s="1"/>
  <c r="AA561" i="5" s="1"/>
  <c r="AA560" i="5" s="1"/>
  <c r="AA559" i="5" s="1"/>
  <c r="AA558" i="5" s="1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654" i="5" s="1"/>
  <c r="AA653" i="5" s="1"/>
  <c r="AA652" i="5" s="1"/>
  <c r="AA651" i="5" s="1"/>
  <c r="Z1587" i="5"/>
  <c r="Z1588" i="5" s="1"/>
  <c r="Z1589" i="5" s="1"/>
  <c r="Z1590" i="5" s="1"/>
  <c r="Z1591" i="5" s="1"/>
  <c r="Z1592" i="5" s="1"/>
  <c r="Z1593" i="5" s="1"/>
  <c r="Z1594" i="5" s="1"/>
  <c r="Z1595" i="5" s="1"/>
  <c r="Z1596" i="5" s="1"/>
  <c r="Z1597" i="5" s="1"/>
  <c r="Z1371" i="5"/>
  <c r="Z1372" i="5" s="1"/>
  <c r="Z1373" i="5" s="1"/>
  <c r="Z1374" i="5" s="1"/>
  <c r="Z1375" i="5" s="1"/>
  <c r="Z1376" i="5" s="1"/>
  <c r="Z1377" i="5" s="1"/>
  <c r="Z1378" i="5" s="1"/>
  <c r="Z1379" i="5" s="1"/>
  <c r="Z1380" i="5" s="1"/>
  <c r="Z1381" i="5" s="1"/>
  <c r="Z1947" i="5"/>
  <c r="Z1948" i="5" s="1"/>
  <c r="Z1949" i="5" s="1"/>
  <c r="Z1950" i="5" s="1"/>
  <c r="Z1951" i="5" s="1"/>
  <c r="Z1952" i="5" s="1"/>
  <c r="Z1953" i="5" s="1"/>
  <c r="Z1954" i="5" s="1"/>
  <c r="Z1955" i="5" s="1"/>
  <c r="Z1956" i="5" s="1"/>
  <c r="Z1957" i="5" s="1"/>
  <c r="Z1083" i="5"/>
  <c r="Z1084" i="5" s="1"/>
  <c r="Z1085" i="5" s="1"/>
  <c r="Z1086" i="5" s="1"/>
  <c r="Z1087" i="5" s="1"/>
  <c r="Z1088" i="5" s="1"/>
  <c r="Z1089" i="5" s="1"/>
  <c r="Z1090" i="5" s="1"/>
  <c r="Z1091" i="5" s="1"/>
  <c r="Z1092" i="5" s="1"/>
  <c r="Z1093" i="5" s="1"/>
  <c r="Z1479" i="5"/>
  <c r="Z1480" i="5" s="1"/>
  <c r="Z1481" i="5" s="1"/>
  <c r="Z1482" i="5" s="1"/>
  <c r="Z1483" i="5" s="1"/>
  <c r="Z1484" i="5" s="1"/>
  <c r="Z1485" i="5" s="1"/>
  <c r="Z1486" i="5" s="1"/>
  <c r="Z1487" i="5" s="1"/>
  <c r="Z1488" i="5" s="1"/>
  <c r="Z1489" i="5" s="1"/>
  <c r="Z1490" i="5" s="1"/>
  <c r="Z1911" i="5"/>
  <c r="Z1912" i="5" s="1"/>
  <c r="Z1913" i="5" s="1"/>
  <c r="Z1914" i="5" s="1"/>
  <c r="Z1915" i="5" s="1"/>
  <c r="Z1916" i="5" s="1"/>
  <c r="Z1917" i="5" s="1"/>
  <c r="Z1918" i="5" s="1"/>
  <c r="Z1919" i="5" s="1"/>
  <c r="Z1920" i="5" s="1"/>
  <c r="Z1921" i="5" s="1"/>
  <c r="Z1922" i="5" s="1"/>
  <c r="Z1983" i="5"/>
  <c r="Z1984" i="5" s="1"/>
  <c r="Z1985" i="5" s="1"/>
  <c r="Z1986" i="5" s="1"/>
  <c r="Z1987" i="5" s="1"/>
  <c r="Z1988" i="5" s="1"/>
  <c r="Z1989" i="5" s="1"/>
  <c r="Z1990" i="5" s="1"/>
  <c r="Z1991" i="5" s="1"/>
  <c r="Z1992" i="5" s="1"/>
  <c r="Z1875" i="5"/>
  <c r="Z1876" i="5" s="1"/>
  <c r="Z1877" i="5" s="1"/>
  <c r="Z1878" i="5" s="1"/>
  <c r="Z1879" i="5" s="1"/>
  <c r="Z1880" i="5" s="1"/>
  <c r="Z1881" i="5" s="1"/>
  <c r="Z1882" i="5" s="1"/>
  <c r="Z1883" i="5" s="1"/>
  <c r="Z1884" i="5" s="1"/>
  <c r="Z1885" i="5" s="1"/>
  <c r="Z1886" i="5" s="1"/>
  <c r="Z2019" i="5"/>
  <c r="Z2020" i="5" s="1"/>
  <c r="Z2021" i="5" s="1"/>
  <c r="Z2022" i="5" s="1"/>
  <c r="Z2023" i="5" s="1"/>
  <c r="Z2024" i="5" s="1"/>
  <c r="Z2025" i="5" s="1"/>
  <c r="Z2026" i="5" s="1"/>
  <c r="Z2027" i="5" s="1"/>
  <c r="Z2028" i="5" s="1"/>
  <c r="Z2029" i="5" s="1"/>
  <c r="Z1551" i="5"/>
  <c r="Z1552" i="5" s="1"/>
  <c r="Z1553" i="5" s="1"/>
  <c r="Z1554" i="5" s="1"/>
  <c r="Z1555" i="5" s="1"/>
  <c r="Z1556" i="5" s="1"/>
  <c r="Z1557" i="5" s="1"/>
  <c r="Z1558" i="5" s="1"/>
  <c r="Z1559" i="5" s="1"/>
  <c r="Z1560" i="5" s="1"/>
  <c r="Z1561" i="5" s="1"/>
  <c r="J693" i="5"/>
  <c r="J690" i="5"/>
  <c r="J688" i="5"/>
  <c r="J680" i="5"/>
  <c r="J678" i="5"/>
  <c r="J675" i="5"/>
  <c r="J672" i="5"/>
  <c r="J670" i="5"/>
  <c r="J667" i="5"/>
  <c r="J665" i="5"/>
  <c r="J662" i="5"/>
  <c r="J660" i="5"/>
  <c r="J657" i="5"/>
  <c r="J655" i="5"/>
  <c r="J652" i="5"/>
  <c r="J508" i="5"/>
  <c r="J210" i="5"/>
  <c r="J207" i="5"/>
  <c r="J204" i="5"/>
  <c r="J202" i="5"/>
  <c r="J199" i="5"/>
  <c r="J197" i="5"/>
  <c r="J194" i="5"/>
  <c r="J192" i="5"/>
  <c r="J189" i="5"/>
  <c r="J187" i="5"/>
  <c r="J184" i="5"/>
  <c r="J174" i="5"/>
  <c r="J172" i="5"/>
  <c r="J169" i="5"/>
  <c r="J166" i="5"/>
  <c r="J164" i="5"/>
  <c r="J161" i="5"/>
  <c r="J159" i="5"/>
  <c r="J156" i="5"/>
  <c r="J154" i="5"/>
  <c r="J151" i="5"/>
  <c r="J149" i="5"/>
  <c r="J100" i="5"/>
  <c r="J98" i="5"/>
  <c r="J95" i="5"/>
  <c r="J93" i="5"/>
  <c r="J90" i="5"/>
  <c r="J87" i="5"/>
  <c r="J85" i="5"/>
  <c r="J1515" i="5"/>
  <c r="J1227" i="5"/>
  <c r="J1191" i="5"/>
  <c r="J1011" i="5"/>
  <c r="J1004" i="5"/>
  <c r="J1003" i="5"/>
  <c r="J1002" i="5"/>
  <c r="J1001" i="5"/>
  <c r="J999" i="5"/>
  <c r="J997" i="5"/>
  <c r="J996" i="5"/>
  <c r="J994" i="5"/>
  <c r="J993" i="5"/>
  <c r="J976" i="5"/>
  <c r="J700" i="5"/>
  <c r="J699" i="5"/>
  <c r="J697" i="5"/>
  <c r="J696" i="5"/>
  <c r="J694" i="5"/>
  <c r="J691" i="5"/>
  <c r="J689" i="5"/>
  <c r="J679" i="5"/>
  <c r="J676" i="5"/>
  <c r="J674" i="5"/>
  <c r="J671" i="5"/>
  <c r="J669" i="5"/>
  <c r="J666" i="5"/>
  <c r="J663" i="5"/>
  <c r="J661" i="5"/>
  <c r="J658" i="5"/>
  <c r="J656" i="5"/>
  <c r="J653" i="5"/>
  <c r="J211" i="5"/>
  <c r="J208" i="5"/>
  <c r="J206" i="5"/>
  <c r="J203" i="5"/>
  <c r="J201" i="5"/>
  <c r="J198" i="5"/>
  <c r="J196" i="5"/>
  <c r="J193" i="5"/>
  <c r="J190" i="5"/>
  <c r="J188" i="5"/>
  <c r="J186" i="5"/>
  <c r="J183" i="5"/>
  <c r="J175" i="5"/>
  <c r="J173" i="5"/>
  <c r="J170" i="5"/>
  <c r="J168" i="5"/>
  <c r="J165" i="5"/>
  <c r="J163" i="5"/>
  <c r="J160" i="5"/>
  <c r="J158" i="5"/>
  <c r="J155" i="5"/>
  <c r="J153" i="5"/>
  <c r="J150" i="5"/>
  <c r="J102" i="5"/>
  <c r="J99" i="5"/>
  <c r="J97" i="5"/>
  <c r="J94" i="5"/>
  <c r="J91" i="5"/>
  <c r="J89" i="5"/>
  <c r="J86" i="5"/>
  <c r="J84" i="5"/>
  <c r="J1000" i="5"/>
  <c r="J998" i="5"/>
  <c r="J995" i="5"/>
  <c r="J977" i="5"/>
  <c r="J698" i="5"/>
  <c r="J695" i="5"/>
  <c r="J692" i="5"/>
  <c r="J677" i="5"/>
  <c r="J673" i="5"/>
  <c r="J668" i="5"/>
  <c r="J664" i="5"/>
  <c r="J659" i="5"/>
  <c r="J654" i="5"/>
  <c r="J209" i="5"/>
  <c r="J205" i="5"/>
  <c r="J200" i="5"/>
  <c r="J195" i="5"/>
  <c r="J191" i="5"/>
  <c r="J185" i="5"/>
  <c r="J171" i="5"/>
  <c r="J167" i="5"/>
  <c r="J162" i="5"/>
  <c r="J157" i="5"/>
  <c r="J152" i="5"/>
  <c r="J148" i="5"/>
  <c r="J101" i="5"/>
  <c r="J96" i="5"/>
  <c r="J92" i="5"/>
  <c r="J88" i="5"/>
  <c r="J1983" i="5"/>
  <c r="J1947" i="5"/>
  <c r="J1911" i="5"/>
  <c r="J1803" i="5"/>
  <c r="J82" i="5"/>
  <c r="J80" i="5"/>
  <c r="J77" i="5"/>
  <c r="J75" i="5"/>
  <c r="J1623" i="5"/>
  <c r="J1587" i="5"/>
  <c r="J1551" i="5"/>
  <c r="J1335" i="5"/>
  <c r="J1301" i="5"/>
  <c r="J1300" i="5"/>
  <c r="J796" i="5"/>
  <c r="J81" i="5"/>
  <c r="J79" i="5"/>
  <c r="J76" i="5"/>
  <c r="J798" i="5"/>
  <c r="J83" i="5"/>
  <c r="J78" i="5"/>
  <c r="J2055" i="5"/>
  <c r="J1839" i="5"/>
  <c r="J1407" i="5"/>
  <c r="J1155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074" i="5"/>
  <c r="J1073" i="5"/>
  <c r="J1071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2" i="5"/>
  <c r="J1121" i="5"/>
  <c r="J1120" i="5"/>
  <c r="J1119" i="5"/>
  <c r="J1075" i="5"/>
  <c r="J1072" i="5"/>
  <c r="J281" i="5"/>
  <c r="J279" i="5"/>
  <c r="J276" i="5"/>
  <c r="J274" i="5"/>
  <c r="J271" i="5"/>
  <c r="J67" i="5"/>
  <c r="J65" i="5"/>
  <c r="J62" i="5"/>
  <c r="J59" i="5"/>
  <c r="J57" i="5"/>
  <c r="J54" i="5"/>
  <c r="J52" i="5"/>
  <c r="J49" i="5"/>
  <c r="J47" i="5"/>
  <c r="J44" i="5"/>
  <c r="J42" i="5"/>
  <c r="J39" i="5"/>
  <c r="J32" i="5"/>
  <c r="J30" i="5"/>
  <c r="J27" i="5"/>
  <c r="J25" i="5"/>
  <c r="J21" i="5"/>
  <c r="J19" i="5"/>
  <c r="J1070" i="5"/>
  <c r="J1068" i="5"/>
  <c r="J1067" i="5"/>
  <c r="J1065" i="5"/>
  <c r="J1064" i="5"/>
  <c r="J1062" i="5"/>
  <c r="J1061" i="5"/>
  <c r="J1059" i="5"/>
  <c r="J1057" i="5"/>
  <c r="J1056" i="5"/>
  <c r="J1054" i="5"/>
  <c r="J1053" i="5"/>
  <c r="J1051" i="5"/>
  <c r="J1050" i="5"/>
  <c r="J1069" i="5"/>
  <c r="J1066" i="5"/>
  <c r="J1063" i="5"/>
  <c r="J1060" i="5"/>
  <c r="J1058" i="5"/>
  <c r="J1055" i="5"/>
  <c r="J1052" i="5"/>
  <c r="J18" i="5"/>
  <c r="J13" i="5"/>
  <c r="J8" i="5"/>
  <c r="J2091" i="5"/>
  <c r="J1731" i="5"/>
  <c r="J642" i="5"/>
  <c r="J639" i="5"/>
  <c r="J462" i="5"/>
  <c r="J460" i="5"/>
  <c r="J457" i="5"/>
  <c r="J456" i="5"/>
  <c r="J453" i="5"/>
  <c r="J451" i="5"/>
  <c r="J448" i="5"/>
  <c r="J445" i="5"/>
  <c r="J443" i="5"/>
  <c r="J440" i="5"/>
  <c r="J438" i="5"/>
  <c r="J428" i="5"/>
  <c r="J425" i="5"/>
  <c r="J423" i="5"/>
  <c r="J420" i="5"/>
  <c r="J418" i="5"/>
  <c r="J415" i="5"/>
  <c r="J413" i="5"/>
  <c r="J410" i="5"/>
  <c r="J408" i="5"/>
  <c r="J405" i="5"/>
  <c r="J402" i="5"/>
  <c r="J400" i="5"/>
  <c r="J269" i="5"/>
  <c r="J266" i="5"/>
  <c r="J264" i="5"/>
  <c r="J261" i="5"/>
  <c r="J258" i="5"/>
  <c r="J245" i="5"/>
  <c r="J243" i="5"/>
  <c r="J240" i="5"/>
  <c r="J238" i="5"/>
  <c r="J235" i="5"/>
  <c r="J232" i="5"/>
  <c r="J230" i="5"/>
  <c r="J227" i="5"/>
  <c r="J225" i="5"/>
  <c r="J222" i="5"/>
  <c r="J220" i="5"/>
  <c r="J139" i="5"/>
  <c r="J136" i="5"/>
  <c r="J133" i="5"/>
  <c r="J131" i="5"/>
  <c r="J128" i="5"/>
  <c r="J126" i="5"/>
  <c r="J123" i="5"/>
  <c r="J121" i="5"/>
  <c r="J118" i="5"/>
  <c r="J115" i="5"/>
  <c r="J113" i="5"/>
  <c r="J16" i="5"/>
  <c r="J14" i="5"/>
  <c r="J11" i="5"/>
  <c r="J10" i="5"/>
  <c r="J7" i="5"/>
  <c r="J5" i="5"/>
  <c r="J931" i="5"/>
  <c r="J930" i="5"/>
  <c r="J928" i="5"/>
  <c r="J927" i="5"/>
  <c r="J925" i="5"/>
  <c r="J923" i="5"/>
  <c r="J922" i="5"/>
  <c r="J920" i="5"/>
  <c r="J919" i="5"/>
  <c r="J917" i="5"/>
  <c r="J915" i="5"/>
  <c r="J914" i="5"/>
  <c r="J912" i="5"/>
  <c r="J911" i="5"/>
  <c r="J909" i="5"/>
  <c r="J907" i="5"/>
  <c r="J905" i="5"/>
  <c r="J904" i="5"/>
  <c r="J896" i="5"/>
  <c r="J894" i="5"/>
  <c r="J893" i="5"/>
  <c r="J891" i="5"/>
  <c r="J889" i="5"/>
  <c r="J888" i="5"/>
  <c r="J886" i="5"/>
  <c r="J885" i="5"/>
  <c r="J883" i="5"/>
  <c r="J881" i="5"/>
  <c r="J880" i="5"/>
  <c r="J878" i="5"/>
  <c r="J877" i="5"/>
  <c r="J875" i="5"/>
  <c r="J874" i="5"/>
  <c r="J872" i="5"/>
  <c r="J870" i="5"/>
  <c r="J869" i="5"/>
  <c r="J859" i="5"/>
  <c r="J857" i="5"/>
  <c r="J856" i="5"/>
  <c r="J854" i="5"/>
  <c r="J853" i="5"/>
  <c r="J851" i="5"/>
  <c r="J850" i="5"/>
  <c r="J848" i="5"/>
  <c r="J846" i="5"/>
  <c r="J775" i="5"/>
  <c r="J774" i="5"/>
  <c r="J772" i="5"/>
  <c r="J770" i="5"/>
  <c r="J769" i="5"/>
  <c r="J767" i="5"/>
  <c r="J766" i="5"/>
  <c r="J764" i="5"/>
  <c r="J763" i="5"/>
  <c r="J761" i="5"/>
  <c r="J760" i="5"/>
  <c r="J752" i="5"/>
  <c r="J750" i="5"/>
  <c r="J749" i="5"/>
  <c r="J747" i="5"/>
  <c r="J746" i="5"/>
  <c r="J744" i="5"/>
  <c r="J743" i="5"/>
  <c r="J741" i="5"/>
  <c r="J739" i="5"/>
  <c r="J738" i="5"/>
  <c r="J736" i="5"/>
  <c r="J735" i="5"/>
  <c r="J733" i="5"/>
  <c r="J732" i="5"/>
  <c r="J730" i="5"/>
  <c r="J729" i="5"/>
  <c r="J727" i="5"/>
  <c r="J725" i="5"/>
  <c r="J724" i="5"/>
  <c r="J643" i="5"/>
  <c r="J641" i="5"/>
  <c r="J463" i="5"/>
  <c r="J461" i="5"/>
  <c r="J458" i="5"/>
  <c r="J455" i="5"/>
  <c r="J452" i="5"/>
  <c r="J450" i="5"/>
  <c r="J447" i="5"/>
  <c r="J444" i="5"/>
  <c r="J442" i="5"/>
  <c r="J439" i="5"/>
  <c r="J437" i="5"/>
  <c r="J427" i="5"/>
  <c r="J424" i="5"/>
  <c r="J422" i="5"/>
  <c r="J419" i="5"/>
  <c r="J417" i="5"/>
  <c r="J414" i="5"/>
  <c r="J411" i="5"/>
  <c r="J409" i="5"/>
  <c r="J406" i="5"/>
  <c r="J404" i="5"/>
  <c r="J401" i="5"/>
  <c r="J270" i="5"/>
  <c r="J267" i="5"/>
  <c r="J265" i="5"/>
  <c r="J262" i="5"/>
  <c r="J260" i="5"/>
  <c r="J257" i="5"/>
  <c r="J256" i="5"/>
  <c r="J247" i="5"/>
  <c r="J244" i="5"/>
  <c r="J241" i="5"/>
  <c r="J239" i="5"/>
  <c r="J236" i="5"/>
  <c r="J234" i="5"/>
  <c r="J231" i="5"/>
  <c r="J229" i="5"/>
  <c r="J226" i="5"/>
  <c r="J223" i="5"/>
  <c r="J221" i="5"/>
  <c r="J137" i="5"/>
  <c r="J135" i="5"/>
  <c r="J132" i="5"/>
  <c r="J130" i="5"/>
  <c r="J127" i="5"/>
  <c r="J125" i="5"/>
  <c r="J122" i="5"/>
  <c r="J119" i="5"/>
  <c r="J117" i="5"/>
  <c r="J114" i="5"/>
  <c r="J112" i="5"/>
  <c r="J17" i="5"/>
  <c r="J15" i="5"/>
  <c r="J12" i="5"/>
  <c r="J9" i="5"/>
  <c r="J6" i="5"/>
  <c r="J4" i="5"/>
  <c r="J932" i="5"/>
  <c r="J929" i="5"/>
  <c r="J926" i="5"/>
  <c r="J924" i="5"/>
  <c r="J921" i="5"/>
  <c r="J918" i="5"/>
  <c r="J916" i="5"/>
  <c r="J913" i="5"/>
  <c r="J910" i="5"/>
  <c r="J908" i="5"/>
  <c r="J906" i="5"/>
  <c r="J895" i="5"/>
  <c r="J892" i="5"/>
  <c r="J890" i="5"/>
  <c r="J887" i="5"/>
  <c r="J884" i="5"/>
  <c r="J882" i="5"/>
  <c r="J879" i="5"/>
  <c r="J876" i="5"/>
  <c r="J873" i="5"/>
  <c r="J871" i="5"/>
  <c r="J868" i="5"/>
  <c r="J860" i="5"/>
  <c r="J858" i="5"/>
  <c r="J855" i="5"/>
  <c r="J852" i="5"/>
  <c r="J849" i="5"/>
  <c r="J847" i="5"/>
  <c r="J776" i="5"/>
  <c r="J773" i="5"/>
  <c r="J771" i="5"/>
  <c r="J768" i="5"/>
  <c r="J765" i="5"/>
  <c r="J762" i="5"/>
  <c r="J751" i="5"/>
  <c r="J748" i="5"/>
  <c r="J745" i="5"/>
  <c r="J742" i="5"/>
  <c r="J740" i="5"/>
  <c r="J737" i="5"/>
  <c r="J734" i="5"/>
  <c r="J731" i="5"/>
  <c r="J728" i="5"/>
  <c r="J726" i="5"/>
  <c r="J644" i="5"/>
  <c r="J640" i="5"/>
  <c r="J464" i="5"/>
  <c r="J459" i="5"/>
  <c r="J454" i="5"/>
  <c r="J449" i="5"/>
  <c r="J446" i="5"/>
  <c r="J441" i="5"/>
  <c r="J436" i="5"/>
  <c r="J426" i="5"/>
  <c r="J421" i="5"/>
  <c r="J416" i="5"/>
  <c r="J412" i="5"/>
  <c r="J407" i="5"/>
  <c r="J403" i="5"/>
  <c r="J268" i="5"/>
  <c r="J263" i="5"/>
  <c r="J259" i="5"/>
  <c r="J255" i="5"/>
  <c r="J246" i="5"/>
  <c r="J242" i="5"/>
  <c r="J237" i="5"/>
  <c r="J233" i="5"/>
  <c r="J228" i="5"/>
  <c r="J224" i="5"/>
  <c r="J219" i="5"/>
  <c r="J138" i="5"/>
  <c r="J134" i="5"/>
  <c r="J129" i="5"/>
  <c r="J124" i="5"/>
  <c r="J120" i="5"/>
  <c r="J116" i="5"/>
  <c r="J111" i="5"/>
  <c r="J779" i="5"/>
  <c r="J1443" i="5"/>
  <c r="J1263" i="5"/>
  <c r="J965" i="5"/>
  <c r="J963" i="5"/>
  <c r="J962" i="5"/>
  <c r="J960" i="5"/>
  <c r="J959" i="5"/>
  <c r="J957" i="5"/>
  <c r="J956" i="5"/>
  <c r="J954" i="5"/>
  <c r="J952" i="5"/>
  <c r="J951" i="5"/>
  <c r="J949" i="5"/>
  <c r="J948" i="5"/>
  <c r="J946" i="5"/>
  <c r="J945" i="5"/>
  <c r="J943" i="5"/>
  <c r="J941" i="5"/>
  <c r="J940" i="5"/>
  <c r="J147" i="5"/>
  <c r="J964" i="5"/>
  <c r="J961" i="5"/>
  <c r="J958" i="5"/>
  <c r="J955" i="5"/>
  <c r="J953" i="5"/>
  <c r="J950" i="5"/>
  <c r="J947" i="5"/>
  <c r="J944" i="5"/>
  <c r="J942" i="5"/>
  <c r="J1695" i="5"/>
  <c r="J637" i="5"/>
  <c r="J634" i="5"/>
  <c r="J632" i="5"/>
  <c r="J629" i="5"/>
  <c r="J627" i="5"/>
  <c r="J624" i="5"/>
  <c r="J621" i="5"/>
  <c r="J619" i="5"/>
  <c r="J617" i="5"/>
  <c r="J608" i="5"/>
  <c r="J605" i="5"/>
  <c r="J603" i="5"/>
  <c r="J601" i="5"/>
  <c r="J599" i="5"/>
  <c r="J597" i="5"/>
  <c r="J592" i="5"/>
  <c r="J570" i="5"/>
  <c r="J568" i="5"/>
  <c r="J565" i="5"/>
  <c r="J563" i="5"/>
  <c r="J560" i="5"/>
  <c r="J557" i="5"/>
  <c r="J555" i="5"/>
  <c r="J551" i="5"/>
  <c r="J549" i="5"/>
  <c r="J546" i="5"/>
  <c r="J544" i="5"/>
  <c r="J317" i="5"/>
  <c r="J315" i="5"/>
  <c r="J312" i="5"/>
  <c r="J309" i="5"/>
  <c r="J307" i="5"/>
  <c r="J304" i="5"/>
  <c r="J302" i="5"/>
  <c r="J299" i="5"/>
  <c r="J297" i="5"/>
  <c r="J294" i="5"/>
  <c r="J292" i="5"/>
  <c r="J1048" i="5"/>
  <c r="J1047" i="5"/>
  <c r="J845" i="5"/>
  <c r="J843" i="5"/>
  <c r="J842" i="5"/>
  <c r="J841" i="5"/>
  <c r="J839" i="5"/>
  <c r="J838" i="5"/>
  <c r="J836" i="5"/>
  <c r="J835" i="5"/>
  <c r="J833" i="5"/>
  <c r="J832" i="5"/>
  <c r="J788" i="5"/>
  <c r="J786" i="5"/>
  <c r="J784" i="5"/>
  <c r="J783" i="5"/>
  <c r="J781" i="5"/>
  <c r="J780" i="5"/>
  <c r="J778" i="5"/>
  <c r="J777" i="5"/>
  <c r="J638" i="5"/>
  <c r="J635" i="5"/>
  <c r="J633" i="5"/>
  <c r="J630" i="5"/>
  <c r="J628" i="5"/>
  <c r="J625" i="5"/>
  <c r="J623" i="5"/>
  <c r="J620" i="5"/>
  <c r="J618" i="5"/>
  <c r="J616" i="5"/>
  <c r="J607" i="5"/>
  <c r="J606" i="5"/>
  <c r="J604" i="5"/>
  <c r="J602" i="5"/>
  <c r="J600" i="5"/>
  <c r="J598" i="5"/>
  <c r="J596" i="5"/>
  <c r="J595" i="5"/>
  <c r="J594" i="5"/>
  <c r="J593" i="5"/>
  <c r="J591" i="5"/>
  <c r="J590" i="5"/>
  <c r="J589" i="5"/>
  <c r="J587" i="5"/>
  <c r="J586" i="5"/>
  <c r="J584" i="5"/>
  <c r="J583" i="5"/>
  <c r="J582" i="5"/>
  <c r="J580" i="5"/>
  <c r="J572" i="5"/>
  <c r="J569" i="5"/>
  <c r="J567" i="5"/>
  <c r="J564" i="5"/>
  <c r="J562" i="5"/>
  <c r="J559" i="5"/>
  <c r="J556" i="5"/>
  <c r="J554" i="5"/>
  <c r="J552" i="5"/>
  <c r="J550" i="5"/>
  <c r="J547" i="5"/>
  <c r="J545" i="5"/>
  <c r="J318" i="5"/>
  <c r="J316" i="5"/>
  <c r="J313" i="5"/>
  <c r="J311" i="5"/>
  <c r="J308" i="5"/>
  <c r="J306" i="5"/>
  <c r="J303" i="5"/>
  <c r="J300" i="5"/>
  <c r="J298" i="5"/>
  <c r="J295" i="5"/>
  <c r="J293" i="5"/>
  <c r="J283" i="5"/>
  <c r="J280" i="5"/>
  <c r="J278" i="5"/>
  <c r="J275" i="5"/>
  <c r="J272" i="5"/>
  <c r="J66" i="5"/>
  <c r="J63" i="5"/>
  <c r="J61" i="5"/>
  <c r="J58" i="5"/>
  <c r="J56" i="5"/>
  <c r="J53" i="5"/>
  <c r="J51" i="5"/>
  <c r="J48" i="5"/>
  <c r="J46" i="5"/>
  <c r="J43" i="5"/>
  <c r="J41" i="5"/>
  <c r="J31" i="5"/>
  <c r="J29" i="5"/>
  <c r="J26" i="5"/>
  <c r="J24" i="5"/>
  <c r="J22" i="5"/>
  <c r="J20" i="5"/>
  <c r="J1049" i="5"/>
  <c r="J844" i="5"/>
  <c r="J840" i="5"/>
  <c r="J837" i="5"/>
  <c r="J834" i="5"/>
  <c r="J787" i="5"/>
  <c r="J785" i="5"/>
  <c r="J782" i="5"/>
  <c r="J636" i="5"/>
  <c r="J631" i="5"/>
  <c r="J626" i="5"/>
  <c r="J622" i="5"/>
  <c r="J588" i="5"/>
  <c r="J585" i="5"/>
  <c r="J581" i="5"/>
  <c r="J571" i="5"/>
  <c r="J566" i="5"/>
  <c r="J561" i="5"/>
  <c r="J558" i="5"/>
  <c r="J553" i="5"/>
  <c r="J548" i="5"/>
  <c r="J319" i="5"/>
  <c r="J314" i="5"/>
  <c r="J310" i="5"/>
  <c r="J305" i="5"/>
  <c r="J301" i="5"/>
  <c r="J296" i="5"/>
  <c r="J291" i="5"/>
  <c r="J282" i="5"/>
  <c r="J277" i="5"/>
  <c r="J273" i="5"/>
  <c r="J64" i="5"/>
  <c r="J60" i="5"/>
  <c r="J55" i="5"/>
  <c r="J50" i="5"/>
  <c r="J45" i="5"/>
  <c r="J40" i="5"/>
  <c r="J28" i="5"/>
  <c r="J23" i="5"/>
  <c r="Z1803" i="5"/>
  <c r="Z1804" i="5" s="1"/>
  <c r="Z1805" i="5" s="1"/>
  <c r="Z1806" i="5" s="1"/>
  <c r="Z1807" i="5" s="1"/>
  <c r="Z1808" i="5" s="1"/>
  <c r="Z1809" i="5" s="1"/>
  <c r="Z1810" i="5" s="1"/>
  <c r="Z1811" i="5" s="1"/>
  <c r="Z1812" i="5" s="1"/>
  <c r="Z1813" i="5" s="1"/>
  <c r="Z1659" i="5"/>
  <c r="Z1660" i="5" s="1"/>
  <c r="Z1661" i="5" s="1"/>
  <c r="Z1662" i="5" s="1"/>
  <c r="Z1663" i="5" s="1"/>
  <c r="Z1664" i="5" s="1"/>
  <c r="Z1665" i="5" s="1"/>
  <c r="Z1666" i="5" s="1"/>
  <c r="Z1667" i="5" s="1"/>
  <c r="Z1668" i="5" s="1"/>
  <c r="Z1669" i="5" s="1"/>
  <c r="AA524" i="5"/>
  <c r="AA134" i="5"/>
  <c r="X1416" i="5" l="1"/>
  <c r="X1417" i="5" s="1"/>
  <c r="W1344" i="5"/>
  <c r="X1344" i="5"/>
  <c r="W1776" i="5"/>
  <c r="X1776" i="5"/>
  <c r="X1739" i="5"/>
  <c r="W1740" i="5" s="1"/>
  <c r="X1703" i="5"/>
  <c r="W1704" i="5" s="1"/>
  <c r="X2063" i="5"/>
  <c r="W2064" i="5" s="1"/>
  <c r="X1163" i="5"/>
  <c r="W1164" i="5" s="1"/>
  <c r="W335" i="5"/>
  <c r="W336" i="5" s="1"/>
  <c r="X580" i="5"/>
  <c r="W832" i="5"/>
  <c r="X219" i="5"/>
  <c r="W616" i="5"/>
  <c r="X832" i="5"/>
  <c r="X2136" i="5"/>
  <c r="Y2136" i="5" s="1"/>
  <c r="W580" i="5"/>
  <c r="X581" i="5" s="1"/>
  <c r="W796" i="5"/>
  <c r="X183" i="5"/>
  <c r="X652" i="5"/>
  <c r="Y1408" i="5"/>
  <c r="X688" i="5"/>
  <c r="W183" i="5"/>
  <c r="W688" i="5"/>
  <c r="W364" i="5"/>
  <c r="W652" i="5"/>
  <c r="X940" i="5"/>
  <c r="Y940" i="5" s="1"/>
  <c r="W147" i="5"/>
  <c r="W2137" i="5"/>
  <c r="X147" i="5"/>
  <c r="X472" i="5"/>
  <c r="X364" i="5"/>
  <c r="X2140" i="5"/>
  <c r="Y2140" i="5" s="1"/>
  <c r="W472" i="5"/>
  <c r="Y543" i="5"/>
  <c r="Y3" i="5"/>
  <c r="Y2107" i="5"/>
  <c r="V2107" i="5" s="1"/>
  <c r="Y1865" i="5"/>
  <c r="Y1548" i="5"/>
  <c r="X616" i="5"/>
  <c r="W2136" i="5"/>
  <c r="W2140" i="5"/>
  <c r="X1804" i="5"/>
  <c r="X2137" i="5"/>
  <c r="X796" i="5"/>
  <c r="X1372" i="5"/>
  <c r="Y1372" i="5" s="1"/>
  <c r="V1372" i="5" s="1"/>
  <c r="AA1327" i="5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317" i="5" s="1"/>
  <c r="AA1316" i="5" s="1"/>
  <c r="AA1315" i="5" s="1"/>
  <c r="AA1314" i="5" s="1"/>
  <c r="AA1313" i="5" s="1"/>
  <c r="AA1312" i="5" s="1"/>
  <c r="AA1311" i="5" s="1"/>
  <c r="AA1310" i="5" s="1"/>
  <c r="AA1309" i="5" s="1"/>
  <c r="AA1308" i="5" s="1"/>
  <c r="AA1307" i="5" s="1"/>
  <c r="AA1306" i="5" s="1"/>
  <c r="AA1305" i="5" s="1"/>
  <c r="AA1304" i="5" s="1"/>
  <c r="AA1303" i="5" s="1"/>
  <c r="AA1302" i="5" s="1"/>
  <c r="AA1301" i="5" s="1"/>
  <c r="AA1300" i="5" s="1"/>
  <c r="AA1299" i="5" s="1"/>
  <c r="W940" i="5"/>
  <c r="Y1871" i="5"/>
  <c r="X2020" i="5"/>
  <c r="Y2020" i="5" s="1"/>
  <c r="Y1531" i="5"/>
  <c r="Y1412" i="5"/>
  <c r="Y468" i="5"/>
  <c r="Y1840" i="5"/>
  <c r="V1840" i="5" s="1"/>
  <c r="Y1842" i="5"/>
  <c r="Y434" i="5"/>
  <c r="Y2122" i="5"/>
  <c r="Y1849" i="5"/>
  <c r="W219" i="5"/>
  <c r="Y2110" i="5"/>
  <c r="V2110" i="5" s="1"/>
  <c r="Y1852" i="5"/>
  <c r="Y1863" i="5"/>
  <c r="V1863" i="5" s="1"/>
  <c r="N1648" i="5"/>
  <c r="N1637" i="5"/>
  <c r="N1649" i="5"/>
  <c r="Y1874" i="5"/>
  <c r="Y285" i="5"/>
  <c r="Y1543" i="5"/>
  <c r="V1543" i="5" s="1"/>
  <c r="Y2111" i="5"/>
  <c r="V2111" i="5" s="1"/>
  <c r="Y1848" i="5"/>
  <c r="Y1868" i="5"/>
  <c r="Y1872" i="5"/>
  <c r="Y465" i="5"/>
  <c r="Y1526" i="5"/>
  <c r="V1526" i="5" s="1"/>
  <c r="Y1410" i="5"/>
  <c r="Y975" i="5"/>
  <c r="V975" i="5" s="1"/>
  <c r="Y1411" i="5"/>
  <c r="Y333" i="5"/>
  <c r="Y1537" i="5"/>
  <c r="V1537" i="5" s="1"/>
  <c r="Y2" i="5"/>
  <c r="V2" i="5" s="1"/>
  <c r="Y1415" i="5"/>
  <c r="N1635" i="5"/>
  <c r="N1638" i="5"/>
  <c r="Y1010" i="5"/>
  <c r="Y1416" i="5"/>
  <c r="Y363" i="5"/>
  <c r="W1552" i="5"/>
  <c r="W1948" i="5"/>
  <c r="N1645" i="5"/>
  <c r="Y1536" i="5"/>
  <c r="Y1547" i="5"/>
  <c r="Y142" i="5"/>
  <c r="Y432" i="5"/>
  <c r="V432" i="5" s="1"/>
  <c r="Y431" i="5"/>
  <c r="N615" i="5"/>
  <c r="Y332" i="5"/>
  <c r="V332" i="5" s="1"/>
  <c r="Y327" i="5"/>
  <c r="X1588" i="5"/>
  <c r="Y1588" i="5" s="1"/>
  <c r="Y466" i="5"/>
  <c r="V466" i="5" s="1"/>
  <c r="Y1528" i="5"/>
  <c r="V1528" i="5" s="1"/>
  <c r="Y470" i="5"/>
  <c r="V470" i="5" s="1"/>
  <c r="Y2134" i="5"/>
  <c r="V2134" i="5" s="1"/>
  <c r="Y1858" i="5"/>
  <c r="Y651" i="5"/>
  <c r="Y1006" i="5"/>
  <c r="Y146" i="5"/>
  <c r="Y1864" i="5"/>
  <c r="V1864" i="5" s="1"/>
  <c r="Y1540" i="5"/>
  <c r="Y1409" i="5"/>
  <c r="V1409" i="5" s="1"/>
  <c r="Y2115" i="5"/>
  <c r="V2115" i="5" s="1"/>
  <c r="W1912" i="5"/>
  <c r="Y289" i="5"/>
  <c r="V289" i="5" s="1"/>
  <c r="Y939" i="5"/>
  <c r="Y2125" i="5"/>
  <c r="Y1854" i="5"/>
  <c r="V1854" i="5" s="1"/>
  <c r="Y2126" i="5"/>
  <c r="N1639" i="5"/>
  <c r="Y1867" i="5"/>
  <c r="Y1845" i="5"/>
  <c r="W1660" i="5"/>
  <c r="J1660" i="5" s="1"/>
  <c r="N1630" i="5"/>
  <c r="Y1541" i="5"/>
  <c r="Y144" i="5"/>
  <c r="V144" i="5" s="1"/>
  <c r="N1634" i="5"/>
  <c r="Y1862" i="5"/>
  <c r="V1862" i="5" s="1"/>
  <c r="Y1544" i="5"/>
  <c r="Y1119" i="5"/>
  <c r="X1912" i="5"/>
  <c r="Y1912" i="5" s="1"/>
  <c r="Y1545" i="5"/>
  <c r="V1545" i="5" s="1"/>
  <c r="Y2133" i="5"/>
  <c r="Y38" i="5"/>
  <c r="V38" i="5" s="1"/>
  <c r="Y1856" i="5"/>
  <c r="Y1870" i="5"/>
  <c r="Y290" i="5"/>
  <c r="Y2132" i="5"/>
  <c r="Y254" i="5"/>
  <c r="V254" i="5" s="1"/>
  <c r="Y1535" i="5"/>
  <c r="V1535" i="5" s="1"/>
  <c r="Y1542" i="5"/>
  <c r="V1542" i="5" s="1"/>
  <c r="Y1529" i="5"/>
  <c r="Y1417" i="5"/>
  <c r="Y2104" i="5"/>
  <c r="Y2117" i="5"/>
  <c r="V2117" i="5" s="1"/>
  <c r="Y759" i="5"/>
  <c r="V759" i="5" s="1"/>
  <c r="N1633" i="5"/>
  <c r="Y2129" i="5"/>
  <c r="N1652" i="5"/>
  <c r="N831" i="5"/>
  <c r="N218" i="5"/>
  <c r="N1650" i="5"/>
  <c r="N861" i="5"/>
  <c r="N1644" i="5"/>
  <c r="N1632" i="5"/>
  <c r="Y903" i="5"/>
  <c r="V903" i="5" s="1"/>
  <c r="X1948" i="5"/>
  <c r="Y1549" i="5"/>
  <c r="V1549" i="5" s="1"/>
  <c r="Y2123" i="5"/>
  <c r="V2123" i="5" s="1"/>
  <c r="W2020" i="5"/>
  <c r="Y2131" i="5"/>
  <c r="Y288" i="5"/>
  <c r="V288" i="5" s="1"/>
  <c r="X1552" i="5"/>
  <c r="Y1552" i="5" s="1"/>
  <c r="Y140" i="5"/>
  <c r="V140" i="5" s="1"/>
  <c r="W1804" i="5"/>
  <c r="Q1635" i="5"/>
  <c r="U1635" i="5"/>
  <c r="Y2130" i="5"/>
  <c r="Y1534" i="5"/>
  <c r="V1534" i="5" s="1"/>
  <c r="W1372" i="5"/>
  <c r="P1653" i="5"/>
  <c r="AJ51" i="8" s="1"/>
  <c r="N1653" i="5"/>
  <c r="X1876" i="5"/>
  <c r="Y1876" i="5" s="1"/>
  <c r="W1876" i="5"/>
  <c r="W1984" i="5"/>
  <c r="X1984" i="5"/>
  <c r="Y1984" i="5" s="1"/>
  <c r="X1444" i="5"/>
  <c r="W1444" i="5"/>
  <c r="Y284" i="5"/>
  <c r="V284" i="5" s="1"/>
  <c r="Y1413" i="5"/>
  <c r="V1413" i="5" s="1"/>
  <c r="Y74" i="5"/>
  <c r="V74" i="5" s="1"/>
  <c r="Y2108" i="5"/>
  <c r="V2108" i="5" s="1"/>
  <c r="Y2118" i="5"/>
  <c r="V2118" i="5" s="1"/>
  <c r="Q1645" i="5"/>
  <c r="U1645" i="5"/>
  <c r="N1636" i="5"/>
  <c r="Y467" i="5"/>
  <c r="V467" i="5" s="1"/>
  <c r="Y2121" i="5"/>
  <c r="V2121" i="5" s="1"/>
  <c r="N1631" i="5"/>
  <c r="Y1873" i="5"/>
  <c r="V1873" i="5" s="1"/>
  <c r="Y1804" i="5"/>
  <c r="P1625" i="5"/>
  <c r="N1625" i="5"/>
  <c r="P1647" i="5"/>
  <c r="N1647" i="5"/>
  <c r="Q1631" i="5"/>
  <c r="U1631" i="5"/>
  <c r="P1646" i="5"/>
  <c r="N1646" i="5"/>
  <c r="Y287" i="5"/>
  <c r="V287" i="5" s="1"/>
  <c r="N645" i="5"/>
  <c r="Y2120" i="5"/>
  <c r="V2120" i="5" s="1"/>
  <c r="N1643" i="5"/>
  <c r="Q1630" i="5"/>
  <c r="U1630" i="5"/>
  <c r="X2141" i="5"/>
  <c r="Y2141" i="5" s="1"/>
  <c r="W2141" i="5"/>
  <c r="Y1844" i="5"/>
  <c r="V1844" i="5" s="1"/>
  <c r="N862" i="5"/>
  <c r="Y1539" i="5"/>
  <c r="V1539" i="5" s="1"/>
  <c r="Y2109" i="5"/>
  <c r="V2109" i="5" s="1"/>
  <c r="Y2112" i="5"/>
  <c r="V2112" i="5" s="1"/>
  <c r="Q1648" i="5"/>
  <c r="U1648" i="5"/>
  <c r="Q1649" i="5"/>
  <c r="U1649" i="5"/>
  <c r="Q861" i="5"/>
  <c r="U861" i="5"/>
  <c r="Y145" i="5"/>
  <c r="V145" i="5" s="1"/>
  <c r="X1660" i="5"/>
  <c r="Y1660" i="5" s="1"/>
  <c r="P1628" i="5"/>
  <c r="N1628" i="5"/>
  <c r="W1624" i="5"/>
  <c r="X1624" i="5"/>
  <c r="W1480" i="5"/>
  <c r="X1480" i="5"/>
  <c r="Y1480" i="5" s="1"/>
  <c r="Y433" i="5"/>
  <c r="V433" i="5" s="1"/>
  <c r="Y1538" i="5"/>
  <c r="V1538" i="5" s="1"/>
  <c r="Y1546" i="5"/>
  <c r="V1546" i="5" s="1"/>
  <c r="Y579" i="5"/>
  <c r="N795" i="5"/>
  <c r="P795" i="5"/>
  <c r="Q795" i="5" s="1"/>
  <c r="Y1550" i="5"/>
  <c r="V1550" i="5" s="1"/>
  <c r="Y1008" i="5"/>
  <c r="V1008" i="5" s="1"/>
  <c r="U218" i="5"/>
  <c r="Q218" i="5"/>
  <c r="Y141" i="5"/>
  <c r="V141" i="5" s="1"/>
  <c r="N1627" i="5"/>
  <c r="Q1637" i="5"/>
  <c r="U1637" i="5"/>
  <c r="X2139" i="5"/>
  <c r="Y2139" i="5" s="1"/>
  <c r="W2139" i="5"/>
  <c r="Y1855" i="5"/>
  <c r="V1855" i="5" s="1"/>
  <c r="W1588" i="5"/>
  <c r="Y2128" i="5"/>
  <c r="V2128" i="5" s="1"/>
  <c r="P1629" i="5"/>
  <c r="N1629" i="5"/>
  <c r="U645" i="5"/>
  <c r="Q645" i="5"/>
  <c r="U1636" i="5"/>
  <c r="Q1636" i="5"/>
  <c r="Q1643" i="5"/>
  <c r="U1643" i="5"/>
  <c r="Z472" i="5"/>
  <c r="Y471" i="5"/>
  <c r="U862" i="5"/>
  <c r="Q862" i="5"/>
  <c r="Q1627" i="5"/>
  <c r="U1627" i="5"/>
  <c r="Y1859" i="5"/>
  <c r="V1859" i="5" s="1"/>
  <c r="X2138" i="5"/>
  <c r="Y2138" i="5" s="1"/>
  <c r="W2138" i="5"/>
  <c r="X2142" i="5"/>
  <c r="Y2142" i="5" s="1"/>
  <c r="W2142" i="5"/>
  <c r="Y2113" i="5"/>
  <c r="V2113" i="5" s="1"/>
  <c r="Q1634" i="5"/>
  <c r="U1634" i="5"/>
  <c r="Y1861" i="5"/>
  <c r="V1861" i="5" s="1"/>
  <c r="Y687" i="5"/>
  <c r="Q248" i="5"/>
  <c r="U248" i="5"/>
  <c r="Q1640" i="5"/>
  <c r="U1640" i="5"/>
  <c r="N1651" i="5"/>
  <c r="N1642" i="5"/>
  <c r="Q1650" i="5"/>
  <c r="U1650" i="5"/>
  <c r="Y335" i="5"/>
  <c r="Y1841" i="5"/>
  <c r="V1841" i="5" s="1"/>
  <c r="Q1632" i="5"/>
  <c r="U1632" i="5"/>
  <c r="Y1860" i="5"/>
  <c r="V1860" i="5" s="1"/>
  <c r="Q1644" i="5"/>
  <c r="U1644" i="5"/>
  <c r="N1640" i="5"/>
  <c r="Q1633" i="5"/>
  <c r="U1633" i="5"/>
  <c r="Y435" i="5"/>
  <c r="V435" i="5" s="1"/>
  <c r="Y329" i="5"/>
  <c r="V329" i="5" s="1"/>
  <c r="Y1866" i="5"/>
  <c r="V1866" i="5" s="1"/>
  <c r="Y1847" i="5"/>
  <c r="V1847" i="5" s="1"/>
  <c r="Y143" i="5"/>
  <c r="V143" i="5" s="1"/>
  <c r="Y2106" i="5"/>
  <c r="V2106" i="5" s="1"/>
  <c r="N1641" i="5"/>
  <c r="Q1642" i="5"/>
  <c r="U1642" i="5"/>
  <c r="N1626" i="5"/>
  <c r="Y336" i="5"/>
  <c r="Y334" i="5"/>
  <c r="Y1846" i="5"/>
  <c r="V1846" i="5" s="1"/>
  <c r="U1639" i="5"/>
  <c r="Q1639" i="5"/>
  <c r="Y1530" i="5"/>
  <c r="V1530" i="5" s="1"/>
  <c r="Y2105" i="5"/>
  <c r="V2105" i="5" s="1"/>
  <c r="U1624" i="5"/>
  <c r="Q1624" i="5"/>
  <c r="Q1641" i="5"/>
  <c r="U1641" i="5"/>
  <c r="U1626" i="5"/>
  <c r="Q1626" i="5"/>
  <c r="Y1869" i="5"/>
  <c r="V1869" i="5" s="1"/>
  <c r="Y1007" i="5"/>
  <c r="V1007" i="5" s="1"/>
  <c r="Y2124" i="5"/>
  <c r="V2124" i="5" s="1"/>
  <c r="Q1652" i="5"/>
  <c r="U1652" i="5"/>
  <c r="U1638" i="5"/>
  <c r="Q1638" i="5"/>
  <c r="S615" i="5"/>
  <c r="T615" i="5"/>
  <c r="R615" i="5"/>
  <c r="U615" i="5" s="1"/>
  <c r="Y2103" i="5"/>
  <c r="V2103" i="5" s="1"/>
  <c r="Y331" i="5"/>
  <c r="V331" i="5" s="1"/>
  <c r="Y1853" i="5"/>
  <c r="V1853" i="5" s="1"/>
  <c r="Y286" i="5"/>
  <c r="V286" i="5" s="1"/>
  <c r="N248" i="5"/>
  <c r="Y1857" i="5"/>
  <c r="V1857" i="5" s="1"/>
  <c r="Y2119" i="5"/>
  <c r="V2119" i="5" s="1"/>
  <c r="Y2116" i="5"/>
  <c r="V2116" i="5" s="1"/>
  <c r="Q1651" i="5"/>
  <c r="U1651" i="5"/>
  <c r="Y1843" i="5"/>
  <c r="V1843" i="5" s="1"/>
  <c r="Y723" i="5"/>
  <c r="V723" i="5" s="1"/>
  <c r="Y867" i="5"/>
  <c r="V867" i="5" s="1"/>
  <c r="Y1850" i="5"/>
  <c r="V1850" i="5" s="1"/>
  <c r="Y1527" i="5"/>
  <c r="V1527" i="5" s="1"/>
  <c r="Y1532" i="5"/>
  <c r="V1532" i="5" s="1"/>
  <c r="Y1414" i="5"/>
  <c r="Y1005" i="5"/>
  <c r="V1005" i="5" s="1"/>
  <c r="Y469" i="5"/>
  <c r="V469" i="5" s="1"/>
  <c r="P825" i="5"/>
  <c r="AJ28" i="8" s="1"/>
  <c r="N825" i="5"/>
  <c r="Y1533" i="5"/>
  <c r="V1533" i="5" s="1"/>
  <c r="Y2114" i="5"/>
  <c r="V2114" i="5" s="1"/>
  <c r="N1624" i="5"/>
  <c r="Y330" i="5"/>
  <c r="V330" i="5" s="1"/>
  <c r="Y328" i="5"/>
  <c r="V328" i="5" s="1"/>
  <c r="T831" i="5"/>
  <c r="S831" i="5"/>
  <c r="R831" i="5"/>
  <c r="U831" i="5" s="1"/>
  <c r="Y399" i="5"/>
  <c r="V399" i="5" s="1"/>
  <c r="Y1009" i="5"/>
  <c r="V1009" i="5" s="1"/>
  <c r="Y182" i="5"/>
  <c r="Y1851" i="5"/>
  <c r="V1851" i="5" s="1"/>
  <c r="W1264" i="5"/>
  <c r="X1264" i="5"/>
  <c r="Y1264" i="5" s="1"/>
  <c r="W1228" i="5"/>
  <c r="X1228" i="5"/>
  <c r="W1192" i="5"/>
  <c r="X1192" i="5"/>
  <c r="Y1192" i="5" s="1"/>
  <c r="V1192" i="5" s="1"/>
  <c r="Y1121" i="5"/>
  <c r="V1121" i="5" s="1"/>
  <c r="Y1123" i="5"/>
  <c r="Y1126" i="5"/>
  <c r="Y1127" i="5"/>
  <c r="Y1124" i="5"/>
  <c r="Y1128" i="5"/>
  <c r="W1084" i="5"/>
  <c r="X1084" i="5"/>
  <c r="Y1084" i="5" s="1"/>
  <c r="V1084" i="5" s="1"/>
  <c r="Y1125" i="5"/>
  <c r="V1125" i="5" s="1"/>
  <c r="Y1122" i="5"/>
  <c r="V1122" i="5" s="1"/>
  <c r="Y1120" i="5"/>
  <c r="V1120" i="5" s="1"/>
  <c r="Y904" i="5"/>
  <c r="Y869" i="5"/>
  <c r="V869" i="5" s="1"/>
  <c r="Y868" i="5"/>
  <c r="V868" i="5" s="1"/>
  <c r="X42" i="5"/>
  <c r="W43" i="5" s="1"/>
  <c r="W1049" i="5"/>
  <c r="X1050" i="5" s="1"/>
  <c r="W438" i="5"/>
  <c r="X439" i="5" s="1"/>
  <c r="W726" i="5"/>
  <c r="X727" i="5" s="1"/>
  <c r="W727" i="5"/>
  <c r="X728" i="5" s="1"/>
  <c r="X292" i="5"/>
  <c r="W293" i="5" s="1"/>
  <c r="X762" i="5"/>
  <c r="W762" i="5"/>
  <c r="X763" i="5" s="1"/>
  <c r="W546" i="5"/>
  <c r="X547" i="5" s="1"/>
  <c r="X405" i="5"/>
  <c r="W405" i="5"/>
  <c r="X406" i="5" s="1"/>
  <c r="X869" i="5"/>
  <c r="W870" i="5" s="1"/>
  <c r="W978" i="5"/>
  <c r="X979" i="5" s="1"/>
  <c r="W5" i="5"/>
  <c r="X6" i="5" s="1"/>
  <c r="X256" i="5"/>
  <c r="W257" i="5" s="1"/>
  <c r="W1300" i="5"/>
  <c r="W1012" i="5"/>
  <c r="X76" i="5"/>
  <c r="X1300" i="5"/>
  <c r="X509" i="5"/>
  <c r="W509" i="5"/>
  <c r="W112" i="5"/>
  <c r="X112" i="5"/>
  <c r="X905" i="5"/>
  <c r="Y905" i="5" s="1"/>
  <c r="W905" i="5"/>
  <c r="X1012" i="5"/>
  <c r="W76" i="5"/>
  <c r="X1120" i="5"/>
  <c r="W1120" i="5"/>
  <c r="Z914" i="5"/>
  <c r="Y2127" i="5"/>
  <c r="Z653" i="5"/>
  <c r="Y652" i="5"/>
  <c r="Y870" i="5"/>
  <c r="V870" i="5" s="1"/>
  <c r="Z291" i="5"/>
  <c r="Z76" i="5"/>
  <c r="Z1335" i="5"/>
  <c r="Z1336" i="5" s="1"/>
  <c r="Z832" i="5"/>
  <c r="Z544" i="5"/>
  <c r="Z1227" i="5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623" i="5"/>
  <c r="Z1624" i="5" s="1"/>
  <c r="Z1625" i="5" s="1"/>
  <c r="Z1626" i="5" s="1"/>
  <c r="Z1627" i="5" s="1"/>
  <c r="Z1628" i="5" s="1"/>
  <c r="Z1629" i="5" s="1"/>
  <c r="Z1630" i="5" s="1"/>
  <c r="Z1631" i="5" s="1"/>
  <c r="Z1632" i="5" s="1"/>
  <c r="Z1633" i="5" s="1"/>
  <c r="Z1634" i="5" s="1"/>
  <c r="Z1011" i="5"/>
  <c r="Z689" i="5"/>
  <c r="Z616" i="5"/>
  <c r="Z1731" i="5"/>
  <c r="Z1732" i="5" s="1"/>
  <c r="Z1695" i="5"/>
  <c r="Z1696" i="5" s="1"/>
  <c r="Z39" i="5"/>
  <c r="Z1515" i="5"/>
  <c r="Z1516" i="5" s="1"/>
  <c r="Z1299" i="5"/>
  <c r="Z1047" i="5"/>
  <c r="Z400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83" i="5"/>
  <c r="Z872" i="5"/>
  <c r="Y871" i="5"/>
  <c r="V871" i="5" s="1"/>
  <c r="Z724" i="5"/>
  <c r="Z5" i="5"/>
  <c r="Y4" i="5"/>
  <c r="V4" i="5" s="1"/>
  <c r="Z1767" i="5"/>
  <c r="Z1768" i="5" s="1"/>
  <c r="Z796" i="5"/>
  <c r="Z436" i="5"/>
  <c r="Z111" i="5"/>
  <c r="Z219" i="5"/>
  <c r="Z2055" i="5"/>
  <c r="Z2056" i="5" s="1"/>
  <c r="Z2091" i="5"/>
  <c r="Z2092" i="5" s="1"/>
  <c r="Z1155" i="5"/>
  <c r="Z1156" i="5" s="1"/>
  <c r="Z760" i="5"/>
  <c r="Z147" i="5"/>
  <c r="Z255" i="5"/>
  <c r="Z976" i="5"/>
  <c r="Z580" i="5"/>
  <c r="AA523" i="5"/>
  <c r="Z1129" i="5"/>
  <c r="Z528" i="5"/>
  <c r="AA133" i="5"/>
  <c r="W581" i="5" l="1"/>
  <c r="X1704" i="5"/>
  <c r="X1705" i="5" s="1"/>
  <c r="W1417" i="5"/>
  <c r="X1740" i="5"/>
  <c r="X1741" i="5" s="1"/>
  <c r="X1164" i="5"/>
  <c r="W1165" i="5" s="1"/>
  <c r="W1345" i="5"/>
  <c r="X1345" i="5"/>
  <c r="X2065" i="5"/>
  <c r="W1777" i="5"/>
  <c r="X1777" i="5"/>
  <c r="X2064" i="5"/>
  <c r="W2065" i="5" s="1"/>
  <c r="X833" i="5"/>
  <c r="V2140" i="5"/>
  <c r="X336" i="5"/>
  <c r="X337" i="5" s="1"/>
  <c r="Y337" i="5" s="1"/>
  <c r="X653" i="5"/>
  <c r="V2141" i="5"/>
  <c r="V1660" i="5"/>
  <c r="V2139" i="5"/>
  <c r="K2129" i="5"/>
  <c r="M2129" i="5" s="1"/>
  <c r="P2129" i="5" s="1"/>
  <c r="K1858" i="5"/>
  <c r="M1858" i="5" s="1"/>
  <c r="P1858" i="5" s="1"/>
  <c r="V1858" i="5"/>
  <c r="K1588" i="5"/>
  <c r="M1588" i="5" s="1"/>
  <c r="P1588" i="5" s="1"/>
  <c r="K1410" i="5"/>
  <c r="M1410" i="5" s="1"/>
  <c r="P1410" i="5" s="1"/>
  <c r="V1410" i="5"/>
  <c r="K1852" i="5"/>
  <c r="M1852" i="5" s="1"/>
  <c r="P1852" i="5" s="1"/>
  <c r="V1852" i="5"/>
  <c r="K904" i="5"/>
  <c r="M904" i="5" s="1"/>
  <c r="P904" i="5" s="1"/>
  <c r="V904" i="5"/>
  <c r="K1128" i="5"/>
  <c r="M1128" i="5" s="1"/>
  <c r="P1128" i="5" s="1"/>
  <c r="K1119" i="5"/>
  <c r="M1119" i="5" s="1"/>
  <c r="P1119" i="5" s="1"/>
  <c r="V1119" i="5"/>
  <c r="K1540" i="5"/>
  <c r="M1540" i="5" s="1"/>
  <c r="P1540" i="5" s="1"/>
  <c r="V1540" i="5"/>
  <c r="K142" i="5"/>
  <c r="M142" i="5" s="1"/>
  <c r="P142" i="5" s="1"/>
  <c r="AL8" i="8" s="1"/>
  <c r="V142" i="5"/>
  <c r="K1872" i="5"/>
  <c r="M1872" i="5" s="1"/>
  <c r="N1872" i="5" s="1"/>
  <c r="V1872" i="5"/>
  <c r="K1849" i="5"/>
  <c r="M1849" i="5" s="1"/>
  <c r="P1849" i="5" s="1"/>
  <c r="V1849" i="5"/>
  <c r="K1871" i="5"/>
  <c r="M1871" i="5" s="1"/>
  <c r="P1871" i="5" s="1"/>
  <c r="AL57" i="8" s="1"/>
  <c r="V1871" i="5"/>
  <c r="K940" i="5"/>
  <c r="M940" i="5" s="1"/>
  <c r="P940" i="5" s="1"/>
  <c r="Q940" i="5" s="1"/>
  <c r="K1408" i="5"/>
  <c r="M1408" i="5" s="1"/>
  <c r="P1408" i="5" s="1"/>
  <c r="V1408" i="5"/>
  <c r="K905" i="5"/>
  <c r="M905" i="5" s="1"/>
  <c r="N905" i="5" s="1"/>
  <c r="V905" i="5"/>
  <c r="K1124" i="5"/>
  <c r="M1124" i="5" s="1"/>
  <c r="N1124" i="5" s="1"/>
  <c r="V1124" i="5"/>
  <c r="K2104" i="5"/>
  <c r="M2104" i="5" s="1"/>
  <c r="P2104" i="5" s="1"/>
  <c r="V2104" i="5"/>
  <c r="K1529" i="5"/>
  <c r="M1529" i="5" s="1"/>
  <c r="P1529" i="5" s="1"/>
  <c r="V1529" i="5"/>
  <c r="K1870" i="5"/>
  <c r="M1870" i="5" s="1"/>
  <c r="P1870" i="5" s="1"/>
  <c r="AK57" i="8" s="1"/>
  <c r="V1870" i="5"/>
  <c r="K1845" i="5"/>
  <c r="M1845" i="5" s="1"/>
  <c r="N1845" i="5" s="1"/>
  <c r="V1845" i="5"/>
  <c r="K939" i="5"/>
  <c r="M939" i="5" s="1"/>
  <c r="N939" i="5" s="1"/>
  <c r="K327" i="5"/>
  <c r="M327" i="5" s="1"/>
  <c r="P327" i="5" s="1"/>
  <c r="Q327" i="5" s="1"/>
  <c r="V327" i="5"/>
  <c r="K1868" i="5"/>
  <c r="M1868" i="5" s="1"/>
  <c r="P1868" i="5" s="1"/>
  <c r="AI57" i="8" s="1"/>
  <c r="V1868" i="5"/>
  <c r="K2122" i="5"/>
  <c r="M2122" i="5" s="1"/>
  <c r="P2122" i="5" s="1"/>
  <c r="AK64" i="8" s="1"/>
  <c r="V2122" i="5"/>
  <c r="K468" i="5"/>
  <c r="M468" i="5" s="1"/>
  <c r="P468" i="5" s="1"/>
  <c r="U468" i="5" s="1"/>
  <c r="V468" i="5"/>
  <c r="K1548" i="5"/>
  <c r="M1548" i="5" s="1"/>
  <c r="P1548" i="5" s="1"/>
  <c r="AM48" i="8" s="1"/>
  <c r="V1548" i="5"/>
  <c r="K3" i="5"/>
  <c r="M3" i="5" s="1"/>
  <c r="N3" i="5" s="1"/>
  <c r="V3" i="5"/>
  <c r="K1856" i="5"/>
  <c r="M1856" i="5" s="1"/>
  <c r="N1856" i="5" s="1"/>
  <c r="V1856" i="5"/>
  <c r="K1541" i="5"/>
  <c r="M1541" i="5" s="1"/>
  <c r="P1541" i="5" s="1"/>
  <c r="V1541" i="5"/>
  <c r="K1867" i="5"/>
  <c r="M1867" i="5" s="1"/>
  <c r="N1867" i="5" s="1"/>
  <c r="V1867" i="5"/>
  <c r="K1006" i="5"/>
  <c r="M1006" i="5" s="1"/>
  <c r="P1006" i="5" s="1"/>
  <c r="AK33" i="8" s="1"/>
  <c r="V1006" i="5"/>
  <c r="K1547" i="5"/>
  <c r="M1547" i="5" s="1"/>
  <c r="P1547" i="5" s="1"/>
  <c r="AL48" i="8" s="1"/>
  <c r="V1547" i="5"/>
  <c r="K1010" i="5"/>
  <c r="M1010" i="5" s="1"/>
  <c r="P1010" i="5" s="1"/>
  <c r="AO33" i="8" s="1"/>
  <c r="V1010" i="5"/>
  <c r="K333" i="5"/>
  <c r="M333" i="5" s="1"/>
  <c r="N333" i="5" s="1"/>
  <c r="V333" i="5"/>
  <c r="K1848" i="5"/>
  <c r="M1848" i="5" s="1"/>
  <c r="P1848" i="5" s="1"/>
  <c r="V1848" i="5"/>
  <c r="K434" i="5"/>
  <c r="M434" i="5" s="1"/>
  <c r="P434" i="5" s="1"/>
  <c r="Q434" i="5" s="1"/>
  <c r="S434" i="5" s="1"/>
  <c r="V434" i="5"/>
  <c r="K1412" i="5"/>
  <c r="M1412" i="5" s="1"/>
  <c r="P1412" i="5" s="1"/>
  <c r="V1412" i="5"/>
  <c r="K2020" i="5"/>
  <c r="M2020" i="5" s="1"/>
  <c r="N2020" i="5" s="1"/>
  <c r="V2142" i="5"/>
  <c r="K1536" i="5"/>
  <c r="M1536" i="5" s="1"/>
  <c r="P1536" i="5" s="1"/>
  <c r="V1536" i="5"/>
  <c r="K1415" i="5"/>
  <c r="M1415" i="5" s="1"/>
  <c r="P1415" i="5" s="1"/>
  <c r="K465" i="5"/>
  <c r="M465" i="5" s="1"/>
  <c r="P465" i="5" s="1"/>
  <c r="AJ18" i="8" s="1"/>
  <c r="V465" i="5"/>
  <c r="K285" i="5"/>
  <c r="M285" i="5" s="1"/>
  <c r="P285" i="5" s="1"/>
  <c r="AK12" i="8" s="1"/>
  <c r="V285" i="5"/>
  <c r="K1531" i="5"/>
  <c r="M1531" i="5" s="1"/>
  <c r="P1531" i="5" s="1"/>
  <c r="V1531" i="5"/>
  <c r="K1865" i="5"/>
  <c r="M1865" i="5" s="1"/>
  <c r="P1865" i="5" s="1"/>
  <c r="V1865" i="5"/>
  <c r="K2127" i="5"/>
  <c r="M2127" i="5" s="1"/>
  <c r="P2127" i="5" s="1"/>
  <c r="K1123" i="5"/>
  <c r="M1123" i="5" s="1"/>
  <c r="P1123" i="5" s="1"/>
  <c r="V1123" i="5"/>
  <c r="K290" i="5"/>
  <c r="M290" i="5" s="1"/>
  <c r="N290" i="5" s="1"/>
  <c r="V290" i="5"/>
  <c r="K1544" i="5"/>
  <c r="M1544" i="5" s="1"/>
  <c r="P1544" i="5" s="1"/>
  <c r="AI48" i="8" s="1"/>
  <c r="V1544" i="5"/>
  <c r="K2126" i="5"/>
  <c r="M2126" i="5" s="1"/>
  <c r="P2126" i="5" s="1"/>
  <c r="AO64" i="8" s="1"/>
  <c r="V2126" i="5"/>
  <c r="K2125" i="5"/>
  <c r="M2125" i="5" s="1"/>
  <c r="P2125" i="5" s="1"/>
  <c r="AN64" i="8" s="1"/>
  <c r="V2125" i="5"/>
  <c r="K651" i="5"/>
  <c r="M651" i="5" s="1"/>
  <c r="N651" i="5" s="1"/>
  <c r="V651" i="5"/>
  <c r="K431" i="5"/>
  <c r="M431" i="5" s="1"/>
  <c r="N431" i="5" s="1"/>
  <c r="V431" i="5"/>
  <c r="K363" i="5"/>
  <c r="M363" i="5" s="1"/>
  <c r="N363" i="5" s="1"/>
  <c r="K1411" i="5"/>
  <c r="M1411" i="5" s="1"/>
  <c r="P1411" i="5" s="1"/>
  <c r="V1411" i="5"/>
  <c r="K1874" i="5"/>
  <c r="M1874" i="5" s="1"/>
  <c r="P1874" i="5" s="1"/>
  <c r="AO57" i="8" s="1"/>
  <c r="V1874" i="5"/>
  <c r="K1842" i="5"/>
  <c r="M1842" i="5" s="1"/>
  <c r="P1842" i="5" s="1"/>
  <c r="V1842" i="5"/>
  <c r="K543" i="5"/>
  <c r="M543" i="5" s="1"/>
  <c r="P543" i="5" s="1"/>
  <c r="V543" i="5"/>
  <c r="K868" i="5"/>
  <c r="M868" i="5" s="1"/>
  <c r="N868" i="5" s="1"/>
  <c r="W797" i="5"/>
  <c r="X941" i="5"/>
  <c r="Y941" i="5" s="1"/>
  <c r="K941" i="5" s="1"/>
  <c r="M941" i="5" s="1"/>
  <c r="X2145" i="5"/>
  <c r="Y2145" i="5" s="1"/>
  <c r="W653" i="5"/>
  <c r="W617" i="5"/>
  <c r="X220" i="5"/>
  <c r="Y1516" i="5"/>
  <c r="V1516" i="5" s="1"/>
  <c r="Z1517" i="5"/>
  <c r="Y1732" i="5"/>
  <c r="V1732" i="5" s="1"/>
  <c r="Z1733" i="5"/>
  <c r="Y1336" i="5"/>
  <c r="Z1337" i="5"/>
  <c r="Y1156" i="5"/>
  <c r="V1156" i="5" s="1"/>
  <c r="Z1157" i="5"/>
  <c r="W833" i="5"/>
  <c r="W941" i="5"/>
  <c r="X2144" i="5"/>
  <c r="Y2144" i="5" s="1"/>
  <c r="X617" i="5"/>
  <c r="X148" i="5"/>
  <c r="W689" i="5"/>
  <c r="W184" i="5"/>
  <c r="X689" i="5"/>
  <c r="X184" i="5"/>
  <c r="Y2056" i="5"/>
  <c r="V2056" i="5" s="1"/>
  <c r="Z2057" i="5"/>
  <c r="Y1696" i="5"/>
  <c r="V1696" i="5" s="1"/>
  <c r="Z1697" i="5"/>
  <c r="Y2092" i="5"/>
  <c r="V2092" i="5" s="1"/>
  <c r="Z2093" i="5"/>
  <c r="Y1768" i="5"/>
  <c r="Z1769" i="5"/>
  <c r="W582" i="5"/>
  <c r="X582" i="5"/>
  <c r="W148" i="5"/>
  <c r="W365" i="5"/>
  <c r="X2148" i="5"/>
  <c r="Y2148" i="5" s="1"/>
  <c r="X797" i="5"/>
  <c r="W2144" i="5"/>
  <c r="Y364" i="5"/>
  <c r="X365" i="5"/>
  <c r="Y365" i="5" s="1"/>
  <c r="K1537" i="5"/>
  <c r="M1537" i="5" s="1"/>
  <c r="P1537" i="5" s="1"/>
  <c r="K2107" i="5"/>
  <c r="M2107" i="5" s="1"/>
  <c r="P2107" i="5" s="1"/>
  <c r="X473" i="5"/>
  <c r="W473" i="5"/>
  <c r="K1854" i="5"/>
  <c r="M1854" i="5" s="1"/>
  <c r="P1854" i="5" s="1"/>
  <c r="K1542" i="5"/>
  <c r="M1542" i="5" s="1"/>
  <c r="P1542" i="5" s="1"/>
  <c r="W2148" i="5"/>
  <c r="W220" i="5"/>
  <c r="K2110" i="5"/>
  <c r="M2110" i="5" s="1"/>
  <c r="P2110" i="5" s="1"/>
  <c r="K1862" i="5"/>
  <c r="M1862" i="5" s="1"/>
  <c r="P1862" i="5" s="1"/>
  <c r="K1528" i="5"/>
  <c r="M1528" i="5" s="1"/>
  <c r="P1528" i="5" s="1"/>
  <c r="K1863" i="5"/>
  <c r="M1863" i="5" s="1"/>
  <c r="P1863" i="5" s="1"/>
  <c r="K1543" i="5"/>
  <c r="M1543" i="5" s="1"/>
  <c r="P1543" i="5" s="1"/>
  <c r="AH48" i="8" s="1"/>
  <c r="X1805" i="5"/>
  <c r="Y1805" i="5" s="1"/>
  <c r="K2133" i="5"/>
  <c r="M2133" i="5" s="1"/>
  <c r="P2133" i="5" s="1"/>
  <c r="K1416" i="5"/>
  <c r="M1416" i="5" s="1"/>
  <c r="P1416" i="5" s="1"/>
  <c r="Y2137" i="5"/>
  <c r="K975" i="5"/>
  <c r="M975" i="5" s="1"/>
  <c r="P975" i="5" s="1"/>
  <c r="Q975" i="5" s="1"/>
  <c r="W2145" i="5"/>
  <c r="W1913" i="5"/>
  <c r="K1840" i="5"/>
  <c r="M1840" i="5" s="1"/>
  <c r="P1840" i="5" s="1"/>
  <c r="K1417" i="5"/>
  <c r="M1417" i="5" s="1"/>
  <c r="N1417" i="5" s="1"/>
  <c r="X1949" i="5"/>
  <c r="Y1949" i="5" s="1"/>
  <c r="K2117" i="5"/>
  <c r="M2117" i="5" s="1"/>
  <c r="P2117" i="5" s="1"/>
  <c r="K1535" i="5"/>
  <c r="M1535" i="5" s="1"/>
  <c r="P1535" i="5" s="1"/>
  <c r="K1409" i="5"/>
  <c r="M1409" i="5" s="1"/>
  <c r="N1409" i="5" s="1"/>
  <c r="K1864" i="5"/>
  <c r="M1864" i="5" s="1"/>
  <c r="P1864" i="5" s="1"/>
  <c r="K1526" i="5"/>
  <c r="M1526" i="5" s="1"/>
  <c r="N1526" i="5" s="1"/>
  <c r="K1545" i="5"/>
  <c r="M1545" i="5" s="1"/>
  <c r="P1545" i="5" s="1"/>
  <c r="AJ48" i="8" s="1"/>
  <c r="K2111" i="5"/>
  <c r="M2111" i="5" s="1"/>
  <c r="N2111" i="5" s="1"/>
  <c r="K432" i="5"/>
  <c r="M432" i="5" s="1"/>
  <c r="N432" i="5" s="1"/>
  <c r="K337" i="5"/>
  <c r="M337" i="5" s="1"/>
  <c r="P337" i="5" s="1"/>
  <c r="K470" i="5"/>
  <c r="M470" i="5" s="1"/>
  <c r="N470" i="5" s="1"/>
  <c r="Y1948" i="5"/>
  <c r="K2" i="5"/>
  <c r="M2" i="5" s="1"/>
  <c r="N2" i="5" s="1"/>
  <c r="K2132" i="5"/>
  <c r="M2132" i="5" s="1"/>
  <c r="P2132" i="5" s="1"/>
  <c r="K2115" i="5"/>
  <c r="M2115" i="5" s="1"/>
  <c r="P2115" i="5" s="1"/>
  <c r="K332" i="5"/>
  <c r="M332" i="5" s="1"/>
  <c r="P332" i="5" s="1"/>
  <c r="K2134" i="5"/>
  <c r="M2134" i="5" s="1"/>
  <c r="P2134" i="5" s="1"/>
  <c r="K466" i="5"/>
  <c r="M466" i="5" s="1"/>
  <c r="N466" i="5" s="1"/>
  <c r="Y1444" i="5"/>
  <c r="K146" i="5"/>
  <c r="M146" i="5" s="1"/>
  <c r="P146" i="5" s="1"/>
  <c r="Q146" i="5" s="1"/>
  <c r="K289" i="5"/>
  <c r="M289" i="5" s="1"/>
  <c r="P289" i="5" s="1"/>
  <c r="AO12" i="8" s="1"/>
  <c r="K254" i="5"/>
  <c r="M254" i="5" s="1"/>
  <c r="K144" i="5"/>
  <c r="M144" i="5" s="1"/>
  <c r="K38" i="5"/>
  <c r="M38" i="5" s="1"/>
  <c r="K759" i="5"/>
  <c r="M759" i="5" s="1"/>
  <c r="X1913" i="5"/>
  <c r="Y1913" i="5" s="1"/>
  <c r="K2141" i="5"/>
  <c r="M2141" i="5" s="1"/>
  <c r="K2139" i="5"/>
  <c r="M2139" i="5" s="1"/>
  <c r="U825" i="5"/>
  <c r="Q825" i="5"/>
  <c r="K723" i="5"/>
  <c r="M723" i="5" s="1"/>
  <c r="T1651" i="5"/>
  <c r="R1651" i="5"/>
  <c r="S1651" i="5"/>
  <c r="K331" i="5"/>
  <c r="M331" i="5" s="1"/>
  <c r="K2124" i="5"/>
  <c r="M2124" i="5" s="1"/>
  <c r="K2105" i="5"/>
  <c r="M2105" i="5" s="1"/>
  <c r="K143" i="5"/>
  <c r="M143" i="5" s="1"/>
  <c r="K435" i="5"/>
  <c r="M435" i="5" s="1"/>
  <c r="S1644" i="5"/>
  <c r="T1644" i="5"/>
  <c r="R1644" i="5"/>
  <c r="K687" i="5"/>
  <c r="M687" i="5" s="1"/>
  <c r="K471" i="5"/>
  <c r="M471" i="5" s="1"/>
  <c r="T1636" i="5"/>
  <c r="R1636" i="5"/>
  <c r="S1636" i="5"/>
  <c r="W1625" i="5"/>
  <c r="X1625" i="5"/>
  <c r="U1628" i="5"/>
  <c r="Q1628" i="5"/>
  <c r="R861" i="5"/>
  <c r="S861" i="5"/>
  <c r="T861" i="5"/>
  <c r="K1844" i="5"/>
  <c r="M1844" i="5" s="1"/>
  <c r="T1630" i="5"/>
  <c r="R1630" i="5"/>
  <c r="S1630" i="5"/>
  <c r="K287" i="5"/>
  <c r="M287" i="5" s="1"/>
  <c r="T1645" i="5"/>
  <c r="R1645" i="5"/>
  <c r="S1645" i="5"/>
  <c r="K1413" i="5"/>
  <c r="M1413" i="5" s="1"/>
  <c r="W1985" i="5"/>
  <c r="X1985" i="5"/>
  <c r="Y1985" i="5" s="1"/>
  <c r="U1653" i="5"/>
  <c r="Q1653" i="5"/>
  <c r="K2131" i="5"/>
  <c r="M2131" i="5" s="1"/>
  <c r="W2021" i="5"/>
  <c r="X2021" i="5"/>
  <c r="Y2021" i="5" s="1"/>
  <c r="W1949" i="5"/>
  <c r="W1805" i="5"/>
  <c r="K182" i="5"/>
  <c r="M182" i="5" s="1"/>
  <c r="K1009" i="5"/>
  <c r="M1009" i="5" s="1"/>
  <c r="K2114" i="5"/>
  <c r="M2114" i="5" s="1"/>
  <c r="K469" i="5"/>
  <c r="M469" i="5" s="1"/>
  <c r="K1843" i="5"/>
  <c r="M1843" i="5" s="1"/>
  <c r="K2116" i="5"/>
  <c r="M2116" i="5" s="1"/>
  <c r="K1857" i="5"/>
  <c r="M1857" i="5" s="1"/>
  <c r="K286" i="5"/>
  <c r="M286" i="5" s="1"/>
  <c r="K1853" i="5"/>
  <c r="M1853" i="5" s="1"/>
  <c r="S1638" i="5"/>
  <c r="R1638" i="5"/>
  <c r="T1638" i="5"/>
  <c r="K1530" i="5"/>
  <c r="M1530" i="5" s="1"/>
  <c r="S1639" i="5"/>
  <c r="R1639" i="5"/>
  <c r="T1639" i="5"/>
  <c r="K1846" i="5"/>
  <c r="M1846" i="5" s="1"/>
  <c r="S1642" i="5"/>
  <c r="R1642" i="5"/>
  <c r="T1642" i="5"/>
  <c r="K1847" i="5"/>
  <c r="M1847" i="5" s="1"/>
  <c r="S1627" i="5"/>
  <c r="T1627" i="5"/>
  <c r="R1627" i="5"/>
  <c r="Z473" i="5"/>
  <c r="Y472" i="5"/>
  <c r="K1550" i="5"/>
  <c r="M1550" i="5" s="1"/>
  <c r="K1660" i="5"/>
  <c r="M1660" i="5" s="1"/>
  <c r="S1649" i="5"/>
  <c r="R1649" i="5"/>
  <c r="T1649" i="5"/>
  <c r="T1631" i="5"/>
  <c r="R1631" i="5"/>
  <c r="S1631" i="5"/>
  <c r="Q1647" i="5"/>
  <c r="U1647" i="5"/>
  <c r="K2118" i="5"/>
  <c r="M2118" i="5" s="1"/>
  <c r="W1877" i="5"/>
  <c r="X1877" i="5"/>
  <c r="Y1877" i="5" s="1"/>
  <c r="W1373" i="5"/>
  <c r="J1372" i="5"/>
  <c r="K1372" i="5" s="1"/>
  <c r="M1372" i="5" s="1"/>
  <c r="X1373" i="5"/>
  <c r="Y1373" i="5" s="1"/>
  <c r="V1373" i="5" s="1"/>
  <c r="K288" i="5"/>
  <c r="M288" i="5" s="1"/>
  <c r="K2136" i="5"/>
  <c r="M2136" i="5" s="1"/>
  <c r="K1549" i="5"/>
  <c r="M1549" i="5" s="1"/>
  <c r="K1414" i="5"/>
  <c r="M1414" i="5" s="1"/>
  <c r="K867" i="5"/>
  <c r="M867" i="5" s="1"/>
  <c r="K2119" i="5"/>
  <c r="M2119" i="5" s="1"/>
  <c r="K2140" i="5"/>
  <c r="M2140" i="5" s="1"/>
  <c r="T1626" i="5"/>
  <c r="S1626" i="5"/>
  <c r="R1626" i="5"/>
  <c r="S1624" i="5"/>
  <c r="T1624" i="5"/>
  <c r="R1624" i="5"/>
  <c r="K334" i="5"/>
  <c r="M334" i="5" s="1"/>
  <c r="K1866" i="5"/>
  <c r="M1866" i="5" s="1"/>
  <c r="K335" i="5"/>
  <c r="M335" i="5" s="1"/>
  <c r="W2150" i="5"/>
  <c r="X2150" i="5"/>
  <c r="Y2150" i="5" s="1"/>
  <c r="K1855" i="5"/>
  <c r="M1855" i="5" s="1"/>
  <c r="K141" i="5"/>
  <c r="M141" i="5" s="1"/>
  <c r="K579" i="5"/>
  <c r="M579" i="5" s="1"/>
  <c r="K1539" i="5"/>
  <c r="M1539" i="5" s="1"/>
  <c r="K2120" i="5"/>
  <c r="M2120" i="5" s="1"/>
  <c r="Q1646" i="5"/>
  <c r="U1646" i="5"/>
  <c r="K2108" i="5"/>
  <c r="M2108" i="5" s="1"/>
  <c r="K284" i="5"/>
  <c r="M284" i="5" s="1"/>
  <c r="K1876" i="5"/>
  <c r="M1876" i="5" s="1"/>
  <c r="K1534" i="5"/>
  <c r="M1534" i="5" s="1"/>
  <c r="K2123" i="5"/>
  <c r="M2123" i="5" s="1"/>
  <c r="X1553" i="5"/>
  <c r="Y1553" i="5" s="1"/>
  <c r="K1851" i="5"/>
  <c r="M1851" i="5" s="1"/>
  <c r="K399" i="5"/>
  <c r="M399" i="5" s="1"/>
  <c r="K1532" i="5"/>
  <c r="M1532" i="5" s="1"/>
  <c r="K1850" i="5"/>
  <c r="M1850" i="5" s="1"/>
  <c r="K336" i="5"/>
  <c r="M336" i="5" s="1"/>
  <c r="T1633" i="5"/>
  <c r="R1633" i="5"/>
  <c r="S1633" i="5"/>
  <c r="S1632" i="5"/>
  <c r="R1632" i="5"/>
  <c r="T1632" i="5"/>
  <c r="K1841" i="5"/>
  <c r="M1841" i="5" s="1"/>
  <c r="S248" i="5"/>
  <c r="R248" i="5"/>
  <c r="T248" i="5"/>
  <c r="K1861" i="5"/>
  <c r="M1861" i="5" s="1"/>
  <c r="T1637" i="5"/>
  <c r="R1637" i="5"/>
  <c r="S1637" i="5"/>
  <c r="R218" i="5"/>
  <c r="S218" i="5"/>
  <c r="T218" i="5"/>
  <c r="R795" i="5"/>
  <c r="U795" i="5" s="1"/>
  <c r="S795" i="5"/>
  <c r="T795" i="5"/>
  <c r="K1546" i="5"/>
  <c r="M1546" i="5" s="1"/>
  <c r="K1480" i="5"/>
  <c r="M1480" i="5" s="1"/>
  <c r="R1648" i="5"/>
  <c r="T1648" i="5"/>
  <c r="S1648" i="5"/>
  <c r="W2149" i="5"/>
  <c r="X2149" i="5"/>
  <c r="Y2149" i="5" s="1"/>
  <c r="K467" i="5"/>
  <c r="M467" i="5" s="1"/>
  <c r="K1912" i="5"/>
  <c r="M1912" i="5" s="1"/>
  <c r="X1445" i="5"/>
  <c r="Y1445" i="5" s="1"/>
  <c r="W1445" i="5"/>
  <c r="K140" i="5"/>
  <c r="M140" i="5" s="1"/>
  <c r="W1553" i="5"/>
  <c r="W1661" i="5"/>
  <c r="K328" i="5"/>
  <c r="M328" i="5" s="1"/>
  <c r="K1005" i="5"/>
  <c r="M1005" i="5" s="1"/>
  <c r="K1527" i="5"/>
  <c r="M1527" i="5" s="1"/>
  <c r="K2103" i="5"/>
  <c r="M2103" i="5" s="1"/>
  <c r="T1652" i="5"/>
  <c r="S1652" i="5"/>
  <c r="R1652" i="5"/>
  <c r="K1869" i="5"/>
  <c r="M1869" i="5" s="1"/>
  <c r="K2138" i="5"/>
  <c r="M2138" i="5" s="1"/>
  <c r="T1634" i="5"/>
  <c r="R1634" i="5"/>
  <c r="S1634" i="5"/>
  <c r="W2146" i="5"/>
  <c r="X2146" i="5"/>
  <c r="Y2146" i="5" s="1"/>
  <c r="T862" i="5"/>
  <c r="R862" i="5"/>
  <c r="S862" i="5"/>
  <c r="K2128" i="5"/>
  <c r="M2128" i="5" s="1"/>
  <c r="W1589" i="5"/>
  <c r="X1589" i="5"/>
  <c r="Y1589" i="5" s="1"/>
  <c r="X2147" i="5"/>
  <c r="Y2147" i="5" s="1"/>
  <c r="W2147" i="5"/>
  <c r="K1538" i="5"/>
  <c r="M1538" i="5" s="1"/>
  <c r="W1481" i="5"/>
  <c r="X1481" i="5"/>
  <c r="Y1481" i="5" s="1"/>
  <c r="K145" i="5"/>
  <c r="M145" i="5" s="1"/>
  <c r="K2112" i="5"/>
  <c r="M2112" i="5" s="1"/>
  <c r="Q1625" i="5"/>
  <c r="U1625" i="5"/>
  <c r="K2121" i="5"/>
  <c r="M2121" i="5" s="1"/>
  <c r="T1635" i="5"/>
  <c r="R1635" i="5"/>
  <c r="S1635" i="5"/>
  <c r="K330" i="5"/>
  <c r="M330" i="5" s="1"/>
  <c r="K1533" i="5"/>
  <c r="M1533" i="5" s="1"/>
  <c r="K1007" i="5"/>
  <c r="M1007" i="5" s="1"/>
  <c r="S1641" i="5"/>
  <c r="R1641" i="5"/>
  <c r="T1641" i="5"/>
  <c r="K2106" i="5"/>
  <c r="M2106" i="5" s="1"/>
  <c r="K329" i="5"/>
  <c r="M329" i="5" s="1"/>
  <c r="K1860" i="5"/>
  <c r="M1860" i="5" s="1"/>
  <c r="K2142" i="5"/>
  <c r="M2142" i="5" s="1"/>
  <c r="S1650" i="5"/>
  <c r="R1650" i="5"/>
  <c r="T1650" i="5"/>
  <c r="T1640" i="5"/>
  <c r="R1640" i="5"/>
  <c r="S1640" i="5"/>
  <c r="K2113" i="5"/>
  <c r="M2113" i="5" s="1"/>
  <c r="K1859" i="5"/>
  <c r="M1859" i="5" s="1"/>
  <c r="T1643" i="5"/>
  <c r="S1643" i="5"/>
  <c r="R1643" i="5"/>
  <c r="S645" i="5"/>
  <c r="T645" i="5"/>
  <c r="R645" i="5"/>
  <c r="Q1629" i="5"/>
  <c r="U1629" i="5"/>
  <c r="K1008" i="5"/>
  <c r="M1008" i="5" s="1"/>
  <c r="K433" i="5"/>
  <c r="M433" i="5" s="1"/>
  <c r="K2109" i="5"/>
  <c r="M2109" i="5" s="1"/>
  <c r="K1804" i="5"/>
  <c r="M1804" i="5" s="1"/>
  <c r="K1873" i="5"/>
  <c r="M1873" i="5" s="1"/>
  <c r="K74" i="5"/>
  <c r="M74" i="5" s="1"/>
  <c r="K1984" i="5"/>
  <c r="M1984" i="5" s="1"/>
  <c r="K2130" i="5"/>
  <c r="M2130" i="5" s="1"/>
  <c r="K1552" i="5"/>
  <c r="M1552" i="5" s="1"/>
  <c r="K903" i="5"/>
  <c r="M903" i="5" s="1"/>
  <c r="X1661" i="5"/>
  <c r="Y1661" i="5" s="1"/>
  <c r="K1126" i="5"/>
  <c r="M1126" i="5" s="1"/>
  <c r="N1126" i="5" s="1"/>
  <c r="K1264" i="5"/>
  <c r="M1264" i="5" s="1"/>
  <c r="X1265" i="5"/>
  <c r="Y1265" i="5" s="1"/>
  <c r="W1265" i="5"/>
  <c r="K1121" i="5"/>
  <c r="M1121" i="5" s="1"/>
  <c r="P1121" i="5" s="1"/>
  <c r="W1229" i="5"/>
  <c r="Y1228" i="5"/>
  <c r="X1229" i="5"/>
  <c r="Y1229" i="5" s="1"/>
  <c r="K1192" i="5"/>
  <c r="M1192" i="5" s="1"/>
  <c r="W1193" i="5"/>
  <c r="X1193" i="5"/>
  <c r="Y1193" i="5" s="1"/>
  <c r="K1120" i="5"/>
  <c r="M1120" i="5" s="1"/>
  <c r="N1120" i="5" s="1"/>
  <c r="K1127" i="5"/>
  <c r="M1127" i="5" s="1"/>
  <c r="N1127" i="5" s="1"/>
  <c r="K1125" i="5"/>
  <c r="M1125" i="5" s="1"/>
  <c r="P1125" i="5" s="1"/>
  <c r="K1122" i="5"/>
  <c r="M1122" i="5" s="1"/>
  <c r="N1122" i="5" s="1"/>
  <c r="K1084" i="5"/>
  <c r="M1084" i="5" s="1"/>
  <c r="W1085" i="5"/>
  <c r="X1085" i="5"/>
  <c r="Y1085" i="5" s="1"/>
  <c r="K869" i="5"/>
  <c r="M869" i="5" s="1"/>
  <c r="P869" i="5" s="1"/>
  <c r="W258" i="5"/>
  <c r="X257" i="5"/>
  <c r="X258" i="5" s="1"/>
  <c r="W1050" i="5"/>
  <c r="X1051" i="5" s="1"/>
  <c r="W979" i="5"/>
  <c r="X980" i="5" s="1"/>
  <c r="W763" i="5"/>
  <c r="X764" i="5" s="1"/>
  <c r="W6" i="5"/>
  <c r="X7" i="5" s="1"/>
  <c r="W8" i="5" s="1"/>
  <c r="X9" i="5" s="1"/>
  <c r="X293" i="5"/>
  <c r="W294" i="5" s="1"/>
  <c r="X870" i="5"/>
  <c r="W871" i="5" s="1"/>
  <c r="W547" i="5"/>
  <c r="X548" i="5" s="1"/>
  <c r="X43" i="5"/>
  <c r="W44" i="5" s="1"/>
  <c r="W7" i="5"/>
  <c r="X8" i="5" s="1"/>
  <c r="W9" i="5" s="1"/>
  <c r="W406" i="5"/>
  <c r="X407" i="5" s="1"/>
  <c r="W728" i="5"/>
  <c r="X729" i="5" s="1"/>
  <c r="W439" i="5"/>
  <c r="X440" i="5" s="1"/>
  <c r="X1301" i="5"/>
  <c r="W1301" i="5"/>
  <c r="X510" i="5"/>
  <c r="W510" i="5"/>
  <c r="W113" i="5"/>
  <c r="X113" i="5"/>
  <c r="W906" i="5"/>
  <c r="X906" i="5"/>
  <c r="Y906" i="5" s="1"/>
  <c r="V906" i="5" s="1"/>
  <c r="W1013" i="5"/>
  <c r="X1013" i="5"/>
  <c r="W77" i="5"/>
  <c r="X77" i="5"/>
  <c r="X1121" i="5"/>
  <c r="W1121" i="5"/>
  <c r="Z915" i="5"/>
  <c r="K652" i="5"/>
  <c r="V652" i="5" s="1"/>
  <c r="Z654" i="5"/>
  <c r="K870" i="5"/>
  <c r="M870" i="5" s="1"/>
  <c r="P870" i="5" s="1"/>
  <c r="K4" i="5"/>
  <c r="M4" i="5" s="1"/>
  <c r="K871" i="5"/>
  <c r="M871" i="5" s="1"/>
  <c r="Y291" i="5"/>
  <c r="V291" i="5" s="1"/>
  <c r="Z292" i="5"/>
  <c r="Z977" i="5"/>
  <c r="Y976" i="5"/>
  <c r="V976" i="5" s="1"/>
  <c r="Z148" i="5"/>
  <c r="Y1155" i="5"/>
  <c r="V1155" i="5" s="1"/>
  <c r="Y2055" i="5"/>
  <c r="V2055" i="5" s="1"/>
  <c r="Z220" i="5"/>
  <c r="Y219" i="5"/>
  <c r="Z437" i="5"/>
  <c r="Y436" i="5"/>
  <c r="V436" i="5" s="1"/>
  <c r="Z6" i="5"/>
  <c r="Y5" i="5"/>
  <c r="V5" i="5" s="1"/>
  <c r="Z725" i="5"/>
  <c r="Y724" i="5"/>
  <c r="V724" i="5" s="1"/>
  <c r="Z873" i="5"/>
  <c r="Y872" i="5"/>
  <c r="V872" i="5" s="1"/>
  <c r="Z184" i="5"/>
  <c r="Z401" i="5"/>
  <c r="Y400" i="5"/>
  <c r="V400" i="5" s="1"/>
  <c r="Z1048" i="5"/>
  <c r="Y1047" i="5"/>
  <c r="V1047" i="5" s="1"/>
  <c r="Y1695" i="5"/>
  <c r="V1695" i="5" s="1"/>
  <c r="Z1012" i="5"/>
  <c r="Z833" i="5"/>
  <c r="Y832" i="5"/>
  <c r="Y1335" i="5"/>
  <c r="V1335" i="5" s="1"/>
  <c r="Z77" i="5"/>
  <c r="Z581" i="5"/>
  <c r="Y580" i="5"/>
  <c r="Z256" i="5"/>
  <c r="Y255" i="5"/>
  <c r="V255" i="5" s="1"/>
  <c r="Z761" i="5"/>
  <c r="Y760" i="5"/>
  <c r="V760" i="5" s="1"/>
  <c r="Y2091" i="5"/>
  <c r="V2091" i="5" s="1"/>
  <c r="Z112" i="5"/>
  <c r="Z797" i="5"/>
  <c r="Y1767" i="5"/>
  <c r="V1767" i="5" s="1"/>
  <c r="Z1300" i="5"/>
  <c r="Z40" i="5"/>
  <c r="Y39" i="5"/>
  <c r="V39" i="5" s="1"/>
  <c r="Y1731" i="5"/>
  <c r="V1731" i="5" s="1"/>
  <c r="Z617" i="5"/>
  <c r="Y616" i="5"/>
  <c r="Z690" i="5"/>
  <c r="Z545" i="5"/>
  <c r="Y544" i="5"/>
  <c r="V544" i="5" s="1"/>
  <c r="AA522" i="5"/>
  <c r="AA1839" i="5"/>
  <c r="Y1839" i="5" s="1"/>
  <c r="V1839" i="5" s="1"/>
  <c r="Z1130" i="5"/>
  <c r="Z529" i="5"/>
  <c r="AA132" i="5"/>
  <c r="V2138" i="5" l="1"/>
  <c r="W654" i="5"/>
  <c r="X834" i="5"/>
  <c r="W1705" i="5"/>
  <c r="W1418" i="5"/>
  <c r="X1418" i="5"/>
  <c r="Y1418" i="5" s="1"/>
  <c r="V1417" i="5"/>
  <c r="W2066" i="5"/>
  <c r="X2066" i="5"/>
  <c r="Y2066" i="5" s="1"/>
  <c r="W1741" i="5"/>
  <c r="X1346" i="5"/>
  <c r="W1346" i="5"/>
  <c r="V1127" i="5"/>
  <c r="X1165" i="5"/>
  <c r="V1128" i="5"/>
  <c r="V1414" i="5"/>
  <c r="V1126" i="5"/>
  <c r="X1706" i="5"/>
  <c r="W1706" i="5"/>
  <c r="V1415" i="5"/>
  <c r="W1778" i="5"/>
  <c r="X1778" i="5"/>
  <c r="V1416" i="5"/>
  <c r="P1124" i="5"/>
  <c r="Q1124" i="5" s="1"/>
  <c r="W337" i="5"/>
  <c r="V337" i="5"/>
  <c r="V334" i="5"/>
  <c r="V335" i="5"/>
  <c r="V336" i="5"/>
  <c r="N904" i="5"/>
  <c r="G31" i="8" s="1"/>
  <c r="N142" i="5"/>
  <c r="N940" i="5"/>
  <c r="G32" i="8" s="1"/>
  <c r="P3" i="5"/>
  <c r="Q3" i="5" s="1"/>
  <c r="R3" i="5" s="1"/>
  <c r="N468" i="5"/>
  <c r="X654" i="5"/>
  <c r="P1845" i="5"/>
  <c r="U1845" i="5" s="1"/>
  <c r="N1529" i="5"/>
  <c r="P905" i="5"/>
  <c r="Q905" i="5" s="1"/>
  <c r="P363" i="5"/>
  <c r="Q363" i="5" s="1"/>
  <c r="T363" i="5" s="1"/>
  <c r="N2104" i="5"/>
  <c r="P651" i="5"/>
  <c r="Q651" i="5" s="1"/>
  <c r="S651" i="5" s="1"/>
  <c r="P290" i="5"/>
  <c r="Q290" i="5" s="1"/>
  <c r="N1588" i="5"/>
  <c r="N2125" i="5"/>
  <c r="W798" i="5"/>
  <c r="P1856" i="5"/>
  <c r="Q1856" i="5" s="1"/>
  <c r="N2127" i="5"/>
  <c r="N465" i="5"/>
  <c r="N2122" i="5"/>
  <c r="V2136" i="5"/>
  <c r="N1541" i="5"/>
  <c r="N1874" i="5"/>
  <c r="X942" i="5"/>
  <c r="Y942" i="5" s="1"/>
  <c r="K942" i="5" s="1"/>
  <c r="M942" i="5" s="1"/>
  <c r="N1842" i="5"/>
  <c r="W221" i="5"/>
  <c r="N1870" i="5"/>
  <c r="P1872" i="5"/>
  <c r="AM57" i="8" s="1"/>
  <c r="P939" i="5"/>
  <c r="Q939" i="5" s="1"/>
  <c r="P1867" i="5"/>
  <c r="AH57" i="8" s="1"/>
  <c r="N1128" i="5"/>
  <c r="O37" i="8" s="1"/>
  <c r="N1119" i="5"/>
  <c r="N1868" i="5"/>
  <c r="N1536" i="5"/>
  <c r="N1849" i="5"/>
  <c r="N1006" i="5"/>
  <c r="AM18" i="8"/>
  <c r="N1852" i="5"/>
  <c r="Q468" i="5"/>
  <c r="T468" i="5" s="1"/>
  <c r="N1548" i="5"/>
  <c r="N2129" i="5"/>
  <c r="P333" i="5"/>
  <c r="Q333" i="5" s="1"/>
  <c r="N1010" i="5"/>
  <c r="V2145" i="5"/>
  <c r="N1415" i="5"/>
  <c r="N1547" i="5"/>
  <c r="P868" i="5"/>
  <c r="Q868" i="5" s="1"/>
  <c r="P2020" i="5"/>
  <c r="Q2020" i="5" s="1"/>
  <c r="N434" i="5"/>
  <c r="N285" i="5"/>
  <c r="N1531" i="5"/>
  <c r="N1411" i="5"/>
  <c r="U434" i="5"/>
  <c r="AO16" i="8"/>
  <c r="N2126" i="5"/>
  <c r="N1410" i="5"/>
  <c r="N543" i="5"/>
  <c r="N1871" i="5"/>
  <c r="N1540" i="5"/>
  <c r="V2149" i="5"/>
  <c r="V2150" i="5"/>
  <c r="N327" i="5"/>
  <c r="T327" i="5" s="1"/>
  <c r="N1865" i="5"/>
  <c r="N1412" i="5"/>
  <c r="N1848" i="5"/>
  <c r="P431" i="5"/>
  <c r="AL16" i="8" s="1"/>
  <c r="X2153" i="5"/>
  <c r="Y2153" i="5" s="1"/>
  <c r="K2153" i="5" s="1"/>
  <c r="M2153" i="5" s="1"/>
  <c r="W942" i="5"/>
  <c r="N1544" i="5"/>
  <c r="N1123" i="5"/>
  <c r="J37" i="8" s="1"/>
  <c r="N1408" i="5"/>
  <c r="N1858" i="5"/>
  <c r="V2127" i="5"/>
  <c r="V2020" i="5"/>
  <c r="V363" i="5"/>
  <c r="K1948" i="5"/>
  <c r="M1948" i="5" s="1"/>
  <c r="P1948" i="5" s="1"/>
  <c r="K2137" i="5"/>
  <c r="M2137" i="5" s="1"/>
  <c r="P2137" i="5" s="1"/>
  <c r="V2137" i="5"/>
  <c r="K1805" i="5"/>
  <c r="M1805" i="5" s="1"/>
  <c r="P1805" i="5" s="1"/>
  <c r="V2132" i="5"/>
  <c r="V471" i="5"/>
  <c r="V2131" i="5"/>
  <c r="V2146" i="5"/>
  <c r="K1949" i="5"/>
  <c r="M1949" i="5" s="1"/>
  <c r="P1949" i="5" s="1"/>
  <c r="V1949" i="5"/>
  <c r="K365" i="5"/>
  <c r="M365" i="5" s="1"/>
  <c r="N365" i="5" s="1"/>
  <c r="V146" i="5"/>
  <c r="V940" i="5"/>
  <c r="V2133" i="5"/>
  <c r="V939" i="5"/>
  <c r="V1588" i="5"/>
  <c r="V1912" i="5"/>
  <c r="V2147" i="5"/>
  <c r="V1445" i="5"/>
  <c r="K2148" i="5"/>
  <c r="M2148" i="5" s="1"/>
  <c r="P2148" i="5" s="1"/>
  <c r="Q2148" i="5" s="1"/>
  <c r="V2148" i="5"/>
  <c r="K1768" i="5"/>
  <c r="M1768" i="5" s="1"/>
  <c r="P1768" i="5" s="1"/>
  <c r="V1768" i="5"/>
  <c r="V182" i="5"/>
  <c r="V1552" i="5"/>
  <c r="V2129" i="5"/>
  <c r="K1444" i="5"/>
  <c r="M1444" i="5" s="1"/>
  <c r="P1444" i="5" s="1"/>
  <c r="K2144" i="5"/>
  <c r="M2144" i="5" s="1"/>
  <c r="P2144" i="5" s="1"/>
  <c r="U2144" i="5" s="1"/>
  <c r="V2144" i="5"/>
  <c r="K1336" i="5"/>
  <c r="M1336" i="5" s="1"/>
  <c r="P1336" i="5" s="1"/>
  <c r="V1336" i="5"/>
  <c r="V941" i="5"/>
  <c r="V1264" i="5"/>
  <c r="V1876" i="5"/>
  <c r="V2130" i="5"/>
  <c r="V687" i="5"/>
  <c r="V1804" i="5"/>
  <c r="V1480" i="5"/>
  <c r="V1984" i="5"/>
  <c r="K1516" i="5"/>
  <c r="M1516" i="5" s="1"/>
  <c r="P1516" i="5" s="1"/>
  <c r="Q1516" i="5" s="1"/>
  <c r="U1516" i="5" s="1"/>
  <c r="X221" i="5"/>
  <c r="X798" i="5"/>
  <c r="K1156" i="5"/>
  <c r="M1156" i="5" s="1"/>
  <c r="N1156" i="5" s="1"/>
  <c r="K2092" i="5"/>
  <c r="M2092" i="5" s="1"/>
  <c r="P2092" i="5" s="1"/>
  <c r="W618" i="5"/>
  <c r="Y1769" i="5"/>
  <c r="V1769" i="5" s="1"/>
  <c r="Z1770" i="5"/>
  <c r="Y2093" i="5"/>
  <c r="V2093" i="5" s="1"/>
  <c r="Z2094" i="5"/>
  <c r="Y1517" i="5"/>
  <c r="Z1518" i="5"/>
  <c r="W690" i="5"/>
  <c r="X618" i="5"/>
  <c r="X2152" i="5"/>
  <c r="Y2152" i="5" s="1"/>
  <c r="W834" i="5"/>
  <c r="W835" i="5" s="1"/>
  <c r="K1732" i="5"/>
  <c r="M1732" i="5" s="1"/>
  <c r="P1732" i="5" s="1"/>
  <c r="X149" i="5"/>
  <c r="W149" i="5"/>
  <c r="R434" i="5"/>
  <c r="X185" i="5"/>
  <c r="W2152" i="5"/>
  <c r="Y1337" i="5"/>
  <c r="V1337" i="5" s="1"/>
  <c r="Z1338" i="5"/>
  <c r="Y1697" i="5"/>
  <c r="Z1698" i="5"/>
  <c r="K1696" i="5"/>
  <c r="M1696" i="5" s="1"/>
  <c r="P1696" i="5" s="1"/>
  <c r="Q1696" i="5" s="1"/>
  <c r="Y2057" i="5"/>
  <c r="V2057" i="5" s="1"/>
  <c r="Z2058" i="5"/>
  <c r="Y1157" i="5"/>
  <c r="V1157" i="5" s="1"/>
  <c r="Z1158" i="5"/>
  <c r="Y1733" i="5"/>
  <c r="V1733" i="5" s="1"/>
  <c r="Z1734" i="5"/>
  <c r="N1537" i="5"/>
  <c r="K2056" i="5"/>
  <c r="M2056" i="5" s="1"/>
  <c r="P2056" i="5" s="1"/>
  <c r="Q2056" i="5" s="1"/>
  <c r="X690" i="5"/>
  <c r="W185" i="5"/>
  <c r="N2107" i="5"/>
  <c r="W583" i="5"/>
  <c r="X583" i="5"/>
  <c r="N1862" i="5"/>
  <c r="N975" i="5"/>
  <c r="P2" i="5"/>
  <c r="Q2" i="5" s="1"/>
  <c r="T2" i="5" s="1"/>
  <c r="K364" i="5"/>
  <c r="M364" i="5" s="1"/>
  <c r="X366" i="5"/>
  <c r="Y366" i="5" s="1"/>
  <c r="W366" i="5"/>
  <c r="N1542" i="5"/>
  <c r="N1863" i="5"/>
  <c r="X474" i="5"/>
  <c r="W474" i="5"/>
  <c r="N1840" i="5"/>
  <c r="P470" i="5"/>
  <c r="AO18" i="8" s="1"/>
  <c r="X2156" i="5"/>
  <c r="Y2156" i="5" s="1"/>
  <c r="N1854" i="5"/>
  <c r="P1417" i="5"/>
  <c r="Q1417" i="5" s="1"/>
  <c r="N1545" i="5"/>
  <c r="N2134" i="5"/>
  <c r="W2156" i="5"/>
  <c r="N1543" i="5"/>
  <c r="N2110" i="5"/>
  <c r="Q543" i="5"/>
  <c r="N1528" i="5"/>
  <c r="T434" i="5"/>
  <c r="N2133" i="5"/>
  <c r="X1914" i="5"/>
  <c r="Y1914" i="5" s="1"/>
  <c r="N1416" i="5"/>
  <c r="P1526" i="5"/>
  <c r="Q1526" i="5" s="1"/>
  <c r="N1535" i="5"/>
  <c r="W1914" i="5"/>
  <c r="W2153" i="5"/>
  <c r="P432" i="5"/>
  <c r="AM16" i="8" s="1"/>
  <c r="N1864" i="5"/>
  <c r="N337" i="5"/>
  <c r="P1409" i="5"/>
  <c r="Q1409" i="5" s="1"/>
  <c r="N2117" i="5"/>
  <c r="P2111" i="5"/>
  <c r="Q2111" i="5" s="1"/>
  <c r="N2115" i="5"/>
  <c r="N332" i="5"/>
  <c r="N2132" i="5"/>
  <c r="N146" i="5"/>
  <c r="R146" i="5" s="1"/>
  <c r="U146" i="5" s="1"/>
  <c r="N289" i="5"/>
  <c r="P466" i="5"/>
  <c r="P759" i="5"/>
  <c r="Q759" i="5" s="1"/>
  <c r="N759" i="5"/>
  <c r="P38" i="5"/>
  <c r="Q38" i="5" s="1"/>
  <c r="N38" i="5"/>
  <c r="K1913" i="5"/>
  <c r="M1913" i="5" s="1"/>
  <c r="P144" i="5"/>
  <c r="AN8" i="8" s="1"/>
  <c r="N144" i="5"/>
  <c r="P254" i="5"/>
  <c r="Q254" i="5" s="1"/>
  <c r="N254" i="5"/>
  <c r="P1984" i="5"/>
  <c r="N1984" i="5"/>
  <c r="Q1868" i="5"/>
  <c r="U1868" i="5"/>
  <c r="P1008" i="5"/>
  <c r="AM33" i="8" s="1"/>
  <c r="N1008" i="5"/>
  <c r="S1629" i="5"/>
  <c r="R1629" i="5"/>
  <c r="T1629" i="5"/>
  <c r="Q1842" i="5"/>
  <c r="P329" i="5"/>
  <c r="N329" i="5"/>
  <c r="P330" i="5"/>
  <c r="N330" i="5"/>
  <c r="N145" i="5"/>
  <c r="P145" i="5"/>
  <c r="AO8" i="8" s="1"/>
  <c r="K1481" i="5"/>
  <c r="M1481" i="5" s="1"/>
  <c r="J1661" i="5"/>
  <c r="K1661" i="5" s="1"/>
  <c r="M1661" i="5" s="1"/>
  <c r="X1662" i="5"/>
  <c r="Y1662" i="5" s="1"/>
  <c r="W1662" i="5"/>
  <c r="W1446" i="5"/>
  <c r="X1446" i="5"/>
  <c r="Y1446" i="5" s="1"/>
  <c r="K2149" i="5"/>
  <c r="M2149" i="5" s="1"/>
  <c r="P1841" i="5"/>
  <c r="N1841" i="5"/>
  <c r="Q1540" i="5"/>
  <c r="U1540" i="5"/>
  <c r="P336" i="5"/>
  <c r="N336" i="5"/>
  <c r="Q1543" i="5"/>
  <c r="U1543" i="5"/>
  <c r="Q1840" i="5"/>
  <c r="Q2132" i="5"/>
  <c r="K1877" i="5"/>
  <c r="M1877" i="5" s="1"/>
  <c r="P2118" i="5"/>
  <c r="N2118" i="5"/>
  <c r="Q1874" i="5"/>
  <c r="U1874" i="5"/>
  <c r="P1550" i="5"/>
  <c r="AO48" i="8" s="1"/>
  <c r="N1550" i="5"/>
  <c r="K472" i="5"/>
  <c r="M472" i="5" s="1"/>
  <c r="P1843" i="5"/>
  <c r="N1843" i="5"/>
  <c r="P182" i="5"/>
  <c r="Q182" i="5" s="1"/>
  <c r="N182" i="5"/>
  <c r="X2022" i="5"/>
  <c r="Y2022" i="5" s="1"/>
  <c r="W2022" i="5"/>
  <c r="P287" i="5"/>
  <c r="AM12" i="8" s="1"/>
  <c r="N287" i="5"/>
  <c r="X1626" i="5"/>
  <c r="W1626" i="5"/>
  <c r="S146" i="5"/>
  <c r="S825" i="5"/>
  <c r="T825" i="5"/>
  <c r="R825" i="5"/>
  <c r="P1859" i="5"/>
  <c r="N1859" i="5"/>
  <c r="U1529" i="5"/>
  <c r="Q1529" i="5"/>
  <c r="U285" i="5"/>
  <c r="Q285" i="5"/>
  <c r="P1533" i="5"/>
  <c r="N1533" i="5"/>
  <c r="Q2133" i="5"/>
  <c r="Q1547" i="5"/>
  <c r="U1547" i="5"/>
  <c r="P2112" i="5"/>
  <c r="N2112" i="5"/>
  <c r="W1482" i="5"/>
  <c r="X1482" i="5"/>
  <c r="Y1482" i="5" s="1"/>
  <c r="K2146" i="5"/>
  <c r="M2146" i="5" s="1"/>
  <c r="Q1412" i="5"/>
  <c r="U1412" i="5"/>
  <c r="P1869" i="5"/>
  <c r="AJ57" i="8" s="1"/>
  <c r="N1869" i="5"/>
  <c r="Q1537" i="5"/>
  <c r="U1537" i="5"/>
  <c r="Q2129" i="5"/>
  <c r="W1554" i="5"/>
  <c r="X1554" i="5"/>
  <c r="Y1554" i="5" s="1"/>
  <c r="K1445" i="5"/>
  <c r="M1445" i="5" s="1"/>
  <c r="P467" i="5"/>
  <c r="AL18" i="8" s="1"/>
  <c r="N467" i="5"/>
  <c r="U975" i="5"/>
  <c r="T975" i="5"/>
  <c r="R975" i="5"/>
  <c r="S975" i="5"/>
  <c r="X2157" i="5"/>
  <c r="Y2157" i="5" s="1"/>
  <c r="W2157" i="5"/>
  <c r="P1480" i="5"/>
  <c r="N1480" i="5"/>
  <c r="Q1862" i="5"/>
  <c r="U1862" i="5"/>
  <c r="P1534" i="5"/>
  <c r="N1534" i="5"/>
  <c r="P2108" i="5"/>
  <c r="N2108" i="5"/>
  <c r="Q1415" i="5"/>
  <c r="R1646" i="5"/>
  <c r="T1646" i="5"/>
  <c r="S1646" i="5"/>
  <c r="P1539" i="5"/>
  <c r="N1539" i="5"/>
  <c r="P1855" i="5"/>
  <c r="N1855" i="5"/>
  <c r="Q2134" i="5"/>
  <c r="U2134" i="5"/>
  <c r="Q1848" i="5"/>
  <c r="P334" i="5"/>
  <c r="N334" i="5"/>
  <c r="P1414" i="5"/>
  <c r="N1414" i="5"/>
  <c r="W1878" i="5"/>
  <c r="X1878" i="5"/>
  <c r="Y1878" i="5" s="1"/>
  <c r="P1660" i="5"/>
  <c r="N1660" i="5"/>
  <c r="Z474" i="5"/>
  <c r="Y473" i="5"/>
  <c r="Q1542" i="5"/>
  <c r="U1542" i="5"/>
  <c r="Q2117" i="5"/>
  <c r="U2117" i="5"/>
  <c r="Q1408" i="5"/>
  <c r="P1530" i="5"/>
  <c r="N1530" i="5"/>
  <c r="P2116" i="5"/>
  <c r="N2116" i="5"/>
  <c r="W1806" i="5"/>
  <c r="X1806" i="5"/>
  <c r="Y1806" i="5" s="1"/>
  <c r="T1653" i="5"/>
  <c r="R1653" i="5"/>
  <c r="S1653" i="5"/>
  <c r="Q1852" i="5"/>
  <c r="U1852" i="5"/>
  <c r="P1844" i="5"/>
  <c r="N1844" i="5"/>
  <c r="P471" i="5"/>
  <c r="Q471" i="5" s="1"/>
  <c r="N471" i="5"/>
  <c r="Q1541" i="5"/>
  <c r="U1541" i="5"/>
  <c r="U1010" i="5"/>
  <c r="Q1010" i="5"/>
  <c r="P723" i="5"/>
  <c r="Q723" i="5" s="1"/>
  <c r="N723" i="5"/>
  <c r="P903" i="5"/>
  <c r="N903" i="5"/>
  <c r="P2130" i="5"/>
  <c r="N2130" i="5"/>
  <c r="Q1416" i="5"/>
  <c r="P1873" i="5"/>
  <c r="AN57" i="8" s="1"/>
  <c r="N1873" i="5"/>
  <c r="N433" i="5"/>
  <c r="P433" i="5"/>
  <c r="AN16" i="8" s="1"/>
  <c r="P1007" i="5"/>
  <c r="AL33" i="8" s="1"/>
  <c r="N1007" i="5"/>
  <c r="Q1854" i="5"/>
  <c r="U1854" i="5"/>
  <c r="Q142" i="5"/>
  <c r="U142" i="5"/>
  <c r="K1589" i="5"/>
  <c r="M1589" i="5" s="1"/>
  <c r="X2154" i="5"/>
  <c r="Y2154" i="5" s="1"/>
  <c r="W2154" i="5"/>
  <c r="Q2115" i="5"/>
  <c r="U2115" i="5"/>
  <c r="Q2107" i="5"/>
  <c r="U2107" i="5"/>
  <c r="P1850" i="5"/>
  <c r="N1850" i="5"/>
  <c r="P1851" i="5"/>
  <c r="N1851" i="5"/>
  <c r="K2150" i="5"/>
  <c r="M2150" i="5" s="1"/>
  <c r="P2140" i="5"/>
  <c r="N2140" i="5"/>
  <c r="P288" i="5"/>
  <c r="AN12" i="8" s="1"/>
  <c r="N288" i="5"/>
  <c r="P1372" i="5"/>
  <c r="N1372" i="5"/>
  <c r="P1853" i="5"/>
  <c r="N1853" i="5"/>
  <c r="P469" i="5"/>
  <c r="AN18" i="8" s="1"/>
  <c r="N469" i="5"/>
  <c r="P2114" i="5"/>
  <c r="N2114" i="5"/>
  <c r="W1950" i="5"/>
  <c r="X1950" i="5"/>
  <c r="Y1950" i="5" s="1"/>
  <c r="P2131" i="5"/>
  <c r="N2131" i="5"/>
  <c r="P1413" i="5"/>
  <c r="N1413" i="5"/>
  <c r="Q1411" i="5"/>
  <c r="Q2122" i="5"/>
  <c r="U2122" i="5"/>
  <c r="P2124" i="5"/>
  <c r="AM64" i="8" s="1"/>
  <c r="N2124" i="5"/>
  <c r="P1804" i="5"/>
  <c r="N1804" i="5"/>
  <c r="P2109" i="5"/>
  <c r="N2109" i="5"/>
  <c r="P2142" i="5"/>
  <c r="N2142" i="5"/>
  <c r="P2121" i="5"/>
  <c r="AJ64" i="8" s="1"/>
  <c r="N2121" i="5"/>
  <c r="P1538" i="5"/>
  <c r="N1538" i="5"/>
  <c r="X1590" i="5"/>
  <c r="Y1590" i="5" s="1"/>
  <c r="W1590" i="5"/>
  <c r="U1536" i="5"/>
  <c r="Q1536" i="5"/>
  <c r="P1527" i="5"/>
  <c r="N1527" i="5"/>
  <c r="P140" i="5"/>
  <c r="AJ8" i="8" s="1"/>
  <c r="N140" i="5"/>
  <c r="P1912" i="5"/>
  <c r="N1912" i="5"/>
  <c r="P1546" i="5"/>
  <c r="AK48" i="8" s="1"/>
  <c r="N1546" i="5"/>
  <c r="Q1528" i="5"/>
  <c r="U1528" i="5"/>
  <c r="Q1871" i="5"/>
  <c r="U1871" i="5"/>
  <c r="P1861" i="5"/>
  <c r="N1861" i="5"/>
  <c r="P1532" i="5"/>
  <c r="N1532" i="5"/>
  <c r="K1553" i="5"/>
  <c r="M1553" i="5" s="1"/>
  <c r="P1876" i="5"/>
  <c r="N1876" i="5"/>
  <c r="U2125" i="5"/>
  <c r="Q2125" i="5"/>
  <c r="W2158" i="5"/>
  <c r="X2158" i="5"/>
  <c r="Y2158" i="5" s="1"/>
  <c r="P1866" i="5"/>
  <c r="N1866" i="5"/>
  <c r="P867" i="5"/>
  <c r="Q867" i="5" s="1"/>
  <c r="N867" i="5"/>
  <c r="J1373" i="5"/>
  <c r="K1373" i="5" s="1"/>
  <c r="M1373" i="5" s="1"/>
  <c r="W1374" i="5"/>
  <c r="X1374" i="5"/>
  <c r="Y1374" i="5" s="1"/>
  <c r="S1647" i="5"/>
  <c r="T1647" i="5"/>
  <c r="R1647" i="5"/>
  <c r="Q337" i="5"/>
  <c r="P1846" i="5"/>
  <c r="N1846" i="5"/>
  <c r="P1857" i="5"/>
  <c r="N1857" i="5"/>
  <c r="K1985" i="5"/>
  <c r="M1985" i="5" s="1"/>
  <c r="U289" i="5"/>
  <c r="Q289" i="5"/>
  <c r="T1628" i="5"/>
  <c r="R1628" i="5"/>
  <c r="S1628" i="5"/>
  <c r="N143" i="5"/>
  <c r="P143" i="5"/>
  <c r="AM8" i="8" s="1"/>
  <c r="P2105" i="5"/>
  <c r="N2105" i="5"/>
  <c r="P2139" i="5"/>
  <c r="N2139" i="5"/>
  <c r="P1552" i="5"/>
  <c r="N1552" i="5"/>
  <c r="P74" i="5"/>
  <c r="Q74" i="5" s="1"/>
  <c r="N74" i="5"/>
  <c r="Q1858" i="5"/>
  <c r="U1858" i="5"/>
  <c r="P1860" i="5"/>
  <c r="N1860" i="5"/>
  <c r="P2106" i="5"/>
  <c r="N2106" i="5"/>
  <c r="X2155" i="5"/>
  <c r="Y2155" i="5" s="1"/>
  <c r="W2155" i="5"/>
  <c r="P2138" i="5"/>
  <c r="N2138" i="5"/>
  <c r="P2103" i="5"/>
  <c r="N2103" i="5"/>
  <c r="Q332" i="5"/>
  <c r="Q1531" i="5"/>
  <c r="U1531" i="5"/>
  <c r="Q1544" i="5"/>
  <c r="U1544" i="5"/>
  <c r="N399" i="5"/>
  <c r="P399" i="5"/>
  <c r="Q399" i="5" s="1"/>
  <c r="P335" i="5"/>
  <c r="N335" i="5"/>
  <c r="Q2104" i="5"/>
  <c r="U2104" i="5"/>
  <c r="N2119" i="5"/>
  <c r="P2119" i="5"/>
  <c r="AH64" i="8" s="1"/>
  <c r="P1549" i="5"/>
  <c r="AN48" i="8" s="1"/>
  <c r="N1549" i="5"/>
  <c r="P1847" i="5"/>
  <c r="N1847" i="5"/>
  <c r="P1009" i="5"/>
  <c r="AN33" i="8" s="1"/>
  <c r="N1009" i="5"/>
  <c r="X1986" i="5"/>
  <c r="Y1986" i="5" s="1"/>
  <c r="W1986" i="5"/>
  <c r="Q1870" i="5"/>
  <c r="U1870" i="5"/>
  <c r="Q2110" i="5"/>
  <c r="U2110" i="5"/>
  <c r="P687" i="5"/>
  <c r="Q687" i="5" s="1"/>
  <c r="N687" i="5"/>
  <c r="Q1865" i="5"/>
  <c r="U1865" i="5"/>
  <c r="P331" i="5"/>
  <c r="N331" i="5"/>
  <c r="U1006" i="5"/>
  <c r="Q1006" i="5"/>
  <c r="U465" i="5"/>
  <c r="Q465" i="5"/>
  <c r="P2113" i="5"/>
  <c r="N2113" i="5"/>
  <c r="T1625" i="5"/>
  <c r="S1625" i="5"/>
  <c r="R1625" i="5"/>
  <c r="Q1548" i="5"/>
  <c r="U1548" i="5"/>
  <c r="K2147" i="5"/>
  <c r="M2147" i="5" s="1"/>
  <c r="P2128" i="5"/>
  <c r="N2128" i="5"/>
  <c r="K2145" i="5"/>
  <c r="M2145" i="5" s="1"/>
  <c r="P1005" i="5"/>
  <c r="AJ33" i="8" s="1"/>
  <c r="N1005" i="5"/>
  <c r="P328" i="5"/>
  <c r="N328" i="5"/>
  <c r="U1545" i="5"/>
  <c r="Q1545" i="5"/>
  <c r="P2123" i="5"/>
  <c r="AL64" i="8" s="1"/>
  <c r="N2123" i="5"/>
  <c r="P284" i="5"/>
  <c r="AJ12" i="8" s="1"/>
  <c r="N284" i="5"/>
  <c r="Q1588" i="5"/>
  <c r="Q2126" i="5"/>
  <c r="U2126" i="5"/>
  <c r="P2120" i="5"/>
  <c r="AI64" i="8" s="1"/>
  <c r="N2120" i="5"/>
  <c r="N579" i="5"/>
  <c r="P579" i="5"/>
  <c r="Q579" i="5" s="1"/>
  <c r="N141" i="5"/>
  <c r="P141" i="5"/>
  <c r="AK8" i="8" s="1"/>
  <c r="Q1535" i="5"/>
  <c r="U1535" i="5"/>
  <c r="P2136" i="5"/>
  <c r="N2136" i="5"/>
  <c r="S327" i="5"/>
  <c r="Q1849" i="5"/>
  <c r="Q1863" i="5"/>
  <c r="U1863" i="5"/>
  <c r="Q1864" i="5"/>
  <c r="U1864" i="5"/>
  <c r="N286" i="5"/>
  <c r="P286" i="5"/>
  <c r="AL12" i="8" s="1"/>
  <c r="K2021" i="5"/>
  <c r="M2021" i="5" s="1"/>
  <c r="P435" i="5"/>
  <c r="Q435" i="5" s="1"/>
  <c r="N435" i="5"/>
  <c r="Q1410" i="5"/>
  <c r="P2141" i="5"/>
  <c r="N2141" i="5"/>
  <c r="P1126" i="5"/>
  <c r="Q1126" i="5" s="1"/>
  <c r="N1121" i="5"/>
  <c r="H37" i="8" s="1"/>
  <c r="P1127" i="5"/>
  <c r="Q1127" i="5" s="1"/>
  <c r="X1266" i="5"/>
  <c r="Y1266" i="5" s="1"/>
  <c r="W1266" i="5"/>
  <c r="K1265" i="5"/>
  <c r="M1265" i="5" s="1"/>
  <c r="P1264" i="5"/>
  <c r="N1264" i="5"/>
  <c r="P1122" i="5"/>
  <c r="Q1122" i="5" s="1"/>
  <c r="K1229" i="5"/>
  <c r="M1229" i="5" s="1"/>
  <c r="K1228" i="5"/>
  <c r="M1228" i="5" s="1"/>
  <c r="X1230" i="5"/>
  <c r="Y1230" i="5" s="1"/>
  <c r="W1230" i="5"/>
  <c r="P1120" i="5"/>
  <c r="Q1120" i="5" s="1"/>
  <c r="K1193" i="5"/>
  <c r="M1193" i="5" s="1"/>
  <c r="W1194" i="5"/>
  <c r="X1194" i="5"/>
  <c r="Y1194" i="5" s="1"/>
  <c r="N1192" i="5"/>
  <c r="P1192" i="5"/>
  <c r="N1125" i="5"/>
  <c r="K1085" i="5"/>
  <c r="M1085" i="5" s="1"/>
  <c r="W1086" i="5"/>
  <c r="X1086" i="5"/>
  <c r="Y1086" i="5" s="1"/>
  <c r="P1084" i="5"/>
  <c r="N1084" i="5"/>
  <c r="N869" i="5"/>
  <c r="N941" i="5"/>
  <c r="P941" i="5"/>
  <c r="X294" i="5"/>
  <c r="W295" i="5" s="1"/>
  <c r="W407" i="5"/>
  <c r="X408" i="5" s="1"/>
  <c r="X871" i="5"/>
  <c r="W872" i="5" s="1"/>
  <c r="X44" i="5"/>
  <c r="W45" i="5" s="1"/>
  <c r="W10" i="5"/>
  <c r="X10" i="5"/>
  <c r="W980" i="5"/>
  <c r="X981" i="5" s="1"/>
  <c r="X295" i="5"/>
  <c r="W296" i="5" s="1"/>
  <c r="W729" i="5"/>
  <c r="W548" i="5"/>
  <c r="X549" i="5" s="1"/>
  <c r="X259" i="5"/>
  <c r="W259" i="5"/>
  <c r="K906" i="5"/>
  <c r="M906" i="5" s="1"/>
  <c r="X872" i="5"/>
  <c r="W873" i="5" s="1"/>
  <c r="W1051" i="5"/>
  <c r="X1052" i="5" s="1"/>
  <c r="W981" i="5"/>
  <c r="W764" i="5"/>
  <c r="X765" i="5" s="1"/>
  <c r="W440" i="5"/>
  <c r="W1014" i="5"/>
  <c r="X1302" i="5"/>
  <c r="Z916" i="5"/>
  <c r="W78" i="5"/>
  <c r="W1302" i="5"/>
  <c r="W511" i="5"/>
  <c r="X511" i="5"/>
  <c r="X114" i="5"/>
  <c r="W114" i="5"/>
  <c r="X907" i="5"/>
  <c r="Y907" i="5" s="1"/>
  <c r="V907" i="5" s="1"/>
  <c r="W907" i="5"/>
  <c r="X1122" i="5"/>
  <c r="W1122" i="5"/>
  <c r="X1014" i="5"/>
  <c r="X78" i="5"/>
  <c r="N870" i="5"/>
  <c r="Q2127" i="5"/>
  <c r="M652" i="5"/>
  <c r="Z655" i="5"/>
  <c r="Z656" i="5" s="1"/>
  <c r="Z657" i="5" s="1"/>
  <c r="Z658" i="5" s="1"/>
  <c r="Z659" i="5" s="1"/>
  <c r="Z660" i="5" s="1"/>
  <c r="Z661" i="5" s="1"/>
  <c r="Z662" i="5" s="1"/>
  <c r="Z663" i="5" s="1"/>
  <c r="Z664" i="5" s="1"/>
  <c r="Z665" i="5" s="1"/>
  <c r="Z666" i="5" s="1"/>
  <c r="Z667" i="5" s="1"/>
  <c r="Z668" i="5" s="1"/>
  <c r="Z669" i="5" s="1"/>
  <c r="Z670" i="5" s="1"/>
  <c r="Z671" i="5" s="1"/>
  <c r="Z672" i="5" s="1"/>
  <c r="Z673" i="5" s="1"/>
  <c r="Z674" i="5" s="1"/>
  <c r="Z675" i="5" s="1"/>
  <c r="Z676" i="5" s="1"/>
  <c r="Z677" i="5" s="1"/>
  <c r="Z678" i="5" s="1"/>
  <c r="Z679" i="5" s="1"/>
  <c r="Z680" i="5" s="1"/>
  <c r="N871" i="5"/>
  <c r="P871" i="5"/>
  <c r="N4" i="5"/>
  <c r="P4" i="5"/>
  <c r="Z293" i="5"/>
  <c r="Y292" i="5"/>
  <c r="V292" i="5" s="1"/>
  <c r="K291" i="5"/>
  <c r="M291" i="5" s="1"/>
  <c r="K544" i="5"/>
  <c r="K1731" i="5"/>
  <c r="M1731" i="5" s="1"/>
  <c r="Z798" i="5"/>
  <c r="Z257" i="5"/>
  <c r="Y256" i="5"/>
  <c r="V256" i="5" s="1"/>
  <c r="Z78" i="5"/>
  <c r="K400" i="5"/>
  <c r="M400" i="5" s="1"/>
  <c r="K872" i="5"/>
  <c r="M872" i="5" s="1"/>
  <c r="K724" i="5"/>
  <c r="K219" i="5"/>
  <c r="K1155" i="5"/>
  <c r="Z546" i="5"/>
  <c r="Y545" i="5"/>
  <c r="V545" i="5" s="1"/>
  <c r="Z691" i="5"/>
  <c r="Z1301" i="5"/>
  <c r="K1767" i="5"/>
  <c r="M1767" i="5" s="1"/>
  <c r="K2091" i="5"/>
  <c r="K760" i="5"/>
  <c r="K580" i="5"/>
  <c r="M580" i="5" s="1"/>
  <c r="K832" i="5"/>
  <c r="Z402" i="5"/>
  <c r="Y401" i="5"/>
  <c r="V401" i="5" s="1"/>
  <c r="Z874" i="5"/>
  <c r="Y873" i="5"/>
  <c r="V873" i="5" s="1"/>
  <c r="Z726" i="5"/>
  <c r="Y725" i="5"/>
  <c r="V725" i="5" s="1"/>
  <c r="Z221" i="5"/>
  <c r="Y220" i="5"/>
  <c r="Z149" i="5"/>
  <c r="K616" i="5"/>
  <c r="M616" i="5" s="1"/>
  <c r="K39" i="5"/>
  <c r="M39" i="5" s="1"/>
  <c r="Z113" i="5"/>
  <c r="Z762" i="5"/>
  <c r="Y761" i="5"/>
  <c r="V761" i="5" s="1"/>
  <c r="Z582" i="5"/>
  <c r="Y581" i="5"/>
  <c r="Z834" i="5"/>
  <c r="Y833" i="5"/>
  <c r="Z1013" i="5"/>
  <c r="K1695" i="5"/>
  <c r="K1047" i="5"/>
  <c r="M1047" i="5" s="1"/>
  <c r="K5" i="5"/>
  <c r="M5" i="5" s="1"/>
  <c r="K436" i="5"/>
  <c r="K2055" i="5"/>
  <c r="K976" i="5"/>
  <c r="M976" i="5" s="1"/>
  <c r="Z618" i="5"/>
  <c r="Y617" i="5"/>
  <c r="Z41" i="5"/>
  <c r="Y40" i="5"/>
  <c r="V40" i="5" s="1"/>
  <c r="K255" i="5"/>
  <c r="M255" i="5" s="1"/>
  <c r="Y1048" i="5"/>
  <c r="V1048" i="5" s="1"/>
  <c r="Z1049" i="5"/>
  <c r="Z185" i="5"/>
  <c r="Z7" i="5"/>
  <c r="Y6" i="5"/>
  <c r="V6" i="5" s="1"/>
  <c r="Z438" i="5"/>
  <c r="Y437" i="5"/>
  <c r="V437" i="5" s="1"/>
  <c r="Z978" i="5"/>
  <c r="Y977" i="5"/>
  <c r="V977" i="5" s="1"/>
  <c r="AA521" i="5"/>
  <c r="Z1131" i="5"/>
  <c r="Q1125" i="5"/>
  <c r="L37" i="8"/>
  <c r="Q1119" i="5"/>
  <c r="Q1123" i="5"/>
  <c r="Q1121" i="5"/>
  <c r="S940" i="5"/>
  <c r="Q869" i="5"/>
  <c r="Q870" i="5"/>
  <c r="Q904" i="5"/>
  <c r="Q1128" i="5"/>
  <c r="Z530" i="5"/>
  <c r="AA131" i="5"/>
  <c r="W655" i="5" l="1"/>
  <c r="K37" i="8"/>
  <c r="T940" i="5"/>
  <c r="V1418" i="5"/>
  <c r="K1418" i="5"/>
  <c r="M1418" i="5" s="1"/>
  <c r="X1419" i="5"/>
  <c r="Y1419" i="5" s="1"/>
  <c r="W1419" i="5"/>
  <c r="W1166" i="5"/>
  <c r="W1347" i="5"/>
  <c r="X1347" i="5"/>
  <c r="Y1347" i="5" s="1"/>
  <c r="X1166" i="5"/>
  <c r="Y1166" i="5" s="1"/>
  <c r="W1707" i="5"/>
  <c r="X1707" i="5"/>
  <c r="Y1707" i="5" s="1"/>
  <c r="V2066" i="5"/>
  <c r="K2066" i="5"/>
  <c r="M2066" i="5" s="1"/>
  <c r="W1779" i="5"/>
  <c r="X1779" i="5"/>
  <c r="Y1779" i="5" s="1"/>
  <c r="W2067" i="5"/>
  <c r="X2067" i="5"/>
  <c r="Y2067" i="5" s="1"/>
  <c r="W1742" i="5"/>
  <c r="X1742" i="5"/>
  <c r="R940" i="5"/>
  <c r="U940" i="5" s="1"/>
  <c r="W338" i="5"/>
  <c r="X338" i="5"/>
  <c r="Y338" i="5" s="1"/>
  <c r="N1948" i="5"/>
  <c r="X655" i="5"/>
  <c r="R651" i="5"/>
  <c r="U651" i="5" s="1"/>
  <c r="G30" i="8"/>
  <c r="T651" i="5"/>
  <c r="R363" i="5"/>
  <c r="U363" i="5" s="1"/>
  <c r="R327" i="5"/>
  <c r="U327" i="5" s="1"/>
  <c r="Q1845" i="5"/>
  <c r="T1845" i="5" s="1"/>
  <c r="S363" i="5"/>
  <c r="X619" i="5"/>
  <c r="X835" i="5"/>
  <c r="X836" i="5" s="1"/>
  <c r="W799" i="5"/>
  <c r="U1856" i="5"/>
  <c r="N1949" i="5"/>
  <c r="X11" i="5"/>
  <c r="W619" i="5"/>
  <c r="P1156" i="5"/>
  <c r="Q1156" i="5" s="1"/>
  <c r="W943" i="5"/>
  <c r="X222" i="5"/>
  <c r="W222" i="5"/>
  <c r="S3" i="5"/>
  <c r="N1805" i="5"/>
  <c r="R468" i="5"/>
  <c r="N1768" i="5"/>
  <c r="Q1867" i="5"/>
  <c r="T1867" i="5" s="1"/>
  <c r="S468" i="5"/>
  <c r="U1867" i="5"/>
  <c r="X943" i="5"/>
  <c r="Y943" i="5" s="1"/>
  <c r="K943" i="5" s="1"/>
  <c r="M943" i="5" s="1"/>
  <c r="X799" i="5"/>
  <c r="U1872" i="5"/>
  <c r="Q1872" i="5"/>
  <c r="R1872" i="5" s="1"/>
  <c r="V1266" i="5"/>
  <c r="W2161" i="5"/>
  <c r="Q2144" i="5"/>
  <c r="T2144" i="5" s="1"/>
  <c r="N1444" i="5"/>
  <c r="V1590" i="5"/>
  <c r="U2148" i="5"/>
  <c r="N2137" i="5"/>
  <c r="V1444" i="5"/>
  <c r="V1986" i="5"/>
  <c r="V2157" i="5"/>
  <c r="V2154" i="5"/>
  <c r="T3" i="5"/>
  <c r="P365" i="5"/>
  <c r="Q365" i="5" s="1"/>
  <c r="S365" i="5" s="1"/>
  <c r="U431" i="5"/>
  <c r="N1336" i="5"/>
  <c r="Q431" i="5"/>
  <c r="S431" i="5" s="1"/>
  <c r="V2158" i="5"/>
  <c r="N1516" i="5"/>
  <c r="N2144" i="5"/>
  <c r="V1086" i="5"/>
  <c r="N2148" i="5"/>
  <c r="U3" i="5"/>
  <c r="V1661" i="5"/>
  <c r="V1589" i="5"/>
  <c r="V1985" i="5"/>
  <c r="V1265" i="5"/>
  <c r="V1805" i="5"/>
  <c r="K1697" i="5"/>
  <c r="M1697" i="5" s="1"/>
  <c r="P1697" i="5" s="1"/>
  <c r="Q1697" i="5" s="1"/>
  <c r="V1697" i="5"/>
  <c r="V1913" i="5"/>
  <c r="V472" i="5"/>
  <c r="V2021" i="5"/>
  <c r="V365" i="5"/>
  <c r="V942" i="5"/>
  <c r="K1914" i="5"/>
  <c r="M1914" i="5" s="1"/>
  <c r="N1914" i="5" s="1"/>
  <c r="V1553" i="5"/>
  <c r="V2155" i="5"/>
  <c r="K1517" i="5"/>
  <c r="M1517" i="5" s="1"/>
  <c r="P1517" i="5" s="1"/>
  <c r="Q1517" i="5" s="1"/>
  <c r="S1517" i="5" s="1"/>
  <c r="V1517" i="5"/>
  <c r="V1481" i="5"/>
  <c r="V1085" i="5"/>
  <c r="V364" i="5"/>
  <c r="K2156" i="5"/>
  <c r="M2156" i="5" s="1"/>
  <c r="P2156" i="5" s="1"/>
  <c r="AI17" i="8" s="1"/>
  <c r="V2156" i="5"/>
  <c r="V1193" i="5"/>
  <c r="V2153" i="5"/>
  <c r="V1229" i="5"/>
  <c r="V1228" i="5"/>
  <c r="V1948" i="5"/>
  <c r="K2152" i="5"/>
  <c r="M2152" i="5" s="1"/>
  <c r="P2152" i="5" s="1"/>
  <c r="Q2152" i="5" s="1"/>
  <c r="V2152" i="5"/>
  <c r="V1877" i="5"/>
  <c r="Y1158" i="5"/>
  <c r="Z1159" i="5"/>
  <c r="Y1338" i="5"/>
  <c r="Z1339" i="5"/>
  <c r="Y1770" i="5"/>
  <c r="V1770" i="5" s="1"/>
  <c r="Z1771" i="5"/>
  <c r="W150" i="5"/>
  <c r="Y1518" i="5"/>
  <c r="V1518" i="5" s="1"/>
  <c r="Z1519" i="5"/>
  <c r="Y1734" i="5"/>
  <c r="V1734" i="5" s="1"/>
  <c r="Z1735" i="5"/>
  <c r="Y2094" i="5"/>
  <c r="Z2095" i="5"/>
  <c r="R2" i="5"/>
  <c r="U2" i="5" s="1"/>
  <c r="U470" i="5"/>
  <c r="S2" i="5"/>
  <c r="X150" i="5"/>
  <c r="N2092" i="5"/>
  <c r="Q470" i="5"/>
  <c r="T470" i="5" s="1"/>
  <c r="X691" i="5"/>
  <c r="W186" i="5"/>
  <c r="K2093" i="5"/>
  <c r="M2093" i="5" s="1"/>
  <c r="N1732" i="5"/>
  <c r="Y1698" i="5"/>
  <c r="Z1699" i="5"/>
  <c r="Y2058" i="5"/>
  <c r="V2058" i="5" s="1"/>
  <c r="Z2059" i="5"/>
  <c r="K1769" i="5"/>
  <c r="M1769" i="5" s="1"/>
  <c r="X2160" i="5"/>
  <c r="Y2160" i="5" s="1"/>
  <c r="W2160" i="5"/>
  <c r="W691" i="5"/>
  <c r="N2056" i="5"/>
  <c r="T2056" i="5" s="1"/>
  <c r="K1733" i="5"/>
  <c r="M1733" i="5" s="1"/>
  <c r="K1157" i="5"/>
  <c r="M1157" i="5" s="1"/>
  <c r="N1696" i="5"/>
  <c r="R1696" i="5" s="1"/>
  <c r="U1696" i="5" s="1"/>
  <c r="K1337" i="5"/>
  <c r="M1337" i="5" s="1"/>
  <c r="K2057" i="5"/>
  <c r="M2057" i="5" s="1"/>
  <c r="X186" i="5"/>
  <c r="W584" i="5"/>
  <c r="X2161" i="5"/>
  <c r="Y2161" i="5" s="1"/>
  <c r="T146" i="5"/>
  <c r="H30" i="8"/>
  <c r="Q432" i="5"/>
  <c r="T432" i="5" s="1"/>
  <c r="X584" i="5"/>
  <c r="U432" i="5"/>
  <c r="N364" i="5"/>
  <c r="P364" i="5"/>
  <c r="Q364" i="5" s="1"/>
  <c r="X367" i="5"/>
  <c r="Y367" i="5" s="1"/>
  <c r="W367" i="5"/>
  <c r="K366" i="5"/>
  <c r="M366" i="5" s="1"/>
  <c r="X475" i="5"/>
  <c r="W475" i="5"/>
  <c r="R543" i="5"/>
  <c r="U543" i="5" s="1"/>
  <c r="S543" i="5"/>
  <c r="T543" i="5"/>
  <c r="U2111" i="5"/>
  <c r="W1915" i="5"/>
  <c r="X1915" i="5"/>
  <c r="Y1915" i="5" s="1"/>
  <c r="N37" i="8"/>
  <c r="Q466" i="5"/>
  <c r="T466" i="5" s="1"/>
  <c r="AK18" i="8"/>
  <c r="U466" i="5"/>
  <c r="M37" i="8"/>
  <c r="S38" i="5"/>
  <c r="T38" i="5"/>
  <c r="R38" i="5"/>
  <c r="U38" i="5" s="1"/>
  <c r="R759" i="5"/>
  <c r="U759" i="5" s="1"/>
  <c r="S254" i="5"/>
  <c r="R254" i="5"/>
  <c r="U254" i="5" s="1"/>
  <c r="T254" i="5"/>
  <c r="T759" i="5"/>
  <c r="S759" i="5"/>
  <c r="Q144" i="5"/>
  <c r="U144" i="5"/>
  <c r="P1913" i="5"/>
  <c r="N1913" i="5"/>
  <c r="P1373" i="5"/>
  <c r="N1373" i="5"/>
  <c r="R435" i="5"/>
  <c r="U435" i="5" s="1"/>
  <c r="S435" i="5"/>
  <c r="T435" i="5"/>
  <c r="P2021" i="5"/>
  <c r="N2021" i="5"/>
  <c r="Q2136" i="5"/>
  <c r="Q2123" i="5"/>
  <c r="U2123" i="5"/>
  <c r="Q1857" i="5"/>
  <c r="U1857" i="5"/>
  <c r="Q1846" i="5"/>
  <c r="S337" i="5"/>
  <c r="R337" i="5"/>
  <c r="U337" i="5" s="1"/>
  <c r="T337" i="5"/>
  <c r="Q2137" i="5"/>
  <c r="R1528" i="5"/>
  <c r="S1528" i="5"/>
  <c r="T1528" i="5"/>
  <c r="Q1912" i="5"/>
  <c r="K1590" i="5"/>
  <c r="M1590" i="5" s="1"/>
  <c r="T2111" i="5"/>
  <c r="S2111" i="5"/>
  <c r="R2111" i="5"/>
  <c r="Q2142" i="5"/>
  <c r="U2142" i="5"/>
  <c r="Q2109" i="5"/>
  <c r="U2109" i="5"/>
  <c r="Q1804" i="5"/>
  <c r="Q2124" i="5"/>
  <c r="U2124" i="5"/>
  <c r="Q1413" i="5"/>
  <c r="U1413" i="5"/>
  <c r="W1951" i="5"/>
  <c r="X1951" i="5"/>
  <c r="Y1951" i="5" s="1"/>
  <c r="Q288" i="5"/>
  <c r="U288" i="5"/>
  <c r="R1409" i="5"/>
  <c r="U1409" i="5" s="1"/>
  <c r="S1409" i="5"/>
  <c r="T1409" i="5"/>
  <c r="K2154" i="5"/>
  <c r="M2154" i="5" s="1"/>
  <c r="S939" i="5"/>
  <c r="R939" i="5"/>
  <c r="U939" i="5" s="1"/>
  <c r="T939" i="5"/>
  <c r="Q903" i="5"/>
  <c r="R471" i="5"/>
  <c r="U471" i="5" s="1"/>
  <c r="S471" i="5"/>
  <c r="T471" i="5"/>
  <c r="K473" i="5"/>
  <c r="M473" i="5" s="1"/>
  <c r="T1415" i="5"/>
  <c r="R1415" i="5"/>
  <c r="U1415" i="5" s="1"/>
  <c r="S1415" i="5"/>
  <c r="Q1534" i="5"/>
  <c r="U1534" i="5"/>
  <c r="T1862" i="5"/>
  <c r="R1862" i="5"/>
  <c r="S1862" i="5"/>
  <c r="X1555" i="5"/>
  <c r="Y1555" i="5" s="1"/>
  <c r="W1555" i="5"/>
  <c r="T2129" i="5"/>
  <c r="S2129" i="5"/>
  <c r="R2129" i="5"/>
  <c r="U2129" i="5" s="1"/>
  <c r="T1412" i="5"/>
  <c r="R1412" i="5"/>
  <c r="S1412" i="5"/>
  <c r="Q2112" i="5"/>
  <c r="U2112" i="5"/>
  <c r="S285" i="5"/>
  <c r="T285" i="5"/>
  <c r="R285" i="5"/>
  <c r="N472" i="5"/>
  <c r="P472" i="5"/>
  <c r="K1446" i="5"/>
  <c r="M1446" i="5" s="1"/>
  <c r="Q329" i="5"/>
  <c r="S1849" i="5"/>
  <c r="T1849" i="5"/>
  <c r="R1849" i="5"/>
  <c r="U1849" i="5" s="1"/>
  <c r="T579" i="5"/>
  <c r="S579" i="5"/>
  <c r="R579" i="5"/>
  <c r="U579" i="5" s="1"/>
  <c r="S1545" i="5"/>
  <c r="R1545" i="5"/>
  <c r="T1545" i="5"/>
  <c r="T1526" i="5"/>
  <c r="S1526" i="5"/>
  <c r="R1526" i="5"/>
  <c r="U1526" i="5" s="1"/>
  <c r="P2147" i="5"/>
  <c r="N2147" i="5"/>
  <c r="Q331" i="5"/>
  <c r="T2110" i="5"/>
  <c r="R2110" i="5"/>
  <c r="S2110" i="5"/>
  <c r="S1870" i="5"/>
  <c r="T1870" i="5"/>
  <c r="R1870" i="5"/>
  <c r="R1544" i="5"/>
  <c r="S1544" i="5"/>
  <c r="T1544" i="5"/>
  <c r="P2153" i="5"/>
  <c r="N2153" i="5"/>
  <c r="Q2138" i="5"/>
  <c r="K2155" i="5"/>
  <c r="M2155" i="5" s="1"/>
  <c r="Q1552" i="5"/>
  <c r="R289" i="5"/>
  <c r="S289" i="5"/>
  <c r="T289" i="5"/>
  <c r="T2125" i="5"/>
  <c r="R2125" i="5"/>
  <c r="S2125" i="5"/>
  <c r="R333" i="5"/>
  <c r="U333" i="5" s="1"/>
  <c r="S333" i="5"/>
  <c r="T333" i="5"/>
  <c r="U433" i="5"/>
  <c r="Q433" i="5"/>
  <c r="T1542" i="5"/>
  <c r="S1542" i="5"/>
  <c r="R1542" i="5"/>
  <c r="Z475" i="5"/>
  <c r="Y474" i="5"/>
  <c r="Q1855" i="5"/>
  <c r="U1855" i="5"/>
  <c r="T182" i="5"/>
  <c r="R182" i="5"/>
  <c r="U182" i="5" s="1"/>
  <c r="S182" i="5"/>
  <c r="Q1843" i="5"/>
  <c r="R1874" i="5"/>
  <c r="S1874" i="5"/>
  <c r="T1874" i="5"/>
  <c r="Q336" i="5"/>
  <c r="W1447" i="5"/>
  <c r="X1447" i="5"/>
  <c r="Y1447" i="5" s="1"/>
  <c r="S1868" i="5"/>
  <c r="T1868" i="5"/>
  <c r="R1868" i="5"/>
  <c r="S1410" i="5"/>
  <c r="R1410" i="5"/>
  <c r="U1410" i="5" s="1"/>
  <c r="T1410" i="5"/>
  <c r="Q2120" i="5"/>
  <c r="U2120" i="5"/>
  <c r="S1588" i="5"/>
  <c r="T1588" i="5"/>
  <c r="R1588" i="5"/>
  <c r="U1588" i="5" s="1"/>
  <c r="Q284" i="5"/>
  <c r="U284" i="5"/>
  <c r="R1006" i="5"/>
  <c r="S1006" i="5"/>
  <c r="T1006" i="5"/>
  <c r="T2148" i="5"/>
  <c r="R2148" i="5"/>
  <c r="S2148" i="5"/>
  <c r="X1987" i="5"/>
  <c r="Y1987" i="5" s="1"/>
  <c r="W1987" i="5"/>
  <c r="Q2119" i="5"/>
  <c r="U2119" i="5"/>
  <c r="T399" i="5"/>
  <c r="S399" i="5"/>
  <c r="R399" i="5"/>
  <c r="U399" i="5" s="1"/>
  <c r="Q143" i="5"/>
  <c r="U143" i="5"/>
  <c r="R867" i="5"/>
  <c r="U867" i="5" s="1"/>
  <c r="T867" i="5"/>
  <c r="S867" i="5"/>
  <c r="Q1866" i="5"/>
  <c r="U1866" i="5"/>
  <c r="S1516" i="5"/>
  <c r="T1516" i="5"/>
  <c r="R1516" i="5"/>
  <c r="Q1876" i="5"/>
  <c r="Q1532" i="5"/>
  <c r="U1532" i="5"/>
  <c r="U1861" i="5"/>
  <c r="Q1861" i="5"/>
  <c r="Q140" i="5"/>
  <c r="U140" i="5"/>
  <c r="U1527" i="5"/>
  <c r="Q1527" i="5"/>
  <c r="Q1538" i="5"/>
  <c r="U1538" i="5"/>
  <c r="Q2121" i="5"/>
  <c r="U2121" i="5"/>
  <c r="R1856" i="5"/>
  <c r="S1856" i="5"/>
  <c r="T1856" i="5"/>
  <c r="T2122" i="5"/>
  <c r="R2122" i="5"/>
  <c r="S2122" i="5"/>
  <c r="Q2131" i="5"/>
  <c r="Q2114" i="5"/>
  <c r="U2114" i="5"/>
  <c r="Q1853" i="5"/>
  <c r="U1853" i="5"/>
  <c r="P2150" i="5"/>
  <c r="N2150" i="5"/>
  <c r="T2107" i="5"/>
  <c r="S2107" i="5"/>
  <c r="R2107" i="5"/>
  <c r="P1589" i="5"/>
  <c r="N1589" i="5"/>
  <c r="R1854" i="5"/>
  <c r="T1854" i="5"/>
  <c r="S1854" i="5"/>
  <c r="Q1873" i="5"/>
  <c r="U1873" i="5"/>
  <c r="Q2130" i="5"/>
  <c r="R723" i="5"/>
  <c r="U723" i="5" s="1"/>
  <c r="T723" i="5"/>
  <c r="S723" i="5"/>
  <c r="Q1844" i="5"/>
  <c r="K1806" i="5"/>
  <c r="M1806" i="5" s="1"/>
  <c r="Q1480" i="5"/>
  <c r="S1537" i="5"/>
  <c r="R1537" i="5"/>
  <c r="T1537" i="5"/>
  <c r="S1547" i="5"/>
  <c r="R1547" i="5"/>
  <c r="T1547" i="5"/>
  <c r="T1529" i="5"/>
  <c r="R1529" i="5"/>
  <c r="S1529" i="5"/>
  <c r="Q1949" i="5"/>
  <c r="U1949" i="5" s="1"/>
  <c r="W1627" i="5"/>
  <c r="X1627" i="5"/>
  <c r="X2023" i="5"/>
  <c r="Y2023" i="5" s="1"/>
  <c r="W2023" i="5"/>
  <c r="J1662" i="5"/>
  <c r="K1662" i="5" s="1"/>
  <c r="M1662" i="5" s="1"/>
  <c r="W1663" i="5"/>
  <c r="X1663" i="5"/>
  <c r="Y1663" i="5" s="1"/>
  <c r="P1481" i="5"/>
  <c r="N1481" i="5"/>
  <c r="Q330" i="5"/>
  <c r="T1842" i="5"/>
  <c r="S1842" i="5"/>
  <c r="R1842" i="5"/>
  <c r="U1842" i="5" s="1"/>
  <c r="S1864" i="5"/>
  <c r="T1864" i="5"/>
  <c r="R1864" i="5"/>
  <c r="T1863" i="5"/>
  <c r="R1863" i="5"/>
  <c r="S1863" i="5"/>
  <c r="Q328" i="5"/>
  <c r="P2145" i="5"/>
  <c r="N2145" i="5"/>
  <c r="Q2113" i="5"/>
  <c r="U2113" i="5"/>
  <c r="Q1732" i="5"/>
  <c r="U1732" i="5" s="1"/>
  <c r="K1986" i="5"/>
  <c r="M1986" i="5" s="1"/>
  <c r="T2104" i="5"/>
  <c r="S2104" i="5"/>
  <c r="R2104" i="5"/>
  <c r="Q2103" i="5"/>
  <c r="U2103" i="5"/>
  <c r="Q2106" i="5"/>
  <c r="U2106" i="5"/>
  <c r="P1985" i="5"/>
  <c r="N1985" i="5"/>
  <c r="J1374" i="5"/>
  <c r="K1374" i="5" s="1"/>
  <c r="M1374" i="5" s="1"/>
  <c r="W1375" i="5"/>
  <c r="X1375" i="5"/>
  <c r="Y1375" i="5" s="1"/>
  <c r="K2158" i="5"/>
  <c r="M2158" i="5" s="1"/>
  <c r="T1536" i="5"/>
  <c r="R1536" i="5"/>
  <c r="S1536" i="5"/>
  <c r="S290" i="5"/>
  <c r="T290" i="5"/>
  <c r="R290" i="5"/>
  <c r="U290" i="5" s="1"/>
  <c r="S1010" i="5"/>
  <c r="T1010" i="5"/>
  <c r="R1010" i="5"/>
  <c r="W1807" i="5"/>
  <c r="X1807" i="5"/>
  <c r="Y1807" i="5" s="1"/>
  <c r="S1408" i="5"/>
  <c r="T1408" i="5"/>
  <c r="R1408" i="5"/>
  <c r="U1408" i="5" s="1"/>
  <c r="S1417" i="5"/>
  <c r="R1417" i="5"/>
  <c r="U1417" i="5" s="1"/>
  <c r="T1417" i="5"/>
  <c r="Q2092" i="5"/>
  <c r="T1848" i="5"/>
  <c r="S1848" i="5"/>
  <c r="R1848" i="5"/>
  <c r="U1848" i="5" s="1"/>
  <c r="Q1539" i="5"/>
  <c r="U1539" i="5"/>
  <c r="K1482" i="5"/>
  <c r="M1482" i="5" s="1"/>
  <c r="T2133" i="5"/>
  <c r="R2133" i="5"/>
  <c r="U2133" i="5" s="1"/>
  <c r="S2133" i="5"/>
  <c r="K2022" i="5"/>
  <c r="M2022" i="5" s="1"/>
  <c r="Q2118" i="5"/>
  <c r="U2118" i="5"/>
  <c r="S1540" i="5"/>
  <c r="R1540" i="5"/>
  <c r="T1540" i="5"/>
  <c r="P2149" i="5"/>
  <c r="N2149" i="5"/>
  <c r="Q145" i="5"/>
  <c r="AO71" i="8" s="1"/>
  <c r="U145" i="5"/>
  <c r="Q1008" i="5"/>
  <c r="U1008" i="5"/>
  <c r="Q1984" i="5"/>
  <c r="Q2141" i="5"/>
  <c r="U2141" i="5"/>
  <c r="Q286" i="5"/>
  <c r="U286" i="5"/>
  <c r="T1535" i="5"/>
  <c r="R1535" i="5"/>
  <c r="S1535" i="5"/>
  <c r="R2126" i="5"/>
  <c r="S2126" i="5"/>
  <c r="T2126" i="5"/>
  <c r="S465" i="5"/>
  <c r="R465" i="5"/>
  <c r="T465" i="5"/>
  <c r="T332" i="5"/>
  <c r="R332" i="5"/>
  <c r="U332" i="5" s="1"/>
  <c r="S332" i="5"/>
  <c r="R1871" i="5"/>
  <c r="S1871" i="5"/>
  <c r="T1871" i="5"/>
  <c r="Q1546" i="5"/>
  <c r="U1546" i="5"/>
  <c r="Q1948" i="5"/>
  <c r="T1411" i="5"/>
  <c r="R1411" i="5"/>
  <c r="U1411" i="5" s="1"/>
  <c r="S1411" i="5"/>
  <c r="Q469" i="5"/>
  <c r="U469" i="5"/>
  <c r="Q1372" i="5"/>
  <c r="U1372" i="5" s="1"/>
  <c r="R2020" i="5"/>
  <c r="U2020" i="5" s="1"/>
  <c r="T2020" i="5"/>
  <c r="S2020" i="5"/>
  <c r="Q2140" i="5"/>
  <c r="U2140" i="5"/>
  <c r="Q1851" i="5"/>
  <c r="U1851" i="5"/>
  <c r="Q1850" i="5"/>
  <c r="Q1768" i="5"/>
  <c r="T2115" i="5"/>
  <c r="S2115" i="5"/>
  <c r="R2115" i="5"/>
  <c r="R142" i="5"/>
  <c r="S142" i="5"/>
  <c r="T142" i="5"/>
  <c r="Q1007" i="5"/>
  <c r="U1007" i="5"/>
  <c r="T1416" i="5"/>
  <c r="S1416" i="5"/>
  <c r="R1416" i="5"/>
  <c r="U1416" i="5" s="1"/>
  <c r="T1541" i="5"/>
  <c r="R1541" i="5"/>
  <c r="S1541" i="5"/>
  <c r="T1852" i="5"/>
  <c r="R1852" i="5"/>
  <c r="S1852" i="5"/>
  <c r="K1878" i="5"/>
  <c r="M1878" i="5" s="1"/>
  <c r="Q2108" i="5"/>
  <c r="U2108" i="5"/>
  <c r="K2157" i="5"/>
  <c r="M2157" i="5" s="1"/>
  <c r="U467" i="5"/>
  <c r="Q467" i="5"/>
  <c r="Q1336" i="5"/>
  <c r="Q1869" i="5"/>
  <c r="U1869" i="5"/>
  <c r="P2146" i="5"/>
  <c r="N2146" i="5"/>
  <c r="X1483" i="5"/>
  <c r="Y1483" i="5" s="1"/>
  <c r="W1483" i="5"/>
  <c r="P1877" i="5"/>
  <c r="N1877" i="5"/>
  <c r="P1661" i="5"/>
  <c r="N1661" i="5"/>
  <c r="U141" i="5"/>
  <c r="Q141" i="5"/>
  <c r="Q1005" i="5"/>
  <c r="U1005" i="5"/>
  <c r="U2128" i="5"/>
  <c r="Q2128" i="5"/>
  <c r="T1548" i="5"/>
  <c r="R1548" i="5"/>
  <c r="S1548" i="5"/>
  <c r="Q1444" i="5"/>
  <c r="Q1805" i="5"/>
  <c r="S1865" i="5"/>
  <c r="T1865" i="5"/>
  <c r="R1865" i="5"/>
  <c r="T687" i="5"/>
  <c r="S687" i="5"/>
  <c r="R687" i="5"/>
  <c r="U687" i="5" s="1"/>
  <c r="U1009" i="5"/>
  <c r="Q1009" i="5"/>
  <c r="Q1847" i="5"/>
  <c r="Q1549" i="5"/>
  <c r="U1549" i="5"/>
  <c r="Q335" i="5"/>
  <c r="R1531" i="5"/>
  <c r="S1531" i="5"/>
  <c r="T1531" i="5"/>
  <c r="Q1860" i="5"/>
  <c r="U1860" i="5"/>
  <c r="R1858" i="5"/>
  <c r="S1858" i="5"/>
  <c r="T1858" i="5"/>
  <c r="R74" i="5"/>
  <c r="U74" i="5" s="1"/>
  <c r="T74" i="5"/>
  <c r="S74" i="5"/>
  <c r="Q2139" i="5"/>
  <c r="U2139" i="5"/>
  <c r="Q2105" i="5"/>
  <c r="U2105" i="5"/>
  <c r="S1696" i="5"/>
  <c r="P1553" i="5"/>
  <c r="N1553" i="5"/>
  <c r="X1591" i="5"/>
  <c r="Y1591" i="5" s="1"/>
  <c r="W1591" i="5"/>
  <c r="K1950" i="5"/>
  <c r="M1950" i="5" s="1"/>
  <c r="S2056" i="5"/>
  <c r="X2162" i="5"/>
  <c r="Y2162" i="5" s="1"/>
  <c r="W2162" i="5"/>
  <c r="Q2116" i="5"/>
  <c r="U2116" i="5"/>
  <c r="Q1530" i="5"/>
  <c r="U1530" i="5"/>
  <c r="T2117" i="5"/>
  <c r="R2117" i="5"/>
  <c r="S2117" i="5"/>
  <c r="Q1660" i="5"/>
  <c r="U1660" i="5" s="1"/>
  <c r="X1879" i="5"/>
  <c r="Y1879" i="5" s="1"/>
  <c r="W1879" i="5"/>
  <c r="Q1414" i="5"/>
  <c r="Q334" i="5"/>
  <c r="T2134" i="5"/>
  <c r="R2134" i="5"/>
  <c r="S2134" i="5"/>
  <c r="P1445" i="5"/>
  <c r="N1445" i="5"/>
  <c r="K1554" i="5"/>
  <c r="M1554" i="5" s="1"/>
  <c r="Q1533" i="5"/>
  <c r="U1533" i="5"/>
  <c r="Q1859" i="5"/>
  <c r="U1859" i="5"/>
  <c r="U287" i="5"/>
  <c r="Q287" i="5"/>
  <c r="U1550" i="5"/>
  <c r="Q1550" i="5"/>
  <c r="T2132" i="5"/>
  <c r="R2132" i="5"/>
  <c r="U2132" i="5" s="1"/>
  <c r="S2132" i="5"/>
  <c r="R1840" i="5"/>
  <c r="U1840" i="5" s="1"/>
  <c r="S1840" i="5"/>
  <c r="T1840" i="5"/>
  <c r="T1543" i="5"/>
  <c r="S1543" i="5"/>
  <c r="R1543" i="5"/>
  <c r="Q1841" i="5"/>
  <c r="I37" i="8"/>
  <c r="G37" i="8"/>
  <c r="Q1264" i="5"/>
  <c r="P1265" i="5"/>
  <c r="N1265" i="5"/>
  <c r="X1267" i="5"/>
  <c r="Y1267" i="5" s="1"/>
  <c r="W1267" i="5"/>
  <c r="K1266" i="5"/>
  <c r="M1266" i="5" s="1"/>
  <c r="X1231" i="5"/>
  <c r="Y1231" i="5" s="1"/>
  <c r="W1231" i="5"/>
  <c r="K1230" i="5"/>
  <c r="M1230" i="5" s="1"/>
  <c r="N1228" i="5"/>
  <c r="P1228" i="5"/>
  <c r="P1229" i="5"/>
  <c r="N1229" i="5"/>
  <c r="Q1192" i="5"/>
  <c r="U1192" i="5" s="1"/>
  <c r="K1194" i="5"/>
  <c r="M1194" i="5" s="1"/>
  <c r="W1195" i="5"/>
  <c r="X1195" i="5"/>
  <c r="Y1195" i="5" s="1"/>
  <c r="P1193" i="5"/>
  <c r="N1193" i="5"/>
  <c r="Q1084" i="5"/>
  <c r="U1084" i="5"/>
  <c r="K1086" i="5"/>
  <c r="M1086" i="5" s="1"/>
  <c r="X1087" i="5"/>
  <c r="Y1087" i="5" s="1"/>
  <c r="W1087" i="5"/>
  <c r="P1085" i="5"/>
  <c r="N1085" i="5"/>
  <c r="H32" i="8"/>
  <c r="Q941" i="5"/>
  <c r="N942" i="5"/>
  <c r="P942" i="5"/>
  <c r="W1303" i="5"/>
  <c r="W11" i="5"/>
  <c r="X12" i="5" s="1"/>
  <c r="K907" i="5"/>
  <c r="M907" i="5" s="1"/>
  <c r="W982" i="5"/>
  <c r="X983" i="5" s="1"/>
  <c r="X982" i="5"/>
  <c r="X730" i="5"/>
  <c r="W730" i="5"/>
  <c r="W1052" i="5"/>
  <c r="X873" i="5"/>
  <c r="X874" i="5" s="1"/>
  <c r="N906" i="5"/>
  <c r="P906" i="5"/>
  <c r="W260" i="5"/>
  <c r="X260" i="5"/>
  <c r="W765" i="5"/>
  <c r="W874" i="5"/>
  <c r="W549" i="5"/>
  <c r="W441" i="5"/>
  <c r="X442" i="5" s="1"/>
  <c r="X441" i="5"/>
  <c r="W408" i="5"/>
  <c r="X409" i="5" s="1"/>
  <c r="X296" i="5"/>
  <c r="W297" i="5" s="1"/>
  <c r="X45" i="5"/>
  <c r="W46" i="5" s="1"/>
  <c r="Z917" i="5"/>
  <c r="X1303" i="5"/>
  <c r="X512" i="5"/>
  <c r="W512" i="5"/>
  <c r="X115" i="5"/>
  <c r="W115" i="5"/>
  <c r="W908" i="5"/>
  <c r="X908" i="5"/>
  <c r="Y908" i="5" s="1"/>
  <c r="V908" i="5" s="1"/>
  <c r="W1123" i="5"/>
  <c r="X1123" i="5"/>
  <c r="X79" i="5"/>
  <c r="W79" i="5"/>
  <c r="X1015" i="5"/>
  <c r="W1015" i="5"/>
  <c r="M2055" i="5"/>
  <c r="M544" i="5"/>
  <c r="M724" i="5"/>
  <c r="M219" i="5"/>
  <c r="M1155" i="5"/>
  <c r="M2091" i="5"/>
  <c r="M760" i="5"/>
  <c r="M832" i="5"/>
  <c r="M1695" i="5"/>
  <c r="M436" i="5"/>
  <c r="T2127" i="5"/>
  <c r="S2127" i="5"/>
  <c r="R2127" i="5"/>
  <c r="U2127" i="5" s="1"/>
  <c r="N652" i="5"/>
  <c r="P652" i="5"/>
  <c r="I30" i="8"/>
  <c r="Q871" i="5"/>
  <c r="Q4" i="5"/>
  <c r="Y1049" i="5"/>
  <c r="V1049" i="5" s="1"/>
  <c r="Z1050" i="5"/>
  <c r="Y293" i="5"/>
  <c r="V293" i="5" s="1"/>
  <c r="Z294" i="5"/>
  <c r="N291" i="5"/>
  <c r="P291" i="5"/>
  <c r="K292" i="5"/>
  <c r="M292" i="5" s="1"/>
  <c r="K977" i="5"/>
  <c r="M977" i="5" s="1"/>
  <c r="K6" i="5"/>
  <c r="M6" i="5" s="1"/>
  <c r="K40" i="5"/>
  <c r="M40" i="5" s="1"/>
  <c r="K833" i="5"/>
  <c r="K761" i="5"/>
  <c r="P616" i="5"/>
  <c r="N616" i="5"/>
  <c r="K220" i="5"/>
  <c r="K873" i="5"/>
  <c r="M873" i="5" s="1"/>
  <c r="N580" i="5"/>
  <c r="P580" i="5"/>
  <c r="N872" i="5"/>
  <c r="P872" i="5"/>
  <c r="N1731" i="5"/>
  <c r="P1731" i="5"/>
  <c r="Z979" i="5"/>
  <c r="Y978" i="5"/>
  <c r="V978" i="5" s="1"/>
  <c r="Z8" i="5"/>
  <c r="Y7" i="5"/>
  <c r="V7" i="5" s="1"/>
  <c r="Z186" i="5"/>
  <c r="Z42" i="5"/>
  <c r="Y41" i="5"/>
  <c r="V41" i="5" s="1"/>
  <c r="N5" i="5"/>
  <c r="P5" i="5"/>
  <c r="Z835" i="5"/>
  <c r="Y834" i="5"/>
  <c r="Z763" i="5"/>
  <c r="Y762" i="5"/>
  <c r="V762" i="5" s="1"/>
  <c r="Z114" i="5"/>
  <c r="Z150" i="5"/>
  <c r="Z222" i="5"/>
  <c r="Y221" i="5"/>
  <c r="Z875" i="5"/>
  <c r="Z1302" i="5"/>
  <c r="Z692" i="5"/>
  <c r="Z79" i="5"/>
  <c r="Z799" i="5"/>
  <c r="Z800" i="5" s="1"/>
  <c r="Z801" i="5" s="1"/>
  <c r="Z802" i="5" s="1"/>
  <c r="Z803" i="5" s="1"/>
  <c r="Z804" i="5" s="1"/>
  <c r="K437" i="5"/>
  <c r="K617" i="5"/>
  <c r="M617" i="5" s="1"/>
  <c r="N1047" i="5"/>
  <c r="P1047" i="5"/>
  <c r="K581" i="5"/>
  <c r="M581" i="5" s="1"/>
  <c r="K725" i="5"/>
  <c r="K401" i="5"/>
  <c r="N1767" i="5"/>
  <c r="P1767" i="5"/>
  <c r="K545" i="5"/>
  <c r="M545" i="5" s="1"/>
  <c r="K256" i="5"/>
  <c r="M256" i="5" s="1"/>
  <c r="Z439" i="5"/>
  <c r="Y438" i="5"/>
  <c r="V438" i="5" s="1"/>
  <c r="K1048" i="5"/>
  <c r="M1048" i="5" s="1"/>
  <c r="N255" i="5"/>
  <c r="P255" i="5"/>
  <c r="Z619" i="5"/>
  <c r="Y618" i="5"/>
  <c r="P976" i="5"/>
  <c r="N976" i="5"/>
  <c r="Z1014" i="5"/>
  <c r="Z583" i="5"/>
  <c r="Y582" i="5"/>
  <c r="N39" i="5"/>
  <c r="P39" i="5"/>
  <c r="Z727" i="5"/>
  <c r="Y726" i="5"/>
  <c r="V726" i="5" s="1"/>
  <c r="Z403" i="5"/>
  <c r="Y402" i="5"/>
  <c r="V402" i="5" s="1"/>
  <c r="Z547" i="5"/>
  <c r="Y546" i="5"/>
  <c r="V546" i="5" s="1"/>
  <c r="N400" i="5"/>
  <c r="P400" i="5"/>
  <c r="Z258" i="5"/>
  <c r="Y257" i="5"/>
  <c r="V257" i="5" s="1"/>
  <c r="AA520" i="5"/>
  <c r="Z1132" i="5"/>
  <c r="K1839" i="5"/>
  <c r="M1839" i="5" s="1"/>
  <c r="T1126" i="5"/>
  <c r="R1126" i="5"/>
  <c r="U1126" i="5" s="1"/>
  <c r="S1126" i="5"/>
  <c r="R1125" i="5"/>
  <c r="U1125" i="5" s="1"/>
  <c r="T1125" i="5"/>
  <c r="S1125" i="5"/>
  <c r="T1120" i="5"/>
  <c r="S1120" i="5"/>
  <c r="R1120" i="5"/>
  <c r="U1120" i="5" s="1"/>
  <c r="S1119" i="5"/>
  <c r="R1119" i="5"/>
  <c r="U1119" i="5" s="1"/>
  <c r="T1119" i="5"/>
  <c r="S1122" i="5"/>
  <c r="R1122" i="5"/>
  <c r="U1122" i="5" s="1"/>
  <c r="T1122" i="5"/>
  <c r="R1124" i="5"/>
  <c r="U1124" i="5" s="1"/>
  <c r="S1124" i="5"/>
  <c r="T1124" i="5"/>
  <c r="R1123" i="5"/>
  <c r="U1123" i="5" s="1"/>
  <c r="S1123" i="5"/>
  <c r="T1123" i="5"/>
  <c r="S1121" i="5"/>
  <c r="R1121" i="5"/>
  <c r="U1121" i="5" s="1"/>
  <c r="T1121" i="5"/>
  <c r="R868" i="5"/>
  <c r="U868" i="5" s="1"/>
  <c r="S868" i="5"/>
  <c r="T868" i="5"/>
  <c r="R869" i="5"/>
  <c r="U869" i="5" s="1"/>
  <c r="S869" i="5"/>
  <c r="T869" i="5"/>
  <c r="R870" i="5"/>
  <c r="U870" i="5" s="1"/>
  <c r="S870" i="5"/>
  <c r="T870" i="5"/>
  <c r="R904" i="5"/>
  <c r="U904" i="5" s="1"/>
  <c r="S904" i="5"/>
  <c r="T904" i="5"/>
  <c r="R905" i="5"/>
  <c r="U905" i="5" s="1"/>
  <c r="S905" i="5"/>
  <c r="T905" i="5"/>
  <c r="S1127" i="5"/>
  <c r="R1127" i="5"/>
  <c r="U1127" i="5" s="1"/>
  <c r="T1127" i="5"/>
  <c r="R1128" i="5"/>
  <c r="U1128" i="5" s="1"/>
  <c r="S1128" i="5"/>
  <c r="T1128" i="5"/>
  <c r="Z531" i="5"/>
  <c r="AA130" i="5"/>
  <c r="X656" i="5" l="1"/>
  <c r="W1420" i="5"/>
  <c r="X1420" i="5"/>
  <c r="Y1420" i="5" s="1"/>
  <c r="K1419" i="5"/>
  <c r="M1419" i="5" s="1"/>
  <c r="V1419" i="5"/>
  <c r="P1418" i="5"/>
  <c r="N1418" i="5"/>
  <c r="X731" i="5"/>
  <c r="V2067" i="5"/>
  <c r="K2067" i="5"/>
  <c r="M2067" i="5" s="1"/>
  <c r="P2066" i="5"/>
  <c r="N2066" i="5"/>
  <c r="V1707" i="5"/>
  <c r="K1707" i="5"/>
  <c r="M1707" i="5" s="1"/>
  <c r="W1348" i="5"/>
  <c r="X1348" i="5"/>
  <c r="Y1348" i="5" s="1"/>
  <c r="X2068" i="5"/>
  <c r="Y2068" i="5" s="1"/>
  <c r="W2068" i="5"/>
  <c r="W1708" i="5"/>
  <c r="X1708" i="5"/>
  <c r="Y1708" i="5" s="1"/>
  <c r="W1167" i="5"/>
  <c r="X1167" i="5"/>
  <c r="Y1167" i="5" s="1"/>
  <c r="K1779" i="5"/>
  <c r="M1779" i="5" s="1"/>
  <c r="V1779" i="5"/>
  <c r="V1166" i="5"/>
  <c r="K1166" i="5"/>
  <c r="M1166" i="5" s="1"/>
  <c r="W1743" i="5"/>
  <c r="X1743" i="5"/>
  <c r="Y1743" i="5" s="1"/>
  <c r="W1780" i="5"/>
  <c r="X1780" i="5"/>
  <c r="Y1780" i="5" s="1"/>
  <c r="V1347" i="5"/>
  <c r="K1347" i="5"/>
  <c r="M1347" i="5" s="1"/>
  <c r="W836" i="5"/>
  <c r="X837" i="5" s="1"/>
  <c r="K338" i="5"/>
  <c r="M338" i="5" s="1"/>
  <c r="V338" i="5"/>
  <c r="W339" i="5"/>
  <c r="X339" i="5"/>
  <c r="Y339" i="5" s="1"/>
  <c r="W656" i="5"/>
  <c r="X46" i="5"/>
  <c r="W47" i="5" s="1"/>
  <c r="R1845" i="5"/>
  <c r="S1845" i="5"/>
  <c r="N2152" i="5"/>
  <c r="R2144" i="5"/>
  <c r="S2144" i="5"/>
  <c r="X692" i="5"/>
  <c r="W620" i="5"/>
  <c r="X620" i="5"/>
  <c r="W800" i="5"/>
  <c r="X800" i="5"/>
  <c r="AL71" i="8"/>
  <c r="V943" i="5"/>
  <c r="W223" i="5"/>
  <c r="T365" i="5"/>
  <c r="S1867" i="5"/>
  <c r="X223" i="5"/>
  <c r="R1867" i="5"/>
  <c r="N2156" i="5"/>
  <c r="T1872" i="5"/>
  <c r="S1872" i="5"/>
  <c r="U2152" i="5"/>
  <c r="P1914" i="5"/>
  <c r="Q1914" i="5" s="1"/>
  <c r="W944" i="5"/>
  <c r="X944" i="5"/>
  <c r="Y944" i="5" s="1"/>
  <c r="K944" i="5" s="1"/>
  <c r="M944" i="5" s="1"/>
  <c r="T431" i="5"/>
  <c r="R431" i="5"/>
  <c r="V367" i="5"/>
  <c r="V1483" i="5"/>
  <c r="V1231" i="5"/>
  <c r="N1697" i="5"/>
  <c r="R1697" i="5" s="1"/>
  <c r="U1697" i="5" s="1"/>
  <c r="R365" i="5"/>
  <c r="U365" i="5" s="1"/>
  <c r="V2023" i="5"/>
  <c r="N1517" i="5"/>
  <c r="R1517" i="5" s="1"/>
  <c r="U1517" i="5" s="1"/>
  <c r="V1482" i="5"/>
  <c r="V366" i="5"/>
  <c r="K1158" i="5"/>
  <c r="M1158" i="5" s="1"/>
  <c r="N1158" i="5" s="1"/>
  <c r="V1158" i="5"/>
  <c r="V1554" i="5"/>
  <c r="V1914" i="5"/>
  <c r="V473" i="5"/>
  <c r="K2094" i="5"/>
  <c r="M2094" i="5" s="1"/>
  <c r="N2094" i="5" s="1"/>
  <c r="V2094" i="5"/>
  <c r="V1878" i="5"/>
  <c r="K2160" i="5"/>
  <c r="M2160" i="5" s="1"/>
  <c r="V2160" i="5"/>
  <c r="V1194" i="5"/>
  <c r="V1662" i="5"/>
  <c r="V1806" i="5"/>
  <c r="V2022" i="5"/>
  <c r="V1230" i="5"/>
  <c r="V2162" i="5"/>
  <c r="K2161" i="5"/>
  <c r="M2161" i="5" s="1"/>
  <c r="P2161" i="5" s="1"/>
  <c r="AN17" i="8" s="1"/>
  <c r="V2161" i="5"/>
  <c r="K1770" i="5"/>
  <c r="M1770" i="5" s="1"/>
  <c r="N1770" i="5" s="1"/>
  <c r="K1698" i="5"/>
  <c r="M1698" i="5" s="1"/>
  <c r="N1698" i="5" s="1"/>
  <c r="V1698" i="5"/>
  <c r="K1338" i="5"/>
  <c r="M1338" i="5" s="1"/>
  <c r="P1338" i="5" s="1"/>
  <c r="V1338" i="5"/>
  <c r="V1374" i="5"/>
  <c r="V1950" i="5"/>
  <c r="V1446" i="5"/>
  <c r="X151" i="5"/>
  <c r="S470" i="5"/>
  <c r="R470" i="5"/>
  <c r="W151" i="5"/>
  <c r="K1518" i="5"/>
  <c r="M1518" i="5" s="1"/>
  <c r="P1518" i="5" s="1"/>
  <c r="Q1518" i="5" s="1"/>
  <c r="K1734" i="5"/>
  <c r="M1734" i="5" s="1"/>
  <c r="N1734" i="5" s="1"/>
  <c r="Z1772" i="5"/>
  <c r="Y1771" i="5"/>
  <c r="V1771" i="5" s="1"/>
  <c r="Z1736" i="5"/>
  <c r="Y1735" i="5"/>
  <c r="V1735" i="5" s="1"/>
  <c r="Z1340" i="5"/>
  <c r="Y1339" i="5"/>
  <c r="V1339" i="5" s="1"/>
  <c r="Z1520" i="5"/>
  <c r="Y1519" i="5"/>
  <c r="V1519" i="5" s="1"/>
  <c r="Z1160" i="5"/>
  <c r="Y1159" i="5"/>
  <c r="V1159" i="5" s="1"/>
  <c r="Z2096" i="5"/>
  <c r="Y2095" i="5"/>
  <c r="V2095" i="5" s="1"/>
  <c r="W692" i="5"/>
  <c r="X187" i="5"/>
  <c r="W187" i="5"/>
  <c r="K2058" i="5"/>
  <c r="M2058" i="5" s="1"/>
  <c r="P2058" i="5" s="1"/>
  <c r="P2093" i="5"/>
  <c r="Q2093" i="5" s="1"/>
  <c r="N2093" i="5"/>
  <c r="Z2060" i="5"/>
  <c r="Y2059" i="5"/>
  <c r="V2059" i="5" s="1"/>
  <c r="Z1700" i="5"/>
  <c r="Y1699" i="5"/>
  <c r="V1699" i="5" s="1"/>
  <c r="N1769" i="5"/>
  <c r="P1769" i="5"/>
  <c r="Q1769" i="5" s="1"/>
  <c r="T1696" i="5"/>
  <c r="P2057" i="5"/>
  <c r="Q2057" i="5" s="1"/>
  <c r="S2057" i="5" s="1"/>
  <c r="N2057" i="5"/>
  <c r="P1157" i="5"/>
  <c r="Q1157" i="5" s="1"/>
  <c r="N1157" i="5"/>
  <c r="N1337" i="5"/>
  <c r="P1337" i="5"/>
  <c r="Q1337" i="5" s="1"/>
  <c r="R2056" i="5"/>
  <c r="U2056" i="5" s="1"/>
  <c r="P1733" i="5"/>
  <c r="Q1733" i="5" s="1"/>
  <c r="N1733" i="5"/>
  <c r="W585" i="5"/>
  <c r="S432" i="5"/>
  <c r="AM71" i="8"/>
  <c r="R432" i="5"/>
  <c r="AN71" i="8"/>
  <c r="S364" i="5"/>
  <c r="X585" i="5"/>
  <c r="T364" i="5"/>
  <c r="R364" i="5"/>
  <c r="U364" i="5" s="1"/>
  <c r="P366" i="5"/>
  <c r="N366" i="5"/>
  <c r="W368" i="5"/>
  <c r="X368" i="5"/>
  <c r="Y368" i="5" s="1"/>
  <c r="K367" i="5"/>
  <c r="M367" i="5" s="1"/>
  <c r="W476" i="5"/>
  <c r="X476" i="5"/>
  <c r="W1916" i="5"/>
  <c r="K1915" i="5"/>
  <c r="M1915" i="5" s="1"/>
  <c r="P1915" i="5" s="1"/>
  <c r="X1916" i="5"/>
  <c r="Y1916" i="5" s="1"/>
  <c r="R466" i="5"/>
  <c r="S466" i="5"/>
  <c r="Q1913" i="5"/>
  <c r="T144" i="5"/>
  <c r="R144" i="5"/>
  <c r="S144" i="5"/>
  <c r="P1374" i="5"/>
  <c r="N1374" i="5"/>
  <c r="T1859" i="5"/>
  <c r="R1859" i="5"/>
  <c r="S1859" i="5"/>
  <c r="R1660" i="5"/>
  <c r="S1660" i="5"/>
  <c r="T1660" i="5"/>
  <c r="Q1553" i="5"/>
  <c r="T1847" i="5"/>
  <c r="R1847" i="5"/>
  <c r="U1847" i="5" s="1"/>
  <c r="S1847" i="5"/>
  <c r="S2152" i="5"/>
  <c r="R2152" i="5"/>
  <c r="T2152" i="5"/>
  <c r="R1805" i="5"/>
  <c r="U1805" i="5" s="1"/>
  <c r="T1805" i="5"/>
  <c r="S1805" i="5"/>
  <c r="Q1877" i="5"/>
  <c r="R1869" i="5"/>
  <c r="S1869" i="5"/>
  <c r="T1869" i="5"/>
  <c r="T2108" i="5"/>
  <c r="R2108" i="5"/>
  <c r="S2108" i="5"/>
  <c r="R1007" i="5"/>
  <c r="S1007" i="5"/>
  <c r="T1007" i="5"/>
  <c r="S1372" i="5"/>
  <c r="T1372" i="5"/>
  <c r="R1372" i="5"/>
  <c r="S1546" i="5"/>
  <c r="R1546" i="5"/>
  <c r="T1546" i="5"/>
  <c r="Q2149" i="5"/>
  <c r="U2149" i="5"/>
  <c r="S1539" i="5"/>
  <c r="R1539" i="5"/>
  <c r="T1539" i="5"/>
  <c r="K1807" i="5"/>
  <c r="M1807" i="5" s="1"/>
  <c r="Q1985" i="5"/>
  <c r="T2103" i="5"/>
  <c r="R2103" i="5"/>
  <c r="S2103" i="5"/>
  <c r="R328" i="5"/>
  <c r="U328" i="5" s="1"/>
  <c r="S328" i="5"/>
  <c r="T328" i="5"/>
  <c r="Q1481" i="5"/>
  <c r="S1697" i="5"/>
  <c r="Q2150" i="5"/>
  <c r="U2150" i="5"/>
  <c r="T140" i="5"/>
  <c r="S140" i="5"/>
  <c r="R140" i="5"/>
  <c r="S2119" i="5"/>
  <c r="T2119" i="5"/>
  <c r="R2119" i="5"/>
  <c r="K474" i="5"/>
  <c r="M474" i="5" s="1"/>
  <c r="K1555" i="5"/>
  <c r="M1555" i="5" s="1"/>
  <c r="P473" i="5"/>
  <c r="N473" i="5"/>
  <c r="S1413" i="5"/>
  <c r="T1413" i="5"/>
  <c r="R1413" i="5"/>
  <c r="R1804" i="5"/>
  <c r="U1804" i="5" s="1"/>
  <c r="S1804" i="5"/>
  <c r="T1804" i="5"/>
  <c r="R1846" i="5"/>
  <c r="U1846" i="5" s="1"/>
  <c r="S1846" i="5"/>
  <c r="T1846" i="5"/>
  <c r="X1592" i="5"/>
  <c r="Y1592" i="5" s="1"/>
  <c r="W1592" i="5"/>
  <c r="S2105" i="5"/>
  <c r="T2105" i="5"/>
  <c r="R2105" i="5"/>
  <c r="T1860" i="5"/>
  <c r="S1860" i="5"/>
  <c r="R1860" i="5"/>
  <c r="R1549" i="5"/>
  <c r="S1549" i="5"/>
  <c r="T1549" i="5"/>
  <c r="R1009" i="5"/>
  <c r="S1009" i="5"/>
  <c r="T1009" i="5"/>
  <c r="S2128" i="5"/>
  <c r="T2128" i="5"/>
  <c r="R2128" i="5"/>
  <c r="Q1661" i="5"/>
  <c r="W1484" i="5"/>
  <c r="X1484" i="5"/>
  <c r="Y1484" i="5" s="1"/>
  <c r="P2157" i="5"/>
  <c r="AJ17" i="8" s="1"/>
  <c r="N2157" i="5"/>
  <c r="R1850" i="5"/>
  <c r="U1850" i="5" s="1"/>
  <c r="T1850" i="5"/>
  <c r="S1850" i="5"/>
  <c r="T2140" i="5"/>
  <c r="R2140" i="5"/>
  <c r="S2140" i="5"/>
  <c r="T1948" i="5"/>
  <c r="S1948" i="5"/>
  <c r="R1948" i="5"/>
  <c r="U1948" i="5" s="1"/>
  <c r="S1984" i="5"/>
  <c r="T1984" i="5"/>
  <c r="R1984" i="5"/>
  <c r="U1984" i="5" s="1"/>
  <c r="W1808" i="5"/>
  <c r="X1808" i="5"/>
  <c r="Y1808" i="5" s="1"/>
  <c r="N2158" i="5"/>
  <c r="P2158" i="5"/>
  <c r="AK17" i="8" s="1"/>
  <c r="P1986" i="5"/>
  <c r="N1986" i="5"/>
  <c r="W2024" i="5"/>
  <c r="X2024" i="5"/>
  <c r="Y2024" i="5" s="1"/>
  <c r="S1480" i="5"/>
  <c r="T1480" i="5"/>
  <c r="R1480" i="5"/>
  <c r="U1480" i="5" s="1"/>
  <c r="P1806" i="5"/>
  <c r="N1806" i="5"/>
  <c r="T2114" i="5"/>
  <c r="R2114" i="5"/>
  <c r="S2114" i="5"/>
  <c r="R1538" i="5"/>
  <c r="S1538" i="5"/>
  <c r="T1538" i="5"/>
  <c r="R1876" i="5"/>
  <c r="U1876" i="5" s="1"/>
  <c r="T1876" i="5"/>
  <c r="S1876" i="5"/>
  <c r="X1988" i="5"/>
  <c r="Y1988" i="5" s="1"/>
  <c r="W1988" i="5"/>
  <c r="K1447" i="5"/>
  <c r="M1447" i="5" s="1"/>
  <c r="T336" i="5"/>
  <c r="S336" i="5"/>
  <c r="R336" i="5"/>
  <c r="U336" i="5" s="1"/>
  <c r="Z476" i="5"/>
  <c r="Y475" i="5"/>
  <c r="V475" i="5" s="1"/>
  <c r="T1552" i="5"/>
  <c r="R1552" i="5"/>
  <c r="U1552" i="5" s="1"/>
  <c r="S1552" i="5"/>
  <c r="P2155" i="5"/>
  <c r="AH17" i="8" s="1"/>
  <c r="N2155" i="5"/>
  <c r="S1912" i="5"/>
  <c r="T1912" i="5"/>
  <c r="R1912" i="5"/>
  <c r="U1912" i="5" s="1"/>
  <c r="Q2021" i="5"/>
  <c r="T1841" i="5"/>
  <c r="S1841" i="5"/>
  <c r="R1841" i="5"/>
  <c r="U1841" i="5" s="1"/>
  <c r="P1554" i="5"/>
  <c r="N1554" i="5"/>
  <c r="T1414" i="5"/>
  <c r="R1414" i="5"/>
  <c r="U1414" i="5" s="1"/>
  <c r="S1414" i="5"/>
  <c r="T1530" i="5"/>
  <c r="R1530" i="5"/>
  <c r="S1530" i="5"/>
  <c r="K2162" i="5"/>
  <c r="M2162" i="5" s="1"/>
  <c r="K1591" i="5"/>
  <c r="M1591" i="5" s="1"/>
  <c r="R335" i="5"/>
  <c r="U335" i="5" s="1"/>
  <c r="S335" i="5"/>
  <c r="T335" i="5"/>
  <c r="S141" i="5"/>
  <c r="T141" i="5"/>
  <c r="R141" i="5"/>
  <c r="K1483" i="5"/>
  <c r="M1483" i="5" s="1"/>
  <c r="P1878" i="5"/>
  <c r="N1878" i="5"/>
  <c r="S1768" i="5"/>
  <c r="T1768" i="5"/>
  <c r="R1768" i="5"/>
  <c r="U1768" i="5" s="1"/>
  <c r="S145" i="5"/>
  <c r="T145" i="5"/>
  <c r="R145" i="5"/>
  <c r="P2022" i="5"/>
  <c r="N2022" i="5"/>
  <c r="T2106" i="5"/>
  <c r="R2106" i="5"/>
  <c r="S2106" i="5"/>
  <c r="K2023" i="5"/>
  <c r="M2023" i="5" s="1"/>
  <c r="T1844" i="5"/>
  <c r="R1844" i="5"/>
  <c r="U1844" i="5" s="1"/>
  <c r="S1844" i="5"/>
  <c r="T2130" i="5"/>
  <c r="S2130" i="5"/>
  <c r="R2130" i="5"/>
  <c r="U2130" i="5" s="1"/>
  <c r="R2131" i="5"/>
  <c r="U2131" i="5" s="1"/>
  <c r="S2131" i="5"/>
  <c r="T2131" i="5"/>
  <c r="T1861" i="5"/>
  <c r="R1861" i="5"/>
  <c r="S1861" i="5"/>
  <c r="K1987" i="5"/>
  <c r="M1987" i="5" s="1"/>
  <c r="T2120" i="5"/>
  <c r="S2120" i="5"/>
  <c r="R2120" i="5"/>
  <c r="X1448" i="5"/>
  <c r="Y1448" i="5" s="1"/>
  <c r="W1448" i="5"/>
  <c r="Q472" i="5"/>
  <c r="P2154" i="5"/>
  <c r="N2154" i="5"/>
  <c r="R288" i="5"/>
  <c r="S288" i="5"/>
  <c r="T288" i="5"/>
  <c r="T2109" i="5"/>
  <c r="R2109" i="5"/>
  <c r="S2109" i="5"/>
  <c r="S287" i="5"/>
  <c r="T287" i="5"/>
  <c r="R287" i="5"/>
  <c r="X1880" i="5"/>
  <c r="Y1880" i="5" s="1"/>
  <c r="W1880" i="5"/>
  <c r="T2139" i="5"/>
  <c r="R2139" i="5"/>
  <c r="S2139" i="5"/>
  <c r="S1444" i="5"/>
  <c r="T1444" i="5"/>
  <c r="R1444" i="5"/>
  <c r="U1444" i="5" s="1"/>
  <c r="R1005" i="5"/>
  <c r="S1005" i="5"/>
  <c r="T1005" i="5"/>
  <c r="S1851" i="5"/>
  <c r="R1851" i="5"/>
  <c r="T1851" i="5"/>
  <c r="T1008" i="5"/>
  <c r="R1008" i="5"/>
  <c r="S1008" i="5"/>
  <c r="P1662" i="5"/>
  <c r="N1662" i="5"/>
  <c r="J1375" i="5"/>
  <c r="K1375" i="5" s="1"/>
  <c r="M1375" i="5" s="1"/>
  <c r="W1376" i="5"/>
  <c r="X1376" i="5"/>
  <c r="Y1376" i="5" s="1"/>
  <c r="S1732" i="5"/>
  <c r="T1732" i="5"/>
  <c r="R1732" i="5"/>
  <c r="R2113" i="5"/>
  <c r="S2113" i="5"/>
  <c r="T2113" i="5"/>
  <c r="R330" i="5"/>
  <c r="U330" i="5" s="1"/>
  <c r="S330" i="5"/>
  <c r="T330" i="5"/>
  <c r="Q1589" i="5"/>
  <c r="T1527" i="5"/>
  <c r="S1527" i="5"/>
  <c r="R1527" i="5"/>
  <c r="S284" i="5"/>
  <c r="T284" i="5"/>
  <c r="R284" i="5"/>
  <c r="R1843" i="5"/>
  <c r="U1843" i="5" s="1"/>
  <c r="S1843" i="5"/>
  <c r="T1843" i="5"/>
  <c r="S1156" i="5"/>
  <c r="T1156" i="5"/>
  <c r="R1156" i="5"/>
  <c r="U1156" i="5" s="1"/>
  <c r="T2138" i="5"/>
  <c r="R2138" i="5"/>
  <c r="U2138" i="5" s="1"/>
  <c r="S2138" i="5"/>
  <c r="S331" i="5"/>
  <c r="T331" i="5"/>
  <c r="R331" i="5"/>
  <c r="U331" i="5" s="1"/>
  <c r="Q2147" i="5"/>
  <c r="U2147" i="5"/>
  <c r="P1446" i="5"/>
  <c r="N1446" i="5"/>
  <c r="R903" i="5"/>
  <c r="U903" i="5" s="1"/>
  <c r="S903" i="5"/>
  <c r="T903" i="5"/>
  <c r="K1951" i="5"/>
  <c r="M1951" i="5" s="1"/>
  <c r="T1857" i="5"/>
  <c r="S1857" i="5"/>
  <c r="R1857" i="5"/>
  <c r="T2123" i="5"/>
  <c r="S2123" i="5"/>
  <c r="R2123" i="5"/>
  <c r="R2136" i="5"/>
  <c r="U2136" i="5" s="1"/>
  <c r="T2136" i="5"/>
  <c r="S2136" i="5"/>
  <c r="T1533" i="5"/>
  <c r="R1533" i="5"/>
  <c r="S1533" i="5"/>
  <c r="Q1445" i="5"/>
  <c r="U1445" i="5" s="1"/>
  <c r="K1879" i="5"/>
  <c r="M1879" i="5" s="1"/>
  <c r="T2116" i="5"/>
  <c r="R2116" i="5"/>
  <c r="S2116" i="5"/>
  <c r="Q2146" i="5"/>
  <c r="U2146" i="5"/>
  <c r="T1336" i="5"/>
  <c r="R1336" i="5"/>
  <c r="U1336" i="5" s="1"/>
  <c r="S1336" i="5"/>
  <c r="S286" i="5"/>
  <c r="T286" i="5"/>
  <c r="R286" i="5"/>
  <c r="P1482" i="5"/>
  <c r="N1482" i="5"/>
  <c r="S2092" i="5"/>
  <c r="T2092" i="5"/>
  <c r="R2092" i="5"/>
  <c r="U2092" i="5" s="1"/>
  <c r="Q2145" i="5"/>
  <c r="U2145" i="5"/>
  <c r="W1628" i="5"/>
  <c r="X1628" i="5"/>
  <c r="R1873" i="5"/>
  <c r="S1873" i="5"/>
  <c r="T1873" i="5"/>
  <c r="R1866" i="5"/>
  <c r="S1866" i="5"/>
  <c r="T1866" i="5"/>
  <c r="S143" i="5"/>
  <c r="R143" i="5"/>
  <c r="T143" i="5"/>
  <c r="T1855" i="5"/>
  <c r="S1855" i="5"/>
  <c r="R1855" i="5"/>
  <c r="T433" i="5"/>
  <c r="R433" i="5"/>
  <c r="S433" i="5"/>
  <c r="Q2156" i="5"/>
  <c r="U2156" i="5"/>
  <c r="T2112" i="5"/>
  <c r="R2112" i="5"/>
  <c r="S2112" i="5"/>
  <c r="R1534" i="5"/>
  <c r="S1534" i="5"/>
  <c r="T1534" i="5"/>
  <c r="W1952" i="5"/>
  <c r="X1952" i="5"/>
  <c r="Y1952" i="5" s="1"/>
  <c r="S2124" i="5"/>
  <c r="T2124" i="5"/>
  <c r="R2124" i="5"/>
  <c r="T2142" i="5"/>
  <c r="S2142" i="5"/>
  <c r="R2142" i="5"/>
  <c r="T1550" i="5"/>
  <c r="R1550" i="5"/>
  <c r="S1550" i="5"/>
  <c r="T334" i="5"/>
  <c r="S334" i="5"/>
  <c r="R334" i="5"/>
  <c r="U334" i="5" s="1"/>
  <c r="P1950" i="5"/>
  <c r="N1950" i="5"/>
  <c r="R467" i="5"/>
  <c r="S467" i="5"/>
  <c r="T467" i="5"/>
  <c r="S469" i="5"/>
  <c r="R469" i="5"/>
  <c r="T469" i="5"/>
  <c r="T2141" i="5"/>
  <c r="R2141" i="5"/>
  <c r="S2141" i="5"/>
  <c r="R2118" i="5"/>
  <c r="S2118" i="5"/>
  <c r="T2118" i="5"/>
  <c r="J1663" i="5"/>
  <c r="K1663" i="5" s="1"/>
  <c r="M1663" i="5" s="1"/>
  <c r="W1664" i="5"/>
  <c r="X1664" i="5"/>
  <c r="Y1664" i="5" s="1"/>
  <c r="T1949" i="5"/>
  <c r="S1949" i="5"/>
  <c r="R1949" i="5"/>
  <c r="T1853" i="5"/>
  <c r="R1853" i="5"/>
  <c r="S1853" i="5"/>
  <c r="T2121" i="5"/>
  <c r="R2121" i="5"/>
  <c r="S2121" i="5"/>
  <c r="S1532" i="5"/>
  <c r="R1532" i="5"/>
  <c r="T1532" i="5"/>
  <c r="Q2153" i="5"/>
  <c r="U2153" i="5"/>
  <c r="T329" i="5"/>
  <c r="S329" i="5"/>
  <c r="R329" i="5"/>
  <c r="U329" i="5" s="1"/>
  <c r="X1556" i="5"/>
  <c r="Y1556" i="5" s="1"/>
  <c r="W1556" i="5"/>
  <c r="P1590" i="5"/>
  <c r="N1590" i="5"/>
  <c r="T2137" i="5"/>
  <c r="R2137" i="5"/>
  <c r="U2137" i="5" s="1"/>
  <c r="S2137" i="5"/>
  <c r="Q1373" i="5"/>
  <c r="U1373" i="5" s="1"/>
  <c r="X1268" i="5"/>
  <c r="Y1268" i="5" s="1"/>
  <c r="W1268" i="5"/>
  <c r="K1267" i="5"/>
  <c r="M1267" i="5" s="1"/>
  <c r="Q1265" i="5"/>
  <c r="N1266" i="5"/>
  <c r="P1266" i="5"/>
  <c r="S1264" i="5"/>
  <c r="T1264" i="5"/>
  <c r="R1264" i="5"/>
  <c r="U1264" i="5" s="1"/>
  <c r="Q1228" i="5"/>
  <c r="P1230" i="5"/>
  <c r="N1230" i="5"/>
  <c r="X1232" i="5"/>
  <c r="Y1232" i="5" s="1"/>
  <c r="W1232" i="5"/>
  <c r="Q1229" i="5"/>
  <c r="K1231" i="5"/>
  <c r="M1231" i="5" s="1"/>
  <c r="K1195" i="5"/>
  <c r="M1195" i="5" s="1"/>
  <c r="W1196" i="5"/>
  <c r="X1196" i="5"/>
  <c r="Y1196" i="5" s="1"/>
  <c r="N1194" i="5"/>
  <c r="P1194" i="5"/>
  <c r="Q1193" i="5"/>
  <c r="T1192" i="5"/>
  <c r="R1192" i="5"/>
  <c r="S1192" i="5"/>
  <c r="W1088" i="5"/>
  <c r="X1088" i="5"/>
  <c r="Y1088" i="5" s="1"/>
  <c r="K1087" i="5"/>
  <c r="M1087" i="5" s="1"/>
  <c r="P1086" i="5"/>
  <c r="N1086" i="5"/>
  <c r="Q1085" i="5"/>
  <c r="T1084" i="5"/>
  <c r="R1084" i="5"/>
  <c r="S1084" i="5"/>
  <c r="P943" i="5"/>
  <c r="N943" i="5"/>
  <c r="S941" i="5"/>
  <c r="R941" i="5"/>
  <c r="U941" i="5" s="1"/>
  <c r="T941" i="5"/>
  <c r="Q942" i="5"/>
  <c r="I32" i="8"/>
  <c r="X1304" i="5"/>
  <c r="W875" i="5"/>
  <c r="Y874" i="5"/>
  <c r="K908" i="5"/>
  <c r="M908" i="5" s="1"/>
  <c r="X297" i="5"/>
  <c r="W298" i="5" s="1"/>
  <c r="X47" i="5"/>
  <c r="W48" i="5" s="1"/>
  <c r="W442" i="5"/>
  <c r="X443" i="5" s="1"/>
  <c r="W409" i="5"/>
  <c r="X410" i="5" s="1"/>
  <c r="X261" i="5"/>
  <c r="W261" i="5"/>
  <c r="X262" i="5" s="1"/>
  <c r="H31" i="8"/>
  <c r="Q906" i="5"/>
  <c r="X550" i="5"/>
  <c r="W550" i="5"/>
  <c r="X875" i="5"/>
  <c r="N907" i="5"/>
  <c r="P907" i="5"/>
  <c r="W410" i="5"/>
  <c r="X411" i="5" s="1"/>
  <c r="X48" i="5"/>
  <c r="W49" i="5" s="1"/>
  <c r="X1053" i="5"/>
  <c r="W1053" i="5"/>
  <c r="X1054" i="5" s="1"/>
  <c r="W731" i="5"/>
  <c r="X732" i="5" s="1"/>
  <c r="X766" i="5"/>
  <c r="W766" i="5"/>
  <c r="W12" i="5"/>
  <c r="X13" i="5" s="1"/>
  <c r="W983" i="5"/>
  <c r="X984" i="5" s="1"/>
  <c r="W1304" i="5"/>
  <c r="X1016" i="5"/>
  <c r="Z918" i="5"/>
  <c r="X513" i="5"/>
  <c r="W513" i="5"/>
  <c r="W116" i="5"/>
  <c r="X116" i="5"/>
  <c r="X909" i="5"/>
  <c r="Y909" i="5" s="1"/>
  <c r="V909" i="5" s="1"/>
  <c r="W909" i="5"/>
  <c r="X1124" i="5"/>
  <c r="W1124" i="5"/>
  <c r="X80" i="5"/>
  <c r="W80" i="5"/>
  <c r="W1016" i="5"/>
  <c r="N2055" i="5"/>
  <c r="P2055" i="5"/>
  <c r="P544" i="5"/>
  <c r="N544" i="5"/>
  <c r="N724" i="5"/>
  <c r="P724" i="5"/>
  <c r="G26" i="8" s="1"/>
  <c r="N219" i="5"/>
  <c r="P219" i="5"/>
  <c r="N1155" i="5"/>
  <c r="P1155" i="5"/>
  <c r="P2091" i="5"/>
  <c r="N2091" i="5"/>
  <c r="P832" i="5"/>
  <c r="N832" i="5"/>
  <c r="N436" i="5"/>
  <c r="P436" i="5"/>
  <c r="N760" i="5"/>
  <c r="P760" i="5"/>
  <c r="P1695" i="5"/>
  <c r="N1695" i="5"/>
  <c r="M833" i="5"/>
  <c r="M761" i="5"/>
  <c r="M220" i="5"/>
  <c r="M437" i="5"/>
  <c r="M725" i="5"/>
  <c r="M401" i="5"/>
  <c r="Y294" i="5"/>
  <c r="V294" i="5" s="1"/>
  <c r="Z295" i="5"/>
  <c r="Y1050" i="5"/>
  <c r="Z1051" i="5"/>
  <c r="Q652" i="5"/>
  <c r="R871" i="5"/>
  <c r="U871" i="5" s="1"/>
  <c r="S871" i="5"/>
  <c r="T871" i="5"/>
  <c r="K293" i="5"/>
  <c r="M293" i="5" s="1"/>
  <c r="Y76" i="5"/>
  <c r="Y75" i="5"/>
  <c r="R4" i="5"/>
  <c r="U4" i="5" s="1"/>
  <c r="T4" i="5"/>
  <c r="S4" i="5"/>
  <c r="K1049" i="5"/>
  <c r="M1049" i="5" s="1"/>
  <c r="Q291" i="5"/>
  <c r="N292" i="5"/>
  <c r="P292" i="5"/>
  <c r="K257" i="5"/>
  <c r="M257" i="5" s="1"/>
  <c r="K546" i="5"/>
  <c r="M546" i="5" s="1"/>
  <c r="K402" i="5"/>
  <c r="K582" i="5"/>
  <c r="M582" i="5" s="1"/>
  <c r="Q255" i="5"/>
  <c r="Q1767" i="5"/>
  <c r="Q1047" i="5"/>
  <c r="K221" i="5"/>
  <c r="K834" i="5"/>
  <c r="M834" i="5" s="1"/>
  <c r="K41" i="5"/>
  <c r="M41" i="5" s="1"/>
  <c r="K7" i="5"/>
  <c r="M7" i="5" s="1"/>
  <c r="K978" i="5"/>
  <c r="M978" i="5" s="1"/>
  <c r="Q1731" i="5"/>
  <c r="N873" i="5"/>
  <c r="P873" i="5"/>
  <c r="Z259" i="5"/>
  <c r="Y258" i="5"/>
  <c r="V258" i="5" s="1"/>
  <c r="Z548" i="5"/>
  <c r="Y547" i="5"/>
  <c r="V547" i="5" s="1"/>
  <c r="Z404" i="5"/>
  <c r="Y403" i="5"/>
  <c r="V403" i="5" s="1"/>
  <c r="Z584" i="5"/>
  <c r="Y583" i="5"/>
  <c r="Z1015" i="5"/>
  <c r="Z805" i="5"/>
  <c r="N545" i="5"/>
  <c r="P545" i="5"/>
  <c r="P617" i="5"/>
  <c r="N617" i="5"/>
  <c r="Z80" i="5"/>
  <c r="Z1303" i="5"/>
  <c r="Z223" i="5"/>
  <c r="Y222" i="5"/>
  <c r="Z115" i="5"/>
  <c r="Z836" i="5"/>
  <c r="Y835" i="5"/>
  <c r="Z43" i="5"/>
  <c r="Y42" i="5"/>
  <c r="V42" i="5" s="1"/>
  <c r="Z9" i="5"/>
  <c r="Y8" i="5"/>
  <c r="V8" i="5" s="1"/>
  <c r="Z980" i="5"/>
  <c r="Y979" i="5"/>
  <c r="V979" i="5" s="1"/>
  <c r="Q616" i="5"/>
  <c r="N40" i="5"/>
  <c r="P40" i="5"/>
  <c r="Q400" i="5"/>
  <c r="K726" i="5"/>
  <c r="Q39" i="5"/>
  <c r="K618" i="5"/>
  <c r="M618" i="5" s="1"/>
  <c r="K438" i="5"/>
  <c r="K762" i="5"/>
  <c r="G5" i="8"/>
  <c r="Q5" i="5"/>
  <c r="Q872" i="5"/>
  <c r="J30" i="8"/>
  <c r="Q580" i="5"/>
  <c r="Z728" i="5"/>
  <c r="Y727" i="5"/>
  <c r="V727" i="5" s="1"/>
  <c r="Q976" i="5"/>
  <c r="Z620" i="5"/>
  <c r="Y619" i="5"/>
  <c r="N1048" i="5"/>
  <c r="P1048" i="5"/>
  <c r="Z440" i="5"/>
  <c r="Y439" i="5"/>
  <c r="V439" i="5" s="1"/>
  <c r="N256" i="5"/>
  <c r="P256" i="5"/>
  <c r="N581" i="5"/>
  <c r="P581" i="5"/>
  <c r="Z693" i="5"/>
  <c r="Z876" i="5"/>
  <c r="Y875" i="5"/>
  <c r="Z151" i="5"/>
  <c r="Z764" i="5"/>
  <c r="Y763" i="5"/>
  <c r="V763" i="5" s="1"/>
  <c r="Z187" i="5"/>
  <c r="P6" i="5"/>
  <c r="N6" i="5"/>
  <c r="N977" i="5"/>
  <c r="P977" i="5"/>
  <c r="G14" i="8"/>
  <c r="H14" i="8"/>
  <c r="AA519" i="5"/>
  <c r="H57" i="8"/>
  <c r="I57" i="8"/>
  <c r="G57" i="8"/>
  <c r="Z1133" i="5"/>
  <c r="P1839" i="5"/>
  <c r="N1839" i="5"/>
  <c r="Z532" i="5"/>
  <c r="AA129" i="5"/>
  <c r="W657" i="5" l="1"/>
  <c r="X657" i="5"/>
  <c r="Q1418" i="5"/>
  <c r="P1419" i="5"/>
  <c r="N1419" i="5"/>
  <c r="K1420" i="5"/>
  <c r="M1420" i="5" s="1"/>
  <c r="V1420" i="5"/>
  <c r="W876" i="5"/>
  <c r="W837" i="5"/>
  <c r="X838" i="5" s="1"/>
  <c r="X1421" i="5"/>
  <c r="Y1421" i="5" s="1"/>
  <c r="W1421" i="5"/>
  <c r="W551" i="5"/>
  <c r="W1168" i="5"/>
  <c r="X1168" i="5"/>
  <c r="Y1168" i="5" s="1"/>
  <c r="Q2066" i="5"/>
  <c r="V1780" i="5"/>
  <c r="K1780" i="5"/>
  <c r="M1780" i="5" s="1"/>
  <c r="V1708" i="5"/>
  <c r="K1708" i="5"/>
  <c r="M1708" i="5" s="1"/>
  <c r="V1348" i="5"/>
  <c r="K1348" i="5"/>
  <c r="M1348" i="5" s="1"/>
  <c r="P2067" i="5"/>
  <c r="N2067" i="5"/>
  <c r="W1781" i="5"/>
  <c r="X1781" i="5"/>
  <c r="Y1781" i="5" s="1"/>
  <c r="X1709" i="5"/>
  <c r="Y1709" i="5" s="1"/>
  <c r="W1709" i="5"/>
  <c r="W1349" i="5"/>
  <c r="X1349" i="5"/>
  <c r="Y1349" i="5" s="1"/>
  <c r="K1743" i="5"/>
  <c r="M1743" i="5" s="1"/>
  <c r="V1743" i="5"/>
  <c r="W2069" i="5"/>
  <c r="X2069" i="5"/>
  <c r="Y2069" i="5" s="1"/>
  <c r="P1707" i="5"/>
  <c r="N1707" i="5"/>
  <c r="X1744" i="5"/>
  <c r="Y1744" i="5" s="1"/>
  <c r="W1744" i="5"/>
  <c r="P1779" i="5"/>
  <c r="N1779" i="5"/>
  <c r="V2068" i="5"/>
  <c r="K2068" i="5"/>
  <c r="M2068" i="5" s="1"/>
  <c r="N1347" i="5"/>
  <c r="P1347" i="5"/>
  <c r="N1166" i="5"/>
  <c r="P1166" i="5"/>
  <c r="V1167" i="5"/>
  <c r="K1167" i="5"/>
  <c r="M1167" i="5" s="1"/>
  <c r="K339" i="5"/>
  <c r="M339" i="5" s="1"/>
  <c r="V339" i="5"/>
  <c r="X340" i="5"/>
  <c r="Y340" i="5" s="1"/>
  <c r="W340" i="5"/>
  <c r="P338" i="5"/>
  <c r="N338" i="5"/>
  <c r="X693" i="5"/>
  <c r="W621" i="5"/>
  <c r="X621" i="5"/>
  <c r="X767" i="5"/>
  <c r="W801" i="5"/>
  <c r="X801" i="5"/>
  <c r="W443" i="5"/>
  <c r="X444" i="5" s="1"/>
  <c r="X224" i="5"/>
  <c r="T1697" i="5"/>
  <c r="W224" i="5"/>
  <c r="X945" i="5"/>
  <c r="Y945" i="5" s="1"/>
  <c r="V945" i="5" s="1"/>
  <c r="W945" i="5"/>
  <c r="P1158" i="5"/>
  <c r="Q1158" i="5" s="1"/>
  <c r="V1916" i="5"/>
  <c r="T1517" i="5"/>
  <c r="N2161" i="5"/>
  <c r="V1879" i="5"/>
  <c r="P1698" i="5"/>
  <c r="Q1698" i="5" s="1"/>
  <c r="V1556" i="5"/>
  <c r="V1880" i="5"/>
  <c r="N1338" i="5"/>
  <c r="P2094" i="5"/>
  <c r="Q2094" i="5" s="1"/>
  <c r="T2094" i="5" s="1"/>
  <c r="V1555" i="5"/>
  <c r="V1375" i="5"/>
  <c r="V944" i="5"/>
  <c r="N1518" i="5"/>
  <c r="T1518" i="5" s="1"/>
  <c r="W188" i="5"/>
  <c r="X152" i="5"/>
  <c r="V1195" i="5"/>
  <c r="P1770" i="5"/>
  <c r="Q1770" i="5" s="1"/>
  <c r="T1770" i="5" s="1"/>
  <c r="V1087" i="5"/>
  <c r="V1987" i="5"/>
  <c r="V1951" i="5"/>
  <c r="P2160" i="5"/>
  <c r="N2160" i="5"/>
  <c r="K1050" i="5"/>
  <c r="M1050" i="5" s="1"/>
  <c r="N1050" i="5" s="1"/>
  <c r="V1050" i="5"/>
  <c r="K75" i="5"/>
  <c r="M75" i="5" s="1"/>
  <c r="V75" i="5"/>
  <c r="V1663" i="5"/>
  <c r="V1447" i="5"/>
  <c r="V1915" i="5"/>
  <c r="V1807" i="5"/>
  <c r="K76" i="5"/>
  <c r="M76" i="5" s="1"/>
  <c r="P76" i="5" s="1"/>
  <c r="Q76" i="5" s="1"/>
  <c r="V76" i="5"/>
  <c r="V1591" i="5"/>
  <c r="V474" i="5"/>
  <c r="V1267" i="5"/>
  <c r="W152" i="5"/>
  <c r="P1734" i="5"/>
  <c r="Q1734" i="5" s="1"/>
  <c r="X188" i="5"/>
  <c r="W693" i="5"/>
  <c r="K2095" i="5"/>
  <c r="M2095" i="5" s="1"/>
  <c r="K1339" i="5"/>
  <c r="M1339" i="5" s="1"/>
  <c r="Y1700" i="5"/>
  <c r="Z1701" i="5"/>
  <c r="Z2097" i="5"/>
  <c r="Y2096" i="5"/>
  <c r="V2096" i="5" s="1"/>
  <c r="Z1341" i="5"/>
  <c r="Y1340" i="5"/>
  <c r="V1340" i="5" s="1"/>
  <c r="K1159" i="5"/>
  <c r="M1159" i="5" s="1"/>
  <c r="K1735" i="5"/>
  <c r="M1735" i="5" s="1"/>
  <c r="Y2060" i="5"/>
  <c r="V2060" i="5" s="1"/>
  <c r="Z2061" i="5"/>
  <c r="Z1161" i="5"/>
  <c r="Y1160" i="5"/>
  <c r="V1160" i="5" s="1"/>
  <c r="Z1737" i="5"/>
  <c r="Y1736" i="5"/>
  <c r="V1736" i="5" s="1"/>
  <c r="K1519" i="5"/>
  <c r="M1519" i="5" s="1"/>
  <c r="K1771" i="5"/>
  <c r="M1771" i="5" s="1"/>
  <c r="Z1521" i="5"/>
  <c r="Y1520" i="5"/>
  <c r="V1520" i="5" s="1"/>
  <c r="Z1773" i="5"/>
  <c r="Y1772" i="5"/>
  <c r="V1772" i="5" s="1"/>
  <c r="T2093" i="5"/>
  <c r="N2058" i="5"/>
  <c r="R2093" i="5"/>
  <c r="U2093" i="5" s="1"/>
  <c r="S2093" i="5"/>
  <c r="X586" i="5"/>
  <c r="T2057" i="5"/>
  <c r="K1699" i="5"/>
  <c r="M1699" i="5" s="1"/>
  <c r="K2059" i="5"/>
  <c r="M2059" i="5" s="1"/>
  <c r="S1769" i="5"/>
  <c r="R1769" i="5"/>
  <c r="U1769" i="5" s="1"/>
  <c r="T1769" i="5"/>
  <c r="S1518" i="5"/>
  <c r="R2057" i="5"/>
  <c r="U2057" i="5" s="1"/>
  <c r="R1337" i="5"/>
  <c r="U1337" i="5" s="1"/>
  <c r="T1337" i="5"/>
  <c r="Q2058" i="5"/>
  <c r="S1337" i="5"/>
  <c r="T1733" i="5"/>
  <c r="R1733" i="5"/>
  <c r="U1733" i="5" s="1"/>
  <c r="S1733" i="5"/>
  <c r="Q1338" i="5"/>
  <c r="T1157" i="5"/>
  <c r="S1157" i="5"/>
  <c r="R1157" i="5"/>
  <c r="U1157" i="5" s="1"/>
  <c r="N1915" i="5"/>
  <c r="W586" i="5"/>
  <c r="N367" i="5"/>
  <c r="P367" i="5"/>
  <c r="K368" i="5"/>
  <c r="M368" i="5" s="1"/>
  <c r="X369" i="5"/>
  <c r="Y369" i="5" s="1"/>
  <c r="W369" i="5"/>
  <c r="X1917" i="5"/>
  <c r="Y1917" i="5" s="1"/>
  <c r="Q366" i="5"/>
  <c r="X477" i="5"/>
  <c r="W477" i="5"/>
  <c r="K1916" i="5"/>
  <c r="M1916" i="5" s="1"/>
  <c r="P1916" i="5" s="1"/>
  <c r="W1917" i="5"/>
  <c r="S1913" i="5"/>
  <c r="R1913" i="5"/>
  <c r="U1913" i="5" s="1"/>
  <c r="T1913" i="5"/>
  <c r="X1629" i="5"/>
  <c r="W1629" i="5"/>
  <c r="Q1482" i="5"/>
  <c r="Q1446" i="5"/>
  <c r="Q2161" i="5"/>
  <c r="U2161" i="5"/>
  <c r="K1448" i="5"/>
  <c r="M1448" i="5" s="1"/>
  <c r="K475" i="5"/>
  <c r="M475" i="5" s="1"/>
  <c r="Q2158" i="5"/>
  <c r="U2158" i="5"/>
  <c r="X1809" i="5"/>
  <c r="Y1809" i="5" s="1"/>
  <c r="V1809" i="5" s="1"/>
  <c r="W1809" i="5"/>
  <c r="W1485" i="5"/>
  <c r="X1485" i="5"/>
  <c r="Y1485" i="5" s="1"/>
  <c r="X1593" i="5"/>
  <c r="Y1593" i="5" s="1"/>
  <c r="W1593" i="5"/>
  <c r="Q473" i="5"/>
  <c r="S1985" i="5"/>
  <c r="R1985" i="5"/>
  <c r="U1985" i="5" s="1"/>
  <c r="T1985" i="5"/>
  <c r="R2153" i="5"/>
  <c r="S2153" i="5"/>
  <c r="T2153" i="5"/>
  <c r="T2145" i="5"/>
  <c r="R2145" i="5"/>
  <c r="S2145" i="5"/>
  <c r="P1879" i="5"/>
  <c r="N1879" i="5"/>
  <c r="P1951" i="5"/>
  <c r="N1951" i="5"/>
  <c r="Q2022" i="5"/>
  <c r="P1591" i="5"/>
  <c r="N1591" i="5"/>
  <c r="R2021" i="5"/>
  <c r="U2021" i="5" s="1"/>
  <c r="T2021" i="5"/>
  <c r="S2021" i="5"/>
  <c r="Z477" i="5"/>
  <c r="Y476" i="5"/>
  <c r="X1989" i="5"/>
  <c r="Y1989" i="5" s="1"/>
  <c r="W1989" i="5"/>
  <c r="K1592" i="5"/>
  <c r="M1592" i="5" s="1"/>
  <c r="P474" i="5"/>
  <c r="N474" i="5"/>
  <c r="T2156" i="5"/>
  <c r="S2156" i="5"/>
  <c r="R2156" i="5"/>
  <c r="P1663" i="5"/>
  <c r="N1663" i="5"/>
  <c r="T1445" i="5"/>
  <c r="R1445" i="5"/>
  <c r="S1445" i="5"/>
  <c r="S2147" i="5"/>
  <c r="R2147" i="5"/>
  <c r="T2147" i="5"/>
  <c r="T1589" i="5"/>
  <c r="S1589" i="5"/>
  <c r="R1589" i="5"/>
  <c r="U1589" i="5" s="1"/>
  <c r="J1376" i="5"/>
  <c r="K1376" i="5" s="1"/>
  <c r="M1376" i="5" s="1"/>
  <c r="X1377" i="5"/>
  <c r="Y1377" i="5" s="1"/>
  <c r="W1377" i="5"/>
  <c r="Q1662" i="5"/>
  <c r="P2023" i="5"/>
  <c r="N2023" i="5"/>
  <c r="P1483" i="5"/>
  <c r="N1483" i="5"/>
  <c r="P2162" i="5"/>
  <c r="AO17" i="8" s="1"/>
  <c r="N2162" i="5"/>
  <c r="K1988" i="5"/>
  <c r="M1988" i="5" s="1"/>
  <c r="K2024" i="5"/>
  <c r="M2024" i="5" s="1"/>
  <c r="S1914" i="5"/>
  <c r="T1914" i="5"/>
  <c r="R1914" i="5"/>
  <c r="U1914" i="5" s="1"/>
  <c r="T1661" i="5"/>
  <c r="S1661" i="5"/>
  <c r="R1661" i="5"/>
  <c r="U1661" i="5" s="1"/>
  <c r="P1555" i="5"/>
  <c r="N1555" i="5"/>
  <c r="T1481" i="5"/>
  <c r="S1481" i="5"/>
  <c r="R1481" i="5"/>
  <c r="U1481" i="5" s="1"/>
  <c r="P1807" i="5"/>
  <c r="N1807" i="5"/>
  <c r="Q1590" i="5"/>
  <c r="U1590" i="5" s="1"/>
  <c r="J1664" i="5"/>
  <c r="K1664" i="5" s="1"/>
  <c r="M1664" i="5" s="1"/>
  <c r="X1665" i="5"/>
  <c r="Y1665" i="5" s="1"/>
  <c r="V1665" i="5" s="1"/>
  <c r="W1665" i="5"/>
  <c r="Q1950" i="5"/>
  <c r="W1881" i="5"/>
  <c r="X1881" i="5"/>
  <c r="Y1881" i="5" s="1"/>
  <c r="Q1878" i="5"/>
  <c r="U2155" i="5"/>
  <c r="Q2155" i="5"/>
  <c r="X2025" i="5"/>
  <c r="Y2025" i="5" s="1"/>
  <c r="W2025" i="5"/>
  <c r="S2150" i="5"/>
  <c r="R2150" i="5"/>
  <c r="T2150" i="5"/>
  <c r="R1553" i="5"/>
  <c r="U1553" i="5" s="1"/>
  <c r="T1553" i="5"/>
  <c r="S1553" i="5"/>
  <c r="S1373" i="5"/>
  <c r="T1373" i="5"/>
  <c r="R1373" i="5"/>
  <c r="W1557" i="5"/>
  <c r="X1557" i="5"/>
  <c r="Y1557" i="5" s="1"/>
  <c r="K1952" i="5"/>
  <c r="M1952" i="5" s="1"/>
  <c r="K1880" i="5"/>
  <c r="M1880" i="5" s="1"/>
  <c r="T472" i="5"/>
  <c r="R472" i="5"/>
  <c r="U472" i="5" s="1"/>
  <c r="S472" i="5"/>
  <c r="Q1806" i="5"/>
  <c r="Q2157" i="5"/>
  <c r="U2157" i="5"/>
  <c r="T1877" i="5"/>
  <c r="R1877" i="5"/>
  <c r="U1877" i="5" s="1"/>
  <c r="S1877" i="5"/>
  <c r="K1556" i="5"/>
  <c r="M1556" i="5" s="1"/>
  <c r="X1953" i="5"/>
  <c r="Y1953" i="5" s="1"/>
  <c r="W1953" i="5"/>
  <c r="T2146" i="5"/>
  <c r="R2146" i="5"/>
  <c r="S2146" i="5"/>
  <c r="Q2154" i="5"/>
  <c r="U2154" i="5"/>
  <c r="W1449" i="5"/>
  <c r="X1449" i="5"/>
  <c r="Y1449" i="5" s="1"/>
  <c r="P1987" i="5"/>
  <c r="N1987" i="5"/>
  <c r="P1375" i="5"/>
  <c r="N1375" i="5"/>
  <c r="Q1554" i="5"/>
  <c r="Q1915" i="5"/>
  <c r="P1447" i="5"/>
  <c r="N1447" i="5"/>
  <c r="Q1986" i="5"/>
  <c r="U1986" i="5" s="1"/>
  <c r="K1808" i="5"/>
  <c r="M1808" i="5" s="1"/>
  <c r="K1484" i="5"/>
  <c r="M1484" i="5" s="1"/>
  <c r="S2149" i="5"/>
  <c r="T2149" i="5"/>
  <c r="R2149" i="5"/>
  <c r="Q1374" i="5"/>
  <c r="T1265" i="5"/>
  <c r="R1265" i="5"/>
  <c r="U1265" i="5" s="1"/>
  <c r="S1265" i="5"/>
  <c r="P1267" i="5"/>
  <c r="N1267" i="5"/>
  <c r="Q1266" i="5"/>
  <c r="U1266" i="5" s="1"/>
  <c r="X1269" i="5"/>
  <c r="Y1269" i="5" s="1"/>
  <c r="W1269" i="5"/>
  <c r="K1268" i="5"/>
  <c r="M1268" i="5" s="1"/>
  <c r="W1233" i="5"/>
  <c r="X1233" i="5"/>
  <c r="Y1233" i="5" s="1"/>
  <c r="K1232" i="5"/>
  <c r="M1232" i="5" s="1"/>
  <c r="P1231" i="5"/>
  <c r="N1231" i="5"/>
  <c r="Q1230" i="5"/>
  <c r="T1229" i="5"/>
  <c r="S1229" i="5"/>
  <c r="R1229" i="5"/>
  <c r="U1229" i="5" s="1"/>
  <c r="T1228" i="5"/>
  <c r="R1228" i="5"/>
  <c r="U1228" i="5" s="1"/>
  <c r="S1228" i="5"/>
  <c r="Q1194" i="5"/>
  <c r="K1196" i="5"/>
  <c r="M1196" i="5" s="1"/>
  <c r="X1197" i="5"/>
  <c r="Y1197" i="5" s="1"/>
  <c r="W1197" i="5"/>
  <c r="R1193" i="5"/>
  <c r="U1193" i="5" s="1"/>
  <c r="S1193" i="5"/>
  <c r="T1193" i="5"/>
  <c r="P1195" i="5"/>
  <c r="N1195" i="5"/>
  <c r="Q1086" i="5"/>
  <c r="U1086" i="5" s="1"/>
  <c r="P1087" i="5"/>
  <c r="N1087" i="5"/>
  <c r="K1088" i="5"/>
  <c r="M1088" i="5" s="1"/>
  <c r="S1085" i="5"/>
  <c r="T1085" i="5"/>
  <c r="R1085" i="5"/>
  <c r="U1085" i="5" s="1"/>
  <c r="X1089" i="5"/>
  <c r="Y1089" i="5" s="1"/>
  <c r="W1089" i="5"/>
  <c r="Q943" i="5"/>
  <c r="U943" i="5" s="1"/>
  <c r="J32" i="8"/>
  <c r="S942" i="5"/>
  <c r="R942" i="5"/>
  <c r="U942" i="5" s="1"/>
  <c r="T942" i="5"/>
  <c r="N944" i="5"/>
  <c r="P944" i="5"/>
  <c r="W658" i="5"/>
  <c r="X658" i="5"/>
  <c r="X1305" i="5"/>
  <c r="K874" i="5"/>
  <c r="M874" i="5" s="1"/>
  <c r="P874" i="5" s="1"/>
  <c r="R906" i="5"/>
  <c r="U906" i="5" s="1"/>
  <c r="S906" i="5"/>
  <c r="T906" i="5"/>
  <c r="W444" i="5"/>
  <c r="X445" i="5" s="1"/>
  <c r="W732" i="5"/>
  <c r="X733" i="5" s="1"/>
  <c r="X551" i="5"/>
  <c r="W552" i="5" s="1"/>
  <c r="X49" i="5"/>
  <c r="W50" i="5" s="1"/>
  <c r="Q907" i="5"/>
  <c r="I31" i="8"/>
  <c r="X552" i="5"/>
  <c r="W553" i="5" s="1"/>
  <c r="N908" i="5"/>
  <c r="P908" i="5"/>
  <c r="W445" i="5"/>
  <c r="X446" i="5" s="1"/>
  <c r="W262" i="5"/>
  <c r="X263" i="5" s="1"/>
  <c r="W768" i="5"/>
  <c r="X769" i="5" s="1"/>
  <c r="W1054" i="5"/>
  <c r="X1055" i="5" s="1"/>
  <c r="X876" i="5"/>
  <c r="W877" i="5" s="1"/>
  <c r="W81" i="5"/>
  <c r="K909" i="5"/>
  <c r="M909" i="5" s="1"/>
  <c r="W767" i="5"/>
  <c r="X768" i="5" s="1"/>
  <c r="W13" i="5"/>
  <c r="X14" i="5" s="1"/>
  <c r="W411" i="5"/>
  <c r="W984" i="5"/>
  <c r="X985" i="5" s="1"/>
  <c r="X298" i="5"/>
  <c r="W299" i="5" s="1"/>
  <c r="W1305" i="5"/>
  <c r="Z919" i="5"/>
  <c r="X81" i="5"/>
  <c r="W117" i="5"/>
  <c r="W514" i="5"/>
  <c r="X514" i="5"/>
  <c r="X117" i="5"/>
  <c r="W118" i="5"/>
  <c r="X910" i="5"/>
  <c r="Y910" i="5" s="1"/>
  <c r="V910" i="5" s="1"/>
  <c r="W910" i="5"/>
  <c r="X1125" i="5"/>
  <c r="W1125" i="5"/>
  <c r="W1017" i="5"/>
  <c r="X1017" i="5"/>
  <c r="X118" i="5"/>
  <c r="Q2055" i="5"/>
  <c r="Q544" i="5"/>
  <c r="Q724" i="5"/>
  <c r="Q219" i="5"/>
  <c r="Q1155" i="5"/>
  <c r="Q2091" i="5"/>
  <c r="Q832" i="5"/>
  <c r="Q436" i="5"/>
  <c r="Q760" i="5"/>
  <c r="Q1695" i="5"/>
  <c r="N833" i="5"/>
  <c r="P833" i="5"/>
  <c r="N761" i="5"/>
  <c r="P761" i="5"/>
  <c r="P220" i="5"/>
  <c r="N220" i="5"/>
  <c r="N437" i="5"/>
  <c r="P437" i="5"/>
  <c r="N725" i="5"/>
  <c r="P725" i="5"/>
  <c r="N401" i="5"/>
  <c r="P401" i="5"/>
  <c r="M402" i="5"/>
  <c r="M221" i="5"/>
  <c r="M726" i="5"/>
  <c r="M438" i="5"/>
  <c r="M762" i="5"/>
  <c r="Z877" i="5"/>
  <c r="K294" i="5"/>
  <c r="M294" i="5" s="1"/>
  <c r="Y1051" i="5"/>
  <c r="V1051" i="5" s="1"/>
  <c r="Z1052" i="5"/>
  <c r="Y295" i="5"/>
  <c r="V295" i="5" s="1"/>
  <c r="Z296" i="5"/>
  <c r="R652" i="5"/>
  <c r="U652" i="5" s="1"/>
  <c r="S652" i="5"/>
  <c r="T652" i="5"/>
  <c r="N293" i="5"/>
  <c r="P293" i="5"/>
  <c r="Y77" i="5"/>
  <c r="V77" i="5" s="1"/>
  <c r="N1049" i="5"/>
  <c r="P1049" i="5"/>
  <c r="S291" i="5"/>
  <c r="T291" i="5"/>
  <c r="R291" i="5"/>
  <c r="U291" i="5" s="1"/>
  <c r="Q292" i="5"/>
  <c r="G13" i="8"/>
  <c r="Q581" i="5"/>
  <c r="G22" i="8"/>
  <c r="G12" i="8"/>
  <c r="Q256" i="5"/>
  <c r="K439" i="5"/>
  <c r="K619" i="5"/>
  <c r="M619" i="5" s="1"/>
  <c r="K727" i="5"/>
  <c r="M727" i="5" s="1"/>
  <c r="N618" i="5"/>
  <c r="P618" i="5"/>
  <c r="T400" i="5"/>
  <c r="R400" i="5"/>
  <c r="S400" i="5"/>
  <c r="K979" i="5"/>
  <c r="M979" i="5" s="1"/>
  <c r="K222" i="5"/>
  <c r="Q545" i="5"/>
  <c r="G21" i="8"/>
  <c r="K403" i="5"/>
  <c r="M403" i="5" s="1"/>
  <c r="K547" i="5"/>
  <c r="K258" i="5"/>
  <c r="M258" i="5" s="1"/>
  <c r="S1731" i="5"/>
  <c r="T1731" i="5"/>
  <c r="R1731" i="5"/>
  <c r="N546" i="5"/>
  <c r="P546" i="5"/>
  <c r="Q6" i="5"/>
  <c r="H5" i="8"/>
  <c r="Z188" i="5"/>
  <c r="Z152" i="5"/>
  <c r="Z441" i="5"/>
  <c r="Y440" i="5"/>
  <c r="V440" i="5" s="1"/>
  <c r="Z621" i="5"/>
  <c r="Y620" i="5"/>
  <c r="Z729" i="5"/>
  <c r="Y728" i="5"/>
  <c r="V728" i="5" s="1"/>
  <c r="S580" i="5"/>
  <c r="T580" i="5"/>
  <c r="R580" i="5"/>
  <c r="U580" i="5" s="1"/>
  <c r="Z981" i="5"/>
  <c r="Y980" i="5"/>
  <c r="V980" i="5" s="1"/>
  <c r="Z224" i="5"/>
  <c r="Y223" i="5"/>
  <c r="Z1304" i="5"/>
  <c r="Z806" i="5"/>
  <c r="Z405" i="5"/>
  <c r="Y404" i="5"/>
  <c r="V404" i="5" s="1"/>
  <c r="Z549" i="5"/>
  <c r="Y548" i="5"/>
  <c r="V548" i="5" s="1"/>
  <c r="Z260" i="5"/>
  <c r="Y259" i="5"/>
  <c r="V259" i="5" s="1"/>
  <c r="P978" i="5"/>
  <c r="N978" i="5"/>
  <c r="N834" i="5"/>
  <c r="P834" i="5"/>
  <c r="S255" i="5"/>
  <c r="T255" i="5"/>
  <c r="R255" i="5"/>
  <c r="U255" i="5" s="1"/>
  <c r="G33" i="8"/>
  <c r="Q977" i="5"/>
  <c r="K763" i="5"/>
  <c r="K875" i="5"/>
  <c r="M875" i="5" s="1"/>
  <c r="G35" i="8"/>
  <c r="Q1048" i="5"/>
  <c r="U976" i="5"/>
  <c r="T976" i="5"/>
  <c r="R976" i="5"/>
  <c r="S976" i="5"/>
  <c r="S5" i="5"/>
  <c r="T5" i="5"/>
  <c r="R5" i="5"/>
  <c r="G55" i="8"/>
  <c r="G6" i="8"/>
  <c r="Q40" i="5"/>
  <c r="K8" i="5"/>
  <c r="M8" i="5" s="1"/>
  <c r="K42" i="5"/>
  <c r="M42" i="5" s="1"/>
  <c r="K835" i="5"/>
  <c r="K583" i="5"/>
  <c r="M583" i="5" s="1"/>
  <c r="N41" i="5"/>
  <c r="P41" i="5"/>
  <c r="R1047" i="5"/>
  <c r="U1047" i="5" s="1"/>
  <c r="T1047" i="5"/>
  <c r="S1047" i="5"/>
  <c r="R1767" i="5"/>
  <c r="U1767" i="5" s="1"/>
  <c r="S1767" i="5"/>
  <c r="T1767" i="5"/>
  <c r="N257" i="5"/>
  <c r="P257" i="5"/>
  <c r="Z765" i="5"/>
  <c r="Y764" i="5"/>
  <c r="V764" i="5" s="1"/>
  <c r="Z694" i="5"/>
  <c r="R872" i="5"/>
  <c r="U872" i="5" s="1"/>
  <c r="S872" i="5"/>
  <c r="T872" i="5"/>
  <c r="T39" i="5"/>
  <c r="S39" i="5"/>
  <c r="R39" i="5"/>
  <c r="U39" i="5" s="1"/>
  <c r="S616" i="5"/>
  <c r="R616" i="5"/>
  <c r="U616" i="5" s="1"/>
  <c r="T616" i="5"/>
  <c r="Z10" i="5"/>
  <c r="Y9" i="5"/>
  <c r="Z44" i="5"/>
  <c r="Y43" i="5"/>
  <c r="V43" i="5" s="1"/>
  <c r="Z837" i="5"/>
  <c r="Y836" i="5"/>
  <c r="Z116" i="5"/>
  <c r="Z81" i="5"/>
  <c r="G23" i="8"/>
  <c r="Q617" i="5"/>
  <c r="Z1016" i="5"/>
  <c r="Z585" i="5"/>
  <c r="Y584" i="5"/>
  <c r="K30" i="8"/>
  <c r="Q873" i="5"/>
  <c r="N7" i="5"/>
  <c r="P7" i="5"/>
  <c r="N582" i="5"/>
  <c r="P582" i="5"/>
  <c r="I14" i="8"/>
  <c r="AA518" i="5"/>
  <c r="J57" i="8"/>
  <c r="Q1839" i="5"/>
  <c r="Z1134" i="5"/>
  <c r="Z533" i="5"/>
  <c r="AA128" i="5"/>
  <c r="U2066" i="5" l="1"/>
  <c r="W838" i="5"/>
  <c r="W839" i="5" s="1"/>
  <c r="K2060" i="5"/>
  <c r="M2060" i="5" s="1"/>
  <c r="P2060" i="5" s="1"/>
  <c r="P1420" i="5"/>
  <c r="N1420" i="5"/>
  <c r="W1422" i="5"/>
  <c r="X1422" i="5"/>
  <c r="Y1422" i="5" s="1"/>
  <c r="Y876" i="5"/>
  <c r="V876" i="5" s="1"/>
  <c r="V1421" i="5"/>
  <c r="K1421" i="5"/>
  <c r="M1421" i="5" s="1"/>
  <c r="Q1419" i="5"/>
  <c r="U1419" i="5"/>
  <c r="T1418" i="5"/>
  <c r="R1418" i="5"/>
  <c r="U1418" i="5" s="1"/>
  <c r="S1418" i="5"/>
  <c r="N2068" i="5"/>
  <c r="P2068" i="5"/>
  <c r="W1745" i="5"/>
  <c r="X1745" i="5"/>
  <c r="Y1745" i="5" s="1"/>
  <c r="W2070" i="5"/>
  <c r="X2070" i="5"/>
  <c r="Y2070" i="5" s="1"/>
  <c r="W1350" i="5"/>
  <c r="X1350" i="5"/>
  <c r="Y1350" i="5" s="1"/>
  <c r="W1782" i="5"/>
  <c r="X1782" i="5"/>
  <c r="Y1782" i="5" s="1"/>
  <c r="P1167" i="5"/>
  <c r="N1167" i="5"/>
  <c r="Q1166" i="5"/>
  <c r="V1744" i="5"/>
  <c r="K1744" i="5"/>
  <c r="M1744" i="5" s="1"/>
  <c r="X1710" i="5"/>
  <c r="Y1710" i="5" s="1"/>
  <c r="W1710" i="5"/>
  <c r="P1780" i="5"/>
  <c r="N1780" i="5"/>
  <c r="V1168" i="5"/>
  <c r="K1168" i="5"/>
  <c r="M1168" i="5" s="1"/>
  <c r="W733" i="5"/>
  <c r="X734" i="5" s="1"/>
  <c r="V874" i="5"/>
  <c r="K1709" i="5"/>
  <c r="M1709" i="5" s="1"/>
  <c r="V1709" i="5"/>
  <c r="U2067" i="5"/>
  <c r="Q2067" i="5"/>
  <c r="X1169" i="5"/>
  <c r="Y1169" i="5" s="1"/>
  <c r="W1169" i="5"/>
  <c r="U1347" i="5"/>
  <c r="Q1347" i="5"/>
  <c r="N1348" i="5"/>
  <c r="P1348" i="5"/>
  <c r="U1707" i="5"/>
  <c r="Q1707" i="5"/>
  <c r="P1743" i="5"/>
  <c r="N1743" i="5"/>
  <c r="T2066" i="5"/>
  <c r="S2066" i="5"/>
  <c r="R2066" i="5"/>
  <c r="V875" i="5"/>
  <c r="U1779" i="5"/>
  <c r="Q1779" i="5"/>
  <c r="V2069" i="5"/>
  <c r="K2069" i="5"/>
  <c r="M2069" i="5" s="1"/>
  <c r="K1349" i="5"/>
  <c r="M1349" i="5" s="1"/>
  <c r="V1349" i="5"/>
  <c r="V1781" i="5"/>
  <c r="K1781" i="5"/>
  <c r="M1781" i="5" s="1"/>
  <c r="N1708" i="5"/>
  <c r="P1708" i="5"/>
  <c r="Q338" i="5"/>
  <c r="W341" i="5"/>
  <c r="X341" i="5"/>
  <c r="Y341" i="5" s="1"/>
  <c r="K340" i="5"/>
  <c r="M340" i="5" s="1"/>
  <c r="V340" i="5"/>
  <c r="N339" i="5"/>
  <c r="P339" i="5"/>
  <c r="X50" i="5"/>
  <c r="X802" i="5"/>
  <c r="W694" i="5"/>
  <c r="W802" i="5"/>
  <c r="W225" i="5"/>
  <c r="X622" i="5"/>
  <c r="W622" i="5"/>
  <c r="X225" i="5"/>
  <c r="W946" i="5"/>
  <c r="X946" i="5"/>
  <c r="Y946" i="5" s="1"/>
  <c r="K945" i="5"/>
  <c r="M945" i="5" s="1"/>
  <c r="N945" i="5" s="1"/>
  <c r="X189" i="5"/>
  <c r="R2094" i="5"/>
  <c r="U2094" i="5" s="1"/>
  <c r="W189" i="5"/>
  <c r="S2094" i="5"/>
  <c r="W153" i="5"/>
  <c r="P1050" i="5"/>
  <c r="Q1050" i="5" s="1"/>
  <c r="R1518" i="5"/>
  <c r="U1518" i="5" s="1"/>
  <c r="N76" i="5"/>
  <c r="R76" i="5" s="1"/>
  <c r="U76" i="5" s="1"/>
  <c r="V1376" i="5"/>
  <c r="S1770" i="5"/>
  <c r="R1770" i="5"/>
  <c r="U1770" i="5" s="1"/>
  <c r="V368" i="5"/>
  <c r="V1592" i="5"/>
  <c r="V1484" i="5"/>
  <c r="X153" i="5"/>
  <c r="V1268" i="5"/>
  <c r="V1808" i="5"/>
  <c r="V1952" i="5"/>
  <c r="K1700" i="5"/>
  <c r="M1700" i="5" s="1"/>
  <c r="N1700" i="5" s="1"/>
  <c r="V1700" i="5"/>
  <c r="V1232" i="5"/>
  <c r="V2024" i="5"/>
  <c r="V1088" i="5"/>
  <c r="V1448" i="5"/>
  <c r="V1196" i="5"/>
  <c r="AM17" i="8"/>
  <c r="U2160" i="5"/>
  <c r="Q2160" i="5"/>
  <c r="V1988" i="5"/>
  <c r="K1917" i="5"/>
  <c r="M1917" i="5" s="1"/>
  <c r="P1917" i="5" s="1"/>
  <c r="V1917" i="5"/>
  <c r="V1664" i="5"/>
  <c r="X694" i="5"/>
  <c r="K1160" i="5"/>
  <c r="M1160" i="5" s="1"/>
  <c r="Z1702" i="5"/>
  <c r="Y1701" i="5"/>
  <c r="V1701" i="5" s="1"/>
  <c r="P1771" i="5"/>
  <c r="Q1771" i="5" s="1"/>
  <c r="N1771" i="5"/>
  <c r="Z1162" i="5"/>
  <c r="Y1161" i="5"/>
  <c r="V1161" i="5" s="1"/>
  <c r="P1159" i="5"/>
  <c r="Q1159" i="5" s="1"/>
  <c r="N1159" i="5"/>
  <c r="K1772" i="5"/>
  <c r="M1772" i="5" s="1"/>
  <c r="Z2062" i="5"/>
  <c r="Y2061" i="5"/>
  <c r="V2061" i="5" s="1"/>
  <c r="K1340" i="5"/>
  <c r="M1340" i="5" s="1"/>
  <c r="P1339" i="5"/>
  <c r="Q1339" i="5" s="1"/>
  <c r="N1339" i="5"/>
  <c r="Z1774" i="5"/>
  <c r="Y1773" i="5"/>
  <c r="V1773" i="5" s="1"/>
  <c r="P1519" i="5"/>
  <c r="Q1519" i="5" s="1"/>
  <c r="N1519" i="5"/>
  <c r="Z1342" i="5"/>
  <c r="Y1341" i="5"/>
  <c r="V1341" i="5" s="1"/>
  <c r="K1520" i="5"/>
  <c r="M1520" i="5" s="1"/>
  <c r="K1736" i="5"/>
  <c r="M1736" i="5" s="1"/>
  <c r="K2096" i="5"/>
  <c r="M2096" i="5" s="1"/>
  <c r="Z1522" i="5"/>
  <c r="Y1521" i="5"/>
  <c r="V1521" i="5" s="1"/>
  <c r="Z1738" i="5"/>
  <c r="Y1737" i="5"/>
  <c r="V1737" i="5" s="1"/>
  <c r="N1735" i="5"/>
  <c r="P1735" i="5"/>
  <c r="Q1735" i="5" s="1"/>
  <c r="Z2098" i="5"/>
  <c r="Y2097" i="5"/>
  <c r="V2097" i="5" s="1"/>
  <c r="P2095" i="5"/>
  <c r="Q2095" i="5" s="1"/>
  <c r="N2095" i="5"/>
  <c r="X587" i="5"/>
  <c r="P2059" i="5"/>
  <c r="N2059" i="5"/>
  <c r="P1699" i="5"/>
  <c r="N1699" i="5"/>
  <c r="P1700" i="5"/>
  <c r="N2060" i="5"/>
  <c r="R1158" i="5"/>
  <c r="U1158" i="5" s="1"/>
  <c r="T1158" i="5"/>
  <c r="S1158" i="5"/>
  <c r="S1698" i="5"/>
  <c r="T1698" i="5"/>
  <c r="R1698" i="5"/>
  <c r="U1698" i="5" s="1"/>
  <c r="T1734" i="5"/>
  <c r="S1734" i="5"/>
  <c r="R1734" i="5"/>
  <c r="U1734" i="5" s="1"/>
  <c r="S1338" i="5"/>
  <c r="R1338" i="5"/>
  <c r="U1338" i="5" s="1"/>
  <c r="T1338" i="5"/>
  <c r="S2058" i="5"/>
  <c r="T2058" i="5"/>
  <c r="R2058" i="5"/>
  <c r="U2058" i="5" s="1"/>
  <c r="W587" i="5"/>
  <c r="N1916" i="5"/>
  <c r="W1918" i="5"/>
  <c r="X1918" i="5"/>
  <c r="Y1918" i="5" s="1"/>
  <c r="K369" i="5"/>
  <c r="M369" i="5" s="1"/>
  <c r="P368" i="5"/>
  <c r="N368" i="5"/>
  <c r="T366" i="5"/>
  <c r="R366" i="5"/>
  <c r="U366" i="5" s="1"/>
  <c r="S366" i="5"/>
  <c r="Q367" i="5"/>
  <c r="U367" i="5" s="1"/>
  <c r="W370" i="5"/>
  <c r="X370" i="5"/>
  <c r="Y370" i="5" s="1"/>
  <c r="X478" i="5"/>
  <c r="W478" i="5"/>
  <c r="T1986" i="5"/>
  <c r="S1986" i="5"/>
  <c r="R1986" i="5"/>
  <c r="S1554" i="5"/>
  <c r="R1554" i="5"/>
  <c r="U1554" i="5" s="1"/>
  <c r="T1554" i="5"/>
  <c r="W1450" i="5"/>
  <c r="X1450" i="5"/>
  <c r="Y1450" i="5" s="1"/>
  <c r="W1954" i="5"/>
  <c r="X1954" i="5"/>
  <c r="Y1954" i="5" s="1"/>
  <c r="P1880" i="5"/>
  <c r="N1880" i="5"/>
  <c r="R1950" i="5"/>
  <c r="U1950" i="5" s="1"/>
  <c r="T1950" i="5"/>
  <c r="S1950" i="5"/>
  <c r="Q1555" i="5"/>
  <c r="Q2162" i="5"/>
  <c r="U2162" i="5"/>
  <c r="T1662" i="5"/>
  <c r="S1662" i="5"/>
  <c r="R1662" i="5"/>
  <c r="U1662" i="5" s="1"/>
  <c r="P1664" i="5"/>
  <c r="N1664" i="5"/>
  <c r="W1990" i="5"/>
  <c r="X1990" i="5"/>
  <c r="Y1990" i="5" s="1"/>
  <c r="K1485" i="5"/>
  <c r="M1485" i="5" s="1"/>
  <c r="K1953" i="5"/>
  <c r="M1953" i="5" s="1"/>
  <c r="P1952" i="5"/>
  <c r="N1952" i="5"/>
  <c r="S1878" i="5"/>
  <c r="T1878" i="5"/>
  <c r="R1878" i="5"/>
  <c r="U1878" i="5" s="1"/>
  <c r="Q1916" i="5"/>
  <c r="U1916" i="5" s="1"/>
  <c r="J1665" i="5"/>
  <c r="K1665" i="5" s="1"/>
  <c r="M1665" i="5" s="1"/>
  <c r="W1666" i="5"/>
  <c r="X1666" i="5"/>
  <c r="Y1666" i="5" s="1"/>
  <c r="V1666" i="5" s="1"/>
  <c r="Q1807" i="5"/>
  <c r="J1377" i="5"/>
  <c r="K1377" i="5" s="1"/>
  <c r="M1377" i="5" s="1"/>
  <c r="X1378" i="5"/>
  <c r="Y1378" i="5" s="1"/>
  <c r="V1378" i="5" s="1"/>
  <c r="W1378" i="5"/>
  <c r="K1989" i="5"/>
  <c r="M1989" i="5" s="1"/>
  <c r="X1486" i="5"/>
  <c r="Y1486" i="5" s="1"/>
  <c r="W1486" i="5"/>
  <c r="N475" i="5"/>
  <c r="P475" i="5"/>
  <c r="S1446" i="5"/>
  <c r="T1446" i="5"/>
  <c r="R1446" i="5"/>
  <c r="U1446" i="5" s="1"/>
  <c r="S1374" i="5"/>
  <c r="T1374" i="5"/>
  <c r="R1374" i="5"/>
  <c r="U1374" i="5" s="1"/>
  <c r="P1484" i="5"/>
  <c r="N1484" i="5"/>
  <c r="Q1447" i="5"/>
  <c r="Q1375" i="5"/>
  <c r="S2154" i="5"/>
  <c r="R2154" i="5"/>
  <c r="T2154" i="5"/>
  <c r="P1556" i="5"/>
  <c r="N1556" i="5"/>
  <c r="X2026" i="5"/>
  <c r="Y2026" i="5" s="1"/>
  <c r="W2026" i="5"/>
  <c r="P2024" i="5"/>
  <c r="N2024" i="5"/>
  <c r="Q1483" i="5"/>
  <c r="U1483" i="5" s="1"/>
  <c r="Q1663" i="5"/>
  <c r="K476" i="5"/>
  <c r="M476" i="5" s="1"/>
  <c r="Q1591" i="5"/>
  <c r="Q1951" i="5"/>
  <c r="T473" i="5"/>
  <c r="S473" i="5"/>
  <c r="R473" i="5"/>
  <c r="U473" i="5" s="1"/>
  <c r="X1810" i="5"/>
  <c r="Y1810" i="5" s="1"/>
  <c r="W1810" i="5"/>
  <c r="R2157" i="5"/>
  <c r="T2157" i="5"/>
  <c r="S2157" i="5"/>
  <c r="K1557" i="5"/>
  <c r="M1557" i="5" s="1"/>
  <c r="K2025" i="5"/>
  <c r="M2025" i="5" s="1"/>
  <c r="Q474" i="5"/>
  <c r="Z478" i="5"/>
  <c r="Y477" i="5"/>
  <c r="K1809" i="5"/>
  <c r="M1809" i="5" s="1"/>
  <c r="P1448" i="5"/>
  <c r="N1448" i="5"/>
  <c r="S1482" i="5"/>
  <c r="R1482" i="5"/>
  <c r="U1482" i="5" s="1"/>
  <c r="T1482" i="5"/>
  <c r="P1808" i="5"/>
  <c r="N1808" i="5"/>
  <c r="T1915" i="5"/>
  <c r="R1915" i="5"/>
  <c r="U1915" i="5" s="1"/>
  <c r="S1915" i="5"/>
  <c r="Q1987" i="5"/>
  <c r="X1558" i="5"/>
  <c r="Y1558" i="5" s="1"/>
  <c r="W1558" i="5"/>
  <c r="S2155" i="5"/>
  <c r="R2155" i="5"/>
  <c r="T2155" i="5"/>
  <c r="K1881" i="5"/>
  <c r="M1881" i="5" s="1"/>
  <c r="P1988" i="5"/>
  <c r="N1988" i="5"/>
  <c r="Q2023" i="5"/>
  <c r="U2023" i="5" s="1"/>
  <c r="T2022" i="5"/>
  <c r="R2022" i="5"/>
  <c r="U2022" i="5" s="1"/>
  <c r="S2022" i="5"/>
  <c r="Q1879" i="5"/>
  <c r="W1594" i="5"/>
  <c r="X1594" i="5"/>
  <c r="Y1594" i="5" s="1"/>
  <c r="W1630" i="5"/>
  <c r="X1630" i="5"/>
  <c r="K1449" i="5"/>
  <c r="M1449" i="5" s="1"/>
  <c r="T1806" i="5"/>
  <c r="R1806" i="5"/>
  <c r="U1806" i="5" s="1"/>
  <c r="S1806" i="5"/>
  <c r="X1882" i="5"/>
  <c r="Y1882" i="5" s="1"/>
  <c r="W1882" i="5"/>
  <c r="S1590" i="5"/>
  <c r="T1590" i="5"/>
  <c r="R1590" i="5"/>
  <c r="P1592" i="5"/>
  <c r="N1592" i="5"/>
  <c r="P1376" i="5"/>
  <c r="N1376" i="5"/>
  <c r="K1593" i="5"/>
  <c r="M1593" i="5" s="1"/>
  <c r="T2158" i="5"/>
  <c r="S2158" i="5"/>
  <c r="R2158" i="5"/>
  <c r="R2161" i="5"/>
  <c r="S2161" i="5"/>
  <c r="T2161" i="5"/>
  <c r="P1268" i="5"/>
  <c r="N1268" i="5"/>
  <c r="Q1267" i="5"/>
  <c r="W1270" i="5"/>
  <c r="X1270" i="5"/>
  <c r="Y1270" i="5" s="1"/>
  <c r="K1269" i="5"/>
  <c r="M1269" i="5" s="1"/>
  <c r="S1266" i="5"/>
  <c r="R1266" i="5"/>
  <c r="T1266" i="5"/>
  <c r="Q1231" i="5"/>
  <c r="U1231" i="5" s="1"/>
  <c r="P1232" i="5"/>
  <c r="N1232" i="5"/>
  <c r="K1233" i="5"/>
  <c r="M1233" i="5" s="1"/>
  <c r="T1230" i="5"/>
  <c r="S1230" i="5"/>
  <c r="R1230" i="5"/>
  <c r="U1230" i="5" s="1"/>
  <c r="X1234" i="5"/>
  <c r="Y1234" i="5" s="1"/>
  <c r="W1234" i="5"/>
  <c r="X1198" i="5"/>
  <c r="Y1198" i="5" s="1"/>
  <c r="V1198" i="5" s="1"/>
  <c r="W1198" i="5"/>
  <c r="K1197" i="5"/>
  <c r="M1197" i="5" s="1"/>
  <c r="Q1195" i="5"/>
  <c r="P1196" i="5"/>
  <c r="N1196" i="5"/>
  <c r="S1194" i="5"/>
  <c r="T1194" i="5"/>
  <c r="R1194" i="5"/>
  <c r="U1194" i="5" s="1"/>
  <c r="W1090" i="5"/>
  <c r="X1090" i="5"/>
  <c r="Y1090" i="5" s="1"/>
  <c r="V1090" i="5" s="1"/>
  <c r="K1089" i="5"/>
  <c r="M1089" i="5" s="1"/>
  <c r="N1088" i="5"/>
  <c r="P1088" i="5"/>
  <c r="Q1087" i="5"/>
  <c r="R1086" i="5"/>
  <c r="S1086" i="5"/>
  <c r="T1086" i="5"/>
  <c r="X839" i="5"/>
  <c r="K946" i="5"/>
  <c r="M946" i="5" s="1"/>
  <c r="Q944" i="5"/>
  <c r="K32" i="8"/>
  <c r="T943" i="5"/>
  <c r="R943" i="5"/>
  <c r="S943" i="5"/>
  <c r="W659" i="5"/>
  <c r="X659" i="5"/>
  <c r="W1306" i="5"/>
  <c r="N874" i="5"/>
  <c r="X1306" i="5"/>
  <c r="Z920" i="5"/>
  <c r="W82" i="5"/>
  <c r="W263" i="5"/>
  <c r="X264" i="5" s="1"/>
  <c r="W734" i="5"/>
  <c r="X735" i="5" s="1"/>
  <c r="K910" i="5"/>
  <c r="M910" i="5" s="1"/>
  <c r="W412" i="5"/>
  <c r="X413" i="5" s="1"/>
  <c r="X412" i="5"/>
  <c r="J31" i="8"/>
  <c r="Q908" i="5"/>
  <c r="W769" i="5"/>
  <c r="X770" i="5" s="1"/>
  <c r="X299" i="5"/>
  <c r="W300" i="5" s="1"/>
  <c r="W1055" i="5"/>
  <c r="X1056" i="5" s="1"/>
  <c r="S907" i="5"/>
  <c r="T907" i="5"/>
  <c r="R907" i="5"/>
  <c r="U907" i="5" s="1"/>
  <c r="W14" i="5"/>
  <c r="X15" i="5" s="1"/>
  <c r="X51" i="5"/>
  <c r="W51" i="5"/>
  <c r="W985" i="5"/>
  <c r="X986" i="5" s="1"/>
  <c r="X877" i="5"/>
  <c r="W878" i="5" s="1"/>
  <c r="N909" i="5"/>
  <c r="P909" i="5"/>
  <c r="X553" i="5"/>
  <c r="W554" i="5" s="1"/>
  <c r="W446" i="5"/>
  <c r="X447" i="5" s="1"/>
  <c r="X82" i="5"/>
  <c r="X515" i="5"/>
  <c r="W1018" i="5"/>
  <c r="W515" i="5"/>
  <c r="W911" i="5"/>
  <c r="X911" i="5"/>
  <c r="Y911" i="5" s="1"/>
  <c r="W1126" i="5"/>
  <c r="X1126" i="5"/>
  <c r="X119" i="5"/>
  <c r="W119" i="5"/>
  <c r="X1018" i="5"/>
  <c r="Z534" i="5"/>
  <c r="T2055" i="5"/>
  <c r="S2055" i="5"/>
  <c r="R2055" i="5"/>
  <c r="U2055" i="5" s="1"/>
  <c r="F74" i="8"/>
  <c r="T1155" i="5"/>
  <c r="S1155" i="5"/>
  <c r="R1155" i="5"/>
  <c r="U1155" i="5" s="1"/>
  <c r="S544" i="5"/>
  <c r="R544" i="5"/>
  <c r="U544" i="5" s="1"/>
  <c r="T544" i="5"/>
  <c r="R724" i="5"/>
  <c r="U724" i="5" s="1"/>
  <c r="T724" i="5"/>
  <c r="S724" i="5"/>
  <c r="S219" i="5"/>
  <c r="T219" i="5"/>
  <c r="R219" i="5"/>
  <c r="U219" i="5" s="1"/>
  <c r="F73" i="8"/>
  <c r="R2091" i="5"/>
  <c r="U2091" i="5" s="1"/>
  <c r="T2091" i="5"/>
  <c r="S2091" i="5"/>
  <c r="R832" i="5"/>
  <c r="U832" i="5" s="1"/>
  <c r="T832" i="5"/>
  <c r="S832" i="5"/>
  <c r="R436" i="5"/>
  <c r="U436" i="5" s="1"/>
  <c r="T436" i="5"/>
  <c r="S436" i="5"/>
  <c r="G54" i="8"/>
  <c r="G11" i="8"/>
  <c r="Q220" i="5"/>
  <c r="Q725" i="5"/>
  <c r="G38" i="8"/>
  <c r="N221" i="5"/>
  <c r="P221" i="5"/>
  <c r="N762" i="5"/>
  <c r="P762" i="5"/>
  <c r="M763" i="5"/>
  <c r="S760" i="5"/>
  <c r="T760" i="5"/>
  <c r="R760" i="5"/>
  <c r="U760" i="5" s="1"/>
  <c r="S1695" i="5"/>
  <c r="R1695" i="5"/>
  <c r="U1695" i="5" s="1"/>
  <c r="T1695" i="5"/>
  <c r="G53" i="8"/>
  <c r="G29" i="8"/>
  <c r="Q833" i="5"/>
  <c r="G27" i="8"/>
  <c r="Q761" i="5"/>
  <c r="G63" i="8"/>
  <c r="Q437" i="5"/>
  <c r="G18" i="8"/>
  <c r="G64" i="8"/>
  <c r="Q401" i="5"/>
  <c r="P402" i="5"/>
  <c r="N402" i="5"/>
  <c r="N726" i="5"/>
  <c r="P726" i="5"/>
  <c r="N438" i="5"/>
  <c r="P438" i="5"/>
  <c r="M439" i="5"/>
  <c r="M222" i="5"/>
  <c r="M547" i="5"/>
  <c r="M835" i="5"/>
  <c r="P294" i="5"/>
  <c r="N294" i="5"/>
  <c r="K77" i="5"/>
  <c r="M77" i="5" s="1"/>
  <c r="N77" i="5" s="1"/>
  <c r="Y296" i="5"/>
  <c r="V296" i="5" s="1"/>
  <c r="Z297" i="5"/>
  <c r="Y1052" i="5"/>
  <c r="V1052" i="5" s="1"/>
  <c r="Z1053" i="5"/>
  <c r="Y877" i="5"/>
  <c r="V877" i="5" s="1"/>
  <c r="Z878" i="5"/>
  <c r="K1051" i="5"/>
  <c r="M1051" i="5" s="1"/>
  <c r="K295" i="5"/>
  <c r="M295" i="5" s="1"/>
  <c r="H13" i="8"/>
  <c r="Q293" i="5"/>
  <c r="T293" i="5" s="1"/>
  <c r="P75" i="5"/>
  <c r="N75" i="5"/>
  <c r="Q1049" i="5"/>
  <c r="H35" i="8"/>
  <c r="S76" i="5"/>
  <c r="I63" i="8"/>
  <c r="S292" i="5"/>
  <c r="R292" i="5"/>
  <c r="U292" i="5" s="1"/>
  <c r="T292" i="5"/>
  <c r="K584" i="5"/>
  <c r="M584" i="5" s="1"/>
  <c r="Z82" i="5"/>
  <c r="Z838" i="5"/>
  <c r="Z11" i="5"/>
  <c r="Y10" i="5"/>
  <c r="U5" i="5"/>
  <c r="T1048" i="5"/>
  <c r="S1048" i="5"/>
  <c r="R1048" i="5"/>
  <c r="U1048" i="5" s="1"/>
  <c r="Z550" i="5"/>
  <c r="Y549" i="5"/>
  <c r="V549" i="5" s="1"/>
  <c r="Z807" i="5"/>
  <c r="Z225" i="5"/>
  <c r="Y224" i="5"/>
  <c r="K620" i="5"/>
  <c r="M620" i="5" s="1"/>
  <c r="N258" i="5"/>
  <c r="P258" i="5"/>
  <c r="N979" i="5"/>
  <c r="P979" i="5"/>
  <c r="U400" i="5"/>
  <c r="H23" i="8"/>
  <c r="Q618" i="5"/>
  <c r="N727" i="5"/>
  <c r="P727" i="5"/>
  <c r="I5" i="8"/>
  <c r="Q7" i="5"/>
  <c r="S873" i="5"/>
  <c r="T873" i="5"/>
  <c r="R873" i="5"/>
  <c r="U873" i="5" s="1"/>
  <c r="H22" i="8"/>
  <c r="Q582" i="5"/>
  <c r="Z586" i="5"/>
  <c r="Y585" i="5"/>
  <c r="T617" i="5"/>
  <c r="R617" i="5"/>
  <c r="U617" i="5" s="1"/>
  <c r="S617" i="5"/>
  <c r="K43" i="5"/>
  <c r="M43" i="5" s="1"/>
  <c r="H55" i="8"/>
  <c r="H6" i="8"/>
  <c r="Q41" i="5"/>
  <c r="N8" i="5"/>
  <c r="P8" i="5"/>
  <c r="P875" i="5"/>
  <c r="N875" i="5"/>
  <c r="H29" i="8"/>
  <c r="Q834" i="5"/>
  <c r="K259" i="5"/>
  <c r="M259" i="5" s="1"/>
  <c r="K404" i="5"/>
  <c r="K980" i="5"/>
  <c r="Z622" i="5"/>
  <c r="Y621" i="5"/>
  <c r="Z153" i="5"/>
  <c r="Z189" i="5"/>
  <c r="T6" i="5"/>
  <c r="R6" i="5"/>
  <c r="U6" i="5" s="1"/>
  <c r="S6" i="5"/>
  <c r="P403" i="5"/>
  <c r="N403" i="5"/>
  <c r="T545" i="5"/>
  <c r="R545" i="5"/>
  <c r="U545" i="5" s="1"/>
  <c r="S545" i="5"/>
  <c r="Z117" i="5"/>
  <c r="Z45" i="5"/>
  <c r="Y44" i="5"/>
  <c r="V44" i="5" s="1"/>
  <c r="K764" i="5"/>
  <c r="M764" i="5" s="1"/>
  <c r="N583" i="5"/>
  <c r="P583" i="5"/>
  <c r="N42" i="5"/>
  <c r="P42" i="5"/>
  <c r="R40" i="5"/>
  <c r="U40" i="5" s="1"/>
  <c r="T40" i="5"/>
  <c r="S40" i="5"/>
  <c r="Q874" i="5"/>
  <c r="L30" i="8"/>
  <c r="H33" i="8"/>
  <c r="Q978" i="5"/>
  <c r="Z261" i="5"/>
  <c r="Y260" i="5"/>
  <c r="V260" i="5" s="1"/>
  <c r="Z406" i="5"/>
  <c r="Z1305" i="5"/>
  <c r="Z1306" i="5" s="1"/>
  <c r="Z1307" i="5" s="1"/>
  <c r="Z1308" i="5" s="1"/>
  <c r="Z1309" i="5" s="1"/>
  <c r="Z1310" i="5" s="1"/>
  <c r="Z1311" i="5" s="1"/>
  <c r="Z1312" i="5" s="1"/>
  <c r="Z1313" i="5" s="1"/>
  <c r="Z982" i="5"/>
  <c r="Y981" i="5"/>
  <c r="V981" i="5" s="1"/>
  <c r="K728" i="5"/>
  <c r="M728" i="5" s="1"/>
  <c r="K440" i="5"/>
  <c r="U1731" i="5"/>
  <c r="S581" i="5"/>
  <c r="R581" i="5"/>
  <c r="U581" i="5" s="1"/>
  <c r="T581" i="5"/>
  <c r="Z1017" i="5"/>
  <c r="K836" i="5"/>
  <c r="K9" i="5"/>
  <c r="M9" i="5" s="1"/>
  <c r="Z695" i="5"/>
  <c r="Z766" i="5"/>
  <c r="Y765" i="5"/>
  <c r="V765" i="5" s="1"/>
  <c r="H12" i="8"/>
  <c r="Q257" i="5"/>
  <c r="R977" i="5"/>
  <c r="U977" i="5" s="1"/>
  <c r="T977" i="5"/>
  <c r="S977" i="5"/>
  <c r="K548" i="5"/>
  <c r="K223" i="5"/>
  <c r="Z730" i="5"/>
  <c r="Y729" i="5"/>
  <c r="V729" i="5" s="1"/>
  <c r="Z442" i="5"/>
  <c r="Y441" i="5"/>
  <c r="V441" i="5" s="1"/>
  <c r="Q546" i="5"/>
  <c r="H21" i="8"/>
  <c r="P619" i="5"/>
  <c r="N619" i="5"/>
  <c r="T256" i="5"/>
  <c r="R256" i="5"/>
  <c r="U256" i="5" s="1"/>
  <c r="S256" i="5"/>
  <c r="AA517" i="5"/>
  <c r="J14" i="8"/>
  <c r="K57" i="8"/>
  <c r="T1839" i="5"/>
  <c r="S1839" i="5"/>
  <c r="R1839" i="5"/>
  <c r="U1839" i="5" s="1"/>
  <c r="Z1135" i="5"/>
  <c r="AA127" i="5"/>
  <c r="W695" i="5" l="1"/>
  <c r="W840" i="5"/>
  <c r="K876" i="5"/>
  <c r="M876" i="5" s="1"/>
  <c r="V1422" i="5"/>
  <c r="K1422" i="5"/>
  <c r="M1422" i="5" s="1"/>
  <c r="X1423" i="5"/>
  <c r="Y1423" i="5" s="1"/>
  <c r="W1423" i="5"/>
  <c r="S1419" i="5"/>
  <c r="R1419" i="5"/>
  <c r="T1419" i="5"/>
  <c r="N1421" i="5"/>
  <c r="P1421" i="5"/>
  <c r="Q1420" i="5"/>
  <c r="U1420" i="5"/>
  <c r="V1745" i="5"/>
  <c r="K1745" i="5"/>
  <c r="M1745" i="5" s="1"/>
  <c r="W1056" i="5"/>
  <c r="X1057" i="5" s="1"/>
  <c r="P1781" i="5"/>
  <c r="N1781" i="5"/>
  <c r="T1779" i="5"/>
  <c r="S1779" i="5"/>
  <c r="R1779" i="5"/>
  <c r="S2067" i="5"/>
  <c r="T2067" i="5"/>
  <c r="R2067" i="5"/>
  <c r="T1166" i="5"/>
  <c r="R1166" i="5"/>
  <c r="U1166" i="5" s="1"/>
  <c r="S1166" i="5"/>
  <c r="W1783" i="5"/>
  <c r="X1783" i="5"/>
  <c r="Y1783" i="5" s="1"/>
  <c r="W1746" i="5"/>
  <c r="X1746" i="5"/>
  <c r="Y1746" i="5" s="1"/>
  <c r="V911" i="5"/>
  <c r="Q1780" i="5"/>
  <c r="U1780" i="5"/>
  <c r="K1350" i="5"/>
  <c r="M1350" i="5" s="1"/>
  <c r="V1350" i="5"/>
  <c r="U2068" i="5"/>
  <c r="Q2068" i="5"/>
  <c r="V1782" i="5"/>
  <c r="K1782" i="5"/>
  <c r="M1782" i="5" s="1"/>
  <c r="Q1348" i="5"/>
  <c r="U1348" i="5"/>
  <c r="W1170" i="5"/>
  <c r="X1170" i="5"/>
  <c r="Y1170" i="5" s="1"/>
  <c r="W1711" i="5"/>
  <c r="X1711" i="5"/>
  <c r="Y1711" i="5" s="1"/>
  <c r="W1351" i="5"/>
  <c r="X1351" i="5"/>
  <c r="Y1351" i="5" s="1"/>
  <c r="P1349" i="5"/>
  <c r="N1349" i="5"/>
  <c r="Q1743" i="5"/>
  <c r="U1743" i="5"/>
  <c r="T1347" i="5"/>
  <c r="R1347" i="5"/>
  <c r="S1347" i="5"/>
  <c r="K1169" i="5"/>
  <c r="M1169" i="5" s="1"/>
  <c r="V1169" i="5"/>
  <c r="N1709" i="5"/>
  <c r="P1709" i="5"/>
  <c r="V1710" i="5"/>
  <c r="K1710" i="5"/>
  <c r="M1710" i="5" s="1"/>
  <c r="U1167" i="5"/>
  <c r="Q1167" i="5"/>
  <c r="V2070" i="5"/>
  <c r="K2070" i="5"/>
  <c r="M2070" i="5" s="1"/>
  <c r="U1708" i="5"/>
  <c r="Q1708" i="5"/>
  <c r="P2069" i="5"/>
  <c r="N2069" i="5"/>
  <c r="T1707" i="5"/>
  <c r="R1707" i="5"/>
  <c r="S1707" i="5"/>
  <c r="P1168" i="5"/>
  <c r="N1168" i="5"/>
  <c r="P1744" i="5"/>
  <c r="N1744" i="5"/>
  <c r="W2071" i="5"/>
  <c r="X2071" i="5"/>
  <c r="Y2071" i="5" s="1"/>
  <c r="W226" i="5"/>
  <c r="N340" i="5"/>
  <c r="P340" i="5"/>
  <c r="V341" i="5"/>
  <c r="K341" i="5"/>
  <c r="M341" i="5" s="1"/>
  <c r="W342" i="5"/>
  <c r="X342" i="5"/>
  <c r="Y342" i="5" s="1"/>
  <c r="U339" i="5"/>
  <c r="Q339" i="5"/>
  <c r="T338" i="5"/>
  <c r="R338" i="5"/>
  <c r="U338" i="5" s="1"/>
  <c r="S338" i="5"/>
  <c r="P945" i="5"/>
  <c r="L32" i="8" s="1"/>
  <c r="X803" i="5"/>
  <c r="W803" i="5"/>
  <c r="X226" i="5"/>
  <c r="X52" i="5"/>
  <c r="W623" i="5"/>
  <c r="X623" i="5"/>
  <c r="X300" i="5"/>
  <c r="W301" i="5" s="1"/>
  <c r="X695" i="5"/>
  <c r="X696" i="5" s="1"/>
  <c r="X947" i="5"/>
  <c r="Y947" i="5" s="1"/>
  <c r="K947" i="5" s="1"/>
  <c r="M947" i="5" s="1"/>
  <c r="W947" i="5"/>
  <c r="X190" i="5"/>
  <c r="V946" i="5"/>
  <c r="W190" i="5"/>
  <c r="V9" i="5"/>
  <c r="I35" i="8"/>
  <c r="X154" i="5"/>
  <c r="W154" i="5"/>
  <c r="Y1702" i="5"/>
  <c r="Z1703" i="5"/>
  <c r="Y1162" i="5"/>
  <c r="V1162" i="5" s="1"/>
  <c r="Z1163" i="5"/>
  <c r="Y2062" i="5"/>
  <c r="Z2063" i="5"/>
  <c r="Y1738" i="5"/>
  <c r="V1738" i="5" s="1"/>
  <c r="Z1739" i="5"/>
  <c r="Y1342" i="5"/>
  <c r="V1342" i="5" s="1"/>
  <c r="Z1343" i="5"/>
  <c r="Y2098" i="5"/>
  <c r="V2098" i="5" s="1"/>
  <c r="Z2099" i="5"/>
  <c r="Y1522" i="5"/>
  <c r="V1522" i="5" s="1"/>
  <c r="Z1523" i="5"/>
  <c r="Y1774" i="5"/>
  <c r="Z1775" i="5"/>
  <c r="V1881" i="5"/>
  <c r="T76" i="5"/>
  <c r="V1953" i="5"/>
  <c r="V1377" i="5"/>
  <c r="V1089" i="5"/>
  <c r="K1918" i="5"/>
  <c r="M1918" i="5" s="1"/>
  <c r="P1918" i="5" s="1"/>
  <c r="V1989" i="5"/>
  <c r="V1197" i="5"/>
  <c r="N1917" i="5"/>
  <c r="S2160" i="5"/>
  <c r="R2160" i="5"/>
  <c r="T2160" i="5"/>
  <c r="V1449" i="5"/>
  <c r="V1593" i="5"/>
  <c r="V2025" i="5"/>
  <c r="V476" i="5"/>
  <c r="V1557" i="5"/>
  <c r="V369" i="5"/>
  <c r="V1558" i="5"/>
  <c r="V1233" i="5"/>
  <c r="V1485" i="5"/>
  <c r="V1269" i="5"/>
  <c r="X588" i="5"/>
  <c r="R1735" i="5"/>
  <c r="U1735" i="5" s="1"/>
  <c r="T1735" i="5"/>
  <c r="S1735" i="5"/>
  <c r="P2096" i="5"/>
  <c r="Q2096" i="5" s="1"/>
  <c r="N2096" i="5"/>
  <c r="K1341" i="5"/>
  <c r="M1341" i="5" s="1"/>
  <c r="P1772" i="5"/>
  <c r="Q1772" i="5" s="1"/>
  <c r="N1772" i="5"/>
  <c r="T1339" i="5"/>
  <c r="S1339" i="5"/>
  <c r="R1339" i="5"/>
  <c r="U1339" i="5" s="1"/>
  <c r="R1771" i="5"/>
  <c r="U1771" i="5" s="1"/>
  <c r="S1771" i="5"/>
  <c r="T1771" i="5"/>
  <c r="K1737" i="5"/>
  <c r="M1737" i="5" s="1"/>
  <c r="K1701" i="5"/>
  <c r="M1701" i="5" s="1"/>
  <c r="S2095" i="5"/>
  <c r="T2095" i="5"/>
  <c r="R2095" i="5"/>
  <c r="U2095" i="5" s="1"/>
  <c r="P1736" i="5"/>
  <c r="Q1736" i="5" s="1"/>
  <c r="N1736" i="5"/>
  <c r="T1519" i="5"/>
  <c r="S1519" i="5"/>
  <c r="R1519" i="5"/>
  <c r="U1519" i="5" s="1"/>
  <c r="P1340" i="5"/>
  <c r="N1340" i="5"/>
  <c r="R1159" i="5"/>
  <c r="U1159" i="5" s="1"/>
  <c r="S1159" i="5"/>
  <c r="T1159" i="5"/>
  <c r="K2097" i="5"/>
  <c r="M2097" i="5" s="1"/>
  <c r="K1521" i="5"/>
  <c r="M1521" i="5" s="1"/>
  <c r="K1773" i="5"/>
  <c r="M1773" i="5" s="1"/>
  <c r="K2061" i="5"/>
  <c r="M2061" i="5" s="1"/>
  <c r="K1161" i="5"/>
  <c r="M1161" i="5" s="1"/>
  <c r="P1160" i="5"/>
  <c r="Q1160" i="5" s="1"/>
  <c r="N1160" i="5"/>
  <c r="P1520" i="5"/>
  <c r="N1520" i="5"/>
  <c r="Q1699" i="5"/>
  <c r="U1699" i="5" s="1"/>
  <c r="Q1700" i="5"/>
  <c r="U1700" i="5"/>
  <c r="Q2060" i="5"/>
  <c r="U2060" i="5"/>
  <c r="Q2059" i="5"/>
  <c r="U2059" i="5" s="1"/>
  <c r="X1919" i="5"/>
  <c r="Y1919" i="5" s="1"/>
  <c r="W588" i="5"/>
  <c r="W1919" i="5"/>
  <c r="K370" i="5"/>
  <c r="M370" i="5" s="1"/>
  <c r="X371" i="5"/>
  <c r="Y371" i="5" s="1"/>
  <c r="W371" i="5"/>
  <c r="T367" i="5"/>
  <c r="R367" i="5"/>
  <c r="S367" i="5"/>
  <c r="Q368" i="5"/>
  <c r="N369" i="5"/>
  <c r="P369" i="5"/>
  <c r="X479" i="5"/>
  <c r="W479" i="5"/>
  <c r="G7" i="8"/>
  <c r="X1595" i="5"/>
  <c r="Y1595" i="5" s="1"/>
  <c r="W1595" i="5"/>
  <c r="R1987" i="5"/>
  <c r="U1987" i="5" s="1"/>
  <c r="S1987" i="5"/>
  <c r="T1987" i="5"/>
  <c r="P476" i="5"/>
  <c r="N476" i="5"/>
  <c r="W2027" i="5"/>
  <c r="X2027" i="5"/>
  <c r="Y2027" i="5" s="1"/>
  <c r="Q1484" i="5"/>
  <c r="P1989" i="5"/>
  <c r="N1989" i="5"/>
  <c r="P1953" i="5"/>
  <c r="N1953" i="5"/>
  <c r="S2162" i="5"/>
  <c r="R2162" i="5"/>
  <c r="T2162" i="5"/>
  <c r="Q1376" i="5"/>
  <c r="W1883" i="5"/>
  <c r="X1883" i="5"/>
  <c r="Y1883" i="5" s="1"/>
  <c r="P1449" i="5"/>
  <c r="N1449" i="5"/>
  <c r="T2023" i="5"/>
  <c r="R2023" i="5"/>
  <c r="S2023" i="5"/>
  <c r="K477" i="5"/>
  <c r="M477" i="5" s="1"/>
  <c r="P2025" i="5"/>
  <c r="N2025" i="5"/>
  <c r="T1663" i="5"/>
  <c r="S1663" i="5"/>
  <c r="R1663" i="5"/>
  <c r="U1663" i="5" s="1"/>
  <c r="Q2024" i="5"/>
  <c r="K2026" i="5"/>
  <c r="M2026" i="5" s="1"/>
  <c r="T1375" i="5"/>
  <c r="S1375" i="5"/>
  <c r="R1375" i="5"/>
  <c r="U1375" i="5" s="1"/>
  <c r="Q475" i="5"/>
  <c r="U475" i="5" s="1"/>
  <c r="J1378" i="5"/>
  <c r="K1378" i="5" s="1"/>
  <c r="M1378" i="5" s="1"/>
  <c r="X1379" i="5"/>
  <c r="Y1379" i="5" s="1"/>
  <c r="V1379" i="5" s="1"/>
  <c r="W1379" i="5"/>
  <c r="J1666" i="5"/>
  <c r="K1666" i="5" s="1"/>
  <c r="M1666" i="5" s="1"/>
  <c r="X1667" i="5"/>
  <c r="Y1667" i="5" s="1"/>
  <c r="W1667" i="5"/>
  <c r="Q1664" i="5"/>
  <c r="Q1880" i="5"/>
  <c r="U1880" i="5" s="1"/>
  <c r="K1882" i="5"/>
  <c r="M1882" i="5" s="1"/>
  <c r="T1879" i="5"/>
  <c r="R1879" i="5"/>
  <c r="U1879" i="5" s="1"/>
  <c r="S1879" i="5"/>
  <c r="Z479" i="5"/>
  <c r="Y478" i="5"/>
  <c r="X1811" i="5"/>
  <c r="Y1811" i="5" s="1"/>
  <c r="W1811" i="5"/>
  <c r="T1951" i="5"/>
  <c r="R1951" i="5"/>
  <c r="U1951" i="5" s="1"/>
  <c r="S1951" i="5"/>
  <c r="P1485" i="5"/>
  <c r="N1485" i="5"/>
  <c r="T1555" i="5"/>
  <c r="R1555" i="5"/>
  <c r="U1555" i="5" s="1"/>
  <c r="S1555" i="5"/>
  <c r="K1954" i="5"/>
  <c r="M1954" i="5" s="1"/>
  <c r="Q1592" i="5"/>
  <c r="Q1988" i="5"/>
  <c r="W1559" i="5"/>
  <c r="X1559" i="5"/>
  <c r="Y1559" i="5" s="1"/>
  <c r="K1810" i="5"/>
  <c r="M1810" i="5" s="1"/>
  <c r="T1591" i="5"/>
  <c r="R1591" i="5"/>
  <c r="U1591" i="5" s="1"/>
  <c r="S1591" i="5"/>
  <c r="P1665" i="5"/>
  <c r="N1665" i="5"/>
  <c r="Q1556" i="5"/>
  <c r="U1556" i="5" s="1"/>
  <c r="S1447" i="5"/>
  <c r="R1447" i="5"/>
  <c r="U1447" i="5" s="1"/>
  <c r="T1447" i="5"/>
  <c r="X1487" i="5"/>
  <c r="Y1487" i="5" s="1"/>
  <c r="W1487" i="5"/>
  <c r="P1377" i="5"/>
  <c r="N1377" i="5"/>
  <c r="Q1952" i="5"/>
  <c r="W1955" i="5"/>
  <c r="X1955" i="5"/>
  <c r="Y1955" i="5" s="1"/>
  <c r="V1955" i="5" s="1"/>
  <c r="X1631" i="5"/>
  <c r="W1631" i="5"/>
  <c r="P1881" i="5"/>
  <c r="N1881" i="5"/>
  <c r="K1558" i="5"/>
  <c r="M1558" i="5" s="1"/>
  <c r="Q1448" i="5"/>
  <c r="R474" i="5"/>
  <c r="U474" i="5" s="1"/>
  <c r="T474" i="5"/>
  <c r="S474" i="5"/>
  <c r="P1557" i="5"/>
  <c r="N1557" i="5"/>
  <c r="K1486" i="5"/>
  <c r="M1486" i="5" s="1"/>
  <c r="T1807" i="5"/>
  <c r="S1807" i="5"/>
  <c r="R1807" i="5"/>
  <c r="U1807" i="5" s="1"/>
  <c r="T1916" i="5"/>
  <c r="R1916" i="5"/>
  <c r="S1916" i="5"/>
  <c r="K1990" i="5"/>
  <c r="M1990" i="5" s="1"/>
  <c r="K1450" i="5"/>
  <c r="M1450" i="5" s="1"/>
  <c r="P1593" i="5"/>
  <c r="N1593" i="5"/>
  <c r="K1594" i="5"/>
  <c r="M1594" i="5" s="1"/>
  <c r="Q1808" i="5"/>
  <c r="P1809" i="5"/>
  <c r="N1809" i="5"/>
  <c r="T1483" i="5"/>
  <c r="R1483" i="5"/>
  <c r="S1483" i="5"/>
  <c r="Q1917" i="5"/>
  <c r="U1917" i="5" s="1"/>
  <c r="X1991" i="5"/>
  <c r="Y1991" i="5" s="1"/>
  <c r="W1991" i="5"/>
  <c r="X1451" i="5"/>
  <c r="Y1451" i="5" s="1"/>
  <c r="W1451" i="5"/>
  <c r="K1270" i="5"/>
  <c r="M1270" i="5" s="1"/>
  <c r="W1271" i="5"/>
  <c r="X1271" i="5"/>
  <c r="Y1271" i="5" s="1"/>
  <c r="R1267" i="5"/>
  <c r="U1267" i="5" s="1"/>
  <c r="S1267" i="5"/>
  <c r="T1267" i="5"/>
  <c r="P1269" i="5"/>
  <c r="N1269" i="5"/>
  <c r="Q1268" i="5"/>
  <c r="P1233" i="5"/>
  <c r="N1233" i="5"/>
  <c r="X1235" i="5"/>
  <c r="Y1235" i="5" s="1"/>
  <c r="W1235" i="5"/>
  <c r="K1234" i="5"/>
  <c r="M1234" i="5" s="1"/>
  <c r="Q1232" i="5"/>
  <c r="T1231" i="5"/>
  <c r="S1231" i="5"/>
  <c r="R1231" i="5"/>
  <c r="R1195" i="5"/>
  <c r="U1195" i="5" s="1"/>
  <c r="T1195" i="5"/>
  <c r="S1195" i="5"/>
  <c r="P1197" i="5"/>
  <c r="N1197" i="5"/>
  <c r="W1199" i="5"/>
  <c r="X1199" i="5"/>
  <c r="Y1199" i="5" s="1"/>
  <c r="Q1196" i="5"/>
  <c r="K1198" i="5"/>
  <c r="M1198" i="5" s="1"/>
  <c r="Q1088" i="5"/>
  <c r="N1089" i="5"/>
  <c r="P1089" i="5"/>
  <c r="K1090" i="5"/>
  <c r="M1090" i="5" s="1"/>
  <c r="S1087" i="5"/>
  <c r="R1087" i="5"/>
  <c r="U1087" i="5" s="1"/>
  <c r="T1087" i="5"/>
  <c r="W1091" i="5"/>
  <c r="X1091" i="5"/>
  <c r="Y1091" i="5" s="1"/>
  <c r="X840" i="5"/>
  <c r="Q945" i="5"/>
  <c r="T944" i="5"/>
  <c r="R944" i="5"/>
  <c r="U944" i="5" s="1"/>
  <c r="S944" i="5"/>
  <c r="N946" i="5"/>
  <c r="P946" i="5"/>
  <c r="X660" i="5"/>
  <c r="W660" i="5"/>
  <c r="X1307" i="5"/>
  <c r="Z921" i="5"/>
  <c r="Z922" i="5" s="1"/>
  <c r="Z923" i="5" s="1"/>
  <c r="Z924" i="5" s="1"/>
  <c r="X83" i="5"/>
  <c r="W1307" i="5"/>
  <c r="W83" i="5"/>
  <c r="W516" i="5"/>
  <c r="W413" i="5"/>
  <c r="X414" i="5" s="1"/>
  <c r="W735" i="5"/>
  <c r="X736" i="5" s="1"/>
  <c r="W770" i="5"/>
  <c r="X771" i="5" s="1"/>
  <c r="K31" i="8"/>
  <c r="Q909" i="5"/>
  <c r="R908" i="5"/>
  <c r="U908" i="5" s="1"/>
  <c r="T908" i="5"/>
  <c r="S908" i="5"/>
  <c r="W15" i="5"/>
  <c r="X16" i="5" s="1"/>
  <c r="W414" i="5"/>
  <c r="X415" i="5" s="1"/>
  <c r="N910" i="5"/>
  <c r="P910" i="5"/>
  <c r="W264" i="5"/>
  <c r="X265" i="5" s="1"/>
  <c r="W1057" i="5"/>
  <c r="X1058" i="5" s="1"/>
  <c r="X554" i="5"/>
  <c r="W555" i="5" s="1"/>
  <c r="K911" i="5"/>
  <c r="M911" i="5" s="1"/>
  <c r="W52" i="5"/>
  <c r="X53" i="5" s="1"/>
  <c r="X878" i="5"/>
  <c r="W879" i="5" s="1"/>
  <c r="W447" i="5"/>
  <c r="W986" i="5"/>
  <c r="X987" i="5" s="1"/>
  <c r="X516" i="5"/>
  <c r="X120" i="5"/>
  <c r="W912" i="5"/>
  <c r="X913" i="5" s="1"/>
  <c r="Y913" i="5" s="1"/>
  <c r="X912" i="5"/>
  <c r="W1127" i="5"/>
  <c r="X1127" i="5"/>
  <c r="X1019" i="5"/>
  <c r="W1019" i="5"/>
  <c r="W120" i="5"/>
  <c r="Z535" i="5"/>
  <c r="N763" i="5"/>
  <c r="P763" i="5"/>
  <c r="R220" i="5"/>
  <c r="U220" i="5" s="1"/>
  <c r="S220" i="5"/>
  <c r="G73" i="8"/>
  <c r="T220" i="5"/>
  <c r="R725" i="5"/>
  <c r="U725" i="5" s="1"/>
  <c r="S725" i="5"/>
  <c r="T725" i="5"/>
  <c r="G74" i="8"/>
  <c r="H11" i="8"/>
  <c r="Q221" i="5"/>
  <c r="H27" i="8"/>
  <c r="Q762" i="5"/>
  <c r="M980" i="5"/>
  <c r="S833" i="5"/>
  <c r="R833" i="5"/>
  <c r="U833" i="5" s="1"/>
  <c r="T833" i="5"/>
  <c r="S761" i="5"/>
  <c r="R761" i="5"/>
  <c r="U761" i="5" s="1"/>
  <c r="T761" i="5"/>
  <c r="S437" i="5"/>
  <c r="R437" i="5"/>
  <c r="U437" i="5" s="1"/>
  <c r="T437" i="5"/>
  <c r="T401" i="5"/>
  <c r="R401" i="5"/>
  <c r="U401" i="5" s="1"/>
  <c r="S401" i="5"/>
  <c r="H63" i="8"/>
  <c r="H38" i="8"/>
  <c r="Q402" i="5"/>
  <c r="H16" i="8"/>
  <c r="H53" i="8"/>
  <c r="H54" i="8"/>
  <c r="Q726" i="5"/>
  <c r="H26" i="8"/>
  <c r="H64" i="8"/>
  <c r="Q438" i="5"/>
  <c r="H18" i="8"/>
  <c r="N439" i="5"/>
  <c r="P439" i="5"/>
  <c r="P222" i="5"/>
  <c r="N222" i="5"/>
  <c r="P547" i="5"/>
  <c r="N547" i="5"/>
  <c r="P835" i="5"/>
  <c r="N835" i="5"/>
  <c r="M440" i="5"/>
  <c r="M404" i="5"/>
  <c r="M836" i="5"/>
  <c r="M548" i="5"/>
  <c r="M223" i="5"/>
  <c r="I13" i="8"/>
  <c r="Q294" i="5"/>
  <c r="K1052" i="5"/>
  <c r="M1052" i="5" s="1"/>
  <c r="P1052" i="5" s="1"/>
  <c r="P77" i="5"/>
  <c r="Q77" i="5" s="1"/>
  <c r="K296" i="5"/>
  <c r="M296" i="5" s="1"/>
  <c r="P296" i="5" s="1"/>
  <c r="Q296" i="5" s="1"/>
  <c r="N876" i="5"/>
  <c r="P876" i="5"/>
  <c r="Y1053" i="5"/>
  <c r="V1053" i="5" s="1"/>
  <c r="Z1054" i="5"/>
  <c r="K877" i="5"/>
  <c r="M877" i="5" s="1"/>
  <c r="Y878" i="5"/>
  <c r="V878" i="5" s="1"/>
  <c r="Z879" i="5"/>
  <c r="Y297" i="5"/>
  <c r="Z298" i="5"/>
  <c r="S293" i="5"/>
  <c r="R293" i="5"/>
  <c r="U293" i="5" s="1"/>
  <c r="N295" i="5"/>
  <c r="P295" i="5"/>
  <c r="P1051" i="5"/>
  <c r="N1051" i="5"/>
  <c r="Q75" i="5"/>
  <c r="Y79" i="5"/>
  <c r="V79" i="5" s="1"/>
  <c r="Y78" i="5"/>
  <c r="V78" i="5" s="1"/>
  <c r="T1049" i="5"/>
  <c r="S1049" i="5"/>
  <c r="R1049" i="5"/>
  <c r="U1049" i="5" s="1"/>
  <c r="R1050" i="5"/>
  <c r="U1050" i="5" s="1"/>
  <c r="S1050" i="5"/>
  <c r="T1050" i="5"/>
  <c r="Z443" i="5"/>
  <c r="Y442" i="5"/>
  <c r="Z731" i="5"/>
  <c r="R257" i="5"/>
  <c r="U257" i="5" s="1"/>
  <c r="S257" i="5"/>
  <c r="T257" i="5"/>
  <c r="Z696" i="5"/>
  <c r="Z407" i="5"/>
  <c r="Y406" i="5"/>
  <c r="V406" i="5" s="1"/>
  <c r="Q403" i="5"/>
  <c r="I16" i="8"/>
  <c r="Z154" i="5"/>
  <c r="R41" i="5"/>
  <c r="U41" i="5" s="1"/>
  <c r="S41" i="5"/>
  <c r="T41" i="5"/>
  <c r="P43" i="5"/>
  <c r="N43" i="5"/>
  <c r="Z587" i="5"/>
  <c r="Y586" i="5"/>
  <c r="S582" i="5"/>
  <c r="T582" i="5"/>
  <c r="R582" i="5"/>
  <c r="U582" i="5" s="1"/>
  <c r="Q258" i="5"/>
  <c r="I12" i="8"/>
  <c r="K224" i="5"/>
  <c r="M224" i="5" s="1"/>
  <c r="K549" i="5"/>
  <c r="M549" i="5" s="1"/>
  <c r="I55" i="8"/>
  <c r="K765" i="5"/>
  <c r="K981" i="5"/>
  <c r="K260" i="5"/>
  <c r="M260" i="5" s="1"/>
  <c r="T874" i="5"/>
  <c r="R874" i="5"/>
  <c r="U874" i="5" s="1"/>
  <c r="S874" i="5"/>
  <c r="Q42" i="5"/>
  <c r="I6" i="8"/>
  <c r="N764" i="5"/>
  <c r="P764" i="5"/>
  <c r="Z118" i="5"/>
  <c r="K621" i="5"/>
  <c r="M621" i="5" s="1"/>
  <c r="N259" i="5"/>
  <c r="P259" i="5"/>
  <c r="M30" i="8"/>
  <c r="Q875" i="5"/>
  <c r="I26" i="8"/>
  <c r="Q727" i="5"/>
  <c r="Z226" i="5"/>
  <c r="Z808" i="5"/>
  <c r="Z551" i="5"/>
  <c r="Z839" i="5"/>
  <c r="Y838" i="5"/>
  <c r="Z83" i="5"/>
  <c r="Z767" i="5"/>
  <c r="N9" i="5"/>
  <c r="P9" i="5"/>
  <c r="Z983" i="5"/>
  <c r="Z262" i="5"/>
  <c r="Y261" i="5"/>
  <c r="V261" i="5" s="1"/>
  <c r="K44" i="5"/>
  <c r="M44" i="5" s="1"/>
  <c r="Z190" i="5"/>
  <c r="Z623" i="5"/>
  <c r="Y622" i="5"/>
  <c r="Q8" i="5"/>
  <c r="J5" i="8"/>
  <c r="R7" i="5"/>
  <c r="U7" i="5" s="1"/>
  <c r="S7" i="5"/>
  <c r="T7" i="5"/>
  <c r="K10" i="5"/>
  <c r="M10" i="5" s="1"/>
  <c r="Q619" i="5"/>
  <c r="I23" i="8"/>
  <c r="T546" i="5"/>
  <c r="R546" i="5"/>
  <c r="U546" i="5" s="1"/>
  <c r="S546" i="5"/>
  <c r="K441" i="5"/>
  <c r="K729" i="5"/>
  <c r="Z1018" i="5"/>
  <c r="N728" i="5"/>
  <c r="P728" i="5"/>
  <c r="R978" i="5"/>
  <c r="U978" i="5" s="1"/>
  <c r="S978" i="5"/>
  <c r="T978" i="5"/>
  <c r="Q583" i="5"/>
  <c r="I22" i="8"/>
  <c r="Z46" i="5"/>
  <c r="Y45" i="5"/>
  <c r="T834" i="5"/>
  <c r="S834" i="5"/>
  <c r="R834" i="5"/>
  <c r="U834" i="5" s="1"/>
  <c r="Z1314" i="5"/>
  <c r="K585" i="5"/>
  <c r="M585" i="5" s="1"/>
  <c r="S618" i="5"/>
  <c r="R618" i="5"/>
  <c r="U618" i="5" s="1"/>
  <c r="T618" i="5"/>
  <c r="I33" i="8"/>
  <c r="Q979" i="5"/>
  <c r="P620" i="5"/>
  <c r="N620" i="5"/>
  <c r="J54" i="8"/>
  <c r="Z12" i="5"/>
  <c r="Y11" i="5"/>
  <c r="N584" i="5"/>
  <c r="P584" i="5"/>
  <c r="K14" i="8"/>
  <c r="AA516" i="5"/>
  <c r="Y516" i="5" s="1"/>
  <c r="V516" i="5" s="1"/>
  <c r="Z1136" i="5"/>
  <c r="Z1137" i="5" s="1"/>
  <c r="Z1138" i="5" s="1"/>
  <c r="Z1139" i="5" s="1"/>
  <c r="Z1140" i="5" s="1"/>
  <c r="Z1141" i="5" s="1"/>
  <c r="Z1142" i="5" s="1"/>
  <c r="Z1143" i="5" s="1"/>
  <c r="Z1144" i="5" s="1"/>
  <c r="Z1145" i="5" s="1"/>
  <c r="Z1146" i="5" s="1"/>
  <c r="Z1147" i="5" s="1"/>
  <c r="L57" i="8"/>
  <c r="AA126" i="5"/>
  <c r="Z925" i="5"/>
  <c r="Y1163" i="5" l="1"/>
  <c r="K1163" i="5" s="1"/>
  <c r="M1163" i="5" s="1"/>
  <c r="Z1164" i="5"/>
  <c r="Y1523" i="5"/>
  <c r="V1523" i="5" s="1"/>
  <c r="Z1524" i="5"/>
  <c r="Y1739" i="5"/>
  <c r="Z1740" i="5"/>
  <c r="Y1703" i="5"/>
  <c r="K1703" i="5" s="1"/>
  <c r="M1703" i="5" s="1"/>
  <c r="Z1704" i="5"/>
  <c r="Y2099" i="5"/>
  <c r="K2099" i="5" s="1"/>
  <c r="M2099" i="5" s="1"/>
  <c r="Z2100" i="5"/>
  <c r="Y2063" i="5"/>
  <c r="K2063" i="5" s="1"/>
  <c r="M2063" i="5" s="1"/>
  <c r="Z2064" i="5"/>
  <c r="T1420" i="5"/>
  <c r="R1420" i="5"/>
  <c r="S1420" i="5"/>
  <c r="W1424" i="5"/>
  <c r="X1424" i="5"/>
  <c r="Y1424" i="5" s="1"/>
  <c r="Q1421" i="5"/>
  <c r="U1421" i="5"/>
  <c r="V1423" i="5"/>
  <c r="K1423" i="5"/>
  <c r="M1423" i="5" s="1"/>
  <c r="P1422" i="5"/>
  <c r="N1422" i="5"/>
  <c r="Q1744" i="5"/>
  <c r="U1744" i="5"/>
  <c r="T1167" i="5"/>
  <c r="R1167" i="5"/>
  <c r="S1167" i="5"/>
  <c r="R1743" i="5"/>
  <c r="T1743" i="5"/>
  <c r="S1743" i="5"/>
  <c r="X1712" i="5"/>
  <c r="Y1712" i="5" s="1"/>
  <c r="W1712" i="5"/>
  <c r="P1782" i="5"/>
  <c r="N1782" i="5"/>
  <c r="X1747" i="5"/>
  <c r="Y1747" i="5" s="1"/>
  <c r="W1747" i="5"/>
  <c r="N1169" i="5"/>
  <c r="P1169" i="5"/>
  <c r="V1170" i="5"/>
  <c r="K1170" i="5"/>
  <c r="M1170" i="5" s="1"/>
  <c r="S1780" i="5"/>
  <c r="T1780" i="5"/>
  <c r="R1780" i="5"/>
  <c r="V1783" i="5"/>
  <c r="K1783" i="5"/>
  <c r="M1783" i="5" s="1"/>
  <c r="U1168" i="5"/>
  <c r="Q1168" i="5"/>
  <c r="P1710" i="5"/>
  <c r="N1710" i="5"/>
  <c r="U1349" i="5"/>
  <c r="Q1349" i="5"/>
  <c r="W1171" i="5"/>
  <c r="X1171" i="5"/>
  <c r="Y1171" i="5" s="1"/>
  <c r="T2068" i="5"/>
  <c r="R2068" i="5"/>
  <c r="S2068" i="5"/>
  <c r="W1784" i="5"/>
  <c r="X1784" i="5"/>
  <c r="Y1784" i="5" s="1"/>
  <c r="V2071" i="5"/>
  <c r="K2071" i="5"/>
  <c r="M2071" i="5" s="1"/>
  <c r="U2069" i="5"/>
  <c r="Q2069" i="5"/>
  <c r="V1351" i="5"/>
  <c r="K1351" i="5"/>
  <c r="M1351" i="5" s="1"/>
  <c r="U1781" i="5"/>
  <c r="Q1781" i="5"/>
  <c r="X2072" i="5"/>
  <c r="Y2072" i="5" s="1"/>
  <c r="W2072" i="5"/>
  <c r="T1708" i="5"/>
  <c r="R1708" i="5"/>
  <c r="S1708" i="5"/>
  <c r="P2070" i="5"/>
  <c r="N2070" i="5"/>
  <c r="Q1709" i="5"/>
  <c r="U1709" i="5"/>
  <c r="W1352" i="5"/>
  <c r="X1352" i="5"/>
  <c r="Y1352" i="5" s="1"/>
  <c r="S1348" i="5"/>
  <c r="R1348" i="5"/>
  <c r="T1348" i="5"/>
  <c r="K913" i="5"/>
  <c r="M913" i="5" s="1"/>
  <c r="V1711" i="5"/>
  <c r="K1711" i="5"/>
  <c r="M1711" i="5" s="1"/>
  <c r="P1350" i="5"/>
  <c r="N1350" i="5"/>
  <c r="V1746" i="5"/>
  <c r="K1746" i="5"/>
  <c r="M1746" i="5" s="1"/>
  <c r="N1745" i="5"/>
  <c r="P1745" i="5"/>
  <c r="X227" i="5"/>
  <c r="X804" i="5"/>
  <c r="W227" i="5"/>
  <c r="V342" i="5"/>
  <c r="K342" i="5"/>
  <c r="M342" i="5" s="1"/>
  <c r="W343" i="5"/>
  <c r="X343" i="5"/>
  <c r="Y343" i="5" s="1"/>
  <c r="N341" i="5"/>
  <c r="P341" i="5"/>
  <c r="W804" i="5"/>
  <c r="T339" i="5"/>
  <c r="R339" i="5"/>
  <c r="S339" i="5"/>
  <c r="U340" i="5"/>
  <c r="Q340" i="5"/>
  <c r="K1702" i="5"/>
  <c r="M1702" i="5" s="1"/>
  <c r="P1702" i="5" s="1"/>
  <c r="Q1702" i="5" s="1"/>
  <c r="W624" i="5"/>
  <c r="X948" i="5"/>
  <c r="Y948" i="5" s="1"/>
  <c r="K948" i="5" s="1"/>
  <c r="M948" i="5" s="1"/>
  <c r="X624" i="5"/>
  <c r="W53" i="5"/>
  <c r="X54" i="5" s="1"/>
  <c r="W696" i="5"/>
  <c r="W697" i="5" s="1"/>
  <c r="K1342" i="5"/>
  <c r="M1342" i="5" s="1"/>
  <c r="N1342" i="5" s="1"/>
  <c r="X191" i="5"/>
  <c r="X301" i="5"/>
  <c r="W302" i="5" s="1"/>
  <c r="W948" i="5"/>
  <c r="V947" i="5"/>
  <c r="W191" i="5"/>
  <c r="W771" i="5"/>
  <c r="X772" i="5" s="1"/>
  <c r="W155" i="5"/>
  <c r="N1918" i="5"/>
  <c r="X155" i="5"/>
  <c r="V10" i="5"/>
  <c r="K2098" i="5"/>
  <c r="M2098" i="5" s="1"/>
  <c r="P2098" i="5" s="1"/>
  <c r="Y1775" i="5"/>
  <c r="K1775" i="5" s="1"/>
  <c r="M1775" i="5" s="1"/>
  <c r="Z1776" i="5"/>
  <c r="Y1343" i="5"/>
  <c r="V1343" i="5" s="1"/>
  <c r="Z1344" i="5"/>
  <c r="K1162" i="5"/>
  <c r="M1162" i="5" s="1"/>
  <c r="P1162" i="5" s="1"/>
  <c r="Q1162" i="5" s="1"/>
  <c r="K2062" i="5"/>
  <c r="M2062" i="5" s="1"/>
  <c r="P2062" i="5" s="1"/>
  <c r="Q2062" i="5" s="1"/>
  <c r="K1774" i="5"/>
  <c r="M1774" i="5" s="1"/>
  <c r="N1774" i="5" s="1"/>
  <c r="K1738" i="5"/>
  <c r="M1738" i="5" s="1"/>
  <c r="N1738" i="5" s="1"/>
  <c r="X589" i="5"/>
  <c r="V2099" i="5"/>
  <c r="K1522" i="5"/>
  <c r="M1522" i="5" s="1"/>
  <c r="N1522" i="5" s="1"/>
  <c r="K1739" i="5"/>
  <c r="M1739" i="5" s="1"/>
  <c r="V1882" i="5"/>
  <c r="V1486" i="5"/>
  <c r="V1450" i="5"/>
  <c r="V1954" i="5"/>
  <c r="V1810" i="5"/>
  <c r="V1918" i="5"/>
  <c r="V2026" i="5"/>
  <c r="V1594" i="5"/>
  <c r="V1270" i="5"/>
  <c r="V1990" i="5"/>
  <c r="V1451" i="5"/>
  <c r="K1919" i="5"/>
  <c r="M1919" i="5" s="1"/>
  <c r="P1919" i="5" s="1"/>
  <c r="V1234" i="5"/>
  <c r="V370" i="5"/>
  <c r="V477" i="5"/>
  <c r="P1161" i="5"/>
  <c r="N1161" i="5"/>
  <c r="P1521" i="5"/>
  <c r="N1521" i="5"/>
  <c r="T2096" i="5"/>
  <c r="R2096" i="5"/>
  <c r="U2096" i="5" s="1"/>
  <c r="S2096" i="5"/>
  <c r="P2061" i="5"/>
  <c r="Q2061" i="5" s="1"/>
  <c r="N2061" i="5"/>
  <c r="N2097" i="5"/>
  <c r="P2097" i="5"/>
  <c r="T1736" i="5"/>
  <c r="R1736" i="5"/>
  <c r="U1736" i="5" s="1"/>
  <c r="S1736" i="5"/>
  <c r="Q1340" i="5"/>
  <c r="P1701" i="5"/>
  <c r="Q1701" i="5" s="1"/>
  <c r="N1701" i="5"/>
  <c r="R1772" i="5"/>
  <c r="U1772" i="5" s="1"/>
  <c r="T1772" i="5"/>
  <c r="S1772" i="5"/>
  <c r="Q1520" i="5"/>
  <c r="R1160" i="5"/>
  <c r="U1160" i="5" s="1"/>
  <c r="S1160" i="5"/>
  <c r="T1160" i="5"/>
  <c r="N1773" i="5"/>
  <c r="P1773" i="5"/>
  <c r="P1737" i="5"/>
  <c r="N1737" i="5"/>
  <c r="N1341" i="5"/>
  <c r="P1341" i="5"/>
  <c r="S2059" i="5"/>
  <c r="R2059" i="5"/>
  <c r="T2059" i="5"/>
  <c r="S1700" i="5"/>
  <c r="R1700" i="5"/>
  <c r="T1700" i="5"/>
  <c r="R2060" i="5"/>
  <c r="T2060" i="5"/>
  <c r="S2060" i="5"/>
  <c r="R1699" i="5"/>
  <c r="S1699" i="5"/>
  <c r="T1699" i="5"/>
  <c r="X1920" i="5"/>
  <c r="Y1920" i="5" s="1"/>
  <c r="W1920" i="5"/>
  <c r="W589" i="5"/>
  <c r="Q369" i="5"/>
  <c r="W372" i="5"/>
  <c r="X372" i="5"/>
  <c r="Y372" i="5" s="1"/>
  <c r="T368" i="5"/>
  <c r="R368" i="5"/>
  <c r="U368" i="5" s="1"/>
  <c r="S368" i="5"/>
  <c r="K371" i="5"/>
  <c r="M371" i="5" s="1"/>
  <c r="N370" i="5"/>
  <c r="P370" i="5"/>
  <c r="X480" i="5"/>
  <c r="W480" i="5"/>
  <c r="P1666" i="5"/>
  <c r="N1666" i="5"/>
  <c r="P1378" i="5"/>
  <c r="N1378" i="5"/>
  <c r="K1451" i="5"/>
  <c r="M1451" i="5" s="1"/>
  <c r="Q1918" i="5"/>
  <c r="P1486" i="5"/>
  <c r="N1486" i="5"/>
  <c r="Q1881" i="5"/>
  <c r="T1952" i="5"/>
  <c r="R1952" i="5"/>
  <c r="U1952" i="5" s="1"/>
  <c r="S1952" i="5"/>
  <c r="X1560" i="5"/>
  <c r="Y1560" i="5" s="1"/>
  <c r="W1560" i="5"/>
  <c r="P1954" i="5"/>
  <c r="N1954" i="5"/>
  <c r="K1811" i="5"/>
  <c r="M1811" i="5" s="1"/>
  <c r="P1882" i="5"/>
  <c r="N1882" i="5"/>
  <c r="J1667" i="5"/>
  <c r="K1667" i="5" s="1"/>
  <c r="M1667" i="5" s="1"/>
  <c r="X1668" i="5"/>
  <c r="Y1668" i="5" s="1"/>
  <c r="W1668" i="5"/>
  <c r="S475" i="5"/>
  <c r="R475" i="5"/>
  <c r="T475" i="5"/>
  <c r="S1376" i="5"/>
  <c r="R1376" i="5"/>
  <c r="U1376" i="5" s="1"/>
  <c r="T1376" i="5"/>
  <c r="K2027" i="5"/>
  <c r="M2027" i="5" s="1"/>
  <c r="X1992" i="5"/>
  <c r="Y1992" i="5" s="1"/>
  <c r="W1992" i="5"/>
  <c r="Q1809" i="5"/>
  <c r="U1809" i="5"/>
  <c r="Q1593" i="5"/>
  <c r="X1632" i="5"/>
  <c r="W1632" i="5"/>
  <c r="K478" i="5"/>
  <c r="M478" i="5" s="1"/>
  <c r="Q2025" i="5"/>
  <c r="W2028" i="5"/>
  <c r="X2028" i="5"/>
  <c r="Y2028" i="5" s="1"/>
  <c r="K1991" i="5"/>
  <c r="M1991" i="5" s="1"/>
  <c r="P1450" i="5"/>
  <c r="N1450" i="5"/>
  <c r="R1448" i="5"/>
  <c r="U1448" i="5" s="1"/>
  <c r="S1448" i="5"/>
  <c r="T1448" i="5"/>
  <c r="Q1377" i="5"/>
  <c r="S1988" i="5"/>
  <c r="R1988" i="5"/>
  <c r="U1988" i="5" s="1"/>
  <c r="T1988" i="5"/>
  <c r="Z480" i="5"/>
  <c r="Z481" i="5" s="1"/>
  <c r="Y479" i="5"/>
  <c r="T2024" i="5"/>
  <c r="R2024" i="5"/>
  <c r="U2024" i="5" s="1"/>
  <c r="S2024" i="5"/>
  <c r="Q1449" i="5"/>
  <c r="T1808" i="5"/>
  <c r="R1808" i="5"/>
  <c r="U1808" i="5" s="1"/>
  <c r="S1808" i="5"/>
  <c r="Q1557" i="5"/>
  <c r="K1955" i="5"/>
  <c r="M1955" i="5" s="1"/>
  <c r="W1488" i="5"/>
  <c r="X1488" i="5"/>
  <c r="Y1488" i="5" s="1"/>
  <c r="S1556" i="5"/>
  <c r="T1556" i="5"/>
  <c r="R1556" i="5"/>
  <c r="P1810" i="5"/>
  <c r="N1810" i="5"/>
  <c r="T1880" i="5"/>
  <c r="R1880" i="5"/>
  <c r="S1880" i="5"/>
  <c r="J1379" i="5"/>
  <c r="K1379" i="5" s="1"/>
  <c r="M1379" i="5" s="1"/>
  <c r="X1380" i="5"/>
  <c r="Y1380" i="5" s="1"/>
  <c r="W1380" i="5"/>
  <c r="P477" i="5"/>
  <c r="N477" i="5"/>
  <c r="K1883" i="5"/>
  <c r="M1883" i="5" s="1"/>
  <c r="Q1989" i="5"/>
  <c r="Q476" i="5"/>
  <c r="X1596" i="5"/>
  <c r="Y1596" i="5" s="1"/>
  <c r="W1596" i="5"/>
  <c r="S1917" i="5"/>
  <c r="R1917" i="5"/>
  <c r="T1917" i="5"/>
  <c r="P1990" i="5"/>
  <c r="N1990" i="5"/>
  <c r="P1558" i="5"/>
  <c r="N1558" i="5"/>
  <c r="W1956" i="5"/>
  <c r="X1956" i="5"/>
  <c r="Y1956" i="5" s="1"/>
  <c r="K1487" i="5"/>
  <c r="M1487" i="5" s="1"/>
  <c r="T1592" i="5"/>
  <c r="R1592" i="5"/>
  <c r="U1592" i="5" s="1"/>
  <c r="S1592" i="5"/>
  <c r="T1664" i="5"/>
  <c r="R1664" i="5"/>
  <c r="U1664" i="5" s="1"/>
  <c r="S1664" i="5"/>
  <c r="X1884" i="5"/>
  <c r="Y1884" i="5" s="1"/>
  <c r="W1884" i="5"/>
  <c r="K1595" i="5"/>
  <c r="M1595" i="5" s="1"/>
  <c r="X1452" i="5"/>
  <c r="Y1452" i="5" s="1"/>
  <c r="W1452" i="5"/>
  <c r="P1594" i="5"/>
  <c r="N1594" i="5"/>
  <c r="Q1665" i="5"/>
  <c r="U1665" i="5"/>
  <c r="K1559" i="5"/>
  <c r="M1559" i="5" s="1"/>
  <c r="Q1485" i="5"/>
  <c r="W1812" i="5"/>
  <c r="X1812" i="5"/>
  <c r="Y1812" i="5" s="1"/>
  <c r="P2026" i="5"/>
  <c r="N2026" i="5"/>
  <c r="Q1953" i="5"/>
  <c r="R1484" i="5"/>
  <c r="U1484" i="5" s="1"/>
  <c r="T1484" i="5"/>
  <c r="S1484" i="5"/>
  <c r="R1268" i="5"/>
  <c r="U1268" i="5" s="1"/>
  <c r="S1268" i="5"/>
  <c r="T1268" i="5"/>
  <c r="K1271" i="5"/>
  <c r="M1271" i="5" s="1"/>
  <c r="W1272" i="5"/>
  <c r="X1272" i="5"/>
  <c r="Y1272" i="5" s="1"/>
  <c r="Q1269" i="5"/>
  <c r="P1270" i="5"/>
  <c r="N1270" i="5"/>
  <c r="P1234" i="5"/>
  <c r="N1234" i="5"/>
  <c r="W1236" i="5"/>
  <c r="X1236" i="5"/>
  <c r="Y1236" i="5" s="1"/>
  <c r="K1235" i="5"/>
  <c r="M1235" i="5" s="1"/>
  <c r="T1232" i="5"/>
  <c r="R1232" i="5"/>
  <c r="U1232" i="5" s="1"/>
  <c r="S1232" i="5"/>
  <c r="Q1233" i="5"/>
  <c r="W1200" i="5"/>
  <c r="X1200" i="5"/>
  <c r="Y1200" i="5" s="1"/>
  <c r="P1198" i="5"/>
  <c r="N1198" i="5"/>
  <c r="Q1197" i="5"/>
  <c r="R1196" i="5"/>
  <c r="U1196" i="5" s="1"/>
  <c r="T1196" i="5"/>
  <c r="S1196" i="5"/>
  <c r="K1199" i="5"/>
  <c r="M1199" i="5" s="1"/>
  <c r="K1091" i="5"/>
  <c r="M1091" i="5" s="1"/>
  <c r="P1090" i="5"/>
  <c r="N1090" i="5"/>
  <c r="X1092" i="5"/>
  <c r="Y1092" i="5" s="1"/>
  <c r="W1092" i="5"/>
  <c r="Q1089" i="5"/>
  <c r="S1088" i="5"/>
  <c r="T1088" i="5"/>
  <c r="R1088" i="5"/>
  <c r="U1088" i="5" s="1"/>
  <c r="W841" i="5"/>
  <c r="X841" i="5"/>
  <c r="Q946" i="5"/>
  <c r="M32" i="8"/>
  <c r="S945" i="5"/>
  <c r="R945" i="5"/>
  <c r="U945" i="5" s="1"/>
  <c r="T945" i="5"/>
  <c r="P947" i="5"/>
  <c r="N947" i="5"/>
  <c r="X661" i="5"/>
  <c r="W661" i="5"/>
  <c r="W1308" i="5"/>
  <c r="X1308" i="5"/>
  <c r="X84" i="5"/>
  <c r="X517" i="5"/>
  <c r="Y517" i="5" s="1"/>
  <c r="W84" i="5"/>
  <c r="W517" i="5"/>
  <c r="W54" i="5"/>
  <c r="X55" i="5" s="1"/>
  <c r="W987" i="5"/>
  <c r="W16" i="5"/>
  <c r="N911" i="5"/>
  <c r="P911" i="5"/>
  <c r="Q910" i="5"/>
  <c r="L31" i="8"/>
  <c r="X879" i="5"/>
  <c r="W880" i="5" s="1"/>
  <c r="W772" i="5"/>
  <c r="W913" i="5"/>
  <c r="X914" i="5" s="1"/>
  <c r="Y914" i="5" s="1"/>
  <c r="Y912" i="5"/>
  <c r="V912" i="5" s="1"/>
  <c r="S909" i="5"/>
  <c r="R909" i="5"/>
  <c r="U909" i="5" s="1"/>
  <c r="T909" i="5"/>
  <c r="W1058" i="5"/>
  <c r="X1059" i="5" s="1"/>
  <c r="W914" i="5"/>
  <c r="X915" i="5" s="1"/>
  <c r="Y915" i="5" s="1"/>
  <c r="W448" i="5"/>
  <c r="X448" i="5"/>
  <c r="W55" i="5"/>
  <c r="W265" i="5"/>
  <c r="X266" i="5" s="1"/>
  <c r="W736" i="5"/>
  <c r="X880" i="5"/>
  <c r="X555" i="5"/>
  <c r="W556" i="5" s="1"/>
  <c r="W415" i="5"/>
  <c r="H7" i="8"/>
  <c r="X1020" i="5"/>
  <c r="X1128" i="5"/>
  <c r="W1128" i="5"/>
  <c r="W121" i="5"/>
  <c r="X121" i="5"/>
  <c r="W1020" i="5"/>
  <c r="Z536" i="5"/>
  <c r="Q547" i="5"/>
  <c r="I21" i="8"/>
  <c r="N440" i="5"/>
  <c r="P440" i="5"/>
  <c r="I27" i="8"/>
  <c r="Q763" i="5"/>
  <c r="N980" i="5"/>
  <c r="P980" i="5"/>
  <c r="R221" i="5"/>
  <c r="U221" i="5" s="1"/>
  <c r="S221" i="5"/>
  <c r="H73" i="8"/>
  <c r="T221" i="5"/>
  <c r="R762" i="5"/>
  <c r="U762" i="5" s="1"/>
  <c r="S762" i="5"/>
  <c r="T762" i="5"/>
  <c r="I53" i="8"/>
  <c r="R402" i="5"/>
  <c r="U402" i="5" s="1"/>
  <c r="S402" i="5"/>
  <c r="T402" i="5"/>
  <c r="T726" i="5"/>
  <c r="S726" i="5"/>
  <c r="R726" i="5"/>
  <c r="U726" i="5" s="1"/>
  <c r="I64" i="8"/>
  <c r="M981" i="5"/>
  <c r="H74" i="8"/>
  <c r="T438" i="5"/>
  <c r="S438" i="5"/>
  <c r="R438" i="5"/>
  <c r="U438" i="5" s="1"/>
  <c r="I38" i="8"/>
  <c r="I74" i="8"/>
  <c r="Q439" i="5"/>
  <c r="I18" i="8"/>
  <c r="Q222" i="5"/>
  <c r="I11" i="8"/>
  <c r="I54" i="8"/>
  <c r="Q835" i="5"/>
  <c r="I29" i="8"/>
  <c r="N404" i="5"/>
  <c r="P404" i="5"/>
  <c r="N836" i="5"/>
  <c r="P836" i="5"/>
  <c r="N548" i="5"/>
  <c r="P548" i="5"/>
  <c r="N223" i="5"/>
  <c r="P223" i="5"/>
  <c r="M729" i="5"/>
  <c r="M765" i="5"/>
  <c r="M441" i="5"/>
  <c r="T294" i="5"/>
  <c r="R294" i="5"/>
  <c r="U294" i="5" s="1"/>
  <c r="S294" i="5"/>
  <c r="K54" i="8"/>
  <c r="N1052" i="5"/>
  <c r="K35" i="8" s="1"/>
  <c r="N296" i="5"/>
  <c r="K13" i="8" s="1"/>
  <c r="Q876" i="5"/>
  <c r="N30" i="8"/>
  <c r="R77" i="5"/>
  <c r="U77" i="5" s="1"/>
  <c r="S77" i="5"/>
  <c r="T77" i="5"/>
  <c r="N877" i="5"/>
  <c r="P877" i="5"/>
  <c r="Y298" i="5"/>
  <c r="Z299" i="5"/>
  <c r="Y879" i="5"/>
  <c r="V879" i="5" s="1"/>
  <c r="Z880" i="5"/>
  <c r="Y1054" i="5"/>
  <c r="V1054" i="5" s="1"/>
  <c r="Z1055" i="5"/>
  <c r="K297" i="5"/>
  <c r="M297" i="5" s="1"/>
  <c r="K878" i="5"/>
  <c r="M878" i="5" s="1"/>
  <c r="K1053" i="5"/>
  <c r="M1053" i="5" s="1"/>
  <c r="Q1052" i="5"/>
  <c r="Q295" i="5"/>
  <c r="J13" i="8"/>
  <c r="J35" i="8"/>
  <c r="Q1051" i="5"/>
  <c r="K38" i="8"/>
  <c r="K79" i="5"/>
  <c r="M79" i="5" s="1"/>
  <c r="S75" i="5"/>
  <c r="R75" i="5"/>
  <c r="U75" i="5" s="1"/>
  <c r="T75" i="5"/>
  <c r="K78" i="5"/>
  <c r="M78" i="5" s="1"/>
  <c r="Q584" i="5"/>
  <c r="J22" i="8"/>
  <c r="K11" i="5"/>
  <c r="M11" i="5" s="1"/>
  <c r="J23" i="8"/>
  <c r="Q620" i="5"/>
  <c r="N585" i="5"/>
  <c r="P585" i="5"/>
  <c r="Z1315" i="5"/>
  <c r="Z1019" i="5"/>
  <c r="R8" i="5"/>
  <c r="U8" i="5" s="1"/>
  <c r="S8" i="5"/>
  <c r="T8" i="5"/>
  <c r="Z191" i="5"/>
  <c r="K261" i="5"/>
  <c r="M261" i="5" s="1"/>
  <c r="Z84" i="5"/>
  <c r="R875" i="5"/>
  <c r="U875" i="5" s="1"/>
  <c r="S875" i="5"/>
  <c r="T875" i="5"/>
  <c r="Z588" i="5"/>
  <c r="Y587" i="5"/>
  <c r="Z155" i="5"/>
  <c r="Z408" i="5"/>
  <c r="Y407" i="5"/>
  <c r="V407" i="5" s="1"/>
  <c r="Z697" i="5"/>
  <c r="K442" i="5"/>
  <c r="M442" i="5" s="1"/>
  <c r="Z13" i="5"/>
  <c r="Y12" i="5"/>
  <c r="V12" i="5" s="1"/>
  <c r="S979" i="5"/>
  <c r="T979" i="5"/>
  <c r="R979" i="5"/>
  <c r="U979" i="5" s="1"/>
  <c r="K45" i="5"/>
  <c r="M45" i="5" s="1"/>
  <c r="P10" i="5"/>
  <c r="N10" i="5"/>
  <c r="K622" i="5"/>
  <c r="M622" i="5" s="1"/>
  <c r="Z263" i="5"/>
  <c r="Y262" i="5"/>
  <c r="V262" i="5" s="1"/>
  <c r="Z984" i="5"/>
  <c r="Y983" i="5"/>
  <c r="V983" i="5" s="1"/>
  <c r="Z768" i="5"/>
  <c r="Y767" i="5"/>
  <c r="K838" i="5"/>
  <c r="Z552" i="5"/>
  <c r="Y551" i="5"/>
  <c r="Z227" i="5"/>
  <c r="Y226" i="5"/>
  <c r="R727" i="5"/>
  <c r="U727" i="5" s="1"/>
  <c r="S727" i="5"/>
  <c r="T727" i="5"/>
  <c r="N260" i="5"/>
  <c r="P260" i="5"/>
  <c r="J55" i="8"/>
  <c r="N549" i="5"/>
  <c r="P549" i="5"/>
  <c r="R258" i="5"/>
  <c r="U258" i="5" s="1"/>
  <c r="S258" i="5"/>
  <c r="T258" i="5"/>
  <c r="Z444" i="5"/>
  <c r="Y443" i="5"/>
  <c r="Z47" i="5"/>
  <c r="Y46" i="5"/>
  <c r="S583" i="5"/>
  <c r="T583" i="5"/>
  <c r="R583" i="5"/>
  <c r="U583" i="5" s="1"/>
  <c r="J26" i="8"/>
  <c r="Q728" i="5"/>
  <c r="T619" i="5"/>
  <c r="R619" i="5"/>
  <c r="U619" i="5" s="1"/>
  <c r="S619" i="5"/>
  <c r="Z624" i="5"/>
  <c r="Y623" i="5"/>
  <c r="P44" i="5"/>
  <c r="N44" i="5"/>
  <c r="K5" i="8"/>
  <c r="Q9" i="5"/>
  <c r="Z840" i="5"/>
  <c r="Y839" i="5"/>
  <c r="Z119" i="5"/>
  <c r="R42" i="5"/>
  <c r="U42" i="5" s="1"/>
  <c r="T42" i="5"/>
  <c r="S42" i="5"/>
  <c r="J6" i="8"/>
  <c r="Q43" i="5"/>
  <c r="S403" i="5"/>
  <c r="T403" i="5"/>
  <c r="R403" i="5"/>
  <c r="U403" i="5" s="1"/>
  <c r="Z809" i="5"/>
  <c r="J12" i="8"/>
  <c r="Q259" i="5"/>
  <c r="N621" i="5"/>
  <c r="P621" i="5"/>
  <c r="Q764" i="5"/>
  <c r="J27" i="8"/>
  <c r="P224" i="5"/>
  <c r="N224" i="5"/>
  <c r="K586" i="5"/>
  <c r="M586" i="5" s="1"/>
  <c r="K406" i="5"/>
  <c r="M406" i="5" s="1"/>
  <c r="Z732" i="5"/>
  <c r="Y731" i="5"/>
  <c r="V731" i="5" s="1"/>
  <c r="AA515" i="5"/>
  <c r="Y515" i="5" s="1"/>
  <c r="L14" i="8"/>
  <c r="K517" i="5"/>
  <c r="M57" i="8"/>
  <c r="AA125" i="5"/>
  <c r="Z926" i="5"/>
  <c r="S296" i="5"/>
  <c r="K1523" i="5" l="1"/>
  <c r="M1523" i="5" s="1"/>
  <c r="V1487" i="5"/>
  <c r="Y2064" i="5"/>
  <c r="K2064" i="5" s="1"/>
  <c r="M2064" i="5" s="1"/>
  <c r="Z2065" i="5"/>
  <c r="Y2065" i="5" s="1"/>
  <c r="Y2100" i="5"/>
  <c r="V2100" i="5" s="1"/>
  <c r="Z2101" i="5"/>
  <c r="V1199" i="5"/>
  <c r="Y1740" i="5"/>
  <c r="K1740" i="5" s="1"/>
  <c r="M1740" i="5" s="1"/>
  <c r="Z1741" i="5"/>
  <c r="Y1776" i="5"/>
  <c r="V1776" i="5" s="1"/>
  <c r="Z1777" i="5"/>
  <c r="Y1524" i="5"/>
  <c r="V1524" i="5" s="1"/>
  <c r="Z1525" i="5"/>
  <c r="Y1525" i="5" s="1"/>
  <c r="Y1704" i="5"/>
  <c r="V1704" i="5" s="1"/>
  <c r="Z1705" i="5"/>
  <c r="Y1164" i="5"/>
  <c r="K1164" i="5" s="1"/>
  <c r="M1164" i="5" s="1"/>
  <c r="Z1165" i="5"/>
  <c r="Y1165" i="5" s="1"/>
  <c r="Y1344" i="5"/>
  <c r="V1344" i="5" s="1"/>
  <c r="Z1345" i="5"/>
  <c r="X228" i="5"/>
  <c r="M40" i="8"/>
  <c r="V1775" i="5"/>
  <c r="R1421" i="5"/>
  <c r="S1421" i="5"/>
  <c r="T1421" i="5"/>
  <c r="V1774" i="5"/>
  <c r="K1424" i="5"/>
  <c r="M1424" i="5" s="1"/>
  <c r="V1424" i="5"/>
  <c r="V2062" i="5"/>
  <c r="Q1422" i="5"/>
  <c r="U1422" i="5"/>
  <c r="W1425" i="5"/>
  <c r="X1425" i="5"/>
  <c r="Y1425" i="5" s="1"/>
  <c r="N1423" i="5"/>
  <c r="P1423" i="5"/>
  <c r="X556" i="5"/>
  <c r="V1703" i="5"/>
  <c r="N1746" i="5"/>
  <c r="P1746" i="5"/>
  <c r="P913" i="5"/>
  <c r="N913" i="5"/>
  <c r="Q2070" i="5"/>
  <c r="U2070" i="5"/>
  <c r="N1170" i="5"/>
  <c r="P1170" i="5"/>
  <c r="V1739" i="5"/>
  <c r="V1163" i="5"/>
  <c r="V913" i="5"/>
  <c r="V1352" i="5"/>
  <c r="K1352" i="5"/>
  <c r="M1352" i="5" s="1"/>
  <c r="T1781" i="5"/>
  <c r="R1781" i="5"/>
  <c r="S1781" i="5"/>
  <c r="P1783" i="5"/>
  <c r="N1783" i="5"/>
  <c r="Q1782" i="5"/>
  <c r="U1782" i="5"/>
  <c r="P1351" i="5"/>
  <c r="N1351" i="5"/>
  <c r="U1169" i="5"/>
  <c r="Q1169" i="5"/>
  <c r="K915" i="5"/>
  <c r="M915" i="5" s="1"/>
  <c r="V914" i="5"/>
  <c r="K914" i="5"/>
  <c r="M914" i="5" s="1"/>
  <c r="V517" i="5"/>
  <c r="U1350" i="5"/>
  <c r="Q1350" i="5"/>
  <c r="V1171" i="5"/>
  <c r="K1171" i="5"/>
  <c r="M1171" i="5" s="1"/>
  <c r="T1168" i="5"/>
  <c r="S1168" i="5"/>
  <c r="R1168" i="5"/>
  <c r="K1712" i="5"/>
  <c r="M1712" i="5" s="1"/>
  <c r="V1712" i="5"/>
  <c r="V2063" i="5"/>
  <c r="Q1745" i="5"/>
  <c r="U1745" i="5"/>
  <c r="P1711" i="5"/>
  <c r="N1711" i="5"/>
  <c r="R1709" i="5"/>
  <c r="S1709" i="5"/>
  <c r="T1709" i="5"/>
  <c r="X2073" i="5"/>
  <c r="Y2073" i="5" s="1"/>
  <c r="W2073" i="5"/>
  <c r="S2069" i="5"/>
  <c r="R2069" i="5"/>
  <c r="T2069" i="5"/>
  <c r="V1784" i="5"/>
  <c r="K1784" i="5"/>
  <c r="M1784" i="5" s="1"/>
  <c r="X1172" i="5"/>
  <c r="Y1172" i="5" s="1"/>
  <c r="W1172" i="5"/>
  <c r="X1748" i="5"/>
  <c r="Y1748" i="5" s="1"/>
  <c r="W1748" i="5"/>
  <c r="W1353" i="5"/>
  <c r="X1353" i="5"/>
  <c r="Y1353" i="5" s="1"/>
  <c r="P2071" i="5"/>
  <c r="N2071" i="5"/>
  <c r="U1710" i="5"/>
  <c r="Q1710" i="5"/>
  <c r="X1713" i="5"/>
  <c r="Y1713" i="5" s="1"/>
  <c r="W1713" i="5"/>
  <c r="V2072" i="5"/>
  <c r="K2072" i="5"/>
  <c r="M2072" i="5" s="1"/>
  <c r="X1785" i="5"/>
  <c r="Y1785" i="5" s="1"/>
  <c r="W1785" i="5"/>
  <c r="R1349" i="5"/>
  <c r="T1349" i="5"/>
  <c r="S1349" i="5"/>
  <c r="V1702" i="5"/>
  <c r="V1747" i="5"/>
  <c r="K1747" i="5"/>
  <c r="M1747" i="5" s="1"/>
  <c r="S1744" i="5"/>
  <c r="R1744" i="5"/>
  <c r="T1744" i="5"/>
  <c r="X949" i="5"/>
  <c r="Y949" i="5" s="1"/>
  <c r="K949" i="5" s="1"/>
  <c r="M949" i="5" s="1"/>
  <c r="W949" i="5"/>
  <c r="X805" i="5"/>
  <c r="W228" i="5"/>
  <c r="W805" i="5"/>
  <c r="W625" i="5"/>
  <c r="V948" i="5"/>
  <c r="X625" i="5"/>
  <c r="R340" i="5"/>
  <c r="T340" i="5"/>
  <c r="S340" i="5"/>
  <c r="Q341" i="5"/>
  <c r="U341" i="5"/>
  <c r="K343" i="5"/>
  <c r="M343" i="5" s="1"/>
  <c r="V343" i="5"/>
  <c r="N1702" i="5"/>
  <c r="T1702" i="5" s="1"/>
  <c r="X344" i="5"/>
  <c r="Y344" i="5" s="1"/>
  <c r="W344" i="5"/>
  <c r="N342" i="5"/>
  <c r="P342" i="5"/>
  <c r="X697" i="5"/>
  <c r="X698" i="5" s="1"/>
  <c r="W192" i="5"/>
  <c r="X192" i="5"/>
  <c r="V45" i="5"/>
  <c r="P1342" i="5"/>
  <c r="Q1342" i="5" s="1"/>
  <c r="T1342" i="5" s="1"/>
  <c r="X302" i="5"/>
  <c r="V297" i="5"/>
  <c r="X156" i="5"/>
  <c r="P1774" i="5"/>
  <c r="Q1774" i="5" s="1"/>
  <c r="S1774" i="5" s="1"/>
  <c r="N2098" i="5"/>
  <c r="W156" i="5"/>
  <c r="V442" i="5"/>
  <c r="K1343" i="5"/>
  <c r="M1343" i="5" s="1"/>
  <c r="N1343" i="5" s="1"/>
  <c r="V11" i="5"/>
  <c r="N1162" i="5"/>
  <c r="X590" i="5"/>
  <c r="N2062" i="5"/>
  <c r="R2062" i="5" s="1"/>
  <c r="U2062" i="5" s="1"/>
  <c r="V371" i="5"/>
  <c r="V1811" i="5"/>
  <c r="P1738" i="5"/>
  <c r="Q1738" i="5" s="1"/>
  <c r="R1738" i="5" s="1"/>
  <c r="N1163" i="5"/>
  <c r="P1163" i="5"/>
  <c r="Q1163" i="5" s="1"/>
  <c r="N2063" i="5"/>
  <c r="P2063" i="5"/>
  <c r="Q2063" i="5" s="1"/>
  <c r="P1703" i="5"/>
  <c r="Q1703" i="5" s="1"/>
  <c r="N1703" i="5"/>
  <c r="V1488" i="5"/>
  <c r="P1522" i="5"/>
  <c r="Q1522" i="5" s="1"/>
  <c r="S1522" i="5" s="1"/>
  <c r="V1667" i="5"/>
  <c r="N1739" i="5"/>
  <c r="P1739" i="5"/>
  <c r="P1775" i="5"/>
  <c r="N1775" i="5"/>
  <c r="P1523" i="5"/>
  <c r="N1523" i="5"/>
  <c r="N2099" i="5"/>
  <c r="P2099" i="5"/>
  <c r="V2027" i="5"/>
  <c r="V1559" i="5"/>
  <c r="V1919" i="5"/>
  <c r="V1271" i="5"/>
  <c r="V1235" i="5"/>
  <c r="V1595" i="5"/>
  <c r="V1091" i="5"/>
  <c r="V1883" i="5"/>
  <c r="V1991" i="5"/>
  <c r="V1992" i="5"/>
  <c r="V1272" i="5"/>
  <c r="V1596" i="5"/>
  <c r="N1919" i="5"/>
  <c r="V1560" i="5"/>
  <c r="V1092" i="5"/>
  <c r="V478" i="5"/>
  <c r="T2061" i="5"/>
  <c r="R2061" i="5"/>
  <c r="U2061" i="5" s="1"/>
  <c r="S2061" i="5"/>
  <c r="S1702" i="5"/>
  <c r="Q1161" i="5"/>
  <c r="U1161" i="5"/>
  <c r="Q1773" i="5"/>
  <c r="U1773" i="5"/>
  <c r="T1520" i="5"/>
  <c r="S1520" i="5"/>
  <c r="R1520" i="5"/>
  <c r="U1520" i="5" s="1"/>
  <c r="Q1341" i="5"/>
  <c r="U1341" i="5"/>
  <c r="Q1737" i="5"/>
  <c r="U1737" i="5"/>
  <c r="R1701" i="5"/>
  <c r="U1701" i="5" s="1"/>
  <c r="T1701" i="5"/>
  <c r="S1701" i="5"/>
  <c r="Q2097" i="5"/>
  <c r="U2097" i="5"/>
  <c r="Q2098" i="5"/>
  <c r="U1162" i="5"/>
  <c r="R1162" i="5"/>
  <c r="S1162" i="5"/>
  <c r="T1162" i="5"/>
  <c r="T1340" i="5"/>
  <c r="S1340" i="5"/>
  <c r="R1340" i="5"/>
  <c r="U1340" i="5" s="1"/>
  <c r="Q1521" i="5"/>
  <c r="U1521" i="5"/>
  <c r="S2062" i="5"/>
  <c r="L19" i="8"/>
  <c r="K1920" i="5"/>
  <c r="M1920" i="5" s="1"/>
  <c r="N1920" i="5" s="1"/>
  <c r="W1921" i="5"/>
  <c r="X1921" i="5"/>
  <c r="Y1921" i="5" s="1"/>
  <c r="W590" i="5"/>
  <c r="Q370" i="5"/>
  <c r="K372" i="5"/>
  <c r="M372" i="5" s="1"/>
  <c r="W373" i="5"/>
  <c r="X373" i="5"/>
  <c r="Y373" i="5" s="1"/>
  <c r="N371" i="5"/>
  <c r="P371" i="5"/>
  <c r="T369" i="5"/>
  <c r="S369" i="5"/>
  <c r="R369" i="5"/>
  <c r="U369" i="5" s="1"/>
  <c r="Y480" i="5"/>
  <c r="W481" i="5"/>
  <c r="X481" i="5"/>
  <c r="Y481" i="5" s="1"/>
  <c r="W1309" i="5"/>
  <c r="X1309" i="5"/>
  <c r="Q1919" i="5"/>
  <c r="X1885" i="5"/>
  <c r="Y1885" i="5" s="1"/>
  <c r="W1885" i="5"/>
  <c r="S476" i="5"/>
  <c r="T476" i="5"/>
  <c r="R476" i="5"/>
  <c r="U476" i="5" s="1"/>
  <c r="Q477" i="5"/>
  <c r="K1488" i="5"/>
  <c r="M1488" i="5" s="1"/>
  <c r="W1633" i="5"/>
  <c r="X1633" i="5"/>
  <c r="X1993" i="5"/>
  <c r="Y1993" i="5" s="1"/>
  <c r="W1993" i="5"/>
  <c r="Q1954" i="5"/>
  <c r="Q2026" i="5"/>
  <c r="P1559" i="5"/>
  <c r="N1559" i="5"/>
  <c r="K1884" i="5"/>
  <c r="M1884" i="5" s="1"/>
  <c r="Q1558" i="5"/>
  <c r="U1558" i="5" s="1"/>
  <c r="J1380" i="5"/>
  <c r="K1380" i="5" s="1"/>
  <c r="M1380" i="5" s="1"/>
  <c r="X1381" i="5"/>
  <c r="Y1381" i="5" s="1"/>
  <c r="W1381" i="5"/>
  <c r="X1489" i="5"/>
  <c r="Y1489" i="5" s="1"/>
  <c r="W1489" i="5"/>
  <c r="Q1450" i="5"/>
  <c r="T2025" i="5"/>
  <c r="R2025" i="5"/>
  <c r="U2025" i="5" s="1"/>
  <c r="S2025" i="5"/>
  <c r="K1992" i="5"/>
  <c r="M1992" i="5" s="1"/>
  <c r="X1561" i="5"/>
  <c r="Y1561" i="5" s="1"/>
  <c r="W1561" i="5"/>
  <c r="R1881" i="5"/>
  <c r="U1881" i="5" s="1"/>
  <c r="S1881" i="5"/>
  <c r="T1881" i="5"/>
  <c r="P1451" i="5"/>
  <c r="N1451" i="5"/>
  <c r="K1812" i="5"/>
  <c r="M1812" i="5" s="1"/>
  <c r="W1453" i="5"/>
  <c r="X1453" i="5"/>
  <c r="Y1453" i="5" s="1"/>
  <c r="S1989" i="5"/>
  <c r="T1989" i="5"/>
  <c r="R1989" i="5"/>
  <c r="U1989" i="5" s="1"/>
  <c r="Q1810" i="5"/>
  <c r="P1955" i="5"/>
  <c r="N1955" i="5"/>
  <c r="K479" i="5"/>
  <c r="M479" i="5" s="1"/>
  <c r="T1377" i="5"/>
  <c r="R1377" i="5"/>
  <c r="U1377" i="5" s="1"/>
  <c r="S1377" i="5"/>
  <c r="T1593" i="5"/>
  <c r="R1593" i="5"/>
  <c r="U1593" i="5" s="1"/>
  <c r="S1593" i="5"/>
  <c r="P2027" i="5"/>
  <c r="N2027" i="5"/>
  <c r="Q1882" i="5"/>
  <c r="K1560" i="5"/>
  <c r="M1560" i="5" s="1"/>
  <c r="W1813" i="5"/>
  <c r="X1813" i="5"/>
  <c r="Y1813" i="5" s="1"/>
  <c r="R1665" i="5"/>
  <c r="T1665" i="5"/>
  <c r="S1665" i="5"/>
  <c r="K1452" i="5"/>
  <c r="M1452" i="5" s="1"/>
  <c r="P1487" i="5"/>
  <c r="N1487" i="5"/>
  <c r="Q1990" i="5"/>
  <c r="W1597" i="5"/>
  <c r="X1597" i="5"/>
  <c r="Y1597" i="5" s="1"/>
  <c r="P1883" i="5"/>
  <c r="N1883" i="5"/>
  <c r="P1379" i="5"/>
  <c r="N1379" i="5"/>
  <c r="S1449" i="5"/>
  <c r="R1449" i="5"/>
  <c r="U1449" i="5" s="1"/>
  <c r="T1449" i="5"/>
  <c r="P1991" i="5"/>
  <c r="N1991" i="5"/>
  <c r="P1667" i="5"/>
  <c r="N1667" i="5"/>
  <c r="Q1486" i="5"/>
  <c r="Q1378" i="5"/>
  <c r="U1378" i="5" s="1"/>
  <c r="K1956" i="5"/>
  <c r="M1956" i="5" s="1"/>
  <c r="K1596" i="5"/>
  <c r="M1596" i="5" s="1"/>
  <c r="S1557" i="5"/>
  <c r="T1557" i="5"/>
  <c r="R1557" i="5"/>
  <c r="U1557" i="5" s="1"/>
  <c r="K2028" i="5"/>
  <c r="M2028" i="5" s="1"/>
  <c r="J1668" i="5"/>
  <c r="K1668" i="5" s="1"/>
  <c r="M1668" i="5" s="1"/>
  <c r="X1669" i="5"/>
  <c r="Y1669" i="5" s="1"/>
  <c r="W1669" i="5"/>
  <c r="P1811" i="5"/>
  <c r="N1811" i="5"/>
  <c r="R1953" i="5"/>
  <c r="U1953" i="5" s="1"/>
  <c r="T1953" i="5"/>
  <c r="S1953" i="5"/>
  <c r="T1485" i="5"/>
  <c r="R1485" i="5"/>
  <c r="U1485" i="5" s="1"/>
  <c r="S1485" i="5"/>
  <c r="Q1594" i="5"/>
  <c r="P1595" i="5"/>
  <c r="N1595" i="5"/>
  <c r="X1957" i="5"/>
  <c r="Y1957" i="5" s="1"/>
  <c r="W1957" i="5"/>
  <c r="W2029" i="5"/>
  <c r="X2029" i="5"/>
  <c r="Y2029" i="5" s="1"/>
  <c r="N478" i="5"/>
  <c r="P478" i="5"/>
  <c r="T1809" i="5"/>
  <c r="S1809" i="5"/>
  <c r="R1809" i="5"/>
  <c r="S1918" i="5"/>
  <c r="T1918" i="5"/>
  <c r="R1918" i="5"/>
  <c r="U1918" i="5" s="1"/>
  <c r="Q1666" i="5"/>
  <c r="U1666" i="5"/>
  <c r="W1273" i="5"/>
  <c r="X1273" i="5"/>
  <c r="Y1273" i="5" s="1"/>
  <c r="Q1270" i="5"/>
  <c r="P1271" i="5"/>
  <c r="N1271" i="5"/>
  <c r="R1269" i="5"/>
  <c r="U1269" i="5" s="1"/>
  <c r="T1269" i="5"/>
  <c r="S1269" i="5"/>
  <c r="K1272" i="5"/>
  <c r="M1272" i="5" s="1"/>
  <c r="P1235" i="5"/>
  <c r="N1235" i="5"/>
  <c r="T1233" i="5"/>
  <c r="R1233" i="5"/>
  <c r="U1233" i="5" s="1"/>
  <c r="S1233" i="5"/>
  <c r="K1236" i="5"/>
  <c r="M1236" i="5" s="1"/>
  <c r="W1237" i="5"/>
  <c r="X1237" i="5"/>
  <c r="Y1237" i="5" s="1"/>
  <c r="Q1234" i="5"/>
  <c r="T1197" i="5"/>
  <c r="R1197" i="5"/>
  <c r="U1197" i="5" s="1"/>
  <c r="S1197" i="5"/>
  <c r="N1199" i="5"/>
  <c r="P1199" i="5"/>
  <c r="Q1198" i="5"/>
  <c r="U1198" i="5"/>
  <c r="K1200" i="5"/>
  <c r="M1200" i="5" s="1"/>
  <c r="X1201" i="5"/>
  <c r="Y1201" i="5" s="1"/>
  <c r="W1201" i="5"/>
  <c r="X1093" i="5"/>
  <c r="Y1093" i="5" s="1"/>
  <c r="W1093" i="5"/>
  <c r="K1092" i="5"/>
  <c r="M1092" i="5" s="1"/>
  <c r="U1090" i="5"/>
  <c r="Q1090" i="5"/>
  <c r="P1091" i="5"/>
  <c r="N1091" i="5"/>
  <c r="T1089" i="5"/>
  <c r="R1089" i="5"/>
  <c r="U1089" i="5" s="1"/>
  <c r="S1089" i="5"/>
  <c r="W842" i="5"/>
  <c r="X842" i="5"/>
  <c r="P948" i="5"/>
  <c r="N948" i="5"/>
  <c r="N32" i="8"/>
  <c r="Q947" i="5"/>
  <c r="T946" i="5"/>
  <c r="R946" i="5"/>
  <c r="U946" i="5" s="1"/>
  <c r="S946" i="5"/>
  <c r="X662" i="5"/>
  <c r="W662" i="5"/>
  <c r="W85" i="5"/>
  <c r="W518" i="5"/>
  <c r="X85" i="5"/>
  <c r="X518" i="5"/>
  <c r="Y518" i="5" s="1"/>
  <c r="X416" i="5"/>
  <c r="W416" i="5"/>
  <c r="W915" i="5"/>
  <c r="X916" i="5" s="1"/>
  <c r="Y916" i="5" s="1"/>
  <c r="W557" i="5"/>
  <c r="X557" i="5"/>
  <c r="W56" i="5"/>
  <c r="X56" i="5"/>
  <c r="W1059" i="5"/>
  <c r="W737" i="5"/>
  <c r="X737" i="5"/>
  <c r="X773" i="5"/>
  <c r="W773" i="5"/>
  <c r="W266" i="5"/>
  <c r="X267" i="5" s="1"/>
  <c r="W881" i="5"/>
  <c r="X881" i="5"/>
  <c r="R910" i="5"/>
  <c r="U910" i="5" s="1"/>
  <c r="S910" i="5"/>
  <c r="T910" i="5"/>
  <c r="M31" i="8"/>
  <c r="Q911" i="5"/>
  <c r="W17" i="5"/>
  <c r="X17" i="5"/>
  <c r="W988" i="5"/>
  <c r="X988" i="5"/>
  <c r="W989" i="5" s="1"/>
  <c r="W267" i="5"/>
  <c r="X449" i="5"/>
  <c r="W449" i="5"/>
  <c r="X450" i="5" s="1"/>
  <c r="K912" i="5"/>
  <c r="M912" i="5" s="1"/>
  <c r="W122" i="5"/>
  <c r="X1129" i="5"/>
  <c r="Y1129" i="5" s="1"/>
  <c r="W1129" i="5"/>
  <c r="W1021" i="5"/>
  <c r="X1021" i="5"/>
  <c r="X122" i="5"/>
  <c r="S547" i="5"/>
  <c r="R547" i="5"/>
  <c r="U547" i="5" s="1"/>
  <c r="T547" i="5"/>
  <c r="J64" i="8"/>
  <c r="Q440" i="5"/>
  <c r="J18" i="8"/>
  <c r="R763" i="5"/>
  <c r="U763" i="5" s="1"/>
  <c r="S763" i="5"/>
  <c r="T763" i="5"/>
  <c r="J33" i="8"/>
  <c r="Q980" i="5"/>
  <c r="J53" i="8"/>
  <c r="N981" i="5"/>
  <c r="P981" i="5"/>
  <c r="S439" i="5"/>
  <c r="T439" i="5"/>
  <c r="R439" i="5"/>
  <c r="U439" i="5" s="1"/>
  <c r="N729" i="5"/>
  <c r="P729" i="5"/>
  <c r="R222" i="5"/>
  <c r="U222" i="5" s="1"/>
  <c r="S222" i="5"/>
  <c r="I73" i="8"/>
  <c r="T222" i="5"/>
  <c r="T835" i="5"/>
  <c r="S835" i="5"/>
  <c r="R835" i="5"/>
  <c r="U835" i="5" s="1"/>
  <c r="J38" i="8"/>
  <c r="J63" i="8"/>
  <c r="Q404" i="5"/>
  <c r="J16" i="8"/>
  <c r="Q836" i="5"/>
  <c r="J29" i="8"/>
  <c r="Q548" i="5"/>
  <c r="J21" i="8"/>
  <c r="J11" i="8"/>
  <c r="Q223" i="5"/>
  <c r="N765" i="5"/>
  <c r="P765" i="5"/>
  <c r="N441" i="5"/>
  <c r="P441" i="5"/>
  <c r="M838" i="5"/>
  <c r="R296" i="5"/>
  <c r="U296" i="5" s="1"/>
  <c r="T296" i="5"/>
  <c r="R876" i="5"/>
  <c r="U876" i="5" s="1"/>
  <c r="S876" i="5"/>
  <c r="T876" i="5"/>
  <c r="Y840" i="5"/>
  <c r="Z841" i="5"/>
  <c r="Y1055" i="5"/>
  <c r="Z1056" i="5"/>
  <c r="P878" i="5"/>
  <c r="N878" i="5"/>
  <c r="N297" i="5"/>
  <c r="P297" i="5"/>
  <c r="K1054" i="5"/>
  <c r="M1054" i="5" s="1"/>
  <c r="Y624" i="5"/>
  <c r="Z625" i="5"/>
  <c r="P1053" i="5"/>
  <c r="U1053" i="5" s="1"/>
  <c r="N1053" i="5"/>
  <c r="Y880" i="5"/>
  <c r="V880" i="5" s="1"/>
  <c r="Z881" i="5"/>
  <c r="Y299" i="5"/>
  <c r="V299" i="5" s="1"/>
  <c r="Z300" i="5"/>
  <c r="O30" i="8"/>
  <c r="Q877" i="5"/>
  <c r="K879" i="5"/>
  <c r="M879" i="5" s="1"/>
  <c r="K298" i="5"/>
  <c r="M298" i="5" s="1"/>
  <c r="R295" i="5"/>
  <c r="U295" i="5" s="1"/>
  <c r="T295" i="5"/>
  <c r="S295" i="5"/>
  <c r="S1052" i="5"/>
  <c r="R1052" i="5"/>
  <c r="U1052" i="5" s="1"/>
  <c r="T1052" i="5"/>
  <c r="S1051" i="5"/>
  <c r="R1051" i="5"/>
  <c r="U1051" i="5" s="1"/>
  <c r="T1051" i="5"/>
  <c r="P79" i="5"/>
  <c r="Q79" i="5" s="1"/>
  <c r="N79" i="5"/>
  <c r="P78" i="5"/>
  <c r="N78" i="5"/>
  <c r="Y80" i="5"/>
  <c r="V80" i="5" s="1"/>
  <c r="Q44" i="5"/>
  <c r="K6" i="8"/>
  <c r="R728" i="5"/>
  <c r="S728" i="5"/>
  <c r="T728" i="5"/>
  <c r="Z48" i="5"/>
  <c r="Y47" i="5"/>
  <c r="Z445" i="5"/>
  <c r="Y444" i="5"/>
  <c r="V444" i="5" s="1"/>
  <c r="Z553" i="5"/>
  <c r="Y552" i="5"/>
  <c r="V552" i="5" s="1"/>
  <c r="Z769" i="5"/>
  <c r="Y768" i="5"/>
  <c r="Z985" i="5"/>
  <c r="Y984" i="5"/>
  <c r="V984" i="5" s="1"/>
  <c r="N622" i="5"/>
  <c r="P622" i="5"/>
  <c r="K12" i="5"/>
  <c r="M12" i="5" s="1"/>
  <c r="P442" i="5"/>
  <c r="N442" i="5"/>
  <c r="Z156" i="5"/>
  <c r="K587" i="5"/>
  <c r="M587" i="5" s="1"/>
  <c r="K64" i="8"/>
  <c r="Q585" i="5"/>
  <c r="K22" i="8"/>
  <c r="T584" i="5"/>
  <c r="R584" i="5"/>
  <c r="S584" i="5"/>
  <c r="K731" i="5"/>
  <c r="Q224" i="5"/>
  <c r="K11" i="8"/>
  <c r="S259" i="5"/>
  <c r="T259" i="5"/>
  <c r="R259" i="5"/>
  <c r="U259" i="5" s="1"/>
  <c r="T43" i="5"/>
  <c r="R43" i="5"/>
  <c r="U43" i="5" s="1"/>
  <c r="S43" i="5"/>
  <c r="Z120" i="5"/>
  <c r="S9" i="5"/>
  <c r="T9" i="5"/>
  <c r="R9" i="5"/>
  <c r="K623" i="5"/>
  <c r="M623" i="5" s="1"/>
  <c r="Q549" i="5"/>
  <c r="K21" i="8"/>
  <c r="K226" i="5"/>
  <c r="K262" i="5"/>
  <c r="M262" i="5" s="1"/>
  <c r="Z14" i="5"/>
  <c r="Y13" i="5"/>
  <c r="V13" i="5" s="1"/>
  <c r="K407" i="5"/>
  <c r="Z589" i="5"/>
  <c r="Y588" i="5"/>
  <c r="Z733" i="5"/>
  <c r="Y732" i="5"/>
  <c r="V732" i="5" s="1"/>
  <c r="N406" i="5"/>
  <c r="P406" i="5"/>
  <c r="N586" i="5"/>
  <c r="P586" i="5"/>
  <c r="S764" i="5"/>
  <c r="T764" i="5"/>
  <c r="R764" i="5"/>
  <c r="U764" i="5" s="1"/>
  <c r="K839" i="5"/>
  <c r="Z228" i="5"/>
  <c r="Y227" i="5"/>
  <c r="Z264" i="5"/>
  <c r="Y263" i="5"/>
  <c r="V263" i="5" s="1"/>
  <c r="Q10" i="5"/>
  <c r="L5" i="8"/>
  <c r="Z698" i="5"/>
  <c r="Z409" i="5"/>
  <c r="Y408" i="5"/>
  <c r="V408" i="5" s="1"/>
  <c r="Z85" i="5"/>
  <c r="Z192" i="5"/>
  <c r="K55" i="8"/>
  <c r="Z1020" i="5"/>
  <c r="T620" i="5"/>
  <c r="R620" i="5"/>
  <c r="U620" i="5" s="1"/>
  <c r="S620" i="5"/>
  <c r="Q621" i="5"/>
  <c r="K23" i="8"/>
  <c r="Z810" i="5"/>
  <c r="K46" i="5"/>
  <c r="M46" i="5" s="1"/>
  <c r="K443" i="5"/>
  <c r="V443" i="5" s="1"/>
  <c r="Q260" i="5"/>
  <c r="K74" i="8" s="1"/>
  <c r="K12" i="8"/>
  <c r="K551" i="5"/>
  <c r="M551" i="5" s="1"/>
  <c r="K767" i="5"/>
  <c r="V767" i="5" s="1"/>
  <c r="K983" i="5"/>
  <c r="N45" i="5"/>
  <c r="P45" i="5"/>
  <c r="P261" i="5"/>
  <c r="N261" i="5"/>
  <c r="Z1316" i="5"/>
  <c r="N11" i="5"/>
  <c r="P11" i="5"/>
  <c r="K516" i="5"/>
  <c r="AA514" i="5"/>
  <c r="Y514" i="5" s="1"/>
  <c r="M14" i="8"/>
  <c r="N57" i="8"/>
  <c r="AA124" i="5"/>
  <c r="Z927" i="5"/>
  <c r="L48" i="8"/>
  <c r="Y2101" i="5" l="1"/>
  <c r="Z2102" i="5"/>
  <c r="Y2102" i="5" s="1"/>
  <c r="Y1777" i="5"/>
  <c r="Z1778" i="5"/>
  <c r="Y1778" i="5" s="1"/>
  <c r="Y1705" i="5"/>
  <c r="Z1706" i="5"/>
  <c r="Y1706" i="5" s="1"/>
  <c r="Y1741" i="5"/>
  <c r="Z1742" i="5"/>
  <c r="Y1742" i="5" s="1"/>
  <c r="K1776" i="5"/>
  <c r="M1776" i="5" s="1"/>
  <c r="Y1345" i="5"/>
  <c r="K1345" i="5" s="1"/>
  <c r="M1345" i="5" s="1"/>
  <c r="Z1346" i="5"/>
  <c r="Y1346" i="5" s="1"/>
  <c r="K2100" i="5"/>
  <c r="M2100" i="5" s="1"/>
  <c r="P2100" i="5" s="1"/>
  <c r="Q2100" i="5" s="1"/>
  <c r="X229" i="5"/>
  <c r="V2028" i="5"/>
  <c r="V2064" i="5"/>
  <c r="V1200" i="5"/>
  <c r="K1704" i="5"/>
  <c r="M1704" i="5" s="1"/>
  <c r="V2101" i="5"/>
  <c r="K2101" i="5"/>
  <c r="M2101" i="5" s="1"/>
  <c r="K2065" i="5"/>
  <c r="M2065" i="5" s="1"/>
  <c r="V2065" i="5"/>
  <c r="V1164" i="5"/>
  <c r="V1740" i="5"/>
  <c r="K1344" i="5"/>
  <c r="M1344" i="5" s="1"/>
  <c r="N1344" i="5" s="1"/>
  <c r="K1524" i="5"/>
  <c r="M1524" i="5" s="1"/>
  <c r="P1524" i="5" s="1"/>
  <c r="Q1524" i="5" s="1"/>
  <c r="V1777" i="5"/>
  <c r="K1777" i="5"/>
  <c r="M1777" i="5" s="1"/>
  <c r="V1525" i="5"/>
  <c r="K1525" i="5"/>
  <c r="M1525" i="5" s="1"/>
  <c r="V1345" i="5"/>
  <c r="V1165" i="5"/>
  <c r="K1165" i="5"/>
  <c r="M1165" i="5" s="1"/>
  <c r="V1452" i="5"/>
  <c r="K1705" i="5"/>
  <c r="M1705" i="5" s="1"/>
  <c r="V1705" i="5"/>
  <c r="K1741" i="5"/>
  <c r="M1741" i="5" s="1"/>
  <c r="V1741" i="5"/>
  <c r="P1164" i="5"/>
  <c r="Q1164" i="5" s="1"/>
  <c r="N1164" i="5"/>
  <c r="P1704" i="5"/>
  <c r="Q1704" i="5" s="1"/>
  <c r="N1704" i="5"/>
  <c r="P1740" i="5"/>
  <c r="Q1740" i="5" s="1"/>
  <c r="N1740" i="5"/>
  <c r="P2064" i="5"/>
  <c r="Q2064" i="5" s="1"/>
  <c r="N2064" i="5"/>
  <c r="X806" i="5"/>
  <c r="W950" i="5"/>
  <c r="X950" i="5"/>
  <c r="Y950" i="5" s="1"/>
  <c r="K950" i="5" s="1"/>
  <c r="M950" i="5" s="1"/>
  <c r="V1425" i="5"/>
  <c r="K1425" i="5"/>
  <c r="M1425" i="5" s="1"/>
  <c r="P1424" i="5"/>
  <c r="N1424" i="5"/>
  <c r="W1426" i="5"/>
  <c r="X1426" i="5"/>
  <c r="Y1426" i="5" s="1"/>
  <c r="X882" i="5"/>
  <c r="W916" i="5"/>
  <c r="V915" i="5"/>
  <c r="S1422" i="5"/>
  <c r="T1422" i="5"/>
  <c r="R1422" i="5"/>
  <c r="W806" i="5"/>
  <c r="U1423" i="5"/>
  <c r="Q1423" i="5"/>
  <c r="V1129" i="5"/>
  <c r="K1129" i="5"/>
  <c r="M1129" i="5" s="1"/>
  <c r="W1714" i="5"/>
  <c r="X1714" i="5"/>
  <c r="Y1714" i="5" s="1"/>
  <c r="K1353" i="5"/>
  <c r="M1353" i="5" s="1"/>
  <c r="V1353" i="5"/>
  <c r="P1784" i="5"/>
  <c r="N1784" i="5"/>
  <c r="V551" i="5"/>
  <c r="V1713" i="5"/>
  <c r="K1713" i="5"/>
  <c r="M1713" i="5" s="1"/>
  <c r="X1354" i="5"/>
  <c r="Y1354" i="5" s="1"/>
  <c r="W1354" i="5"/>
  <c r="N1171" i="5"/>
  <c r="P1171" i="5"/>
  <c r="P915" i="5"/>
  <c r="N915" i="5"/>
  <c r="T2070" i="5"/>
  <c r="R2070" i="5"/>
  <c r="S2070" i="5"/>
  <c r="P1747" i="5"/>
  <c r="N1747" i="5"/>
  <c r="W1786" i="5"/>
  <c r="X1786" i="5"/>
  <c r="Y1786" i="5" s="1"/>
  <c r="T1710" i="5"/>
  <c r="R1710" i="5"/>
  <c r="S1710" i="5"/>
  <c r="X1749" i="5"/>
  <c r="Y1749" i="5" s="1"/>
  <c r="W1749" i="5"/>
  <c r="X2074" i="5"/>
  <c r="Y2074" i="5" s="1"/>
  <c r="W2074" i="5"/>
  <c r="Q1711" i="5"/>
  <c r="U1711" i="5"/>
  <c r="T1169" i="5"/>
  <c r="S1169" i="5"/>
  <c r="R1169" i="5"/>
  <c r="W558" i="5"/>
  <c r="V1785" i="5"/>
  <c r="K1785" i="5"/>
  <c r="M1785" i="5" s="1"/>
  <c r="V1748" i="5"/>
  <c r="K1748" i="5"/>
  <c r="M1748" i="5" s="1"/>
  <c r="V2073" i="5"/>
  <c r="K2073" i="5"/>
  <c r="M2073" i="5" s="1"/>
  <c r="P1712" i="5"/>
  <c r="N1712" i="5"/>
  <c r="T1782" i="5"/>
  <c r="S1782" i="5"/>
  <c r="R1782" i="5"/>
  <c r="Q913" i="5"/>
  <c r="P31" i="8"/>
  <c r="P2072" i="5"/>
  <c r="N2072" i="5"/>
  <c r="X1173" i="5"/>
  <c r="Y1173" i="5" s="1"/>
  <c r="W1173" i="5"/>
  <c r="T1745" i="5"/>
  <c r="R1745" i="5"/>
  <c r="S1745" i="5"/>
  <c r="N914" i="5"/>
  <c r="P914" i="5"/>
  <c r="U1170" i="5"/>
  <c r="Q1170" i="5"/>
  <c r="U1746" i="5"/>
  <c r="Q1746" i="5"/>
  <c r="W882" i="5"/>
  <c r="X883" i="5" s="1"/>
  <c r="V916" i="5"/>
  <c r="K916" i="5"/>
  <c r="M916" i="5" s="1"/>
  <c r="V518" i="5"/>
  <c r="K518" i="5"/>
  <c r="M518" i="5" s="1"/>
  <c r="U2071" i="5"/>
  <c r="Q2071" i="5"/>
  <c r="K1172" i="5"/>
  <c r="M1172" i="5" s="1"/>
  <c r="V1172" i="5"/>
  <c r="R1350" i="5"/>
  <c r="S1350" i="5"/>
  <c r="T1350" i="5"/>
  <c r="Q1351" i="5"/>
  <c r="U1351" i="5"/>
  <c r="Q1783" i="5"/>
  <c r="U1783" i="5"/>
  <c r="P1352" i="5"/>
  <c r="N1352" i="5"/>
  <c r="W229" i="5"/>
  <c r="X230" i="5" s="1"/>
  <c r="W626" i="5"/>
  <c r="V949" i="5"/>
  <c r="X626" i="5"/>
  <c r="W193" i="5"/>
  <c r="X193" i="5"/>
  <c r="R1702" i="5"/>
  <c r="U1702" i="5" s="1"/>
  <c r="Q342" i="5"/>
  <c r="U342" i="5"/>
  <c r="N343" i="5"/>
  <c r="P343" i="5"/>
  <c r="W698" i="5"/>
  <c r="X699" i="5" s="1"/>
  <c r="W345" i="5"/>
  <c r="X345" i="5"/>
  <c r="Y345" i="5" s="1"/>
  <c r="S341" i="5"/>
  <c r="T341" i="5"/>
  <c r="R341" i="5"/>
  <c r="V344" i="5"/>
  <c r="K344" i="5"/>
  <c r="M344" i="5" s="1"/>
  <c r="S1342" i="5"/>
  <c r="R1342" i="5"/>
  <c r="U1342" i="5" s="1"/>
  <c r="V46" i="5"/>
  <c r="W303" i="5"/>
  <c r="X303" i="5"/>
  <c r="W304" i="5" s="1"/>
  <c r="V298" i="5"/>
  <c r="X157" i="5"/>
  <c r="W157" i="5"/>
  <c r="T1774" i="5"/>
  <c r="R1774" i="5"/>
  <c r="U1774" i="5" s="1"/>
  <c r="W774" i="5"/>
  <c r="X774" i="5"/>
  <c r="W775" i="5" s="1"/>
  <c r="X775" i="5"/>
  <c r="W776" i="5" s="1"/>
  <c r="P1343" i="5"/>
  <c r="Q1343" i="5" s="1"/>
  <c r="W18" i="5"/>
  <c r="X591" i="5"/>
  <c r="T2062" i="5"/>
  <c r="U1738" i="5"/>
  <c r="T1738" i="5"/>
  <c r="N1776" i="5"/>
  <c r="P1776" i="5"/>
  <c r="V1884" i="5"/>
  <c r="V1812" i="5"/>
  <c r="V1956" i="5"/>
  <c r="V1236" i="5"/>
  <c r="V1668" i="5"/>
  <c r="V1920" i="5"/>
  <c r="V372" i="5"/>
  <c r="V1380" i="5"/>
  <c r="S1738" i="5"/>
  <c r="V1237" i="5"/>
  <c r="V481" i="5"/>
  <c r="V2029" i="5"/>
  <c r="V373" i="5"/>
  <c r="T1703" i="5"/>
  <c r="R1703" i="5"/>
  <c r="U1703" i="5" s="1"/>
  <c r="S1703" i="5"/>
  <c r="R2063" i="5"/>
  <c r="U2063" i="5" s="1"/>
  <c r="T2063" i="5"/>
  <c r="S2063" i="5"/>
  <c r="S1163" i="5"/>
  <c r="T1163" i="5"/>
  <c r="R1163" i="5"/>
  <c r="U1163" i="5" s="1"/>
  <c r="T1522" i="5"/>
  <c r="R1522" i="5"/>
  <c r="U1522" i="5" s="1"/>
  <c r="Q1523" i="5"/>
  <c r="U1523" i="5" s="1"/>
  <c r="Q1775" i="5"/>
  <c r="Q2099" i="5"/>
  <c r="Q1739" i="5"/>
  <c r="V479" i="5"/>
  <c r="V1489" i="5"/>
  <c r="V1561" i="5"/>
  <c r="K480" i="5"/>
  <c r="M480" i="5" s="1"/>
  <c r="N480" i="5" s="1"/>
  <c r="V1093" i="5"/>
  <c r="P1920" i="5"/>
  <c r="T2097" i="5"/>
  <c r="R2097" i="5"/>
  <c r="S2097" i="5"/>
  <c r="R1161" i="5"/>
  <c r="S1161" i="5"/>
  <c r="T1161" i="5"/>
  <c r="R1341" i="5"/>
  <c r="T1341" i="5"/>
  <c r="S1341" i="5"/>
  <c r="S2098" i="5"/>
  <c r="T2098" i="5"/>
  <c r="R2098" i="5"/>
  <c r="U2098" i="5" s="1"/>
  <c r="S1773" i="5"/>
  <c r="T1773" i="5"/>
  <c r="R1773" i="5"/>
  <c r="S1521" i="5"/>
  <c r="T1521" i="5"/>
  <c r="R1521" i="5"/>
  <c r="T1737" i="5"/>
  <c r="R1737" i="5"/>
  <c r="S1737" i="5"/>
  <c r="X1922" i="5"/>
  <c r="Y1922" i="5" s="1"/>
  <c r="W1922" i="5"/>
  <c r="K1921" i="5"/>
  <c r="M1921" i="5" s="1"/>
  <c r="N1921" i="5" s="1"/>
  <c r="W591" i="5"/>
  <c r="W1310" i="5"/>
  <c r="X1310" i="5"/>
  <c r="K373" i="5"/>
  <c r="M373" i="5" s="1"/>
  <c r="W374" i="5"/>
  <c r="X374" i="5"/>
  <c r="Y374" i="5" s="1"/>
  <c r="N372" i="5"/>
  <c r="P372" i="5"/>
  <c r="Q371" i="5"/>
  <c r="T370" i="5"/>
  <c r="R370" i="5"/>
  <c r="U370" i="5" s="1"/>
  <c r="S370" i="5"/>
  <c r="K481" i="5"/>
  <c r="M481" i="5" s="1"/>
  <c r="X482" i="5"/>
  <c r="Y482" i="5" s="1"/>
  <c r="W482" i="5"/>
  <c r="S1594" i="5"/>
  <c r="T1594" i="5"/>
  <c r="R1594" i="5"/>
  <c r="U1594" i="5" s="1"/>
  <c r="P1668" i="5"/>
  <c r="N1668" i="5"/>
  <c r="X1598" i="5"/>
  <c r="Y1598" i="5" s="1"/>
  <c r="W1598" i="5"/>
  <c r="J1381" i="5"/>
  <c r="K1381" i="5" s="1"/>
  <c r="M1381" i="5" s="1"/>
  <c r="W1382" i="5"/>
  <c r="X1382" i="5"/>
  <c r="Y1382" i="5" s="1"/>
  <c r="P1884" i="5"/>
  <c r="N1884" i="5"/>
  <c r="T1954" i="5"/>
  <c r="R1954" i="5"/>
  <c r="U1954" i="5" s="1"/>
  <c r="S1954" i="5"/>
  <c r="P1488" i="5"/>
  <c r="N1488" i="5"/>
  <c r="X1886" i="5"/>
  <c r="Y1886" i="5" s="1"/>
  <c r="W1886" i="5"/>
  <c r="T1666" i="5"/>
  <c r="S1666" i="5"/>
  <c r="R1666" i="5"/>
  <c r="P1596" i="5"/>
  <c r="N1596" i="5"/>
  <c r="T1378" i="5"/>
  <c r="S1378" i="5"/>
  <c r="R1378" i="5"/>
  <c r="Q1991" i="5"/>
  <c r="P1560" i="5"/>
  <c r="N1560" i="5"/>
  <c r="N479" i="5"/>
  <c r="P479" i="5"/>
  <c r="P1812" i="5"/>
  <c r="N1812" i="5"/>
  <c r="W1562" i="5"/>
  <c r="X1562" i="5"/>
  <c r="Y1562" i="5" s="1"/>
  <c r="W1994" i="5"/>
  <c r="X1994" i="5"/>
  <c r="Y1994" i="5" s="1"/>
  <c r="K1885" i="5"/>
  <c r="M1885" i="5" s="1"/>
  <c r="Q478" i="5"/>
  <c r="X1958" i="5"/>
  <c r="Y1958" i="5" s="1"/>
  <c r="W1958" i="5"/>
  <c r="P2028" i="5"/>
  <c r="N2028" i="5"/>
  <c r="U1379" i="5"/>
  <c r="Q1379" i="5"/>
  <c r="S1990" i="5"/>
  <c r="T1990" i="5"/>
  <c r="R1990" i="5"/>
  <c r="U1990" i="5" s="1"/>
  <c r="T1882" i="5"/>
  <c r="S1882" i="5"/>
  <c r="R1882" i="5"/>
  <c r="U1882" i="5" s="1"/>
  <c r="K1561" i="5"/>
  <c r="M1561" i="5" s="1"/>
  <c r="R1450" i="5"/>
  <c r="U1450" i="5" s="1"/>
  <c r="T1450" i="5"/>
  <c r="S1450" i="5"/>
  <c r="P1380" i="5"/>
  <c r="N1380" i="5"/>
  <c r="Q1559" i="5"/>
  <c r="K1993" i="5"/>
  <c r="M1993" i="5" s="1"/>
  <c r="R477" i="5"/>
  <c r="U477" i="5" s="1"/>
  <c r="S477" i="5"/>
  <c r="T477" i="5"/>
  <c r="K1957" i="5"/>
  <c r="M1957" i="5" s="1"/>
  <c r="Q1811" i="5"/>
  <c r="S1486" i="5"/>
  <c r="T1486" i="5"/>
  <c r="R1486" i="5"/>
  <c r="U1486" i="5" s="1"/>
  <c r="U1955" i="5"/>
  <c r="Q1955" i="5"/>
  <c r="Q1451" i="5"/>
  <c r="U1451" i="5" s="1"/>
  <c r="P1992" i="5"/>
  <c r="N1992" i="5"/>
  <c r="K2029" i="5"/>
  <c r="M2029" i="5" s="1"/>
  <c r="J1669" i="5"/>
  <c r="K1669" i="5" s="1"/>
  <c r="M1669" i="5" s="1"/>
  <c r="W1670" i="5"/>
  <c r="X1670" i="5"/>
  <c r="Y1670" i="5" s="1"/>
  <c r="Q1883" i="5"/>
  <c r="Q1487" i="5"/>
  <c r="K1813" i="5"/>
  <c r="M1813" i="5" s="1"/>
  <c r="K1453" i="5"/>
  <c r="M1453" i="5" s="1"/>
  <c r="W1490" i="5"/>
  <c r="X1490" i="5"/>
  <c r="Y1490" i="5" s="1"/>
  <c r="S1558" i="5"/>
  <c r="T1558" i="5"/>
  <c r="R1558" i="5"/>
  <c r="T2026" i="5"/>
  <c r="R2026" i="5"/>
  <c r="U2026" i="5" s="1"/>
  <c r="S2026" i="5"/>
  <c r="W1634" i="5"/>
  <c r="X1634" i="5"/>
  <c r="W2030" i="5"/>
  <c r="X2030" i="5"/>
  <c r="Y2030" i="5" s="1"/>
  <c r="Q1595" i="5"/>
  <c r="P1956" i="5"/>
  <c r="N1956" i="5"/>
  <c r="Q1667" i="5"/>
  <c r="K1597" i="5"/>
  <c r="M1597" i="5" s="1"/>
  <c r="P1452" i="5"/>
  <c r="N1452" i="5"/>
  <c r="X1814" i="5"/>
  <c r="Y1814" i="5" s="1"/>
  <c r="W1814" i="5"/>
  <c r="Q2027" i="5"/>
  <c r="T1810" i="5"/>
  <c r="R1810" i="5"/>
  <c r="U1810" i="5" s="1"/>
  <c r="S1810" i="5"/>
  <c r="X1454" i="5"/>
  <c r="Y1454" i="5" s="1"/>
  <c r="W1454" i="5"/>
  <c r="K1489" i="5"/>
  <c r="M1489" i="5" s="1"/>
  <c r="R1919" i="5"/>
  <c r="U1919" i="5" s="1"/>
  <c r="S1919" i="5"/>
  <c r="T1919" i="5"/>
  <c r="Q1271" i="5"/>
  <c r="N1272" i="5"/>
  <c r="P1272" i="5"/>
  <c r="T1270" i="5"/>
  <c r="R1270" i="5"/>
  <c r="U1270" i="5" s="1"/>
  <c r="S1270" i="5"/>
  <c r="K1273" i="5"/>
  <c r="M1273" i="5" s="1"/>
  <c r="W1274" i="5"/>
  <c r="X1274" i="5"/>
  <c r="Y1274" i="5" s="1"/>
  <c r="N1236" i="5"/>
  <c r="P1236" i="5"/>
  <c r="R1234" i="5"/>
  <c r="U1234" i="5" s="1"/>
  <c r="S1234" i="5"/>
  <c r="T1234" i="5"/>
  <c r="K1237" i="5"/>
  <c r="M1237" i="5" s="1"/>
  <c r="W1238" i="5"/>
  <c r="X1238" i="5"/>
  <c r="Y1238" i="5" s="1"/>
  <c r="Q1235" i="5"/>
  <c r="T1198" i="5"/>
  <c r="R1198" i="5"/>
  <c r="S1198" i="5"/>
  <c r="X1202" i="5"/>
  <c r="Y1202" i="5" s="1"/>
  <c r="W1202" i="5"/>
  <c r="Q1199" i="5"/>
  <c r="K1201" i="5"/>
  <c r="M1201" i="5" s="1"/>
  <c r="P1200" i="5"/>
  <c r="N1200" i="5"/>
  <c r="R1090" i="5"/>
  <c r="T1090" i="5"/>
  <c r="S1090" i="5"/>
  <c r="P1092" i="5"/>
  <c r="N1092" i="5"/>
  <c r="X1094" i="5"/>
  <c r="Y1094" i="5" s="1"/>
  <c r="W1094" i="5"/>
  <c r="Q1091" i="5"/>
  <c r="K1093" i="5"/>
  <c r="M1093" i="5" s="1"/>
  <c r="W843" i="5"/>
  <c r="X843" i="5"/>
  <c r="S947" i="5"/>
  <c r="R947" i="5"/>
  <c r="U947" i="5" s="1"/>
  <c r="T947" i="5"/>
  <c r="Q948" i="5"/>
  <c r="O32" i="8"/>
  <c r="N949" i="5"/>
  <c r="P949" i="5"/>
  <c r="W663" i="5"/>
  <c r="X663" i="5"/>
  <c r="G19" i="8"/>
  <c r="X86" i="5"/>
  <c r="W86" i="5"/>
  <c r="W519" i="5"/>
  <c r="X519" i="5"/>
  <c r="W268" i="5"/>
  <c r="X268" i="5"/>
  <c r="W269" i="5" s="1"/>
  <c r="S911" i="5"/>
  <c r="R911" i="5"/>
  <c r="U911" i="5" s="1"/>
  <c r="T911" i="5"/>
  <c r="X1060" i="5"/>
  <c r="W1060" i="5"/>
  <c r="X558" i="5"/>
  <c r="W559" i="5" s="1"/>
  <c r="X417" i="5"/>
  <c r="W417" i="5"/>
  <c r="N912" i="5"/>
  <c r="P912" i="5"/>
  <c r="X990" i="5"/>
  <c r="W991" i="5" s="1"/>
  <c r="X57" i="5"/>
  <c r="W57" i="5"/>
  <c r="X989" i="5"/>
  <c r="W990" i="5" s="1"/>
  <c r="W738" i="5"/>
  <c r="X738" i="5"/>
  <c r="X917" i="5"/>
  <c r="W917" i="5"/>
  <c r="M19" i="8"/>
  <c r="W450" i="5"/>
  <c r="X451" i="5" s="1"/>
  <c r="X18" i="5"/>
  <c r="W19" i="5" s="1"/>
  <c r="X559" i="5"/>
  <c r="W560" i="5" s="1"/>
  <c r="X123" i="5"/>
  <c r="W123" i="5"/>
  <c r="W1130" i="5"/>
  <c r="X1130" i="5"/>
  <c r="Y1130" i="5" s="1"/>
  <c r="X1022" i="5"/>
  <c r="W1022" i="5"/>
  <c r="T440" i="5"/>
  <c r="R440" i="5"/>
  <c r="U440" i="5" s="1"/>
  <c r="S440" i="5"/>
  <c r="R980" i="5"/>
  <c r="U980" i="5" s="1"/>
  <c r="S980" i="5"/>
  <c r="T980" i="5"/>
  <c r="Q981" i="5"/>
  <c r="K33" i="8"/>
  <c r="K26" i="8"/>
  <c r="Q729" i="5"/>
  <c r="J74" i="8"/>
  <c r="T404" i="5"/>
  <c r="R404" i="5"/>
  <c r="U404" i="5" s="1"/>
  <c r="S404" i="5"/>
  <c r="T836" i="5"/>
  <c r="R836" i="5"/>
  <c r="U836" i="5" s="1"/>
  <c r="S836" i="5"/>
  <c r="R548" i="5"/>
  <c r="U548" i="5" s="1"/>
  <c r="S548" i="5"/>
  <c r="T548" i="5"/>
  <c r="T223" i="5"/>
  <c r="R223" i="5"/>
  <c r="U223" i="5" s="1"/>
  <c r="S223" i="5"/>
  <c r="J73" i="8"/>
  <c r="K27" i="8"/>
  <c r="Q765" i="5"/>
  <c r="K18" i="8"/>
  <c r="Q441" i="5"/>
  <c r="P838" i="5"/>
  <c r="N838" i="5"/>
  <c r="M226" i="5"/>
  <c r="M731" i="5"/>
  <c r="M407" i="5"/>
  <c r="M839" i="5"/>
  <c r="M443" i="5"/>
  <c r="M767" i="5"/>
  <c r="M983" i="5"/>
  <c r="K840" i="5"/>
  <c r="K624" i="5"/>
  <c r="M624" i="5" s="1"/>
  <c r="Y881" i="5"/>
  <c r="V881" i="5" s="1"/>
  <c r="Z882" i="5"/>
  <c r="N1054" i="5"/>
  <c r="P1054" i="5"/>
  <c r="Y1056" i="5"/>
  <c r="V1056" i="5" s="1"/>
  <c r="Z1057" i="5"/>
  <c r="N298" i="5"/>
  <c r="P298" i="5"/>
  <c r="K880" i="5"/>
  <c r="M880" i="5" s="1"/>
  <c r="L35" i="8"/>
  <c r="Q1053" i="5"/>
  <c r="P30" i="8"/>
  <c r="Q878" i="5"/>
  <c r="K1055" i="5"/>
  <c r="M1055" i="5" s="1"/>
  <c r="Y300" i="5"/>
  <c r="V300" i="5" s="1"/>
  <c r="Z301" i="5"/>
  <c r="Y625" i="5"/>
  <c r="Z626" i="5"/>
  <c r="L13" i="8"/>
  <c r="Q297" i="5"/>
  <c r="Y841" i="5"/>
  <c r="Z842" i="5"/>
  <c r="N879" i="5"/>
  <c r="P879" i="5"/>
  <c r="S877" i="5"/>
  <c r="R877" i="5"/>
  <c r="U877" i="5" s="1"/>
  <c r="T877" i="5"/>
  <c r="K299" i="5"/>
  <c r="M299" i="5" s="1"/>
  <c r="J7" i="8"/>
  <c r="R79" i="5"/>
  <c r="U79" i="5" s="1"/>
  <c r="T79" i="5"/>
  <c r="S79" i="5"/>
  <c r="Q78" i="5"/>
  <c r="I7" i="8"/>
  <c r="Y81" i="5"/>
  <c r="V81" i="5" s="1"/>
  <c r="K80" i="5"/>
  <c r="M80" i="5" s="1"/>
  <c r="L6" i="8"/>
  <c r="Q45" i="5"/>
  <c r="Z811" i="5"/>
  <c r="Z410" i="5"/>
  <c r="Y409" i="5"/>
  <c r="V409" i="5" s="1"/>
  <c r="K263" i="5"/>
  <c r="M263" i="5" s="1"/>
  <c r="Z734" i="5"/>
  <c r="Y733" i="5"/>
  <c r="V733" i="5" s="1"/>
  <c r="Z590" i="5"/>
  <c r="Y589" i="5"/>
  <c r="Z15" i="5"/>
  <c r="Y14" i="5"/>
  <c r="V14" i="5" s="1"/>
  <c r="N623" i="5"/>
  <c r="P623" i="5"/>
  <c r="Z157" i="5"/>
  <c r="Q442" i="5"/>
  <c r="L18" i="8"/>
  <c r="N12" i="5"/>
  <c r="P12" i="5"/>
  <c r="Z770" i="5"/>
  <c r="Y769" i="5"/>
  <c r="V769" i="5" s="1"/>
  <c r="T260" i="5"/>
  <c r="R260" i="5"/>
  <c r="U260" i="5" s="1"/>
  <c r="S260" i="5"/>
  <c r="Z1021" i="5"/>
  <c r="Z86" i="5"/>
  <c r="Z265" i="5"/>
  <c r="Y264" i="5"/>
  <c r="V264" i="5" s="1"/>
  <c r="Q406" i="5"/>
  <c r="R224" i="5"/>
  <c r="U224" i="5" s="1"/>
  <c r="S224" i="5"/>
  <c r="K73" i="8"/>
  <c r="T224" i="5"/>
  <c r="U584" i="5"/>
  <c r="S585" i="5"/>
  <c r="T585" i="5"/>
  <c r="R585" i="5"/>
  <c r="U585" i="5" s="1"/>
  <c r="P587" i="5"/>
  <c r="N587" i="5"/>
  <c r="K984" i="5"/>
  <c r="M984" i="5" s="1"/>
  <c r="K552" i="5"/>
  <c r="K444" i="5"/>
  <c r="M444" i="5" s="1"/>
  <c r="K47" i="5"/>
  <c r="M47" i="5" s="1"/>
  <c r="U728" i="5"/>
  <c r="Z1317" i="5"/>
  <c r="L12" i="8"/>
  <c r="Q261" i="5"/>
  <c r="S621" i="5"/>
  <c r="R621" i="5"/>
  <c r="U621" i="5" s="1"/>
  <c r="T621" i="5"/>
  <c r="Z699" i="5"/>
  <c r="K227" i="5"/>
  <c r="P262" i="5"/>
  <c r="N262" i="5"/>
  <c r="U9" i="5"/>
  <c r="Z121" i="5"/>
  <c r="Z986" i="5"/>
  <c r="Y985" i="5"/>
  <c r="V985" i="5" s="1"/>
  <c r="Z554" i="5"/>
  <c r="Y553" i="5"/>
  <c r="V553" i="5" s="1"/>
  <c r="Z446" i="5"/>
  <c r="Y445" i="5"/>
  <c r="V445" i="5" s="1"/>
  <c r="Z49" i="5"/>
  <c r="Y48" i="5"/>
  <c r="V48" i="5" s="1"/>
  <c r="R44" i="5"/>
  <c r="U44" i="5" s="1"/>
  <c r="T44" i="5"/>
  <c r="S44" i="5"/>
  <c r="M5" i="8"/>
  <c r="Q11" i="5"/>
  <c r="P551" i="5"/>
  <c r="N551" i="5"/>
  <c r="N46" i="5"/>
  <c r="P46" i="5"/>
  <c r="Z193" i="5"/>
  <c r="K408" i="5"/>
  <c r="T10" i="5"/>
  <c r="R10" i="5"/>
  <c r="U10" i="5" s="1"/>
  <c r="S10" i="5"/>
  <c r="Z229" i="5"/>
  <c r="Y228" i="5"/>
  <c r="L22" i="8"/>
  <c r="Q586" i="5"/>
  <c r="K732" i="5"/>
  <c r="K588" i="5"/>
  <c r="M588" i="5" s="1"/>
  <c r="K13" i="5"/>
  <c r="M13" i="5" s="1"/>
  <c r="S549" i="5"/>
  <c r="T549" i="5"/>
  <c r="R549" i="5"/>
  <c r="Q622" i="5"/>
  <c r="L23" i="8"/>
  <c r="K768" i="5"/>
  <c r="M768" i="5" s="1"/>
  <c r="K515" i="5"/>
  <c r="AA513" i="5"/>
  <c r="Y513" i="5" s="1"/>
  <c r="V513" i="5" s="1"/>
  <c r="N14" i="8"/>
  <c r="O57" i="8"/>
  <c r="AA123" i="5"/>
  <c r="Z928" i="5"/>
  <c r="M516" i="5"/>
  <c r="K48" i="8"/>
  <c r="N2100" i="5" l="1"/>
  <c r="T2100" i="5" s="1"/>
  <c r="K1346" i="5"/>
  <c r="M1346" i="5" s="1"/>
  <c r="V1346" i="5"/>
  <c r="K1706" i="5"/>
  <c r="M1706" i="5" s="1"/>
  <c r="V1706" i="5"/>
  <c r="V1778" i="5"/>
  <c r="K1778" i="5"/>
  <c r="M1778" i="5" s="1"/>
  <c r="V1742" i="5"/>
  <c r="K1742" i="5"/>
  <c r="M1742" i="5" s="1"/>
  <c r="V2102" i="5"/>
  <c r="K2102" i="5"/>
  <c r="M2102" i="5" s="1"/>
  <c r="P1344" i="5"/>
  <c r="Q1344" i="5" s="1"/>
  <c r="V1201" i="5"/>
  <c r="N2065" i="5"/>
  <c r="P2065" i="5"/>
  <c r="Q2065" i="5" s="1"/>
  <c r="P2101" i="5"/>
  <c r="Q2101" i="5" s="1"/>
  <c r="N2101" i="5"/>
  <c r="N1524" i="5"/>
  <c r="T1524" i="5" s="1"/>
  <c r="V1921" i="5"/>
  <c r="V1885" i="5"/>
  <c r="P1741" i="5"/>
  <c r="N1741" i="5"/>
  <c r="P1345" i="5"/>
  <c r="N1345" i="5"/>
  <c r="V1993" i="5"/>
  <c r="P1165" i="5"/>
  <c r="N1165" i="5"/>
  <c r="P1777" i="5"/>
  <c r="N1777" i="5"/>
  <c r="P1705" i="5"/>
  <c r="N1705" i="5"/>
  <c r="P1525" i="5"/>
  <c r="N1525" i="5"/>
  <c r="V1597" i="5"/>
  <c r="V1381" i="5"/>
  <c r="V1453" i="5"/>
  <c r="V1273" i="5"/>
  <c r="V1813" i="5"/>
  <c r="V1669" i="5"/>
  <c r="V1957" i="5"/>
  <c r="R2064" i="5"/>
  <c r="U2064" i="5" s="1"/>
  <c r="S2064" i="5"/>
  <c r="T2064" i="5"/>
  <c r="R1704" i="5"/>
  <c r="U1704" i="5" s="1"/>
  <c r="S1704" i="5"/>
  <c r="T1704" i="5"/>
  <c r="S1524" i="5"/>
  <c r="R2100" i="5"/>
  <c r="U2100" i="5" s="1"/>
  <c r="S2100" i="5"/>
  <c r="T1740" i="5"/>
  <c r="S1740" i="5"/>
  <c r="R1740" i="5"/>
  <c r="U1740" i="5" s="1"/>
  <c r="R1164" i="5"/>
  <c r="U1164" i="5" s="1"/>
  <c r="T1164" i="5"/>
  <c r="S1164" i="5"/>
  <c r="X951" i="5"/>
  <c r="Y951" i="5" s="1"/>
  <c r="V951" i="5" s="1"/>
  <c r="W951" i="5"/>
  <c r="X627" i="5"/>
  <c r="V950" i="5"/>
  <c r="W807" i="5"/>
  <c r="X807" i="5"/>
  <c r="W230" i="5"/>
  <c r="X231" i="5" s="1"/>
  <c r="W627" i="5"/>
  <c r="K1426" i="5"/>
  <c r="M1426" i="5" s="1"/>
  <c r="V1426" i="5"/>
  <c r="W1427" i="5"/>
  <c r="X1427" i="5"/>
  <c r="Y1427" i="5" s="1"/>
  <c r="X1061" i="5"/>
  <c r="R1423" i="5"/>
  <c r="S1423" i="5"/>
  <c r="T1423" i="5"/>
  <c r="Q1424" i="5"/>
  <c r="U1424" i="5"/>
  <c r="P1425" i="5"/>
  <c r="N1425" i="5"/>
  <c r="T1351" i="5"/>
  <c r="S1351" i="5"/>
  <c r="R1351" i="5"/>
  <c r="T2071" i="5"/>
  <c r="R2071" i="5"/>
  <c r="S2071" i="5"/>
  <c r="W1174" i="5"/>
  <c r="X1174" i="5"/>
  <c r="Y1174" i="5" s="1"/>
  <c r="Q1712" i="5"/>
  <c r="U1712" i="5"/>
  <c r="V1749" i="5"/>
  <c r="K1749" i="5"/>
  <c r="M1749" i="5" s="1"/>
  <c r="Q1171" i="5"/>
  <c r="U1171" i="5"/>
  <c r="V1055" i="5"/>
  <c r="N1353" i="5"/>
  <c r="P1353" i="5"/>
  <c r="R1746" i="5"/>
  <c r="T1746" i="5"/>
  <c r="S1746" i="5"/>
  <c r="V1173" i="5"/>
  <c r="K1173" i="5"/>
  <c r="M1173" i="5" s="1"/>
  <c r="P2073" i="5"/>
  <c r="N2073" i="5"/>
  <c r="Q1747" i="5"/>
  <c r="U1747" i="5"/>
  <c r="V1714" i="5"/>
  <c r="K1714" i="5"/>
  <c r="M1714" i="5" s="1"/>
  <c r="M515" i="5"/>
  <c r="N515" i="5" s="1"/>
  <c r="V515" i="5"/>
  <c r="P518" i="5"/>
  <c r="N518" i="5"/>
  <c r="R1711" i="5"/>
  <c r="S1711" i="5"/>
  <c r="T1711" i="5"/>
  <c r="W1355" i="5"/>
  <c r="X1355" i="5"/>
  <c r="Y1355" i="5" s="1"/>
  <c r="W1715" i="5"/>
  <c r="X1715" i="5"/>
  <c r="Y1715" i="5" s="1"/>
  <c r="V1130" i="5"/>
  <c r="K1130" i="5"/>
  <c r="M1130" i="5" s="1"/>
  <c r="R1170" i="5"/>
  <c r="T1170" i="5"/>
  <c r="S1170" i="5"/>
  <c r="Q2072" i="5"/>
  <c r="U2072" i="5"/>
  <c r="P1748" i="5"/>
  <c r="N1748" i="5"/>
  <c r="W2075" i="5"/>
  <c r="X2075" i="5"/>
  <c r="Y2075" i="5" s="1"/>
  <c r="V1354" i="5"/>
  <c r="K1354" i="5"/>
  <c r="M1354" i="5" s="1"/>
  <c r="W883" i="5"/>
  <c r="X884" i="5" s="1"/>
  <c r="S1783" i="5"/>
  <c r="R1783" i="5"/>
  <c r="T1783" i="5"/>
  <c r="P916" i="5"/>
  <c r="Q916" i="5" s="1"/>
  <c r="N916" i="5"/>
  <c r="V2074" i="5"/>
  <c r="K2074" i="5"/>
  <c r="M2074" i="5" s="1"/>
  <c r="V1786" i="5"/>
  <c r="K1786" i="5"/>
  <c r="M1786" i="5" s="1"/>
  <c r="P1713" i="5"/>
  <c r="N1713" i="5"/>
  <c r="U1784" i="5"/>
  <c r="Q1784" i="5"/>
  <c r="P1129" i="5"/>
  <c r="N1129" i="5"/>
  <c r="W520" i="5"/>
  <c r="Y519" i="5"/>
  <c r="Q1352" i="5"/>
  <c r="U1352" i="5"/>
  <c r="N1172" i="5"/>
  <c r="P1172" i="5"/>
  <c r="Q31" i="8"/>
  <c r="Q914" i="5"/>
  <c r="S913" i="5"/>
  <c r="R913" i="5"/>
  <c r="U913" i="5" s="1"/>
  <c r="T913" i="5"/>
  <c r="P1785" i="5"/>
  <c r="N1785" i="5"/>
  <c r="X1750" i="5"/>
  <c r="Y1750" i="5" s="1"/>
  <c r="W1750" i="5"/>
  <c r="W1787" i="5"/>
  <c r="X1787" i="5"/>
  <c r="Y1787" i="5" s="1"/>
  <c r="Q915" i="5"/>
  <c r="R31" i="8"/>
  <c r="W194" i="5"/>
  <c r="X194" i="5"/>
  <c r="W699" i="5"/>
  <c r="W700" i="5" s="1"/>
  <c r="N344" i="5"/>
  <c r="P344" i="5"/>
  <c r="X346" i="5"/>
  <c r="Y346" i="5" s="1"/>
  <c r="W346" i="5"/>
  <c r="U343" i="5"/>
  <c r="Q343" i="5"/>
  <c r="V345" i="5"/>
  <c r="K345" i="5"/>
  <c r="M345" i="5" s="1"/>
  <c r="S342" i="5"/>
  <c r="T342" i="5"/>
  <c r="R342" i="5"/>
  <c r="V47" i="5"/>
  <c r="W158" i="5"/>
  <c r="X158" i="5"/>
  <c r="X304" i="5"/>
  <c r="X305" i="5" s="1"/>
  <c r="X776" i="5"/>
  <c r="V768" i="5"/>
  <c r="X592" i="5"/>
  <c r="O31" i="8"/>
  <c r="N19" i="8"/>
  <c r="Q1776" i="5"/>
  <c r="V480" i="5"/>
  <c r="V1562" i="5"/>
  <c r="P480" i="5"/>
  <c r="O19" i="8" s="1"/>
  <c r="S1739" i="5"/>
  <c r="T1739" i="5"/>
  <c r="R1739" i="5"/>
  <c r="U1739" i="5" s="1"/>
  <c r="R1343" i="5"/>
  <c r="U1343" i="5" s="1"/>
  <c r="T1343" i="5"/>
  <c r="S1343" i="5"/>
  <c r="T2099" i="5"/>
  <c r="R2099" i="5"/>
  <c r="U2099" i="5" s="1"/>
  <c r="S2099" i="5"/>
  <c r="T1775" i="5"/>
  <c r="R1775" i="5"/>
  <c r="U1775" i="5" s="1"/>
  <c r="S1775" i="5"/>
  <c r="T1523" i="5"/>
  <c r="S1523" i="5"/>
  <c r="R1523" i="5"/>
  <c r="Q1920" i="5"/>
  <c r="R1920" i="5" s="1"/>
  <c r="V1490" i="5"/>
  <c r="V374" i="5"/>
  <c r="V1886" i="5"/>
  <c r="P1921" i="5"/>
  <c r="Q1921" i="5" s="1"/>
  <c r="V1094" i="5"/>
  <c r="V1202" i="5"/>
  <c r="K1922" i="5"/>
  <c r="M1922" i="5" s="1"/>
  <c r="N1922" i="5" s="1"/>
  <c r="V1922" i="5"/>
  <c r="W1923" i="5"/>
  <c r="X1923" i="5"/>
  <c r="Y1923" i="5" s="1"/>
  <c r="W1311" i="5"/>
  <c r="X1311" i="5"/>
  <c r="W592" i="5"/>
  <c r="Q372" i="5"/>
  <c r="K374" i="5"/>
  <c r="M374" i="5" s="1"/>
  <c r="W375" i="5"/>
  <c r="X375" i="5"/>
  <c r="Y375" i="5" s="1"/>
  <c r="T371" i="5"/>
  <c r="S371" i="5"/>
  <c r="R371" i="5"/>
  <c r="U371" i="5" s="1"/>
  <c r="P373" i="5"/>
  <c r="N373" i="5"/>
  <c r="X483" i="5"/>
  <c r="Y483" i="5" s="1"/>
  <c r="W483" i="5"/>
  <c r="K482" i="5"/>
  <c r="M482" i="5" s="1"/>
  <c r="P481" i="5"/>
  <c r="N481" i="5"/>
  <c r="K1814" i="5"/>
  <c r="M1814" i="5" s="1"/>
  <c r="R1667" i="5"/>
  <c r="U1667" i="5" s="1"/>
  <c r="T1667" i="5"/>
  <c r="S1667" i="5"/>
  <c r="T1595" i="5"/>
  <c r="R1595" i="5"/>
  <c r="U1595" i="5" s="1"/>
  <c r="S1595" i="5"/>
  <c r="X1491" i="5"/>
  <c r="Y1491" i="5" s="1"/>
  <c r="W1491" i="5"/>
  <c r="R1487" i="5"/>
  <c r="U1487" i="5" s="1"/>
  <c r="S1487" i="5"/>
  <c r="T1487" i="5"/>
  <c r="P2029" i="5"/>
  <c r="N2029" i="5"/>
  <c r="T1811" i="5"/>
  <c r="R1811" i="5"/>
  <c r="U1811" i="5" s="1"/>
  <c r="S1811" i="5"/>
  <c r="K1958" i="5"/>
  <c r="M1958" i="5" s="1"/>
  <c r="W1995" i="5"/>
  <c r="X1995" i="5"/>
  <c r="Y1995" i="5" s="1"/>
  <c r="Q1812" i="5"/>
  <c r="R1991" i="5"/>
  <c r="U1991" i="5" s="1"/>
  <c r="S1991" i="5"/>
  <c r="T1991" i="5"/>
  <c r="K1886" i="5"/>
  <c r="M1886" i="5" s="1"/>
  <c r="K1598" i="5"/>
  <c r="M1598" i="5" s="1"/>
  <c r="K2030" i="5"/>
  <c r="M2030" i="5" s="1"/>
  <c r="R1883" i="5"/>
  <c r="U1883" i="5" s="1"/>
  <c r="T1883" i="5"/>
  <c r="S1883" i="5"/>
  <c r="S1451" i="5"/>
  <c r="R1451" i="5"/>
  <c r="T1451" i="5"/>
  <c r="P1993" i="5"/>
  <c r="N1993" i="5"/>
  <c r="S478" i="5"/>
  <c r="R478" i="5"/>
  <c r="U478" i="5" s="1"/>
  <c r="T478" i="5"/>
  <c r="Q479" i="5"/>
  <c r="Q1884" i="5"/>
  <c r="Q1452" i="5"/>
  <c r="Q1956" i="5"/>
  <c r="W2031" i="5"/>
  <c r="X2031" i="5"/>
  <c r="Y2031" i="5" s="1"/>
  <c r="P1453" i="5"/>
  <c r="N1453" i="5"/>
  <c r="T1955" i="5"/>
  <c r="S1955" i="5"/>
  <c r="R1955" i="5"/>
  <c r="P1957" i="5"/>
  <c r="N1957" i="5"/>
  <c r="P1381" i="5"/>
  <c r="N1381" i="5"/>
  <c r="Q1488" i="5"/>
  <c r="U1488" i="5" s="1"/>
  <c r="Q1668" i="5"/>
  <c r="P1489" i="5"/>
  <c r="N1489" i="5"/>
  <c r="P1669" i="5"/>
  <c r="N1669" i="5"/>
  <c r="P1813" i="5"/>
  <c r="N1813" i="5"/>
  <c r="T1559" i="5"/>
  <c r="R1559" i="5"/>
  <c r="U1559" i="5" s="1"/>
  <c r="S1559" i="5"/>
  <c r="K1562" i="5"/>
  <c r="M1562" i="5" s="1"/>
  <c r="J1382" i="5"/>
  <c r="K1382" i="5" s="1"/>
  <c r="M1382" i="5" s="1"/>
  <c r="X1383" i="5"/>
  <c r="Y1383" i="5" s="1"/>
  <c r="W1383" i="5"/>
  <c r="X1455" i="5"/>
  <c r="Y1455" i="5" s="1"/>
  <c r="W1455" i="5"/>
  <c r="T2027" i="5"/>
  <c r="S2027" i="5"/>
  <c r="R2027" i="5"/>
  <c r="U2027" i="5" s="1"/>
  <c r="P1597" i="5"/>
  <c r="N1597" i="5"/>
  <c r="W1635" i="5"/>
  <c r="X1635" i="5"/>
  <c r="J1670" i="5"/>
  <c r="K1670" i="5" s="1"/>
  <c r="M1670" i="5" s="1"/>
  <c r="W1671" i="5"/>
  <c r="X1671" i="5"/>
  <c r="Y1671" i="5" s="1"/>
  <c r="V1671" i="5" s="1"/>
  <c r="P1561" i="5"/>
  <c r="N1561" i="5"/>
  <c r="Q2028" i="5"/>
  <c r="P1885" i="5"/>
  <c r="N1885" i="5"/>
  <c r="W1563" i="5"/>
  <c r="X1563" i="5"/>
  <c r="Y1563" i="5" s="1"/>
  <c r="Q1560" i="5"/>
  <c r="U1560" i="5" s="1"/>
  <c r="K1454" i="5"/>
  <c r="M1454" i="5" s="1"/>
  <c r="W1815" i="5"/>
  <c r="X1815" i="5"/>
  <c r="Y1815" i="5" s="1"/>
  <c r="V1815" i="5" s="1"/>
  <c r="K1490" i="5"/>
  <c r="M1490" i="5" s="1"/>
  <c r="Q1992" i="5"/>
  <c r="U1992" i="5" s="1"/>
  <c r="Q1380" i="5"/>
  <c r="S1379" i="5"/>
  <c r="R1379" i="5"/>
  <c r="T1379" i="5"/>
  <c r="W1959" i="5"/>
  <c r="X1959" i="5"/>
  <c r="Y1959" i="5" s="1"/>
  <c r="K1994" i="5"/>
  <c r="M1994" i="5" s="1"/>
  <c r="Q1596" i="5"/>
  <c r="U1596" i="5" s="1"/>
  <c r="X1887" i="5"/>
  <c r="Y1887" i="5" s="1"/>
  <c r="W1887" i="5"/>
  <c r="W1599" i="5"/>
  <c r="X1599" i="5"/>
  <c r="Y1599" i="5" s="1"/>
  <c r="W628" i="5"/>
  <c r="K1274" i="5"/>
  <c r="M1274" i="5" s="1"/>
  <c r="W1275" i="5"/>
  <c r="X1275" i="5"/>
  <c r="Y1275" i="5" s="1"/>
  <c r="Q1272" i="5"/>
  <c r="U1272" i="5" s="1"/>
  <c r="P1273" i="5"/>
  <c r="N1273" i="5"/>
  <c r="S1271" i="5"/>
  <c r="T1271" i="5"/>
  <c r="R1271" i="5"/>
  <c r="U1271" i="5" s="1"/>
  <c r="P1237" i="5"/>
  <c r="N1237" i="5"/>
  <c r="K1238" i="5"/>
  <c r="M1238" i="5" s="1"/>
  <c r="T1235" i="5"/>
  <c r="R1235" i="5"/>
  <c r="U1235" i="5" s="1"/>
  <c r="S1235" i="5"/>
  <c r="X1239" i="5"/>
  <c r="Y1239" i="5" s="1"/>
  <c r="W1239" i="5"/>
  <c r="Q1236" i="5"/>
  <c r="X1203" i="5"/>
  <c r="Y1203" i="5" s="1"/>
  <c r="W1203" i="5"/>
  <c r="Q1200" i="5"/>
  <c r="K1202" i="5"/>
  <c r="M1202" i="5" s="1"/>
  <c r="N1201" i="5"/>
  <c r="P1201" i="5"/>
  <c r="R1199" i="5"/>
  <c r="U1199" i="5" s="1"/>
  <c r="T1199" i="5"/>
  <c r="S1199" i="5"/>
  <c r="K1094" i="5"/>
  <c r="M1094" i="5" s="1"/>
  <c r="N1093" i="5"/>
  <c r="P1093" i="5"/>
  <c r="Q1092" i="5"/>
  <c r="U1092" i="5" s="1"/>
  <c r="T1091" i="5"/>
  <c r="S1091" i="5"/>
  <c r="R1091" i="5"/>
  <c r="U1091" i="5" s="1"/>
  <c r="X1095" i="5"/>
  <c r="Y1095" i="5" s="1"/>
  <c r="W1095" i="5"/>
  <c r="X844" i="5"/>
  <c r="X664" i="5"/>
  <c r="W844" i="5"/>
  <c r="S948" i="5"/>
  <c r="R948" i="5"/>
  <c r="U948" i="5" s="1"/>
  <c r="T948" i="5"/>
  <c r="P950" i="5"/>
  <c r="Q950" i="5" s="1"/>
  <c r="N950" i="5"/>
  <c r="Q949" i="5"/>
  <c r="U949" i="5" s="1"/>
  <c r="P32" i="8"/>
  <c r="W664" i="5"/>
  <c r="X628" i="5"/>
  <c r="H19" i="8"/>
  <c r="W87" i="5"/>
  <c r="X87" i="5"/>
  <c r="X520" i="5"/>
  <c r="X739" i="5"/>
  <c r="W739" i="5"/>
  <c r="W1061" i="5"/>
  <c r="X1062" i="5" s="1"/>
  <c r="X19" i="5"/>
  <c r="W20" i="5" s="1"/>
  <c r="X58" i="5"/>
  <c r="W58" i="5"/>
  <c r="X418" i="5"/>
  <c r="W418" i="5"/>
  <c r="X270" i="5"/>
  <c r="W271" i="5" s="1"/>
  <c r="W451" i="5"/>
  <c r="X452" i="5" s="1"/>
  <c r="X269" i="5"/>
  <c r="W270" i="5" s="1"/>
  <c r="X560" i="5"/>
  <c r="X561" i="5" s="1"/>
  <c r="X20" i="5"/>
  <c r="X918" i="5"/>
  <c r="X991" i="5"/>
  <c r="W992" i="5" s="1"/>
  <c r="N31" i="8"/>
  <c r="Q912" i="5"/>
  <c r="W452" i="5"/>
  <c r="W918" i="5"/>
  <c r="Y917" i="5"/>
  <c r="V917" i="5" s="1"/>
  <c r="W1062" i="5"/>
  <c r="X1063" i="5" s="1"/>
  <c r="X1023" i="5"/>
  <c r="X124" i="5"/>
  <c r="W125" i="5" s="1"/>
  <c r="W124" i="5"/>
  <c r="X125" i="5" s="1"/>
  <c r="W952" i="5"/>
  <c r="W1131" i="5"/>
  <c r="X1131" i="5"/>
  <c r="Y1131" i="5" s="1"/>
  <c r="W1023" i="5"/>
  <c r="S981" i="5"/>
  <c r="T981" i="5"/>
  <c r="R981" i="5"/>
  <c r="U981" i="5" s="1"/>
  <c r="R729" i="5"/>
  <c r="U729" i="5" s="1"/>
  <c r="S729" i="5"/>
  <c r="T729" i="5"/>
  <c r="N226" i="5"/>
  <c r="P226" i="5"/>
  <c r="M227" i="5"/>
  <c r="M408" i="5"/>
  <c r="T765" i="5"/>
  <c r="R765" i="5"/>
  <c r="U765" i="5" s="1"/>
  <c r="S765" i="5"/>
  <c r="S441" i="5"/>
  <c r="R441" i="5"/>
  <c r="U441" i="5" s="1"/>
  <c r="T441" i="5"/>
  <c r="Q838" i="5"/>
  <c r="P731" i="5"/>
  <c r="N731" i="5"/>
  <c r="N407" i="5"/>
  <c r="P407" i="5"/>
  <c r="N839" i="5"/>
  <c r="P839" i="5"/>
  <c r="N443" i="5"/>
  <c r="P443" i="5"/>
  <c r="N767" i="5"/>
  <c r="P767" i="5"/>
  <c r="P983" i="5"/>
  <c r="N983" i="5"/>
  <c r="M840" i="5"/>
  <c r="M552" i="5"/>
  <c r="M732" i="5"/>
  <c r="N624" i="5"/>
  <c r="P624" i="5"/>
  <c r="Y554" i="5"/>
  <c r="V554" i="5" s="1"/>
  <c r="Z555" i="5"/>
  <c r="P1055" i="5"/>
  <c r="N1055" i="5"/>
  <c r="K1056" i="5"/>
  <c r="M1056" i="5" s="1"/>
  <c r="K881" i="5"/>
  <c r="M881" i="5" s="1"/>
  <c r="N299" i="5"/>
  <c r="P299" i="5"/>
  <c r="Q879" i="5"/>
  <c r="Q30" i="8"/>
  <c r="T297" i="5"/>
  <c r="R297" i="5"/>
  <c r="U297" i="5" s="1"/>
  <c r="S297" i="5"/>
  <c r="K625" i="5"/>
  <c r="M625" i="5" s="1"/>
  <c r="K300" i="5"/>
  <c r="M300" i="5" s="1"/>
  <c r="P880" i="5"/>
  <c r="N880" i="5"/>
  <c r="Y882" i="5"/>
  <c r="V882" i="5" s="1"/>
  <c r="Z883" i="5"/>
  <c r="Y842" i="5"/>
  <c r="Z843" i="5"/>
  <c r="T878" i="5"/>
  <c r="R878" i="5"/>
  <c r="U878" i="5" s="1"/>
  <c r="S878" i="5"/>
  <c r="R1053" i="5"/>
  <c r="T1053" i="5"/>
  <c r="S1053" i="5"/>
  <c r="Q298" i="5"/>
  <c r="M13" i="8"/>
  <c r="Q1054" i="5"/>
  <c r="M35" i="8"/>
  <c r="Y1057" i="5"/>
  <c r="V1057" i="5" s="1"/>
  <c r="Z1058" i="5"/>
  <c r="K841" i="5"/>
  <c r="Y626" i="5"/>
  <c r="Z627" i="5"/>
  <c r="Y301" i="5"/>
  <c r="V301" i="5" s="1"/>
  <c r="Z302" i="5"/>
  <c r="R78" i="5"/>
  <c r="U78" i="5" s="1"/>
  <c r="T78" i="5"/>
  <c r="S78" i="5"/>
  <c r="Y82" i="5"/>
  <c r="V82" i="5" s="1"/>
  <c r="K81" i="5"/>
  <c r="M81" i="5" s="1"/>
  <c r="N80" i="5"/>
  <c r="P80" i="5"/>
  <c r="N13" i="5"/>
  <c r="P13" i="5"/>
  <c r="K48" i="5"/>
  <c r="M48" i="5" s="1"/>
  <c r="K553" i="5"/>
  <c r="M553" i="5" s="1"/>
  <c r="Q262" i="5"/>
  <c r="M12" i="8"/>
  <c r="M48" i="8"/>
  <c r="Z771" i="5"/>
  <c r="Y770" i="5"/>
  <c r="V770" i="5" s="1"/>
  <c r="R442" i="5"/>
  <c r="U442" i="5" s="1"/>
  <c r="S442" i="5"/>
  <c r="T442" i="5"/>
  <c r="M23" i="8"/>
  <c r="Q623" i="5"/>
  <c r="Z591" i="5"/>
  <c r="Y590" i="5"/>
  <c r="Z735" i="5"/>
  <c r="Y734" i="5"/>
  <c r="V734" i="5" s="1"/>
  <c r="K409" i="5"/>
  <c r="T45" i="5"/>
  <c r="S45" i="5"/>
  <c r="R45" i="5"/>
  <c r="U45" i="5" s="1"/>
  <c r="N768" i="5"/>
  <c r="P768" i="5"/>
  <c r="U549" i="5"/>
  <c r="K228" i="5"/>
  <c r="Z50" i="5"/>
  <c r="Y49" i="5"/>
  <c r="V49" i="5" s="1"/>
  <c r="P444" i="5"/>
  <c r="N444" i="5"/>
  <c r="N984" i="5"/>
  <c r="P984" i="5"/>
  <c r="Q587" i="5"/>
  <c r="M22" i="8"/>
  <c r="Z87" i="5"/>
  <c r="Q12" i="5"/>
  <c r="N5" i="8"/>
  <c r="K14" i="5"/>
  <c r="M14" i="5" s="1"/>
  <c r="Z411" i="5"/>
  <c r="Y410" i="5"/>
  <c r="V410" i="5" s="1"/>
  <c r="Z812" i="5"/>
  <c r="R586" i="5"/>
  <c r="S586" i="5"/>
  <c r="T586" i="5"/>
  <c r="Z230" i="5"/>
  <c r="Y229" i="5"/>
  <c r="Z194" i="5"/>
  <c r="Q551" i="5"/>
  <c r="R11" i="5"/>
  <c r="U11" i="5" s="1"/>
  <c r="S11" i="5"/>
  <c r="T11" i="5"/>
  <c r="K445" i="5"/>
  <c r="K985" i="5"/>
  <c r="M985" i="5" s="1"/>
  <c r="Z700" i="5"/>
  <c r="Z1318" i="5"/>
  <c r="N47" i="5"/>
  <c r="P47" i="5"/>
  <c r="K264" i="5"/>
  <c r="M264" i="5" s="1"/>
  <c r="Z1022" i="5"/>
  <c r="Z158" i="5"/>
  <c r="M55" i="8"/>
  <c r="Z16" i="5"/>
  <c r="Y15" i="5"/>
  <c r="V15" i="5" s="1"/>
  <c r="S622" i="5"/>
  <c r="R622" i="5"/>
  <c r="U622" i="5" s="1"/>
  <c r="T622" i="5"/>
  <c r="N588" i="5"/>
  <c r="P588" i="5"/>
  <c r="M6" i="8"/>
  <c r="Q46" i="5"/>
  <c r="Z447" i="5"/>
  <c r="Y446" i="5"/>
  <c r="V446" i="5" s="1"/>
  <c r="Z987" i="5"/>
  <c r="Y986" i="5"/>
  <c r="V986" i="5" s="1"/>
  <c r="Z122" i="5"/>
  <c r="R261" i="5"/>
  <c r="S261" i="5"/>
  <c r="T261" i="5"/>
  <c r="R406" i="5"/>
  <c r="U406" i="5" s="1"/>
  <c r="S406" i="5"/>
  <c r="T406" i="5"/>
  <c r="Z266" i="5"/>
  <c r="Y265" i="5"/>
  <c r="V265" i="5" s="1"/>
  <c r="K769" i="5"/>
  <c r="K589" i="5"/>
  <c r="M589" i="5" s="1"/>
  <c r="K733" i="5"/>
  <c r="N263" i="5"/>
  <c r="P263" i="5"/>
  <c r="K514" i="5"/>
  <c r="AA512" i="5"/>
  <c r="Y512" i="5" s="1"/>
  <c r="V512" i="5" s="1"/>
  <c r="O14" i="8"/>
  <c r="P57" i="8"/>
  <c r="AA122" i="5"/>
  <c r="Z929" i="5"/>
  <c r="P516" i="5"/>
  <c r="N516" i="5"/>
  <c r="J48" i="8"/>
  <c r="AA1515" i="5"/>
  <c r="Y1515" i="5" s="1"/>
  <c r="V1515" i="5" s="1"/>
  <c r="P2102" i="5" l="1"/>
  <c r="N2102" i="5"/>
  <c r="N1706" i="5"/>
  <c r="P1706" i="5"/>
  <c r="P1742" i="5"/>
  <c r="N1742" i="5"/>
  <c r="P1346" i="5"/>
  <c r="N1346" i="5"/>
  <c r="P1778" i="5"/>
  <c r="N1778" i="5"/>
  <c r="R1524" i="5"/>
  <c r="U1524" i="5" s="1"/>
  <c r="V2030" i="5"/>
  <c r="V1994" i="5"/>
  <c r="V1454" i="5"/>
  <c r="V1670" i="5"/>
  <c r="V482" i="5"/>
  <c r="V1382" i="5"/>
  <c r="V1814" i="5"/>
  <c r="V1274" i="5"/>
  <c r="V1598" i="5"/>
  <c r="V1238" i="5"/>
  <c r="T2101" i="5"/>
  <c r="R2101" i="5"/>
  <c r="U2101" i="5" s="1"/>
  <c r="S2101" i="5"/>
  <c r="T2065" i="5"/>
  <c r="R2065" i="5"/>
  <c r="U2065" i="5" s="1"/>
  <c r="S2065" i="5"/>
  <c r="X952" i="5"/>
  <c r="Y952" i="5" s="1"/>
  <c r="Q1705" i="5"/>
  <c r="U1705" i="5" s="1"/>
  <c r="Q1345" i="5"/>
  <c r="Q1777" i="5"/>
  <c r="Q1741" i="5"/>
  <c r="U1741" i="5" s="1"/>
  <c r="Q1525" i="5"/>
  <c r="U1525" i="5" s="1"/>
  <c r="Q1165" i="5"/>
  <c r="V1958" i="5"/>
  <c r="K951" i="5"/>
  <c r="M951" i="5" s="1"/>
  <c r="N951" i="5" s="1"/>
  <c r="W808" i="5"/>
  <c r="X808" i="5"/>
  <c r="P515" i="5"/>
  <c r="W231" i="5"/>
  <c r="X159" i="5"/>
  <c r="X195" i="5"/>
  <c r="W195" i="5"/>
  <c r="Q1425" i="5"/>
  <c r="U1425" i="5"/>
  <c r="V1427" i="5"/>
  <c r="K1427" i="5"/>
  <c r="M1427" i="5" s="1"/>
  <c r="R1424" i="5"/>
  <c r="T1424" i="5"/>
  <c r="S1424" i="5"/>
  <c r="W1428" i="5"/>
  <c r="X1428" i="5"/>
  <c r="Y1428" i="5" s="1"/>
  <c r="N1426" i="5"/>
  <c r="P1426" i="5"/>
  <c r="M514" i="5"/>
  <c r="V514" i="5"/>
  <c r="W1788" i="5"/>
  <c r="X1788" i="5"/>
  <c r="Y1788" i="5" s="1"/>
  <c r="Q1353" i="5"/>
  <c r="U1353" i="5"/>
  <c r="V1131" i="5"/>
  <c r="K1131" i="5"/>
  <c r="M1131" i="5" s="1"/>
  <c r="X521" i="5"/>
  <c r="Y521" i="5" s="1"/>
  <c r="Y520" i="5"/>
  <c r="X1751" i="5"/>
  <c r="Y1751" i="5" s="1"/>
  <c r="W1751" i="5"/>
  <c r="Q1785" i="5"/>
  <c r="U1785" i="5"/>
  <c r="Q1172" i="5"/>
  <c r="U1172" i="5"/>
  <c r="P1786" i="5"/>
  <c r="N1786" i="5"/>
  <c r="K2075" i="5"/>
  <c r="M2075" i="5" s="1"/>
  <c r="V2075" i="5"/>
  <c r="U1713" i="5"/>
  <c r="Q1713" i="5"/>
  <c r="N1130" i="5"/>
  <c r="P1130" i="5"/>
  <c r="V1750" i="5"/>
  <c r="K1750" i="5"/>
  <c r="M1750" i="5" s="1"/>
  <c r="P37" i="8"/>
  <c r="Q1129" i="5"/>
  <c r="W2076" i="5"/>
  <c r="X2076" i="5"/>
  <c r="Y2076" i="5" s="1"/>
  <c r="S2072" i="5"/>
  <c r="R2072" i="5"/>
  <c r="T2072" i="5"/>
  <c r="K1715" i="5"/>
  <c r="M1715" i="5" s="1"/>
  <c r="V1715" i="5"/>
  <c r="Q20" i="8"/>
  <c r="Q518" i="5"/>
  <c r="T1747" i="5"/>
  <c r="R1747" i="5"/>
  <c r="S1747" i="5"/>
  <c r="S1712" i="5"/>
  <c r="T1712" i="5"/>
  <c r="R1712" i="5"/>
  <c r="S916" i="5"/>
  <c r="T916" i="5"/>
  <c r="R916" i="5"/>
  <c r="U916" i="5" s="1"/>
  <c r="W919" i="5"/>
  <c r="Y918" i="5"/>
  <c r="X700" i="5"/>
  <c r="W701" i="5" s="1"/>
  <c r="S1784" i="5"/>
  <c r="T1784" i="5"/>
  <c r="R1784" i="5"/>
  <c r="P2074" i="5"/>
  <c r="N2074" i="5"/>
  <c r="X1716" i="5"/>
  <c r="Y1716" i="5" s="1"/>
  <c r="W1716" i="5"/>
  <c r="V1174" i="5"/>
  <c r="K1174" i="5"/>
  <c r="M1174" i="5" s="1"/>
  <c r="R915" i="5"/>
  <c r="U915" i="5" s="1"/>
  <c r="T915" i="5"/>
  <c r="S915" i="5"/>
  <c r="R1352" i="5"/>
  <c r="S1352" i="5"/>
  <c r="T1352" i="5"/>
  <c r="Q1748" i="5"/>
  <c r="U1748" i="5"/>
  <c r="V1355" i="5"/>
  <c r="K1355" i="5"/>
  <c r="M1355" i="5" s="1"/>
  <c r="Q2073" i="5"/>
  <c r="U2073" i="5"/>
  <c r="R1171" i="5"/>
  <c r="S1171" i="5"/>
  <c r="T1171" i="5"/>
  <c r="W1175" i="5"/>
  <c r="X1175" i="5"/>
  <c r="Y1175" i="5" s="1"/>
  <c r="V1787" i="5"/>
  <c r="K1787" i="5"/>
  <c r="M1787" i="5" s="1"/>
  <c r="T914" i="5"/>
  <c r="R914" i="5"/>
  <c r="U914" i="5" s="1"/>
  <c r="S914" i="5"/>
  <c r="V519" i="5"/>
  <c r="K519" i="5"/>
  <c r="M519" i="5" s="1"/>
  <c r="P1354" i="5"/>
  <c r="N1354" i="5"/>
  <c r="X1356" i="5"/>
  <c r="Y1356" i="5" s="1"/>
  <c r="W1356" i="5"/>
  <c r="N1714" i="5"/>
  <c r="P1714" i="5"/>
  <c r="P1173" i="5"/>
  <c r="N1173" i="5"/>
  <c r="P1749" i="5"/>
  <c r="N1749" i="5"/>
  <c r="W884" i="5"/>
  <c r="T343" i="5"/>
  <c r="R343" i="5"/>
  <c r="S343" i="5"/>
  <c r="X347" i="5"/>
  <c r="Y347" i="5" s="1"/>
  <c r="W347" i="5"/>
  <c r="V346" i="5"/>
  <c r="K346" i="5"/>
  <c r="M346" i="5" s="1"/>
  <c r="P345" i="5"/>
  <c r="N345" i="5"/>
  <c r="Q344" i="5"/>
  <c r="U344" i="5"/>
  <c r="W159" i="5"/>
  <c r="X593" i="5"/>
  <c r="W305" i="5"/>
  <c r="X777" i="5"/>
  <c r="W777" i="5"/>
  <c r="Q480" i="5"/>
  <c r="R480" i="5" s="1"/>
  <c r="U480" i="5" s="1"/>
  <c r="R1776" i="5"/>
  <c r="U1776" i="5" s="1"/>
  <c r="T1776" i="5"/>
  <c r="S1776" i="5"/>
  <c r="U1920" i="5"/>
  <c r="S1344" i="5"/>
  <c r="R1344" i="5"/>
  <c r="T1344" i="5"/>
  <c r="U1344" i="5"/>
  <c r="V952" i="5"/>
  <c r="T1920" i="5"/>
  <c r="S1920" i="5"/>
  <c r="V1995" i="5"/>
  <c r="X1924" i="5"/>
  <c r="Y1924" i="5" s="1"/>
  <c r="K1924" i="5" s="1"/>
  <c r="M1924" i="5" s="1"/>
  <c r="V1275" i="5"/>
  <c r="V2031" i="5"/>
  <c r="V1383" i="5"/>
  <c r="V1491" i="5"/>
  <c r="V483" i="5"/>
  <c r="P1922" i="5"/>
  <c r="U1922" i="5" s="1"/>
  <c r="V1887" i="5"/>
  <c r="V1563" i="5"/>
  <c r="V375" i="5"/>
  <c r="V1239" i="5"/>
  <c r="V1599" i="5"/>
  <c r="K1923" i="5"/>
  <c r="M1923" i="5" s="1"/>
  <c r="P1923" i="5" s="1"/>
  <c r="V1923" i="5"/>
  <c r="V1095" i="5"/>
  <c r="V1203" i="5"/>
  <c r="V1455" i="5"/>
  <c r="W1924" i="5"/>
  <c r="X1312" i="5"/>
  <c r="W1312" i="5"/>
  <c r="W593" i="5"/>
  <c r="K375" i="5"/>
  <c r="M375" i="5" s="1"/>
  <c r="W376" i="5"/>
  <c r="X376" i="5"/>
  <c r="Y376" i="5" s="1"/>
  <c r="Q373" i="5"/>
  <c r="U373" i="5" s="1"/>
  <c r="N374" i="5"/>
  <c r="P374" i="5"/>
  <c r="S372" i="5"/>
  <c r="T372" i="5"/>
  <c r="R372" i="5"/>
  <c r="U372" i="5" s="1"/>
  <c r="Q481" i="5"/>
  <c r="P19" i="8"/>
  <c r="P482" i="5"/>
  <c r="Q482" i="5" s="1"/>
  <c r="N482" i="5"/>
  <c r="W484" i="5"/>
  <c r="X484" i="5"/>
  <c r="Y484" i="5" s="1"/>
  <c r="K483" i="5"/>
  <c r="M483" i="5" s="1"/>
  <c r="X629" i="5"/>
  <c r="R1596" i="5"/>
  <c r="S1596" i="5"/>
  <c r="T1596" i="5"/>
  <c r="P1490" i="5"/>
  <c r="N1490" i="5"/>
  <c r="S1560" i="5"/>
  <c r="R1560" i="5"/>
  <c r="T1560" i="5"/>
  <c r="W1636" i="5"/>
  <c r="X1636" i="5"/>
  <c r="W1456" i="5"/>
  <c r="X1456" i="5"/>
  <c r="Y1456" i="5" s="1"/>
  <c r="P1562" i="5"/>
  <c r="N1562" i="5"/>
  <c r="Q1813" i="5"/>
  <c r="T1668" i="5"/>
  <c r="S1668" i="5"/>
  <c r="R1668" i="5"/>
  <c r="U1668" i="5" s="1"/>
  <c r="Q1381" i="5"/>
  <c r="R1452" i="5"/>
  <c r="U1452" i="5" s="1"/>
  <c r="T1452" i="5"/>
  <c r="S1452" i="5"/>
  <c r="S479" i="5"/>
  <c r="T479" i="5"/>
  <c r="R479" i="5"/>
  <c r="U479" i="5" s="1"/>
  <c r="P1598" i="5"/>
  <c r="N1598" i="5"/>
  <c r="K1599" i="5"/>
  <c r="M1599" i="5" s="1"/>
  <c r="P1994" i="5"/>
  <c r="N1994" i="5"/>
  <c r="T2028" i="5"/>
  <c r="R2028" i="5"/>
  <c r="U2028" i="5" s="1"/>
  <c r="S2028" i="5"/>
  <c r="S480" i="5"/>
  <c r="K1455" i="5"/>
  <c r="M1455" i="5" s="1"/>
  <c r="P1382" i="5"/>
  <c r="N1382" i="5"/>
  <c r="Q1453" i="5"/>
  <c r="R1812" i="5"/>
  <c r="U1812" i="5" s="1"/>
  <c r="S1812" i="5"/>
  <c r="T1812" i="5"/>
  <c r="X1600" i="5"/>
  <c r="Y1600" i="5" s="1"/>
  <c r="W1600" i="5"/>
  <c r="S1380" i="5"/>
  <c r="R1380" i="5"/>
  <c r="U1380" i="5" s="1"/>
  <c r="T1380" i="5"/>
  <c r="K1815" i="5"/>
  <c r="M1815" i="5" s="1"/>
  <c r="K1563" i="5"/>
  <c r="M1563" i="5" s="1"/>
  <c r="Q1597" i="5"/>
  <c r="J1383" i="5"/>
  <c r="K1383" i="5" s="1"/>
  <c r="M1383" i="5" s="1"/>
  <c r="X1384" i="5"/>
  <c r="Y1384" i="5" s="1"/>
  <c r="V1384" i="5" s="1"/>
  <c r="W1384" i="5"/>
  <c r="Q1669" i="5"/>
  <c r="Q1957" i="5"/>
  <c r="K2031" i="5"/>
  <c r="M2031" i="5" s="1"/>
  <c r="Q1993" i="5"/>
  <c r="P1886" i="5"/>
  <c r="N1886" i="5"/>
  <c r="K1995" i="5"/>
  <c r="M1995" i="5" s="1"/>
  <c r="X1492" i="5"/>
  <c r="Y1492" i="5" s="1"/>
  <c r="W1492" i="5"/>
  <c r="X1888" i="5"/>
  <c r="Y1888" i="5" s="1"/>
  <c r="W1888" i="5"/>
  <c r="K1959" i="5"/>
  <c r="M1959" i="5" s="1"/>
  <c r="X1816" i="5"/>
  <c r="Y1816" i="5" s="1"/>
  <c r="W1816" i="5"/>
  <c r="W1564" i="5"/>
  <c r="X1564" i="5"/>
  <c r="Y1564" i="5" s="1"/>
  <c r="Q1561" i="5"/>
  <c r="U1561" i="5" s="1"/>
  <c r="J1671" i="5"/>
  <c r="K1671" i="5" s="1"/>
  <c r="M1671" i="5" s="1"/>
  <c r="X1672" i="5"/>
  <c r="Y1672" i="5" s="1"/>
  <c r="V1672" i="5" s="1"/>
  <c r="W1672" i="5"/>
  <c r="X2032" i="5"/>
  <c r="Y2032" i="5" s="1"/>
  <c r="W2032" i="5"/>
  <c r="T1884" i="5"/>
  <c r="R1884" i="5"/>
  <c r="U1884" i="5" s="1"/>
  <c r="S1884" i="5"/>
  <c r="X1996" i="5"/>
  <c r="Y1996" i="5" s="1"/>
  <c r="W1996" i="5"/>
  <c r="K1491" i="5"/>
  <c r="M1491" i="5" s="1"/>
  <c r="K1887" i="5"/>
  <c r="M1887" i="5" s="1"/>
  <c r="W1960" i="5"/>
  <c r="X1960" i="5"/>
  <c r="Y1960" i="5" s="1"/>
  <c r="P1670" i="5"/>
  <c r="N1670" i="5"/>
  <c r="Q1489" i="5"/>
  <c r="U1489" i="5"/>
  <c r="R1488" i="5"/>
  <c r="S1488" i="5"/>
  <c r="T1488" i="5"/>
  <c r="P2030" i="5"/>
  <c r="N2030" i="5"/>
  <c r="P1958" i="5"/>
  <c r="N1958" i="5"/>
  <c r="Q2029" i="5"/>
  <c r="U2029" i="5"/>
  <c r="T1992" i="5"/>
  <c r="S1992" i="5"/>
  <c r="R1992" i="5"/>
  <c r="P1454" i="5"/>
  <c r="N1454" i="5"/>
  <c r="Q1885" i="5"/>
  <c r="T1956" i="5"/>
  <c r="R1956" i="5"/>
  <c r="U1956" i="5" s="1"/>
  <c r="S1956" i="5"/>
  <c r="T1921" i="5"/>
  <c r="R1921" i="5"/>
  <c r="U1921" i="5" s="1"/>
  <c r="S1921" i="5"/>
  <c r="P1814" i="5"/>
  <c r="N1814" i="5"/>
  <c r="T1272" i="5"/>
  <c r="S1272" i="5"/>
  <c r="R1272" i="5"/>
  <c r="K1275" i="5"/>
  <c r="M1275" i="5" s="1"/>
  <c r="W1276" i="5"/>
  <c r="X1276" i="5"/>
  <c r="Y1276" i="5" s="1"/>
  <c r="Q1273" i="5"/>
  <c r="P1274" i="5"/>
  <c r="N1274" i="5"/>
  <c r="N1238" i="5"/>
  <c r="P1238" i="5"/>
  <c r="X1240" i="5"/>
  <c r="Y1240" i="5" s="1"/>
  <c r="W1240" i="5"/>
  <c r="T1236" i="5"/>
  <c r="S1236" i="5"/>
  <c r="R1236" i="5"/>
  <c r="U1236" i="5" s="1"/>
  <c r="K1239" i="5"/>
  <c r="M1239" i="5" s="1"/>
  <c r="Q1237" i="5"/>
  <c r="U1237" i="5"/>
  <c r="P1202" i="5"/>
  <c r="N1202" i="5"/>
  <c r="T1200" i="5"/>
  <c r="R1200" i="5"/>
  <c r="U1200" i="5" s="1"/>
  <c r="S1200" i="5"/>
  <c r="Q1201" i="5"/>
  <c r="W1204" i="5"/>
  <c r="X1204" i="5"/>
  <c r="Y1204" i="5" s="1"/>
  <c r="V1204" i="5" s="1"/>
  <c r="K1203" i="5"/>
  <c r="M1203" i="5" s="1"/>
  <c r="W809" i="5"/>
  <c r="X1096" i="5"/>
  <c r="Y1096" i="5" s="1"/>
  <c r="V1096" i="5" s="1"/>
  <c r="W1096" i="5"/>
  <c r="S1092" i="5"/>
  <c r="T1092" i="5"/>
  <c r="R1092" i="5"/>
  <c r="K1095" i="5"/>
  <c r="M1095" i="5" s="1"/>
  <c r="Q1093" i="5"/>
  <c r="U1093" i="5" s="1"/>
  <c r="P1094" i="5"/>
  <c r="N1094" i="5"/>
  <c r="X809" i="5"/>
  <c r="W665" i="5"/>
  <c r="X665" i="5"/>
  <c r="X845" i="5"/>
  <c r="W845" i="5"/>
  <c r="T950" i="5"/>
  <c r="R950" i="5"/>
  <c r="U950" i="5" s="1"/>
  <c r="S950" i="5"/>
  <c r="T949" i="5"/>
  <c r="R949" i="5"/>
  <c r="S949" i="5"/>
  <c r="W196" i="5"/>
  <c r="W629" i="5"/>
  <c r="I19" i="8"/>
  <c r="X701" i="5"/>
  <c r="X232" i="5"/>
  <c r="W232" i="5"/>
  <c r="K952" i="5"/>
  <c r="M952" i="5" s="1"/>
  <c r="X88" i="5"/>
  <c r="W88" i="5"/>
  <c r="W521" i="5"/>
  <c r="X522" i="5" s="1"/>
  <c r="Y522" i="5" s="1"/>
  <c r="X196" i="5"/>
  <c r="X271" i="5"/>
  <c r="W21" i="5"/>
  <c r="X21" i="5"/>
  <c r="W561" i="5"/>
  <c r="K917" i="5"/>
  <c r="M917" i="5" s="1"/>
  <c r="X919" i="5"/>
  <c r="X992" i="5"/>
  <c r="X419" i="5"/>
  <c r="W419" i="5"/>
  <c r="R912" i="5"/>
  <c r="U912" i="5" s="1"/>
  <c r="T912" i="5"/>
  <c r="S912" i="5"/>
  <c r="W59" i="5"/>
  <c r="X59" i="5"/>
  <c r="W740" i="5"/>
  <c r="X740" i="5"/>
  <c r="W453" i="5"/>
  <c r="X453" i="5"/>
  <c r="W993" i="5"/>
  <c r="X993" i="5"/>
  <c r="W272" i="5"/>
  <c r="X272" i="5"/>
  <c r="W1063" i="5"/>
  <c r="X953" i="5"/>
  <c r="Y953" i="5" s="1"/>
  <c r="W953" i="5"/>
  <c r="X1132" i="5"/>
  <c r="Y1132" i="5" s="1"/>
  <c r="W1132" i="5"/>
  <c r="W126" i="5"/>
  <c r="X126" i="5"/>
  <c r="W1024" i="5"/>
  <c r="X1024" i="5"/>
  <c r="N408" i="5"/>
  <c r="P408" i="5"/>
  <c r="N227" i="5"/>
  <c r="P227" i="5"/>
  <c r="Q226" i="5"/>
  <c r="M841" i="5"/>
  <c r="M409" i="5"/>
  <c r="M445" i="5"/>
  <c r="S838" i="5"/>
  <c r="R838" i="5"/>
  <c r="U838" i="5" s="1"/>
  <c r="T838" i="5"/>
  <c r="M38" i="8"/>
  <c r="M54" i="8"/>
  <c r="M63" i="8"/>
  <c r="Q731" i="5"/>
  <c r="Q407" i="5"/>
  <c r="M16" i="8"/>
  <c r="Q839" i="5"/>
  <c r="M29" i="8"/>
  <c r="M64" i="8"/>
  <c r="M53" i="8"/>
  <c r="Q443" i="5"/>
  <c r="M18" i="8"/>
  <c r="Q767" i="5"/>
  <c r="Q983" i="5"/>
  <c r="P840" i="5"/>
  <c r="N840" i="5"/>
  <c r="N552" i="5"/>
  <c r="P552" i="5"/>
  <c r="N732" i="5"/>
  <c r="P732" i="5"/>
  <c r="M769" i="5"/>
  <c r="M228" i="5"/>
  <c r="M733" i="5"/>
  <c r="Q624" i="5"/>
  <c r="N23" i="8"/>
  <c r="K554" i="5"/>
  <c r="Y302" i="5"/>
  <c r="V302" i="5" s="1"/>
  <c r="Z303" i="5"/>
  <c r="K301" i="5"/>
  <c r="M301" i="5" s="1"/>
  <c r="R1054" i="5"/>
  <c r="U1054" i="5" s="1"/>
  <c r="S1054" i="5"/>
  <c r="T1054" i="5"/>
  <c r="Q880" i="5"/>
  <c r="R30" i="8"/>
  <c r="R879" i="5"/>
  <c r="U879" i="5" s="1"/>
  <c r="S879" i="5"/>
  <c r="T879" i="5"/>
  <c r="N38" i="8"/>
  <c r="P1056" i="5"/>
  <c r="N1056" i="5"/>
  <c r="N63" i="8"/>
  <c r="N625" i="5"/>
  <c r="P625" i="5"/>
  <c r="Y627" i="5"/>
  <c r="Z628" i="5"/>
  <c r="Y1058" i="5"/>
  <c r="V1058" i="5" s="1"/>
  <c r="Z1059" i="5"/>
  <c r="Y843" i="5"/>
  <c r="Z844" i="5"/>
  <c r="Y883" i="5"/>
  <c r="V883" i="5" s="1"/>
  <c r="Z884" i="5"/>
  <c r="N300" i="5"/>
  <c r="P300" i="5"/>
  <c r="Q299" i="5"/>
  <c r="N13" i="8"/>
  <c r="N881" i="5"/>
  <c r="P881" i="5"/>
  <c r="Z556" i="5"/>
  <c r="Y555" i="5"/>
  <c r="V555" i="5" s="1"/>
  <c r="K626" i="5"/>
  <c r="M626" i="5" s="1"/>
  <c r="K1057" i="5"/>
  <c r="M1057" i="5" s="1"/>
  <c r="T298" i="5"/>
  <c r="S298" i="5"/>
  <c r="R298" i="5"/>
  <c r="U298" i="5" s="1"/>
  <c r="K842" i="5"/>
  <c r="K882" i="5"/>
  <c r="M882" i="5" s="1"/>
  <c r="N35" i="8"/>
  <c r="Q1055" i="5"/>
  <c r="Y83" i="5"/>
  <c r="V83" i="5" s="1"/>
  <c r="K82" i="5"/>
  <c r="N81" i="5"/>
  <c r="P81" i="5"/>
  <c r="Q80" i="5"/>
  <c r="K7" i="8"/>
  <c r="Z448" i="5"/>
  <c r="Y447" i="5"/>
  <c r="V447" i="5" s="1"/>
  <c r="Z1023" i="5"/>
  <c r="N264" i="5"/>
  <c r="P264" i="5"/>
  <c r="Z701" i="5"/>
  <c r="T551" i="5"/>
  <c r="S551" i="5"/>
  <c r="R551" i="5"/>
  <c r="U551" i="5" s="1"/>
  <c r="K229" i="5"/>
  <c r="Z412" i="5"/>
  <c r="Y411" i="5"/>
  <c r="V411" i="5" s="1"/>
  <c r="R12" i="5"/>
  <c r="U12" i="5" s="1"/>
  <c r="S12" i="5"/>
  <c r="T12" i="5"/>
  <c r="K49" i="5"/>
  <c r="M49" i="5" s="1"/>
  <c r="Z736" i="5"/>
  <c r="Y735" i="5"/>
  <c r="V735" i="5" s="1"/>
  <c r="R623" i="5"/>
  <c r="U623" i="5" s="1"/>
  <c r="S623" i="5"/>
  <c r="T623" i="5"/>
  <c r="Z772" i="5"/>
  <c r="Y771" i="5"/>
  <c r="V771" i="5" s="1"/>
  <c r="R262" i="5"/>
  <c r="U262" i="5" s="1"/>
  <c r="S262" i="5"/>
  <c r="T262" i="5"/>
  <c r="K265" i="5"/>
  <c r="M265" i="5" s="1"/>
  <c r="U261" i="5"/>
  <c r="K986" i="5"/>
  <c r="M986" i="5" s="1"/>
  <c r="Z159" i="5"/>
  <c r="N55" i="8"/>
  <c r="Z195" i="5"/>
  <c r="Z231" i="5"/>
  <c r="Y230" i="5"/>
  <c r="U586" i="5"/>
  <c r="Z813" i="5"/>
  <c r="P14" i="5"/>
  <c r="N14" i="5"/>
  <c r="Z51" i="5"/>
  <c r="Y50" i="5"/>
  <c r="V50" i="5" s="1"/>
  <c r="K590" i="5"/>
  <c r="M590" i="5" s="1"/>
  <c r="N12" i="8"/>
  <c r="Q263" i="5"/>
  <c r="P589" i="5"/>
  <c r="N589" i="5"/>
  <c r="Z267" i="5"/>
  <c r="Y266" i="5"/>
  <c r="V266" i="5" s="1"/>
  <c r="Z988" i="5"/>
  <c r="Y987" i="5"/>
  <c r="V987" i="5" s="1"/>
  <c r="K15" i="5"/>
  <c r="M15" i="5" s="1"/>
  <c r="Z1319" i="5"/>
  <c r="Z1320" i="5" s="1"/>
  <c r="Z1321" i="5" s="1"/>
  <c r="Z1322" i="5" s="1"/>
  <c r="Z1323" i="5" s="1"/>
  <c r="Z1324" i="5" s="1"/>
  <c r="Z1325" i="5" s="1"/>
  <c r="Z1326" i="5" s="1"/>
  <c r="Z1327" i="5" s="1"/>
  <c r="Z1328" i="5" s="1"/>
  <c r="Z1329" i="5" s="1"/>
  <c r="Z1330" i="5" s="1"/>
  <c r="Z1331" i="5" s="1"/>
  <c r="Z1332" i="5" s="1"/>
  <c r="Z1333" i="5" s="1"/>
  <c r="Z1334" i="5" s="1"/>
  <c r="N985" i="5"/>
  <c r="P985" i="5"/>
  <c r="Z88" i="5"/>
  <c r="T587" i="5"/>
  <c r="R587" i="5"/>
  <c r="U587" i="5" s="1"/>
  <c r="S587" i="5"/>
  <c r="Q444" i="5"/>
  <c r="N18" i="8"/>
  <c r="Z592" i="5"/>
  <c r="Y591" i="5"/>
  <c r="N553" i="5"/>
  <c r="P553" i="5"/>
  <c r="O5" i="8"/>
  <c r="Q13" i="5"/>
  <c r="N48" i="8"/>
  <c r="Z123" i="5"/>
  <c r="Y122" i="5"/>
  <c r="V122" i="5" s="1"/>
  <c r="K446" i="5"/>
  <c r="R46" i="5"/>
  <c r="U46" i="5" s="1"/>
  <c r="T46" i="5"/>
  <c r="S46" i="5"/>
  <c r="N22" i="8"/>
  <c r="Q588" i="5"/>
  <c r="Z17" i="5"/>
  <c r="Y16" i="5"/>
  <c r="V16" i="5" s="1"/>
  <c r="N6" i="8"/>
  <c r="Q47" i="5"/>
  <c r="K410" i="5"/>
  <c r="M410" i="5" s="1"/>
  <c r="N33" i="8"/>
  <c r="Q984" i="5"/>
  <c r="Q768" i="5"/>
  <c r="N27" i="8"/>
  <c r="K734" i="5"/>
  <c r="K770" i="5"/>
  <c r="P48" i="5"/>
  <c r="N48" i="5"/>
  <c r="K1515" i="5"/>
  <c r="P14" i="8"/>
  <c r="K513" i="5"/>
  <c r="M513" i="5" s="1"/>
  <c r="Q515" i="5"/>
  <c r="AA511" i="5"/>
  <c r="Y511" i="5" s="1"/>
  <c r="V511" i="5" s="1"/>
  <c r="P514" i="5"/>
  <c r="N514" i="5"/>
  <c r="Q57" i="8"/>
  <c r="Z930" i="5"/>
  <c r="AA121" i="5"/>
  <c r="Y121" i="5" s="1"/>
  <c r="V121" i="5" s="1"/>
  <c r="M517" i="5"/>
  <c r="Q516" i="5"/>
  <c r="N20" i="8"/>
  <c r="I48" i="8"/>
  <c r="Q1742" i="5" l="1"/>
  <c r="U1742" i="5"/>
  <c r="P951" i="5"/>
  <c r="Q1706" i="5"/>
  <c r="U1706" i="5" s="1"/>
  <c r="Q1778" i="5"/>
  <c r="Q1346" i="5"/>
  <c r="U1346" i="5" s="1"/>
  <c r="U2102" i="5"/>
  <c r="Q2102" i="5"/>
  <c r="V1959" i="5"/>
  <c r="Q1922" i="5"/>
  <c r="S1165" i="5"/>
  <c r="T1165" i="5"/>
  <c r="R1165" i="5"/>
  <c r="U1165" i="5" s="1"/>
  <c r="T1777" i="5"/>
  <c r="R1777" i="5"/>
  <c r="U1777" i="5" s="1"/>
  <c r="S1777" i="5"/>
  <c r="S1525" i="5"/>
  <c r="R1525" i="5"/>
  <c r="T1525" i="5"/>
  <c r="T1345" i="5"/>
  <c r="R1345" i="5"/>
  <c r="U1345" i="5" s="1"/>
  <c r="S1345" i="5"/>
  <c r="R1741" i="5"/>
  <c r="T1741" i="5"/>
  <c r="S1741" i="5"/>
  <c r="R1705" i="5"/>
  <c r="S1705" i="5"/>
  <c r="T1705" i="5"/>
  <c r="W160" i="5"/>
  <c r="U1426" i="5"/>
  <c r="Q1426" i="5"/>
  <c r="P1427" i="5"/>
  <c r="N1427" i="5"/>
  <c r="V1428" i="5"/>
  <c r="K1428" i="5"/>
  <c r="M1428" i="5" s="1"/>
  <c r="W1429" i="5"/>
  <c r="X1429" i="5"/>
  <c r="Y1429" i="5" s="1"/>
  <c r="R1425" i="5"/>
  <c r="S1425" i="5"/>
  <c r="T1425" i="5"/>
  <c r="T2073" i="5"/>
  <c r="R2073" i="5"/>
  <c r="S2073" i="5"/>
  <c r="V1132" i="5"/>
  <c r="K1132" i="5"/>
  <c r="M1132" i="5" s="1"/>
  <c r="K522" i="5"/>
  <c r="M522" i="5" s="1"/>
  <c r="X1357" i="5"/>
  <c r="Y1357" i="5" s="1"/>
  <c r="W1357" i="5"/>
  <c r="X1176" i="5"/>
  <c r="Y1176" i="5" s="1"/>
  <c r="W1176" i="5"/>
  <c r="P1355" i="5"/>
  <c r="N1355" i="5"/>
  <c r="X1717" i="5"/>
  <c r="Y1717" i="5" s="1"/>
  <c r="W1717" i="5"/>
  <c r="P1715" i="5"/>
  <c r="N1715" i="5"/>
  <c r="S1129" i="5"/>
  <c r="T1129" i="5"/>
  <c r="R1129" i="5"/>
  <c r="U1129" i="5" s="1"/>
  <c r="R1713" i="5"/>
  <c r="S1713" i="5"/>
  <c r="T1713" i="5"/>
  <c r="W1752" i="5"/>
  <c r="X1752" i="5"/>
  <c r="Y1752" i="5" s="1"/>
  <c r="Q1749" i="5"/>
  <c r="U1749" i="5"/>
  <c r="W2077" i="5"/>
  <c r="X2077" i="5"/>
  <c r="Y2077" i="5" s="1"/>
  <c r="T1785" i="5"/>
  <c r="S1785" i="5"/>
  <c r="R1785" i="5"/>
  <c r="U1173" i="5"/>
  <c r="Q1173" i="5"/>
  <c r="K1356" i="5"/>
  <c r="M1356" i="5" s="1"/>
  <c r="V1356" i="5"/>
  <c r="V1716" i="5"/>
  <c r="K1716" i="5"/>
  <c r="M1716" i="5" s="1"/>
  <c r="U1786" i="5"/>
  <c r="Q1786" i="5"/>
  <c r="K1751" i="5"/>
  <c r="M1751" i="5" s="1"/>
  <c r="V1751" i="5"/>
  <c r="R1353" i="5"/>
  <c r="T1353" i="5"/>
  <c r="S1353" i="5"/>
  <c r="V1788" i="5"/>
  <c r="K1788" i="5"/>
  <c r="M1788" i="5" s="1"/>
  <c r="W702" i="5"/>
  <c r="U1714" i="5"/>
  <c r="Q1714" i="5"/>
  <c r="V918" i="5"/>
  <c r="K918" i="5"/>
  <c r="M918" i="5" s="1"/>
  <c r="P1750" i="5"/>
  <c r="N1750" i="5"/>
  <c r="V520" i="5"/>
  <c r="K520" i="5"/>
  <c r="M520" i="5" s="1"/>
  <c r="W1789" i="5"/>
  <c r="X1789" i="5"/>
  <c r="Y1789" i="5" s="1"/>
  <c r="W885" i="5"/>
  <c r="X885" i="5"/>
  <c r="Q1354" i="5"/>
  <c r="U1354" i="5"/>
  <c r="N1787" i="5"/>
  <c r="P1787" i="5"/>
  <c r="T1748" i="5"/>
  <c r="R1748" i="5"/>
  <c r="S1748" i="5"/>
  <c r="U2074" i="5"/>
  <c r="Q2074" i="5"/>
  <c r="S518" i="5"/>
  <c r="R518" i="5"/>
  <c r="U518" i="5" s="1"/>
  <c r="T518" i="5"/>
  <c r="S1172" i="5"/>
  <c r="T1172" i="5"/>
  <c r="R1172" i="5"/>
  <c r="V521" i="5"/>
  <c r="K521" i="5"/>
  <c r="M521" i="5" s="1"/>
  <c r="W920" i="5"/>
  <c r="Y919" i="5"/>
  <c r="V1175" i="5"/>
  <c r="K1175" i="5"/>
  <c r="M1175" i="5" s="1"/>
  <c r="N2075" i="5"/>
  <c r="P2075" i="5"/>
  <c r="N519" i="5"/>
  <c r="P519" i="5"/>
  <c r="P1174" i="5"/>
  <c r="N1174" i="5"/>
  <c r="K2076" i="5"/>
  <c r="M2076" i="5" s="1"/>
  <c r="V2076" i="5"/>
  <c r="Q37" i="8"/>
  <c r="Q1130" i="5"/>
  <c r="N1131" i="5"/>
  <c r="P1131" i="5"/>
  <c r="X160" i="5"/>
  <c r="W161" i="5" s="1"/>
  <c r="W348" i="5"/>
  <c r="X348" i="5"/>
  <c r="Y348" i="5" s="1"/>
  <c r="R344" i="5"/>
  <c r="S344" i="5"/>
  <c r="T344" i="5"/>
  <c r="K347" i="5"/>
  <c r="M347" i="5" s="1"/>
  <c r="V347" i="5"/>
  <c r="Q345" i="5"/>
  <c r="U345" i="5"/>
  <c r="P346" i="5"/>
  <c r="N346" i="5"/>
  <c r="X594" i="5"/>
  <c r="X306" i="5"/>
  <c r="W306" i="5"/>
  <c r="T480" i="5"/>
  <c r="X778" i="5"/>
  <c r="W778" i="5"/>
  <c r="V1456" i="5"/>
  <c r="M20" i="8"/>
  <c r="V484" i="5"/>
  <c r="X1313" i="5"/>
  <c r="V1924" i="5"/>
  <c r="V953" i="5"/>
  <c r="X1925" i="5"/>
  <c r="Y1925" i="5" s="1"/>
  <c r="W1925" i="5"/>
  <c r="V376" i="5"/>
  <c r="V2032" i="5"/>
  <c r="V1888" i="5"/>
  <c r="V1600" i="5"/>
  <c r="W1313" i="5"/>
  <c r="V1996" i="5"/>
  <c r="V1960" i="5"/>
  <c r="N1923" i="5"/>
  <c r="V1240" i="5"/>
  <c r="V1276" i="5"/>
  <c r="V1564" i="5"/>
  <c r="V1492" i="5"/>
  <c r="V1816" i="5"/>
  <c r="W594" i="5"/>
  <c r="T373" i="5"/>
  <c r="R373" i="5"/>
  <c r="S373" i="5"/>
  <c r="K376" i="5"/>
  <c r="M376" i="5" s="1"/>
  <c r="X377" i="5"/>
  <c r="Y377" i="5" s="1"/>
  <c r="W377" i="5"/>
  <c r="U374" i="5"/>
  <c r="Q374" i="5"/>
  <c r="N375" i="5"/>
  <c r="P375" i="5"/>
  <c r="K484" i="5"/>
  <c r="M484" i="5" s="1"/>
  <c r="W485" i="5"/>
  <c r="X485" i="5"/>
  <c r="Y485" i="5" s="1"/>
  <c r="T482" i="5"/>
  <c r="R482" i="5"/>
  <c r="U482" i="5" s="1"/>
  <c r="S482" i="5"/>
  <c r="P483" i="5"/>
  <c r="Q483" i="5" s="1"/>
  <c r="N483" i="5"/>
  <c r="R481" i="5"/>
  <c r="U481" i="5" s="1"/>
  <c r="T481" i="5"/>
  <c r="S481" i="5"/>
  <c r="W630" i="5"/>
  <c r="P1671" i="5"/>
  <c r="N1671" i="5"/>
  <c r="Q1923" i="5"/>
  <c r="U1923" i="5"/>
  <c r="Q1454" i="5"/>
  <c r="P1924" i="5"/>
  <c r="N1924" i="5"/>
  <c r="P1491" i="5"/>
  <c r="N1491" i="5"/>
  <c r="X2033" i="5"/>
  <c r="Y2033" i="5" s="1"/>
  <c r="W2033" i="5"/>
  <c r="P1959" i="5"/>
  <c r="N1959" i="5"/>
  <c r="P2031" i="5"/>
  <c r="N2031" i="5"/>
  <c r="J1384" i="5"/>
  <c r="K1384" i="5" s="1"/>
  <c r="M1384" i="5" s="1"/>
  <c r="W1385" i="5"/>
  <c r="X1385" i="5"/>
  <c r="Y1385" i="5" s="1"/>
  <c r="V1385" i="5" s="1"/>
  <c r="Q1598" i="5"/>
  <c r="K1456" i="5"/>
  <c r="M1456" i="5" s="1"/>
  <c r="K1925" i="5"/>
  <c r="M1925" i="5" s="1"/>
  <c r="Q1958" i="5"/>
  <c r="K1960" i="5"/>
  <c r="M1960" i="5" s="1"/>
  <c r="W1997" i="5"/>
  <c r="X1997" i="5"/>
  <c r="Y1997" i="5" s="1"/>
  <c r="K2032" i="5"/>
  <c r="M2032" i="5" s="1"/>
  <c r="S1561" i="5"/>
  <c r="T1561" i="5"/>
  <c r="R1561" i="5"/>
  <c r="P1995" i="5"/>
  <c r="N1995" i="5"/>
  <c r="P1563" i="5"/>
  <c r="N1563" i="5"/>
  <c r="R1453" i="5"/>
  <c r="U1453" i="5" s="1"/>
  <c r="T1453" i="5"/>
  <c r="S1453" i="5"/>
  <c r="X1457" i="5"/>
  <c r="Y1457" i="5" s="1"/>
  <c r="W1457" i="5"/>
  <c r="S1489" i="5"/>
  <c r="T1489" i="5"/>
  <c r="R1489" i="5"/>
  <c r="X1961" i="5"/>
  <c r="Y1961" i="5" s="1"/>
  <c r="V1961" i="5" s="1"/>
  <c r="W1961" i="5"/>
  <c r="K1996" i="5"/>
  <c r="M1996" i="5" s="1"/>
  <c r="K1564" i="5"/>
  <c r="M1564" i="5" s="1"/>
  <c r="W1889" i="5"/>
  <c r="X1889" i="5"/>
  <c r="Y1889" i="5" s="1"/>
  <c r="P1383" i="5"/>
  <c r="N1383" i="5"/>
  <c r="W1601" i="5"/>
  <c r="X1601" i="5"/>
  <c r="Y1601" i="5" s="1"/>
  <c r="Q1994" i="5"/>
  <c r="R1922" i="5"/>
  <c r="S1922" i="5"/>
  <c r="T1922" i="5"/>
  <c r="Q1490" i="5"/>
  <c r="U1490" i="5"/>
  <c r="Q2030" i="5"/>
  <c r="J1672" i="5"/>
  <c r="K1672" i="5" s="1"/>
  <c r="M1672" i="5" s="1"/>
  <c r="X1673" i="5"/>
  <c r="Y1673" i="5" s="1"/>
  <c r="W1673" i="5"/>
  <c r="X1565" i="5"/>
  <c r="Y1565" i="5" s="1"/>
  <c r="W1565" i="5"/>
  <c r="K1888" i="5"/>
  <c r="M1888" i="5" s="1"/>
  <c r="U1886" i="5"/>
  <c r="Q1886" i="5"/>
  <c r="S1957" i="5"/>
  <c r="T1957" i="5"/>
  <c r="R1957" i="5"/>
  <c r="U1957" i="5" s="1"/>
  <c r="P1815" i="5"/>
  <c r="N1815" i="5"/>
  <c r="K1600" i="5"/>
  <c r="M1600" i="5" s="1"/>
  <c r="P1599" i="5"/>
  <c r="N1599" i="5"/>
  <c r="S1813" i="5"/>
  <c r="R1813" i="5"/>
  <c r="U1813" i="5" s="1"/>
  <c r="T1813" i="5"/>
  <c r="W1637" i="5"/>
  <c r="X1637" i="5"/>
  <c r="Q1814" i="5"/>
  <c r="T1885" i="5"/>
  <c r="R1885" i="5"/>
  <c r="U1885" i="5" s="1"/>
  <c r="S1885" i="5"/>
  <c r="Q1670" i="5"/>
  <c r="P1887" i="5"/>
  <c r="N1887" i="5"/>
  <c r="X1817" i="5"/>
  <c r="Y1817" i="5" s="1"/>
  <c r="W1817" i="5"/>
  <c r="X1493" i="5"/>
  <c r="Y1493" i="5" s="1"/>
  <c r="W1493" i="5"/>
  <c r="T1993" i="5"/>
  <c r="R1993" i="5"/>
  <c r="U1993" i="5" s="1"/>
  <c r="S1993" i="5"/>
  <c r="S1597" i="5"/>
  <c r="T1597" i="5"/>
  <c r="R1597" i="5"/>
  <c r="U1597" i="5" s="1"/>
  <c r="Q1382" i="5"/>
  <c r="T1381" i="5"/>
  <c r="R1381" i="5"/>
  <c r="U1381" i="5" s="1"/>
  <c r="S1381" i="5"/>
  <c r="T2029" i="5"/>
  <c r="R2029" i="5"/>
  <c r="S2029" i="5"/>
  <c r="K1816" i="5"/>
  <c r="M1816" i="5" s="1"/>
  <c r="K1492" i="5"/>
  <c r="M1492" i="5" s="1"/>
  <c r="T1669" i="5"/>
  <c r="R1669" i="5"/>
  <c r="U1669" i="5" s="1"/>
  <c r="S1669" i="5"/>
  <c r="P1455" i="5"/>
  <c r="N1455" i="5"/>
  <c r="Q1562" i="5"/>
  <c r="U1562" i="5"/>
  <c r="X810" i="5"/>
  <c r="W1277" i="5"/>
  <c r="X1277" i="5"/>
  <c r="Y1277" i="5" s="1"/>
  <c r="N1275" i="5"/>
  <c r="P1275" i="5"/>
  <c r="Q1274" i="5"/>
  <c r="R1273" i="5"/>
  <c r="U1273" i="5" s="1"/>
  <c r="S1273" i="5"/>
  <c r="T1273" i="5"/>
  <c r="K1276" i="5"/>
  <c r="M1276" i="5" s="1"/>
  <c r="T1237" i="5"/>
  <c r="R1237" i="5"/>
  <c r="S1237" i="5"/>
  <c r="X1241" i="5"/>
  <c r="Y1241" i="5" s="1"/>
  <c r="W1241" i="5"/>
  <c r="K1240" i="5"/>
  <c r="M1240" i="5" s="1"/>
  <c r="P1239" i="5"/>
  <c r="N1239" i="5"/>
  <c r="Q1238" i="5"/>
  <c r="S1201" i="5"/>
  <c r="T1201" i="5"/>
  <c r="R1201" i="5"/>
  <c r="U1201" i="5" s="1"/>
  <c r="P1203" i="5"/>
  <c r="N1203" i="5"/>
  <c r="K1204" i="5"/>
  <c r="M1204" i="5" s="1"/>
  <c r="X1205" i="5"/>
  <c r="Y1205" i="5" s="1"/>
  <c r="W1205" i="5"/>
  <c r="Q1202" i="5"/>
  <c r="U1202" i="5"/>
  <c r="W810" i="5"/>
  <c r="Q1094" i="5"/>
  <c r="U1094" i="5" s="1"/>
  <c r="R1093" i="5"/>
  <c r="T1093" i="5"/>
  <c r="S1093" i="5"/>
  <c r="W1097" i="5"/>
  <c r="X1097" i="5"/>
  <c r="Y1097" i="5" s="1"/>
  <c r="N1095" i="5"/>
  <c r="P1095" i="5"/>
  <c r="K1096" i="5"/>
  <c r="M1096" i="5" s="1"/>
  <c r="W666" i="5"/>
  <c r="X666" i="5"/>
  <c r="W846" i="5"/>
  <c r="X846" i="5"/>
  <c r="K953" i="5"/>
  <c r="M953" i="5" s="1"/>
  <c r="X197" i="5"/>
  <c r="X630" i="5"/>
  <c r="X702" i="5"/>
  <c r="J19" i="8"/>
  <c r="X233" i="5"/>
  <c r="W233" i="5"/>
  <c r="X161" i="5"/>
  <c r="Q951" i="5"/>
  <c r="U951" i="5" s="1"/>
  <c r="Q32" i="8"/>
  <c r="N952" i="5"/>
  <c r="P952" i="5"/>
  <c r="W89" i="5"/>
  <c r="X89" i="5"/>
  <c r="W522" i="5"/>
  <c r="X523" i="5" s="1"/>
  <c r="Y523" i="5" s="1"/>
  <c r="W197" i="5"/>
  <c r="X562" i="5"/>
  <c r="W562" i="5"/>
  <c r="X1064" i="5"/>
  <c r="W1064" i="5"/>
  <c r="W454" i="5"/>
  <c r="X454" i="5"/>
  <c r="X60" i="5"/>
  <c r="W60" i="5"/>
  <c r="X420" i="5"/>
  <c r="W420" i="5"/>
  <c r="X22" i="5"/>
  <c r="W22" i="5"/>
  <c r="X920" i="5"/>
  <c r="W273" i="5"/>
  <c r="X273" i="5"/>
  <c r="N917" i="5"/>
  <c r="P917" i="5"/>
  <c r="T31" i="8" s="1"/>
  <c r="X994" i="5"/>
  <c r="W994" i="5"/>
  <c r="X741" i="5"/>
  <c r="W741" i="5"/>
  <c r="W954" i="5"/>
  <c r="X954" i="5"/>
  <c r="Y954" i="5" s="1"/>
  <c r="W1133" i="5"/>
  <c r="X1133" i="5"/>
  <c r="Y1133" i="5" s="1"/>
  <c r="X127" i="5"/>
  <c r="W127" i="5"/>
  <c r="W1025" i="5"/>
  <c r="X1025" i="5"/>
  <c r="N11" i="8"/>
  <c r="Q227" i="5"/>
  <c r="N16" i="8"/>
  <c r="Q408" i="5"/>
  <c r="N841" i="5"/>
  <c r="P841" i="5"/>
  <c r="N409" i="5"/>
  <c r="P409" i="5"/>
  <c r="N445" i="5"/>
  <c r="P445" i="5"/>
  <c r="T226" i="5"/>
  <c r="R226" i="5"/>
  <c r="U226" i="5" s="1"/>
  <c r="S226" i="5"/>
  <c r="M73" i="8"/>
  <c r="P769" i="5"/>
  <c r="N769" i="5"/>
  <c r="M446" i="5"/>
  <c r="M74" i="8"/>
  <c r="S731" i="5"/>
  <c r="T731" i="5"/>
  <c r="R731" i="5"/>
  <c r="U731" i="5" s="1"/>
  <c r="T407" i="5"/>
  <c r="S407" i="5"/>
  <c r="R407" i="5"/>
  <c r="U407" i="5" s="1"/>
  <c r="T839" i="5"/>
  <c r="R839" i="5"/>
  <c r="U839" i="5" s="1"/>
  <c r="S839" i="5"/>
  <c r="R443" i="5"/>
  <c r="U443" i="5" s="1"/>
  <c r="T443" i="5"/>
  <c r="S443" i="5"/>
  <c r="T767" i="5"/>
  <c r="S767" i="5"/>
  <c r="R767" i="5"/>
  <c r="U767" i="5" s="1"/>
  <c r="S983" i="5"/>
  <c r="R983" i="5"/>
  <c r="U983" i="5" s="1"/>
  <c r="T983" i="5"/>
  <c r="N29" i="8"/>
  <c r="Q840" i="5"/>
  <c r="N54" i="8"/>
  <c r="N21" i="8"/>
  <c r="Q552" i="5"/>
  <c r="N75" i="8" s="1"/>
  <c r="Q732" i="5"/>
  <c r="N26" i="8"/>
  <c r="N53" i="8"/>
  <c r="N64" i="8"/>
  <c r="N228" i="5"/>
  <c r="P228" i="5"/>
  <c r="N733" i="5"/>
  <c r="P733" i="5"/>
  <c r="M229" i="5"/>
  <c r="M554" i="5"/>
  <c r="M842" i="5"/>
  <c r="M734" i="5"/>
  <c r="M770" i="5"/>
  <c r="M82" i="5"/>
  <c r="T624" i="5"/>
  <c r="S624" i="5"/>
  <c r="R624" i="5"/>
  <c r="U624" i="5" s="1"/>
  <c r="K883" i="5"/>
  <c r="M883" i="5" s="1"/>
  <c r="K1058" i="5"/>
  <c r="M1058" i="5" s="1"/>
  <c r="N1057" i="5"/>
  <c r="P1057" i="5"/>
  <c r="Y884" i="5"/>
  <c r="V884" i="5" s="1"/>
  <c r="Z885" i="5"/>
  <c r="S1055" i="5"/>
  <c r="R1055" i="5"/>
  <c r="U1055" i="5" s="1"/>
  <c r="T1055" i="5"/>
  <c r="P882" i="5"/>
  <c r="N882" i="5"/>
  <c r="K555" i="5"/>
  <c r="M555" i="5" s="1"/>
  <c r="T299" i="5"/>
  <c r="N74" i="8"/>
  <c r="R299" i="5"/>
  <c r="U299" i="5" s="1"/>
  <c r="S299" i="5"/>
  <c r="O13" i="8"/>
  <c r="Q300" i="5"/>
  <c r="Z845" i="5"/>
  <c r="Y628" i="5"/>
  <c r="Z629" i="5"/>
  <c r="O23" i="8"/>
  <c r="Q625" i="5"/>
  <c r="P301" i="5"/>
  <c r="N301" i="5"/>
  <c r="Y303" i="5"/>
  <c r="V303" i="5" s="1"/>
  <c r="Z304" i="5"/>
  <c r="P626" i="5"/>
  <c r="N626" i="5"/>
  <c r="Y1059" i="5"/>
  <c r="V1059" i="5" s="1"/>
  <c r="Z1060" i="5"/>
  <c r="Y556" i="5"/>
  <c r="V556" i="5" s="1"/>
  <c r="Z557" i="5"/>
  <c r="S30" i="8"/>
  <c r="Q881" i="5"/>
  <c r="K843" i="5"/>
  <c r="K627" i="5"/>
  <c r="M627" i="5" s="1"/>
  <c r="O35" i="8"/>
  <c r="Q1056" i="5"/>
  <c r="T880" i="5"/>
  <c r="R880" i="5"/>
  <c r="U880" i="5" s="1"/>
  <c r="S880" i="5"/>
  <c r="K302" i="5"/>
  <c r="M302" i="5" s="1"/>
  <c r="Y84" i="5"/>
  <c r="V84" i="5" s="1"/>
  <c r="K83" i="5"/>
  <c r="L7" i="8"/>
  <c r="Q81" i="5"/>
  <c r="T80" i="5"/>
  <c r="R80" i="5"/>
  <c r="U80" i="5" s="1"/>
  <c r="S80" i="5"/>
  <c r="T984" i="5"/>
  <c r="R984" i="5"/>
  <c r="U984" i="5" s="1"/>
  <c r="S984" i="5"/>
  <c r="N410" i="5"/>
  <c r="P410" i="5"/>
  <c r="Z18" i="5"/>
  <c r="Y17" i="5"/>
  <c r="V17" i="5" s="1"/>
  <c r="Z593" i="5"/>
  <c r="Y592" i="5"/>
  <c r="Z89" i="5"/>
  <c r="K987" i="5"/>
  <c r="M987" i="5" s="1"/>
  <c r="Q14" i="5"/>
  <c r="P5" i="8"/>
  <c r="K230" i="5"/>
  <c r="M230" i="5" s="1"/>
  <c r="P986" i="5"/>
  <c r="N986" i="5"/>
  <c r="P265" i="5"/>
  <c r="N265" i="5"/>
  <c r="Z737" i="5"/>
  <c r="Y736" i="5"/>
  <c r="V736" i="5" s="1"/>
  <c r="K411" i="5"/>
  <c r="S768" i="5"/>
  <c r="T768" i="5"/>
  <c r="R768" i="5"/>
  <c r="O64" i="8"/>
  <c r="Q553" i="5"/>
  <c r="O21" i="8"/>
  <c r="N15" i="5"/>
  <c r="P15" i="5"/>
  <c r="Z989" i="5"/>
  <c r="Y988" i="5"/>
  <c r="V988" i="5" s="1"/>
  <c r="N590" i="5"/>
  <c r="P590" i="5"/>
  <c r="K50" i="5"/>
  <c r="M50" i="5" s="1"/>
  <c r="Z232" i="5"/>
  <c r="Z413" i="5"/>
  <c r="Z702" i="5"/>
  <c r="Z1024" i="5"/>
  <c r="O6" i="8"/>
  <c r="Q48" i="5"/>
  <c r="S47" i="5"/>
  <c r="R47" i="5"/>
  <c r="U47" i="5" s="1"/>
  <c r="T47" i="5"/>
  <c r="T588" i="5"/>
  <c r="R588" i="5"/>
  <c r="U588" i="5" s="1"/>
  <c r="S588" i="5"/>
  <c r="Z124" i="5"/>
  <c r="Y123" i="5"/>
  <c r="V123" i="5" s="1"/>
  <c r="S13" i="5"/>
  <c r="T13" i="5"/>
  <c r="R13" i="5"/>
  <c r="U13" i="5" s="1"/>
  <c r="T444" i="5"/>
  <c r="R444" i="5"/>
  <c r="U444" i="5" s="1"/>
  <c r="S444" i="5"/>
  <c r="O33" i="8"/>
  <c r="Q985" i="5"/>
  <c r="K266" i="5"/>
  <c r="M266" i="5" s="1"/>
  <c r="S263" i="5"/>
  <c r="T263" i="5"/>
  <c r="R263" i="5"/>
  <c r="U263" i="5" s="1"/>
  <c r="Z52" i="5"/>
  <c r="Y51" i="5"/>
  <c r="V51" i="5" s="1"/>
  <c r="Z814" i="5"/>
  <c r="Z160" i="5"/>
  <c r="K771" i="5"/>
  <c r="Q264" i="5"/>
  <c r="O12" i="8"/>
  <c r="K447" i="5"/>
  <c r="O55" i="8"/>
  <c r="K16" i="5"/>
  <c r="M16" i="5" s="1"/>
  <c r="K591" i="5"/>
  <c r="M591" i="5" s="1"/>
  <c r="Z268" i="5"/>
  <c r="Y267" i="5"/>
  <c r="V267" i="5" s="1"/>
  <c r="O22" i="8"/>
  <c r="Q589" i="5"/>
  <c r="O48" i="8"/>
  <c r="Z196" i="5"/>
  <c r="Z773" i="5"/>
  <c r="Y772" i="5"/>
  <c r="V772" i="5" s="1"/>
  <c r="K735" i="5"/>
  <c r="N49" i="5"/>
  <c r="P49" i="5"/>
  <c r="Z449" i="5"/>
  <c r="K512" i="5"/>
  <c r="M512" i="5" s="1"/>
  <c r="Q14" i="8"/>
  <c r="AA510" i="5"/>
  <c r="Y510" i="5" s="1"/>
  <c r="V510" i="5" s="1"/>
  <c r="Q514" i="5"/>
  <c r="R515" i="5"/>
  <c r="U515" i="5" s="1"/>
  <c r="S515" i="5"/>
  <c r="T515" i="5"/>
  <c r="P513" i="5"/>
  <c r="L20" i="8" s="1"/>
  <c r="N513" i="5"/>
  <c r="R57" i="8"/>
  <c r="Z931" i="5"/>
  <c r="K122" i="5"/>
  <c r="M122" i="5" s="1"/>
  <c r="AA120" i="5"/>
  <c r="Y120" i="5" s="1"/>
  <c r="V120" i="5" s="1"/>
  <c r="P517" i="5"/>
  <c r="N517" i="5"/>
  <c r="T516" i="5"/>
  <c r="S516" i="5"/>
  <c r="R516" i="5"/>
  <c r="U516" i="5" s="1"/>
  <c r="H48" i="8"/>
  <c r="M1515" i="5"/>
  <c r="S1778" i="5" l="1"/>
  <c r="T1778" i="5"/>
  <c r="R1778" i="5"/>
  <c r="T2102" i="5"/>
  <c r="R2102" i="5"/>
  <c r="S2102" i="5"/>
  <c r="S1706" i="5"/>
  <c r="R1706" i="5"/>
  <c r="T1706" i="5"/>
  <c r="T1346" i="5"/>
  <c r="S1346" i="5"/>
  <c r="R1346" i="5"/>
  <c r="U1778" i="5"/>
  <c r="S1742" i="5"/>
  <c r="T1742" i="5"/>
  <c r="R1742" i="5"/>
  <c r="X703" i="5"/>
  <c r="P1428" i="5"/>
  <c r="N1428" i="5"/>
  <c r="U1427" i="5"/>
  <c r="Q1427" i="5"/>
  <c r="V1429" i="5"/>
  <c r="K1429" i="5"/>
  <c r="M1429" i="5" s="1"/>
  <c r="S1426" i="5"/>
  <c r="R1426" i="5"/>
  <c r="T1426" i="5"/>
  <c r="W1430" i="5"/>
  <c r="X1430" i="5"/>
  <c r="Y1430" i="5" s="1"/>
  <c r="K523" i="5"/>
  <c r="M523" i="5" s="1"/>
  <c r="T1130" i="5"/>
  <c r="R1130" i="5"/>
  <c r="U1130" i="5" s="1"/>
  <c r="S1130" i="5"/>
  <c r="Q1174" i="5"/>
  <c r="U1174" i="5"/>
  <c r="K919" i="5"/>
  <c r="M919" i="5" s="1"/>
  <c r="V919" i="5"/>
  <c r="R2074" i="5"/>
  <c r="T2074" i="5"/>
  <c r="S2074" i="5"/>
  <c r="W1790" i="5"/>
  <c r="X1790" i="5"/>
  <c r="Y1790" i="5" s="1"/>
  <c r="P1788" i="5"/>
  <c r="N1788" i="5"/>
  <c r="N1751" i="5"/>
  <c r="P1751" i="5"/>
  <c r="P1356" i="5"/>
  <c r="N1356" i="5"/>
  <c r="V2077" i="5"/>
  <c r="K2077" i="5"/>
  <c r="M2077" i="5" s="1"/>
  <c r="W1177" i="5"/>
  <c r="X1177" i="5"/>
  <c r="Y1177" i="5" s="1"/>
  <c r="P1132" i="5"/>
  <c r="N1132" i="5"/>
  <c r="U1787" i="5"/>
  <c r="Q1787" i="5"/>
  <c r="V1133" i="5"/>
  <c r="K1133" i="5"/>
  <c r="M1133" i="5" s="1"/>
  <c r="W921" i="5"/>
  <c r="Y920" i="5"/>
  <c r="R20" i="8"/>
  <c r="Q519" i="5"/>
  <c r="P520" i="5"/>
  <c r="N520" i="5"/>
  <c r="S1714" i="5"/>
  <c r="R1714" i="5"/>
  <c r="T1714" i="5"/>
  <c r="T1786" i="5"/>
  <c r="R1786" i="5"/>
  <c r="S1786" i="5"/>
  <c r="T1173" i="5"/>
  <c r="R1173" i="5"/>
  <c r="S1173" i="5"/>
  <c r="W2078" i="5"/>
  <c r="X2078" i="5"/>
  <c r="Y2078" i="5" s="1"/>
  <c r="Q1715" i="5"/>
  <c r="U1715" i="5"/>
  <c r="V1176" i="5"/>
  <c r="K1176" i="5"/>
  <c r="M1176" i="5" s="1"/>
  <c r="P2076" i="5"/>
  <c r="N2076" i="5"/>
  <c r="Q2075" i="5"/>
  <c r="U2075" i="5"/>
  <c r="P521" i="5"/>
  <c r="N521" i="5"/>
  <c r="R1354" i="5"/>
  <c r="S1354" i="5"/>
  <c r="T1354" i="5"/>
  <c r="W1718" i="5"/>
  <c r="X1718" i="5"/>
  <c r="Y1718" i="5" s="1"/>
  <c r="W1358" i="5"/>
  <c r="X1358" i="5"/>
  <c r="Y1358" i="5" s="1"/>
  <c r="Q1131" i="5"/>
  <c r="R37" i="8"/>
  <c r="P1716" i="5"/>
  <c r="N1716" i="5"/>
  <c r="S1749" i="5"/>
  <c r="T1749" i="5"/>
  <c r="R1749" i="5"/>
  <c r="K1717" i="5"/>
  <c r="M1717" i="5" s="1"/>
  <c r="V1717" i="5"/>
  <c r="V1357" i="5"/>
  <c r="K1357" i="5"/>
  <c r="M1357" i="5" s="1"/>
  <c r="V1789" i="5"/>
  <c r="K1789" i="5"/>
  <c r="M1789" i="5" s="1"/>
  <c r="P918" i="5"/>
  <c r="N918" i="5"/>
  <c r="W1753" i="5"/>
  <c r="X1753" i="5"/>
  <c r="Y1753" i="5" s="1"/>
  <c r="U1355" i="5"/>
  <c r="Q1355" i="5"/>
  <c r="V522" i="5"/>
  <c r="P1175" i="5"/>
  <c r="N1175" i="5"/>
  <c r="X886" i="5"/>
  <c r="W886" i="5"/>
  <c r="Q1750" i="5"/>
  <c r="U1750" i="5"/>
  <c r="V1752" i="5"/>
  <c r="K1752" i="5"/>
  <c r="M1752" i="5" s="1"/>
  <c r="N522" i="5"/>
  <c r="P522" i="5"/>
  <c r="P347" i="5"/>
  <c r="N347" i="5"/>
  <c r="Q346" i="5"/>
  <c r="U346" i="5"/>
  <c r="T345" i="5"/>
  <c r="R345" i="5"/>
  <c r="S345" i="5"/>
  <c r="K348" i="5"/>
  <c r="M348" i="5" s="1"/>
  <c r="V348" i="5"/>
  <c r="X349" i="5"/>
  <c r="Y349" i="5" s="1"/>
  <c r="W349" i="5"/>
  <c r="X595" i="5"/>
  <c r="X307" i="5"/>
  <c r="W307" i="5"/>
  <c r="X779" i="5"/>
  <c r="W779" i="5"/>
  <c r="W1314" i="5"/>
  <c r="X1314" i="5"/>
  <c r="W1926" i="5"/>
  <c r="V1241" i="5"/>
  <c r="V1925" i="5"/>
  <c r="V1457" i="5"/>
  <c r="X1926" i="5"/>
  <c r="Y1926" i="5" s="1"/>
  <c r="V1205" i="5"/>
  <c r="V1097" i="5"/>
  <c r="V1277" i="5"/>
  <c r="V2033" i="5"/>
  <c r="V1889" i="5"/>
  <c r="V1997" i="5"/>
  <c r="V1493" i="5"/>
  <c r="V1601" i="5"/>
  <c r="V1673" i="5"/>
  <c r="V377" i="5"/>
  <c r="V954" i="5"/>
  <c r="V1817" i="5"/>
  <c r="V1565" i="5"/>
  <c r="V485" i="5"/>
  <c r="W595" i="5"/>
  <c r="X811" i="5"/>
  <c r="K377" i="5"/>
  <c r="M377" i="5" s="1"/>
  <c r="U375" i="5"/>
  <c r="Q375" i="5"/>
  <c r="P376" i="5"/>
  <c r="N376" i="5"/>
  <c r="T374" i="5"/>
  <c r="R374" i="5"/>
  <c r="S374" i="5"/>
  <c r="W631" i="5"/>
  <c r="X378" i="5"/>
  <c r="Y378" i="5" s="1"/>
  <c r="W378" i="5"/>
  <c r="K485" i="5"/>
  <c r="M485" i="5" s="1"/>
  <c r="W486" i="5"/>
  <c r="X486" i="5"/>
  <c r="Y486" i="5" s="1"/>
  <c r="R483" i="5"/>
  <c r="U483" i="5" s="1"/>
  <c r="S483" i="5"/>
  <c r="T483" i="5"/>
  <c r="N484" i="5"/>
  <c r="P484" i="5"/>
  <c r="Q484" i="5" s="1"/>
  <c r="U1455" i="5"/>
  <c r="Q1455" i="5"/>
  <c r="X1818" i="5"/>
  <c r="Y1818" i="5" s="1"/>
  <c r="W1818" i="5"/>
  <c r="P1888" i="5"/>
  <c r="N1888" i="5"/>
  <c r="Q1383" i="5"/>
  <c r="U1383" i="5"/>
  <c r="J1385" i="5"/>
  <c r="K1385" i="5" s="1"/>
  <c r="M1385" i="5" s="1"/>
  <c r="W1386" i="5"/>
  <c r="X1386" i="5"/>
  <c r="Y1386" i="5" s="1"/>
  <c r="X2034" i="5"/>
  <c r="Y2034" i="5" s="1"/>
  <c r="W2034" i="5"/>
  <c r="P1816" i="5"/>
  <c r="N1816" i="5"/>
  <c r="K1817" i="5"/>
  <c r="M1817" i="5" s="1"/>
  <c r="T1670" i="5"/>
  <c r="R1670" i="5"/>
  <c r="U1670" i="5" s="1"/>
  <c r="S1670" i="5"/>
  <c r="Q1599" i="5"/>
  <c r="U1599" i="5"/>
  <c r="X1566" i="5"/>
  <c r="Y1566" i="5" s="1"/>
  <c r="W1566" i="5"/>
  <c r="T2030" i="5"/>
  <c r="R2030" i="5"/>
  <c r="U2030" i="5" s="1"/>
  <c r="S2030" i="5"/>
  <c r="K1889" i="5"/>
  <c r="M1889" i="5" s="1"/>
  <c r="X1962" i="5"/>
  <c r="Y1962" i="5" s="1"/>
  <c r="W1962" i="5"/>
  <c r="P1960" i="5"/>
  <c r="N1960" i="5"/>
  <c r="P1456" i="5"/>
  <c r="N1456" i="5"/>
  <c r="P1384" i="5"/>
  <c r="N1384" i="5"/>
  <c r="K2033" i="5"/>
  <c r="M2033" i="5" s="1"/>
  <c r="T1454" i="5"/>
  <c r="S1454" i="5"/>
  <c r="R1454" i="5"/>
  <c r="U1454" i="5" s="1"/>
  <c r="X1638" i="5"/>
  <c r="W1638" i="5"/>
  <c r="K1565" i="5"/>
  <c r="M1565" i="5" s="1"/>
  <c r="T1994" i="5"/>
  <c r="R1994" i="5"/>
  <c r="U1994" i="5" s="1"/>
  <c r="S1994" i="5"/>
  <c r="X1890" i="5"/>
  <c r="Y1890" i="5" s="1"/>
  <c r="W1890" i="5"/>
  <c r="K1961" i="5"/>
  <c r="M1961" i="5" s="1"/>
  <c r="W1458" i="5"/>
  <c r="X1458" i="5"/>
  <c r="Y1458" i="5" s="1"/>
  <c r="U1563" i="5"/>
  <c r="Q1563" i="5"/>
  <c r="T1958" i="5"/>
  <c r="R1958" i="5"/>
  <c r="U1958" i="5" s="1"/>
  <c r="S1958" i="5"/>
  <c r="S1382" i="5"/>
  <c r="R1382" i="5"/>
  <c r="U1382" i="5" s="1"/>
  <c r="T1382" i="5"/>
  <c r="P1672" i="5"/>
  <c r="N1672" i="5"/>
  <c r="P1600" i="5"/>
  <c r="N1600" i="5"/>
  <c r="S1886" i="5"/>
  <c r="T1886" i="5"/>
  <c r="R1886" i="5"/>
  <c r="J1673" i="5"/>
  <c r="K1673" i="5" s="1"/>
  <c r="M1673" i="5" s="1"/>
  <c r="W1674" i="5"/>
  <c r="X1674" i="5"/>
  <c r="Y1674" i="5" s="1"/>
  <c r="T1490" i="5"/>
  <c r="S1490" i="5"/>
  <c r="R1490" i="5"/>
  <c r="K1601" i="5"/>
  <c r="M1601" i="5" s="1"/>
  <c r="P1564" i="5"/>
  <c r="N1564" i="5"/>
  <c r="K1457" i="5"/>
  <c r="M1457" i="5" s="1"/>
  <c r="P2032" i="5"/>
  <c r="N2032" i="5"/>
  <c r="Q2031" i="5"/>
  <c r="U2031" i="5"/>
  <c r="U1491" i="5"/>
  <c r="Q1491" i="5"/>
  <c r="T1923" i="5"/>
  <c r="S1923" i="5"/>
  <c r="R1923" i="5"/>
  <c r="S1562" i="5"/>
  <c r="R1562" i="5"/>
  <c r="T1562" i="5"/>
  <c r="W1494" i="5"/>
  <c r="X1494" i="5"/>
  <c r="Y1494" i="5" s="1"/>
  <c r="X1602" i="5"/>
  <c r="Y1602" i="5" s="1"/>
  <c r="W1602" i="5"/>
  <c r="U1995" i="5"/>
  <c r="Q1995" i="5"/>
  <c r="K1997" i="5"/>
  <c r="M1997" i="5" s="1"/>
  <c r="P1925" i="5"/>
  <c r="N1925" i="5"/>
  <c r="S1598" i="5"/>
  <c r="T1598" i="5"/>
  <c r="R1598" i="5"/>
  <c r="U1598" i="5" s="1"/>
  <c r="P1492" i="5"/>
  <c r="N1492" i="5"/>
  <c r="K1493" i="5"/>
  <c r="M1493" i="5" s="1"/>
  <c r="U1887" i="5"/>
  <c r="Q1887" i="5"/>
  <c r="T1814" i="5"/>
  <c r="R1814" i="5"/>
  <c r="U1814" i="5" s="1"/>
  <c r="S1814" i="5"/>
  <c r="Q1815" i="5"/>
  <c r="U1815" i="5"/>
  <c r="P1996" i="5"/>
  <c r="N1996" i="5"/>
  <c r="W1998" i="5"/>
  <c r="X1998" i="5"/>
  <c r="Y1998" i="5" s="1"/>
  <c r="Q1959" i="5"/>
  <c r="U1959" i="5"/>
  <c r="Q1924" i="5"/>
  <c r="U1924" i="5"/>
  <c r="U1671" i="5"/>
  <c r="Q1671" i="5"/>
  <c r="T1274" i="5"/>
  <c r="R1274" i="5"/>
  <c r="U1274" i="5" s="1"/>
  <c r="S1274" i="5"/>
  <c r="P1276" i="5"/>
  <c r="N1276" i="5"/>
  <c r="Q1275" i="5"/>
  <c r="U1275" i="5"/>
  <c r="K1277" i="5"/>
  <c r="M1277" i="5" s="1"/>
  <c r="W1278" i="5"/>
  <c r="X1278" i="5"/>
  <c r="Y1278" i="5" s="1"/>
  <c r="T1238" i="5"/>
  <c r="R1238" i="5"/>
  <c r="U1238" i="5" s="1"/>
  <c r="S1238" i="5"/>
  <c r="W1242" i="5"/>
  <c r="X1242" i="5"/>
  <c r="Y1242" i="5" s="1"/>
  <c r="K1241" i="5"/>
  <c r="M1241" i="5" s="1"/>
  <c r="Q1239" i="5"/>
  <c r="U1239" i="5"/>
  <c r="N1240" i="5"/>
  <c r="P1240" i="5"/>
  <c r="S1202" i="5"/>
  <c r="R1202" i="5"/>
  <c r="T1202" i="5"/>
  <c r="U1203" i="5"/>
  <c r="Q1203" i="5"/>
  <c r="W1206" i="5"/>
  <c r="X1206" i="5"/>
  <c r="Y1206" i="5" s="1"/>
  <c r="K1205" i="5"/>
  <c r="M1205" i="5" s="1"/>
  <c r="P1204" i="5"/>
  <c r="N1204" i="5"/>
  <c r="W811" i="5"/>
  <c r="W1098" i="5"/>
  <c r="X1098" i="5"/>
  <c r="Y1098" i="5" s="1"/>
  <c r="P1096" i="5"/>
  <c r="N1096" i="5"/>
  <c r="U1095" i="5"/>
  <c r="Q1095" i="5"/>
  <c r="K1097" i="5"/>
  <c r="M1097" i="5" s="1"/>
  <c r="S1094" i="5"/>
  <c r="T1094" i="5"/>
  <c r="R1094" i="5"/>
  <c r="X667" i="5"/>
  <c r="W667" i="5"/>
  <c r="X198" i="5"/>
  <c r="X847" i="5"/>
  <c r="W847" i="5"/>
  <c r="P953" i="5"/>
  <c r="Q953" i="5" s="1"/>
  <c r="N953" i="5"/>
  <c r="S32" i="8" s="1"/>
  <c r="X631" i="5"/>
  <c r="W703" i="5"/>
  <c r="W704" i="5" s="1"/>
  <c r="P20" i="8"/>
  <c r="K19" i="8"/>
  <c r="W234" i="5"/>
  <c r="X234" i="5"/>
  <c r="W162" i="5"/>
  <c r="X162" i="5"/>
  <c r="K954" i="5"/>
  <c r="M954" i="5" s="1"/>
  <c r="R32" i="8"/>
  <c r="Q952" i="5"/>
  <c r="U952" i="5" s="1"/>
  <c r="T951" i="5"/>
  <c r="R951" i="5"/>
  <c r="S951" i="5"/>
  <c r="W90" i="5"/>
  <c r="X90" i="5"/>
  <c r="W523" i="5"/>
  <c r="X524" i="5" s="1"/>
  <c r="Y524" i="5" s="1"/>
  <c r="W198" i="5"/>
  <c r="X274" i="5"/>
  <c r="W274" i="5"/>
  <c r="W421" i="5"/>
  <c r="X421" i="5"/>
  <c r="W563" i="5"/>
  <c r="X563" i="5"/>
  <c r="W742" i="5"/>
  <c r="X742" i="5"/>
  <c r="X455" i="5"/>
  <c r="W455" i="5"/>
  <c r="X23" i="5"/>
  <c r="W23" i="5"/>
  <c r="X1065" i="5"/>
  <c r="W1065" i="5"/>
  <c r="X921" i="5"/>
  <c r="Y921" i="5" s="1"/>
  <c r="V921" i="5" s="1"/>
  <c r="X995" i="5"/>
  <c r="W995" i="5"/>
  <c r="S31" i="8"/>
  <c r="Q917" i="5"/>
  <c r="U917" i="5"/>
  <c r="X61" i="5"/>
  <c r="W61" i="5"/>
  <c r="X955" i="5"/>
  <c r="Y955" i="5" s="1"/>
  <c r="W955" i="5"/>
  <c r="W1134" i="5"/>
  <c r="X1134" i="5"/>
  <c r="Y1134" i="5" s="1"/>
  <c r="X128" i="5"/>
  <c r="W128" i="5"/>
  <c r="X1026" i="5"/>
  <c r="W1026" i="5"/>
  <c r="R227" i="5"/>
  <c r="U227" i="5" s="1"/>
  <c r="S227" i="5"/>
  <c r="N73" i="8"/>
  <c r="T227" i="5"/>
  <c r="T408" i="5"/>
  <c r="R408" i="5"/>
  <c r="U408" i="5" s="1"/>
  <c r="S408" i="5"/>
  <c r="O38" i="8"/>
  <c r="O29" i="8"/>
  <c r="Q841" i="5"/>
  <c r="O16" i="8"/>
  <c r="Q409" i="5"/>
  <c r="O18" i="8"/>
  <c r="Q445" i="5"/>
  <c r="P446" i="5"/>
  <c r="N446" i="5"/>
  <c r="O54" i="8"/>
  <c r="O27" i="8"/>
  <c r="Q769" i="5"/>
  <c r="N229" i="5"/>
  <c r="P229" i="5"/>
  <c r="N734" i="5"/>
  <c r="P734" i="5"/>
  <c r="N770" i="5"/>
  <c r="P770" i="5"/>
  <c r="M735" i="5"/>
  <c r="S840" i="5"/>
  <c r="T840" i="5"/>
  <c r="R840" i="5"/>
  <c r="U840" i="5" s="1"/>
  <c r="S552" i="5"/>
  <c r="R552" i="5"/>
  <c r="U552" i="5" s="1"/>
  <c r="T552" i="5"/>
  <c r="T732" i="5"/>
  <c r="R732" i="5"/>
  <c r="U732" i="5" s="1"/>
  <c r="S732" i="5"/>
  <c r="O63" i="8"/>
  <c r="Q228" i="5"/>
  <c r="O11" i="8"/>
  <c r="O26" i="8"/>
  <c r="Q733" i="5"/>
  <c r="P554" i="5"/>
  <c r="N554" i="5"/>
  <c r="P842" i="5"/>
  <c r="N842" i="5"/>
  <c r="M411" i="5"/>
  <c r="M843" i="5"/>
  <c r="M771" i="5"/>
  <c r="M447" i="5"/>
  <c r="M83" i="5"/>
  <c r="P82" i="5"/>
  <c r="N82" i="5"/>
  <c r="Z558" i="5"/>
  <c r="Y304" i="5"/>
  <c r="V304" i="5" s="1"/>
  <c r="Z305" i="5"/>
  <c r="R625" i="5"/>
  <c r="U625" i="5" s="1"/>
  <c r="S625" i="5"/>
  <c r="T625" i="5"/>
  <c r="K884" i="5"/>
  <c r="M884" i="5" s="1"/>
  <c r="K556" i="5"/>
  <c r="K1059" i="5"/>
  <c r="M1059" i="5" s="1"/>
  <c r="Q626" i="5"/>
  <c r="P23" i="8"/>
  <c r="K303" i="5"/>
  <c r="M303" i="5" s="1"/>
  <c r="Y629" i="5"/>
  <c r="Z630" i="5"/>
  <c r="S300" i="5"/>
  <c r="R300" i="5"/>
  <c r="U300" i="5" s="1"/>
  <c r="T300" i="5"/>
  <c r="P555" i="5"/>
  <c r="N555" i="5"/>
  <c r="T30" i="8"/>
  <c r="Q882" i="5"/>
  <c r="Q1057" i="5"/>
  <c r="P35" i="8"/>
  <c r="P63" i="8"/>
  <c r="N1058" i="5"/>
  <c r="P1058" i="5"/>
  <c r="P302" i="5"/>
  <c r="N302" i="5"/>
  <c r="R881" i="5"/>
  <c r="U881" i="5" s="1"/>
  <c r="S881" i="5"/>
  <c r="T881" i="5"/>
  <c r="K628" i="5"/>
  <c r="M628" i="5" s="1"/>
  <c r="P883" i="5"/>
  <c r="N883" i="5"/>
  <c r="Y1060" i="5"/>
  <c r="V1060" i="5" s="1"/>
  <c r="Z1061" i="5"/>
  <c r="R1056" i="5"/>
  <c r="U1056" i="5" s="1"/>
  <c r="S1056" i="5"/>
  <c r="T1056" i="5"/>
  <c r="N627" i="5"/>
  <c r="P627" i="5"/>
  <c r="Q301" i="5"/>
  <c r="P13" i="8"/>
  <c r="Z846" i="5"/>
  <c r="Y885" i="5"/>
  <c r="V885" i="5" s="1"/>
  <c r="Z886" i="5"/>
  <c r="Y85" i="5"/>
  <c r="V85" i="5" s="1"/>
  <c r="K84" i="5"/>
  <c r="T81" i="5"/>
  <c r="R81" i="5"/>
  <c r="U81" i="5" s="1"/>
  <c r="S81" i="5"/>
  <c r="Z450" i="5"/>
  <c r="P6" i="8"/>
  <c r="Q49" i="5"/>
  <c r="K772" i="5"/>
  <c r="Z197" i="5"/>
  <c r="R589" i="5"/>
  <c r="U589" i="5" s="1"/>
  <c r="S589" i="5"/>
  <c r="T589" i="5"/>
  <c r="Z269" i="5"/>
  <c r="Y268" i="5"/>
  <c r="V268" i="5" s="1"/>
  <c r="N591" i="5"/>
  <c r="P591" i="5"/>
  <c r="K51" i="5"/>
  <c r="M51" i="5" s="1"/>
  <c r="N266" i="5"/>
  <c r="P266" i="5"/>
  <c r="R985" i="5"/>
  <c r="U985" i="5" s="1"/>
  <c r="T985" i="5"/>
  <c r="S985" i="5"/>
  <c r="Z125" i="5"/>
  <c r="Y124" i="5"/>
  <c r="V124" i="5" s="1"/>
  <c r="Z233" i="5"/>
  <c r="Z738" i="5"/>
  <c r="P33" i="8"/>
  <c r="Q986" i="5"/>
  <c r="N230" i="5"/>
  <c r="P230" i="5"/>
  <c r="P987" i="5"/>
  <c r="N987" i="5"/>
  <c r="Z594" i="5"/>
  <c r="Y593" i="5"/>
  <c r="Z19" i="5"/>
  <c r="Y18" i="5"/>
  <c r="V18" i="5" s="1"/>
  <c r="Z774" i="5"/>
  <c r="N16" i="5"/>
  <c r="P16" i="5"/>
  <c r="T264" i="5"/>
  <c r="R264" i="5"/>
  <c r="U264" i="5" s="1"/>
  <c r="S264" i="5"/>
  <c r="Z815" i="5"/>
  <c r="Z53" i="5"/>
  <c r="Y52" i="5"/>
  <c r="V52" i="5" s="1"/>
  <c r="Z1025" i="5"/>
  <c r="Z703" i="5"/>
  <c r="K988" i="5"/>
  <c r="M988" i="5" s="1"/>
  <c r="P55" i="8"/>
  <c r="T14" i="5"/>
  <c r="R14" i="5"/>
  <c r="U14" i="5" s="1"/>
  <c r="S14" i="5"/>
  <c r="P16" i="8"/>
  <c r="Q410" i="5"/>
  <c r="P53" i="8"/>
  <c r="P48" i="8"/>
  <c r="N50" i="5"/>
  <c r="P50" i="5"/>
  <c r="Z990" i="5"/>
  <c r="Y989" i="5"/>
  <c r="V989" i="5" s="1"/>
  <c r="U768" i="5"/>
  <c r="P12" i="8"/>
  <c r="Q265" i="5"/>
  <c r="Z90" i="5"/>
  <c r="K267" i="5"/>
  <c r="M267" i="5" s="1"/>
  <c r="Z161" i="5"/>
  <c r="K123" i="5"/>
  <c r="M123" i="5" s="1"/>
  <c r="R48" i="5"/>
  <c r="U48" i="5" s="1"/>
  <c r="S48" i="5"/>
  <c r="T48" i="5"/>
  <c r="Z414" i="5"/>
  <c r="Y413" i="5"/>
  <c r="V413" i="5" s="1"/>
  <c r="Q590" i="5"/>
  <c r="P22" i="8"/>
  <c r="Q15" i="5"/>
  <c r="Q5" i="8"/>
  <c r="R553" i="5"/>
  <c r="U553" i="5" s="1"/>
  <c r="S553" i="5"/>
  <c r="T553" i="5"/>
  <c r="K736" i="5"/>
  <c r="K592" i="5"/>
  <c r="M592" i="5" s="1"/>
  <c r="K17" i="5"/>
  <c r="M17" i="5" s="1"/>
  <c r="Q513" i="5"/>
  <c r="R514" i="5"/>
  <c r="U514" i="5" s="1"/>
  <c r="S514" i="5"/>
  <c r="T514" i="5"/>
  <c r="K511" i="5"/>
  <c r="M511" i="5" s="1"/>
  <c r="AA509" i="5"/>
  <c r="Y509" i="5" s="1"/>
  <c r="V509" i="5" s="1"/>
  <c r="R14" i="8"/>
  <c r="P512" i="5"/>
  <c r="N512" i="5"/>
  <c r="S57" i="8"/>
  <c r="Z932" i="5"/>
  <c r="K121" i="5"/>
  <c r="M121" i="5" s="1"/>
  <c r="AA119" i="5"/>
  <c r="Y119" i="5" s="1"/>
  <c r="V119" i="5" s="1"/>
  <c r="P122" i="5"/>
  <c r="N122" i="5"/>
  <c r="Q517" i="5"/>
  <c r="O20" i="8"/>
  <c r="G48" i="8"/>
  <c r="N1515" i="5"/>
  <c r="P1515" i="5"/>
  <c r="P1429" i="5" l="1"/>
  <c r="N1429" i="5"/>
  <c r="V1430" i="5"/>
  <c r="K1430" i="5"/>
  <c r="M1430" i="5" s="1"/>
  <c r="W1431" i="5"/>
  <c r="X1431" i="5"/>
  <c r="Y1431" i="5" s="1"/>
  <c r="S1427" i="5"/>
  <c r="R1427" i="5"/>
  <c r="T1427" i="5"/>
  <c r="U1428" i="5"/>
  <c r="Q1428" i="5"/>
  <c r="V1134" i="5"/>
  <c r="K1134" i="5"/>
  <c r="M1134" i="5" s="1"/>
  <c r="K524" i="5"/>
  <c r="M524" i="5" s="1"/>
  <c r="T1355" i="5"/>
  <c r="R1355" i="5"/>
  <c r="S1355" i="5"/>
  <c r="N1789" i="5"/>
  <c r="P1789" i="5"/>
  <c r="X1719" i="5"/>
  <c r="Y1719" i="5" s="1"/>
  <c r="W1719" i="5"/>
  <c r="P1176" i="5"/>
  <c r="N1176" i="5"/>
  <c r="P1133" i="5"/>
  <c r="N1133" i="5"/>
  <c r="K1177" i="5"/>
  <c r="M1177" i="5" s="1"/>
  <c r="V1177" i="5"/>
  <c r="Q1751" i="5"/>
  <c r="U1751" i="5"/>
  <c r="T1174" i="5"/>
  <c r="R1174" i="5"/>
  <c r="S1174" i="5"/>
  <c r="S2075" i="5"/>
  <c r="T2075" i="5"/>
  <c r="R2075" i="5"/>
  <c r="X1178" i="5"/>
  <c r="Y1178" i="5" s="1"/>
  <c r="W1178" i="5"/>
  <c r="U1175" i="5"/>
  <c r="Q1175" i="5"/>
  <c r="V1753" i="5"/>
  <c r="K1753" i="5"/>
  <c r="M1753" i="5" s="1"/>
  <c r="P1357" i="5"/>
  <c r="N1357" i="5"/>
  <c r="R1131" i="5"/>
  <c r="U1131" i="5" s="1"/>
  <c r="S1131" i="5"/>
  <c r="T1131" i="5"/>
  <c r="R519" i="5"/>
  <c r="U519" i="5" s="1"/>
  <c r="S519" i="5"/>
  <c r="T519" i="5"/>
  <c r="S1787" i="5"/>
  <c r="T1787" i="5"/>
  <c r="R1787" i="5"/>
  <c r="P2077" i="5"/>
  <c r="N2077" i="5"/>
  <c r="U20" i="8"/>
  <c r="Q522" i="5"/>
  <c r="W1754" i="5"/>
  <c r="X1754" i="5"/>
  <c r="Y1754" i="5" s="1"/>
  <c r="V1358" i="5"/>
  <c r="K1358" i="5"/>
  <c r="M1358" i="5" s="1"/>
  <c r="U2076" i="5"/>
  <c r="Q2076" i="5"/>
  <c r="R1715" i="5"/>
  <c r="T1715" i="5"/>
  <c r="S1715" i="5"/>
  <c r="Q1788" i="5"/>
  <c r="U1788" i="5"/>
  <c r="W524" i="5"/>
  <c r="V524" i="5" s="1"/>
  <c r="T1750" i="5"/>
  <c r="R1750" i="5"/>
  <c r="S1750" i="5"/>
  <c r="Q1716" i="5"/>
  <c r="U1716" i="5"/>
  <c r="W1359" i="5"/>
  <c r="X1359" i="5"/>
  <c r="Y1359" i="5" s="1"/>
  <c r="V2078" i="5"/>
  <c r="K2078" i="5"/>
  <c r="M2078" i="5" s="1"/>
  <c r="S20" i="8"/>
  <c r="Q520" i="5"/>
  <c r="V920" i="5"/>
  <c r="K920" i="5"/>
  <c r="M920" i="5" s="1"/>
  <c r="V1790" i="5"/>
  <c r="K1790" i="5"/>
  <c r="M1790" i="5" s="1"/>
  <c r="N919" i="5"/>
  <c r="P919" i="5"/>
  <c r="P523" i="5"/>
  <c r="N523" i="5"/>
  <c r="P1752" i="5"/>
  <c r="N1752" i="5"/>
  <c r="X887" i="5"/>
  <c r="W887" i="5"/>
  <c r="Q918" i="5"/>
  <c r="U31" i="8"/>
  <c r="P1717" i="5"/>
  <c r="N1717" i="5"/>
  <c r="V1718" i="5"/>
  <c r="K1718" i="5"/>
  <c r="M1718" i="5" s="1"/>
  <c r="T20" i="8"/>
  <c r="Q521" i="5"/>
  <c r="X2079" i="5"/>
  <c r="Y2079" i="5" s="1"/>
  <c r="W2079" i="5"/>
  <c r="S37" i="8"/>
  <c r="Q1132" i="5"/>
  <c r="Q1356" i="5"/>
  <c r="U1356" i="5"/>
  <c r="W1791" i="5"/>
  <c r="X1791" i="5"/>
  <c r="Y1791" i="5" s="1"/>
  <c r="V523" i="5"/>
  <c r="X350" i="5"/>
  <c r="Y350" i="5" s="1"/>
  <c r="W350" i="5"/>
  <c r="V349" i="5"/>
  <c r="K349" i="5"/>
  <c r="M349" i="5" s="1"/>
  <c r="R346" i="5"/>
  <c r="T346" i="5"/>
  <c r="S346" i="5"/>
  <c r="N348" i="5"/>
  <c r="P348" i="5"/>
  <c r="Q347" i="5"/>
  <c r="U347" i="5"/>
  <c r="X596" i="5"/>
  <c r="X308" i="5"/>
  <c r="W308" i="5"/>
  <c r="X1315" i="5"/>
  <c r="W1315" i="5"/>
  <c r="X780" i="5"/>
  <c r="W780" i="5"/>
  <c r="W632" i="5"/>
  <c r="V1998" i="5"/>
  <c r="V1602" i="5"/>
  <c r="V1926" i="5"/>
  <c r="V1890" i="5"/>
  <c r="V1962" i="5"/>
  <c r="V1566" i="5"/>
  <c r="V1278" i="5"/>
  <c r="W1927" i="5"/>
  <c r="X1927" i="5"/>
  <c r="Y1927" i="5" s="1"/>
  <c r="K1927" i="5" s="1"/>
  <c r="M1927" i="5" s="1"/>
  <c r="K1926" i="5"/>
  <c r="M1926" i="5" s="1"/>
  <c r="N1926" i="5" s="1"/>
  <c r="V1098" i="5"/>
  <c r="V1206" i="5"/>
  <c r="V1242" i="5"/>
  <c r="V1674" i="5"/>
  <c r="V1458" i="5"/>
  <c r="V955" i="5"/>
  <c r="V1494" i="5"/>
  <c r="V2034" i="5"/>
  <c r="V1386" i="5"/>
  <c r="V486" i="5"/>
  <c r="V1818" i="5"/>
  <c r="V378" i="5"/>
  <c r="K20" i="8"/>
  <c r="W596" i="5"/>
  <c r="W812" i="5"/>
  <c r="K378" i="5"/>
  <c r="M378" i="5" s="1"/>
  <c r="Q376" i="5"/>
  <c r="U376" i="5"/>
  <c r="T375" i="5"/>
  <c r="S375" i="5"/>
  <c r="R375" i="5"/>
  <c r="X379" i="5"/>
  <c r="Y379" i="5" s="1"/>
  <c r="W379" i="5"/>
  <c r="P377" i="5"/>
  <c r="N377" i="5"/>
  <c r="K486" i="5"/>
  <c r="M486" i="5" s="1"/>
  <c r="R484" i="5"/>
  <c r="U484" i="5" s="1"/>
  <c r="S484" i="5"/>
  <c r="T484" i="5"/>
  <c r="W487" i="5"/>
  <c r="X487" i="5"/>
  <c r="Y487" i="5" s="1"/>
  <c r="N485" i="5"/>
  <c r="P485" i="5"/>
  <c r="Q1492" i="5"/>
  <c r="U1492" i="5"/>
  <c r="K1890" i="5"/>
  <c r="M1890" i="5" s="1"/>
  <c r="X1639" i="5"/>
  <c r="W1639" i="5"/>
  <c r="P2033" i="5"/>
  <c r="N2033" i="5"/>
  <c r="Q1960" i="5"/>
  <c r="U1960" i="5"/>
  <c r="P1817" i="5"/>
  <c r="N1817" i="5"/>
  <c r="J1386" i="5"/>
  <c r="K1386" i="5" s="1"/>
  <c r="M1386" i="5" s="1"/>
  <c r="X1387" i="5"/>
  <c r="Y1387" i="5" s="1"/>
  <c r="W1387" i="5"/>
  <c r="S1959" i="5"/>
  <c r="T1959" i="5"/>
  <c r="R1959" i="5"/>
  <c r="Q1996" i="5"/>
  <c r="U1996" i="5"/>
  <c r="T1887" i="5"/>
  <c r="R1887" i="5"/>
  <c r="S1887" i="5"/>
  <c r="P1997" i="5"/>
  <c r="N1997" i="5"/>
  <c r="P1673" i="5"/>
  <c r="N1673" i="5"/>
  <c r="S2031" i="5"/>
  <c r="T2031" i="5"/>
  <c r="R2031" i="5"/>
  <c r="U1564" i="5"/>
  <c r="Q1564" i="5"/>
  <c r="K1458" i="5"/>
  <c r="M1458" i="5" s="1"/>
  <c r="P1926" i="5"/>
  <c r="T1599" i="5"/>
  <c r="R1599" i="5"/>
  <c r="S1599" i="5"/>
  <c r="U1888" i="5"/>
  <c r="Q1888" i="5"/>
  <c r="T1671" i="5"/>
  <c r="R1671" i="5"/>
  <c r="S1671" i="5"/>
  <c r="T1995" i="5"/>
  <c r="R1995" i="5"/>
  <c r="S1995" i="5"/>
  <c r="K1494" i="5"/>
  <c r="M1494" i="5" s="1"/>
  <c r="P1601" i="5"/>
  <c r="N1601" i="5"/>
  <c r="J1674" i="5"/>
  <c r="K1674" i="5" s="1"/>
  <c r="M1674" i="5" s="1"/>
  <c r="W1675" i="5"/>
  <c r="X1675" i="5"/>
  <c r="Y1675" i="5" s="1"/>
  <c r="Q1600" i="5"/>
  <c r="U1600" i="5"/>
  <c r="W1459" i="5"/>
  <c r="X1459" i="5"/>
  <c r="Y1459" i="5" s="1"/>
  <c r="Q1384" i="5"/>
  <c r="U1384" i="5"/>
  <c r="Q1816" i="5"/>
  <c r="U1816" i="5"/>
  <c r="X1819" i="5"/>
  <c r="Y1819" i="5" s="1"/>
  <c r="W1819" i="5"/>
  <c r="P1385" i="5"/>
  <c r="N1385" i="5"/>
  <c r="T1815" i="5"/>
  <c r="R1815" i="5"/>
  <c r="S1815" i="5"/>
  <c r="P1493" i="5"/>
  <c r="N1493" i="5"/>
  <c r="X1495" i="5"/>
  <c r="Y1495" i="5" s="1"/>
  <c r="W1495" i="5"/>
  <c r="Q2032" i="5"/>
  <c r="U2032" i="5"/>
  <c r="P1961" i="5"/>
  <c r="N1961" i="5"/>
  <c r="W1963" i="5"/>
  <c r="X1963" i="5"/>
  <c r="Y1963" i="5" s="1"/>
  <c r="X2035" i="5"/>
  <c r="Y2035" i="5" s="1"/>
  <c r="W2035" i="5"/>
  <c r="K1818" i="5"/>
  <c r="M1818" i="5" s="1"/>
  <c r="K1998" i="5"/>
  <c r="M1998" i="5" s="1"/>
  <c r="W1603" i="5"/>
  <c r="X1603" i="5"/>
  <c r="Y1603" i="5" s="1"/>
  <c r="S1491" i="5"/>
  <c r="T1491" i="5"/>
  <c r="R1491" i="5"/>
  <c r="Q1672" i="5"/>
  <c r="U1672" i="5"/>
  <c r="Q1456" i="5"/>
  <c r="U1456" i="5"/>
  <c r="K1962" i="5"/>
  <c r="M1962" i="5" s="1"/>
  <c r="W1567" i="5"/>
  <c r="X1567" i="5"/>
  <c r="Y1567" i="5" s="1"/>
  <c r="K2034" i="5"/>
  <c r="M2034" i="5" s="1"/>
  <c r="R1455" i="5"/>
  <c r="S1455" i="5"/>
  <c r="T1455" i="5"/>
  <c r="T1924" i="5"/>
  <c r="R1924" i="5"/>
  <c r="S1924" i="5"/>
  <c r="X1999" i="5"/>
  <c r="Y1999" i="5" s="1"/>
  <c r="W1999" i="5"/>
  <c r="Q1925" i="5"/>
  <c r="U1925" i="5"/>
  <c r="K1602" i="5"/>
  <c r="M1602" i="5" s="1"/>
  <c r="P1457" i="5"/>
  <c r="N1457" i="5"/>
  <c r="T1563" i="5"/>
  <c r="S1563" i="5"/>
  <c r="R1563" i="5"/>
  <c r="X1891" i="5"/>
  <c r="Y1891" i="5" s="1"/>
  <c r="W1891" i="5"/>
  <c r="P1565" i="5"/>
  <c r="N1565" i="5"/>
  <c r="P1889" i="5"/>
  <c r="N1889" i="5"/>
  <c r="K1566" i="5"/>
  <c r="M1566" i="5" s="1"/>
  <c r="R1383" i="5"/>
  <c r="T1383" i="5"/>
  <c r="S1383" i="5"/>
  <c r="T1275" i="5"/>
  <c r="R1275" i="5"/>
  <c r="S1275" i="5"/>
  <c r="K1278" i="5"/>
  <c r="M1278" i="5" s="1"/>
  <c r="X1279" i="5"/>
  <c r="Y1279" i="5" s="1"/>
  <c r="W1279" i="5"/>
  <c r="Q1276" i="5"/>
  <c r="U1276" i="5"/>
  <c r="P1277" i="5"/>
  <c r="N1277" i="5"/>
  <c r="P1241" i="5"/>
  <c r="N1241" i="5"/>
  <c r="U1240" i="5"/>
  <c r="Q1240" i="5"/>
  <c r="K1242" i="5"/>
  <c r="M1242" i="5" s="1"/>
  <c r="W1243" i="5"/>
  <c r="X1243" i="5"/>
  <c r="Y1243" i="5" s="1"/>
  <c r="T1239" i="5"/>
  <c r="R1239" i="5"/>
  <c r="S1239" i="5"/>
  <c r="X1207" i="5"/>
  <c r="Y1207" i="5" s="1"/>
  <c r="W1207" i="5"/>
  <c r="X812" i="5"/>
  <c r="T1203" i="5"/>
  <c r="R1203" i="5"/>
  <c r="S1203" i="5"/>
  <c r="Q1204" i="5"/>
  <c r="U1204" i="5"/>
  <c r="P1205" i="5"/>
  <c r="N1205" i="5"/>
  <c r="K1206" i="5"/>
  <c r="M1206" i="5" s="1"/>
  <c r="W668" i="5"/>
  <c r="T1095" i="5"/>
  <c r="S1095" i="5"/>
  <c r="R1095" i="5"/>
  <c r="U1096" i="5"/>
  <c r="Q1096" i="5"/>
  <c r="P1097" i="5"/>
  <c r="N1097" i="5"/>
  <c r="K1098" i="5"/>
  <c r="M1098" i="5" s="1"/>
  <c r="W1099" i="5"/>
  <c r="X1099" i="5"/>
  <c r="Y1099" i="5" s="1"/>
  <c r="W199" i="5"/>
  <c r="X668" i="5"/>
  <c r="W848" i="5"/>
  <c r="X848" i="5"/>
  <c r="S953" i="5"/>
  <c r="R953" i="5"/>
  <c r="U953" i="5" s="1"/>
  <c r="T953" i="5"/>
  <c r="X704" i="5"/>
  <c r="W705" i="5" s="1"/>
  <c r="X632" i="5"/>
  <c r="W633" i="5" s="1"/>
  <c r="X235" i="5"/>
  <c r="W235" i="5"/>
  <c r="X163" i="5"/>
  <c r="W163" i="5"/>
  <c r="W91" i="5"/>
  <c r="X91" i="5"/>
  <c r="R952" i="5"/>
  <c r="S952" i="5"/>
  <c r="T952" i="5"/>
  <c r="K955" i="5"/>
  <c r="M955" i="5" s="1"/>
  <c r="N954" i="5"/>
  <c r="P954" i="5"/>
  <c r="X199" i="5"/>
  <c r="X525" i="5"/>
  <c r="Y525" i="5" s="1"/>
  <c r="V525" i="5" s="1"/>
  <c r="W525" i="5"/>
  <c r="S917" i="5"/>
  <c r="T917" i="5"/>
  <c r="R917" i="5"/>
  <c r="X24" i="5"/>
  <c r="W24" i="5"/>
  <c r="W456" i="5"/>
  <c r="X456" i="5"/>
  <c r="W62" i="5"/>
  <c r="X62" i="5"/>
  <c r="K921" i="5"/>
  <c r="M921" i="5" s="1"/>
  <c r="X743" i="5"/>
  <c r="W743" i="5"/>
  <c r="X275" i="5"/>
  <c r="W275" i="5"/>
  <c r="W922" i="5"/>
  <c r="X996" i="5"/>
  <c r="W996" i="5"/>
  <c r="W1066" i="5"/>
  <c r="X1066" i="5"/>
  <c r="W564" i="5"/>
  <c r="X564" i="5"/>
  <c r="X922" i="5"/>
  <c r="Y922" i="5" s="1"/>
  <c r="V922" i="5" s="1"/>
  <c r="X422" i="5"/>
  <c r="W422" i="5"/>
  <c r="W956" i="5"/>
  <c r="X956" i="5"/>
  <c r="Y956" i="5" s="1"/>
  <c r="X1135" i="5"/>
  <c r="Y1135" i="5" s="1"/>
  <c r="W1135" i="5"/>
  <c r="W129" i="5"/>
  <c r="X129" i="5"/>
  <c r="W1027" i="5"/>
  <c r="X1027" i="5"/>
  <c r="O74" i="8"/>
  <c r="R841" i="5"/>
  <c r="U841" i="5" s="1"/>
  <c r="S841" i="5"/>
  <c r="T841" i="5"/>
  <c r="R409" i="5"/>
  <c r="U409" i="5" s="1"/>
  <c r="S409" i="5"/>
  <c r="T409" i="5"/>
  <c r="R445" i="5"/>
  <c r="U445" i="5" s="1"/>
  <c r="S445" i="5"/>
  <c r="T445" i="5"/>
  <c r="Q446" i="5"/>
  <c r="P18" i="8"/>
  <c r="P64" i="8"/>
  <c r="P735" i="5"/>
  <c r="N735" i="5"/>
  <c r="T769" i="5"/>
  <c r="S769" i="5"/>
  <c r="R769" i="5"/>
  <c r="U769" i="5" s="1"/>
  <c r="P11" i="8"/>
  <c r="Q229" i="5"/>
  <c r="P38" i="8"/>
  <c r="P26" i="8"/>
  <c r="Q734" i="5"/>
  <c r="Q770" i="5"/>
  <c r="P27" i="8"/>
  <c r="O73" i="8"/>
  <c r="S228" i="5"/>
  <c r="R228" i="5"/>
  <c r="U228" i="5" s="1"/>
  <c r="T228" i="5"/>
  <c r="S733" i="5"/>
  <c r="R733" i="5"/>
  <c r="U733" i="5" s="1"/>
  <c r="T733" i="5"/>
  <c r="N411" i="5"/>
  <c r="P411" i="5"/>
  <c r="N447" i="5"/>
  <c r="P447" i="5"/>
  <c r="P21" i="8"/>
  <c r="Q554" i="5"/>
  <c r="P75" i="8" s="1"/>
  <c r="P54" i="8"/>
  <c r="Q842" i="5"/>
  <c r="P29" i="8"/>
  <c r="P843" i="5"/>
  <c r="N843" i="5"/>
  <c r="N771" i="5"/>
  <c r="P771" i="5"/>
  <c r="M556" i="5"/>
  <c r="M772" i="5"/>
  <c r="M736" i="5"/>
  <c r="M84" i="5"/>
  <c r="P83" i="5"/>
  <c r="N83" i="5"/>
  <c r="M7" i="8"/>
  <c r="Q82" i="5"/>
  <c r="T1057" i="5"/>
  <c r="S1057" i="5"/>
  <c r="R1057" i="5"/>
  <c r="U1057" i="5" s="1"/>
  <c r="P1059" i="5"/>
  <c r="N1059" i="5"/>
  <c r="Y53" i="5"/>
  <c r="V53" i="5" s="1"/>
  <c r="Z54" i="5"/>
  <c r="Y886" i="5"/>
  <c r="V886" i="5" s="1"/>
  <c r="Z887" i="5"/>
  <c r="Y1061" i="5"/>
  <c r="V1061" i="5" s="1"/>
  <c r="Z1062" i="5"/>
  <c r="Q555" i="5"/>
  <c r="Q21" i="8"/>
  <c r="P628" i="5"/>
  <c r="N628" i="5"/>
  <c r="K885" i="5"/>
  <c r="M885" i="5" s="1"/>
  <c r="S301" i="5"/>
  <c r="T301" i="5"/>
  <c r="R301" i="5"/>
  <c r="U301" i="5" s="1"/>
  <c r="Q23" i="8"/>
  <c r="Q627" i="5"/>
  <c r="K1060" i="5"/>
  <c r="M1060" i="5" s="1"/>
  <c r="Q13" i="8"/>
  <c r="Q302" i="5"/>
  <c r="S882" i="5"/>
  <c r="R882" i="5"/>
  <c r="U882" i="5" s="1"/>
  <c r="T882" i="5"/>
  <c r="Y630" i="5"/>
  <c r="Z631" i="5"/>
  <c r="Z559" i="5"/>
  <c r="Y558" i="5"/>
  <c r="V558" i="5" s="1"/>
  <c r="N884" i="5"/>
  <c r="P884" i="5"/>
  <c r="K304" i="5"/>
  <c r="M304" i="5" s="1"/>
  <c r="Z847" i="5"/>
  <c r="Q883" i="5"/>
  <c r="U30" i="8"/>
  <c r="Q35" i="8"/>
  <c r="Q1058" i="5"/>
  <c r="K629" i="5"/>
  <c r="M629" i="5" s="1"/>
  <c r="P303" i="5"/>
  <c r="N303" i="5"/>
  <c r="T626" i="5"/>
  <c r="S626" i="5"/>
  <c r="R626" i="5"/>
  <c r="U626" i="5" s="1"/>
  <c r="Y305" i="5"/>
  <c r="V305" i="5" s="1"/>
  <c r="Z306" i="5"/>
  <c r="Y86" i="5"/>
  <c r="V86" i="5" s="1"/>
  <c r="K85" i="5"/>
  <c r="P17" i="5"/>
  <c r="N17" i="5"/>
  <c r="R15" i="5"/>
  <c r="U15" i="5" s="1"/>
  <c r="S15" i="5"/>
  <c r="T15" i="5"/>
  <c r="N123" i="5"/>
  <c r="P123" i="5"/>
  <c r="R265" i="5"/>
  <c r="S265" i="5"/>
  <c r="T265" i="5"/>
  <c r="Z991" i="5"/>
  <c r="Y990" i="5"/>
  <c r="V990" i="5" s="1"/>
  <c r="Q55" i="8"/>
  <c r="Z704" i="5"/>
  <c r="Z816" i="5"/>
  <c r="K593" i="5"/>
  <c r="M593" i="5" s="1"/>
  <c r="K124" i="5"/>
  <c r="M124" i="5" s="1"/>
  <c r="Z270" i="5"/>
  <c r="Y269" i="5"/>
  <c r="V269" i="5" s="1"/>
  <c r="S49" i="5"/>
  <c r="T49" i="5"/>
  <c r="R49" i="5"/>
  <c r="U49" i="5" s="1"/>
  <c r="T590" i="5"/>
  <c r="R590" i="5"/>
  <c r="U590" i="5" s="1"/>
  <c r="S590" i="5"/>
  <c r="Q50" i="5"/>
  <c r="Q6" i="8"/>
  <c r="N988" i="5"/>
  <c r="P988" i="5"/>
  <c r="K52" i="5"/>
  <c r="M52" i="5" s="1"/>
  <c r="Z595" i="5"/>
  <c r="Y594" i="5"/>
  <c r="R986" i="5"/>
  <c r="U986" i="5" s="1"/>
  <c r="S986" i="5"/>
  <c r="T986" i="5"/>
  <c r="Z739" i="5"/>
  <c r="Z234" i="5"/>
  <c r="Z126" i="5"/>
  <c r="Y125" i="5"/>
  <c r="V125" i="5" s="1"/>
  <c r="P51" i="5"/>
  <c r="N51" i="5"/>
  <c r="Q22" i="8"/>
  <c r="Q591" i="5"/>
  <c r="Z198" i="5"/>
  <c r="N592" i="5"/>
  <c r="P592" i="5"/>
  <c r="K413" i="5"/>
  <c r="Z1026" i="5"/>
  <c r="Q16" i="5"/>
  <c r="R5" i="8"/>
  <c r="Z775" i="5"/>
  <c r="Y774" i="5"/>
  <c r="V774" i="5" s="1"/>
  <c r="K18" i="5"/>
  <c r="M18" i="5" s="1"/>
  <c r="Z415" i="5"/>
  <c r="Z162" i="5"/>
  <c r="N267" i="5"/>
  <c r="P267" i="5"/>
  <c r="Z91" i="5"/>
  <c r="K989" i="5"/>
  <c r="M989" i="5" s="1"/>
  <c r="Q48" i="8"/>
  <c r="R410" i="5"/>
  <c r="U410" i="5" s="1"/>
  <c r="S410" i="5"/>
  <c r="T410" i="5"/>
  <c r="Z20" i="5"/>
  <c r="Y19" i="5"/>
  <c r="V19" i="5" s="1"/>
  <c r="Q33" i="8"/>
  <c r="Q987" i="5"/>
  <c r="Q230" i="5"/>
  <c r="Q11" i="8"/>
  <c r="Q266" i="5"/>
  <c r="Q12" i="8"/>
  <c r="K268" i="5"/>
  <c r="M268" i="5" s="1"/>
  <c r="Z451" i="5"/>
  <c r="Y450" i="5"/>
  <c r="V450" i="5" s="1"/>
  <c r="AA508" i="5"/>
  <c r="S513" i="5"/>
  <c r="R513" i="5"/>
  <c r="U513" i="5" s="1"/>
  <c r="T513" i="5"/>
  <c r="S14" i="8"/>
  <c r="P511" i="5"/>
  <c r="N511" i="5"/>
  <c r="Q512" i="5"/>
  <c r="K510" i="5"/>
  <c r="M510" i="5" s="1"/>
  <c r="T57" i="8"/>
  <c r="K120" i="5"/>
  <c r="M120" i="5" s="1"/>
  <c r="AA118" i="5"/>
  <c r="Y118" i="5" s="1"/>
  <c r="V118" i="5" s="1"/>
  <c r="N121" i="5"/>
  <c r="P121" i="5"/>
  <c r="Q8" i="8" s="1"/>
  <c r="Q122" i="5"/>
  <c r="T517" i="5"/>
  <c r="S517" i="5"/>
  <c r="R517" i="5"/>
  <c r="U517" i="5" s="1"/>
  <c r="O75" i="8"/>
  <c r="Q1515" i="5"/>
  <c r="K1431" i="5" l="1"/>
  <c r="M1431" i="5" s="1"/>
  <c r="V1431" i="5"/>
  <c r="S1428" i="5"/>
  <c r="T1428" i="5"/>
  <c r="R1428" i="5"/>
  <c r="W1432" i="5"/>
  <c r="X1432" i="5"/>
  <c r="Y1432" i="5" s="1"/>
  <c r="P1430" i="5"/>
  <c r="N1430" i="5"/>
  <c r="Q1429" i="5"/>
  <c r="U1429" i="5"/>
  <c r="V1135" i="5"/>
  <c r="K1135" i="5"/>
  <c r="M1135" i="5" s="1"/>
  <c r="P1718" i="5"/>
  <c r="N1718" i="5"/>
  <c r="Q919" i="5"/>
  <c r="V31" i="8"/>
  <c r="V1719" i="5"/>
  <c r="K1719" i="5"/>
  <c r="M1719" i="5" s="1"/>
  <c r="W1792" i="5"/>
  <c r="X1792" i="5"/>
  <c r="Y1792" i="5" s="1"/>
  <c r="K2079" i="5"/>
  <c r="M2079" i="5" s="1"/>
  <c r="V2079" i="5"/>
  <c r="W1360" i="5"/>
  <c r="X1360" i="5"/>
  <c r="Y1360" i="5" s="1"/>
  <c r="R2076" i="5"/>
  <c r="S2076" i="5"/>
  <c r="T2076" i="5"/>
  <c r="U2077" i="5"/>
  <c r="Q2077" i="5"/>
  <c r="P1753" i="5"/>
  <c r="N1753" i="5"/>
  <c r="W1179" i="5"/>
  <c r="X1179" i="5"/>
  <c r="Y1179" i="5" s="1"/>
  <c r="V1791" i="5"/>
  <c r="K1791" i="5"/>
  <c r="M1791" i="5" s="1"/>
  <c r="P1790" i="5"/>
  <c r="N1790" i="5"/>
  <c r="P2078" i="5"/>
  <c r="N2078" i="5"/>
  <c r="V1178" i="5"/>
  <c r="K1178" i="5"/>
  <c r="M1178" i="5" s="1"/>
  <c r="T37" i="8"/>
  <c r="Q1133" i="5"/>
  <c r="X2080" i="5"/>
  <c r="Y2080" i="5" s="1"/>
  <c r="W2080" i="5"/>
  <c r="W888" i="5"/>
  <c r="X888" i="5"/>
  <c r="T520" i="5"/>
  <c r="R520" i="5"/>
  <c r="U520" i="5" s="1"/>
  <c r="S520" i="5"/>
  <c r="X1755" i="5"/>
  <c r="Y1755" i="5" s="1"/>
  <c r="W1755" i="5"/>
  <c r="P1177" i="5"/>
  <c r="N1177" i="5"/>
  <c r="S1356" i="5"/>
  <c r="T1356" i="5"/>
  <c r="R1356" i="5"/>
  <c r="U1717" i="5"/>
  <c r="Q1717" i="5"/>
  <c r="Q1752" i="5"/>
  <c r="U1752" i="5"/>
  <c r="R1716" i="5"/>
  <c r="S1716" i="5"/>
  <c r="T1716" i="5"/>
  <c r="R1788" i="5"/>
  <c r="T1788" i="5"/>
  <c r="S1788" i="5"/>
  <c r="P1358" i="5"/>
  <c r="N1358" i="5"/>
  <c r="S1175" i="5"/>
  <c r="T1175" i="5"/>
  <c r="R1175" i="5"/>
  <c r="Q1789" i="5"/>
  <c r="U1789" i="5"/>
  <c r="N524" i="5"/>
  <c r="P524" i="5"/>
  <c r="Q524" i="5" s="1"/>
  <c r="V1359" i="5"/>
  <c r="K1359" i="5"/>
  <c r="M1359" i="5" s="1"/>
  <c r="Q1357" i="5"/>
  <c r="U1357" i="5"/>
  <c r="S1132" i="5"/>
  <c r="R1132" i="5"/>
  <c r="U1132" i="5" s="1"/>
  <c r="T1132" i="5"/>
  <c r="T521" i="5"/>
  <c r="R521" i="5"/>
  <c r="U521" i="5" s="1"/>
  <c r="S521" i="5"/>
  <c r="P920" i="5"/>
  <c r="Q920" i="5" s="1"/>
  <c r="N920" i="5"/>
  <c r="T522" i="5"/>
  <c r="S522" i="5"/>
  <c r="R522" i="5"/>
  <c r="U522" i="5" s="1"/>
  <c r="T1751" i="5"/>
  <c r="R1751" i="5"/>
  <c r="S1751" i="5"/>
  <c r="U1176" i="5"/>
  <c r="Q1176" i="5"/>
  <c r="N1134" i="5"/>
  <c r="P1134" i="5"/>
  <c r="R918" i="5"/>
  <c r="U918" i="5" s="1"/>
  <c r="T918" i="5"/>
  <c r="S918" i="5"/>
  <c r="V20" i="8"/>
  <c r="Q523" i="5"/>
  <c r="V1754" i="5"/>
  <c r="K1754" i="5"/>
  <c r="M1754" i="5" s="1"/>
  <c r="W1720" i="5"/>
  <c r="X1720" i="5"/>
  <c r="Y1720" i="5" s="1"/>
  <c r="X597" i="5"/>
  <c r="R347" i="5"/>
  <c r="S347" i="5"/>
  <c r="T347" i="5"/>
  <c r="P349" i="5"/>
  <c r="N349" i="5"/>
  <c r="Q348" i="5"/>
  <c r="U348" i="5"/>
  <c r="W351" i="5"/>
  <c r="X351" i="5"/>
  <c r="Y351" i="5" s="1"/>
  <c r="V350" i="5"/>
  <c r="K350" i="5"/>
  <c r="M350" i="5" s="1"/>
  <c r="W1316" i="5"/>
  <c r="X1316" i="5"/>
  <c r="W309" i="5"/>
  <c r="X309" i="5"/>
  <c r="X781" i="5"/>
  <c r="W781" i="5"/>
  <c r="V1243" i="5"/>
  <c r="V487" i="5"/>
  <c r="V2035" i="5"/>
  <c r="V1495" i="5"/>
  <c r="V379" i="5"/>
  <c r="X813" i="5"/>
  <c r="W1928" i="5"/>
  <c r="V1459" i="5"/>
  <c r="X1928" i="5"/>
  <c r="Y1928" i="5" s="1"/>
  <c r="V1207" i="5"/>
  <c r="V1891" i="5"/>
  <c r="V1603" i="5"/>
  <c r="V1927" i="5"/>
  <c r="V1819" i="5"/>
  <c r="V1999" i="5"/>
  <c r="V1387" i="5"/>
  <c r="V1279" i="5"/>
  <c r="V1675" i="5"/>
  <c r="V1099" i="5"/>
  <c r="V956" i="5"/>
  <c r="V1963" i="5"/>
  <c r="V1567" i="5"/>
  <c r="J20" i="8"/>
  <c r="W597" i="5"/>
  <c r="K75" i="8"/>
  <c r="U377" i="5"/>
  <c r="Q377" i="5"/>
  <c r="X380" i="5"/>
  <c r="Y380" i="5" s="1"/>
  <c r="W380" i="5"/>
  <c r="R376" i="5"/>
  <c r="S376" i="5"/>
  <c r="T376" i="5"/>
  <c r="K379" i="5"/>
  <c r="M379" i="5" s="1"/>
  <c r="N378" i="5"/>
  <c r="P378" i="5"/>
  <c r="X488" i="5"/>
  <c r="Y488" i="5" s="1"/>
  <c r="W488" i="5"/>
  <c r="U485" i="5"/>
  <c r="Q485" i="5"/>
  <c r="P486" i="5"/>
  <c r="Q486" i="5" s="1"/>
  <c r="N486" i="5"/>
  <c r="K487" i="5"/>
  <c r="M487" i="5" s="1"/>
  <c r="Y508" i="5"/>
  <c r="V508" i="5" s="1"/>
  <c r="AA507" i="5"/>
  <c r="Y507" i="5" s="1"/>
  <c r="V507" i="5" s="1"/>
  <c r="U1889" i="5"/>
  <c r="Q1889" i="5"/>
  <c r="K1567" i="5"/>
  <c r="M1567" i="5" s="1"/>
  <c r="X1604" i="5"/>
  <c r="Y1604" i="5" s="1"/>
  <c r="W1604" i="5"/>
  <c r="Q1961" i="5"/>
  <c r="U1961" i="5"/>
  <c r="Q1493" i="5"/>
  <c r="U1493" i="5"/>
  <c r="W1820" i="5"/>
  <c r="X1820" i="5"/>
  <c r="Y1820" i="5" s="1"/>
  <c r="Q1997" i="5"/>
  <c r="U1997" i="5"/>
  <c r="W1640" i="5"/>
  <c r="X1640" i="5"/>
  <c r="T1925" i="5"/>
  <c r="S1925" i="5"/>
  <c r="R1925" i="5"/>
  <c r="X1568" i="5"/>
  <c r="Y1568" i="5" s="1"/>
  <c r="W1568" i="5"/>
  <c r="S1672" i="5"/>
  <c r="T1672" i="5"/>
  <c r="R1672" i="5"/>
  <c r="P1998" i="5"/>
  <c r="N1998" i="5"/>
  <c r="W2036" i="5"/>
  <c r="X2036" i="5"/>
  <c r="Y2036" i="5" s="1"/>
  <c r="K1819" i="5"/>
  <c r="M1819" i="5" s="1"/>
  <c r="T1384" i="5"/>
  <c r="R1384" i="5"/>
  <c r="S1384" i="5"/>
  <c r="J1675" i="5"/>
  <c r="K1675" i="5" s="1"/>
  <c r="M1675" i="5" s="1"/>
  <c r="X1676" i="5"/>
  <c r="Y1676" i="5" s="1"/>
  <c r="W1676" i="5"/>
  <c r="S1888" i="5"/>
  <c r="T1888" i="5"/>
  <c r="R1888" i="5"/>
  <c r="U1926" i="5"/>
  <c r="Q1926" i="5"/>
  <c r="Q1817" i="5"/>
  <c r="U1817" i="5"/>
  <c r="U1565" i="5"/>
  <c r="Q1565" i="5"/>
  <c r="W2000" i="5"/>
  <c r="X2000" i="5"/>
  <c r="Y2000" i="5" s="1"/>
  <c r="K2035" i="5"/>
  <c r="M2035" i="5" s="1"/>
  <c r="T2032" i="5"/>
  <c r="R2032" i="5"/>
  <c r="S2032" i="5"/>
  <c r="K1459" i="5"/>
  <c r="M1459" i="5" s="1"/>
  <c r="P1674" i="5"/>
  <c r="N1674" i="5"/>
  <c r="P1458" i="5"/>
  <c r="N1458" i="5"/>
  <c r="P1890" i="5"/>
  <c r="N1890" i="5"/>
  <c r="P1566" i="5"/>
  <c r="N1566" i="5"/>
  <c r="W1892" i="5"/>
  <c r="X1892" i="5"/>
  <c r="Y1892" i="5" s="1"/>
  <c r="U1457" i="5"/>
  <c r="Q1457" i="5"/>
  <c r="K1999" i="5"/>
  <c r="M1999" i="5" s="1"/>
  <c r="P1962" i="5"/>
  <c r="N1962" i="5"/>
  <c r="K1963" i="5"/>
  <c r="M1963" i="5" s="1"/>
  <c r="X1496" i="5"/>
  <c r="Y1496" i="5" s="1"/>
  <c r="W1496" i="5"/>
  <c r="W1460" i="5"/>
  <c r="X1460" i="5"/>
  <c r="Y1460" i="5" s="1"/>
  <c r="J1387" i="5"/>
  <c r="K1387" i="5" s="1"/>
  <c r="M1387" i="5" s="1"/>
  <c r="W1388" i="5"/>
  <c r="X1388" i="5"/>
  <c r="Y1388" i="5" s="1"/>
  <c r="T1960" i="5"/>
  <c r="R1960" i="5"/>
  <c r="S1960" i="5"/>
  <c r="K1891" i="5"/>
  <c r="M1891" i="5" s="1"/>
  <c r="P1602" i="5"/>
  <c r="N1602" i="5"/>
  <c r="P1818" i="5"/>
  <c r="N1818" i="5"/>
  <c r="X1964" i="5"/>
  <c r="Y1964" i="5" s="1"/>
  <c r="W1964" i="5"/>
  <c r="K1495" i="5"/>
  <c r="M1495" i="5" s="1"/>
  <c r="Q1601" i="5"/>
  <c r="U1601" i="5"/>
  <c r="T1564" i="5"/>
  <c r="R1564" i="5"/>
  <c r="S1564" i="5"/>
  <c r="U1673" i="5"/>
  <c r="Q1673" i="5"/>
  <c r="P2034" i="5"/>
  <c r="N2034" i="5"/>
  <c r="T1456" i="5"/>
  <c r="R1456" i="5"/>
  <c r="S1456" i="5"/>
  <c r="K1603" i="5"/>
  <c r="M1603" i="5" s="1"/>
  <c r="P1927" i="5"/>
  <c r="N1927" i="5"/>
  <c r="Q1385" i="5"/>
  <c r="U1385" i="5"/>
  <c r="T1816" i="5"/>
  <c r="R1816" i="5"/>
  <c r="S1816" i="5"/>
  <c r="T1600" i="5"/>
  <c r="R1600" i="5"/>
  <c r="S1600" i="5"/>
  <c r="P1494" i="5"/>
  <c r="N1494" i="5"/>
  <c r="T1996" i="5"/>
  <c r="R1996" i="5"/>
  <c r="S1996" i="5"/>
  <c r="P1386" i="5"/>
  <c r="N1386" i="5"/>
  <c r="Q2033" i="5"/>
  <c r="U2033" i="5"/>
  <c r="R1492" i="5"/>
  <c r="T1492" i="5"/>
  <c r="S1492" i="5"/>
  <c r="W813" i="5"/>
  <c r="K1279" i="5"/>
  <c r="M1279" i="5" s="1"/>
  <c r="Q1277" i="5"/>
  <c r="U1277" i="5"/>
  <c r="P1278" i="5"/>
  <c r="N1278" i="5"/>
  <c r="S1276" i="5"/>
  <c r="T1276" i="5"/>
  <c r="R1276" i="5"/>
  <c r="X1280" i="5"/>
  <c r="Y1280" i="5" s="1"/>
  <c r="W1280" i="5"/>
  <c r="N1242" i="5"/>
  <c r="P1242" i="5"/>
  <c r="T1240" i="5"/>
  <c r="R1240" i="5"/>
  <c r="S1240" i="5"/>
  <c r="K1243" i="5"/>
  <c r="M1243" i="5" s="1"/>
  <c r="W1244" i="5"/>
  <c r="X1244" i="5"/>
  <c r="Y1244" i="5" s="1"/>
  <c r="Q1241" i="5"/>
  <c r="U1241" i="5"/>
  <c r="W200" i="5"/>
  <c r="Q1205" i="5"/>
  <c r="U1205" i="5"/>
  <c r="P1206" i="5"/>
  <c r="N1206" i="5"/>
  <c r="W1208" i="5"/>
  <c r="X1208" i="5"/>
  <c r="Y1208" i="5" s="1"/>
  <c r="T1204" i="5"/>
  <c r="R1204" i="5"/>
  <c r="S1204" i="5"/>
  <c r="K1207" i="5"/>
  <c r="M1207" i="5" s="1"/>
  <c r="X669" i="5"/>
  <c r="Q1097" i="5"/>
  <c r="U1097" i="5"/>
  <c r="K1099" i="5"/>
  <c r="M1099" i="5" s="1"/>
  <c r="T1096" i="5"/>
  <c r="S1096" i="5"/>
  <c r="R1096" i="5"/>
  <c r="W1100" i="5"/>
  <c r="X1100" i="5"/>
  <c r="Y1100" i="5" s="1"/>
  <c r="P1098" i="5"/>
  <c r="N1098" i="5"/>
  <c r="W669" i="5"/>
  <c r="W849" i="5"/>
  <c r="X849" i="5"/>
  <c r="K956" i="5"/>
  <c r="M956" i="5" s="1"/>
  <c r="X705" i="5"/>
  <c r="X706" i="5" s="1"/>
  <c r="X633" i="5"/>
  <c r="X634" i="5" s="1"/>
  <c r="W236" i="5"/>
  <c r="X236" i="5"/>
  <c r="X1317" i="5"/>
  <c r="W164" i="5"/>
  <c r="X164" i="5"/>
  <c r="X92" i="5"/>
  <c r="W92" i="5"/>
  <c r="N955" i="5"/>
  <c r="P955" i="5"/>
  <c r="V32" i="8" s="1"/>
  <c r="T32" i="8"/>
  <c r="Q954" i="5"/>
  <c r="U954" i="5" s="1"/>
  <c r="X200" i="5"/>
  <c r="X997" i="5"/>
  <c r="W997" i="5"/>
  <c r="X923" i="5"/>
  <c r="Y923" i="5" s="1"/>
  <c r="V923" i="5" s="1"/>
  <c r="W923" i="5"/>
  <c r="P921" i="5"/>
  <c r="N921" i="5"/>
  <c r="X25" i="5"/>
  <c r="W25" i="5"/>
  <c r="K525" i="5"/>
  <c r="M525" i="5" s="1"/>
  <c r="X565" i="5"/>
  <c r="W565" i="5"/>
  <c r="X276" i="5"/>
  <c r="W276" i="5"/>
  <c r="X63" i="5"/>
  <c r="W63" i="5"/>
  <c r="W744" i="5"/>
  <c r="X744" i="5"/>
  <c r="X423" i="5"/>
  <c r="W423" i="5"/>
  <c r="K922" i="5"/>
  <c r="M922" i="5" s="1"/>
  <c r="X1067" i="5"/>
  <c r="W1067" i="5"/>
  <c r="X457" i="5"/>
  <c r="W457" i="5"/>
  <c r="X526" i="5"/>
  <c r="Y526" i="5" s="1"/>
  <c r="V526" i="5" s="1"/>
  <c r="W526" i="5"/>
  <c r="X957" i="5"/>
  <c r="Y957" i="5" s="1"/>
  <c r="V957" i="5" s="1"/>
  <c r="W957" i="5"/>
  <c r="W1136" i="5"/>
  <c r="X1136" i="5"/>
  <c r="Y1136" i="5" s="1"/>
  <c r="X130" i="5"/>
  <c r="W130" i="5"/>
  <c r="X1028" i="5"/>
  <c r="W1028" i="5"/>
  <c r="R446" i="5"/>
  <c r="U446" i="5" s="1"/>
  <c r="S446" i="5"/>
  <c r="T446" i="5"/>
  <c r="Q26" i="8"/>
  <c r="Q735" i="5"/>
  <c r="S229" i="5"/>
  <c r="T229" i="5"/>
  <c r="R229" i="5"/>
  <c r="U229" i="5" s="1"/>
  <c r="P73" i="8"/>
  <c r="P74" i="8"/>
  <c r="R734" i="5"/>
  <c r="U734" i="5" s="1"/>
  <c r="T734" i="5"/>
  <c r="S734" i="5"/>
  <c r="R770" i="5"/>
  <c r="U770" i="5" s="1"/>
  <c r="S770" i="5"/>
  <c r="T770" i="5"/>
  <c r="Q411" i="5"/>
  <c r="Q16" i="8"/>
  <c r="Q53" i="8"/>
  <c r="Q18" i="8"/>
  <c r="Q447" i="5"/>
  <c r="S842" i="5"/>
  <c r="T842" i="5"/>
  <c r="R842" i="5"/>
  <c r="U842" i="5" s="1"/>
  <c r="Q64" i="8"/>
  <c r="Q771" i="5"/>
  <c r="Q27" i="8"/>
  <c r="N556" i="5"/>
  <c r="P556" i="5"/>
  <c r="N772" i="5"/>
  <c r="P772" i="5"/>
  <c r="P736" i="5"/>
  <c r="N736" i="5"/>
  <c r="M413" i="5"/>
  <c r="S554" i="5"/>
  <c r="T554" i="5"/>
  <c r="R554" i="5"/>
  <c r="U554" i="5" s="1"/>
  <c r="Q38" i="8"/>
  <c r="Q63" i="8"/>
  <c r="Q54" i="8"/>
  <c r="Q29" i="8"/>
  <c r="Q843" i="5"/>
  <c r="M85" i="5"/>
  <c r="N84" i="5"/>
  <c r="P84" i="5"/>
  <c r="Q83" i="5"/>
  <c r="N7" i="8"/>
  <c r="S82" i="5"/>
  <c r="T82" i="5"/>
  <c r="R82" i="5"/>
  <c r="U82" i="5" s="1"/>
  <c r="K53" i="5"/>
  <c r="M53" i="5" s="1"/>
  <c r="N304" i="5"/>
  <c r="P304" i="5"/>
  <c r="S627" i="5"/>
  <c r="T627" i="5"/>
  <c r="R627" i="5"/>
  <c r="U627" i="5" s="1"/>
  <c r="K305" i="5"/>
  <c r="M305" i="5" s="1"/>
  <c r="K630" i="5"/>
  <c r="M630" i="5" s="1"/>
  <c r="S302" i="5"/>
  <c r="T302" i="5"/>
  <c r="R302" i="5"/>
  <c r="U302" i="5" s="1"/>
  <c r="R555" i="5"/>
  <c r="U555" i="5" s="1"/>
  <c r="S555" i="5"/>
  <c r="T555" i="5"/>
  <c r="K886" i="5"/>
  <c r="M886" i="5" s="1"/>
  <c r="Q1059" i="5"/>
  <c r="R35" i="8"/>
  <c r="Y306" i="5"/>
  <c r="V306" i="5" s="1"/>
  <c r="Z307" i="5"/>
  <c r="Y631" i="5"/>
  <c r="Z632" i="5"/>
  <c r="P885" i="5"/>
  <c r="N885" i="5"/>
  <c r="N629" i="5"/>
  <c r="P629" i="5"/>
  <c r="S23" i="8" s="1"/>
  <c r="R883" i="5"/>
  <c r="U883" i="5" s="1"/>
  <c r="T883" i="5"/>
  <c r="S883" i="5"/>
  <c r="Z848" i="5"/>
  <c r="Q884" i="5"/>
  <c r="V30" i="8"/>
  <c r="K558" i="5"/>
  <c r="P1060" i="5"/>
  <c r="N1060" i="5"/>
  <c r="Y54" i="5"/>
  <c r="V54" i="5" s="1"/>
  <c r="Z55" i="5"/>
  <c r="Q303" i="5"/>
  <c r="R13" i="8"/>
  <c r="K1061" i="5"/>
  <c r="M1061" i="5" s="1"/>
  <c r="Y887" i="5"/>
  <c r="V887" i="5" s="1"/>
  <c r="Z888" i="5"/>
  <c r="R1058" i="5"/>
  <c r="U1058" i="5" s="1"/>
  <c r="S1058" i="5"/>
  <c r="T1058" i="5"/>
  <c r="Z560" i="5"/>
  <c r="Q628" i="5"/>
  <c r="R23" i="8"/>
  <c r="U628" i="5"/>
  <c r="Y1062" i="5"/>
  <c r="V1062" i="5" s="1"/>
  <c r="Z1063" i="5"/>
  <c r="Y87" i="5"/>
  <c r="V87" i="5" s="1"/>
  <c r="K86" i="5"/>
  <c r="M86" i="5" s="1"/>
  <c r="Z92" i="5"/>
  <c r="N18" i="5"/>
  <c r="P18" i="5"/>
  <c r="Q51" i="5"/>
  <c r="R6" i="8"/>
  <c r="Z235" i="5"/>
  <c r="Z740" i="5"/>
  <c r="R55" i="8"/>
  <c r="K450" i="5"/>
  <c r="M450" i="5" s="1"/>
  <c r="P268" i="5"/>
  <c r="N268" i="5"/>
  <c r="R266" i="5"/>
  <c r="U266" i="5" s="1"/>
  <c r="S266" i="5"/>
  <c r="T266" i="5"/>
  <c r="R12" i="8"/>
  <c r="Q267" i="5"/>
  <c r="Z416" i="5"/>
  <c r="R16" i="5"/>
  <c r="U16" i="5" s="1"/>
  <c r="S16" i="5"/>
  <c r="T16" i="5"/>
  <c r="K125" i="5"/>
  <c r="M125" i="5" s="1"/>
  <c r="Z596" i="5"/>
  <c r="Y595" i="5"/>
  <c r="K269" i="5"/>
  <c r="M269" i="5" s="1"/>
  <c r="Z705" i="5"/>
  <c r="K990" i="5"/>
  <c r="M990" i="5" s="1"/>
  <c r="Z1027" i="5"/>
  <c r="U988" i="5"/>
  <c r="R33" i="8"/>
  <c r="Q988" i="5"/>
  <c r="Z452" i="5"/>
  <c r="R48" i="8"/>
  <c r="T230" i="5"/>
  <c r="S230" i="5"/>
  <c r="R230" i="5"/>
  <c r="U230" i="5" s="1"/>
  <c r="Q73" i="8"/>
  <c r="K19" i="5"/>
  <c r="M19" i="5" s="1"/>
  <c r="Z163" i="5"/>
  <c r="K774" i="5"/>
  <c r="Q592" i="5"/>
  <c r="R22" i="8"/>
  <c r="Z199" i="5"/>
  <c r="Z127" i="5"/>
  <c r="Y126" i="5"/>
  <c r="V126" i="5" s="1"/>
  <c r="S50" i="5"/>
  <c r="T50" i="5"/>
  <c r="R50" i="5"/>
  <c r="U50" i="5" s="1"/>
  <c r="Z271" i="5"/>
  <c r="Y270" i="5"/>
  <c r="V270" i="5" s="1"/>
  <c r="P593" i="5"/>
  <c r="N593" i="5"/>
  <c r="Z817" i="5"/>
  <c r="Z992" i="5"/>
  <c r="Y991" i="5"/>
  <c r="V991" i="5" s="1"/>
  <c r="R8" i="8"/>
  <c r="Q123" i="5"/>
  <c r="S5" i="8"/>
  <c r="Q17" i="5"/>
  <c r="K594" i="5"/>
  <c r="M594" i="5" s="1"/>
  <c r="N52" i="5"/>
  <c r="P52" i="5"/>
  <c r="S987" i="5"/>
  <c r="T987" i="5"/>
  <c r="R987" i="5"/>
  <c r="U987" i="5" s="1"/>
  <c r="Z21" i="5"/>
  <c r="Y20" i="5"/>
  <c r="V20" i="5" s="1"/>
  <c r="R64" i="8"/>
  <c r="N989" i="5"/>
  <c r="P989" i="5"/>
  <c r="Z776" i="5"/>
  <c r="R591" i="5"/>
  <c r="U591" i="5" s="1"/>
  <c r="S591" i="5"/>
  <c r="T591" i="5"/>
  <c r="Q75" i="8"/>
  <c r="P124" i="5"/>
  <c r="N124" i="5"/>
  <c r="U265" i="5"/>
  <c r="K509" i="5"/>
  <c r="M509" i="5" s="1"/>
  <c r="Q511" i="5"/>
  <c r="N510" i="5"/>
  <c r="P510" i="5"/>
  <c r="T512" i="5"/>
  <c r="R512" i="5"/>
  <c r="U512" i="5" s="1"/>
  <c r="S512" i="5"/>
  <c r="T14" i="8"/>
  <c r="U57" i="8"/>
  <c r="T122" i="5"/>
  <c r="S122" i="5"/>
  <c r="R122" i="5"/>
  <c r="U122" i="5" s="1"/>
  <c r="K119" i="5"/>
  <c r="M119" i="5" s="1"/>
  <c r="N120" i="5"/>
  <c r="P120" i="5"/>
  <c r="AA117" i="5"/>
  <c r="Y117" i="5" s="1"/>
  <c r="V117" i="5" s="1"/>
  <c r="Q121" i="5"/>
  <c r="R1515" i="5"/>
  <c r="U1515" i="5" s="1"/>
  <c r="S1515" i="5"/>
  <c r="T1515" i="5"/>
  <c r="P8" i="8" l="1"/>
  <c r="V1928" i="5"/>
  <c r="W1433" i="5"/>
  <c r="X1433" i="5"/>
  <c r="Y1433" i="5" s="1"/>
  <c r="T1429" i="5"/>
  <c r="R1429" i="5"/>
  <c r="S1429" i="5"/>
  <c r="U1430" i="5"/>
  <c r="Q1430" i="5"/>
  <c r="V1136" i="5"/>
  <c r="V1432" i="5"/>
  <c r="K1432" i="5"/>
  <c r="M1432" i="5" s="1"/>
  <c r="N1431" i="5"/>
  <c r="P1431" i="5"/>
  <c r="K1720" i="5"/>
  <c r="M1720" i="5" s="1"/>
  <c r="V1720" i="5"/>
  <c r="T523" i="5"/>
  <c r="S523" i="5"/>
  <c r="R523" i="5"/>
  <c r="U523" i="5" s="1"/>
  <c r="R920" i="5"/>
  <c r="U920" i="5" s="1"/>
  <c r="S920" i="5"/>
  <c r="T920" i="5"/>
  <c r="Q1177" i="5"/>
  <c r="U1177" i="5"/>
  <c r="P1178" i="5"/>
  <c r="N1178" i="5"/>
  <c r="X1721" i="5"/>
  <c r="Y1721" i="5" s="1"/>
  <c r="W1721" i="5"/>
  <c r="T1176" i="5"/>
  <c r="S1176" i="5"/>
  <c r="R1176" i="5"/>
  <c r="U1358" i="5"/>
  <c r="Q1358" i="5"/>
  <c r="W1756" i="5"/>
  <c r="X1756" i="5"/>
  <c r="Y1756" i="5" s="1"/>
  <c r="W889" i="5"/>
  <c r="X889" i="5"/>
  <c r="V1179" i="5"/>
  <c r="K1179" i="5"/>
  <c r="M1179" i="5" s="1"/>
  <c r="P2079" i="5"/>
  <c r="N2079" i="5"/>
  <c r="R919" i="5"/>
  <c r="U919" i="5" s="1"/>
  <c r="T919" i="5"/>
  <c r="S919" i="5"/>
  <c r="R1357" i="5"/>
  <c r="S1357" i="5"/>
  <c r="T1357" i="5"/>
  <c r="R1789" i="5"/>
  <c r="T1789" i="5"/>
  <c r="S1789" i="5"/>
  <c r="K1755" i="5"/>
  <c r="M1755" i="5" s="1"/>
  <c r="V1755" i="5"/>
  <c r="X2081" i="5"/>
  <c r="Y2081" i="5" s="1"/>
  <c r="W2081" i="5"/>
  <c r="N1791" i="5"/>
  <c r="P1791" i="5"/>
  <c r="X1180" i="5"/>
  <c r="Y1180" i="5" s="1"/>
  <c r="W1180" i="5"/>
  <c r="V1792" i="5"/>
  <c r="K1792" i="5"/>
  <c r="M1792" i="5" s="1"/>
  <c r="N1359" i="5"/>
  <c r="P1359" i="5"/>
  <c r="S1752" i="5"/>
  <c r="T1752" i="5"/>
  <c r="R1752" i="5"/>
  <c r="K2080" i="5"/>
  <c r="M2080" i="5" s="1"/>
  <c r="V2080" i="5"/>
  <c r="Q2078" i="5"/>
  <c r="U2078" i="5"/>
  <c r="W1793" i="5"/>
  <c r="X1793" i="5"/>
  <c r="Y1793" i="5" s="1"/>
  <c r="U1718" i="5"/>
  <c r="Q1718" i="5"/>
  <c r="P1754" i="5"/>
  <c r="N1754" i="5"/>
  <c r="R1717" i="5"/>
  <c r="S1717" i="5"/>
  <c r="T1717" i="5"/>
  <c r="S1133" i="5"/>
  <c r="T1133" i="5"/>
  <c r="R1133" i="5"/>
  <c r="U1133" i="5" s="1"/>
  <c r="Q1753" i="5"/>
  <c r="U1753" i="5"/>
  <c r="V1360" i="5"/>
  <c r="K1360" i="5"/>
  <c r="M1360" i="5" s="1"/>
  <c r="P1719" i="5"/>
  <c r="N1719" i="5"/>
  <c r="N1135" i="5"/>
  <c r="P1135" i="5"/>
  <c r="U1134" i="5"/>
  <c r="U37" i="8"/>
  <c r="Q1134" i="5"/>
  <c r="R524" i="5"/>
  <c r="U524" i="5" s="1"/>
  <c r="T524" i="5"/>
  <c r="S524" i="5"/>
  <c r="U1790" i="5"/>
  <c r="Q1790" i="5"/>
  <c r="T2077" i="5"/>
  <c r="R2077" i="5"/>
  <c r="S2077" i="5"/>
  <c r="W1361" i="5"/>
  <c r="X1361" i="5"/>
  <c r="Y1361" i="5" s="1"/>
  <c r="W598" i="5"/>
  <c r="W1317" i="5"/>
  <c r="X1318" i="5" s="1"/>
  <c r="R348" i="5"/>
  <c r="S348" i="5"/>
  <c r="T348" i="5"/>
  <c r="P350" i="5"/>
  <c r="N350" i="5"/>
  <c r="U349" i="5"/>
  <c r="Q349" i="5"/>
  <c r="K351" i="5"/>
  <c r="M351" i="5" s="1"/>
  <c r="V351" i="5"/>
  <c r="X352" i="5"/>
  <c r="Y352" i="5" s="1"/>
  <c r="W352" i="5"/>
  <c r="X310" i="5"/>
  <c r="W310" i="5"/>
  <c r="W782" i="5"/>
  <c r="X782" i="5"/>
  <c r="V2000" i="5"/>
  <c r="I20" i="8"/>
  <c r="W814" i="5"/>
  <c r="V1892" i="5"/>
  <c r="V1244" i="5"/>
  <c r="X1929" i="5"/>
  <c r="Y1929" i="5" s="1"/>
  <c r="K1929" i="5" s="1"/>
  <c r="M1929" i="5" s="1"/>
  <c r="W1929" i="5"/>
  <c r="K1928" i="5"/>
  <c r="M1928" i="5" s="1"/>
  <c r="P1928" i="5" s="1"/>
  <c r="V2036" i="5"/>
  <c r="V1568" i="5"/>
  <c r="V1208" i="5"/>
  <c r="V1820" i="5"/>
  <c r="V1280" i="5"/>
  <c r="V1388" i="5"/>
  <c r="V1604" i="5"/>
  <c r="V488" i="5"/>
  <c r="V1496" i="5"/>
  <c r="V1676" i="5"/>
  <c r="V380" i="5"/>
  <c r="V1100" i="5"/>
  <c r="V1964" i="5"/>
  <c r="V1460" i="5"/>
  <c r="X598" i="5"/>
  <c r="J75" i="8"/>
  <c r="Q378" i="5"/>
  <c r="U378" i="5"/>
  <c r="X381" i="5"/>
  <c r="Y381" i="5" s="1"/>
  <c r="W381" i="5"/>
  <c r="P379" i="5"/>
  <c r="N379" i="5"/>
  <c r="K380" i="5"/>
  <c r="M380" i="5" s="1"/>
  <c r="S377" i="5"/>
  <c r="T377" i="5"/>
  <c r="R377" i="5"/>
  <c r="S486" i="5"/>
  <c r="R486" i="5"/>
  <c r="U486" i="5" s="1"/>
  <c r="T486" i="5"/>
  <c r="R485" i="5"/>
  <c r="S485" i="5"/>
  <c r="T485" i="5"/>
  <c r="X489" i="5"/>
  <c r="Y489" i="5" s="1"/>
  <c r="W489" i="5"/>
  <c r="P487" i="5"/>
  <c r="Q487" i="5" s="1"/>
  <c r="N487" i="5"/>
  <c r="K488" i="5"/>
  <c r="M488" i="5" s="1"/>
  <c r="X814" i="5"/>
  <c r="K507" i="5"/>
  <c r="M507" i="5" s="1"/>
  <c r="S2033" i="5"/>
  <c r="R2033" i="5"/>
  <c r="T2033" i="5"/>
  <c r="U2034" i="5"/>
  <c r="Q2034" i="5"/>
  <c r="W1965" i="5"/>
  <c r="X1965" i="5"/>
  <c r="Y1965" i="5" s="1"/>
  <c r="P1891" i="5"/>
  <c r="N1891" i="5"/>
  <c r="J1388" i="5"/>
  <c r="K1388" i="5" s="1"/>
  <c r="M1388" i="5" s="1"/>
  <c r="X1389" i="5"/>
  <c r="Y1389" i="5" s="1"/>
  <c r="W1389" i="5"/>
  <c r="W1497" i="5"/>
  <c r="X1497" i="5"/>
  <c r="Y1497" i="5" s="1"/>
  <c r="P1999" i="5"/>
  <c r="N1999" i="5"/>
  <c r="X2001" i="5"/>
  <c r="Y2001" i="5" s="1"/>
  <c r="W2001" i="5"/>
  <c r="K2036" i="5"/>
  <c r="M2036" i="5" s="1"/>
  <c r="K1820" i="5"/>
  <c r="M1820" i="5" s="1"/>
  <c r="W1605" i="5"/>
  <c r="X1605" i="5"/>
  <c r="Y1605" i="5" s="1"/>
  <c r="Q1494" i="5"/>
  <c r="U1494" i="5"/>
  <c r="P1603" i="5"/>
  <c r="N1603" i="5"/>
  <c r="K1964" i="5"/>
  <c r="M1964" i="5" s="1"/>
  <c r="K1496" i="5"/>
  <c r="M1496" i="5" s="1"/>
  <c r="Q1566" i="5"/>
  <c r="U1566" i="5"/>
  <c r="Q1674" i="5"/>
  <c r="U1674" i="5"/>
  <c r="R1565" i="5"/>
  <c r="S1565" i="5"/>
  <c r="T1565" i="5"/>
  <c r="W2037" i="5"/>
  <c r="X2037" i="5"/>
  <c r="Y2037" i="5" s="1"/>
  <c r="W1569" i="5"/>
  <c r="X1569" i="5"/>
  <c r="Y1569" i="5" s="1"/>
  <c r="W1641" i="5"/>
  <c r="X1641" i="5"/>
  <c r="W1821" i="5"/>
  <c r="X1821" i="5"/>
  <c r="Y1821" i="5" s="1"/>
  <c r="V1821" i="5" s="1"/>
  <c r="K1604" i="5"/>
  <c r="M1604" i="5" s="1"/>
  <c r="U1386" i="5"/>
  <c r="Q1386" i="5"/>
  <c r="P1387" i="5"/>
  <c r="N1387" i="5"/>
  <c r="K1460" i="5"/>
  <c r="M1460" i="5" s="1"/>
  <c r="P1963" i="5"/>
  <c r="N1963" i="5"/>
  <c r="S1457" i="5"/>
  <c r="R1457" i="5"/>
  <c r="T1457" i="5"/>
  <c r="K1568" i="5"/>
  <c r="M1568" i="5" s="1"/>
  <c r="T1385" i="5"/>
  <c r="R1385" i="5"/>
  <c r="S1385" i="5"/>
  <c r="T1673" i="5"/>
  <c r="R1673" i="5"/>
  <c r="S1673" i="5"/>
  <c r="T1601" i="5"/>
  <c r="R1601" i="5"/>
  <c r="S1601" i="5"/>
  <c r="Q1818" i="5"/>
  <c r="U1818" i="5"/>
  <c r="X1461" i="5"/>
  <c r="Y1461" i="5" s="1"/>
  <c r="W1461" i="5"/>
  <c r="U1890" i="5"/>
  <c r="Q1890" i="5"/>
  <c r="P1459" i="5"/>
  <c r="N1459" i="5"/>
  <c r="Q1998" i="5"/>
  <c r="U1998" i="5"/>
  <c r="T1997" i="5"/>
  <c r="S1997" i="5"/>
  <c r="R1997" i="5"/>
  <c r="S1493" i="5"/>
  <c r="T1493" i="5"/>
  <c r="R1493" i="5"/>
  <c r="P1567" i="5"/>
  <c r="N1567" i="5"/>
  <c r="K1892" i="5"/>
  <c r="M1892" i="5" s="1"/>
  <c r="P2035" i="5"/>
  <c r="N2035" i="5"/>
  <c r="T1817" i="5"/>
  <c r="R1817" i="5"/>
  <c r="S1817" i="5"/>
  <c r="J1676" i="5"/>
  <c r="K1676" i="5" s="1"/>
  <c r="M1676" i="5" s="1"/>
  <c r="X1677" i="5"/>
  <c r="Y1677" i="5" s="1"/>
  <c r="V1677" i="5" s="1"/>
  <c r="W1677" i="5"/>
  <c r="P1819" i="5"/>
  <c r="N1819" i="5"/>
  <c r="T1889" i="5"/>
  <c r="S1889" i="5"/>
  <c r="R1889" i="5"/>
  <c r="Q1927" i="5"/>
  <c r="U1927" i="5"/>
  <c r="P1495" i="5"/>
  <c r="N1495" i="5"/>
  <c r="Q1602" i="5"/>
  <c r="U1602" i="5"/>
  <c r="Q1962" i="5"/>
  <c r="U1962" i="5"/>
  <c r="X1893" i="5"/>
  <c r="Y1893" i="5" s="1"/>
  <c r="W1893" i="5"/>
  <c r="U1458" i="5"/>
  <c r="Q1458" i="5"/>
  <c r="K2000" i="5"/>
  <c r="M2000" i="5" s="1"/>
  <c r="T1926" i="5"/>
  <c r="R1926" i="5"/>
  <c r="S1926" i="5"/>
  <c r="P1675" i="5"/>
  <c r="N1675" i="5"/>
  <c r="R1961" i="5"/>
  <c r="T1961" i="5"/>
  <c r="S1961" i="5"/>
  <c r="X1281" i="5"/>
  <c r="Y1281" i="5" s="1"/>
  <c r="W1281" i="5"/>
  <c r="Q1278" i="5"/>
  <c r="U1278" i="5"/>
  <c r="K1280" i="5"/>
  <c r="M1280" i="5" s="1"/>
  <c r="T1277" i="5"/>
  <c r="R1277" i="5"/>
  <c r="S1277" i="5"/>
  <c r="P1279" i="5"/>
  <c r="N1279" i="5"/>
  <c r="N1243" i="5"/>
  <c r="P1243" i="5"/>
  <c r="R1241" i="5"/>
  <c r="S1241" i="5"/>
  <c r="T1241" i="5"/>
  <c r="K1244" i="5"/>
  <c r="M1244" i="5" s="1"/>
  <c r="X1245" i="5"/>
  <c r="Y1245" i="5" s="1"/>
  <c r="W1245" i="5"/>
  <c r="Q1242" i="5"/>
  <c r="U1242" i="5"/>
  <c r="W201" i="5"/>
  <c r="X670" i="5"/>
  <c r="P1207" i="5"/>
  <c r="N1207" i="5"/>
  <c r="W1209" i="5"/>
  <c r="X1209" i="5"/>
  <c r="Y1209" i="5" s="1"/>
  <c r="Q1206" i="5"/>
  <c r="U1206" i="5"/>
  <c r="T1205" i="5"/>
  <c r="R1205" i="5"/>
  <c r="S1205" i="5"/>
  <c r="K1208" i="5"/>
  <c r="M1208" i="5" s="1"/>
  <c r="Q1098" i="5"/>
  <c r="U1098" i="5"/>
  <c r="P1099" i="5"/>
  <c r="N1099" i="5"/>
  <c r="K1100" i="5"/>
  <c r="M1100" i="5" s="1"/>
  <c r="X1101" i="5"/>
  <c r="Y1101" i="5" s="1"/>
  <c r="W1101" i="5"/>
  <c r="W670" i="5"/>
  <c r="S1097" i="5"/>
  <c r="T1097" i="5"/>
  <c r="R1097" i="5"/>
  <c r="X850" i="5"/>
  <c r="W850" i="5"/>
  <c r="N956" i="5"/>
  <c r="P956" i="5"/>
  <c r="Q956" i="5" s="1"/>
  <c r="W706" i="5"/>
  <c r="W707" i="5" s="1"/>
  <c r="W634" i="5"/>
  <c r="X635" i="5" s="1"/>
  <c r="X237" i="5"/>
  <c r="W237" i="5"/>
  <c r="W165" i="5"/>
  <c r="X165" i="5"/>
  <c r="X93" i="5"/>
  <c r="W93" i="5"/>
  <c r="T954" i="5"/>
  <c r="R954" i="5"/>
  <c r="S954" i="5"/>
  <c r="U955" i="5"/>
  <c r="U32" i="8"/>
  <c r="Q955" i="5"/>
  <c r="X201" i="5"/>
  <c r="W745" i="5"/>
  <c r="X745" i="5"/>
  <c r="N525" i="5"/>
  <c r="P525" i="5"/>
  <c r="W924" i="5"/>
  <c r="X924" i="5"/>
  <c r="Y924" i="5" s="1"/>
  <c r="V924" i="5" s="1"/>
  <c r="K1136" i="5"/>
  <c r="M1136" i="5" s="1"/>
  <c r="K923" i="5"/>
  <c r="M923" i="5" s="1"/>
  <c r="K957" i="5"/>
  <c r="M957" i="5" s="1"/>
  <c r="X527" i="5"/>
  <c r="Y527" i="5" s="1"/>
  <c r="W527" i="5"/>
  <c r="W1068" i="5"/>
  <c r="X1068" i="5"/>
  <c r="W424" i="5"/>
  <c r="X424" i="5"/>
  <c r="W277" i="5"/>
  <c r="X277" i="5"/>
  <c r="W26" i="5"/>
  <c r="X26" i="5"/>
  <c r="W998" i="5"/>
  <c r="X998" i="5"/>
  <c r="K526" i="5"/>
  <c r="M526" i="5" s="1"/>
  <c r="W458" i="5"/>
  <c r="X458" i="5"/>
  <c r="P922" i="5"/>
  <c r="N922" i="5"/>
  <c r="W64" i="5"/>
  <c r="X64" i="5"/>
  <c r="W566" i="5"/>
  <c r="X566" i="5"/>
  <c r="Q921" i="5"/>
  <c r="W31" i="8"/>
  <c r="W958" i="5"/>
  <c r="X958" i="5"/>
  <c r="Y958" i="5" s="1"/>
  <c r="X1137" i="5"/>
  <c r="Y1137" i="5" s="1"/>
  <c r="W1137" i="5"/>
  <c r="X131" i="5"/>
  <c r="W131" i="5"/>
  <c r="W1029" i="5"/>
  <c r="X1029" i="5"/>
  <c r="R735" i="5"/>
  <c r="U735" i="5" s="1"/>
  <c r="S735" i="5"/>
  <c r="T735" i="5"/>
  <c r="Q71" i="8"/>
  <c r="T411" i="5"/>
  <c r="R411" i="5"/>
  <c r="U411" i="5" s="1"/>
  <c r="S411" i="5"/>
  <c r="N413" i="5"/>
  <c r="P413" i="5"/>
  <c r="T447" i="5"/>
  <c r="S447" i="5"/>
  <c r="R447" i="5"/>
  <c r="U447" i="5" s="1"/>
  <c r="R771" i="5"/>
  <c r="U771" i="5" s="1"/>
  <c r="S771" i="5"/>
  <c r="T771" i="5"/>
  <c r="R21" i="8"/>
  <c r="Q556" i="5"/>
  <c r="R75" i="8" s="1"/>
  <c r="R54" i="8"/>
  <c r="Q772" i="5"/>
  <c r="R27" i="8"/>
  <c r="R53" i="8"/>
  <c r="R26" i="8"/>
  <c r="Q736" i="5"/>
  <c r="Q74" i="8"/>
  <c r="R843" i="5"/>
  <c r="U843" i="5" s="1"/>
  <c r="S843" i="5"/>
  <c r="T843" i="5"/>
  <c r="R63" i="8"/>
  <c r="M558" i="5"/>
  <c r="M774" i="5"/>
  <c r="P85" i="5"/>
  <c r="N85" i="5"/>
  <c r="O7" i="8"/>
  <c r="Q84" i="5"/>
  <c r="T83" i="5"/>
  <c r="R83" i="5"/>
  <c r="U83" i="5" s="1"/>
  <c r="S83" i="5"/>
  <c r="P53" i="5"/>
  <c r="N53" i="5"/>
  <c r="Q1060" i="5"/>
  <c r="S35" i="8"/>
  <c r="R884" i="5"/>
  <c r="U884" i="5" s="1"/>
  <c r="S884" i="5"/>
  <c r="T884" i="5"/>
  <c r="K631" i="5"/>
  <c r="M631" i="5" s="1"/>
  <c r="K1062" i="5"/>
  <c r="M1062" i="5" s="1"/>
  <c r="Z561" i="5"/>
  <c r="N1061" i="5"/>
  <c r="P1061" i="5"/>
  <c r="K54" i="5"/>
  <c r="M54" i="5" s="1"/>
  <c r="K306" i="5"/>
  <c r="M306" i="5" s="1"/>
  <c r="S1059" i="5"/>
  <c r="R1059" i="5"/>
  <c r="U1059" i="5" s="1"/>
  <c r="T1059" i="5"/>
  <c r="Y888" i="5"/>
  <c r="V888" i="5" s="1"/>
  <c r="Z889" i="5"/>
  <c r="P886" i="5"/>
  <c r="N886" i="5"/>
  <c r="K887" i="5"/>
  <c r="M887" i="5" s="1"/>
  <c r="R303" i="5"/>
  <c r="U303" i="5" s="1"/>
  <c r="S303" i="5"/>
  <c r="T303" i="5"/>
  <c r="Z849" i="5"/>
  <c r="W30" i="8"/>
  <c r="Q885" i="5"/>
  <c r="N630" i="5"/>
  <c r="P630" i="5"/>
  <c r="Q304" i="5"/>
  <c r="S13" i="8"/>
  <c r="Y1063" i="5"/>
  <c r="V1063" i="5" s="1"/>
  <c r="Z1064" i="5"/>
  <c r="R628" i="5"/>
  <c r="S628" i="5"/>
  <c r="T628" i="5"/>
  <c r="Y55" i="5"/>
  <c r="V55" i="5" s="1"/>
  <c r="Z56" i="5"/>
  <c r="Q629" i="5"/>
  <c r="Y632" i="5"/>
  <c r="Z633" i="5"/>
  <c r="Y307" i="5"/>
  <c r="V307" i="5" s="1"/>
  <c r="Z308" i="5"/>
  <c r="N305" i="5"/>
  <c r="P305" i="5"/>
  <c r="Y88" i="5"/>
  <c r="V88" i="5" s="1"/>
  <c r="K87" i="5"/>
  <c r="N86" i="5"/>
  <c r="P86" i="5"/>
  <c r="Z993" i="5"/>
  <c r="Y992" i="5"/>
  <c r="V992" i="5" s="1"/>
  <c r="Z818" i="5"/>
  <c r="Z272" i="5"/>
  <c r="Y271" i="5"/>
  <c r="V271" i="5" s="1"/>
  <c r="K126" i="5"/>
  <c r="M126" i="5" s="1"/>
  <c r="Z1028" i="5"/>
  <c r="K595" i="5"/>
  <c r="M595" i="5" s="1"/>
  <c r="Z236" i="5"/>
  <c r="S48" i="8"/>
  <c r="K20" i="5"/>
  <c r="M20" i="5" s="1"/>
  <c r="S123" i="5"/>
  <c r="R123" i="5"/>
  <c r="U123" i="5" s="1"/>
  <c r="T123" i="5"/>
  <c r="Z128" i="5"/>
  <c r="Y127" i="5"/>
  <c r="V127" i="5" s="1"/>
  <c r="Z164" i="5"/>
  <c r="Z597" i="5"/>
  <c r="Y596" i="5"/>
  <c r="S267" i="5"/>
  <c r="T267" i="5"/>
  <c r="R267" i="5"/>
  <c r="N450" i="5"/>
  <c r="P450" i="5"/>
  <c r="Z777" i="5"/>
  <c r="S33" i="8"/>
  <c r="Q989" i="5"/>
  <c r="Z22" i="5"/>
  <c r="Y21" i="5"/>
  <c r="V21" i="5" s="1"/>
  <c r="P594" i="5"/>
  <c r="N594" i="5"/>
  <c r="S22" i="8"/>
  <c r="Q593" i="5"/>
  <c r="P19" i="5"/>
  <c r="N19" i="5"/>
  <c r="T988" i="5"/>
  <c r="S988" i="5"/>
  <c r="R988" i="5"/>
  <c r="P990" i="5"/>
  <c r="N990" i="5"/>
  <c r="N269" i="5"/>
  <c r="P269" i="5"/>
  <c r="Z417" i="5"/>
  <c r="Z741" i="5"/>
  <c r="S51" i="5"/>
  <c r="R51" i="5"/>
  <c r="U51" i="5" s="1"/>
  <c r="T51" i="5"/>
  <c r="Z93" i="5"/>
  <c r="Q124" i="5"/>
  <c r="S8" i="8"/>
  <c r="Q52" i="5"/>
  <c r="S6" i="8"/>
  <c r="S17" i="5"/>
  <c r="T17" i="5"/>
  <c r="R17" i="5"/>
  <c r="U17" i="5" s="1"/>
  <c r="K991" i="5"/>
  <c r="M991" i="5" s="1"/>
  <c r="K270" i="5"/>
  <c r="M270" i="5" s="1"/>
  <c r="Z200" i="5"/>
  <c r="R592" i="5"/>
  <c r="U592" i="5" s="1"/>
  <c r="T592" i="5"/>
  <c r="S592" i="5"/>
  <c r="Z453" i="5"/>
  <c r="Z706" i="5"/>
  <c r="N125" i="5"/>
  <c r="P125" i="5"/>
  <c r="Q268" i="5"/>
  <c r="S12" i="8"/>
  <c r="Q18" i="5"/>
  <c r="T5" i="8"/>
  <c r="K508" i="5"/>
  <c r="M508" i="5" s="1"/>
  <c r="Q510" i="5"/>
  <c r="T511" i="5"/>
  <c r="R511" i="5"/>
  <c r="U511" i="5" s="1"/>
  <c r="S511" i="5"/>
  <c r="U14" i="8"/>
  <c r="P509" i="5"/>
  <c r="N509" i="5"/>
  <c r="V57" i="8"/>
  <c r="T121" i="5"/>
  <c r="R121" i="5"/>
  <c r="U121" i="5" s="1"/>
  <c r="S121" i="5"/>
  <c r="N119" i="5"/>
  <c r="P119" i="5"/>
  <c r="K118" i="5"/>
  <c r="M118" i="5" s="1"/>
  <c r="AA116" i="5"/>
  <c r="Y116" i="5" s="1"/>
  <c r="V116" i="5" s="1"/>
  <c r="Q120" i="5"/>
  <c r="P71" i="8" s="1"/>
  <c r="W1318" i="5" l="1"/>
  <c r="V1137" i="5"/>
  <c r="Q1431" i="5"/>
  <c r="U1431" i="5"/>
  <c r="N1432" i="5"/>
  <c r="P1432" i="5"/>
  <c r="V1433" i="5"/>
  <c r="K1433" i="5"/>
  <c r="M1433" i="5" s="1"/>
  <c r="R1430" i="5"/>
  <c r="S1430" i="5"/>
  <c r="T1430" i="5"/>
  <c r="W1434" i="5"/>
  <c r="X1434" i="5"/>
  <c r="Y1434" i="5" s="1"/>
  <c r="Q1791" i="5"/>
  <c r="U1791" i="5"/>
  <c r="W1722" i="5"/>
  <c r="X1722" i="5"/>
  <c r="Y1722" i="5" s="1"/>
  <c r="S1134" i="5"/>
  <c r="T1134" i="5"/>
  <c r="R1134" i="5"/>
  <c r="Q1719" i="5"/>
  <c r="U1719" i="5"/>
  <c r="Q1754" i="5"/>
  <c r="U1754" i="5"/>
  <c r="T2078" i="5"/>
  <c r="S2078" i="5"/>
  <c r="R2078" i="5"/>
  <c r="U1359" i="5"/>
  <c r="Q1359" i="5"/>
  <c r="T1358" i="5"/>
  <c r="R1358" i="5"/>
  <c r="S1358" i="5"/>
  <c r="V1721" i="5"/>
  <c r="K1721" i="5"/>
  <c r="M1721" i="5" s="1"/>
  <c r="R1177" i="5"/>
  <c r="S1177" i="5"/>
  <c r="T1177" i="5"/>
  <c r="R1790" i="5"/>
  <c r="T1790" i="5"/>
  <c r="S1790" i="5"/>
  <c r="P1360" i="5"/>
  <c r="N1360" i="5"/>
  <c r="T1718" i="5"/>
  <c r="S1718" i="5"/>
  <c r="R1718" i="5"/>
  <c r="P1792" i="5"/>
  <c r="N1792" i="5"/>
  <c r="X2082" i="5"/>
  <c r="Y2082" i="5" s="1"/>
  <c r="W2082" i="5"/>
  <c r="W890" i="5"/>
  <c r="X890" i="5"/>
  <c r="V1361" i="5"/>
  <c r="K1361" i="5"/>
  <c r="M1361" i="5" s="1"/>
  <c r="P2080" i="5"/>
  <c r="N2080" i="5"/>
  <c r="V2081" i="5"/>
  <c r="K2081" i="5"/>
  <c r="M2081" i="5" s="1"/>
  <c r="V1756" i="5"/>
  <c r="K1756" i="5"/>
  <c r="M1756" i="5" s="1"/>
  <c r="W1362" i="5"/>
  <c r="X1362" i="5"/>
  <c r="Y1362" i="5" s="1"/>
  <c r="V37" i="8"/>
  <c r="Q1135" i="5"/>
  <c r="V1793" i="5"/>
  <c r="K1793" i="5"/>
  <c r="M1793" i="5" s="1"/>
  <c r="W1181" i="5"/>
  <c r="X1181" i="5"/>
  <c r="Y1181" i="5" s="1"/>
  <c r="Q2079" i="5"/>
  <c r="U2079" i="5"/>
  <c r="W1757" i="5"/>
  <c r="X1757" i="5"/>
  <c r="Y1757" i="5" s="1"/>
  <c r="V527" i="5"/>
  <c r="T1753" i="5"/>
  <c r="R1753" i="5"/>
  <c r="S1753" i="5"/>
  <c r="W1794" i="5"/>
  <c r="X1794" i="5"/>
  <c r="Y1794" i="5" s="1"/>
  <c r="V1180" i="5"/>
  <c r="K1180" i="5"/>
  <c r="M1180" i="5" s="1"/>
  <c r="P1755" i="5"/>
  <c r="N1755" i="5"/>
  <c r="N1179" i="5"/>
  <c r="P1179" i="5"/>
  <c r="Q1178" i="5"/>
  <c r="U1178" i="5"/>
  <c r="P1720" i="5"/>
  <c r="N1720" i="5"/>
  <c r="W599" i="5"/>
  <c r="X353" i="5"/>
  <c r="Y353" i="5" s="1"/>
  <c r="W353" i="5"/>
  <c r="V352" i="5"/>
  <c r="K352" i="5"/>
  <c r="M352" i="5" s="1"/>
  <c r="U350" i="5"/>
  <c r="Q350" i="5"/>
  <c r="P351" i="5"/>
  <c r="N351" i="5"/>
  <c r="R349" i="5"/>
  <c r="S349" i="5"/>
  <c r="T349" i="5"/>
  <c r="W311" i="5"/>
  <c r="X311" i="5"/>
  <c r="O8" i="8"/>
  <c r="W783" i="5"/>
  <c r="X783" i="5"/>
  <c r="W815" i="5"/>
  <c r="N1928" i="5"/>
  <c r="X1930" i="5"/>
  <c r="Y1930" i="5" s="1"/>
  <c r="K1930" i="5" s="1"/>
  <c r="M1930" i="5" s="1"/>
  <c r="W1930" i="5"/>
  <c r="V1929" i="5"/>
  <c r="V958" i="5"/>
  <c r="V1101" i="5"/>
  <c r="V1209" i="5"/>
  <c r="V1605" i="5"/>
  <c r="V1245" i="5"/>
  <c r="V1461" i="5"/>
  <c r="V2037" i="5"/>
  <c r="V1965" i="5"/>
  <c r="V2001" i="5"/>
  <c r="V381" i="5"/>
  <c r="V1281" i="5"/>
  <c r="V1569" i="5"/>
  <c r="V1497" i="5"/>
  <c r="V1893" i="5"/>
  <c r="V489" i="5"/>
  <c r="V1389" i="5"/>
  <c r="H20" i="8"/>
  <c r="X599" i="5"/>
  <c r="X815" i="5"/>
  <c r="I75" i="8"/>
  <c r="Q379" i="5"/>
  <c r="U379" i="5"/>
  <c r="W382" i="5"/>
  <c r="X382" i="5"/>
  <c r="Y382" i="5" s="1"/>
  <c r="K381" i="5"/>
  <c r="M381" i="5" s="1"/>
  <c r="N380" i="5"/>
  <c r="P380" i="5"/>
  <c r="T378" i="5"/>
  <c r="R378" i="5"/>
  <c r="S378" i="5"/>
  <c r="P488" i="5"/>
  <c r="Q488" i="5" s="1"/>
  <c r="N488" i="5"/>
  <c r="T487" i="5"/>
  <c r="R487" i="5"/>
  <c r="U487" i="5" s="1"/>
  <c r="S487" i="5"/>
  <c r="X490" i="5"/>
  <c r="Y490" i="5" s="1"/>
  <c r="W490" i="5"/>
  <c r="K489" i="5"/>
  <c r="M489" i="5" s="1"/>
  <c r="P507" i="5"/>
  <c r="N507" i="5"/>
  <c r="U1675" i="5"/>
  <c r="Q1675" i="5"/>
  <c r="X1894" i="5"/>
  <c r="Y1894" i="5" s="1"/>
  <c r="W1894" i="5"/>
  <c r="Q2035" i="5"/>
  <c r="U2035" i="5"/>
  <c r="Q1928" i="5"/>
  <c r="U1928" i="5"/>
  <c r="Q1459" i="5"/>
  <c r="U1459" i="5"/>
  <c r="R1818" i="5"/>
  <c r="S1818" i="5"/>
  <c r="T1818" i="5"/>
  <c r="X1570" i="5"/>
  <c r="Y1570" i="5" s="1"/>
  <c r="W1570" i="5"/>
  <c r="K1605" i="5"/>
  <c r="M1605" i="5" s="1"/>
  <c r="W2002" i="5"/>
  <c r="X2002" i="5"/>
  <c r="Y2002" i="5" s="1"/>
  <c r="J1389" i="5"/>
  <c r="K1389" i="5" s="1"/>
  <c r="M1389" i="5" s="1"/>
  <c r="X1390" i="5"/>
  <c r="Y1390" i="5" s="1"/>
  <c r="V1390" i="5" s="1"/>
  <c r="W1390" i="5"/>
  <c r="X1966" i="5"/>
  <c r="Y1966" i="5" s="1"/>
  <c r="W1966" i="5"/>
  <c r="P2000" i="5"/>
  <c r="N2000" i="5"/>
  <c r="K1893" i="5"/>
  <c r="M1893" i="5" s="1"/>
  <c r="T1602" i="5"/>
  <c r="S1602" i="5"/>
  <c r="R1602" i="5"/>
  <c r="P1929" i="5"/>
  <c r="N1929" i="5"/>
  <c r="T1890" i="5"/>
  <c r="R1890" i="5"/>
  <c r="S1890" i="5"/>
  <c r="K1821" i="5"/>
  <c r="M1821" i="5" s="1"/>
  <c r="K2037" i="5"/>
  <c r="M2037" i="5" s="1"/>
  <c r="T1674" i="5"/>
  <c r="S1674" i="5"/>
  <c r="R1674" i="5"/>
  <c r="P1964" i="5"/>
  <c r="N1964" i="5"/>
  <c r="X1606" i="5"/>
  <c r="Y1606" i="5" s="1"/>
  <c r="W1606" i="5"/>
  <c r="K2001" i="5"/>
  <c r="M2001" i="5" s="1"/>
  <c r="T2034" i="5"/>
  <c r="R2034" i="5"/>
  <c r="S2034" i="5"/>
  <c r="P1676" i="5"/>
  <c r="N1676" i="5"/>
  <c r="U1567" i="5"/>
  <c r="Q1567" i="5"/>
  <c r="U1387" i="5"/>
  <c r="Q1387" i="5"/>
  <c r="W1822" i="5"/>
  <c r="X1822" i="5"/>
  <c r="Y1822" i="5" s="1"/>
  <c r="X2038" i="5"/>
  <c r="Y2038" i="5" s="1"/>
  <c r="W2038" i="5"/>
  <c r="T1962" i="5"/>
  <c r="S1962" i="5"/>
  <c r="R1962" i="5"/>
  <c r="U1495" i="5"/>
  <c r="Q1495" i="5"/>
  <c r="W1462" i="5"/>
  <c r="X1462" i="5"/>
  <c r="Y1462" i="5" s="1"/>
  <c r="S1386" i="5"/>
  <c r="T1386" i="5"/>
  <c r="R1386" i="5"/>
  <c r="T1566" i="5"/>
  <c r="S1566" i="5"/>
  <c r="R1566" i="5"/>
  <c r="U1603" i="5"/>
  <c r="Q1603" i="5"/>
  <c r="P1820" i="5"/>
  <c r="N1820" i="5"/>
  <c r="Q1999" i="5"/>
  <c r="U1999" i="5"/>
  <c r="R1458" i="5"/>
  <c r="T1458" i="5"/>
  <c r="S1458" i="5"/>
  <c r="P1388" i="5"/>
  <c r="N1388" i="5"/>
  <c r="Q1819" i="5"/>
  <c r="U1819" i="5"/>
  <c r="P1892" i="5"/>
  <c r="N1892" i="5"/>
  <c r="S1998" i="5"/>
  <c r="T1998" i="5"/>
  <c r="R1998" i="5"/>
  <c r="K1461" i="5"/>
  <c r="M1461" i="5" s="1"/>
  <c r="P1568" i="5"/>
  <c r="N1568" i="5"/>
  <c r="U1963" i="5"/>
  <c r="Q1963" i="5"/>
  <c r="X1642" i="5"/>
  <c r="W1642" i="5"/>
  <c r="P2036" i="5"/>
  <c r="N2036" i="5"/>
  <c r="K1497" i="5"/>
  <c r="M1497" i="5" s="1"/>
  <c r="Q1891" i="5"/>
  <c r="U1891" i="5"/>
  <c r="R1927" i="5"/>
  <c r="T1927" i="5"/>
  <c r="S1927" i="5"/>
  <c r="J1677" i="5"/>
  <c r="K1677" i="5" s="1"/>
  <c r="M1677" i="5" s="1"/>
  <c r="W1678" i="5"/>
  <c r="X1678" i="5"/>
  <c r="Y1678" i="5" s="1"/>
  <c r="V1678" i="5" s="1"/>
  <c r="P1460" i="5"/>
  <c r="N1460" i="5"/>
  <c r="P1604" i="5"/>
  <c r="N1604" i="5"/>
  <c r="K1569" i="5"/>
  <c r="M1569" i="5" s="1"/>
  <c r="P1496" i="5"/>
  <c r="N1496" i="5"/>
  <c r="T1494" i="5"/>
  <c r="S1494" i="5"/>
  <c r="R1494" i="5"/>
  <c r="W1498" i="5"/>
  <c r="X1498" i="5"/>
  <c r="Y1498" i="5" s="1"/>
  <c r="K1965" i="5"/>
  <c r="M1965" i="5" s="1"/>
  <c r="W202" i="5"/>
  <c r="P1280" i="5"/>
  <c r="N1280" i="5"/>
  <c r="U1279" i="5"/>
  <c r="Q1279" i="5"/>
  <c r="T1278" i="5"/>
  <c r="R1278" i="5"/>
  <c r="S1278" i="5"/>
  <c r="W1282" i="5"/>
  <c r="X1282" i="5"/>
  <c r="Y1282" i="5" s="1"/>
  <c r="K1281" i="5"/>
  <c r="M1281" i="5" s="1"/>
  <c r="S1242" i="5"/>
  <c r="R1242" i="5"/>
  <c r="T1242" i="5"/>
  <c r="X1246" i="5"/>
  <c r="Y1246" i="5" s="1"/>
  <c r="W1246" i="5"/>
  <c r="K1245" i="5"/>
  <c r="M1245" i="5" s="1"/>
  <c r="U1243" i="5"/>
  <c r="Q1243" i="5"/>
  <c r="N1244" i="5"/>
  <c r="P1244" i="5"/>
  <c r="W671" i="5"/>
  <c r="N1208" i="5"/>
  <c r="P1208" i="5"/>
  <c r="R1206" i="5"/>
  <c r="S1206" i="5"/>
  <c r="T1206" i="5"/>
  <c r="K1209" i="5"/>
  <c r="M1209" i="5" s="1"/>
  <c r="W1210" i="5"/>
  <c r="X1210" i="5"/>
  <c r="Y1210" i="5" s="1"/>
  <c r="V1210" i="5" s="1"/>
  <c r="Q1207" i="5"/>
  <c r="U1207" i="5"/>
  <c r="X671" i="5"/>
  <c r="P1100" i="5"/>
  <c r="N1100" i="5"/>
  <c r="Q1099" i="5"/>
  <c r="U1099" i="5"/>
  <c r="W1102" i="5"/>
  <c r="X1102" i="5"/>
  <c r="Y1102" i="5" s="1"/>
  <c r="V1102" i="5" s="1"/>
  <c r="K1101" i="5"/>
  <c r="M1101" i="5" s="1"/>
  <c r="S1098" i="5"/>
  <c r="T1098" i="5"/>
  <c r="R1098" i="5"/>
  <c r="X707" i="5"/>
  <c r="X708" i="5" s="1"/>
  <c r="X851" i="5"/>
  <c r="W851" i="5"/>
  <c r="R956" i="5"/>
  <c r="U956" i="5" s="1"/>
  <c r="T956" i="5"/>
  <c r="S956" i="5"/>
  <c r="W635" i="5"/>
  <c r="W636" i="5" s="1"/>
  <c r="X238" i="5"/>
  <c r="W238" i="5"/>
  <c r="W1319" i="5"/>
  <c r="X1319" i="5"/>
  <c r="W166" i="5"/>
  <c r="X166" i="5"/>
  <c r="X94" i="5"/>
  <c r="W94" i="5"/>
  <c r="T955" i="5"/>
  <c r="R955" i="5"/>
  <c r="S955" i="5"/>
  <c r="X202" i="5"/>
  <c r="X65" i="5"/>
  <c r="W65" i="5"/>
  <c r="X459" i="5"/>
  <c r="W459" i="5"/>
  <c r="W528" i="5"/>
  <c r="X528" i="5"/>
  <c r="Y528" i="5" s="1"/>
  <c r="V528" i="5" s="1"/>
  <c r="K958" i="5"/>
  <c r="M958" i="5" s="1"/>
  <c r="W27" i="5"/>
  <c r="X27" i="5"/>
  <c r="K527" i="5"/>
  <c r="M527" i="5" s="1"/>
  <c r="N923" i="5"/>
  <c r="P923" i="5"/>
  <c r="K924" i="5"/>
  <c r="M924" i="5" s="1"/>
  <c r="K1137" i="5"/>
  <c r="M1137" i="5" s="1"/>
  <c r="X567" i="5"/>
  <c r="W567" i="5"/>
  <c r="N526" i="5"/>
  <c r="P526" i="5"/>
  <c r="X925" i="5"/>
  <c r="Y925" i="5" s="1"/>
  <c r="V925" i="5" s="1"/>
  <c r="W925" i="5"/>
  <c r="W746" i="5"/>
  <c r="X746" i="5"/>
  <c r="X425" i="5"/>
  <c r="W425" i="5"/>
  <c r="N957" i="5"/>
  <c r="P957" i="5"/>
  <c r="Q525" i="5"/>
  <c r="W20" i="8"/>
  <c r="S921" i="5"/>
  <c r="R921" i="5"/>
  <c r="U921" i="5" s="1"/>
  <c r="T921" i="5"/>
  <c r="Q922" i="5"/>
  <c r="X31" i="8"/>
  <c r="X999" i="5"/>
  <c r="W999" i="5"/>
  <c r="W278" i="5"/>
  <c r="X278" i="5"/>
  <c r="X1069" i="5"/>
  <c r="W1069" i="5"/>
  <c r="N1136" i="5"/>
  <c r="P1136" i="5"/>
  <c r="X959" i="5"/>
  <c r="Y959" i="5" s="1"/>
  <c r="W959" i="5"/>
  <c r="W1138" i="5"/>
  <c r="X1138" i="5"/>
  <c r="Y1138" i="5" s="1"/>
  <c r="V1138" i="5" s="1"/>
  <c r="X132" i="5"/>
  <c r="W132" i="5"/>
  <c r="X1030" i="5"/>
  <c r="W1030" i="5"/>
  <c r="Q413" i="5"/>
  <c r="T556" i="5"/>
  <c r="S556" i="5"/>
  <c r="R556" i="5"/>
  <c r="U556" i="5" s="1"/>
  <c r="S772" i="5"/>
  <c r="T772" i="5"/>
  <c r="R772" i="5"/>
  <c r="U772" i="5" s="1"/>
  <c r="S736" i="5"/>
  <c r="T736" i="5"/>
  <c r="R736" i="5"/>
  <c r="U736" i="5" s="1"/>
  <c r="M87" i="5"/>
  <c r="P558" i="5"/>
  <c r="N558" i="5"/>
  <c r="P774" i="5"/>
  <c r="N774" i="5"/>
  <c r="P7" i="8"/>
  <c r="Q85" i="5"/>
  <c r="T84" i="5"/>
  <c r="S84" i="5"/>
  <c r="R84" i="5"/>
  <c r="U84" i="5" s="1"/>
  <c r="Q53" i="5"/>
  <c r="T6" i="8"/>
  <c r="T13" i="8"/>
  <c r="Q305" i="5"/>
  <c r="K307" i="5"/>
  <c r="M307" i="5" s="1"/>
  <c r="S629" i="5"/>
  <c r="R629" i="5"/>
  <c r="U629" i="5" s="1"/>
  <c r="T629" i="5"/>
  <c r="K55" i="5"/>
  <c r="M55" i="5" s="1"/>
  <c r="K1063" i="5"/>
  <c r="M1063" i="5" s="1"/>
  <c r="K888" i="5"/>
  <c r="M888" i="5" s="1"/>
  <c r="Y633" i="5"/>
  <c r="Z634" i="5"/>
  <c r="Q630" i="5"/>
  <c r="T23" i="8"/>
  <c r="Z850" i="5"/>
  <c r="N54" i="5"/>
  <c r="P54" i="5"/>
  <c r="K632" i="5"/>
  <c r="M632" i="5" s="1"/>
  <c r="S304" i="5"/>
  <c r="T304" i="5"/>
  <c r="R304" i="5"/>
  <c r="U304" i="5" s="1"/>
  <c r="X30" i="8"/>
  <c r="Q886" i="5"/>
  <c r="Q1061" i="5"/>
  <c r="T35" i="8"/>
  <c r="Y308" i="5"/>
  <c r="V308" i="5" s="1"/>
  <c r="Z309" i="5"/>
  <c r="Y56" i="5"/>
  <c r="V56" i="5" s="1"/>
  <c r="Z57" i="5"/>
  <c r="Y1064" i="5"/>
  <c r="V1064" i="5" s="1"/>
  <c r="Z1065" i="5"/>
  <c r="R885" i="5"/>
  <c r="U885" i="5" s="1"/>
  <c r="T885" i="5"/>
  <c r="S885" i="5"/>
  <c r="N887" i="5"/>
  <c r="P887" i="5"/>
  <c r="Y889" i="5"/>
  <c r="V889" i="5" s="1"/>
  <c r="Z890" i="5"/>
  <c r="N306" i="5"/>
  <c r="P306" i="5"/>
  <c r="Z562" i="5"/>
  <c r="P1062" i="5"/>
  <c r="N1062" i="5"/>
  <c r="P631" i="5"/>
  <c r="N631" i="5"/>
  <c r="R1060" i="5"/>
  <c r="U1060" i="5" s="1"/>
  <c r="S1060" i="5"/>
  <c r="T1060" i="5"/>
  <c r="Y89" i="5"/>
  <c r="V89" i="5" s="1"/>
  <c r="K88" i="5"/>
  <c r="Q86" i="5"/>
  <c r="Q7" i="8"/>
  <c r="Z454" i="5"/>
  <c r="Z418" i="5"/>
  <c r="T33" i="8"/>
  <c r="Q990" i="5"/>
  <c r="S593" i="5"/>
  <c r="R593" i="5"/>
  <c r="U593" i="5" s="1"/>
  <c r="T593" i="5"/>
  <c r="R989" i="5"/>
  <c r="U989" i="5" s="1"/>
  <c r="S989" i="5"/>
  <c r="T989" i="5"/>
  <c r="Z778" i="5"/>
  <c r="K596" i="5"/>
  <c r="M596" i="5" s="1"/>
  <c r="Z165" i="5"/>
  <c r="Z129" i="5"/>
  <c r="Y128" i="5"/>
  <c r="V128" i="5" s="1"/>
  <c r="Z237" i="5"/>
  <c r="Z1029" i="5"/>
  <c r="Z819" i="5"/>
  <c r="Z201" i="5"/>
  <c r="T12" i="8"/>
  <c r="Q269" i="5"/>
  <c r="Q450" i="5"/>
  <c r="Z598" i="5"/>
  <c r="Y597" i="5"/>
  <c r="N126" i="5"/>
  <c r="P126" i="5"/>
  <c r="K271" i="5"/>
  <c r="M271" i="5" s="1"/>
  <c r="K992" i="5"/>
  <c r="M992" i="5" s="1"/>
  <c r="Q125" i="5"/>
  <c r="T8" i="8"/>
  <c r="P991" i="5"/>
  <c r="N991" i="5"/>
  <c r="T268" i="5"/>
  <c r="R268" i="5"/>
  <c r="U268" i="5" s="1"/>
  <c r="S268" i="5"/>
  <c r="Z707" i="5"/>
  <c r="N270" i="5"/>
  <c r="P270" i="5"/>
  <c r="S52" i="5"/>
  <c r="R52" i="5"/>
  <c r="U52" i="5" s="1"/>
  <c r="T52" i="5"/>
  <c r="Z742" i="5"/>
  <c r="K21" i="5"/>
  <c r="M21" i="5" s="1"/>
  <c r="T48" i="8"/>
  <c r="P20" i="5"/>
  <c r="N20" i="5"/>
  <c r="N595" i="5"/>
  <c r="P595" i="5"/>
  <c r="Z273" i="5"/>
  <c r="Y272" i="5"/>
  <c r="V272" i="5" s="1"/>
  <c r="Z994" i="5"/>
  <c r="Y993" i="5"/>
  <c r="V993" i="5" s="1"/>
  <c r="T18" i="5"/>
  <c r="R18" i="5"/>
  <c r="U18" i="5" s="1"/>
  <c r="S18" i="5"/>
  <c r="R124" i="5"/>
  <c r="U124" i="5" s="1"/>
  <c r="S124" i="5"/>
  <c r="T124" i="5"/>
  <c r="Z94" i="5"/>
  <c r="Q19" i="5"/>
  <c r="U5" i="8"/>
  <c r="T22" i="8"/>
  <c r="Q594" i="5"/>
  <c r="Z23" i="5"/>
  <c r="Y22" i="5"/>
  <c r="V22" i="5" s="1"/>
  <c r="U267" i="5"/>
  <c r="K127" i="5"/>
  <c r="M127" i="5" s="1"/>
  <c r="N508" i="5"/>
  <c r="P508" i="5"/>
  <c r="Q509" i="5"/>
  <c r="S510" i="5"/>
  <c r="R510" i="5"/>
  <c r="U510" i="5" s="1"/>
  <c r="T510" i="5"/>
  <c r="V14" i="8"/>
  <c r="K117" i="5"/>
  <c r="M117" i="5" s="1"/>
  <c r="T120" i="5"/>
  <c r="R120" i="5"/>
  <c r="U120" i="5" s="1"/>
  <c r="S120" i="5"/>
  <c r="AA115" i="5"/>
  <c r="Y115" i="5" s="1"/>
  <c r="V115" i="5" s="1"/>
  <c r="Q119" i="5"/>
  <c r="P118" i="5"/>
  <c r="N118" i="5"/>
  <c r="V1434" i="5" l="1"/>
  <c r="K1434" i="5"/>
  <c r="M1434" i="5" s="1"/>
  <c r="W1435" i="5"/>
  <c r="X1435" i="5"/>
  <c r="Y1435" i="5" s="1"/>
  <c r="Q1432" i="5"/>
  <c r="U1432" i="5"/>
  <c r="R1431" i="5"/>
  <c r="S1431" i="5"/>
  <c r="T1431" i="5"/>
  <c r="P1433" i="5"/>
  <c r="N1433" i="5"/>
  <c r="U1720" i="5"/>
  <c r="Q1720" i="5"/>
  <c r="W1795" i="5"/>
  <c r="X1795" i="5"/>
  <c r="Y1795" i="5" s="1"/>
  <c r="W1758" i="5"/>
  <c r="X1758" i="5"/>
  <c r="Y1758" i="5" s="1"/>
  <c r="V1362" i="5"/>
  <c r="K1362" i="5"/>
  <c r="M1362" i="5" s="1"/>
  <c r="P2081" i="5"/>
  <c r="N2081" i="5"/>
  <c r="U1360" i="5"/>
  <c r="Q1360" i="5"/>
  <c r="T1359" i="5"/>
  <c r="S1359" i="5"/>
  <c r="R1359" i="5"/>
  <c r="R1754" i="5"/>
  <c r="T1754" i="5"/>
  <c r="S1754" i="5"/>
  <c r="V1722" i="5"/>
  <c r="K1722" i="5"/>
  <c r="M1722" i="5" s="1"/>
  <c r="W1363" i="5"/>
  <c r="X1363" i="5"/>
  <c r="Y1363" i="5" s="1"/>
  <c r="Q1792" i="5"/>
  <c r="U1792" i="5"/>
  <c r="P1721" i="5"/>
  <c r="N1721" i="5"/>
  <c r="W1723" i="5"/>
  <c r="X1723" i="5"/>
  <c r="Y1723" i="5" s="1"/>
  <c r="R1178" i="5"/>
  <c r="S1178" i="5"/>
  <c r="T1178" i="5"/>
  <c r="Q1755" i="5"/>
  <c r="U1755" i="5"/>
  <c r="S2079" i="5"/>
  <c r="R2079" i="5"/>
  <c r="T2079" i="5"/>
  <c r="P1793" i="5"/>
  <c r="N1793" i="5"/>
  <c r="T1719" i="5"/>
  <c r="R1719" i="5"/>
  <c r="S1719" i="5"/>
  <c r="P1180" i="5"/>
  <c r="N1180" i="5"/>
  <c r="K1181" i="5"/>
  <c r="M1181" i="5" s="1"/>
  <c r="V1181" i="5"/>
  <c r="U2080" i="5"/>
  <c r="Q2080" i="5"/>
  <c r="W891" i="5"/>
  <c r="X891" i="5"/>
  <c r="W1182" i="5"/>
  <c r="X1182" i="5"/>
  <c r="Y1182" i="5" s="1"/>
  <c r="T1135" i="5"/>
  <c r="R1135" i="5"/>
  <c r="U1135" i="5" s="1"/>
  <c r="S1135" i="5"/>
  <c r="N1756" i="5"/>
  <c r="P1756" i="5"/>
  <c r="P1361" i="5"/>
  <c r="N1361" i="5"/>
  <c r="X2083" i="5"/>
  <c r="Y2083" i="5" s="1"/>
  <c r="W2083" i="5"/>
  <c r="Q1179" i="5"/>
  <c r="U1179" i="5"/>
  <c r="V1794" i="5"/>
  <c r="K1794" i="5"/>
  <c r="M1794" i="5" s="1"/>
  <c r="K1757" i="5"/>
  <c r="M1757" i="5" s="1"/>
  <c r="V1757" i="5"/>
  <c r="V2082" i="5"/>
  <c r="K2082" i="5"/>
  <c r="M2082" i="5" s="1"/>
  <c r="R1791" i="5"/>
  <c r="S1791" i="5"/>
  <c r="T1791" i="5"/>
  <c r="W600" i="5"/>
  <c r="S350" i="5"/>
  <c r="R350" i="5"/>
  <c r="T350" i="5"/>
  <c r="P352" i="5"/>
  <c r="N352" i="5"/>
  <c r="X354" i="5"/>
  <c r="Y354" i="5" s="1"/>
  <c r="W354" i="5"/>
  <c r="Q351" i="5"/>
  <c r="U351" i="5"/>
  <c r="V353" i="5"/>
  <c r="K353" i="5"/>
  <c r="M353" i="5" s="1"/>
  <c r="X312" i="5"/>
  <c r="W312" i="5"/>
  <c r="X784" i="5"/>
  <c r="W784" i="5"/>
  <c r="W816" i="5"/>
  <c r="V1930" i="5"/>
  <c r="N8" i="8"/>
  <c r="X1931" i="5"/>
  <c r="Y1931" i="5" s="1"/>
  <c r="K1931" i="5" s="1"/>
  <c r="M1931" i="5" s="1"/>
  <c r="V1498" i="5"/>
  <c r="W1931" i="5"/>
  <c r="V959" i="5"/>
  <c r="V1966" i="5"/>
  <c r="V1462" i="5"/>
  <c r="V1282" i="5"/>
  <c r="V2002" i="5"/>
  <c r="V1606" i="5"/>
  <c r="V1822" i="5"/>
  <c r="V1570" i="5"/>
  <c r="V490" i="5"/>
  <c r="V1246" i="5"/>
  <c r="V2038" i="5"/>
  <c r="V1894" i="5"/>
  <c r="V382" i="5"/>
  <c r="X816" i="5"/>
  <c r="X600" i="5"/>
  <c r="X601" i="5" s="1"/>
  <c r="G20" i="8"/>
  <c r="O71" i="8"/>
  <c r="H75" i="8"/>
  <c r="N381" i="5"/>
  <c r="P381" i="5"/>
  <c r="K382" i="5"/>
  <c r="M382" i="5" s="1"/>
  <c r="X383" i="5"/>
  <c r="Y383" i="5" s="1"/>
  <c r="W383" i="5"/>
  <c r="U380" i="5"/>
  <c r="Q380" i="5"/>
  <c r="R379" i="5"/>
  <c r="S379" i="5"/>
  <c r="T379" i="5"/>
  <c r="K490" i="5"/>
  <c r="M490" i="5" s="1"/>
  <c r="P489" i="5"/>
  <c r="Q489" i="5" s="1"/>
  <c r="N489" i="5"/>
  <c r="X491" i="5"/>
  <c r="Y491" i="5" s="1"/>
  <c r="W491" i="5"/>
  <c r="S488" i="5"/>
  <c r="T488" i="5"/>
  <c r="R488" i="5"/>
  <c r="U488" i="5" s="1"/>
  <c r="Q507" i="5"/>
  <c r="P1965" i="5"/>
  <c r="N1965" i="5"/>
  <c r="Q1388" i="5"/>
  <c r="U1388" i="5"/>
  <c r="T1495" i="5"/>
  <c r="S1495" i="5"/>
  <c r="R1495" i="5"/>
  <c r="Q1676" i="5"/>
  <c r="U1676" i="5"/>
  <c r="W1607" i="5"/>
  <c r="X1607" i="5"/>
  <c r="Y1607" i="5" s="1"/>
  <c r="K1966" i="5"/>
  <c r="M1966" i="5" s="1"/>
  <c r="T2035" i="5"/>
  <c r="S2035" i="5"/>
  <c r="R2035" i="5"/>
  <c r="K1498" i="5"/>
  <c r="M1498" i="5" s="1"/>
  <c r="Q1496" i="5"/>
  <c r="U1496" i="5"/>
  <c r="Q1460" i="5"/>
  <c r="U1460" i="5"/>
  <c r="U2036" i="5"/>
  <c r="Q2036" i="5"/>
  <c r="Q1568" i="5"/>
  <c r="U1568" i="5"/>
  <c r="Q1820" i="5"/>
  <c r="U1820" i="5"/>
  <c r="X2039" i="5"/>
  <c r="Y2039" i="5" s="1"/>
  <c r="W2039" i="5"/>
  <c r="R1567" i="5"/>
  <c r="S1567" i="5"/>
  <c r="T1567" i="5"/>
  <c r="K1606" i="5"/>
  <c r="M1606" i="5" s="1"/>
  <c r="J1390" i="5"/>
  <c r="K1390" i="5" s="1"/>
  <c r="M1390" i="5" s="1"/>
  <c r="W1391" i="5"/>
  <c r="X1391" i="5"/>
  <c r="Y1391" i="5" s="1"/>
  <c r="V1391" i="5" s="1"/>
  <c r="P1605" i="5"/>
  <c r="N1605" i="5"/>
  <c r="W1499" i="5"/>
  <c r="X1499" i="5"/>
  <c r="Y1499" i="5" s="1"/>
  <c r="W1643" i="5"/>
  <c r="X1643" i="5"/>
  <c r="P1461" i="5"/>
  <c r="N1461" i="5"/>
  <c r="Q1892" i="5"/>
  <c r="U1892" i="5"/>
  <c r="S1603" i="5"/>
  <c r="T1603" i="5"/>
  <c r="R1603" i="5"/>
  <c r="K2038" i="5"/>
  <c r="M2038" i="5" s="1"/>
  <c r="P2037" i="5"/>
  <c r="N2037" i="5"/>
  <c r="P1893" i="5"/>
  <c r="N1893" i="5"/>
  <c r="W1571" i="5"/>
  <c r="X1571" i="5"/>
  <c r="Y1571" i="5" s="1"/>
  <c r="S1459" i="5"/>
  <c r="T1459" i="5"/>
  <c r="R1459" i="5"/>
  <c r="W1895" i="5"/>
  <c r="X1895" i="5"/>
  <c r="Y1895" i="5" s="1"/>
  <c r="P1569" i="5"/>
  <c r="N1569" i="5"/>
  <c r="J1678" i="5"/>
  <c r="K1678" i="5" s="1"/>
  <c r="M1678" i="5" s="1"/>
  <c r="X1679" i="5"/>
  <c r="Y1679" i="5" s="1"/>
  <c r="W1679" i="5"/>
  <c r="R1891" i="5"/>
  <c r="T1891" i="5"/>
  <c r="S1891" i="5"/>
  <c r="K1822" i="5"/>
  <c r="M1822" i="5" s="1"/>
  <c r="Q1964" i="5"/>
  <c r="U1964" i="5"/>
  <c r="P1821" i="5"/>
  <c r="N1821" i="5"/>
  <c r="Q1929" i="5"/>
  <c r="U1929" i="5"/>
  <c r="P1389" i="5"/>
  <c r="N1389" i="5"/>
  <c r="K1570" i="5"/>
  <c r="M1570" i="5" s="1"/>
  <c r="K1894" i="5"/>
  <c r="M1894" i="5" s="1"/>
  <c r="P1677" i="5"/>
  <c r="N1677" i="5"/>
  <c r="S1963" i="5"/>
  <c r="T1963" i="5"/>
  <c r="R1963" i="5"/>
  <c r="S1819" i="5"/>
  <c r="T1819" i="5"/>
  <c r="R1819" i="5"/>
  <c r="K1462" i="5"/>
  <c r="M1462" i="5" s="1"/>
  <c r="X1823" i="5"/>
  <c r="Y1823" i="5" s="1"/>
  <c r="W1823" i="5"/>
  <c r="P1930" i="5"/>
  <c r="N1930" i="5"/>
  <c r="Q2000" i="5"/>
  <c r="U2000" i="5"/>
  <c r="K2002" i="5"/>
  <c r="M2002" i="5" s="1"/>
  <c r="R1928" i="5"/>
  <c r="S1928" i="5"/>
  <c r="T1928" i="5"/>
  <c r="T1675" i="5"/>
  <c r="R1675" i="5"/>
  <c r="S1675" i="5"/>
  <c r="Q1604" i="5"/>
  <c r="U1604" i="5"/>
  <c r="P1497" i="5"/>
  <c r="N1497" i="5"/>
  <c r="S1999" i="5"/>
  <c r="T1999" i="5"/>
  <c r="R1999" i="5"/>
  <c r="X1463" i="5"/>
  <c r="Y1463" i="5" s="1"/>
  <c r="W1463" i="5"/>
  <c r="T1387" i="5"/>
  <c r="R1387" i="5"/>
  <c r="S1387" i="5"/>
  <c r="P2001" i="5"/>
  <c r="N2001" i="5"/>
  <c r="X1967" i="5"/>
  <c r="Y1967" i="5" s="1"/>
  <c r="V1967" i="5" s="1"/>
  <c r="W1967" i="5"/>
  <c r="X2003" i="5"/>
  <c r="Y2003" i="5" s="1"/>
  <c r="W2003" i="5"/>
  <c r="W203" i="5"/>
  <c r="W672" i="5"/>
  <c r="P1281" i="5"/>
  <c r="N1281" i="5"/>
  <c r="R1279" i="5"/>
  <c r="S1279" i="5"/>
  <c r="T1279" i="5"/>
  <c r="K1282" i="5"/>
  <c r="M1282" i="5" s="1"/>
  <c r="X1283" i="5"/>
  <c r="Y1283" i="5" s="1"/>
  <c r="W1283" i="5"/>
  <c r="Q1280" i="5"/>
  <c r="U1280" i="5"/>
  <c r="Q1244" i="5"/>
  <c r="U1244" i="5"/>
  <c r="X1247" i="5"/>
  <c r="Y1247" i="5" s="1"/>
  <c r="W1247" i="5"/>
  <c r="K1246" i="5"/>
  <c r="M1246" i="5" s="1"/>
  <c r="T1243" i="5"/>
  <c r="R1243" i="5"/>
  <c r="S1243" i="5"/>
  <c r="N1245" i="5"/>
  <c r="P1245" i="5"/>
  <c r="R1207" i="5"/>
  <c r="S1207" i="5"/>
  <c r="T1207" i="5"/>
  <c r="K1210" i="5"/>
  <c r="M1210" i="5" s="1"/>
  <c r="W1211" i="5"/>
  <c r="X1211" i="5"/>
  <c r="Y1211" i="5" s="1"/>
  <c r="Q1208" i="5"/>
  <c r="U1208" i="5"/>
  <c r="P1209" i="5"/>
  <c r="N1209" i="5"/>
  <c r="X672" i="5"/>
  <c r="K1102" i="5"/>
  <c r="M1102" i="5" s="1"/>
  <c r="X1103" i="5"/>
  <c r="Y1103" i="5" s="1"/>
  <c r="W1103" i="5"/>
  <c r="R1099" i="5"/>
  <c r="T1099" i="5"/>
  <c r="S1099" i="5"/>
  <c r="N1101" i="5"/>
  <c r="P1101" i="5"/>
  <c r="Q1100" i="5"/>
  <c r="U1100" i="5"/>
  <c r="W708" i="5"/>
  <c r="X709" i="5" s="1"/>
  <c r="X852" i="5"/>
  <c r="W852" i="5"/>
  <c r="X636" i="5"/>
  <c r="X637" i="5" s="1"/>
  <c r="X239" i="5"/>
  <c r="W239" i="5"/>
  <c r="X1320" i="5"/>
  <c r="W1320" i="5"/>
  <c r="X167" i="5"/>
  <c r="W167" i="5"/>
  <c r="W95" i="5"/>
  <c r="X95" i="5"/>
  <c r="X203" i="5"/>
  <c r="W1000" i="5"/>
  <c r="X1000" i="5"/>
  <c r="X426" i="5"/>
  <c r="W426" i="5"/>
  <c r="X926" i="5"/>
  <c r="Y926" i="5" s="1"/>
  <c r="W926" i="5"/>
  <c r="W568" i="5"/>
  <c r="X568" i="5"/>
  <c r="X28" i="5"/>
  <c r="W28" i="5"/>
  <c r="K925" i="5"/>
  <c r="M925" i="5" s="1"/>
  <c r="Y31" i="8"/>
  <c r="Q923" i="5"/>
  <c r="W1070" i="5"/>
  <c r="X1070" i="5"/>
  <c r="T922" i="5"/>
  <c r="R922" i="5"/>
  <c r="U922" i="5" s="1"/>
  <c r="S922" i="5"/>
  <c r="S525" i="5"/>
  <c r="T525" i="5"/>
  <c r="R525" i="5"/>
  <c r="U525" i="5" s="1"/>
  <c r="W57" i="8"/>
  <c r="X20" i="8"/>
  <c r="Q526" i="5"/>
  <c r="P924" i="5"/>
  <c r="N924" i="5"/>
  <c r="W460" i="5"/>
  <c r="X460" i="5"/>
  <c r="K1138" i="5"/>
  <c r="M1138" i="5" s="1"/>
  <c r="K959" i="5"/>
  <c r="M959" i="5" s="1"/>
  <c r="W37" i="8"/>
  <c r="Q1136" i="5"/>
  <c r="Q957" i="5"/>
  <c r="U957" i="5" s="1"/>
  <c r="W32" i="8"/>
  <c r="N1137" i="5"/>
  <c r="P1137" i="5"/>
  <c r="P527" i="5"/>
  <c r="N527" i="5"/>
  <c r="P958" i="5"/>
  <c r="N958" i="5"/>
  <c r="K528" i="5"/>
  <c r="M528" i="5" s="1"/>
  <c r="W66" i="5"/>
  <c r="X66" i="5"/>
  <c r="X279" i="5"/>
  <c r="W279" i="5"/>
  <c r="W747" i="5"/>
  <c r="X747" i="5"/>
  <c r="X529" i="5"/>
  <c r="Y529" i="5" s="1"/>
  <c r="W529" i="5"/>
  <c r="W960" i="5"/>
  <c r="X960" i="5"/>
  <c r="Y960" i="5" s="1"/>
  <c r="X1139" i="5"/>
  <c r="Y1139" i="5" s="1"/>
  <c r="V1139" i="5" s="1"/>
  <c r="W1139" i="5"/>
  <c r="X133" i="5"/>
  <c r="W133" i="5"/>
  <c r="W1031" i="5"/>
  <c r="X1031" i="5"/>
  <c r="R413" i="5"/>
  <c r="U413" i="5" s="1"/>
  <c r="S413" i="5"/>
  <c r="T413" i="5"/>
  <c r="N87" i="5"/>
  <c r="P87" i="5"/>
  <c r="Q558" i="5"/>
  <c r="Q774" i="5"/>
  <c r="M88" i="5"/>
  <c r="R85" i="5"/>
  <c r="U85" i="5" s="1"/>
  <c r="T85" i="5"/>
  <c r="S85" i="5"/>
  <c r="R53" i="5"/>
  <c r="U53" i="5" s="1"/>
  <c r="S53" i="5"/>
  <c r="T53" i="5"/>
  <c r="Q306" i="5"/>
  <c r="U13" i="8"/>
  <c r="Q887" i="5"/>
  <c r="Y30" i="8"/>
  <c r="Y57" i="5"/>
  <c r="V57" i="5" s="1"/>
  <c r="Z58" i="5"/>
  <c r="T886" i="5"/>
  <c r="R886" i="5"/>
  <c r="U886" i="5" s="1"/>
  <c r="S886" i="5"/>
  <c r="P632" i="5"/>
  <c r="N632" i="5"/>
  <c r="N888" i="5"/>
  <c r="P888" i="5"/>
  <c r="N307" i="5"/>
  <c r="P307" i="5"/>
  <c r="U35" i="8"/>
  <c r="Q1062" i="5"/>
  <c r="K56" i="5"/>
  <c r="M56" i="5" s="1"/>
  <c r="Y634" i="5"/>
  <c r="Z635" i="5"/>
  <c r="P1063" i="5"/>
  <c r="N1063" i="5"/>
  <c r="Y890" i="5"/>
  <c r="V890" i="5" s="1"/>
  <c r="Z891" i="5"/>
  <c r="Y1065" i="5"/>
  <c r="V1065" i="5" s="1"/>
  <c r="Z1066" i="5"/>
  <c r="Y309" i="5"/>
  <c r="V309" i="5" s="1"/>
  <c r="Z310" i="5"/>
  <c r="K633" i="5"/>
  <c r="M633" i="5" s="1"/>
  <c r="S305" i="5"/>
  <c r="R305" i="5"/>
  <c r="U305" i="5" s="1"/>
  <c r="T305" i="5"/>
  <c r="Q631" i="5"/>
  <c r="U23" i="8"/>
  <c r="Z563" i="5"/>
  <c r="K889" i="5"/>
  <c r="M889" i="5" s="1"/>
  <c r="K1064" i="5"/>
  <c r="M1064" i="5" s="1"/>
  <c r="K308" i="5"/>
  <c r="M308" i="5" s="1"/>
  <c r="S1061" i="5"/>
  <c r="T1061" i="5"/>
  <c r="R1061" i="5"/>
  <c r="U1061" i="5" s="1"/>
  <c r="U6" i="8"/>
  <c r="Q54" i="5"/>
  <c r="Z851" i="5"/>
  <c r="T630" i="5"/>
  <c r="R630" i="5"/>
  <c r="U630" i="5" s="1"/>
  <c r="S630" i="5"/>
  <c r="P55" i="5"/>
  <c r="N55" i="5"/>
  <c r="K89" i="5"/>
  <c r="Y90" i="5"/>
  <c r="V90" i="5" s="1"/>
  <c r="R86" i="5"/>
  <c r="U86" i="5" s="1"/>
  <c r="S86" i="5"/>
  <c r="T86" i="5"/>
  <c r="T594" i="5"/>
  <c r="S594" i="5"/>
  <c r="R594" i="5"/>
  <c r="U594" i="5" s="1"/>
  <c r="U48" i="8"/>
  <c r="Z995" i="5"/>
  <c r="Y994" i="5"/>
  <c r="V994" i="5" s="1"/>
  <c r="N21" i="5"/>
  <c r="P21" i="5"/>
  <c r="Z708" i="5"/>
  <c r="K597" i="5"/>
  <c r="M597" i="5" s="1"/>
  <c r="Z202" i="5"/>
  <c r="Z238" i="5"/>
  <c r="K128" i="5"/>
  <c r="M128" i="5" s="1"/>
  <c r="P596" i="5"/>
  <c r="N596" i="5"/>
  <c r="T19" i="5"/>
  <c r="R19" i="5"/>
  <c r="U19" i="5" s="1"/>
  <c r="S19" i="5"/>
  <c r="K272" i="5"/>
  <c r="M272" i="5" s="1"/>
  <c r="Z743" i="5"/>
  <c r="Q270" i="5"/>
  <c r="U12" i="8"/>
  <c r="U33" i="8"/>
  <c r="Q991" i="5"/>
  <c r="N271" i="5"/>
  <c r="P271" i="5"/>
  <c r="Z599" i="5"/>
  <c r="Y598" i="5"/>
  <c r="Z130" i="5"/>
  <c r="Y129" i="5"/>
  <c r="V129" i="5" s="1"/>
  <c r="Z779" i="5"/>
  <c r="Z455" i="5"/>
  <c r="K22" i="5"/>
  <c r="M22" i="5" s="1"/>
  <c r="Z274" i="5"/>
  <c r="Y273" i="5"/>
  <c r="V273" i="5" s="1"/>
  <c r="U8" i="8"/>
  <c r="Q126" i="5"/>
  <c r="Z820" i="5"/>
  <c r="Z1030" i="5"/>
  <c r="N127" i="5"/>
  <c r="P127" i="5"/>
  <c r="Z24" i="5"/>
  <c r="Y23" i="5"/>
  <c r="V23" i="5" s="1"/>
  <c r="Z95" i="5"/>
  <c r="K993" i="5"/>
  <c r="M993" i="5" s="1"/>
  <c r="U22" i="8"/>
  <c r="Q595" i="5"/>
  <c r="V5" i="8"/>
  <c r="Q20" i="5"/>
  <c r="T125" i="5"/>
  <c r="R125" i="5"/>
  <c r="U125" i="5" s="1"/>
  <c r="S125" i="5"/>
  <c r="N992" i="5"/>
  <c r="P992" i="5"/>
  <c r="R450" i="5"/>
  <c r="U450" i="5" s="1"/>
  <c r="S450" i="5"/>
  <c r="T450" i="5"/>
  <c r="R269" i="5"/>
  <c r="U269" i="5" s="1"/>
  <c r="S269" i="5"/>
  <c r="T269" i="5"/>
  <c r="Z166" i="5"/>
  <c r="R990" i="5"/>
  <c r="U990" i="5" s="1"/>
  <c r="S990" i="5"/>
  <c r="T990" i="5"/>
  <c r="Z419" i="5"/>
  <c r="W14" i="8"/>
  <c r="T509" i="5"/>
  <c r="R509" i="5"/>
  <c r="U509" i="5" s="1"/>
  <c r="S509" i="5"/>
  <c r="Q508" i="5"/>
  <c r="F75" i="8" s="1"/>
  <c r="Q118" i="5"/>
  <c r="R119" i="5"/>
  <c r="U119" i="5" s="1"/>
  <c r="S119" i="5"/>
  <c r="T119" i="5"/>
  <c r="K116" i="5"/>
  <c r="M116" i="5" s="1"/>
  <c r="AA114" i="5"/>
  <c r="Y114" i="5" s="1"/>
  <c r="V114" i="5" s="1"/>
  <c r="N117" i="5"/>
  <c r="P117" i="5"/>
  <c r="R1432" i="5" l="1"/>
  <c r="T1432" i="5"/>
  <c r="S1432" i="5"/>
  <c r="Q1433" i="5"/>
  <c r="U1433" i="5"/>
  <c r="V1435" i="5"/>
  <c r="K1435" i="5"/>
  <c r="M1435" i="5" s="1"/>
  <c r="X1436" i="5"/>
  <c r="Y1436" i="5" s="1"/>
  <c r="W1436" i="5"/>
  <c r="P1434" i="5"/>
  <c r="N1434" i="5"/>
  <c r="V529" i="5"/>
  <c r="T1179" i="5"/>
  <c r="R1179" i="5"/>
  <c r="S1179" i="5"/>
  <c r="U1180" i="5"/>
  <c r="Q1180" i="5"/>
  <c r="V1723" i="5"/>
  <c r="K1723" i="5"/>
  <c r="M1723" i="5" s="1"/>
  <c r="S1360" i="5"/>
  <c r="R1360" i="5"/>
  <c r="T1360" i="5"/>
  <c r="K1758" i="5"/>
  <c r="M1758" i="5" s="1"/>
  <c r="V1758" i="5"/>
  <c r="X2084" i="5"/>
  <c r="Y2084" i="5" s="1"/>
  <c r="W2084" i="5"/>
  <c r="X1724" i="5"/>
  <c r="Y1724" i="5" s="1"/>
  <c r="W1724" i="5"/>
  <c r="W1759" i="5"/>
  <c r="X1759" i="5"/>
  <c r="Y1759" i="5" s="1"/>
  <c r="P1757" i="5"/>
  <c r="N1757" i="5"/>
  <c r="V2083" i="5"/>
  <c r="K2083" i="5"/>
  <c r="M2083" i="5" s="1"/>
  <c r="T1755" i="5"/>
  <c r="R1755" i="5"/>
  <c r="S1755" i="5"/>
  <c r="V1363" i="5"/>
  <c r="K1363" i="5"/>
  <c r="M1363" i="5" s="1"/>
  <c r="K1795" i="5"/>
  <c r="M1795" i="5" s="1"/>
  <c r="V1795" i="5"/>
  <c r="V926" i="5"/>
  <c r="P1794" i="5"/>
  <c r="N1794" i="5"/>
  <c r="W892" i="5"/>
  <c r="X892" i="5"/>
  <c r="Q1793" i="5"/>
  <c r="U1793" i="5"/>
  <c r="U1721" i="5"/>
  <c r="Q1721" i="5"/>
  <c r="W1364" i="5"/>
  <c r="X1364" i="5"/>
  <c r="Y1364" i="5" s="1"/>
  <c r="Q2081" i="5"/>
  <c r="U2081" i="5"/>
  <c r="W1796" i="5"/>
  <c r="X1796" i="5"/>
  <c r="Y1796" i="5" s="1"/>
  <c r="Q1361" i="5"/>
  <c r="U1361" i="5"/>
  <c r="V1182" i="5"/>
  <c r="K1182" i="5"/>
  <c r="M1182" i="5" s="1"/>
  <c r="T2080" i="5"/>
  <c r="R2080" i="5"/>
  <c r="S2080" i="5"/>
  <c r="N1181" i="5"/>
  <c r="P1181" i="5"/>
  <c r="N1722" i="5"/>
  <c r="P1722" i="5"/>
  <c r="N1362" i="5"/>
  <c r="P1362" i="5"/>
  <c r="R1720" i="5"/>
  <c r="S1720" i="5"/>
  <c r="T1720" i="5"/>
  <c r="P2082" i="5"/>
  <c r="N2082" i="5"/>
  <c r="Q1756" i="5"/>
  <c r="U1756" i="5"/>
  <c r="W1183" i="5"/>
  <c r="X1183" i="5"/>
  <c r="Y1183" i="5" s="1"/>
  <c r="R1792" i="5"/>
  <c r="S1792" i="5"/>
  <c r="T1792" i="5"/>
  <c r="P353" i="5"/>
  <c r="N353" i="5"/>
  <c r="U352" i="5"/>
  <c r="Q352" i="5"/>
  <c r="K354" i="5"/>
  <c r="M354" i="5" s="1"/>
  <c r="V354" i="5"/>
  <c r="R351" i="5"/>
  <c r="S351" i="5"/>
  <c r="T351" i="5"/>
  <c r="W355" i="5"/>
  <c r="X355" i="5"/>
  <c r="Y355" i="5" s="1"/>
  <c r="W817" i="5"/>
  <c r="X313" i="5"/>
  <c r="W313" i="5"/>
  <c r="X785" i="5"/>
  <c r="W785" i="5"/>
  <c r="X817" i="5"/>
  <c r="X1932" i="5"/>
  <c r="Y1932" i="5" s="1"/>
  <c r="K1932" i="5" s="1"/>
  <c r="M1932" i="5" s="1"/>
  <c r="W1932" i="5"/>
  <c r="V1931" i="5"/>
  <c r="V1895" i="5"/>
  <c r="V2039" i="5"/>
  <c r="V1463" i="5"/>
  <c r="V1103" i="5"/>
  <c r="V2003" i="5"/>
  <c r="V491" i="5"/>
  <c r="V1247" i="5"/>
  <c r="V1283" i="5"/>
  <c r="V1679" i="5"/>
  <c r="V1499" i="5"/>
  <c r="V1211" i="5"/>
  <c r="V1823" i="5"/>
  <c r="V1607" i="5"/>
  <c r="V960" i="5"/>
  <c r="V383" i="5"/>
  <c r="V1571" i="5"/>
  <c r="M8" i="8"/>
  <c r="W601" i="5"/>
  <c r="W602" i="5" s="1"/>
  <c r="N71" i="8"/>
  <c r="G75" i="8"/>
  <c r="W384" i="5"/>
  <c r="X384" i="5"/>
  <c r="Y384" i="5" s="1"/>
  <c r="K383" i="5"/>
  <c r="M383" i="5" s="1"/>
  <c r="P382" i="5"/>
  <c r="N382" i="5"/>
  <c r="S380" i="5"/>
  <c r="T380" i="5"/>
  <c r="R380" i="5"/>
  <c r="Q381" i="5"/>
  <c r="U381" i="5"/>
  <c r="W492" i="5"/>
  <c r="X492" i="5"/>
  <c r="Y492" i="5" s="1"/>
  <c r="K491" i="5"/>
  <c r="M491" i="5" s="1"/>
  <c r="T489" i="5"/>
  <c r="R489" i="5"/>
  <c r="U489" i="5" s="1"/>
  <c r="S489" i="5"/>
  <c r="P490" i="5"/>
  <c r="Q490" i="5" s="1"/>
  <c r="N490" i="5"/>
  <c r="S507" i="5"/>
  <c r="R507" i="5"/>
  <c r="U507" i="5" s="1"/>
  <c r="T507" i="5"/>
  <c r="K1967" i="5"/>
  <c r="M1967" i="5" s="1"/>
  <c r="P2002" i="5"/>
  <c r="N2002" i="5"/>
  <c r="K1823" i="5"/>
  <c r="M1823" i="5" s="1"/>
  <c r="R1929" i="5"/>
  <c r="S1929" i="5"/>
  <c r="T1929" i="5"/>
  <c r="Q1893" i="5"/>
  <c r="U1893" i="5"/>
  <c r="X1608" i="5"/>
  <c r="Y1608" i="5" s="1"/>
  <c r="W1608" i="5"/>
  <c r="W1644" i="5"/>
  <c r="X1644" i="5"/>
  <c r="U1605" i="5"/>
  <c r="Q1605" i="5"/>
  <c r="T1820" i="5"/>
  <c r="R1820" i="5"/>
  <c r="S1820" i="5"/>
  <c r="T1460" i="5"/>
  <c r="R1460" i="5"/>
  <c r="S1460" i="5"/>
  <c r="U2001" i="5"/>
  <c r="Q2001" i="5"/>
  <c r="W1464" i="5"/>
  <c r="X1464" i="5"/>
  <c r="Y1464" i="5" s="1"/>
  <c r="Q1497" i="5"/>
  <c r="U1497" i="5"/>
  <c r="T2000" i="5"/>
  <c r="R2000" i="5"/>
  <c r="S2000" i="5"/>
  <c r="P1462" i="5"/>
  <c r="N1462" i="5"/>
  <c r="P1570" i="5"/>
  <c r="N1570" i="5"/>
  <c r="Q1821" i="5"/>
  <c r="U1821" i="5"/>
  <c r="Q1569" i="5"/>
  <c r="U1569" i="5"/>
  <c r="K1571" i="5"/>
  <c r="M1571" i="5" s="1"/>
  <c r="Q2037" i="5"/>
  <c r="U2037" i="5"/>
  <c r="P1678" i="5"/>
  <c r="N1678" i="5"/>
  <c r="T1676" i="5"/>
  <c r="S1676" i="5"/>
  <c r="R1676" i="5"/>
  <c r="W2004" i="5"/>
  <c r="X2004" i="5"/>
  <c r="Y2004" i="5" s="1"/>
  <c r="V2004" i="5" s="1"/>
  <c r="K1463" i="5"/>
  <c r="M1463" i="5" s="1"/>
  <c r="K1895" i="5"/>
  <c r="M1895" i="5" s="1"/>
  <c r="X1572" i="5"/>
  <c r="Y1572" i="5" s="1"/>
  <c r="W1572" i="5"/>
  <c r="P2038" i="5"/>
  <c r="N2038" i="5"/>
  <c r="T1892" i="5"/>
  <c r="R1892" i="5"/>
  <c r="S1892" i="5"/>
  <c r="J1391" i="5"/>
  <c r="K1391" i="5" s="1"/>
  <c r="M1391" i="5" s="1"/>
  <c r="W1392" i="5"/>
  <c r="X1392" i="5"/>
  <c r="Y1392" i="5" s="1"/>
  <c r="S1568" i="5"/>
  <c r="T1568" i="5"/>
  <c r="R1568" i="5"/>
  <c r="S1496" i="5"/>
  <c r="T1496" i="5"/>
  <c r="R1496" i="5"/>
  <c r="P1966" i="5"/>
  <c r="N1966" i="5"/>
  <c r="S1388" i="5"/>
  <c r="T1388" i="5"/>
  <c r="R1388" i="5"/>
  <c r="K2003" i="5"/>
  <c r="M2003" i="5" s="1"/>
  <c r="S1604" i="5"/>
  <c r="R1604" i="5"/>
  <c r="T1604" i="5"/>
  <c r="Q1930" i="5"/>
  <c r="U1930" i="5"/>
  <c r="Q1677" i="5"/>
  <c r="U1677" i="5"/>
  <c r="Q1389" i="5"/>
  <c r="U1389" i="5"/>
  <c r="T1964" i="5"/>
  <c r="R1964" i="5"/>
  <c r="S1964" i="5"/>
  <c r="J1679" i="5"/>
  <c r="K1679" i="5" s="1"/>
  <c r="M1679" i="5" s="1"/>
  <c r="W1680" i="5"/>
  <c r="X1680" i="5"/>
  <c r="Y1680" i="5" s="1"/>
  <c r="W1896" i="5"/>
  <c r="X1896" i="5"/>
  <c r="Y1896" i="5" s="1"/>
  <c r="K1499" i="5"/>
  <c r="M1499" i="5" s="1"/>
  <c r="P1390" i="5"/>
  <c r="N1390" i="5"/>
  <c r="X2040" i="5"/>
  <c r="Y2040" i="5" s="1"/>
  <c r="W2040" i="5"/>
  <c r="T2036" i="5"/>
  <c r="R2036" i="5"/>
  <c r="S2036" i="5"/>
  <c r="P1931" i="5"/>
  <c r="N1931" i="5"/>
  <c r="W1968" i="5"/>
  <c r="X1968" i="5"/>
  <c r="Y1968" i="5" s="1"/>
  <c r="W1824" i="5"/>
  <c r="X1824" i="5"/>
  <c r="Y1824" i="5" s="1"/>
  <c r="P1894" i="5"/>
  <c r="N1894" i="5"/>
  <c r="P1822" i="5"/>
  <c r="N1822" i="5"/>
  <c r="Q1461" i="5"/>
  <c r="U1461" i="5"/>
  <c r="W1500" i="5"/>
  <c r="X1500" i="5"/>
  <c r="Y1500" i="5" s="1"/>
  <c r="P1606" i="5"/>
  <c r="N1606" i="5"/>
  <c r="K2039" i="5"/>
  <c r="M2039" i="5" s="1"/>
  <c r="P1498" i="5"/>
  <c r="N1498" i="5"/>
  <c r="K1607" i="5"/>
  <c r="M1607" i="5" s="1"/>
  <c r="U1965" i="5"/>
  <c r="Q1965" i="5"/>
  <c r="X204" i="5"/>
  <c r="W673" i="5"/>
  <c r="P1282" i="5"/>
  <c r="N1282" i="5"/>
  <c r="T1280" i="5"/>
  <c r="S1280" i="5"/>
  <c r="R1280" i="5"/>
  <c r="X1284" i="5"/>
  <c r="Y1284" i="5" s="1"/>
  <c r="V1284" i="5" s="1"/>
  <c r="W1284" i="5"/>
  <c r="K1283" i="5"/>
  <c r="M1283" i="5" s="1"/>
  <c r="Q1281" i="5"/>
  <c r="U1281" i="5"/>
  <c r="Q1245" i="5"/>
  <c r="U1245" i="5"/>
  <c r="P1246" i="5"/>
  <c r="N1246" i="5"/>
  <c r="W1248" i="5"/>
  <c r="X1248" i="5"/>
  <c r="Y1248" i="5" s="1"/>
  <c r="K1247" i="5"/>
  <c r="M1247" i="5" s="1"/>
  <c r="T1244" i="5"/>
  <c r="R1244" i="5"/>
  <c r="S1244" i="5"/>
  <c r="X1212" i="5"/>
  <c r="Y1212" i="5" s="1"/>
  <c r="W1212" i="5"/>
  <c r="Q1209" i="5"/>
  <c r="U1209" i="5"/>
  <c r="P1210" i="5"/>
  <c r="N1210" i="5"/>
  <c r="T1208" i="5"/>
  <c r="S1208" i="5"/>
  <c r="R1208" i="5"/>
  <c r="K1211" i="5"/>
  <c r="M1211" i="5" s="1"/>
  <c r="X673" i="5"/>
  <c r="T1100" i="5"/>
  <c r="R1100" i="5"/>
  <c r="S1100" i="5"/>
  <c r="W1104" i="5"/>
  <c r="X1104" i="5"/>
  <c r="Y1104" i="5" s="1"/>
  <c r="U1101" i="5"/>
  <c r="Q1101" i="5"/>
  <c r="K1103" i="5"/>
  <c r="M1103" i="5" s="1"/>
  <c r="P1102" i="5"/>
  <c r="N1102" i="5"/>
  <c r="W709" i="5"/>
  <c r="X710" i="5" s="1"/>
  <c r="W853" i="5"/>
  <c r="X853" i="5"/>
  <c r="W637" i="5"/>
  <c r="X240" i="5"/>
  <c r="W240" i="5"/>
  <c r="W1321" i="5"/>
  <c r="X1321" i="5"/>
  <c r="W96" i="5"/>
  <c r="X96" i="5"/>
  <c r="X168" i="5"/>
  <c r="W168" i="5"/>
  <c r="W204" i="5"/>
  <c r="K1139" i="5"/>
  <c r="M1139" i="5" s="1"/>
  <c r="W748" i="5"/>
  <c r="X748" i="5"/>
  <c r="X427" i="5"/>
  <c r="W427" i="5"/>
  <c r="X67" i="5"/>
  <c r="W67" i="5"/>
  <c r="Y20" i="8"/>
  <c r="Q527" i="5"/>
  <c r="P959" i="5"/>
  <c r="N959" i="5"/>
  <c r="W461" i="5"/>
  <c r="X461" i="5"/>
  <c r="U924" i="5"/>
  <c r="Q924" i="5"/>
  <c r="Z31" i="8"/>
  <c r="X1071" i="5"/>
  <c r="W1071" i="5"/>
  <c r="T923" i="5"/>
  <c r="S923" i="5"/>
  <c r="R923" i="5"/>
  <c r="U923" i="5" s="1"/>
  <c r="W569" i="5"/>
  <c r="X569" i="5"/>
  <c r="X37" i="8"/>
  <c r="Q1137" i="5"/>
  <c r="X57" i="8"/>
  <c r="S526" i="5"/>
  <c r="T526" i="5"/>
  <c r="R526" i="5"/>
  <c r="U526" i="5" s="1"/>
  <c r="W29" i="5"/>
  <c r="X29" i="5"/>
  <c r="X927" i="5"/>
  <c r="Y927" i="5" s="1"/>
  <c r="V927" i="5" s="1"/>
  <c r="W927" i="5"/>
  <c r="X530" i="5"/>
  <c r="Y530" i="5" s="1"/>
  <c r="W530" i="5"/>
  <c r="X280" i="5"/>
  <c r="W280" i="5"/>
  <c r="N528" i="5"/>
  <c r="P528" i="5"/>
  <c r="T957" i="5"/>
  <c r="S957" i="5"/>
  <c r="R957" i="5"/>
  <c r="S1136" i="5"/>
  <c r="R1136" i="5"/>
  <c r="U1136" i="5" s="1"/>
  <c r="T1136" i="5"/>
  <c r="K926" i="5"/>
  <c r="M926" i="5" s="1"/>
  <c r="K529" i="5"/>
  <c r="M529" i="5" s="1"/>
  <c r="K960" i="5"/>
  <c r="M960" i="5" s="1"/>
  <c r="X32" i="8"/>
  <c r="Q958" i="5"/>
  <c r="U958" i="5" s="1"/>
  <c r="P1138" i="5"/>
  <c r="N1138" i="5"/>
  <c r="P925" i="5"/>
  <c r="N925" i="5"/>
  <c r="X1001" i="5"/>
  <c r="W1001" i="5"/>
  <c r="X961" i="5"/>
  <c r="Y961" i="5" s="1"/>
  <c r="W961" i="5"/>
  <c r="X1140" i="5"/>
  <c r="Y1140" i="5" s="1"/>
  <c r="W1140" i="5"/>
  <c r="X134" i="5"/>
  <c r="W134" i="5"/>
  <c r="X1032" i="5"/>
  <c r="W1032" i="5"/>
  <c r="Q87" i="5"/>
  <c r="R7" i="8"/>
  <c r="S558" i="5"/>
  <c r="R558" i="5"/>
  <c r="U558" i="5" s="1"/>
  <c r="T558" i="5"/>
  <c r="R774" i="5"/>
  <c r="U774" i="5" s="1"/>
  <c r="S774" i="5"/>
  <c r="T774" i="5"/>
  <c r="M89" i="5"/>
  <c r="P88" i="5"/>
  <c r="N88" i="5"/>
  <c r="Q55" i="5"/>
  <c r="V6" i="8"/>
  <c r="N308" i="5"/>
  <c r="P308" i="5"/>
  <c r="Z564" i="5"/>
  <c r="Y1066" i="5"/>
  <c r="V1066" i="5" s="1"/>
  <c r="Z1067" i="5"/>
  <c r="Y635" i="5"/>
  <c r="Z636" i="5"/>
  <c r="S1062" i="5"/>
  <c r="T1062" i="5"/>
  <c r="R1062" i="5"/>
  <c r="U1062" i="5" s="1"/>
  <c r="Y58" i="5"/>
  <c r="V58" i="5" s="1"/>
  <c r="Z59" i="5"/>
  <c r="K1065" i="5"/>
  <c r="M1065" i="5" s="1"/>
  <c r="K634" i="5"/>
  <c r="M634" i="5" s="1"/>
  <c r="K57" i="5"/>
  <c r="M57" i="5" s="1"/>
  <c r="S887" i="5"/>
  <c r="T887" i="5"/>
  <c r="R887" i="5"/>
  <c r="U887" i="5" s="1"/>
  <c r="Z852" i="5"/>
  <c r="R54" i="5"/>
  <c r="U54" i="5" s="1"/>
  <c r="S54" i="5"/>
  <c r="T54" i="5"/>
  <c r="N1064" i="5"/>
  <c r="P1064" i="5"/>
  <c r="P889" i="5"/>
  <c r="N889" i="5"/>
  <c r="Y310" i="5"/>
  <c r="V310" i="5" s="1"/>
  <c r="Z311" i="5"/>
  <c r="Y891" i="5"/>
  <c r="V891" i="5" s="1"/>
  <c r="Z892" i="5"/>
  <c r="Q307" i="5"/>
  <c r="V13" i="8"/>
  <c r="V23" i="8"/>
  <c r="Q632" i="5"/>
  <c r="R631" i="5"/>
  <c r="U631" i="5" s="1"/>
  <c r="S631" i="5"/>
  <c r="T631" i="5"/>
  <c r="N633" i="5"/>
  <c r="P633" i="5"/>
  <c r="K309" i="5"/>
  <c r="M309" i="5" s="1"/>
  <c r="K890" i="5"/>
  <c r="M890" i="5" s="1"/>
  <c r="V35" i="8"/>
  <c r="Q1063" i="5"/>
  <c r="P56" i="5"/>
  <c r="N56" i="5"/>
  <c r="Z30" i="8"/>
  <c r="Q888" i="5"/>
  <c r="T306" i="5"/>
  <c r="R306" i="5"/>
  <c r="U306" i="5" s="1"/>
  <c r="S306" i="5"/>
  <c r="Y91" i="5"/>
  <c r="V91" i="5" s="1"/>
  <c r="K90" i="5"/>
  <c r="Z420" i="5"/>
  <c r="S20" i="5"/>
  <c r="R20" i="5"/>
  <c r="U20" i="5" s="1"/>
  <c r="T20" i="5"/>
  <c r="Z1031" i="5"/>
  <c r="K273" i="5"/>
  <c r="M273" i="5" s="1"/>
  <c r="P22" i="5"/>
  <c r="N22" i="5"/>
  <c r="K598" i="5"/>
  <c r="M598" i="5" s="1"/>
  <c r="S991" i="5"/>
  <c r="T991" i="5"/>
  <c r="R991" i="5"/>
  <c r="U991" i="5" s="1"/>
  <c r="R270" i="5"/>
  <c r="U270" i="5" s="1"/>
  <c r="S270" i="5"/>
  <c r="T270" i="5"/>
  <c r="P597" i="5"/>
  <c r="N597" i="5"/>
  <c r="K994" i="5"/>
  <c r="M994" i="5" s="1"/>
  <c r="Z167" i="5"/>
  <c r="K23" i="5"/>
  <c r="M23" i="5" s="1"/>
  <c r="R126" i="5"/>
  <c r="U126" i="5" s="1"/>
  <c r="T126" i="5"/>
  <c r="S126" i="5"/>
  <c r="Z275" i="5"/>
  <c r="Y274" i="5"/>
  <c r="V274" i="5" s="1"/>
  <c r="Z780" i="5"/>
  <c r="Z600" i="5"/>
  <c r="Y599" i="5"/>
  <c r="Q596" i="5"/>
  <c r="V22" i="8"/>
  <c r="Z239" i="5"/>
  <c r="Z996" i="5"/>
  <c r="Y995" i="5"/>
  <c r="V995" i="5" s="1"/>
  <c r="N993" i="5"/>
  <c r="P993" i="5"/>
  <c r="Z96" i="5"/>
  <c r="Z25" i="5"/>
  <c r="Y24" i="5"/>
  <c r="V24" i="5" s="1"/>
  <c r="Z821" i="5"/>
  <c r="V48" i="8"/>
  <c r="Z456" i="5"/>
  <c r="K129" i="5"/>
  <c r="M129" i="5" s="1"/>
  <c r="Q271" i="5"/>
  <c r="V12" i="8"/>
  <c r="Z744" i="5"/>
  <c r="W5" i="8"/>
  <c r="Q21" i="5"/>
  <c r="V33" i="8"/>
  <c r="Q992" i="5"/>
  <c r="T595" i="5"/>
  <c r="R595" i="5"/>
  <c r="U595" i="5" s="1"/>
  <c r="S595" i="5"/>
  <c r="V8" i="8"/>
  <c r="Q127" i="5"/>
  <c r="Z131" i="5"/>
  <c r="Y130" i="5"/>
  <c r="V130" i="5" s="1"/>
  <c r="P272" i="5"/>
  <c r="N272" i="5"/>
  <c r="P128" i="5"/>
  <c r="N128" i="5"/>
  <c r="Z203" i="5"/>
  <c r="Z709" i="5"/>
  <c r="R508" i="5"/>
  <c r="U508" i="5" s="1"/>
  <c r="S508" i="5"/>
  <c r="T508" i="5"/>
  <c r="X14" i="8"/>
  <c r="K115" i="5"/>
  <c r="M115" i="5" s="1"/>
  <c r="Q117" i="5"/>
  <c r="M71" i="8" s="1"/>
  <c r="T118" i="5"/>
  <c r="R118" i="5"/>
  <c r="U118" i="5" s="1"/>
  <c r="S118" i="5"/>
  <c r="AA113" i="5"/>
  <c r="Y113" i="5" s="1"/>
  <c r="V113" i="5" s="1"/>
  <c r="N116" i="5"/>
  <c r="P116" i="5"/>
  <c r="L8" i="8" s="1"/>
  <c r="U1434" i="5" l="1"/>
  <c r="Q1434" i="5"/>
  <c r="R1433" i="5"/>
  <c r="S1433" i="5"/>
  <c r="T1433" i="5"/>
  <c r="X1437" i="5"/>
  <c r="Y1437" i="5" s="1"/>
  <c r="K1437" i="5" s="1"/>
  <c r="M1437" i="5" s="1"/>
  <c r="W1437" i="5"/>
  <c r="V530" i="5"/>
  <c r="V1436" i="5"/>
  <c r="K1436" i="5"/>
  <c r="M1436" i="5" s="1"/>
  <c r="N1435" i="5"/>
  <c r="P1435" i="5"/>
  <c r="V1140" i="5"/>
  <c r="V1183" i="5"/>
  <c r="K1183" i="5"/>
  <c r="M1183" i="5" s="1"/>
  <c r="P1182" i="5"/>
  <c r="N1182" i="5"/>
  <c r="X893" i="5"/>
  <c r="W893" i="5"/>
  <c r="P1363" i="5"/>
  <c r="N1363" i="5"/>
  <c r="X1760" i="5"/>
  <c r="Y1760" i="5" s="1"/>
  <c r="W1760" i="5"/>
  <c r="X1184" i="5"/>
  <c r="Y1184" i="5" s="1"/>
  <c r="W1184" i="5"/>
  <c r="U1181" i="5"/>
  <c r="Q1181" i="5"/>
  <c r="S2081" i="5"/>
  <c r="T2081" i="5"/>
  <c r="R2081" i="5"/>
  <c r="R1793" i="5"/>
  <c r="S1793" i="5"/>
  <c r="T1793" i="5"/>
  <c r="P2083" i="5"/>
  <c r="N2083" i="5"/>
  <c r="X1725" i="5"/>
  <c r="Y1725" i="5" s="1"/>
  <c r="W1725" i="5"/>
  <c r="P1758" i="5"/>
  <c r="N1758" i="5"/>
  <c r="K1364" i="5"/>
  <c r="M1364" i="5" s="1"/>
  <c r="V1364" i="5"/>
  <c r="Q1794" i="5"/>
  <c r="U1794" i="5"/>
  <c r="V1724" i="5"/>
  <c r="K1724" i="5"/>
  <c r="M1724" i="5" s="1"/>
  <c r="P1723" i="5"/>
  <c r="N1723" i="5"/>
  <c r="S1756" i="5"/>
  <c r="T1756" i="5"/>
  <c r="R1756" i="5"/>
  <c r="Q1362" i="5"/>
  <c r="U1362" i="5"/>
  <c r="T1361" i="5"/>
  <c r="R1361" i="5"/>
  <c r="S1361" i="5"/>
  <c r="W1365" i="5"/>
  <c r="X1365" i="5"/>
  <c r="Y1365" i="5" s="1"/>
  <c r="V1796" i="5"/>
  <c r="K1796" i="5"/>
  <c r="M1796" i="5" s="1"/>
  <c r="T1721" i="5"/>
  <c r="R1721" i="5"/>
  <c r="S1721" i="5"/>
  <c r="U1757" i="5"/>
  <c r="Q1757" i="5"/>
  <c r="W2085" i="5"/>
  <c r="X2085" i="5"/>
  <c r="Y2085" i="5" s="1"/>
  <c r="T1180" i="5"/>
  <c r="R1180" i="5"/>
  <c r="S1180" i="5"/>
  <c r="Q2082" i="5"/>
  <c r="U2082" i="5"/>
  <c r="Q1722" i="5"/>
  <c r="U1722" i="5"/>
  <c r="X1797" i="5"/>
  <c r="Y1797" i="5" s="1"/>
  <c r="W1797" i="5"/>
  <c r="P1795" i="5"/>
  <c r="N1795" i="5"/>
  <c r="V1437" i="5"/>
  <c r="V1759" i="5"/>
  <c r="K1759" i="5"/>
  <c r="M1759" i="5" s="1"/>
  <c r="V2084" i="5"/>
  <c r="K2084" i="5"/>
  <c r="M2084" i="5" s="1"/>
  <c r="V355" i="5"/>
  <c r="K355" i="5"/>
  <c r="M355" i="5" s="1"/>
  <c r="P354" i="5"/>
  <c r="N354" i="5"/>
  <c r="W356" i="5"/>
  <c r="X356" i="5"/>
  <c r="Y356" i="5" s="1"/>
  <c r="R352" i="5"/>
  <c r="T352" i="5"/>
  <c r="S352" i="5"/>
  <c r="U353" i="5"/>
  <c r="Q353" i="5"/>
  <c r="W68" i="5"/>
  <c r="X68" i="5"/>
  <c r="W818" i="5"/>
  <c r="W1933" i="5"/>
  <c r="X1933" i="5"/>
  <c r="Y1933" i="5" s="1"/>
  <c r="K1933" i="5" s="1"/>
  <c r="M1933" i="5" s="1"/>
  <c r="X818" i="5"/>
  <c r="X314" i="5"/>
  <c r="W314" i="5"/>
  <c r="V1248" i="5"/>
  <c r="V1968" i="5"/>
  <c r="V1932" i="5"/>
  <c r="X786" i="5"/>
  <c r="W786" i="5"/>
  <c r="V1392" i="5"/>
  <c r="V492" i="5"/>
  <c r="V961" i="5"/>
  <c r="V1608" i="5"/>
  <c r="V384" i="5"/>
  <c r="V1896" i="5"/>
  <c r="V2040" i="5"/>
  <c r="V1572" i="5"/>
  <c r="V1104" i="5"/>
  <c r="V1824" i="5"/>
  <c r="V1464" i="5"/>
  <c r="V1212" i="5"/>
  <c r="V1500" i="5"/>
  <c r="V1680" i="5"/>
  <c r="X602" i="5"/>
  <c r="X603" i="5" s="1"/>
  <c r="Q382" i="5"/>
  <c r="U382" i="5"/>
  <c r="T381" i="5"/>
  <c r="S381" i="5"/>
  <c r="R381" i="5"/>
  <c r="P383" i="5"/>
  <c r="N383" i="5"/>
  <c r="K384" i="5"/>
  <c r="M384" i="5" s="1"/>
  <c r="X385" i="5"/>
  <c r="Y385" i="5" s="1"/>
  <c r="W385" i="5"/>
  <c r="W205" i="5"/>
  <c r="P491" i="5"/>
  <c r="N491" i="5"/>
  <c r="R490" i="5"/>
  <c r="U490" i="5" s="1"/>
  <c r="T490" i="5"/>
  <c r="S490" i="5"/>
  <c r="K492" i="5"/>
  <c r="M492" i="5" s="1"/>
  <c r="W493" i="5"/>
  <c r="X493" i="5"/>
  <c r="Y493" i="5" s="1"/>
  <c r="T1965" i="5"/>
  <c r="S1965" i="5"/>
  <c r="R1965" i="5"/>
  <c r="K1824" i="5"/>
  <c r="M1824" i="5" s="1"/>
  <c r="Q1390" i="5"/>
  <c r="U1390" i="5"/>
  <c r="J1680" i="5"/>
  <c r="K1680" i="5" s="1"/>
  <c r="M1680" i="5" s="1"/>
  <c r="W1681" i="5"/>
  <c r="X1681" i="5"/>
  <c r="Y1681" i="5" s="1"/>
  <c r="T1389" i="5"/>
  <c r="R1389" i="5"/>
  <c r="S1389" i="5"/>
  <c r="K1572" i="5"/>
  <c r="M1572" i="5" s="1"/>
  <c r="X2005" i="5"/>
  <c r="Y2005" i="5" s="1"/>
  <c r="W2005" i="5"/>
  <c r="X1465" i="5"/>
  <c r="Y1465" i="5" s="1"/>
  <c r="W1465" i="5"/>
  <c r="X1645" i="5"/>
  <c r="W1645" i="5"/>
  <c r="S1893" i="5"/>
  <c r="R1893" i="5"/>
  <c r="T1893" i="5"/>
  <c r="P2039" i="5"/>
  <c r="N2039" i="5"/>
  <c r="T1461" i="5"/>
  <c r="R1461" i="5"/>
  <c r="S1461" i="5"/>
  <c r="X1825" i="5"/>
  <c r="Y1825" i="5" s="1"/>
  <c r="W1825" i="5"/>
  <c r="P1679" i="5"/>
  <c r="N1679" i="5"/>
  <c r="P1895" i="5"/>
  <c r="N1895" i="5"/>
  <c r="T2037" i="5"/>
  <c r="R2037" i="5"/>
  <c r="S2037" i="5"/>
  <c r="T1821" i="5"/>
  <c r="R1821" i="5"/>
  <c r="S1821" i="5"/>
  <c r="T2001" i="5"/>
  <c r="R2001" i="5"/>
  <c r="S2001" i="5"/>
  <c r="P1932" i="5"/>
  <c r="N1932" i="5"/>
  <c r="U2002" i="5"/>
  <c r="Q2002" i="5"/>
  <c r="P1607" i="5"/>
  <c r="N1607" i="5"/>
  <c r="K1968" i="5"/>
  <c r="M1968" i="5" s="1"/>
  <c r="P1499" i="5"/>
  <c r="N1499" i="5"/>
  <c r="T1677" i="5"/>
  <c r="R1677" i="5"/>
  <c r="S1677" i="5"/>
  <c r="Q1966" i="5"/>
  <c r="U1966" i="5"/>
  <c r="P1571" i="5"/>
  <c r="N1571" i="5"/>
  <c r="Q1606" i="5"/>
  <c r="U1606" i="5"/>
  <c r="Q1822" i="5"/>
  <c r="U1822" i="5"/>
  <c r="W1969" i="5"/>
  <c r="X1969" i="5"/>
  <c r="Y1969" i="5" s="1"/>
  <c r="X2041" i="5"/>
  <c r="Y2041" i="5" s="1"/>
  <c r="W2041" i="5"/>
  <c r="K1896" i="5"/>
  <c r="M1896" i="5" s="1"/>
  <c r="P2003" i="5"/>
  <c r="N2003" i="5"/>
  <c r="Q1570" i="5"/>
  <c r="U1570" i="5"/>
  <c r="R1605" i="5"/>
  <c r="S1605" i="5"/>
  <c r="T1605" i="5"/>
  <c r="W1609" i="5"/>
  <c r="X1609" i="5"/>
  <c r="Y1609" i="5" s="1"/>
  <c r="K1500" i="5"/>
  <c r="M1500" i="5" s="1"/>
  <c r="K2040" i="5"/>
  <c r="M2040" i="5" s="1"/>
  <c r="W1897" i="5"/>
  <c r="X1897" i="5"/>
  <c r="Y1897" i="5" s="1"/>
  <c r="R1930" i="5"/>
  <c r="S1930" i="5"/>
  <c r="T1930" i="5"/>
  <c r="J1392" i="5"/>
  <c r="K1392" i="5" s="1"/>
  <c r="M1392" i="5" s="1"/>
  <c r="X1393" i="5"/>
  <c r="Y1393" i="5" s="1"/>
  <c r="W1393" i="5"/>
  <c r="Q2038" i="5"/>
  <c r="U2038" i="5"/>
  <c r="P1463" i="5"/>
  <c r="N1463" i="5"/>
  <c r="R1497" i="5"/>
  <c r="T1497" i="5"/>
  <c r="S1497" i="5"/>
  <c r="K1608" i="5"/>
  <c r="M1608" i="5" s="1"/>
  <c r="U1498" i="5"/>
  <c r="Q1498" i="5"/>
  <c r="X1501" i="5"/>
  <c r="Y1501" i="5" s="1"/>
  <c r="W1501" i="5"/>
  <c r="Q1894" i="5"/>
  <c r="U1894" i="5"/>
  <c r="Q1931" i="5"/>
  <c r="U1931" i="5"/>
  <c r="P1391" i="5"/>
  <c r="N1391" i="5"/>
  <c r="X1573" i="5"/>
  <c r="Y1573" i="5" s="1"/>
  <c r="W1573" i="5"/>
  <c r="K2004" i="5"/>
  <c r="M2004" i="5" s="1"/>
  <c r="U1678" i="5"/>
  <c r="Q1678" i="5"/>
  <c r="R1569" i="5"/>
  <c r="S1569" i="5"/>
  <c r="T1569" i="5"/>
  <c r="Q1462" i="5"/>
  <c r="U1462" i="5"/>
  <c r="K1464" i="5"/>
  <c r="M1464" i="5" s="1"/>
  <c r="P1823" i="5"/>
  <c r="N1823" i="5"/>
  <c r="P1967" i="5"/>
  <c r="N1967" i="5"/>
  <c r="X674" i="5"/>
  <c r="K1284" i="5"/>
  <c r="M1284" i="5" s="1"/>
  <c r="T1281" i="5"/>
  <c r="R1281" i="5"/>
  <c r="S1281" i="5"/>
  <c r="P1283" i="5"/>
  <c r="N1283" i="5"/>
  <c r="W1285" i="5"/>
  <c r="X1285" i="5"/>
  <c r="Y1285" i="5" s="1"/>
  <c r="Q1282" i="5"/>
  <c r="U1282" i="5"/>
  <c r="K1248" i="5"/>
  <c r="M1248" i="5" s="1"/>
  <c r="W1249" i="5"/>
  <c r="X1249" i="5"/>
  <c r="Y1249" i="5" s="1"/>
  <c r="Q1246" i="5"/>
  <c r="U1246" i="5"/>
  <c r="P1247" i="5"/>
  <c r="N1247" i="5"/>
  <c r="S1245" i="5"/>
  <c r="T1245" i="5"/>
  <c r="R1245" i="5"/>
  <c r="Q1210" i="5"/>
  <c r="U1210" i="5"/>
  <c r="P1211" i="5"/>
  <c r="N1211" i="5"/>
  <c r="S1209" i="5"/>
  <c r="T1209" i="5"/>
  <c r="R1209" i="5"/>
  <c r="X1213" i="5"/>
  <c r="Y1213" i="5" s="1"/>
  <c r="W1213" i="5"/>
  <c r="K1212" i="5"/>
  <c r="M1212" i="5" s="1"/>
  <c r="W674" i="5"/>
  <c r="K1104" i="5"/>
  <c r="M1104" i="5" s="1"/>
  <c r="Q1102" i="5"/>
  <c r="U1102" i="5"/>
  <c r="W1105" i="5"/>
  <c r="X1105" i="5"/>
  <c r="Y1105" i="5" s="1"/>
  <c r="P1103" i="5"/>
  <c r="N1103" i="5"/>
  <c r="S1101" i="5"/>
  <c r="T1101" i="5"/>
  <c r="R1101" i="5"/>
  <c r="W710" i="5"/>
  <c r="W711" i="5" s="1"/>
  <c r="X854" i="5"/>
  <c r="W854" i="5"/>
  <c r="W638" i="5"/>
  <c r="X638" i="5"/>
  <c r="W241" i="5"/>
  <c r="X241" i="5"/>
  <c r="W1322" i="5"/>
  <c r="X1322" i="5"/>
  <c r="W97" i="5"/>
  <c r="X97" i="5"/>
  <c r="W169" i="5"/>
  <c r="X169" i="5"/>
  <c r="X205" i="5"/>
  <c r="U528" i="5"/>
  <c r="Q528" i="5"/>
  <c r="Z20" i="8"/>
  <c r="Q959" i="5"/>
  <c r="U959" i="5" s="1"/>
  <c r="Y32" i="8"/>
  <c r="X428" i="5"/>
  <c r="W428" i="5"/>
  <c r="K1140" i="5"/>
  <c r="M1140" i="5" s="1"/>
  <c r="K961" i="5"/>
  <c r="M961" i="5" s="1"/>
  <c r="Q925" i="5"/>
  <c r="AA31" i="8"/>
  <c r="W30" i="5"/>
  <c r="X30" i="5"/>
  <c r="T527" i="5"/>
  <c r="R527" i="5"/>
  <c r="U527" i="5" s="1"/>
  <c r="S527" i="5"/>
  <c r="N529" i="5"/>
  <c r="P529" i="5"/>
  <c r="W281" i="5"/>
  <c r="X281" i="5"/>
  <c r="S1137" i="5"/>
  <c r="T1137" i="5"/>
  <c r="R1137" i="5"/>
  <c r="U1137" i="5" s="1"/>
  <c r="W570" i="5"/>
  <c r="X570" i="5"/>
  <c r="X1072" i="5"/>
  <c r="W1072" i="5"/>
  <c r="W462" i="5"/>
  <c r="X462" i="5"/>
  <c r="P960" i="5"/>
  <c r="N960" i="5"/>
  <c r="W749" i="5"/>
  <c r="X749" i="5"/>
  <c r="X1002" i="5"/>
  <c r="W1002" i="5"/>
  <c r="U1138" i="5"/>
  <c r="Q1138" i="5"/>
  <c r="Y37" i="8"/>
  <c r="P926" i="5"/>
  <c r="N926" i="5"/>
  <c r="W531" i="5"/>
  <c r="X531" i="5"/>
  <c r="Y531" i="5" s="1"/>
  <c r="W928" i="5"/>
  <c r="X928" i="5"/>
  <c r="Y928" i="5" s="1"/>
  <c r="V928" i="5" s="1"/>
  <c r="N1139" i="5"/>
  <c r="P1139" i="5"/>
  <c r="Y57" i="8"/>
  <c r="S958" i="5"/>
  <c r="R958" i="5"/>
  <c r="T958" i="5"/>
  <c r="K530" i="5"/>
  <c r="M530" i="5" s="1"/>
  <c r="K927" i="5"/>
  <c r="M927" i="5" s="1"/>
  <c r="T924" i="5"/>
  <c r="R924" i="5"/>
  <c r="S924" i="5"/>
  <c r="W962" i="5"/>
  <c r="X962" i="5"/>
  <c r="Y962" i="5" s="1"/>
  <c r="W1141" i="5"/>
  <c r="X1141" i="5"/>
  <c r="Y1141" i="5" s="1"/>
  <c r="X135" i="5"/>
  <c r="W135" i="5"/>
  <c r="W1033" i="5"/>
  <c r="X1033" i="5"/>
  <c r="M90" i="5"/>
  <c r="N89" i="5"/>
  <c r="P89" i="5"/>
  <c r="T87" i="5"/>
  <c r="S87" i="5"/>
  <c r="R87" i="5"/>
  <c r="U87" i="5" s="1"/>
  <c r="S7" i="8"/>
  <c r="Q88" i="5"/>
  <c r="R888" i="5"/>
  <c r="U888" i="5" s="1"/>
  <c r="S888" i="5"/>
  <c r="T888" i="5"/>
  <c r="K891" i="5"/>
  <c r="M891" i="5" s="1"/>
  <c r="Q889" i="5"/>
  <c r="AA30" i="8"/>
  <c r="Z853" i="5"/>
  <c r="N57" i="5"/>
  <c r="P57" i="5"/>
  <c r="K58" i="5"/>
  <c r="M58" i="5" s="1"/>
  <c r="W13" i="8"/>
  <c r="Q308" i="5"/>
  <c r="S1063" i="5"/>
  <c r="R1063" i="5"/>
  <c r="U1063" i="5" s="1"/>
  <c r="T1063" i="5"/>
  <c r="P890" i="5"/>
  <c r="N890" i="5"/>
  <c r="T632" i="5"/>
  <c r="R632" i="5"/>
  <c r="U632" i="5" s="1"/>
  <c r="S632" i="5"/>
  <c r="Y311" i="5"/>
  <c r="V311" i="5" s="1"/>
  <c r="Z312" i="5"/>
  <c r="Q1064" i="5"/>
  <c r="W35" i="8"/>
  <c r="P1065" i="5"/>
  <c r="N1065" i="5"/>
  <c r="W23" i="8"/>
  <c r="Q633" i="5"/>
  <c r="K310" i="5"/>
  <c r="M310" i="5" s="1"/>
  <c r="P634" i="5"/>
  <c r="N634" i="5"/>
  <c r="Y636" i="5"/>
  <c r="Z637" i="5"/>
  <c r="Y1067" i="5"/>
  <c r="V1067" i="5" s="1"/>
  <c r="Z1068" i="5"/>
  <c r="S55" i="5"/>
  <c r="R55" i="5"/>
  <c r="U55" i="5" s="1"/>
  <c r="T55" i="5"/>
  <c r="W6" i="8"/>
  <c r="Q56" i="5"/>
  <c r="P309" i="5"/>
  <c r="N309" i="5"/>
  <c r="T307" i="5"/>
  <c r="S307" i="5"/>
  <c r="R307" i="5"/>
  <c r="U307" i="5" s="1"/>
  <c r="Y892" i="5"/>
  <c r="V892" i="5" s="1"/>
  <c r="Z893" i="5"/>
  <c r="Y59" i="5"/>
  <c r="V59" i="5" s="1"/>
  <c r="Z60" i="5"/>
  <c r="K635" i="5"/>
  <c r="M635" i="5" s="1"/>
  <c r="K1066" i="5"/>
  <c r="M1066" i="5" s="1"/>
  <c r="Z565" i="5"/>
  <c r="Y92" i="5"/>
  <c r="V92" i="5" s="1"/>
  <c r="K91" i="5"/>
  <c r="M91" i="5" s="1"/>
  <c r="T21" i="5"/>
  <c r="S21" i="5"/>
  <c r="R21" i="5"/>
  <c r="U21" i="5" s="1"/>
  <c r="N129" i="5"/>
  <c r="P129" i="5"/>
  <c r="Z822" i="5"/>
  <c r="Z97" i="5"/>
  <c r="K599" i="5"/>
  <c r="M599" i="5" s="1"/>
  <c r="K274" i="5"/>
  <c r="M274" i="5" s="1"/>
  <c r="W48" i="8"/>
  <c r="Z1032" i="5"/>
  <c r="Z710" i="5"/>
  <c r="T127" i="5"/>
  <c r="R127" i="5"/>
  <c r="U127" i="5" s="1"/>
  <c r="S127" i="5"/>
  <c r="S271" i="5"/>
  <c r="T271" i="5"/>
  <c r="R271" i="5"/>
  <c r="U271" i="5" s="1"/>
  <c r="K24" i="5"/>
  <c r="M24" i="5" s="1"/>
  <c r="W33" i="8"/>
  <c r="Q993" i="5"/>
  <c r="K995" i="5"/>
  <c r="M995" i="5" s="1"/>
  <c r="R596" i="5"/>
  <c r="U596" i="5" s="1"/>
  <c r="S596" i="5"/>
  <c r="T596" i="5"/>
  <c r="Z601" i="5"/>
  <c r="Y600" i="5"/>
  <c r="Z781" i="5"/>
  <c r="Z276" i="5"/>
  <c r="Y275" i="5"/>
  <c r="V275" i="5" s="1"/>
  <c r="N23" i="5"/>
  <c r="P23" i="5"/>
  <c r="W22" i="8"/>
  <c r="Q597" i="5"/>
  <c r="Q22" i="5"/>
  <c r="X5" i="8"/>
  <c r="K130" i="5"/>
  <c r="M130" i="5" s="1"/>
  <c r="T992" i="5"/>
  <c r="R992" i="5"/>
  <c r="U992" i="5" s="1"/>
  <c r="S992" i="5"/>
  <c r="Z457" i="5"/>
  <c r="Z26" i="5"/>
  <c r="Y25" i="5"/>
  <c r="V25" i="5" s="1"/>
  <c r="Z997" i="5"/>
  <c r="Y996" i="5"/>
  <c r="V996" i="5" s="1"/>
  <c r="Z168" i="5"/>
  <c r="N598" i="5"/>
  <c r="P598" i="5"/>
  <c r="P273" i="5"/>
  <c r="N273" i="5"/>
  <c r="Z204" i="5"/>
  <c r="W8" i="8"/>
  <c r="Q128" i="5"/>
  <c r="W12" i="8"/>
  <c r="Q272" i="5"/>
  <c r="Z132" i="5"/>
  <c r="Y131" i="5"/>
  <c r="V131" i="5" s="1"/>
  <c r="Z745" i="5"/>
  <c r="Z240" i="5"/>
  <c r="P994" i="5"/>
  <c r="N994" i="5"/>
  <c r="Z421" i="5"/>
  <c r="Y14" i="8"/>
  <c r="Q116" i="5"/>
  <c r="K114" i="5"/>
  <c r="M114" i="5" s="1"/>
  <c r="AA112" i="5"/>
  <c r="Y112" i="5" s="1"/>
  <c r="V112" i="5" s="1"/>
  <c r="R117" i="5"/>
  <c r="U117" i="5" s="1"/>
  <c r="S117" i="5"/>
  <c r="T117" i="5"/>
  <c r="N115" i="5"/>
  <c r="P115" i="5"/>
  <c r="AH45" i="8" l="1"/>
  <c r="Q1435" i="5"/>
  <c r="U1435" i="5"/>
  <c r="P1436" i="5"/>
  <c r="N1436" i="5"/>
  <c r="V531" i="5"/>
  <c r="T1434" i="5"/>
  <c r="R1434" i="5"/>
  <c r="S1434" i="5"/>
  <c r="X1438" i="5"/>
  <c r="Y1438" i="5" s="1"/>
  <c r="W1438" i="5"/>
  <c r="V1797" i="5"/>
  <c r="K1797" i="5"/>
  <c r="M1797" i="5" s="1"/>
  <c r="AH63" i="8"/>
  <c r="U2083" i="5"/>
  <c r="Q2083" i="5"/>
  <c r="V1760" i="5"/>
  <c r="K1760" i="5"/>
  <c r="M1760" i="5" s="1"/>
  <c r="P1437" i="5"/>
  <c r="N1437" i="5"/>
  <c r="R1794" i="5"/>
  <c r="S1794" i="5"/>
  <c r="T1794" i="5"/>
  <c r="R1181" i="5"/>
  <c r="T1181" i="5"/>
  <c r="S1181" i="5"/>
  <c r="R1722" i="5"/>
  <c r="S1722" i="5"/>
  <c r="T1722" i="5"/>
  <c r="V2085" i="5"/>
  <c r="K2085" i="5"/>
  <c r="M2085" i="5" s="1"/>
  <c r="Q1758" i="5"/>
  <c r="U1758" i="5"/>
  <c r="Q1182" i="5"/>
  <c r="U1182" i="5"/>
  <c r="V1141" i="5"/>
  <c r="P2084" i="5"/>
  <c r="N2084" i="5"/>
  <c r="W2086" i="5"/>
  <c r="X2086" i="5"/>
  <c r="Y2086" i="5" s="1"/>
  <c r="P1796" i="5"/>
  <c r="N1796" i="5"/>
  <c r="AH53" i="8"/>
  <c r="Q1723" i="5"/>
  <c r="U1723" i="5"/>
  <c r="P1364" i="5"/>
  <c r="N1364" i="5"/>
  <c r="X1726" i="5"/>
  <c r="Y1726" i="5" s="1"/>
  <c r="W1726" i="5"/>
  <c r="W1185" i="5"/>
  <c r="X1185" i="5"/>
  <c r="Y1185" i="5" s="1"/>
  <c r="P1183" i="5"/>
  <c r="N1183" i="5"/>
  <c r="AH55" i="8"/>
  <c r="Q1795" i="5"/>
  <c r="U1795" i="5"/>
  <c r="R2082" i="5"/>
  <c r="T2082" i="5"/>
  <c r="S2082" i="5"/>
  <c r="T1757" i="5"/>
  <c r="S1757" i="5"/>
  <c r="R1757" i="5"/>
  <c r="K1365" i="5"/>
  <c r="M1365" i="5" s="1"/>
  <c r="V1365" i="5"/>
  <c r="R1362" i="5"/>
  <c r="T1362" i="5"/>
  <c r="S1362" i="5"/>
  <c r="P1724" i="5"/>
  <c r="N1724" i="5"/>
  <c r="V1725" i="5"/>
  <c r="K1725" i="5"/>
  <c r="M1725" i="5" s="1"/>
  <c r="K1184" i="5"/>
  <c r="M1184" i="5" s="1"/>
  <c r="V1184" i="5"/>
  <c r="AH43" i="8"/>
  <c r="Q1363" i="5"/>
  <c r="U1363" i="5"/>
  <c r="N1759" i="5"/>
  <c r="P1759" i="5"/>
  <c r="W1798" i="5"/>
  <c r="X1798" i="5"/>
  <c r="Y1798" i="5" s="1"/>
  <c r="X1366" i="5"/>
  <c r="Y1366" i="5" s="1"/>
  <c r="W1366" i="5"/>
  <c r="X1761" i="5"/>
  <c r="Y1761" i="5" s="1"/>
  <c r="W1761" i="5"/>
  <c r="X894" i="5"/>
  <c r="W894" i="5"/>
  <c r="X1934" i="5"/>
  <c r="Y1934" i="5" s="1"/>
  <c r="V1934" i="5" s="1"/>
  <c r="K356" i="5"/>
  <c r="M356" i="5" s="1"/>
  <c r="V356" i="5"/>
  <c r="T353" i="5"/>
  <c r="S353" i="5"/>
  <c r="R353" i="5"/>
  <c r="X357" i="5"/>
  <c r="Y357" i="5" s="1"/>
  <c r="W357" i="5"/>
  <c r="U354" i="5"/>
  <c r="Q354" i="5"/>
  <c r="P355" i="5"/>
  <c r="N355" i="5"/>
  <c r="X819" i="5"/>
  <c r="W819" i="5"/>
  <c r="W1934" i="5"/>
  <c r="V1933" i="5"/>
  <c r="X69" i="5"/>
  <c r="Y69" i="5" s="1"/>
  <c r="Y68" i="5"/>
  <c r="W69" i="5"/>
  <c r="X315" i="5"/>
  <c r="W315" i="5"/>
  <c r="V962" i="5"/>
  <c r="W787" i="5"/>
  <c r="X787" i="5"/>
  <c r="V493" i="5"/>
  <c r="V385" i="5"/>
  <c r="V2041" i="5"/>
  <c r="V1213" i="5"/>
  <c r="V1897" i="5"/>
  <c r="V1249" i="5"/>
  <c r="V1501" i="5"/>
  <c r="V1573" i="5"/>
  <c r="V1609" i="5"/>
  <c r="V1285" i="5"/>
  <c r="V2005" i="5"/>
  <c r="V1393" i="5"/>
  <c r="V1825" i="5"/>
  <c r="V1465" i="5"/>
  <c r="V1105" i="5"/>
  <c r="V1681" i="5"/>
  <c r="V1969" i="5"/>
  <c r="K8" i="8"/>
  <c r="W603" i="5"/>
  <c r="X604" i="5" s="1"/>
  <c r="W206" i="5"/>
  <c r="U383" i="5"/>
  <c r="Q383" i="5"/>
  <c r="W386" i="5"/>
  <c r="X386" i="5"/>
  <c r="Y386" i="5" s="1"/>
  <c r="K385" i="5"/>
  <c r="M385" i="5" s="1"/>
  <c r="N384" i="5"/>
  <c r="P384" i="5"/>
  <c r="T382" i="5"/>
  <c r="R382" i="5"/>
  <c r="S382" i="5"/>
  <c r="K493" i="5"/>
  <c r="M493" i="5" s="1"/>
  <c r="X494" i="5"/>
  <c r="Y494" i="5" s="1"/>
  <c r="W494" i="5"/>
  <c r="P492" i="5"/>
  <c r="Q492" i="5" s="1"/>
  <c r="N492" i="5"/>
  <c r="U491" i="5"/>
  <c r="Q491" i="5"/>
  <c r="X675" i="5"/>
  <c r="T1931" i="5"/>
  <c r="R1931" i="5"/>
  <c r="S1931" i="5"/>
  <c r="K1609" i="5"/>
  <c r="M1609" i="5" s="1"/>
  <c r="T1570" i="5"/>
  <c r="S1570" i="5"/>
  <c r="R1570" i="5"/>
  <c r="P1896" i="5"/>
  <c r="N1896" i="5"/>
  <c r="T1822" i="5"/>
  <c r="R1822" i="5"/>
  <c r="S1822" i="5"/>
  <c r="Q1571" i="5"/>
  <c r="U1571" i="5"/>
  <c r="T2002" i="5"/>
  <c r="R2002" i="5"/>
  <c r="S2002" i="5"/>
  <c r="K1825" i="5"/>
  <c r="M1825" i="5" s="1"/>
  <c r="K1465" i="5"/>
  <c r="M1465" i="5" s="1"/>
  <c r="T1390" i="5"/>
  <c r="S1390" i="5"/>
  <c r="R1390" i="5"/>
  <c r="Q1823" i="5"/>
  <c r="U1823" i="5"/>
  <c r="X1574" i="5"/>
  <c r="Y1574" i="5" s="1"/>
  <c r="W1574" i="5"/>
  <c r="Q1463" i="5"/>
  <c r="U1463" i="5"/>
  <c r="P2040" i="5"/>
  <c r="N2040" i="5"/>
  <c r="W1610" i="5"/>
  <c r="X1610" i="5"/>
  <c r="Y1610" i="5" s="1"/>
  <c r="P1392" i="5"/>
  <c r="N1392" i="5"/>
  <c r="X2042" i="5"/>
  <c r="Y2042" i="5" s="1"/>
  <c r="W2042" i="5"/>
  <c r="U1499" i="5"/>
  <c r="Q1499" i="5"/>
  <c r="W2006" i="5"/>
  <c r="X2006" i="5"/>
  <c r="Y2006" i="5" s="1"/>
  <c r="P1824" i="5"/>
  <c r="N1824" i="5"/>
  <c r="P1464" i="5"/>
  <c r="N1464" i="5"/>
  <c r="K1573" i="5"/>
  <c r="M1573" i="5" s="1"/>
  <c r="T1894" i="5"/>
  <c r="S1894" i="5"/>
  <c r="R1894" i="5"/>
  <c r="P1608" i="5"/>
  <c r="N1608" i="5"/>
  <c r="P1500" i="5"/>
  <c r="N1500" i="5"/>
  <c r="K2041" i="5"/>
  <c r="M2041" i="5" s="1"/>
  <c r="T1606" i="5"/>
  <c r="S1606" i="5"/>
  <c r="R1606" i="5"/>
  <c r="T1966" i="5"/>
  <c r="R1966" i="5"/>
  <c r="S1966" i="5"/>
  <c r="Q1895" i="5"/>
  <c r="U1895" i="5"/>
  <c r="K2005" i="5"/>
  <c r="M2005" i="5" s="1"/>
  <c r="R1678" i="5"/>
  <c r="T1678" i="5"/>
  <c r="S1678" i="5"/>
  <c r="X1502" i="5"/>
  <c r="Y1502" i="5" s="1"/>
  <c r="W1502" i="5"/>
  <c r="T2038" i="5"/>
  <c r="R2038" i="5"/>
  <c r="S2038" i="5"/>
  <c r="K1969" i="5"/>
  <c r="M1969" i="5" s="1"/>
  <c r="P1968" i="5"/>
  <c r="N1968" i="5"/>
  <c r="Q1932" i="5"/>
  <c r="U1932" i="5"/>
  <c r="W1646" i="5"/>
  <c r="X1646" i="5"/>
  <c r="J1681" i="5"/>
  <c r="K1681" i="5" s="1"/>
  <c r="M1681" i="5" s="1"/>
  <c r="X1682" i="5"/>
  <c r="Y1682" i="5" s="1"/>
  <c r="W1682" i="5"/>
  <c r="Q1391" i="5"/>
  <c r="U1391" i="5"/>
  <c r="K1501" i="5"/>
  <c r="M1501" i="5" s="1"/>
  <c r="J1393" i="5"/>
  <c r="K1393" i="5" s="1"/>
  <c r="M1393" i="5" s="1"/>
  <c r="X1394" i="5"/>
  <c r="Y1394" i="5" s="1"/>
  <c r="W1394" i="5"/>
  <c r="K1897" i="5"/>
  <c r="M1897" i="5" s="1"/>
  <c r="P1933" i="5"/>
  <c r="N1933" i="5"/>
  <c r="U2003" i="5"/>
  <c r="Q2003" i="5"/>
  <c r="W1970" i="5"/>
  <c r="X1970" i="5"/>
  <c r="Y1970" i="5" s="1"/>
  <c r="K1934" i="5"/>
  <c r="M1934" i="5" s="1"/>
  <c r="Q1679" i="5"/>
  <c r="U1679" i="5"/>
  <c r="P1572" i="5"/>
  <c r="N1572" i="5"/>
  <c r="P1680" i="5"/>
  <c r="N1680" i="5"/>
  <c r="Q1967" i="5"/>
  <c r="U1967" i="5"/>
  <c r="R1462" i="5"/>
  <c r="T1462" i="5"/>
  <c r="S1462" i="5"/>
  <c r="P2004" i="5"/>
  <c r="N2004" i="5"/>
  <c r="T1498" i="5"/>
  <c r="S1498" i="5"/>
  <c r="R1498" i="5"/>
  <c r="W1898" i="5"/>
  <c r="X1898" i="5"/>
  <c r="Y1898" i="5" s="1"/>
  <c r="U1607" i="5"/>
  <c r="Q1607" i="5"/>
  <c r="X1826" i="5"/>
  <c r="Y1826" i="5" s="1"/>
  <c r="W1826" i="5"/>
  <c r="Q2039" i="5"/>
  <c r="U2039" i="5"/>
  <c r="X1466" i="5"/>
  <c r="Y1466" i="5" s="1"/>
  <c r="W1466" i="5"/>
  <c r="Q1283" i="5"/>
  <c r="U1283" i="5"/>
  <c r="R1282" i="5"/>
  <c r="T1282" i="5"/>
  <c r="S1282" i="5"/>
  <c r="K1285" i="5"/>
  <c r="M1285" i="5" s="1"/>
  <c r="X1286" i="5"/>
  <c r="Y1286" i="5" s="1"/>
  <c r="W1286" i="5"/>
  <c r="P1284" i="5"/>
  <c r="N1284" i="5"/>
  <c r="T1246" i="5"/>
  <c r="R1246" i="5"/>
  <c r="S1246" i="5"/>
  <c r="K1249" i="5"/>
  <c r="M1249" i="5" s="1"/>
  <c r="X1250" i="5"/>
  <c r="Y1250" i="5" s="1"/>
  <c r="W1250" i="5"/>
  <c r="Q1247" i="5"/>
  <c r="U1247" i="5"/>
  <c r="P1248" i="5"/>
  <c r="N1248" i="5"/>
  <c r="P1212" i="5"/>
  <c r="N1212" i="5"/>
  <c r="X1214" i="5"/>
  <c r="Y1214" i="5" s="1"/>
  <c r="W1214" i="5"/>
  <c r="Q1211" i="5"/>
  <c r="U1211" i="5"/>
  <c r="K1213" i="5"/>
  <c r="M1213" i="5" s="1"/>
  <c r="T1210" i="5"/>
  <c r="R1210" i="5"/>
  <c r="S1210" i="5"/>
  <c r="W675" i="5"/>
  <c r="X711" i="5"/>
  <c r="W712" i="5" s="1"/>
  <c r="K1105" i="5"/>
  <c r="M1105" i="5" s="1"/>
  <c r="W1106" i="5"/>
  <c r="X1106" i="5"/>
  <c r="Y1106" i="5" s="1"/>
  <c r="R1102" i="5"/>
  <c r="S1102" i="5"/>
  <c r="T1102" i="5"/>
  <c r="Q1103" i="5"/>
  <c r="U1103" i="5"/>
  <c r="P1104" i="5"/>
  <c r="N1104" i="5"/>
  <c r="X855" i="5"/>
  <c r="W855" i="5"/>
  <c r="X639" i="5"/>
  <c r="W639" i="5"/>
  <c r="X242" i="5"/>
  <c r="W242" i="5"/>
  <c r="X1323" i="5"/>
  <c r="W1323" i="5"/>
  <c r="W98" i="5"/>
  <c r="X98" i="5"/>
  <c r="X170" i="5"/>
  <c r="W170" i="5"/>
  <c r="X206" i="5"/>
  <c r="N530" i="5"/>
  <c r="P530" i="5"/>
  <c r="W750" i="5"/>
  <c r="X750" i="5"/>
  <c r="Z32" i="8"/>
  <c r="Q960" i="5"/>
  <c r="U960" i="5" s="1"/>
  <c r="S925" i="5"/>
  <c r="T925" i="5"/>
  <c r="R925" i="5"/>
  <c r="U925" i="5" s="1"/>
  <c r="S959" i="5"/>
  <c r="R959" i="5"/>
  <c r="T959" i="5"/>
  <c r="Z57" i="8"/>
  <c r="Q926" i="5"/>
  <c r="AB31" i="8"/>
  <c r="W1003" i="5"/>
  <c r="X1003" i="5"/>
  <c r="X2127" i="5"/>
  <c r="X31" i="5"/>
  <c r="W31" i="5"/>
  <c r="Q1139" i="5"/>
  <c r="Z37" i="8"/>
  <c r="K928" i="5"/>
  <c r="M928" i="5" s="1"/>
  <c r="X571" i="5"/>
  <c r="W571" i="5"/>
  <c r="K1141" i="5"/>
  <c r="M1141" i="5" s="1"/>
  <c r="K962" i="5"/>
  <c r="M962" i="5" s="1"/>
  <c r="W929" i="5"/>
  <c r="X929" i="5"/>
  <c r="Y929" i="5" s="1"/>
  <c r="V929" i="5" s="1"/>
  <c r="W282" i="5"/>
  <c r="X282" i="5"/>
  <c r="N961" i="5"/>
  <c r="P961" i="5"/>
  <c r="S528" i="5"/>
  <c r="T528" i="5"/>
  <c r="R528" i="5"/>
  <c r="N927" i="5"/>
  <c r="P927" i="5"/>
  <c r="K531" i="5"/>
  <c r="M531" i="5" s="1"/>
  <c r="W463" i="5"/>
  <c r="X463" i="5"/>
  <c r="Q529" i="5"/>
  <c r="AA20" i="8"/>
  <c r="X532" i="5"/>
  <c r="Y532" i="5" s="1"/>
  <c r="W532" i="5"/>
  <c r="R1138" i="5"/>
  <c r="S1138" i="5"/>
  <c r="T1138" i="5"/>
  <c r="X1073" i="5"/>
  <c r="W1073" i="5"/>
  <c r="N1140" i="5"/>
  <c r="P1140" i="5"/>
  <c r="X963" i="5"/>
  <c r="Y963" i="5" s="1"/>
  <c r="V963" i="5" s="1"/>
  <c r="W963" i="5"/>
  <c r="X1142" i="5"/>
  <c r="Y1142" i="5" s="1"/>
  <c r="V1142" i="5" s="1"/>
  <c r="W1142" i="5"/>
  <c r="W136" i="5"/>
  <c r="X136" i="5"/>
  <c r="X1034" i="5"/>
  <c r="W1034" i="5"/>
  <c r="P90" i="5"/>
  <c r="N90" i="5"/>
  <c r="Q89" i="5"/>
  <c r="T7" i="8"/>
  <c r="R88" i="5"/>
  <c r="U88" i="5" s="1"/>
  <c r="T88" i="5"/>
  <c r="S88" i="5"/>
  <c r="Y893" i="5"/>
  <c r="V893" i="5" s="1"/>
  <c r="Z894" i="5"/>
  <c r="S56" i="5"/>
  <c r="R56" i="5"/>
  <c r="U56" i="5" s="1"/>
  <c r="T56" i="5"/>
  <c r="K1067" i="5"/>
  <c r="M1067" i="5" s="1"/>
  <c r="Y312" i="5"/>
  <c r="V312" i="5" s="1"/>
  <c r="Z313" i="5"/>
  <c r="T889" i="5"/>
  <c r="S889" i="5"/>
  <c r="R889" i="5"/>
  <c r="U889" i="5" s="1"/>
  <c r="Z566" i="5"/>
  <c r="P635" i="5"/>
  <c r="N635" i="5"/>
  <c r="K892" i="5"/>
  <c r="M892" i="5" s="1"/>
  <c r="Y637" i="5"/>
  <c r="Z638" i="5"/>
  <c r="T633" i="5"/>
  <c r="R633" i="5"/>
  <c r="U633" i="5" s="1"/>
  <c r="S633" i="5"/>
  <c r="K311" i="5"/>
  <c r="M311" i="5" s="1"/>
  <c r="S308" i="5"/>
  <c r="R308" i="5"/>
  <c r="U308" i="5" s="1"/>
  <c r="T308" i="5"/>
  <c r="N58" i="5"/>
  <c r="P58" i="5"/>
  <c r="Q57" i="5"/>
  <c r="X6" i="8"/>
  <c r="P891" i="5"/>
  <c r="N891" i="5"/>
  <c r="Y60" i="5"/>
  <c r="V60" i="5" s="1"/>
  <c r="Z61" i="5"/>
  <c r="X13" i="8"/>
  <c r="Q309" i="5"/>
  <c r="K636" i="5"/>
  <c r="M636" i="5" s="1"/>
  <c r="Q634" i="5"/>
  <c r="X23" i="8"/>
  <c r="Y276" i="5"/>
  <c r="V276" i="5" s="1"/>
  <c r="Z277" i="5"/>
  <c r="P1066" i="5"/>
  <c r="N1066" i="5"/>
  <c r="K59" i="5"/>
  <c r="M59" i="5" s="1"/>
  <c r="Y1068" i="5"/>
  <c r="V1068" i="5" s="1"/>
  <c r="Z1069" i="5"/>
  <c r="N310" i="5"/>
  <c r="P310" i="5"/>
  <c r="Q1065" i="5"/>
  <c r="X35" i="8"/>
  <c r="S1064" i="5"/>
  <c r="T1064" i="5"/>
  <c r="R1064" i="5"/>
  <c r="U1064" i="5" s="1"/>
  <c r="AB30" i="8"/>
  <c r="Q890" i="5"/>
  <c r="Z854" i="5"/>
  <c r="Y93" i="5"/>
  <c r="V93" i="5" s="1"/>
  <c r="K92" i="5"/>
  <c r="M92" i="5" s="1"/>
  <c r="P91" i="5"/>
  <c r="N91" i="5"/>
  <c r="Z746" i="5"/>
  <c r="X12" i="8"/>
  <c r="Q273" i="5"/>
  <c r="Z998" i="5"/>
  <c r="Y997" i="5"/>
  <c r="V997" i="5" s="1"/>
  <c r="Z602" i="5"/>
  <c r="Y601" i="5"/>
  <c r="N995" i="5"/>
  <c r="P995" i="5"/>
  <c r="R993" i="5"/>
  <c r="U993" i="5" s="1"/>
  <c r="T993" i="5"/>
  <c r="S993" i="5"/>
  <c r="Z98" i="5"/>
  <c r="Z241" i="5"/>
  <c r="K131" i="5"/>
  <c r="M131" i="5" s="1"/>
  <c r="T128" i="5"/>
  <c r="S128" i="5"/>
  <c r="R128" i="5"/>
  <c r="U128" i="5" s="1"/>
  <c r="Z205" i="5"/>
  <c r="X22" i="8"/>
  <c r="Q598" i="5"/>
  <c r="Z169" i="5"/>
  <c r="K25" i="5"/>
  <c r="M25" i="5" s="1"/>
  <c r="Z458" i="5"/>
  <c r="Q23" i="5"/>
  <c r="Y5" i="8"/>
  <c r="Z133" i="5"/>
  <c r="Y132" i="5"/>
  <c r="V132" i="5" s="1"/>
  <c r="Z27" i="5"/>
  <c r="Y26" i="5"/>
  <c r="V26" i="5" s="1"/>
  <c r="S22" i="5"/>
  <c r="R22" i="5"/>
  <c r="U22" i="5" s="1"/>
  <c r="T22" i="5"/>
  <c r="Z782" i="5"/>
  <c r="P274" i="5"/>
  <c r="N274" i="5"/>
  <c r="N599" i="5"/>
  <c r="P599" i="5"/>
  <c r="Z823" i="5"/>
  <c r="Z422" i="5"/>
  <c r="Q994" i="5"/>
  <c r="X33" i="8"/>
  <c r="T272" i="5"/>
  <c r="S272" i="5"/>
  <c r="R272" i="5"/>
  <c r="U272" i="5" s="1"/>
  <c r="X48" i="8"/>
  <c r="K996" i="5"/>
  <c r="M996" i="5" s="1"/>
  <c r="P996" i="5" s="1"/>
  <c r="P130" i="5"/>
  <c r="N130" i="5"/>
  <c r="S597" i="5"/>
  <c r="R597" i="5"/>
  <c r="U597" i="5" s="1"/>
  <c r="T597" i="5"/>
  <c r="K275" i="5"/>
  <c r="M275" i="5" s="1"/>
  <c r="K600" i="5"/>
  <c r="M600" i="5" s="1"/>
  <c r="P24" i="5"/>
  <c r="N24" i="5"/>
  <c r="Z711" i="5"/>
  <c r="Z1033" i="5"/>
  <c r="Z1034" i="5" s="1"/>
  <c r="Z1035" i="5" s="1"/>
  <c r="Z1036" i="5" s="1"/>
  <c r="Z1037" i="5" s="1"/>
  <c r="Z1038" i="5" s="1"/>
  <c r="Z1039" i="5" s="1"/>
  <c r="Q129" i="5"/>
  <c r="X8" i="8"/>
  <c r="Z14" i="8"/>
  <c r="AA111" i="5"/>
  <c r="Q115" i="5"/>
  <c r="P114" i="5"/>
  <c r="N114" i="5"/>
  <c r="K113" i="5"/>
  <c r="M113" i="5" s="1"/>
  <c r="R116" i="5"/>
  <c r="U116" i="5" s="1"/>
  <c r="S116" i="5"/>
  <c r="T116" i="5"/>
  <c r="X820" i="5" l="1"/>
  <c r="X1935" i="5"/>
  <c r="Y1935" i="5" s="1"/>
  <c r="K1935" i="5" s="1"/>
  <c r="M1935" i="5" s="1"/>
  <c r="W820" i="5"/>
  <c r="W821" i="5" s="1"/>
  <c r="W1935" i="5"/>
  <c r="X1439" i="5"/>
  <c r="Y1439" i="5" s="1"/>
  <c r="W1439" i="5"/>
  <c r="K1438" i="5"/>
  <c r="M1438" i="5" s="1"/>
  <c r="V1438" i="5"/>
  <c r="U1436" i="5"/>
  <c r="Q1436" i="5"/>
  <c r="AI45" i="8"/>
  <c r="R1435" i="5"/>
  <c r="T1435" i="5"/>
  <c r="S1435" i="5"/>
  <c r="AI63" i="8"/>
  <c r="Q2084" i="5"/>
  <c r="U2084" i="5"/>
  <c r="S1363" i="5"/>
  <c r="T1363" i="5"/>
  <c r="R1363" i="5"/>
  <c r="V1726" i="5"/>
  <c r="K1726" i="5"/>
  <c r="M1726" i="5" s="1"/>
  <c r="T1758" i="5"/>
  <c r="S1758" i="5"/>
  <c r="R1758" i="5"/>
  <c r="R2083" i="5"/>
  <c r="S2083" i="5"/>
  <c r="T2083" i="5"/>
  <c r="S1795" i="5"/>
  <c r="T1795" i="5"/>
  <c r="R1795" i="5"/>
  <c r="W1762" i="5"/>
  <c r="X1762" i="5"/>
  <c r="Y1762" i="5" s="1"/>
  <c r="V1798" i="5"/>
  <c r="K1798" i="5"/>
  <c r="M1798" i="5" s="1"/>
  <c r="AI55" i="8"/>
  <c r="U1796" i="5"/>
  <c r="Q1796" i="5"/>
  <c r="P2085" i="5"/>
  <c r="N2085" i="5"/>
  <c r="X1727" i="5"/>
  <c r="Y1727" i="5" s="1"/>
  <c r="W1727" i="5"/>
  <c r="V532" i="5"/>
  <c r="V1761" i="5"/>
  <c r="K1761" i="5"/>
  <c r="M1761" i="5" s="1"/>
  <c r="X1799" i="5"/>
  <c r="Y1799" i="5" s="1"/>
  <c r="W1799" i="5"/>
  <c r="AH38" i="8"/>
  <c r="U1183" i="5"/>
  <c r="Q1183" i="5"/>
  <c r="AI43" i="8"/>
  <c r="Q1364" i="5"/>
  <c r="U1364" i="5"/>
  <c r="V2086" i="5"/>
  <c r="K2086" i="5"/>
  <c r="M2086" i="5" s="1"/>
  <c r="R1182" i="5"/>
  <c r="T1182" i="5"/>
  <c r="S1182" i="5"/>
  <c r="X895" i="5"/>
  <c r="W895" i="5"/>
  <c r="X1367" i="5"/>
  <c r="Y1367" i="5" s="1"/>
  <c r="W1367" i="5"/>
  <c r="AH54" i="8"/>
  <c r="U1759" i="5"/>
  <c r="Q1759" i="5"/>
  <c r="P1184" i="5"/>
  <c r="N1184" i="5"/>
  <c r="P1365" i="5"/>
  <c r="N1365" i="5"/>
  <c r="V1185" i="5"/>
  <c r="K1185" i="5"/>
  <c r="M1185" i="5" s="1"/>
  <c r="W2087" i="5"/>
  <c r="X2087" i="5"/>
  <c r="Y2087" i="5" s="1"/>
  <c r="AJ45" i="8"/>
  <c r="U1437" i="5"/>
  <c r="Q1437" i="5"/>
  <c r="P1797" i="5"/>
  <c r="N1797" i="5"/>
  <c r="K1366" i="5"/>
  <c r="M1366" i="5" s="1"/>
  <c r="V1366" i="5"/>
  <c r="P1725" i="5"/>
  <c r="N1725" i="5"/>
  <c r="AI53" i="8"/>
  <c r="Q1724" i="5"/>
  <c r="U1724" i="5"/>
  <c r="W1186" i="5"/>
  <c r="X1186" i="5"/>
  <c r="Y1186" i="5" s="1"/>
  <c r="S1723" i="5"/>
  <c r="T1723" i="5"/>
  <c r="R1723" i="5"/>
  <c r="P1760" i="5"/>
  <c r="N1760" i="5"/>
  <c r="V357" i="5"/>
  <c r="K357" i="5"/>
  <c r="M357" i="5" s="1"/>
  <c r="AH14" i="8"/>
  <c r="Q355" i="5"/>
  <c r="U355" i="5"/>
  <c r="R354" i="5"/>
  <c r="S354" i="5"/>
  <c r="T354" i="5"/>
  <c r="X358" i="5"/>
  <c r="Y358" i="5" s="1"/>
  <c r="W358" i="5"/>
  <c r="N356" i="5"/>
  <c r="P356" i="5"/>
  <c r="W70" i="5"/>
  <c r="X70" i="5"/>
  <c r="Y70" i="5" s="1"/>
  <c r="V68" i="5"/>
  <c r="K68" i="5"/>
  <c r="M68" i="5" s="1"/>
  <c r="V69" i="5"/>
  <c r="K69" i="5"/>
  <c r="M69" i="5" s="1"/>
  <c r="X316" i="5"/>
  <c r="W316" i="5"/>
  <c r="W788" i="5"/>
  <c r="X788" i="5"/>
  <c r="V1574" i="5"/>
  <c r="V1106" i="5"/>
  <c r="V1250" i="5"/>
  <c r="V1502" i="5"/>
  <c r="V494" i="5"/>
  <c r="V1286" i="5"/>
  <c r="V1826" i="5"/>
  <c r="V1394" i="5"/>
  <c r="V1682" i="5"/>
  <c r="V1610" i="5"/>
  <c r="V1214" i="5"/>
  <c r="V1466" i="5"/>
  <c r="V1898" i="5"/>
  <c r="V1970" i="5"/>
  <c r="V2042" i="5"/>
  <c r="V2006" i="5"/>
  <c r="V386" i="5"/>
  <c r="J8" i="8"/>
  <c r="W604" i="5"/>
  <c r="X605" i="5" s="1"/>
  <c r="X676" i="5"/>
  <c r="X207" i="5"/>
  <c r="P385" i="5"/>
  <c r="N385" i="5"/>
  <c r="K386" i="5"/>
  <c r="M386" i="5" s="1"/>
  <c r="X387" i="5"/>
  <c r="Y387" i="5" s="1"/>
  <c r="W387" i="5"/>
  <c r="Q384" i="5"/>
  <c r="U384" i="5"/>
  <c r="R383" i="5"/>
  <c r="T383" i="5"/>
  <c r="S383" i="5"/>
  <c r="R492" i="5"/>
  <c r="U492" i="5" s="1"/>
  <c r="S492" i="5"/>
  <c r="T492" i="5"/>
  <c r="X495" i="5"/>
  <c r="Y495" i="5" s="1"/>
  <c r="W495" i="5"/>
  <c r="K494" i="5"/>
  <c r="M494" i="5" s="1"/>
  <c r="S491" i="5"/>
  <c r="R491" i="5"/>
  <c r="T491" i="5"/>
  <c r="P493" i="5"/>
  <c r="Q493" i="5" s="1"/>
  <c r="N493" i="5"/>
  <c r="Y111" i="5"/>
  <c r="V111" i="5" s="1"/>
  <c r="AA110" i="5"/>
  <c r="Y110" i="5" s="1"/>
  <c r="V110" i="5" s="1"/>
  <c r="W1827" i="5"/>
  <c r="X1827" i="5"/>
  <c r="Y1827" i="5" s="1"/>
  <c r="V1827" i="5" s="1"/>
  <c r="P1393" i="5"/>
  <c r="N1393" i="5"/>
  <c r="U2004" i="5"/>
  <c r="Q2004" i="5"/>
  <c r="P1934" i="5"/>
  <c r="N1934" i="5"/>
  <c r="P1573" i="5"/>
  <c r="N1573" i="5"/>
  <c r="W2007" i="5"/>
  <c r="X2007" i="5"/>
  <c r="Y2007" i="5" s="1"/>
  <c r="Q1392" i="5"/>
  <c r="U1392" i="5"/>
  <c r="S1463" i="5"/>
  <c r="R1463" i="5"/>
  <c r="T1463" i="5"/>
  <c r="K1826" i="5"/>
  <c r="M1826" i="5" s="1"/>
  <c r="Q1680" i="5"/>
  <c r="U1680" i="5"/>
  <c r="U1933" i="5"/>
  <c r="Q1933" i="5"/>
  <c r="P1501" i="5"/>
  <c r="N1501" i="5"/>
  <c r="Q1968" i="5"/>
  <c r="U1968" i="5"/>
  <c r="R1895" i="5"/>
  <c r="T1895" i="5"/>
  <c r="S1895" i="5"/>
  <c r="Q1608" i="5"/>
  <c r="U1608" i="5"/>
  <c r="T1499" i="5"/>
  <c r="R1499" i="5"/>
  <c r="S1499" i="5"/>
  <c r="K1610" i="5"/>
  <c r="M1610" i="5" s="1"/>
  <c r="X1575" i="5"/>
  <c r="Y1575" i="5" s="1"/>
  <c r="W1575" i="5"/>
  <c r="P1609" i="5"/>
  <c r="N1609" i="5"/>
  <c r="W1467" i="5"/>
  <c r="X1467" i="5"/>
  <c r="Y1467" i="5" s="1"/>
  <c r="R1607" i="5"/>
  <c r="S1607" i="5"/>
  <c r="T1607" i="5"/>
  <c r="K1970" i="5"/>
  <c r="M1970" i="5" s="1"/>
  <c r="P1897" i="5"/>
  <c r="N1897" i="5"/>
  <c r="Q1464" i="5"/>
  <c r="U1464" i="5"/>
  <c r="X1611" i="5"/>
  <c r="Y1611" i="5" s="1"/>
  <c r="W1611" i="5"/>
  <c r="K1574" i="5"/>
  <c r="M1574" i="5" s="1"/>
  <c r="P1465" i="5"/>
  <c r="N1465" i="5"/>
  <c r="K1466" i="5"/>
  <c r="M1466" i="5" s="1"/>
  <c r="U1572" i="5"/>
  <c r="Q1572" i="5"/>
  <c r="X1971" i="5"/>
  <c r="Y1971" i="5" s="1"/>
  <c r="W1971" i="5"/>
  <c r="X1647" i="5"/>
  <c r="W1647" i="5"/>
  <c r="W1503" i="5"/>
  <c r="X1503" i="5"/>
  <c r="Y1503" i="5" s="1"/>
  <c r="P1681" i="5"/>
  <c r="N1681" i="5"/>
  <c r="P2041" i="5"/>
  <c r="N2041" i="5"/>
  <c r="W2043" i="5"/>
  <c r="X2043" i="5"/>
  <c r="Y2043" i="5" s="1"/>
  <c r="Q1896" i="5"/>
  <c r="U1896" i="5"/>
  <c r="K1898" i="5"/>
  <c r="M1898" i="5" s="1"/>
  <c r="R2003" i="5"/>
  <c r="S2003" i="5"/>
  <c r="T2003" i="5"/>
  <c r="J1394" i="5"/>
  <c r="K1394" i="5" s="1"/>
  <c r="M1394" i="5" s="1"/>
  <c r="W1395" i="5"/>
  <c r="X1395" i="5"/>
  <c r="Y1395" i="5" s="1"/>
  <c r="T1391" i="5"/>
  <c r="S1391" i="5"/>
  <c r="R1391" i="5"/>
  <c r="K1502" i="5"/>
  <c r="M1502" i="5" s="1"/>
  <c r="Q1824" i="5"/>
  <c r="U1824" i="5"/>
  <c r="K2042" i="5"/>
  <c r="M2042" i="5" s="1"/>
  <c r="Q2040" i="5"/>
  <c r="U2040" i="5"/>
  <c r="T1823" i="5"/>
  <c r="S1823" i="5"/>
  <c r="R1823" i="5"/>
  <c r="T1571" i="5"/>
  <c r="R1571" i="5"/>
  <c r="S1571" i="5"/>
  <c r="T2039" i="5"/>
  <c r="R2039" i="5"/>
  <c r="S2039" i="5"/>
  <c r="W1899" i="5"/>
  <c r="X1899" i="5"/>
  <c r="Y1899" i="5" s="1"/>
  <c r="R1967" i="5"/>
  <c r="S1967" i="5"/>
  <c r="T1967" i="5"/>
  <c r="T1679" i="5"/>
  <c r="R1679" i="5"/>
  <c r="S1679" i="5"/>
  <c r="J1682" i="5"/>
  <c r="K1682" i="5" s="1"/>
  <c r="M1682" i="5" s="1"/>
  <c r="X1683" i="5"/>
  <c r="Y1683" i="5" s="1"/>
  <c r="V1683" i="5" s="1"/>
  <c r="W1683" i="5"/>
  <c r="S1932" i="5"/>
  <c r="R1932" i="5"/>
  <c r="T1932" i="5"/>
  <c r="P1969" i="5"/>
  <c r="N1969" i="5"/>
  <c r="P2005" i="5"/>
  <c r="N2005" i="5"/>
  <c r="Q1500" i="5"/>
  <c r="U1500" i="5"/>
  <c r="K2006" i="5"/>
  <c r="M2006" i="5" s="1"/>
  <c r="P1825" i="5"/>
  <c r="N1825" i="5"/>
  <c r="P1285" i="5"/>
  <c r="N1285" i="5"/>
  <c r="U1284" i="5"/>
  <c r="Q1284" i="5"/>
  <c r="X1287" i="5"/>
  <c r="Y1287" i="5" s="1"/>
  <c r="W1287" i="5"/>
  <c r="K1286" i="5"/>
  <c r="M1286" i="5" s="1"/>
  <c r="R1283" i="5"/>
  <c r="S1283" i="5"/>
  <c r="T1283" i="5"/>
  <c r="K1250" i="5"/>
  <c r="M1250" i="5" s="1"/>
  <c r="Q1248" i="5"/>
  <c r="U1248" i="5"/>
  <c r="P1249" i="5"/>
  <c r="N1249" i="5"/>
  <c r="T1247" i="5"/>
  <c r="R1247" i="5"/>
  <c r="S1247" i="5"/>
  <c r="W1251" i="5"/>
  <c r="X1251" i="5"/>
  <c r="Y1251" i="5" s="1"/>
  <c r="W676" i="5"/>
  <c r="X1215" i="5"/>
  <c r="Y1215" i="5" s="1"/>
  <c r="W1215" i="5"/>
  <c r="S1211" i="5"/>
  <c r="R1211" i="5"/>
  <c r="T1211" i="5"/>
  <c r="K1214" i="5"/>
  <c r="M1214" i="5" s="1"/>
  <c r="P1213" i="5"/>
  <c r="N1213" i="5"/>
  <c r="Q1212" i="5"/>
  <c r="U1212" i="5"/>
  <c r="X712" i="5"/>
  <c r="X713" i="5" s="1"/>
  <c r="Q1104" i="5"/>
  <c r="U1104" i="5"/>
  <c r="K1106" i="5"/>
  <c r="M1106" i="5" s="1"/>
  <c r="X1107" i="5"/>
  <c r="Y1107" i="5" s="1"/>
  <c r="W1107" i="5"/>
  <c r="T1103" i="5"/>
  <c r="R1103" i="5"/>
  <c r="S1103" i="5"/>
  <c r="P1105" i="5"/>
  <c r="N1105" i="5"/>
  <c r="W856" i="5"/>
  <c r="X856" i="5"/>
  <c r="X640" i="5"/>
  <c r="W640" i="5"/>
  <c r="X243" i="5"/>
  <c r="W243" i="5"/>
  <c r="W99" i="5"/>
  <c r="X99" i="5"/>
  <c r="X1324" i="5"/>
  <c r="W1324" i="5"/>
  <c r="X171" i="5"/>
  <c r="W171" i="5"/>
  <c r="W207" i="5"/>
  <c r="K1142" i="5"/>
  <c r="M1142" i="5" s="1"/>
  <c r="K963" i="5"/>
  <c r="M963" i="5" s="1"/>
  <c r="X1074" i="5"/>
  <c r="W1074" i="5"/>
  <c r="K532" i="5"/>
  <c r="M532" i="5" s="1"/>
  <c r="X930" i="5"/>
  <c r="Y930" i="5" s="1"/>
  <c r="W930" i="5"/>
  <c r="T1139" i="5"/>
  <c r="R1139" i="5"/>
  <c r="U1139" i="5" s="1"/>
  <c r="S1139" i="5"/>
  <c r="X464" i="5"/>
  <c r="W464" i="5"/>
  <c r="N962" i="5"/>
  <c r="P962" i="5"/>
  <c r="X283" i="5"/>
  <c r="W283" i="5"/>
  <c r="T926" i="5"/>
  <c r="S926" i="5"/>
  <c r="R926" i="5"/>
  <c r="U926" i="5" s="1"/>
  <c r="W751" i="5"/>
  <c r="X751" i="5"/>
  <c r="AB20" i="8"/>
  <c r="Q530" i="5"/>
  <c r="N531" i="5"/>
  <c r="P531" i="5"/>
  <c r="AA57" i="8"/>
  <c r="N1141" i="5"/>
  <c r="P1141" i="5"/>
  <c r="W2127" i="5"/>
  <c r="Q1140" i="5"/>
  <c r="AA37" i="8"/>
  <c r="S529" i="5"/>
  <c r="R529" i="5"/>
  <c r="U529" i="5" s="1"/>
  <c r="T529" i="5"/>
  <c r="Q927" i="5"/>
  <c r="AC31" i="8"/>
  <c r="P928" i="5"/>
  <c r="N928" i="5"/>
  <c r="X32" i="5"/>
  <c r="W32" i="5"/>
  <c r="T960" i="5"/>
  <c r="S960" i="5"/>
  <c r="R960" i="5"/>
  <c r="W533" i="5"/>
  <c r="X533" i="5"/>
  <c r="Y533" i="5" s="1"/>
  <c r="V533" i="5" s="1"/>
  <c r="Q961" i="5"/>
  <c r="U961" i="5" s="1"/>
  <c r="AA32" i="8"/>
  <c r="K929" i="5"/>
  <c r="M929" i="5" s="1"/>
  <c r="W572" i="5"/>
  <c r="X572" i="5"/>
  <c r="X1004" i="5"/>
  <c r="W1004" i="5"/>
  <c r="Q90" i="5"/>
  <c r="U7" i="8"/>
  <c r="W964" i="5"/>
  <c r="X964" i="5"/>
  <c r="Y964" i="5" s="1"/>
  <c r="W1143" i="5"/>
  <c r="X1143" i="5"/>
  <c r="Y1143" i="5" s="1"/>
  <c r="X137" i="5"/>
  <c r="W137" i="5"/>
  <c r="W1035" i="5"/>
  <c r="X1035" i="5"/>
  <c r="R89" i="5"/>
  <c r="U89" i="5" s="1"/>
  <c r="S89" i="5"/>
  <c r="T89" i="5"/>
  <c r="K276" i="5"/>
  <c r="M276" i="5" s="1"/>
  <c r="Y13" i="8"/>
  <c r="Q310" i="5"/>
  <c r="S634" i="5"/>
  <c r="T634" i="5"/>
  <c r="R634" i="5"/>
  <c r="U634" i="5" s="1"/>
  <c r="K60" i="5"/>
  <c r="M60" i="5" s="1"/>
  <c r="R57" i="5"/>
  <c r="U57" i="5" s="1"/>
  <c r="S57" i="5"/>
  <c r="T57" i="5"/>
  <c r="Q635" i="5"/>
  <c r="Y23" i="8"/>
  <c r="Y313" i="5"/>
  <c r="V313" i="5" s="1"/>
  <c r="Z314" i="5"/>
  <c r="Y894" i="5"/>
  <c r="V894" i="5" s="1"/>
  <c r="Z895" i="5"/>
  <c r="Z783" i="5"/>
  <c r="Z855" i="5"/>
  <c r="S890" i="5"/>
  <c r="T890" i="5"/>
  <c r="R890" i="5"/>
  <c r="U890" i="5" s="1"/>
  <c r="P636" i="5"/>
  <c r="N636" i="5"/>
  <c r="Q58" i="5"/>
  <c r="Y6" i="8"/>
  <c r="P311" i="5"/>
  <c r="N311" i="5"/>
  <c r="Z567" i="5"/>
  <c r="K312" i="5"/>
  <c r="M312" i="5" s="1"/>
  <c r="K893" i="5"/>
  <c r="M893" i="5" s="1"/>
  <c r="Y1069" i="5"/>
  <c r="V1069" i="5" s="1"/>
  <c r="Z1070" i="5"/>
  <c r="Q1066" i="5"/>
  <c r="Y35" i="8"/>
  <c r="AC30" i="8"/>
  <c r="Q891" i="5"/>
  <c r="Y638" i="5"/>
  <c r="Z639" i="5"/>
  <c r="N1067" i="5"/>
  <c r="P1067" i="5"/>
  <c r="R1065" i="5"/>
  <c r="U1065" i="5" s="1"/>
  <c r="T1065" i="5"/>
  <c r="S1065" i="5"/>
  <c r="K1068" i="5"/>
  <c r="M1068" i="5" s="1"/>
  <c r="N59" i="5"/>
  <c r="P59" i="5"/>
  <c r="Y277" i="5"/>
  <c r="V277" i="5" s="1"/>
  <c r="Z278" i="5"/>
  <c r="T309" i="5"/>
  <c r="S309" i="5"/>
  <c r="R309" i="5"/>
  <c r="U309" i="5" s="1"/>
  <c r="Y61" i="5"/>
  <c r="V61" i="5" s="1"/>
  <c r="Z62" i="5"/>
  <c r="K637" i="5"/>
  <c r="M637" i="5" s="1"/>
  <c r="P892" i="5"/>
  <c r="N892" i="5"/>
  <c r="Y94" i="5"/>
  <c r="V94" i="5" s="1"/>
  <c r="K93" i="5"/>
  <c r="M93" i="5" s="1"/>
  <c r="P92" i="5"/>
  <c r="N92" i="5"/>
  <c r="V7" i="8"/>
  <c r="Q91" i="5"/>
  <c r="N996" i="5"/>
  <c r="Z33" i="8" s="1"/>
  <c r="Z712" i="5"/>
  <c r="P600" i="5"/>
  <c r="N600" i="5"/>
  <c r="Z824" i="5"/>
  <c r="K132" i="5"/>
  <c r="M132" i="5" s="1"/>
  <c r="R23" i="5"/>
  <c r="U23" i="5" s="1"/>
  <c r="S23" i="5"/>
  <c r="T23" i="5"/>
  <c r="Z170" i="5"/>
  <c r="Z206" i="5"/>
  <c r="K601" i="5"/>
  <c r="M601" i="5" s="1"/>
  <c r="Z999" i="5"/>
  <c r="Y998" i="5"/>
  <c r="V998" i="5" s="1"/>
  <c r="Z747" i="5"/>
  <c r="Y48" i="8"/>
  <c r="T129" i="5"/>
  <c r="S129" i="5"/>
  <c r="R129" i="5"/>
  <c r="U129" i="5" s="1"/>
  <c r="P275" i="5"/>
  <c r="N275" i="5"/>
  <c r="S994" i="5"/>
  <c r="R994" i="5"/>
  <c r="U994" i="5" s="1"/>
  <c r="T994" i="5"/>
  <c r="Z423" i="5"/>
  <c r="K26" i="5"/>
  <c r="M26" i="5" s="1"/>
  <c r="Z134" i="5"/>
  <c r="Y133" i="5"/>
  <c r="V133" i="5" s="1"/>
  <c r="S598" i="5"/>
  <c r="T598" i="5"/>
  <c r="R598" i="5"/>
  <c r="U598" i="5" s="1"/>
  <c r="N131" i="5"/>
  <c r="P131" i="5"/>
  <c r="Z242" i="5"/>
  <c r="Z99" i="5"/>
  <c r="Z603" i="5"/>
  <c r="Y602" i="5"/>
  <c r="T273" i="5"/>
  <c r="R273" i="5"/>
  <c r="U273" i="5" s="1"/>
  <c r="S273" i="5"/>
  <c r="Q24" i="5"/>
  <c r="Z5" i="8"/>
  <c r="Q130" i="5"/>
  <c r="Y8" i="8"/>
  <c r="Q274" i="5"/>
  <c r="Y12" i="8"/>
  <c r="Z28" i="5"/>
  <c r="Y27" i="5"/>
  <c r="V27" i="5" s="1"/>
  <c r="Z459" i="5"/>
  <c r="Y33" i="8"/>
  <c r="Q995" i="5"/>
  <c r="Y22" i="8"/>
  <c r="Q599" i="5"/>
  <c r="N25" i="5"/>
  <c r="P25" i="5"/>
  <c r="K997" i="5"/>
  <c r="M997" i="5" s="1"/>
  <c r="AA14" i="8"/>
  <c r="K112" i="5"/>
  <c r="M112" i="5" s="1"/>
  <c r="R115" i="5"/>
  <c r="U115" i="5" s="1"/>
  <c r="S115" i="5"/>
  <c r="T115" i="5"/>
  <c r="N113" i="5"/>
  <c r="P113" i="5"/>
  <c r="Q114" i="5"/>
  <c r="Q996" i="5"/>
  <c r="X821" i="5" l="1"/>
  <c r="W1936" i="5"/>
  <c r="X1936" i="5"/>
  <c r="Y1936" i="5" s="1"/>
  <c r="V1935" i="5"/>
  <c r="T1436" i="5"/>
  <c r="R1436" i="5"/>
  <c r="S1436" i="5"/>
  <c r="V1143" i="5"/>
  <c r="P1438" i="5"/>
  <c r="N1438" i="5"/>
  <c r="W1440" i="5"/>
  <c r="X1440" i="5"/>
  <c r="Y1440" i="5" s="1"/>
  <c r="K1439" i="5"/>
  <c r="M1439" i="5" s="1"/>
  <c r="V1439" i="5"/>
  <c r="AJ55" i="8"/>
  <c r="Q1797" i="5"/>
  <c r="U1797" i="5"/>
  <c r="V2087" i="5"/>
  <c r="K2087" i="5"/>
  <c r="M2087" i="5" s="1"/>
  <c r="V1367" i="5"/>
  <c r="K1367" i="5"/>
  <c r="M1367" i="5" s="1"/>
  <c r="P2086" i="5"/>
  <c r="N2086" i="5"/>
  <c r="AJ63" i="8"/>
  <c r="U2085" i="5"/>
  <c r="Q2085" i="5"/>
  <c r="V1762" i="5"/>
  <c r="K1762" i="5"/>
  <c r="M1762" i="5" s="1"/>
  <c r="S1437" i="5"/>
  <c r="T1437" i="5"/>
  <c r="R1437" i="5"/>
  <c r="W2088" i="5"/>
  <c r="X2088" i="5"/>
  <c r="Y2088" i="5" s="1"/>
  <c r="AI38" i="8"/>
  <c r="Q1184" i="5"/>
  <c r="U1184" i="5"/>
  <c r="W896" i="5"/>
  <c r="X896" i="5"/>
  <c r="X1728" i="5"/>
  <c r="Y1728" i="5" s="1"/>
  <c r="W1728" i="5"/>
  <c r="T1796" i="5"/>
  <c r="S1796" i="5"/>
  <c r="R1796" i="5"/>
  <c r="W1763" i="5"/>
  <c r="X1763" i="5"/>
  <c r="Y1763" i="5" s="1"/>
  <c r="N1726" i="5"/>
  <c r="P1726" i="5"/>
  <c r="W573" i="5"/>
  <c r="X573" i="5"/>
  <c r="V1186" i="5"/>
  <c r="K1186" i="5"/>
  <c r="M1186" i="5" s="1"/>
  <c r="AJ53" i="8"/>
  <c r="U1725" i="5"/>
  <c r="Q1725" i="5"/>
  <c r="P1185" i="5"/>
  <c r="N1185" i="5"/>
  <c r="T1759" i="5"/>
  <c r="S1759" i="5"/>
  <c r="R1759" i="5"/>
  <c r="W1800" i="5"/>
  <c r="X1800" i="5"/>
  <c r="Y1800" i="5" s="1"/>
  <c r="V1727" i="5"/>
  <c r="K1727" i="5"/>
  <c r="M1727" i="5" s="1"/>
  <c r="W1187" i="5"/>
  <c r="X1187" i="5"/>
  <c r="Y1187" i="5" s="1"/>
  <c r="S1364" i="5"/>
  <c r="R1364" i="5"/>
  <c r="T1364" i="5"/>
  <c r="K1799" i="5"/>
  <c r="M1799" i="5" s="1"/>
  <c r="V1799" i="5"/>
  <c r="AI54" i="8"/>
  <c r="Q1760" i="5"/>
  <c r="U1760" i="5"/>
  <c r="P1366" i="5"/>
  <c r="N1366" i="5"/>
  <c r="N1761" i="5"/>
  <c r="P1761" i="5"/>
  <c r="P1798" i="5"/>
  <c r="N1798" i="5"/>
  <c r="S2084" i="5"/>
  <c r="R2084" i="5"/>
  <c r="T2084" i="5"/>
  <c r="V930" i="5"/>
  <c r="R1724" i="5"/>
  <c r="S1724" i="5"/>
  <c r="T1724" i="5"/>
  <c r="AJ43" i="8"/>
  <c r="Q1365" i="5"/>
  <c r="U1365" i="5"/>
  <c r="X1368" i="5"/>
  <c r="Y1368" i="5" s="1"/>
  <c r="W1368" i="5"/>
  <c r="R1183" i="5"/>
  <c r="S1183" i="5"/>
  <c r="T1183" i="5"/>
  <c r="Q356" i="5"/>
  <c r="AI14" i="8"/>
  <c r="U356" i="5"/>
  <c r="W359" i="5"/>
  <c r="X359" i="5"/>
  <c r="Y359" i="5" s="1"/>
  <c r="S355" i="5"/>
  <c r="R355" i="5"/>
  <c r="T355" i="5"/>
  <c r="V358" i="5"/>
  <c r="K358" i="5"/>
  <c r="M358" i="5" s="1"/>
  <c r="P357" i="5"/>
  <c r="N357" i="5"/>
  <c r="P69" i="5"/>
  <c r="N69" i="5"/>
  <c r="P68" i="5"/>
  <c r="N68" i="5"/>
  <c r="V70" i="5"/>
  <c r="K70" i="5"/>
  <c r="M70" i="5" s="1"/>
  <c r="X71" i="5"/>
  <c r="Y71" i="5" s="1"/>
  <c r="W71" i="5"/>
  <c r="X317" i="5"/>
  <c r="W317" i="5"/>
  <c r="X789" i="5"/>
  <c r="W789" i="5"/>
  <c r="W790" i="5" s="1"/>
  <c r="X33" i="5"/>
  <c r="W33" i="5"/>
  <c r="W34" i="5" s="1"/>
  <c r="V1575" i="5"/>
  <c r="V1251" i="5"/>
  <c r="V1899" i="5"/>
  <c r="V1467" i="5"/>
  <c r="V387" i="5"/>
  <c r="V1215" i="5"/>
  <c r="V1971" i="5"/>
  <c r="V1395" i="5"/>
  <c r="V964" i="5"/>
  <c r="V1287" i="5"/>
  <c r="V2043" i="5"/>
  <c r="V1503" i="5"/>
  <c r="V2007" i="5"/>
  <c r="V1936" i="5"/>
  <c r="V1611" i="5"/>
  <c r="V495" i="5"/>
  <c r="V1107" i="5"/>
  <c r="W677" i="5"/>
  <c r="W605" i="5"/>
  <c r="X606" i="5" s="1"/>
  <c r="I8" i="8"/>
  <c r="X208" i="5"/>
  <c r="J71" i="8"/>
  <c r="X388" i="5"/>
  <c r="Y388" i="5" s="1"/>
  <c r="W388" i="5"/>
  <c r="K387" i="5"/>
  <c r="M387" i="5" s="1"/>
  <c r="N386" i="5"/>
  <c r="P386" i="5"/>
  <c r="T384" i="5"/>
  <c r="R384" i="5"/>
  <c r="S384" i="5"/>
  <c r="Q385" i="5"/>
  <c r="U385" i="5"/>
  <c r="N494" i="5"/>
  <c r="P494" i="5"/>
  <c r="R493" i="5"/>
  <c r="U493" i="5" s="1"/>
  <c r="T493" i="5"/>
  <c r="S493" i="5"/>
  <c r="X496" i="5"/>
  <c r="Y496" i="5" s="1"/>
  <c r="W496" i="5"/>
  <c r="K495" i="5"/>
  <c r="M495" i="5" s="1"/>
  <c r="K110" i="5"/>
  <c r="M110" i="5" s="1"/>
  <c r="P1394" i="5"/>
  <c r="N1394" i="5"/>
  <c r="T1824" i="5"/>
  <c r="R1824" i="5"/>
  <c r="S1824" i="5"/>
  <c r="P1898" i="5"/>
  <c r="N1898" i="5"/>
  <c r="T1572" i="5"/>
  <c r="S1572" i="5"/>
  <c r="R1572" i="5"/>
  <c r="U1609" i="5"/>
  <c r="Q1609" i="5"/>
  <c r="T2004" i="5"/>
  <c r="S2004" i="5"/>
  <c r="R2004" i="5"/>
  <c r="T1500" i="5"/>
  <c r="R1500" i="5"/>
  <c r="S1500" i="5"/>
  <c r="P1502" i="5"/>
  <c r="N1502" i="5"/>
  <c r="J1395" i="5"/>
  <c r="K1395" i="5" s="1"/>
  <c r="M1395" i="5" s="1"/>
  <c r="W1396" i="5"/>
  <c r="X1396" i="5"/>
  <c r="Y1396" i="5" s="1"/>
  <c r="V1396" i="5" s="1"/>
  <c r="Q2041" i="5"/>
  <c r="U2041" i="5"/>
  <c r="K1936" i="5"/>
  <c r="M1936" i="5" s="1"/>
  <c r="P1574" i="5"/>
  <c r="N1574" i="5"/>
  <c r="P1935" i="5"/>
  <c r="N1935" i="5"/>
  <c r="W1576" i="5"/>
  <c r="X1576" i="5"/>
  <c r="Y1576" i="5" s="1"/>
  <c r="Q1573" i="5"/>
  <c r="U1573" i="5"/>
  <c r="K1899" i="5"/>
  <c r="M1899" i="5" s="1"/>
  <c r="T2040" i="5"/>
  <c r="R2040" i="5"/>
  <c r="S2040" i="5"/>
  <c r="W1648" i="5"/>
  <c r="X1648" i="5"/>
  <c r="X1612" i="5"/>
  <c r="Y1612" i="5" s="1"/>
  <c r="W1612" i="5"/>
  <c r="K1575" i="5"/>
  <c r="M1575" i="5" s="1"/>
  <c r="S1968" i="5"/>
  <c r="T1968" i="5"/>
  <c r="R1968" i="5"/>
  <c r="T1680" i="5"/>
  <c r="R1680" i="5"/>
  <c r="S1680" i="5"/>
  <c r="P1682" i="5"/>
  <c r="N1682" i="5"/>
  <c r="Q1825" i="5"/>
  <c r="U1825" i="5"/>
  <c r="U2005" i="5"/>
  <c r="Q2005" i="5"/>
  <c r="J1683" i="5"/>
  <c r="K1683" i="5" s="1"/>
  <c r="M1683" i="5" s="1"/>
  <c r="W1684" i="5"/>
  <c r="X1684" i="5"/>
  <c r="Y1684" i="5" s="1"/>
  <c r="V1684" i="5" s="1"/>
  <c r="W1900" i="5"/>
  <c r="X1900" i="5"/>
  <c r="Y1900" i="5" s="1"/>
  <c r="P2042" i="5"/>
  <c r="N2042" i="5"/>
  <c r="T1896" i="5"/>
  <c r="R1896" i="5"/>
  <c r="S1896" i="5"/>
  <c r="U1681" i="5"/>
  <c r="Q1681" i="5"/>
  <c r="P1466" i="5"/>
  <c r="N1466" i="5"/>
  <c r="K1611" i="5"/>
  <c r="M1611" i="5" s="1"/>
  <c r="Q1897" i="5"/>
  <c r="U1897" i="5"/>
  <c r="K1467" i="5"/>
  <c r="M1467" i="5" s="1"/>
  <c r="P1610" i="5"/>
  <c r="N1610" i="5"/>
  <c r="T1608" i="5"/>
  <c r="R1608" i="5"/>
  <c r="S1608" i="5"/>
  <c r="T1392" i="5"/>
  <c r="R1392" i="5"/>
  <c r="S1392" i="5"/>
  <c r="U1393" i="5"/>
  <c r="Q1393" i="5"/>
  <c r="X2135" i="5"/>
  <c r="Y2135" i="5" s="1"/>
  <c r="W2135" i="5"/>
  <c r="K2043" i="5"/>
  <c r="M2043" i="5" s="1"/>
  <c r="K1503" i="5"/>
  <c r="M1503" i="5" s="1"/>
  <c r="X1972" i="5"/>
  <c r="Y1972" i="5" s="1"/>
  <c r="W1972" i="5"/>
  <c r="W1468" i="5"/>
  <c r="X1468" i="5"/>
  <c r="Y1468" i="5" s="1"/>
  <c r="U1501" i="5"/>
  <c r="Q1501" i="5"/>
  <c r="P1826" i="5"/>
  <c r="N1826" i="5"/>
  <c r="K2007" i="5"/>
  <c r="M2007" i="5" s="1"/>
  <c r="K1827" i="5"/>
  <c r="M1827" i="5" s="1"/>
  <c r="P2006" i="5"/>
  <c r="N2006" i="5"/>
  <c r="Q1969" i="5"/>
  <c r="U1969" i="5"/>
  <c r="X2044" i="5"/>
  <c r="Y2044" i="5" s="1"/>
  <c r="W2044" i="5"/>
  <c r="X1504" i="5"/>
  <c r="Y1504" i="5" s="1"/>
  <c r="W1504" i="5"/>
  <c r="K1971" i="5"/>
  <c r="M1971" i="5" s="1"/>
  <c r="Q1465" i="5"/>
  <c r="U1465" i="5"/>
  <c r="R1464" i="5"/>
  <c r="S1464" i="5"/>
  <c r="T1464" i="5"/>
  <c r="P1970" i="5"/>
  <c r="N1970" i="5"/>
  <c r="R1933" i="5"/>
  <c r="S1933" i="5"/>
  <c r="T1933" i="5"/>
  <c r="X2008" i="5"/>
  <c r="Y2008" i="5" s="1"/>
  <c r="W2008" i="5"/>
  <c r="Q1934" i="5"/>
  <c r="U1934" i="5"/>
  <c r="X1828" i="5"/>
  <c r="Y1828" i="5" s="1"/>
  <c r="W1828" i="5"/>
  <c r="X1288" i="5"/>
  <c r="Y1288" i="5" s="1"/>
  <c r="W1288" i="5"/>
  <c r="K1287" i="5"/>
  <c r="M1287" i="5" s="1"/>
  <c r="T1284" i="5"/>
  <c r="R1284" i="5"/>
  <c r="S1284" i="5"/>
  <c r="P1286" i="5"/>
  <c r="N1286" i="5"/>
  <c r="Q1285" i="5"/>
  <c r="U1285" i="5"/>
  <c r="X677" i="5"/>
  <c r="K1251" i="5"/>
  <c r="M1251" i="5" s="1"/>
  <c r="U1249" i="5"/>
  <c r="Q1249" i="5"/>
  <c r="W1252" i="5"/>
  <c r="X1252" i="5"/>
  <c r="Y1252" i="5" s="1"/>
  <c r="S1248" i="5"/>
  <c r="T1248" i="5"/>
  <c r="R1248" i="5"/>
  <c r="P1250" i="5"/>
  <c r="N1250" i="5"/>
  <c r="N1214" i="5"/>
  <c r="P1214" i="5"/>
  <c r="R1212" i="5"/>
  <c r="S1212" i="5"/>
  <c r="T1212" i="5"/>
  <c r="U1213" i="5"/>
  <c r="Q1213" i="5"/>
  <c r="X1216" i="5"/>
  <c r="Y1216" i="5" s="1"/>
  <c r="V1216" i="5" s="1"/>
  <c r="W1216" i="5"/>
  <c r="K1215" i="5"/>
  <c r="M1215" i="5" s="1"/>
  <c r="W713" i="5"/>
  <c r="W714" i="5" s="1"/>
  <c r="W1108" i="5"/>
  <c r="X1108" i="5"/>
  <c r="Y1108" i="5" s="1"/>
  <c r="V1108" i="5" s="1"/>
  <c r="K1107" i="5"/>
  <c r="M1107" i="5" s="1"/>
  <c r="Q1105" i="5"/>
  <c r="U1105" i="5"/>
  <c r="P1106" i="5"/>
  <c r="N1106" i="5"/>
  <c r="T1104" i="5"/>
  <c r="S1104" i="5"/>
  <c r="R1104" i="5"/>
  <c r="X857" i="5"/>
  <c r="W857" i="5"/>
  <c r="X641" i="5"/>
  <c r="W641" i="5"/>
  <c r="W244" i="5"/>
  <c r="X244" i="5"/>
  <c r="X100" i="5"/>
  <c r="W100" i="5"/>
  <c r="X1325" i="5"/>
  <c r="W1325" i="5"/>
  <c r="W172" i="5"/>
  <c r="X172" i="5"/>
  <c r="W208" i="5"/>
  <c r="T961" i="5"/>
  <c r="S961" i="5"/>
  <c r="R961" i="5"/>
  <c r="Q531" i="5"/>
  <c r="AC20" i="8"/>
  <c r="W752" i="5"/>
  <c r="X752" i="5"/>
  <c r="AB57" i="8"/>
  <c r="W1075" i="5"/>
  <c r="X1075" i="5"/>
  <c r="K1143" i="5"/>
  <c r="M1143" i="5" s="1"/>
  <c r="K964" i="5"/>
  <c r="M964" i="5" s="1"/>
  <c r="Q1141" i="5"/>
  <c r="AB37" i="8"/>
  <c r="K533" i="5"/>
  <c r="M533" i="5" s="1"/>
  <c r="Q928" i="5"/>
  <c r="AD31" i="8"/>
  <c r="R1140" i="5"/>
  <c r="U1140" i="5" s="1"/>
  <c r="S1140" i="5"/>
  <c r="T1140" i="5"/>
  <c r="S530" i="5"/>
  <c r="R530" i="5"/>
  <c r="U530" i="5" s="1"/>
  <c r="T530" i="5"/>
  <c r="X822" i="5"/>
  <c r="W822" i="5"/>
  <c r="X931" i="5"/>
  <c r="Y931" i="5" s="1"/>
  <c r="V931" i="5" s="1"/>
  <c r="W931" i="5"/>
  <c r="P963" i="5"/>
  <c r="N963" i="5"/>
  <c r="X534" i="5"/>
  <c r="Y534" i="5" s="1"/>
  <c r="V534" i="5" s="1"/>
  <c r="W534" i="5"/>
  <c r="S927" i="5"/>
  <c r="R927" i="5"/>
  <c r="U927" i="5" s="1"/>
  <c r="T927" i="5"/>
  <c r="K930" i="5"/>
  <c r="M930" i="5" s="1"/>
  <c r="N929" i="5"/>
  <c r="P929" i="5"/>
  <c r="AB32" i="8"/>
  <c r="Q962" i="5"/>
  <c r="P532" i="5"/>
  <c r="N532" i="5"/>
  <c r="P1142" i="5"/>
  <c r="N1142" i="5"/>
  <c r="R90" i="5"/>
  <c r="U90" i="5" s="1"/>
  <c r="T90" i="5"/>
  <c r="S90" i="5"/>
  <c r="X965" i="5"/>
  <c r="Y965" i="5" s="1"/>
  <c r="W965" i="5"/>
  <c r="X1144" i="5"/>
  <c r="Y1144" i="5" s="1"/>
  <c r="W1144" i="5"/>
  <c r="X138" i="5"/>
  <c r="W138" i="5"/>
  <c r="X1036" i="5"/>
  <c r="W1036" i="5"/>
  <c r="N276" i="5"/>
  <c r="P276" i="5"/>
  <c r="N637" i="5"/>
  <c r="P637" i="5"/>
  <c r="Q59" i="5"/>
  <c r="Z6" i="8"/>
  <c r="U59" i="5"/>
  <c r="K638" i="5"/>
  <c r="M638" i="5" s="1"/>
  <c r="S1066" i="5"/>
  <c r="R1066" i="5"/>
  <c r="U1066" i="5" s="1"/>
  <c r="T1066" i="5"/>
  <c r="K1069" i="5"/>
  <c r="M1069" i="5" s="1"/>
  <c r="P312" i="5"/>
  <c r="N312" i="5"/>
  <c r="T58" i="5"/>
  <c r="R58" i="5"/>
  <c r="U58" i="5" s="1"/>
  <c r="S58" i="5"/>
  <c r="Q636" i="5"/>
  <c r="Z23" i="8"/>
  <c r="Z784" i="5"/>
  <c r="Y314" i="5"/>
  <c r="V314" i="5" s="1"/>
  <c r="Z315" i="5"/>
  <c r="R310" i="5"/>
  <c r="U310" i="5" s="1"/>
  <c r="S310" i="5"/>
  <c r="T310" i="5"/>
  <c r="Y603" i="5"/>
  <c r="Z604" i="5"/>
  <c r="Y62" i="5"/>
  <c r="V62" i="5" s="1"/>
  <c r="Z63" i="5"/>
  <c r="S891" i="5"/>
  <c r="T891" i="5"/>
  <c r="R891" i="5"/>
  <c r="U891" i="5" s="1"/>
  <c r="K313" i="5"/>
  <c r="M313" i="5" s="1"/>
  <c r="Q892" i="5"/>
  <c r="AD30" i="8"/>
  <c r="K61" i="5"/>
  <c r="M61" i="5" s="1"/>
  <c r="Y278" i="5"/>
  <c r="V278" i="5" s="1"/>
  <c r="Z279" i="5"/>
  <c r="Q311" i="5"/>
  <c r="Z13" i="8"/>
  <c r="Z856" i="5"/>
  <c r="Y895" i="5"/>
  <c r="V895" i="5" s="1"/>
  <c r="Z896" i="5"/>
  <c r="Y896" i="5" s="1"/>
  <c r="V896" i="5" s="1"/>
  <c r="K277" i="5"/>
  <c r="M277" i="5" s="1"/>
  <c r="N1068" i="5"/>
  <c r="P1068" i="5"/>
  <c r="Z35" i="8"/>
  <c r="Q1067" i="5"/>
  <c r="Y639" i="5"/>
  <c r="Z640" i="5"/>
  <c r="Y1070" i="5"/>
  <c r="V1070" i="5" s="1"/>
  <c r="Z1071" i="5"/>
  <c r="P893" i="5"/>
  <c r="N893" i="5"/>
  <c r="Z568" i="5"/>
  <c r="K894" i="5"/>
  <c r="M894" i="5" s="1"/>
  <c r="T635" i="5"/>
  <c r="S635" i="5"/>
  <c r="R635" i="5"/>
  <c r="U635" i="5" s="1"/>
  <c r="N60" i="5"/>
  <c r="P60" i="5"/>
  <c r="Y95" i="5"/>
  <c r="V95" i="5" s="1"/>
  <c r="K94" i="5"/>
  <c r="M94" i="5" s="1"/>
  <c r="N93" i="5"/>
  <c r="P93" i="5"/>
  <c r="Q92" i="5"/>
  <c r="W7" i="8"/>
  <c r="S91" i="5"/>
  <c r="R91" i="5"/>
  <c r="U91" i="5" s="1"/>
  <c r="T91" i="5"/>
  <c r="R995" i="5"/>
  <c r="U995" i="5" s="1"/>
  <c r="T995" i="5"/>
  <c r="S995" i="5"/>
  <c r="K27" i="5"/>
  <c r="M27" i="5" s="1"/>
  <c r="T274" i="5"/>
  <c r="S274" i="5"/>
  <c r="R274" i="5"/>
  <c r="U274" i="5" s="1"/>
  <c r="Z100" i="5"/>
  <c r="N26" i="5"/>
  <c r="P26" i="5"/>
  <c r="Z171" i="5"/>
  <c r="AA5" i="8"/>
  <c r="Q25" i="5"/>
  <c r="R599" i="5"/>
  <c r="U599" i="5" s="1"/>
  <c r="S599" i="5"/>
  <c r="T599" i="5"/>
  <c r="Z460" i="5"/>
  <c r="Z29" i="5"/>
  <c r="Y28" i="5"/>
  <c r="V28" i="5" s="1"/>
  <c r="S24" i="5"/>
  <c r="R24" i="5"/>
  <c r="U24" i="5" s="1"/>
  <c r="T24" i="5"/>
  <c r="Z48" i="8"/>
  <c r="Z22" i="8"/>
  <c r="Q600" i="5"/>
  <c r="P997" i="5"/>
  <c r="N997" i="5"/>
  <c r="T130" i="5"/>
  <c r="R130" i="5"/>
  <c r="U130" i="5" s="1"/>
  <c r="S130" i="5"/>
  <c r="Z243" i="5"/>
  <c r="K133" i="5"/>
  <c r="M133" i="5" s="1"/>
  <c r="Z12" i="8"/>
  <c r="Q275" i="5"/>
  <c r="K998" i="5"/>
  <c r="M998" i="5" s="1"/>
  <c r="P601" i="5"/>
  <c r="N601" i="5"/>
  <c r="Z207" i="5"/>
  <c r="P132" i="5"/>
  <c r="N132" i="5"/>
  <c r="K602" i="5"/>
  <c r="M602" i="5" s="1"/>
  <c r="U131" i="5"/>
  <c r="Q131" i="5"/>
  <c r="Z8" i="8"/>
  <c r="Z135" i="5"/>
  <c r="Y134" i="5"/>
  <c r="V134" i="5" s="1"/>
  <c r="Z424" i="5"/>
  <c r="Z748" i="5"/>
  <c r="Z1000" i="5"/>
  <c r="Y999" i="5"/>
  <c r="V999" i="5" s="1"/>
  <c r="Z713" i="5"/>
  <c r="AB14" i="8"/>
  <c r="N112" i="5"/>
  <c r="P112" i="5"/>
  <c r="T114" i="5"/>
  <c r="R114" i="5"/>
  <c r="U114" i="5" s="1"/>
  <c r="S114" i="5"/>
  <c r="Q113" i="5"/>
  <c r="K111" i="5"/>
  <c r="M111" i="5" s="1"/>
  <c r="R996" i="5"/>
  <c r="U996" i="5" s="1"/>
  <c r="S996" i="5"/>
  <c r="T996" i="5"/>
  <c r="W1937" i="5" l="1"/>
  <c r="X1937" i="5"/>
  <c r="Y1937" i="5" s="1"/>
  <c r="V1937" i="5" s="1"/>
  <c r="AK45" i="8"/>
  <c r="U1438" i="5"/>
  <c r="Q1438" i="5"/>
  <c r="P1439" i="5"/>
  <c r="N1439" i="5"/>
  <c r="V1440" i="5"/>
  <c r="K1440" i="5"/>
  <c r="M1440" i="5" s="1"/>
  <c r="X1441" i="5"/>
  <c r="Y1441" i="5" s="1"/>
  <c r="W1441" i="5"/>
  <c r="N1799" i="5"/>
  <c r="P1799" i="5"/>
  <c r="AK53" i="8"/>
  <c r="Q1726" i="5"/>
  <c r="U1726" i="5"/>
  <c r="R1184" i="5"/>
  <c r="T1184" i="5"/>
  <c r="S1184" i="5"/>
  <c r="T2085" i="5"/>
  <c r="R2085" i="5"/>
  <c r="S2085" i="5"/>
  <c r="X1076" i="5"/>
  <c r="Y1076" i="5" s="1"/>
  <c r="W1076" i="5"/>
  <c r="X1369" i="5"/>
  <c r="Y1369" i="5" s="1"/>
  <c r="W1369" i="5"/>
  <c r="R1760" i="5"/>
  <c r="S1760" i="5"/>
  <c r="T1760" i="5"/>
  <c r="W1729" i="5"/>
  <c r="X1729" i="5"/>
  <c r="Y1729" i="5" s="1"/>
  <c r="N2087" i="5"/>
  <c r="P2087" i="5"/>
  <c r="K1368" i="5"/>
  <c r="M1368" i="5" s="1"/>
  <c r="V1368" i="5"/>
  <c r="AJ54" i="8"/>
  <c r="Q1761" i="5"/>
  <c r="U1761" i="5"/>
  <c r="P1727" i="5"/>
  <c r="N1727" i="5"/>
  <c r="N1186" i="5"/>
  <c r="P1186" i="5"/>
  <c r="V1763" i="5"/>
  <c r="K1763" i="5"/>
  <c r="M1763" i="5" s="1"/>
  <c r="V1728" i="5"/>
  <c r="K1728" i="5"/>
  <c r="M1728" i="5" s="1"/>
  <c r="V2088" i="5"/>
  <c r="K2088" i="5"/>
  <c r="M2088" i="5" s="1"/>
  <c r="V1144" i="5"/>
  <c r="X1764" i="5"/>
  <c r="Y1764" i="5" s="1"/>
  <c r="W1764" i="5"/>
  <c r="W2089" i="5"/>
  <c r="X2089" i="5"/>
  <c r="Y2089" i="5" s="1"/>
  <c r="X753" i="5"/>
  <c r="W753" i="5"/>
  <c r="S1365" i="5"/>
  <c r="T1365" i="5"/>
  <c r="R1365" i="5"/>
  <c r="V1187" i="5"/>
  <c r="K1187" i="5"/>
  <c r="M1187" i="5" s="1"/>
  <c r="V1800" i="5"/>
  <c r="K1800" i="5"/>
  <c r="M1800" i="5" s="1"/>
  <c r="AJ38" i="8"/>
  <c r="U1185" i="5"/>
  <c r="Q1185" i="5"/>
  <c r="W574" i="5"/>
  <c r="Y573" i="5"/>
  <c r="X897" i="5"/>
  <c r="Y897" i="5" s="1"/>
  <c r="W897" i="5"/>
  <c r="N1762" i="5"/>
  <c r="P1762" i="5"/>
  <c r="AK63" i="8"/>
  <c r="Q2086" i="5"/>
  <c r="U2086" i="5"/>
  <c r="R1797" i="5"/>
  <c r="S1797" i="5"/>
  <c r="T1797" i="5"/>
  <c r="AK55" i="8"/>
  <c r="U1798" i="5"/>
  <c r="Q1798" i="5"/>
  <c r="AK43" i="8"/>
  <c r="Q1366" i="5"/>
  <c r="U1366" i="5"/>
  <c r="X1188" i="5"/>
  <c r="Y1188" i="5" s="1"/>
  <c r="W1188" i="5"/>
  <c r="W1801" i="5"/>
  <c r="X1801" i="5"/>
  <c r="Y1801" i="5" s="1"/>
  <c r="R1725" i="5"/>
  <c r="S1725" i="5"/>
  <c r="T1725" i="5"/>
  <c r="X574" i="5"/>
  <c r="Y574" i="5" s="1"/>
  <c r="P1367" i="5"/>
  <c r="N1367" i="5"/>
  <c r="AJ14" i="8"/>
  <c r="Q357" i="5"/>
  <c r="U357" i="5"/>
  <c r="K359" i="5"/>
  <c r="M359" i="5" s="1"/>
  <c r="V359" i="5"/>
  <c r="P358" i="5"/>
  <c r="N358" i="5"/>
  <c r="W360" i="5"/>
  <c r="X360" i="5"/>
  <c r="Y360" i="5" s="1"/>
  <c r="T356" i="5"/>
  <c r="R356" i="5"/>
  <c r="S356" i="5"/>
  <c r="P70" i="5"/>
  <c r="N70" i="5"/>
  <c r="AJ6" i="8"/>
  <c r="Q68" i="5"/>
  <c r="U68" i="5"/>
  <c r="W72" i="5"/>
  <c r="X72" i="5"/>
  <c r="Y72" i="5" s="1"/>
  <c r="V71" i="5"/>
  <c r="K71" i="5"/>
  <c r="M71" i="5" s="1"/>
  <c r="AK6" i="8"/>
  <c r="Q69" i="5"/>
  <c r="U69" i="5"/>
  <c r="W678" i="5"/>
  <c r="X318" i="5"/>
  <c r="W318" i="5"/>
  <c r="X790" i="5"/>
  <c r="Y790" i="5" s="1"/>
  <c r="Y789" i="5"/>
  <c r="X34" i="5"/>
  <c r="Y34" i="5" s="1"/>
  <c r="Y33" i="5"/>
  <c r="V1288" i="5"/>
  <c r="V2008" i="5"/>
  <c r="V1612" i="5"/>
  <c r="V1972" i="5"/>
  <c r="V1828" i="5"/>
  <c r="V496" i="5"/>
  <c r="V1468" i="5"/>
  <c r="V1252" i="5"/>
  <c r="V388" i="5"/>
  <c r="V2044" i="5"/>
  <c r="V1900" i="5"/>
  <c r="V965" i="5"/>
  <c r="V1504" i="5"/>
  <c r="V1576" i="5"/>
  <c r="W606" i="5"/>
  <c r="W607" i="5" s="1"/>
  <c r="W209" i="5"/>
  <c r="H8" i="8"/>
  <c r="I71" i="8"/>
  <c r="Q386" i="5"/>
  <c r="U386" i="5"/>
  <c r="S385" i="5"/>
  <c r="T385" i="5"/>
  <c r="R385" i="5"/>
  <c r="P387" i="5"/>
  <c r="N387" i="5"/>
  <c r="X389" i="5"/>
  <c r="Y389" i="5" s="1"/>
  <c r="W389" i="5"/>
  <c r="K388" i="5"/>
  <c r="M388" i="5" s="1"/>
  <c r="K496" i="5"/>
  <c r="M496" i="5" s="1"/>
  <c r="N495" i="5"/>
  <c r="P495" i="5"/>
  <c r="Q495" i="5" s="1"/>
  <c r="Q494" i="5"/>
  <c r="U494" i="5"/>
  <c r="X497" i="5"/>
  <c r="Y497" i="5" s="1"/>
  <c r="W497" i="5"/>
  <c r="P110" i="5"/>
  <c r="Q110" i="5" s="1"/>
  <c r="N110" i="5"/>
  <c r="P1395" i="5"/>
  <c r="N1395" i="5"/>
  <c r="W2009" i="5"/>
  <c r="X2009" i="5"/>
  <c r="Y2009" i="5" s="1"/>
  <c r="Q1970" i="5"/>
  <c r="U1970" i="5"/>
  <c r="K1468" i="5"/>
  <c r="M1468" i="5" s="1"/>
  <c r="P2043" i="5"/>
  <c r="N2043" i="5"/>
  <c r="X1901" i="5"/>
  <c r="Y1901" i="5" s="1"/>
  <c r="W1901" i="5"/>
  <c r="W1613" i="5"/>
  <c r="X1613" i="5"/>
  <c r="Y1613" i="5" s="1"/>
  <c r="X1577" i="5"/>
  <c r="Y1577" i="5" s="1"/>
  <c r="W1577" i="5"/>
  <c r="P1936" i="5"/>
  <c r="N1936" i="5"/>
  <c r="K2008" i="5"/>
  <c r="M2008" i="5" s="1"/>
  <c r="P1971" i="5"/>
  <c r="N1971" i="5"/>
  <c r="T1969" i="5"/>
  <c r="R1969" i="5"/>
  <c r="S1969" i="5"/>
  <c r="P2007" i="5"/>
  <c r="N2007" i="5"/>
  <c r="X1469" i="5"/>
  <c r="Y1469" i="5" s="1"/>
  <c r="W1469" i="5"/>
  <c r="Q1610" i="5"/>
  <c r="U1610" i="5"/>
  <c r="P1611" i="5"/>
  <c r="N1611" i="5"/>
  <c r="S1825" i="5"/>
  <c r="T1825" i="5"/>
  <c r="R1825" i="5"/>
  <c r="K1612" i="5"/>
  <c r="M1612" i="5" s="1"/>
  <c r="P1899" i="5"/>
  <c r="N1899" i="5"/>
  <c r="U1502" i="5"/>
  <c r="Q1502" i="5"/>
  <c r="X1938" i="5"/>
  <c r="Y1938" i="5" s="1"/>
  <c r="X1829" i="5"/>
  <c r="Y1829" i="5" s="1"/>
  <c r="W1829" i="5"/>
  <c r="X1505" i="5"/>
  <c r="Y1505" i="5" s="1"/>
  <c r="W1505" i="5"/>
  <c r="X1973" i="5"/>
  <c r="Y1973" i="5" s="1"/>
  <c r="V1973" i="5" s="1"/>
  <c r="W1973" i="5"/>
  <c r="W2143" i="5"/>
  <c r="X2143" i="5"/>
  <c r="Y2143" i="5" s="1"/>
  <c r="P1467" i="5"/>
  <c r="N1467" i="5"/>
  <c r="J1684" i="5"/>
  <c r="K1684" i="5" s="1"/>
  <c r="M1684" i="5" s="1"/>
  <c r="W1685" i="5"/>
  <c r="X1685" i="5"/>
  <c r="Y1685" i="5" s="1"/>
  <c r="Q1935" i="5"/>
  <c r="U1935" i="5"/>
  <c r="T2041" i="5"/>
  <c r="S2041" i="5"/>
  <c r="R2041" i="5"/>
  <c r="T1609" i="5"/>
  <c r="R1609" i="5"/>
  <c r="S1609" i="5"/>
  <c r="K1828" i="5"/>
  <c r="M1828" i="5" s="1"/>
  <c r="K1504" i="5"/>
  <c r="M1504" i="5" s="1"/>
  <c r="U2006" i="5"/>
  <c r="Q2006" i="5"/>
  <c r="Q1826" i="5"/>
  <c r="U1826" i="5"/>
  <c r="K1972" i="5"/>
  <c r="M1972" i="5" s="1"/>
  <c r="K2135" i="5"/>
  <c r="M2135" i="5" s="1"/>
  <c r="U1466" i="5"/>
  <c r="Q1466" i="5"/>
  <c r="P1683" i="5"/>
  <c r="N1683" i="5"/>
  <c r="Q1682" i="5"/>
  <c r="U1682" i="5"/>
  <c r="X1649" i="5"/>
  <c r="W1649" i="5"/>
  <c r="W2045" i="5"/>
  <c r="X2045" i="5"/>
  <c r="Y2045" i="5" s="1"/>
  <c r="P1827" i="5"/>
  <c r="N1827" i="5"/>
  <c r="T1501" i="5"/>
  <c r="R1501" i="5"/>
  <c r="S1501" i="5"/>
  <c r="P1503" i="5"/>
  <c r="N1503" i="5"/>
  <c r="S1393" i="5"/>
  <c r="T1393" i="5"/>
  <c r="R1393" i="5"/>
  <c r="T1681" i="5"/>
  <c r="R1681" i="5"/>
  <c r="S1681" i="5"/>
  <c r="Q2042" i="5"/>
  <c r="U2042" i="5"/>
  <c r="R2005" i="5"/>
  <c r="S2005" i="5"/>
  <c r="T2005" i="5"/>
  <c r="T1573" i="5"/>
  <c r="R1573" i="5"/>
  <c r="S1573" i="5"/>
  <c r="Q1574" i="5"/>
  <c r="U1574" i="5"/>
  <c r="J1396" i="5"/>
  <c r="K1396" i="5" s="1"/>
  <c r="M1396" i="5" s="1"/>
  <c r="W1397" i="5"/>
  <c r="X1397" i="5"/>
  <c r="Y1397" i="5" s="1"/>
  <c r="V1397" i="5" s="1"/>
  <c r="Q1898" i="5"/>
  <c r="U1898" i="5"/>
  <c r="S1934" i="5"/>
  <c r="T1934" i="5"/>
  <c r="R1934" i="5"/>
  <c r="T1465" i="5"/>
  <c r="R1465" i="5"/>
  <c r="S1465" i="5"/>
  <c r="K2044" i="5"/>
  <c r="M2044" i="5" s="1"/>
  <c r="T1897" i="5"/>
  <c r="R1897" i="5"/>
  <c r="S1897" i="5"/>
  <c r="K1900" i="5"/>
  <c r="M1900" i="5" s="1"/>
  <c r="P1575" i="5"/>
  <c r="N1575" i="5"/>
  <c r="K1576" i="5"/>
  <c r="M1576" i="5" s="1"/>
  <c r="U1394" i="5"/>
  <c r="Q1394" i="5"/>
  <c r="X714" i="5"/>
  <c r="W715" i="5" s="1"/>
  <c r="X678" i="5"/>
  <c r="S1285" i="5"/>
  <c r="T1285" i="5"/>
  <c r="R1285" i="5"/>
  <c r="P1287" i="5"/>
  <c r="N1287" i="5"/>
  <c r="U1286" i="5"/>
  <c r="Q1286" i="5"/>
  <c r="W1289" i="5"/>
  <c r="X1289" i="5"/>
  <c r="Y1289" i="5" s="1"/>
  <c r="K1288" i="5"/>
  <c r="M1288" i="5" s="1"/>
  <c r="K1252" i="5"/>
  <c r="M1252" i="5" s="1"/>
  <c r="X1253" i="5"/>
  <c r="Y1253" i="5" s="1"/>
  <c r="W1253" i="5"/>
  <c r="Q1250" i="5"/>
  <c r="U1250" i="5"/>
  <c r="R1249" i="5"/>
  <c r="S1249" i="5"/>
  <c r="T1249" i="5"/>
  <c r="N1251" i="5"/>
  <c r="P1251" i="5"/>
  <c r="P1215" i="5"/>
  <c r="N1215" i="5"/>
  <c r="X1217" i="5"/>
  <c r="Y1217" i="5" s="1"/>
  <c r="W1217" i="5"/>
  <c r="K1216" i="5"/>
  <c r="M1216" i="5" s="1"/>
  <c r="Q1214" i="5"/>
  <c r="U1214" i="5"/>
  <c r="T1213" i="5"/>
  <c r="R1213" i="5"/>
  <c r="S1213" i="5"/>
  <c r="R1105" i="5"/>
  <c r="T1105" i="5"/>
  <c r="S1105" i="5"/>
  <c r="N1107" i="5"/>
  <c r="P1107" i="5"/>
  <c r="K1108" i="5"/>
  <c r="M1108" i="5" s="1"/>
  <c r="Q1106" i="5"/>
  <c r="U1106" i="5"/>
  <c r="W1109" i="5"/>
  <c r="X1109" i="5"/>
  <c r="Y1109" i="5" s="1"/>
  <c r="W858" i="5"/>
  <c r="X858" i="5"/>
  <c r="W642" i="5"/>
  <c r="X642" i="5"/>
  <c r="X245" i="5"/>
  <c r="W245" i="5"/>
  <c r="W101" i="5"/>
  <c r="X101" i="5"/>
  <c r="X1326" i="5"/>
  <c r="W1326" i="5"/>
  <c r="W173" i="5"/>
  <c r="X173" i="5"/>
  <c r="X209" i="5"/>
  <c r="AC57" i="8"/>
  <c r="K534" i="5"/>
  <c r="N533" i="5"/>
  <c r="P533" i="5"/>
  <c r="N964" i="5"/>
  <c r="P964" i="5"/>
  <c r="Q1142" i="5"/>
  <c r="AC37" i="8"/>
  <c r="AE31" i="8"/>
  <c r="Q929" i="5"/>
  <c r="X823" i="5"/>
  <c r="W823" i="5"/>
  <c r="N1143" i="5"/>
  <c r="P1143" i="5"/>
  <c r="K1144" i="5"/>
  <c r="M1144" i="5" s="1"/>
  <c r="K965" i="5"/>
  <c r="M965" i="5" s="1"/>
  <c r="Q963" i="5"/>
  <c r="AC32" i="8"/>
  <c r="Q532" i="5"/>
  <c r="AD20" i="8"/>
  <c r="N930" i="5"/>
  <c r="P930" i="5"/>
  <c r="W932" i="5"/>
  <c r="X932" i="5"/>
  <c r="Y932" i="5" s="1"/>
  <c r="V932" i="5" s="1"/>
  <c r="T1141" i="5"/>
  <c r="R1141" i="5"/>
  <c r="U1141" i="5" s="1"/>
  <c r="S1141" i="5"/>
  <c r="S962" i="5"/>
  <c r="R962" i="5"/>
  <c r="U962" i="5" s="1"/>
  <c r="T962" i="5"/>
  <c r="K931" i="5"/>
  <c r="M931" i="5" s="1"/>
  <c r="X535" i="5"/>
  <c r="Y535" i="5" s="1"/>
  <c r="W535" i="5"/>
  <c r="S928" i="5"/>
  <c r="R928" i="5"/>
  <c r="U928" i="5" s="1"/>
  <c r="T928" i="5"/>
  <c r="T531" i="5"/>
  <c r="R531" i="5"/>
  <c r="U531" i="5" s="1"/>
  <c r="S531" i="5"/>
  <c r="W966" i="5"/>
  <c r="X966" i="5"/>
  <c r="Y966" i="5" s="1"/>
  <c r="W1145" i="5"/>
  <c r="X1145" i="5"/>
  <c r="Y1145" i="5" s="1"/>
  <c r="X139" i="5"/>
  <c r="W139" i="5"/>
  <c r="W1037" i="5"/>
  <c r="X1037" i="5"/>
  <c r="Q276" i="5"/>
  <c r="AA12" i="8"/>
  <c r="K603" i="5"/>
  <c r="M603" i="5" s="1"/>
  <c r="N894" i="5"/>
  <c r="P894" i="5"/>
  <c r="Z569" i="5"/>
  <c r="Y640" i="5"/>
  <c r="Z641" i="5"/>
  <c r="Q1068" i="5"/>
  <c r="AA35" i="8"/>
  <c r="N61" i="5"/>
  <c r="P61" i="5"/>
  <c r="Z605" i="5"/>
  <c r="Y604" i="5"/>
  <c r="Z785" i="5"/>
  <c r="R636" i="5"/>
  <c r="U636" i="5" s="1"/>
  <c r="S636" i="5"/>
  <c r="T636" i="5"/>
  <c r="AA23" i="8"/>
  <c r="Q637" i="5"/>
  <c r="K639" i="5"/>
  <c r="M639" i="5" s="1"/>
  <c r="K896" i="5"/>
  <c r="M896" i="5" s="1"/>
  <c r="R311" i="5"/>
  <c r="U311" i="5" s="1"/>
  <c r="S311" i="5"/>
  <c r="T311" i="5"/>
  <c r="Y279" i="5"/>
  <c r="V279" i="5" s="1"/>
  <c r="Z280" i="5"/>
  <c r="Y315" i="5"/>
  <c r="V315" i="5" s="1"/>
  <c r="Z316" i="5"/>
  <c r="N1069" i="5"/>
  <c r="P1069" i="5"/>
  <c r="P638" i="5"/>
  <c r="N638" i="5"/>
  <c r="Y1071" i="5"/>
  <c r="V1071" i="5" s="1"/>
  <c r="Z1072" i="5"/>
  <c r="S1067" i="5"/>
  <c r="R1067" i="5"/>
  <c r="U1067" i="5" s="1"/>
  <c r="T1067" i="5"/>
  <c r="N277" i="5"/>
  <c r="P277" i="5"/>
  <c r="K895" i="5"/>
  <c r="M895" i="5" s="1"/>
  <c r="K278" i="5"/>
  <c r="M278" i="5" s="1"/>
  <c r="S892" i="5"/>
  <c r="R892" i="5"/>
  <c r="U892" i="5" s="1"/>
  <c r="T892" i="5"/>
  <c r="N313" i="5"/>
  <c r="P313" i="5"/>
  <c r="Y63" i="5"/>
  <c r="V63" i="5" s="1"/>
  <c r="Z64" i="5"/>
  <c r="K314" i="5"/>
  <c r="M314" i="5" s="1"/>
  <c r="AA6" i="8"/>
  <c r="Q60" i="5"/>
  <c r="AE30" i="8"/>
  <c r="Q893" i="5"/>
  <c r="K1070" i="5"/>
  <c r="M1070" i="5" s="1"/>
  <c r="Z857" i="5"/>
  <c r="K62" i="5"/>
  <c r="M62" i="5" s="1"/>
  <c r="Q312" i="5"/>
  <c r="AA13" i="8"/>
  <c r="S59" i="5"/>
  <c r="T59" i="5"/>
  <c r="R59" i="5"/>
  <c r="Y96" i="5"/>
  <c r="V96" i="5" s="1"/>
  <c r="K95" i="5"/>
  <c r="M95" i="5" s="1"/>
  <c r="P94" i="5"/>
  <c r="N94" i="5"/>
  <c r="X7" i="8"/>
  <c r="Q93" i="5"/>
  <c r="S92" i="5"/>
  <c r="T92" i="5"/>
  <c r="R92" i="5"/>
  <c r="U92" i="5" s="1"/>
  <c r="Z1001" i="5"/>
  <c r="Y1000" i="5"/>
  <c r="V1000" i="5" s="1"/>
  <c r="Z425" i="5"/>
  <c r="Z136" i="5"/>
  <c r="Y135" i="5"/>
  <c r="V135" i="5" s="1"/>
  <c r="R131" i="5"/>
  <c r="S131" i="5"/>
  <c r="T131" i="5"/>
  <c r="Z208" i="5"/>
  <c r="N998" i="5"/>
  <c r="P998" i="5"/>
  <c r="T600" i="5"/>
  <c r="R600" i="5"/>
  <c r="U600" i="5" s="1"/>
  <c r="S600" i="5"/>
  <c r="AA48" i="8"/>
  <c r="K28" i="5"/>
  <c r="M28" i="5" s="1"/>
  <c r="T25" i="5"/>
  <c r="S25" i="5"/>
  <c r="R25" i="5"/>
  <c r="U25" i="5" s="1"/>
  <c r="Z101" i="5"/>
  <c r="N133" i="5"/>
  <c r="P133" i="5"/>
  <c r="AA33" i="8"/>
  <c r="Q997" i="5"/>
  <c r="Z30" i="5"/>
  <c r="Y29" i="5"/>
  <c r="V29" i="5" s="1"/>
  <c r="Z461" i="5"/>
  <c r="Z714" i="5"/>
  <c r="Z749" i="5"/>
  <c r="AA22" i="8"/>
  <c r="Q601" i="5"/>
  <c r="T275" i="5"/>
  <c r="R275" i="5"/>
  <c r="U275" i="5" s="1"/>
  <c r="S275" i="5"/>
  <c r="Z172" i="5"/>
  <c r="K999" i="5"/>
  <c r="M999" i="5" s="1"/>
  <c r="N999" i="5" s="1"/>
  <c r="K134" i="5"/>
  <c r="M134" i="5" s="1"/>
  <c r="P602" i="5"/>
  <c r="N602" i="5"/>
  <c r="AA8" i="8"/>
  <c r="Q132" i="5"/>
  <c r="Z244" i="5"/>
  <c r="AB5" i="8"/>
  <c r="Q26" i="5"/>
  <c r="U26" i="5" s="1"/>
  <c r="N27" i="5"/>
  <c r="P27" i="5"/>
  <c r="AC14" i="8"/>
  <c r="N111" i="5"/>
  <c r="P111" i="5"/>
  <c r="T113" i="5"/>
  <c r="R113" i="5"/>
  <c r="U113" i="5" s="1"/>
  <c r="S113" i="5"/>
  <c r="Q112" i="5"/>
  <c r="K1937" i="5" l="1"/>
  <c r="M1937" i="5" s="1"/>
  <c r="W1938" i="5"/>
  <c r="W679" i="5"/>
  <c r="AL45" i="8"/>
  <c r="Q1439" i="5"/>
  <c r="U1439" i="5"/>
  <c r="W1442" i="5"/>
  <c r="X1442" i="5"/>
  <c r="Y1442" i="5" s="1"/>
  <c r="T1438" i="5"/>
  <c r="S1438" i="5"/>
  <c r="R1438" i="5"/>
  <c r="K1441" i="5"/>
  <c r="M1441" i="5" s="1"/>
  <c r="V1441" i="5"/>
  <c r="P1440" i="5"/>
  <c r="N1440" i="5"/>
  <c r="V1145" i="5"/>
  <c r="V574" i="5"/>
  <c r="K574" i="5"/>
  <c r="M574" i="5" s="1"/>
  <c r="X1189" i="5"/>
  <c r="Y1189" i="5" s="1"/>
  <c r="W1189" i="5"/>
  <c r="R2086" i="5"/>
  <c r="T2086" i="5"/>
  <c r="S2086" i="5"/>
  <c r="K573" i="5"/>
  <c r="M573" i="5" s="1"/>
  <c r="V573" i="5"/>
  <c r="W754" i="5"/>
  <c r="AL53" i="8"/>
  <c r="U1727" i="5"/>
  <c r="Q1727" i="5"/>
  <c r="AL63" i="8"/>
  <c r="Q2087" i="5"/>
  <c r="U2087" i="5"/>
  <c r="T1726" i="5"/>
  <c r="S1726" i="5"/>
  <c r="R1726" i="5"/>
  <c r="K1188" i="5"/>
  <c r="M1188" i="5" s="1"/>
  <c r="V1188" i="5"/>
  <c r="W575" i="5"/>
  <c r="X575" i="5"/>
  <c r="Y575" i="5" s="1"/>
  <c r="P1187" i="5"/>
  <c r="N1187" i="5"/>
  <c r="X754" i="5"/>
  <c r="Y754" i="5" s="1"/>
  <c r="Y753" i="5"/>
  <c r="P1763" i="5"/>
  <c r="N1763" i="5"/>
  <c r="X1370" i="5"/>
  <c r="Y1370" i="5" s="1"/>
  <c r="W1370" i="5"/>
  <c r="X933" i="5"/>
  <c r="Y933" i="5" s="1"/>
  <c r="W933" i="5"/>
  <c r="AK54" i="8"/>
  <c r="Q1762" i="5"/>
  <c r="U1762" i="5"/>
  <c r="R1185" i="5"/>
  <c r="S1185" i="5"/>
  <c r="T1185" i="5"/>
  <c r="K2089" i="5"/>
  <c r="M2089" i="5" s="1"/>
  <c r="V2089" i="5"/>
  <c r="T1761" i="5"/>
  <c r="R1761" i="5"/>
  <c r="S1761" i="5"/>
  <c r="V1729" i="5"/>
  <c r="K1729" i="5"/>
  <c r="M1729" i="5" s="1"/>
  <c r="V1369" i="5"/>
  <c r="K1369" i="5"/>
  <c r="M1369" i="5" s="1"/>
  <c r="AL55" i="8"/>
  <c r="Q1799" i="5"/>
  <c r="U1799" i="5"/>
  <c r="S1366" i="5"/>
  <c r="T1366" i="5"/>
  <c r="R1366" i="5"/>
  <c r="W2090" i="5"/>
  <c r="X2090" i="5"/>
  <c r="Y2090" i="5" s="1"/>
  <c r="P2088" i="5"/>
  <c r="N2088" i="5"/>
  <c r="AK38" i="8"/>
  <c r="Q1186" i="5"/>
  <c r="U1186" i="5"/>
  <c r="W1730" i="5"/>
  <c r="X1730" i="5"/>
  <c r="Y1730" i="5" s="1"/>
  <c r="W1077" i="5"/>
  <c r="X1077" i="5"/>
  <c r="Y1077" i="5" s="1"/>
  <c r="V1801" i="5"/>
  <c r="K1801" i="5"/>
  <c r="M1801" i="5" s="1"/>
  <c r="X898" i="5"/>
  <c r="Y898" i="5" s="1"/>
  <c r="W898" i="5"/>
  <c r="W1765" i="5"/>
  <c r="X1765" i="5"/>
  <c r="Y1765" i="5" s="1"/>
  <c r="V1076" i="5"/>
  <c r="K1076" i="5"/>
  <c r="M1076" i="5" s="1"/>
  <c r="V535" i="5"/>
  <c r="AL43" i="8"/>
  <c r="Q1367" i="5"/>
  <c r="U1367" i="5"/>
  <c r="X1802" i="5"/>
  <c r="Y1802" i="5" s="1"/>
  <c r="W1802" i="5"/>
  <c r="T1798" i="5"/>
  <c r="R1798" i="5"/>
  <c r="S1798" i="5"/>
  <c r="K897" i="5"/>
  <c r="M897" i="5" s="1"/>
  <c r="V897" i="5"/>
  <c r="P1800" i="5"/>
  <c r="N1800" i="5"/>
  <c r="V1764" i="5"/>
  <c r="K1764" i="5"/>
  <c r="M1764" i="5" s="1"/>
  <c r="P1728" i="5"/>
  <c r="N1728" i="5"/>
  <c r="P1368" i="5"/>
  <c r="N1368" i="5"/>
  <c r="AK14" i="8"/>
  <c r="Q358" i="5"/>
  <c r="U358" i="5"/>
  <c r="N359" i="5"/>
  <c r="P359" i="5"/>
  <c r="V360" i="5"/>
  <c r="K360" i="5"/>
  <c r="M360" i="5" s="1"/>
  <c r="W361" i="5"/>
  <c r="X361" i="5"/>
  <c r="Y361" i="5" s="1"/>
  <c r="R357" i="5"/>
  <c r="S357" i="5"/>
  <c r="T357" i="5"/>
  <c r="W73" i="5"/>
  <c r="X73" i="5"/>
  <c r="Y73" i="5" s="1"/>
  <c r="S69" i="5"/>
  <c r="T69" i="5"/>
  <c r="R69" i="5"/>
  <c r="S68" i="5"/>
  <c r="T68" i="5"/>
  <c r="R68" i="5"/>
  <c r="P71" i="5"/>
  <c r="N71" i="5"/>
  <c r="V72" i="5"/>
  <c r="K72" i="5"/>
  <c r="M72" i="5" s="1"/>
  <c r="AL6" i="8"/>
  <c r="U70" i="5"/>
  <c r="Q70" i="5"/>
  <c r="X319" i="5"/>
  <c r="W319" i="5"/>
  <c r="X210" i="5"/>
  <c r="X791" i="5"/>
  <c r="Y791" i="5" s="1"/>
  <c r="K791" i="5" s="1"/>
  <c r="M791" i="5" s="1"/>
  <c r="V789" i="5"/>
  <c r="K789" i="5"/>
  <c r="M789" i="5" s="1"/>
  <c r="K790" i="5"/>
  <c r="M790" i="5" s="1"/>
  <c r="V790" i="5"/>
  <c r="W791" i="5"/>
  <c r="K33" i="5"/>
  <c r="M33" i="5" s="1"/>
  <c r="V33" i="5"/>
  <c r="V34" i="5"/>
  <c r="K34" i="5"/>
  <c r="M34" i="5" s="1"/>
  <c r="X35" i="5"/>
  <c r="Y35" i="5" s="1"/>
  <c r="W35" i="5"/>
  <c r="V2135" i="5"/>
  <c r="V1217" i="5"/>
  <c r="V1289" i="5"/>
  <c r="V1938" i="5"/>
  <c r="V1901" i="5"/>
  <c r="V1505" i="5"/>
  <c r="V1685" i="5"/>
  <c r="V1829" i="5"/>
  <c r="V2045" i="5"/>
  <c r="V497" i="5"/>
  <c r="V389" i="5"/>
  <c r="V966" i="5"/>
  <c r="V1109" i="5"/>
  <c r="V2009" i="5"/>
  <c r="V1469" i="5"/>
  <c r="V1577" i="5"/>
  <c r="V1253" i="5"/>
  <c r="V2143" i="5"/>
  <c r="V1613" i="5"/>
  <c r="X607" i="5"/>
  <c r="W608" i="5" s="1"/>
  <c r="H71" i="8"/>
  <c r="G8" i="8"/>
  <c r="Q387" i="5"/>
  <c r="U387" i="5"/>
  <c r="P388" i="5"/>
  <c r="N388" i="5"/>
  <c r="W390" i="5"/>
  <c r="X390" i="5"/>
  <c r="Y390" i="5" s="1"/>
  <c r="K389" i="5"/>
  <c r="M389" i="5" s="1"/>
  <c r="S386" i="5"/>
  <c r="T386" i="5"/>
  <c r="R386" i="5"/>
  <c r="T494" i="5"/>
  <c r="S494" i="5"/>
  <c r="R494" i="5"/>
  <c r="S495" i="5"/>
  <c r="R495" i="5"/>
  <c r="U495" i="5" s="1"/>
  <c r="T495" i="5"/>
  <c r="X498" i="5"/>
  <c r="Y498" i="5" s="1"/>
  <c r="W498" i="5"/>
  <c r="K497" i="5"/>
  <c r="M497" i="5" s="1"/>
  <c r="P496" i="5"/>
  <c r="Q496" i="5" s="1"/>
  <c r="N496" i="5"/>
  <c r="P1684" i="5"/>
  <c r="N1684" i="5"/>
  <c r="P1396" i="5"/>
  <c r="N1396" i="5"/>
  <c r="S1935" i="5"/>
  <c r="R1935" i="5"/>
  <c r="T1935" i="5"/>
  <c r="P1576" i="5"/>
  <c r="N1576" i="5"/>
  <c r="S2042" i="5"/>
  <c r="T2042" i="5"/>
  <c r="R2042" i="5"/>
  <c r="W1650" i="5"/>
  <c r="X1650" i="5"/>
  <c r="R1466" i="5"/>
  <c r="S1466" i="5"/>
  <c r="T1466" i="5"/>
  <c r="P1828" i="5"/>
  <c r="N1828" i="5"/>
  <c r="W2151" i="5"/>
  <c r="X2151" i="5"/>
  <c r="Y2151" i="5" s="1"/>
  <c r="K1829" i="5"/>
  <c r="M1829" i="5" s="1"/>
  <c r="Q1899" i="5"/>
  <c r="U1899" i="5"/>
  <c r="W1470" i="5"/>
  <c r="X1470" i="5"/>
  <c r="Y1470" i="5" s="1"/>
  <c r="Q1936" i="5"/>
  <c r="U1936" i="5"/>
  <c r="K1901" i="5"/>
  <c r="M1901" i="5" s="1"/>
  <c r="S1970" i="5"/>
  <c r="T1970" i="5"/>
  <c r="R1970" i="5"/>
  <c r="P1972" i="5"/>
  <c r="N1972" i="5"/>
  <c r="J1397" i="5"/>
  <c r="K1397" i="5" s="1"/>
  <c r="M1397" i="5" s="1"/>
  <c r="W1398" i="5"/>
  <c r="X1398" i="5"/>
  <c r="Y1398" i="5" s="1"/>
  <c r="Q1827" i="5"/>
  <c r="U1827" i="5"/>
  <c r="R1826" i="5"/>
  <c r="T1826" i="5"/>
  <c r="S1826" i="5"/>
  <c r="J1685" i="5"/>
  <c r="K1685" i="5" s="1"/>
  <c r="M1685" i="5" s="1"/>
  <c r="X1686" i="5"/>
  <c r="Y1686" i="5" s="1"/>
  <c r="W1686" i="5"/>
  <c r="X1974" i="5"/>
  <c r="Y1974" i="5" s="1"/>
  <c r="W1974" i="5"/>
  <c r="X1939" i="5"/>
  <c r="Y1939" i="5" s="1"/>
  <c r="W1939" i="5"/>
  <c r="K1469" i="5"/>
  <c r="M1469" i="5" s="1"/>
  <c r="X1578" i="5"/>
  <c r="Y1578" i="5" s="1"/>
  <c r="W1578" i="5"/>
  <c r="K2009" i="5"/>
  <c r="M2009" i="5" s="1"/>
  <c r="R1898" i="5"/>
  <c r="T1898" i="5"/>
  <c r="S1898" i="5"/>
  <c r="Q1683" i="5"/>
  <c r="U1683" i="5"/>
  <c r="K2143" i="5"/>
  <c r="M2143" i="5" s="1"/>
  <c r="W1830" i="5"/>
  <c r="X1830" i="5"/>
  <c r="Y1830" i="5" s="1"/>
  <c r="S1610" i="5"/>
  <c r="R1610" i="5"/>
  <c r="T1610" i="5"/>
  <c r="W1902" i="5"/>
  <c r="X1902" i="5"/>
  <c r="Y1902" i="5" s="1"/>
  <c r="Q1575" i="5"/>
  <c r="U1575" i="5"/>
  <c r="P2044" i="5"/>
  <c r="N2044" i="5"/>
  <c r="Q1503" i="5"/>
  <c r="U1503" i="5"/>
  <c r="K2045" i="5"/>
  <c r="M2045" i="5" s="1"/>
  <c r="T2006" i="5"/>
  <c r="S2006" i="5"/>
  <c r="R2006" i="5"/>
  <c r="K1973" i="5"/>
  <c r="M1973" i="5" s="1"/>
  <c r="K1938" i="5"/>
  <c r="M1938" i="5" s="1"/>
  <c r="P1612" i="5"/>
  <c r="N1612" i="5"/>
  <c r="Q1971" i="5"/>
  <c r="U1971" i="5"/>
  <c r="K1577" i="5"/>
  <c r="M1577" i="5" s="1"/>
  <c r="Q2043" i="5"/>
  <c r="U2043" i="5"/>
  <c r="W2010" i="5"/>
  <c r="X2010" i="5"/>
  <c r="Y2010" i="5" s="1"/>
  <c r="S1394" i="5"/>
  <c r="R1394" i="5"/>
  <c r="T1394" i="5"/>
  <c r="W2046" i="5"/>
  <c r="X2046" i="5"/>
  <c r="Y2046" i="5" s="1"/>
  <c r="S1682" i="5"/>
  <c r="R1682" i="5"/>
  <c r="T1682" i="5"/>
  <c r="P2135" i="5"/>
  <c r="N2135" i="5"/>
  <c r="P1937" i="5"/>
  <c r="N1937" i="5"/>
  <c r="W1506" i="5"/>
  <c r="X1506" i="5"/>
  <c r="Y1506" i="5" s="1"/>
  <c r="S1502" i="5"/>
  <c r="T1502" i="5"/>
  <c r="R1502" i="5"/>
  <c r="Q1611" i="5"/>
  <c r="U1611" i="5"/>
  <c r="U2007" i="5"/>
  <c r="Q2007" i="5"/>
  <c r="K1613" i="5"/>
  <c r="M1613" i="5" s="1"/>
  <c r="P1468" i="5"/>
  <c r="N1468" i="5"/>
  <c r="P1900" i="5"/>
  <c r="N1900" i="5"/>
  <c r="S1574" i="5"/>
  <c r="T1574" i="5"/>
  <c r="R1574" i="5"/>
  <c r="P1504" i="5"/>
  <c r="N1504" i="5"/>
  <c r="U1467" i="5"/>
  <c r="Q1467" i="5"/>
  <c r="K1505" i="5"/>
  <c r="M1505" i="5" s="1"/>
  <c r="P2008" i="5"/>
  <c r="N2008" i="5"/>
  <c r="W1614" i="5"/>
  <c r="X1614" i="5"/>
  <c r="Y1614" i="5" s="1"/>
  <c r="Q1395" i="5"/>
  <c r="U1395" i="5"/>
  <c r="X715" i="5"/>
  <c r="X716" i="5" s="1"/>
  <c r="X679" i="5"/>
  <c r="X680" i="5" s="1"/>
  <c r="P1288" i="5"/>
  <c r="N1288" i="5"/>
  <c r="K1289" i="5"/>
  <c r="M1289" i="5" s="1"/>
  <c r="U1287" i="5"/>
  <c r="Q1287" i="5"/>
  <c r="X1290" i="5"/>
  <c r="Y1290" i="5" s="1"/>
  <c r="V1290" i="5" s="1"/>
  <c r="W1290" i="5"/>
  <c r="S1286" i="5"/>
  <c r="T1286" i="5"/>
  <c r="R1286" i="5"/>
  <c r="Q1251" i="5"/>
  <c r="U1251" i="5"/>
  <c r="T1250" i="5"/>
  <c r="R1250" i="5"/>
  <c r="S1250" i="5"/>
  <c r="X1254" i="5"/>
  <c r="Y1254" i="5" s="1"/>
  <c r="W1254" i="5"/>
  <c r="K1253" i="5"/>
  <c r="M1253" i="5" s="1"/>
  <c r="P1252" i="5"/>
  <c r="N1252" i="5"/>
  <c r="P1216" i="5"/>
  <c r="N1216" i="5"/>
  <c r="W1218" i="5"/>
  <c r="X1218" i="5"/>
  <c r="Y1218" i="5" s="1"/>
  <c r="K1217" i="5"/>
  <c r="M1217" i="5" s="1"/>
  <c r="R1214" i="5"/>
  <c r="S1214" i="5"/>
  <c r="T1214" i="5"/>
  <c r="Q1215" i="5"/>
  <c r="U1215" i="5"/>
  <c r="N1108" i="5"/>
  <c r="P1108" i="5"/>
  <c r="K1109" i="5"/>
  <c r="M1109" i="5" s="1"/>
  <c r="Q1107" i="5"/>
  <c r="U1107" i="5"/>
  <c r="W1110" i="5"/>
  <c r="X1110" i="5"/>
  <c r="Y1110" i="5" s="1"/>
  <c r="S1106" i="5"/>
  <c r="T1106" i="5"/>
  <c r="R1106" i="5"/>
  <c r="W859" i="5"/>
  <c r="X859" i="5"/>
  <c r="W643" i="5"/>
  <c r="X643" i="5"/>
  <c r="X102" i="5"/>
  <c r="W102" i="5"/>
  <c r="W246" i="5"/>
  <c r="X246" i="5"/>
  <c r="W1327" i="5"/>
  <c r="X1327" i="5"/>
  <c r="X174" i="5"/>
  <c r="W174" i="5"/>
  <c r="W210" i="5"/>
  <c r="R532" i="5"/>
  <c r="U532" i="5" s="1"/>
  <c r="S532" i="5"/>
  <c r="T532" i="5"/>
  <c r="P965" i="5"/>
  <c r="N965" i="5"/>
  <c r="AD32" i="8"/>
  <c r="Q964" i="5"/>
  <c r="K1145" i="5"/>
  <c r="M1145" i="5" s="1"/>
  <c r="K966" i="5"/>
  <c r="M966" i="5" s="1"/>
  <c r="W536" i="5"/>
  <c r="X536" i="5"/>
  <c r="Y536" i="5" s="1"/>
  <c r="V536" i="5" s="1"/>
  <c r="K932" i="5"/>
  <c r="M932" i="5" s="1"/>
  <c r="X824" i="5"/>
  <c r="W824" i="5"/>
  <c r="R1142" i="5"/>
  <c r="U1142" i="5" s="1"/>
  <c r="S1142" i="5"/>
  <c r="T1142" i="5"/>
  <c r="Q1143" i="5"/>
  <c r="AD37" i="8"/>
  <c r="K535" i="5"/>
  <c r="Q533" i="5"/>
  <c r="AE20" i="8"/>
  <c r="P931" i="5"/>
  <c r="AH31" i="8" s="1"/>
  <c r="N931" i="5"/>
  <c r="AD57" i="8"/>
  <c r="AF31" i="8"/>
  <c r="Q930" i="5"/>
  <c r="P1144" i="5"/>
  <c r="N1144" i="5"/>
  <c r="T929" i="5"/>
  <c r="S929" i="5"/>
  <c r="R929" i="5"/>
  <c r="U929" i="5" s="1"/>
  <c r="T963" i="5"/>
  <c r="S963" i="5"/>
  <c r="R963" i="5"/>
  <c r="U963" i="5" s="1"/>
  <c r="X967" i="5"/>
  <c r="Y967" i="5" s="1"/>
  <c r="W967" i="5"/>
  <c r="X1146" i="5"/>
  <c r="Y1146" i="5" s="1"/>
  <c r="V1146" i="5" s="1"/>
  <c r="W1146" i="5"/>
  <c r="X1038" i="5"/>
  <c r="W1038" i="5"/>
  <c r="P603" i="5"/>
  <c r="N603" i="5"/>
  <c r="S276" i="5"/>
  <c r="R276" i="5"/>
  <c r="U276" i="5" s="1"/>
  <c r="T276" i="5"/>
  <c r="P314" i="5"/>
  <c r="N314" i="5"/>
  <c r="K1071" i="5"/>
  <c r="M1071" i="5" s="1"/>
  <c r="K315" i="5"/>
  <c r="M315" i="5" s="1"/>
  <c r="T637" i="5"/>
  <c r="S637" i="5"/>
  <c r="R637" i="5"/>
  <c r="U637" i="5" s="1"/>
  <c r="Y605" i="5"/>
  <c r="Z606" i="5"/>
  <c r="Z570" i="5"/>
  <c r="P1070" i="5"/>
  <c r="N1070" i="5"/>
  <c r="Q313" i="5"/>
  <c r="AB13" i="8"/>
  <c r="N895" i="5"/>
  <c r="P895" i="5"/>
  <c r="AH30" i="8" s="1"/>
  <c r="Y280" i="5"/>
  <c r="V280" i="5" s="1"/>
  <c r="Z281" i="5"/>
  <c r="Z786" i="5"/>
  <c r="S1068" i="5"/>
  <c r="T1068" i="5"/>
  <c r="R1068" i="5"/>
  <c r="U1068" i="5" s="1"/>
  <c r="N62" i="5"/>
  <c r="P62" i="5"/>
  <c r="Y64" i="5"/>
  <c r="V64" i="5" s="1"/>
  <c r="Z65" i="5"/>
  <c r="P278" i="5"/>
  <c r="N278" i="5"/>
  <c r="Q277" i="5"/>
  <c r="AB12" i="8"/>
  <c r="Q638" i="5"/>
  <c r="AB23" i="8"/>
  <c r="K279" i="5"/>
  <c r="M279" i="5" s="1"/>
  <c r="N896" i="5"/>
  <c r="P896" i="5"/>
  <c r="AI30" i="8" s="1"/>
  <c r="AB6" i="8"/>
  <c r="Q61" i="5"/>
  <c r="Y641" i="5"/>
  <c r="Z642" i="5"/>
  <c r="Q894" i="5"/>
  <c r="AF30" i="8"/>
  <c r="S312" i="5"/>
  <c r="T312" i="5"/>
  <c r="R312" i="5"/>
  <c r="U312" i="5" s="1"/>
  <c r="Z858" i="5"/>
  <c r="R893" i="5"/>
  <c r="U893" i="5" s="1"/>
  <c r="S893" i="5"/>
  <c r="T893" i="5"/>
  <c r="S60" i="5"/>
  <c r="R60" i="5"/>
  <c r="U60" i="5" s="1"/>
  <c r="T60" i="5"/>
  <c r="K63" i="5"/>
  <c r="M63" i="5" s="1"/>
  <c r="Y1072" i="5"/>
  <c r="V1072" i="5" s="1"/>
  <c r="Z1073" i="5"/>
  <c r="AB35" i="8"/>
  <c r="Q1069" i="5"/>
  <c r="Y316" i="5"/>
  <c r="V316" i="5" s="1"/>
  <c r="Z317" i="5"/>
  <c r="N639" i="5"/>
  <c r="P639" i="5"/>
  <c r="K604" i="5"/>
  <c r="M604" i="5" s="1"/>
  <c r="K640" i="5"/>
  <c r="M640" i="5" s="1"/>
  <c r="Y97" i="5"/>
  <c r="V97" i="5" s="1"/>
  <c r="K96" i="5"/>
  <c r="M96" i="5" s="1"/>
  <c r="P95" i="5"/>
  <c r="N95" i="5"/>
  <c r="Q94" i="5"/>
  <c r="Y7" i="8"/>
  <c r="T93" i="5"/>
  <c r="R93" i="5"/>
  <c r="U93" i="5" s="1"/>
  <c r="S93" i="5"/>
  <c r="P999" i="5"/>
  <c r="AC33" i="8" s="1"/>
  <c r="R26" i="5"/>
  <c r="S26" i="5"/>
  <c r="T26" i="5"/>
  <c r="P134" i="5"/>
  <c r="N134" i="5"/>
  <c r="Z715" i="5"/>
  <c r="Z462" i="5"/>
  <c r="AB8" i="8"/>
  <c r="Q133" i="5"/>
  <c r="Z426" i="5"/>
  <c r="Z245" i="5"/>
  <c r="T601" i="5"/>
  <c r="R601" i="5"/>
  <c r="U601" i="5" s="1"/>
  <c r="S601" i="5"/>
  <c r="K29" i="5"/>
  <c r="M29" i="5" s="1"/>
  <c r="P28" i="5"/>
  <c r="N28" i="5"/>
  <c r="Z209" i="5"/>
  <c r="K135" i="5"/>
  <c r="M135" i="5" s="1"/>
  <c r="K1000" i="5"/>
  <c r="M1000" i="5" s="1"/>
  <c r="Q27" i="5"/>
  <c r="AC5" i="8"/>
  <c r="R132" i="5"/>
  <c r="U132" i="5" s="1"/>
  <c r="S132" i="5"/>
  <c r="T132" i="5"/>
  <c r="AB22" i="8"/>
  <c r="Q602" i="5"/>
  <c r="Z173" i="5"/>
  <c r="Z750" i="5"/>
  <c r="Z31" i="5"/>
  <c r="Y30" i="5"/>
  <c r="V30" i="5" s="1"/>
  <c r="S997" i="5"/>
  <c r="R997" i="5"/>
  <c r="U997" i="5" s="1"/>
  <c r="T997" i="5"/>
  <c r="Z102" i="5"/>
  <c r="AB33" i="8"/>
  <c r="Q998" i="5"/>
  <c r="Z137" i="5"/>
  <c r="Y136" i="5"/>
  <c r="V136" i="5" s="1"/>
  <c r="Z1002" i="5"/>
  <c r="Y1001" i="5"/>
  <c r="V1001" i="5" s="1"/>
  <c r="AD14" i="8"/>
  <c r="S112" i="5"/>
  <c r="T112" i="5"/>
  <c r="R112" i="5"/>
  <c r="U112" i="5" s="1"/>
  <c r="Q111" i="5"/>
  <c r="F71" i="8" s="1"/>
  <c r="AB48" i="8"/>
  <c r="AM45" i="8" l="1"/>
  <c r="Q1440" i="5"/>
  <c r="U1440" i="5"/>
  <c r="V1442" i="5"/>
  <c r="K1442" i="5"/>
  <c r="M1442" i="5" s="1"/>
  <c r="P1441" i="5"/>
  <c r="N1441" i="5"/>
  <c r="S1439" i="5"/>
  <c r="R1439" i="5"/>
  <c r="T1439" i="5"/>
  <c r="K1802" i="5"/>
  <c r="M1802" i="5" s="1"/>
  <c r="V1802" i="5"/>
  <c r="V898" i="5"/>
  <c r="K898" i="5"/>
  <c r="M898" i="5" s="1"/>
  <c r="V2090" i="5"/>
  <c r="K2090" i="5"/>
  <c r="M2090" i="5" s="1"/>
  <c r="S1799" i="5"/>
  <c r="R1799" i="5"/>
  <c r="T1799" i="5"/>
  <c r="V933" i="5"/>
  <c r="K933" i="5"/>
  <c r="M933" i="5" s="1"/>
  <c r="V575" i="5"/>
  <c r="K575" i="5"/>
  <c r="M575" i="5" s="1"/>
  <c r="AM53" i="8"/>
  <c r="Q1728" i="5"/>
  <c r="U1728" i="5"/>
  <c r="N897" i="5"/>
  <c r="P897" i="5"/>
  <c r="P1076" i="5"/>
  <c r="N1076" i="5"/>
  <c r="P1801" i="5"/>
  <c r="N1801" i="5"/>
  <c r="W576" i="5"/>
  <c r="X576" i="5"/>
  <c r="Y576" i="5" s="1"/>
  <c r="W755" i="5"/>
  <c r="X755" i="5"/>
  <c r="Y755" i="5" s="1"/>
  <c r="W1190" i="5"/>
  <c r="X1190" i="5"/>
  <c r="Y1190" i="5" s="1"/>
  <c r="P1764" i="5"/>
  <c r="N1764" i="5"/>
  <c r="T1367" i="5"/>
  <c r="R1367" i="5"/>
  <c r="S1367" i="5"/>
  <c r="S1186" i="5"/>
  <c r="R1186" i="5"/>
  <c r="T1186" i="5"/>
  <c r="P1369" i="5"/>
  <c r="N1369" i="5"/>
  <c r="V1370" i="5"/>
  <c r="K1370" i="5"/>
  <c r="M1370" i="5" s="1"/>
  <c r="V753" i="5"/>
  <c r="K753" i="5"/>
  <c r="M753" i="5" s="1"/>
  <c r="S2087" i="5"/>
  <c r="T2087" i="5"/>
  <c r="R2087" i="5"/>
  <c r="V1189" i="5"/>
  <c r="K1189" i="5"/>
  <c r="M1189" i="5" s="1"/>
  <c r="V1765" i="5"/>
  <c r="K1765" i="5"/>
  <c r="M1765" i="5" s="1"/>
  <c r="V1077" i="5"/>
  <c r="K1077" i="5"/>
  <c r="M1077" i="5" s="1"/>
  <c r="R1762" i="5"/>
  <c r="T1762" i="5"/>
  <c r="S1762" i="5"/>
  <c r="K754" i="5"/>
  <c r="M754" i="5" s="1"/>
  <c r="V754" i="5"/>
  <c r="P1188" i="5"/>
  <c r="N1188" i="5"/>
  <c r="P573" i="5"/>
  <c r="N573" i="5"/>
  <c r="P574" i="5"/>
  <c r="N574" i="5"/>
  <c r="W1766" i="5"/>
  <c r="X1766" i="5"/>
  <c r="Y1766" i="5" s="1"/>
  <c r="W1078" i="5"/>
  <c r="X1078" i="5"/>
  <c r="Y1078" i="5" s="1"/>
  <c r="N1729" i="5"/>
  <c r="P1729" i="5"/>
  <c r="P2089" i="5"/>
  <c r="N2089" i="5"/>
  <c r="AL54" i="8"/>
  <c r="Q1763" i="5"/>
  <c r="U1763" i="5"/>
  <c r="R1727" i="5"/>
  <c r="S1727" i="5"/>
  <c r="T1727" i="5"/>
  <c r="W537" i="5"/>
  <c r="X537" i="5"/>
  <c r="Y537" i="5" s="1"/>
  <c r="AM43" i="8"/>
  <c r="Q1368" i="5"/>
  <c r="U1368" i="5"/>
  <c r="AM55" i="8"/>
  <c r="Q1800" i="5"/>
  <c r="U1800" i="5"/>
  <c r="X899" i="5"/>
  <c r="Y899" i="5" s="1"/>
  <c r="W899" i="5"/>
  <c r="K1730" i="5"/>
  <c r="M1730" i="5" s="1"/>
  <c r="V1730" i="5"/>
  <c r="AM63" i="8"/>
  <c r="Q2088" i="5"/>
  <c r="U2088" i="5"/>
  <c r="W934" i="5"/>
  <c r="X934" i="5"/>
  <c r="Y934" i="5" s="1"/>
  <c r="AL38" i="8"/>
  <c r="U1187" i="5"/>
  <c r="Q1187" i="5"/>
  <c r="AL14" i="8"/>
  <c r="Q359" i="5"/>
  <c r="U359" i="5"/>
  <c r="K361" i="5"/>
  <c r="M361" i="5" s="1"/>
  <c r="V361" i="5"/>
  <c r="W362" i="5"/>
  <c r="X362" i="5"/>
  <c r="Y362" i="5" s="1"/>
  <c r="T358" i="5"/>
  <c r="S358" i="5"/>
  <c r="R358" i="5"/>
  <c r="N360" i="5"/>
  <c r="P360" i="5"/>
  <c r="W211" i="5"/>
  <c r="P72" i="5"/>
  <c r="N72" i="5"/>
  <c r="R70" i="5"/>
  <c r="T70" i="5"/>
  <c r="S70" i="5"/>
  <c r="AM6" i="8"/>
  <c r="U71" i="5"/>
  <c r="Q71" i="5"/>
  <c r="K73" i="5"/>
  <c r="M73" i="5" s="1"/>
  <c r="V73" i="5"/>
  <c r="X320" i="5"/>
  <c r="Y320" i="5" s="1"/>
  <c r="W320" i="5"/>
  <c r="V791" i="5"/>
  <c r="X792" i="5"/>
  <c r="Y792" i="5" s="1"/>
  <c r="W792" i="5"/>
  <c r="N790" i="5"/>
  <c r="P790" i="5"/>
  <c r="P789" i="5"/>
  <c r="N789" i="5"/>
  <c r="P791" i="5"/>
  <c r="N791" i="5"/>
  <c r="N34" i="5"/>
  <c r="P34" i="5"/>
  <c r="W36" i="5"/>
  <c r="X36" i="5"/>
  <c r="Y36" i="5" s="1"/>
  <c r="K35" i="5"/>
  <c r="M35" i="5" s="1"/>
  <c r="V35" i="5"/>
  <c r="P33" i="5"/>
  <c r="N33" i="5"/>
  <c r="V2010" i="5"/>
  <c r="V1614" i="5"/>
  <c r="V1974" i="5"/>
  <c r="V1902" i="5"/>
  <c r="V1686" i="5"/>
  <c r="V498" i="5"/>
  <c r="V1830" i="5"/>
  <c r="V1398" i="5"/>
  <c r="V1110" i="5"/>
  <c r="V967" i="5"/>
  <c r="V2046" i="5"/>
  <c r="V1470" i="5"/>
  <c r="V1218" i="5"/>
  <c r="V1578" i="5"/>
  <c r="V2151" i="5"/>
  <c r="V390" i="5"/>
  <c r="V1254" i="5"/>
  <c r="V1939" i="5"/>
  <c r="V1506" i="5"/>
  <c r="X608" i="5"/>
  <c r="W609" i="5" s="1"/>
  <c r="G71" i="8"/>
  <c r="K390" i="5"/>
  <c r="M390" i="5" s="1"/>
  <c r="W391" i="5"/>
  <c r="X391" i="5"/>
  <c r="Y391" i="5" s="1"/>
  <c r="U388" i="5"/>
  <c r="Q388" i="5"/>
  <c r="N389" i="5"/>
  <c r="P389" i="5"/>
  <c r="R387" i="5"/>
  <c r="S387" i="5"/>
  <c r="T387" i="5"/>
  <c r="T496" i="5"/>
  <c r="R496" i="5"/>
  <c r="U496" i="5" s="1"/>
  <c r="S496" i="5"/>
  <c r="P497" i="5"/>
  <c r="N497" i="5"/>
  <c r="X499" i="5"/>
  <c r="Y499" i="5" s="1"/>
  <c r="W499" i="5"/>
  <c r="K498" i="5"/>
  <c r="M498" i="5" s="1"/>
  <c r="F30" i="8"/>
  <c r="T110" i="5"/>
  <c r="R110" i="5"/>
  <c r="U110" i="5" s="1"/>
  <c r="S110" i="5"/>
  <c r="P1397" i="5"/>
  <c r="N1397" i="5"/>
  <c r="W1615" i="5"/>
  <c r="X1615" i="5"/>
  <c r="Y1615" i="5" s="1"/>
  <c r="R2007" i="5"/>
  <c r="S2007" i="5"/>
  <c r="T2007" i="5"/>
  <c r="Q2135" i="5"/>
  <c r="T2043" i="5"/>
  <c r="R2043" i="5"/>
  <c r="S2043" i="5"/>
  <c r="Q1612" i="5"/>
  <c r="U1612" i="5"/>
  <c r="P2143" i="5"/>
  <c r="N2143" i="5"/>
  <c r="P2009" i="5"/>
  <c r="N2009" i="5"/>
  <c r="W1940" i="5"/>
  <c r="X1940" i="5"/>
  <c r="Y1940" i="5" s="1"/>
  <c r="P1685" i="5"/>
  <c r="N1685" i="5"/>
  <c r="K1470" i="5"/>
  <c r="M1470" i="5" s="1"/>
  <c r="K2151" i="5"/>
  <c r="M2151" i="5" s="1"/>
  <c r="X1328" i="5"/>
  <c r="W1328" i="5"/>
  <c r="U1900" i="5"/>
  <c r="Q1900" i="5"/>
  <c r="K1506" i="5"/>
  <c r="M1506" i="5" s="1"/>
  <c r="Q2044" i="5"/>
  <c r="U2044" i="5"/>
  <c r="K1939" i="5"/>
  <c r="M1939" i="5" s="1"/>
  <c r="J1398" i="5"/>
  <c r="K1398" i="5" s="1"/>
  <c r="M1398" i="5" s="1"/>
  <c r="W1399" i="5"/>
  <c r="X1399" i="5"/>
  <c r="Y1399" i="5" s="1"/>
  <c r="X1471" i="5"/>
  <c r="Y1471" i="5" s="1"/>
  <c r="W1471" i="5"/>
  <c r="X2159" i="5"/>
  <c r="Y2159" i="5" s="1"/>
  <c r="W2159" i="5"/>
  <c r="Q2008" i="5"/>
  <c r="U2008" i="5"/>
  <c r="Q1504" i="5"/>
  <c r="U1504" i="5"/>
  <c r="X1507" i="5"/>
  <c r="Y1507" i="5" s="1"/>
  <c r="W1507" i="5"/>
  <c r="P1577" i="5"/>
  <c r="N1577" i="5"/>
  <c r="P1938" i="5"/>
  <c r="N1938" i="5"/>
  <c r="P2045" i="5"/>
  <c r="N2045" i="5"/>
  <c r="T1683" i="5"/>
  <c r="R1683" i="5"/>
  <c r="S1683" i="5"/>
  <c r="X1579" i="5"/>
  <c r="Y1579" i="5" s="1"/>
  <c r="W1579" i="5"/>
  <c r="W1975" i="5"/>
  <c r="X1975" i="5"/>
  <c r="Y1975" i="5" s="1"/>
  <c r="P1901" i="5"/>
  <c r="N1901" i="5"/>
  <c r="P1505" i="5"/>
  <c r="N1505" i="5"/>
  <c r="Q1468" i="5"/>
  <c r="U1468" i="5"/>
  <c r="S1611" i="5"/>
  <c r="R1611" i="5"/>
  <c r="T1611" i="5"/>
  <c r="K2010" i="5"/>
  <c r="M2010" i="5" s="1"/>
  <c r="S1575" i="5"/>
  <c r="T1575" i="5"/>
  <c r="R1575" i="5"/>
  <c r="K1830" i="5"/>
  <c r="M1830" i="5" s="1"/>
  <c r="K1578" i="5"/>
  <c r="M1578" i="5" s="1"/>
  <c r="K1974" i="5"/>
  <c r="M1974" i="5" s="1"/>
  <c r="T1899" i="5"/>
  <c r="R1899" i="5"/>
  <c r="S1899" i="5"/>
  <c r="X1651" i="5"/>
  <c r="W1651" i="5"/>
  <c r="Q1396" i="5"/>
  <c r="U1396" i="5"/>
  <c r="T1395" i="5"/>
  <c r="R1395" i="5"/>
  <c r="S1395" i="5"/>
  <c r="P1613" i="5"/>
  <c r="N1613" i="5"/>
  <c r="Q1937" i="5"/>
  <c r="U1937" i="5"/>
  <c r="K2046" i="5"/>
  <c r="M2046" i="5" s="1"/>
  <c r="W2011" i="5"/>
  <c r="X2011" i="5"/>
  <c r="Y2011" i="5" s="1"/>
  <c r="T1971" i="5"/>
  <c r="R1971" i="5"/>
  <c r="S1971" i="5"/>
  <c r="P1973" i="5"/>
  <c r="N1973" i="5"/>
  <c r="K1902" i="5"/>
  <c r="M1902" i="5" s="1"/>
  <c r="X1831" i="5"/>
  <c r="Y1831" i="5" s="1"/>
  <c r="W1831" i="5"/>
  <c r="P1469" i="5"/>
  <c r="N1469" i="5"/>
  <c r="J1686" i="5"/>
  <c r="K1686" i="5" s="1"/>
  <c r="M1686" i="5" s="1"/>
  <c r="X1687" i="5"/>
  <c r="Y1687" i="5" s="1"/>
  <c r="W1687" i="5"/>
  <c r="Q1972" i="5"/>
  <c r="U1972" i="5"/>
  <c r="P1829" i="5"/>
  <c r="N1829" i="5"/>
  <c r="U1828" i="5"/>
  <c r="Q1828" i="5"/>
  <c r="U1576" i="5"/>
  <c r="Q1576" i="5"/>
  <c r="K1614" i="5"/>
  <c r="M1614" i="5" s="1"/>
  <c r="S1467" i="5"/>
  <c r="T1467" i="5"/>
  <c r="R1467" i="5"/>
  <c r="X2047" i="5"/>
  <c r="Y2047" i="5" s="1"/>
  <c r="W2047" i="5"/>
  <c r="T1503" i="5"/>
  <c r="S1503" i="5"/>
  <c r="R1503" i="5"/>
  <c r="X1903" i="5"/>
  <c r="Y1903" i="5" s="1"/>
  <c r="W1903" i="5"/>
  <c r="S1827" i="5"/>
  <c r="R1827" i="5"/>
  <c r="T1827" i="5"/>
  <c r="T1936" i="5"/>
  <c r="R1936" i="5"/>
  <c r="S1936" i="5"/>
  <c r="Q1684" i="5"/>
  <c r="U1684" i="5"/>
  <c r="W716" i="5"/>
  <c r="X717" i="5" s="1"/>
  <c r="Y717" i="5" s="1"/>
  <c r="W680" i="5"/>
  <c r="X681" i="5" s="1"/>
  <c r="Y681" i="5" s="1"/>
  <c r="V681" i="5" s="1"/>
  <c r="T1287" i="5"/>
  <c r="S1287" i="5"/>
  <c r="R1287" i="5"/>
  <c r="P1289" i="5"/>
  <c r="N1289" i="5"/>
  <c r="X1291" i="5"/>
  <c r="Y1291" i="5" s="1"/>
  <c r="W1291" i="5"/>
  <c r="K1290" i="5"/>
  <c r="M1290" i="5" s="1"/>
  <c r="Q1288" i="5"/>
  <c r="U1288" i="5"/>
  <c r="K1254" i="5"/>
  <c r="M1254" i="5" s="1"/>
  <c r="U1252" i="5"/>
  <c r="Q1252" i="5"/>
  <c r="P1253" i="5"/>
  <c r="N1253" i="5"/>
  <c r="X1255" i="5"/>
  <c r="Y1255" i="5" s="1"/>
  <c r="W1255" i="5"/>
  <c r="R1251" i="5"/>
  <c r="S1251" i="5"/>
  <c r="T1251" i="5"/>
  <c r="P1217" i="5"/>
  <c r="N1217" i="5"/>
  <c r="T1215" i="5"/>
  <c r="R1215" i="5"/>
  <c r="S1215" i="5"/>
  <c r="K1218" i="5"/>
  <c r="M1218" i="5" s="1"/>
  <c r="W1219" i="5"/>
  <c r="X1219" i="5"/>
  <c r="Y1219" i="5" s="1"/>
  <c r="Q1216" i="5"/>
  <c r="U1216" i="5"/>
  <c r="R1107" i="5"/>
  <c r="S1107" i="5"/>
  <c r="T1107" i="5"/>
  <c r="N1109" i="5"/>
  <c r="P1109" i="5"/>
  <c r="K1110" i="5"/>
  <c r="M1110" i="5" s="1"/>
  <c r="Q1108" i="5"/>
  <c r="U1108" i="5"/>
  <c r="W1111" i="5"/>
  <c r="X1111" i="5"/>
  <c r="Y1111" i="5" s="1"/>
  <c r="W860" i="5"/>
  <c r="X860" i="5"/>
  <c r="W825" i="5"/>
  <c r="X825" i="5"/>
  <c r="W644" i="5"/>
  <c r="X644" i="5"/>
  <c r="W103" i="5"/>
  <c r="X103" i="5"/>
  <c r="Y103" i="5" s="1"/>
  <c r="W247" i="5"/>
  <c r="X247" i="5"/>
  <c r="W175" i="5"/>
  <c r="X175" i="5"/>
  <c r="X211" i="5"/>
  <c r="S930" i="5"/>
  <c r="R930" i="5"/>
  <c r="U930" i="5" s="1"/>
  <c r="T930" i="5"/>
  <c r="AE57" i="8"/>
  <c r="U931" i="5"/>
  <c r="Q931" i="5"/>
  <c r="AG31" i="8"/>
  <c r="P966" i="5"/>
  <c r="N966" i="5"/>
  <c r="R1143" i="5"/>
  <c r="U1143" i="5" s="1"/>
  <c r="T1143" i="5"/>
  <c r="S1143" i="5"/>
  <c r="N1145" i="5"/>
  <c r="P1145" i="5"/>
  <c r="AE32" i="8"/>
  <c r="Q965" i="5"/>
  <c r="U965" i="5" s="1"/>
  <c r="R533" i="5"/>
  <c r="U533" i="5" s="1"/>
  <c r="T533" i="5"/>
  <c r="S533" i="5"/>
  <c r="N932" i="5"/>
  <c r="P932" i="5"/>
  <c r="AI31" i="8" s="1"/>
  <c r="K1146" i="5"/>
  <c r="M1146" i="5" s="1"/>
  <c r="K967" i="5"/>
  <c r="M967" i="5" s="1"/>
  <c r="K536" i="5"/>
  <c r="T964" i="5"/>
  <c r="R964" i="5"/>
  <c r="U964" i="5" s="1"/>
  <c r="S964" i="5"/>
  <c r="AE37" i="8"/>
  <c r="Q1144" i="5"/>
  <c r="W968" i="5"/>
  <c r="X968" i="5"/>
  <c r="Y968" i="5" s="1"/>
  <c r="W1147" i="5"/>
  <c r="X1147" i="5"/>
  <c r="Y1147" i="5" s="1"/>
  <c r="V1147" i="5" s="1"/>
  <c r="W1039" i="5"/>
  <c r="X1039" i="5"/>
  <c r="Q603" i="5"/>
  <c r="AC22" i="8"/>
  <c r="K1072" i="5"/>
  <c r="M1072" i="5" s="1"/>
  <c r="S894" i="5"/>
  <c r="T894" i="5"/>
  <c r="R894" i="5"/>
  <c r="U894" i="5" s="1"/>
  <c r="R638" i="5"/>
  <c r="U638" i="5" s="1"/>
  <c r="S638" i="5"/>
  <c r="T638" i="5"/>
  <c r="Q278" i="5"/>
  <c r="AC12" i="8"/>
  <c r="Y281" i="5"/>
  <c r="V281" i="5" s="1"/>
  <c r="Z282" i="5"/>
  <c r="S313" i="5"/>
  <c r="T313" i="5"/>
  <c r="R313" i="5"/>
  <c r="U313" i="5" s="1"/>
  <c r="Q1070" i="5"/>
  <c r="AC35" i="8"/>
  <c r="K605" i="5"/>
  <c r="M605" i="5" s="1"/>
  <c r="N1071" i="5"/>
  <c r="P1071" i="5"/>
  <c r="P640" i="5"/>
  <c r="N640" i="5"/>
  <c r="Y317" i="5"/>
  <c r="V317" i="5" s="1"/>
  <c r="Z318" i="5"/>
  <c r="N63" i="5"/>
  <c r="P63" i="5"/>
  <c r="Z859" i="5"/>
  <c r="Y642" i="5"/>
  <c r="Z643" i="5"/>
  <c r="S61" i="5"/>
  <c r="T61" i="5"/>
  <c r="R61" i="5"/>
  <c r="U61" i="5" s="1"/>
  <c r="N279" i="5"/>
  <c r="P279" i="5"/>
  <c r="Y65" i="5"/>
  <c r="V65" i="5" s="1"/>
  <c r="Z66" i="5"/>
  <c r="K280" i="5"/>
  <c r="M280" i="5" s="1"/>
  <c r="Q895" i="5"/>
  <c r="AG30" i="8"/>
  <c r="Z571" i="5"/>
  <c r="AC13" i="8"/>
  <c r="Q314" i="5"/>
  <c r="N604" i="5"/>
  <c r="P604" i="5"/>
  <c r="K316" i="5"/>
  <c r="M316" i="5" s="1"/>
  <c r="K641" i="5"/>
  <c r="M641" i="5" s="1"/>
  <c r="Q896" i="5"/>
  <c r="T277" i="5"/>
  <c r="S277" i="5"/>
  <c r="R277" i="5"/>
  <c r="U277" i="5" s="1"/>
  <c r="K64" i="5"/>
  <c r="M64" i="5" s="1"/>
  <c r="AC6" i="8"/>
  <c r="Q62" i="5"/>
  <c r="N315" i="5"/>
  <c r="P315" i="5"/>
  <c r="AC23" i="8"/>
  <c r="U639" i="5"/>
  <c r="Q639" i="5"/>
  <c r="T1069" i="5"/>
  <c r="R1069" i="5"/>
  <c r="U1069" i="5" s="1"/>
  <c r="S1069" i="5"/>
  <c r="Y1073" i="5"/>
  <c r="V1073" i="5" s="1"/>
  <c r="Z1074" i="5"/>
  <c r="Z787" i="5"/>
  <c r="Y606" i="5"/>
  <c r="Z607" i="5"/>
  <c r="Y98" i="5"/>
  <c r="V98" i="5" s="1"/>
  <c r="K97" i="5"/>
  <c r="M97" i="5" s="1"/>
  <c r="P96" i="5"/>
  <c r="N96" i="5"/>
  <c r="Z7" i="8"/>
  <c r="Q95" i="5"/>
  <c r="R94" i="5"/>
  <c r="U94" i="5" s="1"/>
  <c r="T94" i="5"/>
  <c r="S94" i="5"/>
  <c r="Q999" i="5"/>
  <c r="Z751" i="5"/>
  <c r="Z138" i="5"/>
  <c r="Y137" i="5"/>
  <c r="V137" i="5" s="1"/>
  <c r="Z174" i="5"/>
  <c r="N1000" i="5"/>
  <c r="P1000" i="5"/>
  <c r="P29" i="5"/>
  <c r="N29" i="5"/>
  <c r="Z246" i="5"/>
  <c r="S133" i="5"/>
  <c r="T133" i="5"/>
  <c r="R133" i="5"/>
  <c r="U133" i="5" s="1"/>
  <c r="Z463" i="5"/>
  <c r="Z1003" i="5"/>
  <c r="Y1002" i="5"/>
  <c r="V1002" i="5" s="1"/>
  <c r="K1001" i="5"/>
  <c r="M1001" i="5" s="1"/>
  <c r="T998" i="5"/>
  <c r="S998" i="5"/>
  <c r="R998" i="5"/>
  <c r="U998" i="5" s="1"/>
  <c r="K30" i="5"/>
  <c r="M30" i="5" s="1"/>
  <c r="S602" i="5"/>
  <c r="T602" i="5"/>
  <c r="R602" i="5"/>
  <c r="U602" i="5" s="1"/>
  <c r="Z210" i="5"/>
  <c r="Z716" i="5"/>
  <c r="Q134" i="5"/>
  <c r="AC8" i="8"/>
  <c r="Z32" i="5"/>
  <c r="Y32" i="5" s="1"/>
  <c r="V32" i="5" s="1"/>
  <c r="Y31" i="5"/>
  <c r="V31" i="5" s="1"/>
  <c r="N135" i="5"/>
  <c r="P135" i="5"/>
  <c r="K136" i="5"/>
  <c r="M136" i="5" s="1"/>
  <c r="R27" i="5"/>
  <c r="U27" i="5" s="1"/>
  <c r="S27" i="5"/>
  <c r="T27" i="5"/>
  <c r="Q28" i="5"/>
  <c r="AD5" i="8"/>
  <c r="Z427" i="5"/>
  <c r="AE14" i="8"/>
  <c r="S111" i="5"/>
  <c r="T111" i="5"/>
  <c r="R111" i="5"/>
  <c r="U111" i="5" s="1"/>
  <c r="AC48" i="8"/>
  <c r="V1940" i="5" l="1"/>
  <c r="U1441" i="5"/>
  <c r="AN45" i="8"/>
  <c r="Q1441" i="5"/>
  <c r="N1442" i="5"/>
  <c r="P1442" i="5"/>
  <c r="S1440" i="5"/>
  <c r="T1440" i="5"/>
  <c r="R1440" i="5"/>
  <c r="R1187" i="5"/>
  <c r="S1187" i="5"/>
  <c r="T1187" i="5"/>
  <c r="S2088" i="5"/>
  <c r="T2088" i="5"/>
  <c r="R2088" i="5"/>
  <c r="V537" i="5"/>
  <c r="K537" i="5"/>
  <c r="M537" i="5" s="1"/>
  <c r="R1763" i="5"/>
  <c r="S1763" i="5"/>
  <c r="T1763" i="5"/>
  <c r="V1078" i="5"/>
  <c r="K1078" i="5"/>
  <c r="M1078" i="5" s="1"/>
  <c r="N753" i="5"/>
  <c r="P753" i="5"/>
  <c r="V576" i="5"/>
  <c r="K576" i="5"/>
  <c r="M576" i="5" s="1"/>
  <c r="AJ30" i="8"/>
  <c r="Q897" i="5"/>
  <c r="U897" i="5"/>
  <c r="R1800" i="5"/>
  <c r="S1800" i="5"/>
  <c r="T1800" i="5"/>
  <c r="W538" i="5"/>
  <c r="X538" i="5"/>
  <c r="Y538" i="5" s="1"/>
  <c r="W1079" i="5"/>
  <c r="X1079" i="5"/>
  <c r="Y1079" i="5" s="1"/>
  <c r="AJ21" i="8"/>
  <c r="U573" i="5"/>
  <c r="Q573" i="5"/>
  <c r="P1189" i="5"/>
  <c r="N1189" i="5"/>
  <c r="AM54" i="8"/>
  <c r="Q1764" i="5"/>
  <c r="U1764" i="5"/>
  <c r="W577" i="5"/>
  <c r="X577" i="5"/>
  <c r="Y577" i="5" s="1"/>
  <c r="V1766" i="5"/>
  <c r="K1766" i="5"/>
  <c r="M1766" i="5" s="1"/>
  <c r="N1370" i="5"/>
  <c r="P1370" i="5"/>
  <c r="V1190" i="5"/>
  <c r="K1190" i="5"/>
  <c r="M1190" i="5" s="1"/>
  <c r="V934" i="5"/>
  <c r="K934" i="5"/>
  <c r="M934" i="5" s="1"/>
  <c r="N1730" i="5"/>
  <c r="P1730" i="5"/>
  <c r="AN63" i="8"/>
  <c r="Q2089" i="5"/>
  <c r="U2089" i="5"/>
  <c r="AM38" i="8"/>
  <c r="Q1188" i="5"/>
  <c r="U1188" i="5"/>
  <c r="P1077" i="5"/>
  <c r="N1077" i="5"/>
  <c r="AN55" i="8"/>
  <c r="Q1801" i="5"/>
  <c r="U1801" i="5"/>
  <c r="T1728" i="5"/>
  <c r="S1728" i="5"/>
  <c r="R1728" i="5"/>
  <c r="N2090" i="5"/>
  <c r="P2090" i="5"/>
  <c r="W1148" i="5"/>
  <c r="X1148" i="5"/>
  <c r="Y1148" i="5" s="1"/>
  <c r="W935" i="5"/>
  <c r="X935" i="5"/>
  <c r="Y935" i="5" s="1"/>
  <c r="W900" i="5"/>
  <c r="X900" i="5"/>
  <c r="Y900" i="5" s="1"/>
  <c r="R1368" i="5"/>
  <c r="S1368" i="5"/>
  <c r="T1368" i="5"/>
  <c r="AN53" i="8"/>
  <c r="Q1729" i="5"/>
  <c r="U1729" i="5"/>
  <c r="V755" i="5"/>
  <c r="K755" i="5"/>
  <c r="M755" i="5" s="1"/>
  <c r="N933" i="5"/>
  <c r="P933" i="5"/>
  <c r="K899" i="5"/>
  <c r="M899" i="5" s="1"/>
  <c r="V899" i="5"/>
  <c r="AK21" i="8"/>
  <c r="U574" i="5"/>
  <c r="Q574" i="5"/>
  <c r="P754" i="5"/>
  <c r="N754" i="5"/>
  <c r="P1765" i="5"/>
  <c r="N1765" i="5"/>
  <c r="AN43" i="8"/>
  <c r="U1369" i="5"/>
  <c r="Q1369" i="5"/>
  <c r="X756" i="5"/>
  <c r="Y756" i="5" s="1"/>
  <c r="W756" i="5"/>
  <c r="AI35" i="8"/>
  <c r="Q1076" i="5"/>
  <c r="U1076" i="5"/>
  <c r="N575" i="5"/>
  <c r="P575" i="5"/>
  <c r="P898" i="5"/>
  <c r="N898" i="5"/>
  <c r="N1802" i="5"/>
  <c r="P1802" i="5"/>
  <c r="W212" i="5"/>
  <c r="AM14" i="8"/>
  <c r="Q360" i="5"/>
  <c r="U360" i="5"/>
  <c r="N361" i="5"/>
  <c r="P361" i="5"/>
  <c r="R359" i="5"/>
  <c r="S359" i="5"/>
  <c r="T359" i="5"/>
  <c r="K362" i="5"/>
  <c r="M362" i="5" s="1"/>
  <c r="V362" i="5"/>
  <c r="P73" i="5"/>
  <c r="N73" i="5"/>
  <c r="S71" i="5"/>
  <c r="T71" i="5"/>
  <c r="R71" i="5"/>
  <c r="AN6" i="8"/>
  <c r="U72" i="5"/>
  <c r="Q72" i="5"/>
  <c r="W321" i="5"/>
  <c r="X321" i="5"/>
  <c r="Y321" i="5" s="1"/>
  <c r="V320" i="5"/>
  <c r="K320" i="5"/>
  <c r="M320" i="5" s="1"/>
  <c r="AJ27" i="8"/>
  <c r="Q789" i="5"/>
  <c r="U789" i="5"/>
  <c r="AK27" i="8"/>
  <c r="U790" i="5"/>
  <c r="Q790" i="5"/>
  <c r="W793" i="5"/>
  <c r="X793" i="5"/>
  <c r="Y793" i="5" s="1"/>
  <c r="AL27" i="8"/>
  <c r="U791" i="5"/>
  <c r="Q791" i="5"/>
  <c r="V792" i="5"/>
  <c r="K792" i="5"/>
  <c r="M792" i="5" s="1"/>
  <c r="P35" i="5"/>
  <c r="N35" i="5"/>
  <c r="V36" i="5"/>
  <c r="K36" i="5"/>
  <c r="M36" i="5" s="1"/>
  <c r="W37" i="5"/>
  <c r="X37" i="5"/>
  <c r="Y37" i="5" s="1"/>
  <c r="AL5" i="8"/>
  <c r="U34" i="5"/>
  <c r="Q34" i="5"/>
  <c r="AK5" i="8"/>
  <c r="U33" i="5"/>
  <c r="Q33" i="5"/>
  <c r="V391" i="5"/>
  <c r="V499" i="5"/>
  <c r="V2047" i="5"/>
  <c r="V1507" i="5"/>
  <c r="V1471" i="5"/>
  <c r="V1903" i="5"/>
  <c r="V1831" i="5"/>
  <c r="V2159" i="5"/>
  <c r="V1255" i="5"/>
  <c r="V968" i="5"/>
  <c r="V1111" i="5"/>
  <c r="V1219" i="5"/>
  <c r="V1399" i="5"/>
  <c r="V1975" i="5"/>
  <c r="V1615" i="5"/>
  <c r="V1291" i="5"/>
  <c r="V1687" i="5"/>
  <c r="V2011" i="5"/>
  <c r="V1579" i="5"/>
  <c r="K103" i="5"/>
  <c r="M103" i="5" s="1"/>
  <c r="N103" i="5" s="1"/>
  <c r="V103" i="5"/>
  <c r="X609" i="5"/>
  <c r="Y609" i="5" s="1"/>
  <c r="K609" i="5" s="1"/>
  <c r="M609" i="5" s="1"/>
  <c r="AH73" i="8"/>
  <c r="T388" i="5"/>
  <c r="S388" i="5"/>
  <c r="R388" i="5"/>
  <c r="K391" i="5"/>
  <c r="M391" i="5" s="1"/>
  <c r="X392" i="5"/>
  <c r="Y392" i="5" s="1"/>
  <c r="W392" i="5"/>
  <c r="Q389" i="5"/>
  <c r="U389" i="5"/>
  <c r="P390" i="5"/>
  <c r="N390" i="5"/>
  <c r="K499" i="5"/>
  <c r="M499" i="5" s="1"/>
  <c r="N498" i="5"/>
  <c r="P498" i="5"/>
  <c r="Q498" i="5" s="1"/>
  <c r="Q497" i="5"/>
  <c r="U497" i="5"/>
  <c r="W500" i="5"/>
  <c r="X500" i="5"/>
  <c r="Y500" i="5" s="1"/>
  <c r="X1329" i="5"/>
  <c r="Y1329" i="5" s="1"/>
  <c r="W717" i="5"/>
  <c r="W718" i="5" s="1"/>
  <c r="F31" i="8"/>
  <c r="R1828" i="5"/>
  <c r="S1828" i="5"/>
  <c r="T1828" i="5"/>
  <c r="J1687" i="5"/>
  <c r="K1687" i="5" s="1"/>
  <c r="M1687" i="5" s="1"/>
  <c r="X1688" i="5"/>
  <c r="Y1688" i="5" s="1"/>
  <c r="W1688" i="5"/>
  <c r="K1831" i="5"/>
  <c r="M1831" i="5" s="1"/>
  <c r="P1830" i="5"/>
  <c r="N1830" i="5"/>
  <c r="P2010" i="5"/>
  <c r="N2010" i="5"/>
  <c r="X1580" i="5"/>
  <c r="Y1580" i="5" s="1"/>
  <c r="V1580" i="5" s="1"/>
  <c r="W1580" i="5"/>
  <c r="Q2045" i="5"/>
  <c r="U2045" i="5"/>
  <c r="K1507" i="5"/>
  <c r="M1507" i="5" s="1"/>
  <c r="K2159" i="5"/>
  <c r="M2159" i="5" s="1"/>
  <c r="P1939" i="5"/>
  <c r="AH59" i="8" s="1"/>
  <c r="N1939" i="5"/>
  <c r="S1900" i="5"/>
  <c r="R1900" i="5"/>
  <c r="T1900" i="5"/>
  <c r="S1684" i="5"/>
  <c r="T1684" i="5"/>
  <c r="R1684" i="5"/>
  <c r="R1937" i="5"/>
  <c r="S1937" i="5"/>
  <c r="T1937" i="5"/>
  <c r="Q1505" i="5"/>
  <c r="U1505" i="5"/>
  <c r="K1579" i="5"/>
  <c r="M1579" i="5" s="1"/>
  <c r="W1472" i="5"/>
  <c r="X1472" i="5"/>
  <c r="P1470" i="5"/>
  <c r="N1470" i="5"/>
  <c r="Q2009" i="5"/>
  <c r="U2009" i="5"/>
  <c r="P1902" i="5"/>
  <c r="N1902" i="5"/>
  <c r="K2011" i="5"/>
  <c r="M2011" i="5" s="1"/>
  <c r="R1396" i="5"/>
  <c r="T1396" i="5"/>
  <c r="S1396" i="5"/>
  <c r="P1974" i="5"/>
  <c r="N1974" i="5"/>
  <c r="Q1938" i="5"/>
  <c r="U1938" i="5"/>
  <c r="T1504" i="5"/>
  <c r="R1504" i="5"/>
  <c r="S1504" i="5"/>
  <c r="K1471" i="5"/>
  <c r="M1471" i="5" s="1"/>
  <c r="K1615" i="5"/>
  <c r="M1615" i="5" s="1"/>
  <c r="P1686" i="5"/>
  <c r="N1686" i="5"/>
  <c r="X2048" i="5"/>
  <c r="Y2048" i="5" s="1"/>
  <c r="W2048" i="5"/>
  <c r="P1614" i="5"/>
  <c r="N1614" i="5"/>
  <c r="U1829" i="5"/>
  <c r="Q1829" i="5"/>
  <c r="W2012" i="5"/>
  <c r="X2012" i="5"/>
  <c r="Q1613" i="5"/>
  <c r="U1613" i="5"/>
  <c r="W1652" i="5"/>
  <c r="X1652" i="5"/>
  <c r="Q1901" i="5"/>
  <c r="U1901" i="5"/>
  <c r="R2044" i="5"/>
  <c r="S2044" i="5"/>
  <c r="T2044" i="5"/>
  <c r="W1329" i="5"/>
  <c r="Y1328" i="5"/>
  <c r="V1328" i="5" s="1"/>
  <c r="U1685" i="5"/>
  <c r="Q1685" i="5"/>
  <c r="Q2143" i="5"/>
  <c r="U2143" i="5"/>
  <c r="T2135" i="5"/>
  <c r="R2135" i="5"/>
  <c r="U2135" i="5" s="1"/>
  <c r="S2135" i="5"/>
  <c r="W1616" i="5"/>
  <c r="X1616" i="5"/>
  <c r="Y1616" i="5" s="1"/>
  <c r="X1904" i="5"/>
  <c r="Y1904" i="5" s="1"/>
  <c r="W1904" i="5"/>
  <c r="K2047" i="5"/>
  <c r="M2047" i="5" s="1"/>
  <c r="T1576" i="5"/>
  <c r="R1576" i="5"/>
  <c r="S1576" i="5"/>
  <c r="U1469" i="5"/>
  <c r="Q1469" i="5"/>
  <c r="Q1973" i="5"/>
  <c r="U1973" i="5"/>
  <c r="P2046" i="5"/>
  <c r="N2046" i="5"/>
  <c r="P1578" i="5"/>
  <c r="N1578" i="5"/>
  <c r="K1975" i="5"/>
  <c r="M1975" i="5" s="1"/>
  <c r="Q1577" i="5"/>
  <c r="U1577" i="5"/>
  <c r="R2008" i="5"/>
  <c r="S2008" i="5"/>
  <c r="T2008" i="5"/>
  <c r="J1399" i="5"/>
  <c r="K1399" i="5" s="1"/>
  <c r="M1399" i="5" s="1"/>
  <c r="W1400" i="5"/>
  <c r="X1400" i="5"/>
  <c r="Y1400" i="5" s="1"/>
  <c r="K1940" i="5"/>
  <c r="M1940" i="5" s="1"/>
  <c r="K1903" i="5"/>
  <c r="M1903" i="5" s="1"/>
  <c r="T1972" i="5"/>
  <c r="R1972" i="5"/>
  <c r="S1972" i="5"/>
  <c r="X1832" i="5"/>
  <c r="W1832" i="5"/>
  <c r="S1468" i="5"/>
  <c r="T1468" i="5"/>
  <c r="R1468" i="5"/>
  <c r="X1976" i="5"/>
  <c r="W1976" i="5"/>
  <c r="W1508" i="5"/>
  <c r="X1508" i="5"/>
  <c r="Y1508" i="5" s="1"/>
  <c r="P1398" i="5"/>
  <c r="N1398" i="5"/>
  <c r="P1506" i="5"/>
  <c r="N1506" i="5"/>
  <c r="P2151" i="5"/>
  <c r="N2151" i="5"/>
  <c r="X1941" i="5"/>
  <c r="Y1941" i="5" s="1"/>
  <c r="W1941" i="5"/>
  <c r="S1612" i="5"/>
  <c r="T1612" i="5"/>
  <c r="R1612" i="5"/>
  <c r="U1397" i="5"/>
  <c r="Q1397" i="5"/>
  <c r="W681" i="5"/>
  <c r="X682" i="5" s="1"/>
  <c r="Y682" i="5" s="1"/>
  <c r="K1291" i="5"/>
  <c r="M1291" i="5" s="1"/>
  <c r="S1288" i="5"/>
  <c r="R1288" i="5"/>
  <c r="T1288" i="5"/>
  <c r="Q1289" i="5"/>
  <c r="U1289" i="5"/>
  <c r="P1290" i="5"/>
  <c r="N1290" i="5"/>
  <c r="X1292" i="5"/>
  <c r="Y1292" i="5" s="1"/>
  <c r="W1292" i="5"/>
  <c r="Q1253" i="5"/>
  <c r="U1253" i="5"/>
  <c r="R1252" i="5"/>
  <c r="S1252" i="5"/>
  <c r="T1252" i="5"/>
  <c r="X1256" i="5"/>
  <c r="Y1256" i="5" s="1"/>
  <c r="W1256" i="5"/>
  <c r="N1254" i="5"/>
  <c r="P1254" i="5"/>
  <c r="K1255" i="5"/>
  <c r="M1255" i="5" s="1"/>
  <c r="N1218" i="5"/>
  <c r="P1218" i="5"/>
  <c r="T1216" i="5"/>
  <c r="S1216" i="5"/>
  <c r="R1216" i="5"/>
  <c r="K1219" i="5"/>
  <c r="M1219" i="5" s="1"/>
  <c r="X1220" i="5"/>
  <c r="Y1220" i="5" s="1"/>
  <c r="W1220" i="5"/>
  <c r="U1217" i="5"/>
  <c r="Q1217" i="5"/>
  <c r="N1110" i="5"/>
  <c r="P1110" i="5"/>
  <c r="K1111" i="5"/>
  <c r="M1111" i="5" s="1"/>
  <c r="Q1109" i="5"/>
  <c r="U1109" i="5"/>
  <c r="X1112" i="5"/>
  <c r="Y1112" i="5" s="1"/>
  <c r="W1112" i="5"/>
  <c r="S1108" i="5"/>
  <c r="R1108" i="5"/>
  <c r="T1108" i="5"/>
  <c r="W1040" i="5"/>
  <c r="X1040" i="5"/>
  <c r="Y1040" i="5" s="1"/>
  <c r="W969" i="5"/>
  <c r="X969" i="5"/>
  <c r="Y969" i="5" s="1"/>
  <c r="V969" i="5" s="1"/>
  <c r="W861" i="5"/>
  <c r="X861" i="5"/>
  <c r="W826" i="5"/>
  <c r="X826" i="5"/>
  <c r="Y826" i="5" s="1"/>
  <c r="K826" i="5" s="1"/>
  <c r="M826" i="5" s="1"/>
  <c r="K717" i="5"/>
  <c r="M717" i="5" s="1"/>
  <c r="K681" i="5"/>
  <c r="M681" i="5" s="1"/>
  <c r="W645" i="5"/>
  <c r="X645" i="5"/>
  <c r="X104" i="5"/>
  <c r="Y104" i="5" s="1"/>
  <c r="W248" i="5"/>
  <c r="X248" i="5"/>
  <c r="W104" i="5"/>
  <c r="X212" i="5"/>
  <c r="Y212" i="5" s="1"/>
  <c r="X176" i="5"/>
  <c r="Y176" i="5" s="1"/>
  <c r="W176" i="5"/>
  <c r="P103" i="5"/>
  <c r="AI7" i="8" s="1"/>
  <c r="U1145" i="5"/>
  <c r="AF37" i="8"/>
  <c r="Q1145" i="5"/>
  <c r="N967" i="5"/>
  <c r="P967" i="5"/>
  <c r="AH32" i="8" s="1"/>
  <c r="Q966" i="5"/>
  <c r="AF32" i="8"/>
  <c r="AF57" i="8"/>
  <c r="S965" i="5"/>
  <c r="T965" i="5"/>
  <c r="R965" i="5"/>
  <c r="P1146" i="5"/>
  <c r="N1146" i="5"/>
  <c r="T931" i="5"/>
  <c r="S931" i="5"/>
  <c r="R931" i="5"/>
  <c r="K1147" i="5"/>
  <c r="M1147" i="5" s="1"/>
  <c r="K968" i="5"/>
  <c r="M968" i="5" s="1"/>
  <c r="T1144" i="5"/>
  <c r="R1144" i="5"/>
  <c r="U1144" i="5" s="1"/>
  <c r="S1144" i="5"/>
  <c r="Q932" i="5"/>
  <c r="AI73" i="8" s="1"/>
  <c r="U932" i="5"/>
  <c r="S603" i="5"/>
  <c r="T603" i="5"/>
  <c r="R603" i="5"/>
  <c r="U603" i="5" s="1"/>
  <c r="K606" i="5"/>
  <c r="M606" i="5" s="1"/>
  <c r="R639" i="5"/>
  <c r="S639" i="5"/>
  <c r="T639" i="5"/>
  <c r="S62" i="5"/>
  <c r="R62" i="5"/>
  <c r="U62" i="5" s="1"/>
  <c r="T62" i="5"/>
  <c r="Y66" i="5"/>
  <c r="V66" i="5" s="1"/>
  <c r="Z67" i="5"/>
  <c r="Y67" i="5" s="1"/>
  <c r="V67" i="5" s="1"/>
  <c r="Y643" i="5"/>
  <c r="Z644" i="5"/>
  <c r="Y644" i="5" s="1"/>
  <c r="AD6" i="8"/>
  <c r="Q63" i="5"/>
  <c r="Y318" i="5"/>
  <c r="V318" i="5" s="1"/>
  <c r="Z319" i="5"/>
  <c r="Y319" i="5" s="1"/>
  <c r="V319" i="5" s="1"/>
  <c r="R1070" i="5"/>
  <c r="U1070" i="5" s="1"/>
  <c r="S1070" i="5"/>
  <c r="T1070" i="5"/>
  <c r="Z788" i="5"/>
  <c r="Y1074" i="5"/>
  <c r="V1074" i="5" s="1"/>
  <c r="Z1075" i="5"/>
  <c r="Y1075" i="5" s="1"/>
  <c r="V1075" i="5" s="1"/>
  <c r="AD13" i="8"/>
  <c r="Q315" i="5"/>
  <c r="P641" i="5"/>
  <c r="N641" i="5"/>
  <c r="T314" i="5"/>
  <c r="R314" i="5"/>
  <c r="U314" i="5" s="1"/>
  <c r="S314" i="5"/>
  <c r="R895" i="5"/>
  <c r="U895" i="5" s="1"/>
  <c r="S895" i="5"/>
  <c r="T895" i="5"/>
  <c r="K65" i="5"/>
  <c r="M65" i="5" s="1"/>
  <c r="K642" i="5"/>
  <c r="M642" i="5" s="1"/>
  <c r="K317" i="5"/>
  <c r="M317" i="5" s="1"/>
  <c r="AD23" i="8"/>
  <c r="Q640" i="5"/>
  <c r="K1073" i="5"/>
  <c r="M1073" i="5" s="1"/>
  <c r="N280" i="5"/>
  <c r="P280" i="5"/>
  <c r="Q279" i="5"/>
  <c r="AD12" i="8"/>
  <c r="Z860" i="5"/>
  <c r="AD35" i="8"/>
  <c r="Q1071" i="5"/>
  <c r="Y282" i="5"/>
  <c r="V282" i="5" s="1"/>
  <c r="Z283" i="5"/>
  <c r="Y283" i="5" s="1"/>
  <c r="V283" i="5" s="1"/>
  <c r="N1072" i="5"/>
  <c r="P1072" i="5"/>
  <c r="Y607" i="5"/>
  <c r="Z608" i="5"/>
  <c r="Y608" i="5" s="1"/>
  <c r="P64" i="5"/>
  <c r="N64" i="5"/>
  <c r="T896" i="5"/>
  <c r="R896" i="5"/>
  <c r="U896" i="5" s="1"/>
  <c r="S896" i="5"/>
  <c r="N316" i="5"/>
  <c r="P316" i="5"/>
  <c r="AD22" i="8"/>
  <c r="Q604" i="5"/>
  <c r="Z572" i="5"/>
  <c r="N605" i="5"/>
  <c r="P605" i="5"/>
  <c r="K281" i="5"/>
  <c r="M281" i="5" s="1"/>
  <c r="R278" i="5"/>
  <c r="U278" i="5" s="1"/>
  <c r="S278" i="5"/>
  <c r="T278" i="5"/>
  <c r="Y99" i="5"/>
  <c r="V99" i="5" s="1"/>
  <c r="K98" i="5"/>
  <c r="M98" i="5" s="1"/>
  <c r="N97" i="5"/>
  <c r="P97" i="5"/>
  <c r="AA7" i="8"/>
  <c r="Q96" i="5"/>
  <c r="T95" i="5"/>
  <c r="S95" i="5"/>
  <c r="R95" i="5"/>
  <c r="U95" i="5" s="1"/>
  <c r="R999" i="5"/>
  <c r="U999" i="5" s="1"/>
  <c r="S999" i="5"/>
  <c r="T999" i="5"/>
  <c r="AD8" i="8"/>
  <c r="Q135" i="5"/>
  <c r="N1001" i="5"/>
  <c r="P1001" i="5"/>
  <c r="Z464" i="5"/>
  <c r="AD33" i="8"/>
  <c r="Q1000" i="5"/>
  <c r="K137" i="5"/>
  <c r="M137" i="5" s="1"/>
  <c r="T28" i="5"/>
  <c r="R28" i="5"/>
  <c r="U28" i="5" s="1"/>
  <c r="S28" i="5"/>
  <c r="Z211" i="5"/>
  <c r="K1002" i="5"/>
  <c r="M1002" i="5" s="1"/>
  <c r="Z247" i="5"/>
  <c r="Z139" i="5"/>
  <c r="Y139" i="5" s="1"/>
  <c r="V139" i="5" s="1"/>
  <c r="Y138" i="5"/>
  <c r="V138" i="5" s="1"/>
  <c r="Z752" i="5"/>
  <c r="Z428" i="5"/>
  <c r="Z429" i="5" s="1"/>
  <c r="N136" i="5"/>
  <c r="P136" i="5"/>
  <c r="K31" i="5"/>
  <c r="M31" i="5" s="1"/>
  <c r="Z1004" i="5"/>
  <c r="Y1004" i="5" s="1"/>
  <c r="V1004" i="5" s="1"/>
  <c r="Y1003" i="5"/>
  <c r="V1003" i="5" s="1"/>
  <c r="K32" i="5"/>
  <c r="M32" i="5" s="1"/>
  <c r="T134" i="5"/>
  <c r="S134" i="5"/>
  <c r="R134" i="5"/>
  <c r="U134" i="5" s="1"/>
  <c r="AD48" i="8"/>
  <c r="N30" i="5"/>
  <c r="P30" i="5"/>
  <c r="AE5" i="8"/>
  <c r="Q29" i="5"/>
  <c r="Z175" i="5"/>
  <c r="F14" i="8"/>
  <c r="AF14" i="8"/>
  <c r="M534" i="5"/>
  <c r="V212" i="5" l="1"/>
  <c r="AO45" i="8"/>
  <c r="Q1442" i="5"/>
  <c r="U1442" i="5"/>
  <c r="T1441" i="5"/>
  <c r="S1441" i="5"/>
  <c r="R1441" i="5"/>
  <c r="AK30" i="8"/>
  <c r="Q898" i="5"/>
  <c r="U898" i="5"/>
  <c r="W757" i="5"/>
  <c r="X757" i="5"/>
  <c r="Y757" i="5" s="1"/>
  <c r="AN54" i="8"/>
  <c r="U1765" i="5"/>
  <c r="Q1765" i="5"/>
  <c r="V900" i="5"/>
  <c r="K900" i="5"/>
  <c r="M900" i="5" s="1"/>
  <c r="AO63" i="8"/>
  <c r="Q2090" i="5"/>
  <c r="U2090" i="5"/>
  <c r="S1801" i="5"/>
  <c r="R1801" i="5"/>
  <c r="T1801" i="5"/>
  <c r="N934" i="5"/>
  <c r="P934" i="5"/>
  <c r="W578" i="5"/>
  <c r="X578" i="5"/>
  <c r="Y578" i="5" s="1"/>
  <c r="S573" i="5"/>
  <c r="R573" i="5"/>
  <c r="T573" i="5"/>
  <c r="W539" i="5"/>
  <c r="X539" i="5"/>
  <c r="Y539" i="5" s="1"/>
  <c r="AL21" i="8"/>
  <c r="U575" i="5"/>
  <c r="Q575" i="5"/>
  <c r="V756" i="5"/>
  <c r="K756" i="5"/>
  <c r="M756" i="5" s="1"/>
  <c r="P899" i="5"/>
  <c r="N899" i="5"/>
  <c r="S1729" i="5"/>
  <c r="T1729" i="5"/>
  <c r="R1729" i="5"/>
  <c r="X901" i="5"/>
  <c r="Y901" i="5" s="1"/>
  <c r="W901" i="5"/>
  <c r="AO43" i="8"/>
  <c r="Q1370" i="5"/>
  <c r="U1370" i="5"/>
  <c r="N576" i="5"/>
  <c r="P576" i="5"/>
  <c r="R1369" i="5"/>
  <c r="S1369" i="5"/>
  <c r="T1369" i="5"/>
  <c r="AK26" i="8"/>
  <c r="U754" i="5"/>
  <c r="Q754" i="5"/>
  <c r="AJ31" i="8"/>
  <c r="Q933" i="5"/>
  <c r="U933" i="5"/>
  <c r="V935" i="5"/>
  <c r="K935" i="5"/>
  <c r="M935" i="5" s="1"/>
  <c r="S2089" i="5"/>
  <c r="T2089" i="5"/>
  <c r="R2089" i="5"/>
  <c r="R1764" i="5"/>
  <c r="S1764" i="5"/>
  <c r="T1764" i="5"/>
  <c r="AO55" i="8"/>
  <c r="U1802" i="5"/>
  <c r="Q1802" i="5"/>
  <c r="T574" i="5"/>
  <c r="R574" i="5"/>
  <c r="S574" i="5"/>
  <c r="X936" i="5"/>
  <c r="Y936" i="5" s="1"/>
  <c r="W936" i="5"/>
  <c r="AJ35" i="8"/>
  <c r="Q1077" i="5"/>
  <c r="U1077" i="5"/>
  <c r="N1766" i="5"/>
  <c r="P1766" i="5"/>
  <c r="K1079" i="5"/>
  <c r="M1079" i="5" s="1"/>
  <c r="V1079" i="5"/>
  <c r="AJ26" i="8"/>
  <c r="Q753" i="5"/>
  <c r="U753" i="5"/>
  <c r="T1076" i="5"/>
  <c r="R1076" i="5"/>
  <c r="S1076" i="5"/>
  <c r="P755" i="5"/>
  <c r="N755" i="5"/>
  <c r="V1148" i="5"/>
  <c r="K1148" i="5"/>
  <c r="M1148" i="5" s="1"/>
  <c r="AO53" i="8"/>
  <c r="U1730" i="5"/>
  <c r="Q1730" i="5"/>
  <c r="X1080" i="5"/>
  <c r="Y1080" i="5" s="1"/>
  <c r="W1080" i="5"/>
  <c r="N537" i="5"/>
  <c r="P537" i="5"/>
  <c r="X1149" i="5"/>
  <c r="Y1149" i="5" s="1"/>
  <c r="W1149" i="5"/>
  <c r="S1188" i="5"/>
  <c r="T1188" i="5"/>
  <c r="R1188" i="5"/>
  <c r="P1190" i="5"/>
  <c r="N1190" i="5"/>
  <c r="V577" i="5"/>
  <c r="K577" i="5"/>
  <c r="M577" i="5" s="1"/>
  <c r="AN38" i="8"/>
  <c r="Q1189" i="5"/>
  <c r="U1189" i="5"/>
  <c r="V538" i="5"/>
  <c r="K538" i="5"/>
  <c r="M538" i="5" s="1"/>
  <c r="S897" i="5"/>
  <c r="R897" i="5"/>
  <c r="T897" i="5"/>
  <c r="AJ73" i="8"/>
  <c r="P1078" i="5"/>
  <c r="N1078" i="5"/>
  <c r="AN14" i="8"/>
  <c r="Q361" i="5"/>
  <c r="U361" i="5"/>
  <c r="N362" i="5"/>
  <c r="P362" i="5"/>
  <c r="R360" i="5"/>
  <c r="S360" i="5"/>
  <c r="T360" i="5"/>
  <c r="S72" i="5"/>
  <c r="T72" i="5"/>
  <c r="R72" i="5"/>
  <c r="AO6" i="8"/>
  <c r="U73" i="5"/>
  <c r="Q73" i="5"/>
  <c r="P320" i="5"/>
  <c r="N320" i="5"/>
  <c r="K321" i="5"/>
  <c r="M321" i="5" s="1"/>
  <c r="V321" i="5"/>
  <c r="X322" i="5"/>
  <c r="Y322" i="5" s="1"/>
  <c r="W322" i="5"/>
  <c r="S790" i="5"/>
  <c r="T790" i="5"/>
  <c r="R790" i="5"/>
  <c r="S791" i="5"/>
  <c r="T791" i="5"/>
  <c r="R791" i="5"/>
  <c r="V793" i="5"/>
  <c r="K793" i="5"/>
  <c r="M793" i="5" s="1"/>
  <c r="T789" i="5"/>
  <c r="R789" i="5"/>
  <c r="S789" i="5"/>
  <c r="P792" i="5"/>
  <c r="N792" i="5"/>
  <c r="X794" i="5"/>
  <c r="Y794" i="5" s="1"/>
  <c r="W794" i="5"/>
  <c r="V37" i="5"/>
  <c r="K37" i="5"/>
  <c r="M37" i="5" s="1"/>
  <c r="P36" i="5"/>
  <c r="N36" i="5"/>
  <c r="T33" i="5"/>
  <c r="R33" i="5"/>
  <c r="S33" i="5"/>
  <c r="S34" i="5"/>
  <c r="T34" i="5"/>
  <c r="R34" i="5"/>
  <c r="AM5" i="8"/>
  <c r="Q35" i="5"/>
  <c r="U35" i="5"/>
  <c r="V1616" i="5"/>
  <c r="V1112" i="5"/>
  <c r="V2048" i="5"/>
  <c r="V1941" i="5"/>
  <c r="V176" i="5"/>
  <c r="V1256" i="5"/>
  <c r="V1508" i="5"/>
  <c r="V1904" i="5"/>
  <c r="V1688" i="5"/>
  <c r="V1400" i="5"/>
  <c r="V500" i="5"/>
  <c r="V1220" i="5"/>
  <c r="K1329" i="5"/>
  <c r="M1329" i="5" s="1"/>
  <c r="N1329" i="5" s="1"/>
  <c r="V1329" i="5"/>
  <c r="V392" i="5"/>
  <c r="V717" i="5"/>
  <c r="V1292" i="5"/>
  <c r="V1040" i="5"/>
  <c r="K682" i="5"/>
  <c r="M682" i="5" s="1"/>
  <c r="P682" i="5" s="1"/>
  <c r="AK24" i="8" s="1"/>
  <c r="K104" i="5"/>
  <c r="M104" i="5" s="1"/>
  <c r="P104" i="5" s="1"/>
  <c r="AJ7" i="8" s="1"/>
  <c r="V104" i="5"/>
  <c r="X610" i="5"/>
  <c r="Y610" i="5" s="1"/>
  <c r="K610" i="5" s="1"/>
  <c r="M610" i="5" s="1"/>
  <c r="W610" i="5"/>
  <c r="P609" i="5"/>
  <c r="N609" i="5"/>
  <c r="K392" i="5"/>
  <c r="M392" i="5" s="1"/>
  <c r="P391" i="5"/>
  <c r="N391" i="5"/>
  <c r="Q390" i="5"/>
  <c r="U390" i="5"/>
  <c r="R389" i="5"/>
  <c r="T389" i="5"/>
  <c r="S389" i="5"/>
  <c r="X393" i="5"/>
  <c r="Y393" i="5" s="1"/>
  <c r="W393" i="5"/>
  <c r="X718" i="5"/>
  <c r="Y718" i="5" s="1"/>
  <c r="V718" i="5" s="1"/>
  <c r="T497" i="5"/>
  <c r="S497" i="5"/>
  <c r="R497" i="5"/>
  <c r="T498" i="5"/>
  <c r="S498" i="5"/>
  <c r="R498" i="5"/>
  <c r="U498" i="5" s="1"/>
  <c r="K500" i="5"/>
  <c r="M500" i="5" s="1"/>
  <c r="W501" i="5"/>
  <c r="X501" i="5"/>
  <c r="Y501" i="5" s="1"/>
  <c r="N499" i="5"/>
  <c r="P499" i="5"/>
  <c r="Y429" i="5"/>
  <c r="Z430" i="5"/>
  <c r="Y430" i="5" s="1"/>
  <c r="V430" i="5" s="1"/>
  <c r="W1833" i="5"/>
  <c r="W1942" i="5"/>
  <c r="X1942" i="5"/>
  <c r="Y1942" i="5" s="1"/>
  <c r="K1904" i="5"/>
  <c r="M1904" i="5" s="1"/>
  <c r="T1901" i="5"/>
  <c r="R1901" i="5"/>
  <c r="S1901" i="5"/>
  <c r="X2013" i="5"/>
  <c r="Y2013" i="5" s="1"/>
  <c r="K2048" i="5"/>
  <c r="M2048" i="5" s="1"/>
  <c r="R2009" i="5"/>
  <c r="S2009" i="5"/>
  <c r="T2009" i="5"/>
  <c r="P1687" i="5"/>
  <c r="AH52" i="8" s="1"/>
  <c r="N1687" i="5"/>
  <c r="X1689" i="5"/>
  <c r="Y1689" i="5" s="1"/>
  <c r="V1689" i="5" s="1"/>
  <c r="J1688" i="5"/>
  <c r="K1688" i="5" s="1"/>
  <c r="M1688" i="5" s="1"/>
  <c r="W1689" i="5"/>
  <c r="S1397" i="5"/>
  <c r="T1397" i="5"/>
  <c r="R1397" i="5"/>
  <c r="K1941" i="5"/>
  <c r="M1941" i="5" s="1"/>
  <c r="U1398" i="5"/>
  <c r="Q1398" i="5"/>
  <c r="J1400" i="5"/>
  <c r="K1400" i="5" s="1"/>
  <c r="M1400" i="5" s="1"/>
  <c r="W1401" i="5"/>
  <c r="X1401" i="5"/>
  <c r="Y1401" i="5" s="1"/>
  <c r="R1577" i="5"/>
  <c r="T1577" i="5"/>
  <c r="S1577" i="5"/>
  <c r="U2046" i="5"/>
  <c r="Q2046" i="5"/>
  <c r="K1616" i="5"/>
  <c r="M1616" i="5" s="1"/>
  <c r="T2143" i="5"/>
  <c r="R2143" i="5"/>
  <c r="S2143" i="5"/>
  <c r="R1829" i="5"/>
  <c r="T1829" i="5"/>
  <c r="S1829" i="5"/>
  <c r="R1938" i="5"/>
  <c r="S1938" i="5"/>
  <c r="T1938" i="5"/>
  <c r="P2011" i="5"/>
  <c r="AH61" i="8" s="1"/>
  <c r="N2011" i="5"/>
  <c r="P1507" i="5"/>
  <c r="AH47" i="8" s="1"/>
  <c r="N1507" i="5"/>
  <c r="Q2010" i="5"/>
  <c r="U2010" i="5"/>
  <c r="K1508" i="5"/>
  <c r="M1508" i="5" s="1"/>
  <c r="P1903" i="5"/>
  <c r="AH58" i="8" s="1"/>
  <c r="N1903" i="5"/>
  <c r="W1617" i="5"/>
  <c r="X1617" i="5"/>
  <c r="Y1617" i="5" s="1"/>
  <c r="S1685" i="5"/>
  <c r="T1685" i="5"/>
  <c r="R1685" i="5"/>
  <c r="X1653" i="5"/>
  <c r="W1653" i="5"/>
  <c r="Q1686" i="5"/>
  <c r="U1686" i="5"/>
  <c r="P1471" i="5"/>
  <c r="AH46" i="8" s="1"/>
  <c r="N1471" i="5"/>
  <c r="U1470" i="5"/>
  <c r="Q1470" i="5"/>
  <c r="R1505" i="5"/>
  <c r="S1505" i="5"/>
  <c r="T1505" i="5"/>
  <c r="Q2151" i="5"/>
  <c r="U2151" i="5"/>
  <c r="X1509" i="5"/>
  <c r="Y1509" i="5" s="1"/>
  <c r="W1509" i="5"/>
  <c r="P1975" i="5"/>
  <c r="AH60" i="8" s="1"/>
  <c r="N1975" i="5"/>
  <c r="R1973" i="5"/>
  <c r="S1973" i="5"/>
  <c r="T1973" i="5"/>
  <c r="P2047" i="5"/>
  <c r="AH62" i="8" s="1"/>
  <c r="N2047" i="5"/>
  <c r="P1615" i="5"/>
  <c r="AH50" i="8" s="1"/>
  <c r="N1615" i="5"/>
  <c r="U1974" i="5"/>
  <c r="Q1974" i="5"/>
  <c r="X1473" i="5"/>
  <c r="Y1473" i="5" s="1"/>
  <c r="Y1472" i="5"/>
  <c r="V1472" i="5" s="1"/>
  <c r="Q1939" i="5"/>
  <c r="U1939" i="5"/>
  <c r="R2045" i="5"/>
  <c r="S2045" i="5"/>
  <c r="T2045" i="5"/>
  <c r="Q1830" i="5"/>
  <c r="U1830" i="5"/>
  <c r="W1977" i="5"/>
  <c r="X1833" i="5"/>
  <c r="Y1833" i="5" s="1"/>
  <c r="V1833" i="5" s="1"/>
  <c r="Y1832" i="5"/>
  <c r="V1832" i="5" s="1"/>
  <c r="R1469" i="5"/>
  <c r="T1469" i="5"/>
  <c r="S1469" i="5"/>
  <c r="K1328" i="5"/>
  <c r="M1328" i="5" s="1"/>
  <c r="P1399" i="5"/>
  <c r="AH44" i="8" s="1"/>
  <c r="N1399" i="5"/>
  <c r="T1613" i="5"/>
  <c r="R1613" i="5"/>
  <c r="S1613" i="5"/>
  <c r="Q1614" i="5"/>
  <c r="U1614" i="5"/>
  <c r="Q1902" i="5"/>
  <c r="U1902" i="5"/>
  <c r="W1473" i="5"/>
  <c r="P2159" i="5"/>
  <c r="AL17" i="8" s="1"/>
  <c r="N2159" i="5"/>
  <c r="W1581" i="5"/>
  <c r="X1581" i="5"/>
  <c r="Y1581" i="5" s="1"/>
  <c r="P1831" i="5"/>
  <c r="AH56" i="8" s="1"/>
  <c r="N1831" i="5"/>
  <c r="Q1506" i="5"/>
  <c r="U1506" i="5"/>
  <c r="X1977" i="5"/>
  <c r="Y1977" i="5" s="1"/>
  <c r="Y1976" i="5"/>
  <c r="V1976" i="5" s="1"/>
  <c r="P1940" i="5"/>
  <c r="AI59" i="8" s="1"/>
  <c r="N1940" i="5"/>
  <c r="Q1578" i="5"/>
  <c r="U1578" i="5"/>
  <c r="X1905" i="5"/>
  <c r="Y1905" i="5" s="1"/>
  <c r="W1905" i="5"/>
  <c r="W1330" i="5"/>
  <c r="X1330" i="5"/>
  <c r="W2013" i="5"/>
  <c r="Y2012" i="5"/>
  <c r="V2012" i="5" s="1"/>
  <c r="X2049" i="5"/>
  <c r="Y2049" i="5" s="1"/>
  <c r="W2049" i="5"/>
  <c r="P1579" i="5"/>
  <c r="AH49" i="8" s="1"/>
  <c r="N1579" i="5"/>
  <c r="K1580" i="5"/>
  <c r="M1580" i="5" s="1"/>
  <c r="W682" i="5"/>
  <c r="V682" i="5" s="1"/>
  <c r="T1289" i="5"/>
  <c r="R1289" i="5"/>
  <c r="S1289" i="5"/>
  <c r="X1293" i="5"/>
  <c r="Y1293" i="5" s="1"/>
  <c r="W1293" i="5"/>
  <c r="K1292" i="5"/>
  <c r="M1292" i="5" s="1"/>
  <c r="Q1290" i="5"/>
  <c r="U1290" i="5"/>
  <c r="N1291" i="5"/>
  <c r="P1291" i="5"/>
  <c r="AH41" i="8" s="1"/>
  <c r="K1256" i="5"/>
  <c r="M1256" i="5" s="1"/>
  <c r="N1255" i="5"/>
  <c r="P1255" i="5"/>
  <c r="AH40" i="8" s="1"/>
  <c r="U1254" i="5"/>
  <c r="Q1254" i="5"/>
  <c r="X1257" i="5"/>
  <c r="Y1257" i="5" s="1"/>
  <c r="W1257" i="5"/>
  <c r="T1253" i="5"/>
  <c r="R1253" i="5"/>
  <c r="S1253" i="5"/>
  <c r="P1219" i="5"/>
  <c r="AH39" i="8" s="1"/>
  <c r="N1219" i="5"/>
  <c r="T1217" i="5"/>
  <c r="R1217" i="5"/>
  <c r="S1217" i="5"/>
  <c r="W1221" i="5"/>
  <c r="X1221" i="5"/>
  <c r="Y1221" i="5" s="1"/>
  <c r="K1220" i="5"/>
  <c r="M1220" i="5" s="1"/>
  <c r="U1218" i="5"/>
  <c r="Q1218" i="5"/>
  <c r="R1109" i="5"/>
  <c r="S1109" i="5"/>
  <c r="T1109" i="5"/>
  <c r="N1111" i="5"/>
  <c r="P1111" i="5"/>
  <c r="AH36" i="8" s="1"/>
  <c r="W1113" i="5"/>
  <c r="X1113" i="5"/>
  <c r="Y1113" i="5" s="1"/>
  <c r="Q1110" i="5"/>
  <c r="U1110" i="5"/>
  <c r="K1112" i="5"/>
  <c r="M1112" i="5" s="1"/>
  <c r="K1040" i="5"/>
  <c r="M1040" i="5" s="1"/>
  <c r="W1041" i="5"/>
  <c r="X1041" i="5"/>
  <c r="Y1041" i="5" s="1"/>
  <c r="V1041" i="5" s="1"/>
  <c r="K969" i="5"/>
  <c r="M969" i="5" s="1"/>
  <c r="W970" i="5"/>
  <c r="X970" i="5"/>
  <c r="Y970" i="5" s="1"/>
  <c r="W862" i="5"/>
  <c r="X862" i="5"/>
  <c r="P826" i="5"/>
  <c r="AK28" i="8" s="1"/>
  <c r="N826" i="5"/>
  <c r="X827" i="5"/>
  <c r="Y827" i="5" s="1"/>
  <c r="K827" i="5" s="1"/>
  <c r="M827" i="5" s="1"/>
  <c r="W827" i="5"/>
  <c r="P717" i="5"/>
  <c r="AJ25" i="8" s="1"/>
  <c r="N717" i="5"/>
  <c r="P681" i="5"/>
  <c r="AJ24" i="8" s="1"/>
  <c r="N681" i="5"/>
  <c r="X646" i="5"/>
  <c r="Y646" i="5" s="1"/>
  <c r="K646" i="5" s="1"/>
  <c r="M646" i="5" s="1"/>
  <c r="W646" i="5"/>
  <c r="W105" i="5"/>
  <c r="X105" i="5"/>
  <c r="Y105" i="5" s="1"/>
  <c r="W249" i="5"/>
  <c r="X249" i="5"/>
  <c r="Y249" i="5" s="1"/>
  <c r="K249" i="5" s="1"/>
  <c r="M249" i="5" s="1"/>
  <c r="X213" i="5"/>
  <c r="Y213" i="5" s="1"/>
  <c r="W213" i="5"/>
  <c r="K212" i="5"/>
  <c r="M212" i="5" s="1"/>
  <c r="P212" i="5" s="1"/>
  <c r="AJ10" i="8" s="1"/>
  <c r="X177" i="5"/>
  <c r="Y177" i="5" s="1"/>
  <c r="W177" i="5"/>
  <c r="K176" i="5"/>
  <c r="M176" i="5" s="1"/>
  <c r="U103" i="5"/>
  <c r="Q103" i="5"/>
  <c r="N1147" i="5"/>
  <c r="P1147" i="5"/>
  <c r="AH37" i="8" s="1"/>
  <c r="Q1146" i="5"/>
  <c r="AG37" i="8"/>
  <c r="AG57" i="8"/>
  <c r="F57" i="8"/>
  <c r="T1145" i="5"/>
  <c r="R1145" i="5"/>
  <c r="S1145" i="5"/>
  <c r="P968" i="5"/>
  <c r="AI32" i="8" s="1"/>
  <c r="N968" i="5"/>
  <c r="R966" i="5"/>
  <c r="U966" i="5" s="1"/>
  <c r="S966" i="5"/>
  <c r="T966" i="5"/>
  <c r="R932" i="5"/>
  <c r="S932" i="5"/>
  <c r="T932" i="5"/>
  <c r="U967" i="5"/>
  <c r="AG32" i="8"/>
  <c r="Q967" i="5"/>
  <c r="N281" i="5"/>
  <c r="P281" i="5"/>
  <c r="R604" i="5"/>
  <c r="U604" i="5" s="1"/>
  <c r="S604" i="5"/>
  <c r="T604" i="5"/>
  <c r="Q64" i="5"/>
  <c r="AE6" i="8"/>
  <c r="Q1072" i="5"/>
  <c r="AE35" i="8"/>
  <c r="S1071" i="5"/>
  <c r="R1071" i="5"/>
  <c r="U1071" i="5" s="1"/>
  <c r="T1071" i="5"/>
  <c r="N1073" i="5"/>
  <c r="P1073" i="5"/>
  <c r="N317" i="5"/>
  <c r="P317" i="5"/>
  <c r="S315" i="5"/>
  <c r="R315" i="5"/>
  <c r="U315" i="5" s="1"/>
  <c r="T315" i="5"/>
  <c r="K319" i="5"/>
  <c r="M319" i="5" s="1"/>
  <c r="K644" i="5"/>
  <c r="M644" i="5" s="1"/>
  <c r="T279" i="5"/>
  <c r="R279" i="5"/>
  <c r="U279" i="5" s="1"/>
  <c r="S279" i="5"/>
  <c r="Q641" i="5"/>
  <c r="AE23" i="8"/>
  <c r="K318" i="5"/>
  <c r="M318" i="5" s="1"/>
  <c r="K643" i="5"/>
  <c r="M643" i="5" s="1"/>
  <c r="Q605" i="5"/>
  <c r="AE22" i="8"/>
  <c r="Q316" i="5"/>
  <c r="AE13" i="8"/>
  <c r="K608" i="5"/>
  <c r="M608" i="5" s="1"/>
  <c r="K283" i="5"/>
  <c r="M283" i="5" s="1"/>
  <c r="T640" i="5"/>
  <c r="R640" i="5"/>
  <c r="U640" i="5" s="1"/>
  <c r="S640" i="5"/>
  <c r="K1075" i="5"/>
  <c r="M1075" i="5" s="1"/>
  <c r="T63" i="5"/>
  <c r="S63" i="5"/>
  <c r="R63" i="5"/>
  <c r="U63" i="5" s="1"/>
  <c r="K67" i="5"/>
  <c r="M67" i="5" s="1"/>
  <c r="P606" i="5"/>
  <c r="N606" i="5"/>
  <c r="K607" i="5"/>
  <c r="M607" i="5" s="1"/>
  <c r="K282" i="5"/>
  <c r="M282" i="5" s="1"/>
  <c r="AE12" i="8"/>
  <c r="Q280" i="5"/>
  <c r="N642" i="5"/>
  <c r="P642" i="5"/>
  <c r="N65" i="5"/>
  <c r="P65" i="5"/>
  <c r="K1074" i="5"/>
  <c r="M1074" i="5" s="1"/>
  <c r="K66" i="5"/>
  <c r="M66" i="5" s="1"/>
  <c r="Y100" i="5"/>
  <c r="V100" i="5" s="1"/>
  <c r="K99" i="5"/>
  <c r="M99" i="5" s="1"/>
  <c r="P98" i="5"/>
  <c r="N98" i="5"/>
  <c r="AB7" i="8"/>
  <c r="Q97" i="5"/>
  <c r="T96" i="5"/>
  <c r="R96" i="5"/>
  <c r="U96" i="5" s="1"/>
  <c r="S96" i="5"/>
  <c r="N32" i="5"/>
  <c r="P32" i="5"/>
  <c r="AJ5" i="8" s="1"/>
  <c r="K1003" i="5"/>
  <c r="M1003" i="5" s="1"/>
  <c r="P31" i="5"/>
  <c r="AI5" i="8" s="1"/>
  <c r="N31" i="5"/>
  <c r="R1000" i="5"/>
  <c r="U1000" i="5" s="1"/>
  <c r="S1000" i="5"/>
  <c r="T1000" i="5"/>
  <c r="T29" i="5"/>
  <c r="R29" i="5"/>
  <c r="U29" i="5" s="1"/>
  <c r="S29" i="5"/>
  <c r="K1004" i="5"/>
  <c r="M1004" i="5" s="1"/>
  <c r="AE8" i="8"/>
  <c r="Q136" i="5"/>
  <c r="Q1001" i="5"/>
  <c r="AE33" i="8"/>
  <c r="S135" i="5"/>
  <c r="R135" i="5"/>
  <c r="U135" i="5" s="1"/>
  <c r="T135" i="5"/>
  <c r="AE48" i="8"/>
  <c r="K138" i="5"/>
  <c r="M138" i="5" s="1"/>
  <c r="P137" i="5"/>
  <c r="N137" i="5"/>
  <c r="Q30" i="5"/>
  <c r="AF5" i="8"/>
  <c r="K139" i="5"/>
  <c r="M139" i="5" s="1"/>
  <c r="N1002" i="5"/>
  <c r="P1002" i="5"/>
  <c r="AG14" i="8"/>
  <c r="M535" i="5"/>
  <c r="P534" i="5"/>
  <c r="U534" i="5" s="1"/>
  <c r="N534" i="5"/>
  <c r="T1442" i="5" l="1"/>
  <c r="R1442" i="5"/>
  <c r="S1442" i="5"/>
  <c r="T1189" i="5"/>
  <c r="R1189" i="5"/>
  <c r="S1189" i="5"/>
  <c r="P1148" i="5"/>
  <c r="N1148" i="5"/>
  <c r="AO54" i="8"/>
  <c r="Q1766" i="5"/>
  <c r="U1766" i="5"/>
  <c r="K936" i="5"/>
  <c r="M936" i="5" s="1"/>
  <c r="V936" i="5"/>
  <c r="AK76" i="8"/>
  <c r="T754" i="5"/>
  <c r="S754" i="5"/>
  <c r="R754" i="5"/>
  <c r="AM21" i="8"/>
  <c r="U576" i="5"/>
  <c r="Q576" i="5"/>
  <c r="V901" i="5"/>
  <c r="K901" i="5"/>
  <c r="M901" i="5" s="1"/>
  <c r="P756" i="5"/>
  <c r="N756" i="5"/>
  <c r="W540" i="5"/>
  <c r="X540" i="5"/>
  <c r="Y540" i="5" s="1"/>
  <c r="AK31" i="8"/>
  <c r="U934" i="5"/>
  <c r="Q934" i="5"/>
  <c r="AK73" i="8" s="1"/>
  <c r="R2090" i="5"/>
  <c r="S2090" i="5"/>
  <c r="T2090" i="5"/>
  <c r="X1081" i="5"/>
  <c r="Y1081" i="5" s="1"/>
  <c r="W1081" i="5"/>
  <c r="P935" i="5"/>
  <c r="N935" i="5"/>
  <c r="V757" i="5"/>
  <c r="K757" i="5"/>
  <c r="M757" i="5" s="1"/>
  <c r="P577" i="5"/>
  <c r="N577" i="5"/>
  <c r="V1080" i="5"/>
  <c r="K1080" i="5"/>
  <c r="M1080" i="5" s="1"/>
  <c r="AJ76" i="8"/>
  <c r="S753" i="5"/>
  <c r="R753" i="5"/>
  <c r="T753" i="5"/>
  <c r="S575" i="5"/>
  <c r="T575" i="5"/>
  <c r="R575" i="5"/>
  <c r="N900" i="5"/>
  <c r="P900" i="5"/>
  <c r="X758" i="5"/>
  <c r="Y758" i="5" s="1"/>
  <c r="W758" i="5"/>
  <c r="N538" i="5"/>
  <c r="P538" i="5"/>
  <c r="W1150" i="5"/>
  <c r="X1150" i="5"/>
  <c r="Y1150" i="5" s="1"/>
  <c r="T1730" i="5"/>
  <c r="R1730" i="5"/>
  <c r="S1730" i="5"/>
  <c r="AL26" i="8"/>
  <c r="U755" i="5"/>
  <c r="Q755" i="5"/>
  <c r="S1077" i="5"/>
  <c r="T1077" i="5"/>
  <c r="R1077" i="5"/>
  <c r="T1370" i="5"/>
  <c r="R1370" i="5"/>
  <c r="S1370" i="5"/>
  <c r="AK35" i="8"/>
  <c r="Q1078" i="5"/>
  <c r="U1078" i="5"/>
  <c r="V1149" i="5"/>
  <c r="K1149" i="5"/>
  <c r="M1149" i="5" s="1"/>
  <c r="S1802" i="5"/>
  <c r="R1802" i="5"/>
  <c r="T1802" i="5"/>
  <c r="T933" i="5"/>
  <c r="S933" i="5"/>
  <c r="R933" i="5"/>
  <c r="V578" i="5"/>
  <c r="K578" i="5"/>
  <c r="M578" i="5" s="1"/>
  <c r="R1765" i="5"/>
  <c r="T1765" i="5"/>
  <c r="S1765" i="5"/>
  <c r="R898" i="5"/>
  <c r="T898" i="5"/>
  <c r="S898" i="5"/>
  <c r="AO38" i="8"/>
  <c r="U1190" i="5"/>
  <c r="Q1190" i="5"/>
  <c r="AJ20" i="8"/>
  <c r="Q537" i="5"/>
  <c r="U537" i="5"/>
  <c r="N1079" i="5"/>
  <c r="P1079" i="5"/>
  <c r="X937" i="5"/>
  <c r="Y937" i="5" s="1"/>
  <c r="W937" i="5"/>
  <c r="X902" i="5"/>
  <c r="Y902" i="5" s="1"/>
  <c r="W902" i="5"/>
  <c r="AL30" i="8"/>
  <c r="U899" i="5"/>
  <c r="Q899" i="5"/>
  <c r="V539" i="5"/>
  <c r="K539" i="5"/>
  <c r="M539" i="5" s="1"/>
  <c r="U362" i="5"/>
  <c r="AO14" i="8"/>
  <c r="Q362" i="5"/>
  <c r="R361" i="5"/>
  <c r="S361" i="5"/>
  <c r="T361" i="5"/>
  <c r="T73" i="5"/>
  <c r="R73" i="5"/>
  <c r="S73" i="5"/>
  <c r="W323" i="5"/>
  <c r="X323" i="5"/>
  <c r="Y323" i="5" s="1"/>
  <c r="V322" i="5"/>
  <c r="K322" i="5"/>
  <c r="M322" i="5" s="1"/>
  <c r="P321" i="5"/>
  <c r="N321" i="5"/>
  <c r="AJ13" i="8"/>
  <c r="U320" i="5"/>
  <c r="Q320" i="5"/>
  <c r="N104" i="5"/>
  <c r="AM27" i="8"/>
  <c r="U792" i="5"/>
  <c r="Q792" i="5"/>
  <c r="V794" i="5"/>
  <c r="K794" i="5"/>
  <c r="M794" i="5" s="1"/>
  <c r="N793" i="5"/>
  <c r="P793" i="5"/>
  <c r="S35" i="5"/>
  <c r="T35" i="5"/>
  <c r="R35" i="5"/>
  <c r="AN5" i="8"/>
  <c r="U36" i="5"/>
  <c r="Q36" i="5"/>
  <c r="P37" i="5"/>
  <c r="E32" i="7" s="1"/>
  <c r="N37" i="5"/>
  <c r="V1942" i="5"/>
  <c r="V1221" i="5"/>
  <c r="V2049" i="5"/>
  <c r="V1905" i="5"/>
  <c r="V1473" i="5"/>
  <c r="V1617" i="5"/>
  <c r="N682" i="5"/>
  <c r="P1329" i="5"/>
  <c r="Q1329" i="5" s="1"/>
  <c r="T1329" i="5" s="1"/>
  <c r="V393" i="5"/>
  <c r="V1257" i="5"/>
  <c r="K213" i="5"/>
  <c r="M213" i="5" s="1"/>
  <c r="P213" i="5" s="1"/>
  <c r="AK10" i="8" s="1"/>
  <c r="V213" i="5"/>
  <c r="V2013" i="5"/>
  <c r="V501" i="5"/>
  <c r="V970" i="5"/>
  <c r="V1293" i="5"/>
  <c r="V177" i="5"/>
  <c r="K105" i="5"/>
  <c r="M105" i="5" s="1"/>
  <c r="P105" i="5" s="1"/>
  <c r="AK7" i="8" s="1"/>
  <c r="V105" i="5"/>
  <c r="V1581" i="5"/>
  <c r="V1509" i="5"/>
  <c r="K429" i="5"/>
  <c r="M429" i="5" s="1"/>
  <c r="P429" i="5" s="1"/>
  <c r="AJ16" i="8" s="1"/>
  <c r="V429" i="5"/>
  <c r="V1113" i="5"/>
  <c r="K1977" i="5"/>
  <c r="M1977" i="5" s="1"/>
  <c r="P1977" i="5" s="1"/>
  <c r="AJ60" i="8" s="1"/>
  <c r="V1977" i="5"/>
  <c r="V1401" i="5"/>
  <c r="X611" i="5"/>
  <c r="Y611" i="5" s="1"/>
  <c r="K611" i="5" s="1"/>
  <c r="M611" i="5" s="1"/>
  <c r="W611" i="5"/>
  <c r="N610" i="5"/>
  <c r="P610" i="5"/>
  <c r="AJ22" i="8"/>
  <c r="U609" i="5"/>
  <c r="Q609" i="5"/>
  <c r="K718" i="5"/>
  <c r="M718" i="5" s="1"/>
  <c r="P718" i="5" s="1"/>
  <c r="AK25" i="8" s="1"/>
  <c r="X719" i="5"/>
  <c r="Y719" i="5" s="1"/>
  <c r="W719" i="5"/>
  <c r="X394" i="5"/>
  <c r="Y394" i="5" s="1"/>
  <c r="W394" i="5"/>
  <c r="S390" i="5"/>
  <c r="R390" i="5"/>
  <c r="T390" i="5"/>
  <c r="K393" i="5"/>
  <c r="M393" i="5" s="1"/>
  <c r="AH15" i="8"/>
  <c r="Q391" i="5"/>
  <c r="U391" i="5"/>
  <c r="P392" i="5"/>
  <c r="N392" i="5"/>
  <c r="K501" i="5"/>
  <c r="M501" i="5" s="1"/>
  <c r="W502" i="5"/>
  <c r="X502" i="5"/>
  <c r="Y502" i="5" s="1"/>
  <c r="N500" i="5"/>
  <c r="P500" i="5"/>
  <c r="AH19" i="8"/>
  <c r="Q499" i="5"/>
  <c r="U499" i="5"/>
  <c r="F37" i="8"/>
  <c r="F5" i="8"/>
  <c r="K430" i="5"/>
  <c r="M430" i="5" s="1"/>
  <c r="X1331" i="5"/>
  <c r="Y1331" i="5" s="1"/>
  <c r="Y1330" i="5"/>
  <c r="V1330" i="5" s="1"/>
  <c r="W1331" i="5"/>
  <c r="W1474" i="5"/>
  <c r="X1474" i="5"/>
  <c r="Y1474" i="5" s="1"/>
  <c r="T1939" i="5"/>
  <c r="R1939" i="5"/>
  <c r="S1939" i="5"/>
  <c r="Q1615" i="5"/>
  <c r="U1615" i="5"/>
  <c r="U1687" i="5"/>
  <c r="Q1687" i="5"/>
  <c r="N2048" i="5"/>
  <c r="P2048" i="5"/>
  <c r="AI62" i="8" s="1"/>
  <c r="Q1579" i="5"/>
  <c r="U1579" i="5"/>
  <c r="Q1940" i="5"/>
  <c r="U1940" i="5"/>
  <c r="U1831" i="5"/>
  <c r="Q1831" i="5"/>
  <c r="T1830" i="5"/>
  <c r="R1830" i="5"/>
  <c r="S1830" i="5"/>
  <c r="K1472" i="5"/>
  <c r="M1472" i="5" s="1"/>
  <c r="U1975" i="5"/>
  <c r="Q1975" i="5"/>
  <c r="S2151" i="5"/>
  <c r="R2151" i="5"/>
  <c r="T2151" i="5"/>
  <c r="Q1903" i="5"/>
  <c r="U1903" i="5"/>
  <c r="S2010" i="5"/>
  <c r="T2010" i="5"/>
  <c r="R2010" i="5"/>
  <c r="S1398" i="5"/>
  <c r="R1398" i="5"/>
  <c r="T1398" i="5"/>
  <c r="P1904" i="5"/>
  <c r="AI58" i="8" s="1"/>
  <c r="N1904" i="5"/>
  <c r="W2050" i="5"/>
  <c r="X2050" i="5"/>
  <c r="Y2050" i="5" s="1"/>
  <c r="X1906" i="5"/>
  <c r="Y1906" i="5" s="1"/>
  <c r="W1906" i="5"/>
  <c r="K1976" i="5"/>
  <c r="M1976" i="5" s="1"/>
  <c r="K1581" i="5"/>
  <c r="M1581" i="5" s="1"/>
  <c r="S1902" i="5"/>
  <c r="T1902" i="5"/>
  <c r="R1902" i="5"/>
  <c r="K1473" i="5"/>
  <c r="M1473" i="5" s="1"/>
  <c r="Q2047" i="5"/>
  <c r="U2047" i="5"/>
  <c r="W1834" i="5"/>
  <c r="Q1471" i="5"/>
  <c r="U1471" i="5"/>
  <c r="J1689" i="5"/>
  <c r="K1689" i="5" s="1"/>
  <c r="M1689" i="5" s="1"/>
  <c r="W1690" i="5"/>
  <c r="X1690" i="5"/>
  <c r="Y1690" i="5" s="1"/>
  <c r="V1690" i="5" s="1"/>
  <c r="K2013" i="5"/>
  <c r="M2013" i="5" s="1"/>
  <c r="P1400" i="5"/>
  <c r="AI44" i="8" s="1"/>
  <c r="N1400" i="5"/>
  <c r="K2049" i="5"/>
  <c r="M2049" i="5" s="1"/>
  <c r="K1905" i="5"/>
  <c r="M1905" i="5" s="1"/>
  <c r="W1582" i="5"/>
  <c r="X1582" i="5"/>
  <c r="Y1582" i="5" s="1"/>
  <c r="Q1399" i="5"/>
  <c r="U1399" i="5"/>
  <c r="K1832" i="5"/>
  <c r="M1832" i="5" s="1"/>
  <c r="S1974" i="5"/>
  <c r="R1974" i="5"/>
  <c r="T1974" i="5"/>
  <c r="X1834" i="5"/>
  <c r="Y1834" i="5" s="1"/>
  <c r="P1508" i="5"/>
  <c r="AI47" i="8" s="1"/>
  <c r="N1508" i="5"/>
  <c r="Q1507" i="5"/>
  <c r="U1507" i="5"/>
  <c r="P1616" i="5"/>
  <c r="AI50" i="8" s="1"/>
  <c r="N1616" i="5"/>
  <c r="K2012" i="5"/>
  <c r="M2012" i="5" s="1"/>
  <c r="S1614" i="5"/>
  <c r="T1614" i="5"/>
  <c r="R1614" i="5"/>
  <c r="K1833" i="5"/>
  <c r="M1833" i="5" s="1"/>
  <c r="W1510" i="5"/>
  <c r="X1510" i="5"/>
  <c r="Y1510" i="5" s="1"/>
  <c r="T1686" i="5"/>
  <c r="S1686" i="5"/>
  <c r="R1686" i="5"/>
  <c r="K1617" i="5"/>
  <c r="M1617" i="5" s="1"/>
  <c r="P1688" i="5"/>
  <c r="AI52" i="8" s="1"/>
  <c r="N1688" i="5"/>
  <c r="P1941" i="5"/>
  <c r="AJ59" i="8" s="1"/>
  <c r="N1941" i="5"/>
  <c r="K1942" i="5"/>
  <c r="M1942" i="5" s="1"/>
  <c r="P1580" i="5"/>
  <c r="AI49" i="8" s="1"/>
  <c r="N1580" i="5"/>
  <c r="X2014" i="5"/>
  <c r="Y2014" i="5" s="1"/>
  <c r="W2014" i="5"/>
  <c r="S1578" i="5"/>
  <c r="R1578" i="5"/>
  <c r="T1578" i="5"/>
  <c r="S1506" i="5"/>
  <c r="T1506" i="5"/>
  <c r="R1506" i="5"/>
  <c r="U2159" i="5"/>
  <c r="Q2159" i="5"/>
  <c r="P1328" i="5"/>
  <c r="AI42" i="8" s="1"/>
  <c r="N1328" i="5"/>
  <c r="W1978" i="5"/>
  <c r="X1978" i="5"/>
  <c r="Y1978" i="5" s="1"/>
  <c r="K1509" i="5"/>
  <c r="M1509" i="5" s="1"/>
  <c r="T1470" i="5"/>
  <c r="R1470" i="5"/>
  <c r="S1470" i="5"/>
  <c r="X1654" i="5"/>
  <c r="Y1654" i="5" s="1"/>
  <c r="K1654" i="5" s="1"/>
  <c r="M1654" i="5" s="1"/>
  <c r="W1654" i="5"/>
  <c r="W1618" i="5"/>
  <c r="X1618" i="5"/>
  <c r="Y1618" i="5" s="1"/>
  <c r="U2011" i="5"/>
  <c r="Q2011" i="5"/>
  <c r="S2046" i="5"/>
  <c r="T2046" i="5"/>
  <c r="R2046" i="5"/>
  <c r="J1401" i="5"/>
  <c r="K1401" i="5" s="1"/>
  <c r="M1401" i="5" s="1"/>
  <c r="W1402" i="5"/>
  <c r="X1402" i="5"/>
  <c r="Y1402" i="5" s="1"/>
  <c r="V1402" i="5" s="1"/>
  <c r="W1943" i="5"/>
  <c r="X1943" i="5"/>
  <c r="Y1943" i="5" s="1"/>
  <c r="W683" i="5"/>
  <c r="X683" i="5"/>
  <c r="Y683" i="5" s="1"/>
  <c r="U1291" i="5"/>
  <c r="Q1291" i="5"/>
  <c r="W1294" i="5"/>
  <c r="X1294" i="5"/>
  <c r="Y1294" i="5" s="1"/>
  <c r="K1293" i="5"/>
  <c r="M1293" i="5" s="1"/>
  <c r="S1290" i="5"/>
  <c r="T1290" i="5"/>
  <c r="R1290" i="5"/>
  <c r="P1292" i="5"/>
  <c r="AI41" i="8" s="1"/>
  <c r="N1292" i="5"/>
  <c r="T1254" i="5"/>
  <c r="S1254" i="5"/>
  <c r="R1254" i="5"/>
  <c r="U1255" i="5"/>
  <c r="Q1255" i="5"/>
  <c r="X1258" i="5"/>
  <c r="Y1258" i="5" s="1"/>
  <c r="W1258" i="5"/>
  <c r="K1257" i="5"/>
  <c r="M1257" i="5" s="1"/>
  <c r="P1256" i="5"/>
  <c r="AI40" i="8" s="1"/>
  <c r="N1256" i="5"/>
  <c r="W1222" i="5"/>
  <c r="X1222" i="5"/>
  <c r="Y1222" i="5" s="1"/>
  <c r="V1222" i="5" s="1"/>
  <c r="S1218" i="5"/>
  <c r="T1218" i="5"/>
  <c r="R1218" i="5"/>
  <c r="N1220" i="5"/>
  <c r="P1220" i="5"/>
  <c r="AI39" i="8" s="1"/>
  <c r="K1221" i="5"/>
  <c r="M1221" i="5" s="1"/>
  <c r="Q1219" i="5"/>
  <c r="U1219" i="5"/>
  <c r="W1114" i="5"/>
  <c r="X1114" i="5"/>
  <c r="Y1114" i="5" s="1"/>
  <c r="V1114" i="5" s="1"/>
  <c r="Q1111" i="5"/>
  <c r="U1111" i="5"/>
  <c r="P1112" i="5"/>
  <c r="AI36" i="8" s="1"/>
  <c r="N1112" i="5"/>
  <c r="S1110" i="5"/>
  <c r="R1110" i="5"/>
  <c r="T1110" i="5"/>
  <c r="K1113" i="5"/>
  <c r="M1113" i="5" s="1"/>
  <c r="K1041" i="5"/>
  <c r="M1041" i="5" s="1"/>
  <c r="X1042" i="5"/>
  <c r="Y1042" i="5" s="1"/>
  <c r="W1042" i="5"/>
  <c r="P1040" i="5"/>
  <c r="AI34" i="8" s="1"/>
  <c r="N1040" i="5"/>
  <c r="K970" i="5"/>
  <c r="M970" i="5" s="1"/>
  <c r="X971" i="5"/>
  <c r="Y971" i="5" s="1"/>
  <c r="W971" i="5"/>
  <c r="P969" i="5"/>
  <c r="AJ32" i="8" s="1"/>
  <c r="N969" i="5"/>
  <c r="W863" i="5"/>
  <c r="X863" i="5"/>
  <c r="Y863" i="5" s="1"/>
  <c r="K863" i="5" s="1"/>
  <c r="M863" i="5" s="1"/>
  <c r="F32" i="8"/>
  <c r="X828" i="5"/>
  <c r="Y828" i="5" s="1"/>
  <c r="K828" i="5" s="1"/>
  <c r="M828" i="5" s="1"/>
  <c r="W828" i="5"/>
  <c r="P827" i="5"/>
  <c r="AL28" i="8" s="1"/>
  <c r="N827" i="5"/>
  <c r="U826" i="5"/>
  <c r="Q826" i="5"/>
  <c r="U717" i="5"/>
  <c r="Q717" i="5"/>
  <c r="U682" i="5"/>
  <c r="Q682" i="5"/>
  <c r="Q681" i="5"/>
  <c r="U681" i="5"/>
  <c r="W647" i="5"/>
  <c r="X647" i="5"/>
  <c r="Y647" i="5" s="1"/>
  <c r="K647" i="5" s="1"/>
  <c r="M647" i="5" s="1"/>
  <c r="P646" i="5"/>
  <c r="AK23" i="8" s="1"/>
  <c r="N646" i="5"/>
  <c r="X106" i="5"/>
  <c r="Y106" i="5" s="1"/>
  <c r="W214" i="5"/>
  <c r="W106" i="5"/>
  <c r="N212" i="5"/>
  <c r="P249" i="5"/>
  <c r="AK11" i="8" s="1"/>
  <c r="N249" i="5"/>
  <c r="W250" i="5"/>
  <c r="X250" i="5"/>
  <c r="Y250" i="5" s="1"/>
  <c r="K250" i="5" s="1"/>
  <c r="M250" i="5" s="1"/>
  <c r="X214" i="5"/>
  <c r="Y214" i="5" s="1"/>
  <c r="U212" i="5"/>
  <c r="Q212" i="5"/>
  <c r="P176" i="5"/>
  <c r="AJ9" i="8" s="1"/>
  <c r="N176" i="5"/>
  <c r="W178" i="5"/>
  <c r="X178" i="5"/>
  <c r="Y178" i="5" s="1"/>
  <c r="K177" i="5"/>
  <c r="M177" i="5" s="1"/>
  <c r="S103" i="5"/>
  <c r="R103" i="5"/>
  <c r="T103" i="5"/>
  <c r="Q104" i="5"/>
  <c r="U104" i="5"/>
  <c r="T967" i="5"/>
  <c r="R967" i="5"/>
  <c r="S967" i="5"/>
  <c r="S1146" i="5"/>
  <c r="T1146" i="5"/>
  <c r="R1146" i="5"/>
  <c r="U1146" i="5" s="1"/>
  <c r="Q1147" i="5"/>
  <c r="U968" i="5"/>
  <c r="Q968" i="5"/>
  <c r="N66" i="5"/>
  <c r="P66" i="5"/>
  <c r="AH6" i="8" s="1"/>
  <c r="Q642" i="5"/>
  <c r="AF23" i="8"/>
  <c r="N607" i="5"/>
  <c r="P607" i="5"/>
  <c r="AH22" i="8" s="1"/>
  <c r="AF22" i="8"/>
  <c r="Q606" i="5"/>
  <c r="N608" i="5"/>
  <c r="P608" i="5"/>
  <c r="AI22" i="8" s="1"/>
  <c r="N643" i="5"/>
  <c r="P643" i="5"/>
  <c r="AH23" i="8" s="1"/>
  <c r="S641" i="5"/>
  <c r="T641" i="5"/>
  <c r="R641" i="5"/>
  <c r="U641" i="5" s="1"/>
  <c r="N282" i="5"/>
  <c r="P282" i="5"/>
  <c r="AH12" i="8" s="1"/>
  <c r="N644" i="5"/>
  <c r="P644" i="5"/>
  <c r="AI23" i="8" s="1"/>
  <c r="R64" i="5"/>
  <c r="U64" i="5" s="1"/>
  <c r="T64" i="5"/>
  <c r="S64" i="5"/>
  <c r="AF6" i="8"/>
  <c r="Q65" i="5"/>
  <c r="S280" i="5"/>
  <c r="T280" i="5"/>
  <c r="R280" i="5"/>
  <c r="U280" i="5" s="1"/>
  <c r="N67" i="5"/>
  <c r="P67" i="5"/>
  <c r="AI6" i="8" s="1"/>
  <c r="P283" i="5"/>
  <c r="AI12" i="8" s="1"/>
  <c r="N283" i="5"/>
  <c r="T316" i="5"/>
  <c r="S316" i="5"/>
  <c r="R316" i="5"/>
  <c r="U316" i="5" s="1"/>
  <c r="T605" i="5"/>
  <c r="S605" i="5"/>
  <c r="R605" i="5"/>
  <c r="U605" i="5" s="1"/>
  <c r="N318" i="5"/>
  <c r="P318" i="5"/>
  <c r="AH13" i="8" s="1"/>
  <c r="Q317" i="5"/>
  <c r="AF13" i="8"/>
  <c r="Q281" i="5"/>
  <c r="AF12" i="8"/>
  <c r="P1074" i="5"/>
  <c r="N1074" i="5"/>
  <c r="N1075" i="5"/>
  <c r="P1075" i="5"/>
  <c r="AH35" i="8" s="1"/>
  <c r="P319" i="5"/>
  <c r="AI13" i="8" s="1"/>
  <c r="N319" i="5"/>
  <c r="Q1073" i="5"/>
  <c r="AF35" i="8"/>
  <c r="T1072" i="5"/>
  <c r="S1072" i="5"/>
  <c r="R1072" i="5"/>
  <c r="U1072" i="5" s="1"/>
  <c r="Y101" i="5"/>
  <c r="V101" i="5" s="1"/>
  <c r="K100" i="5"/>
  <c r="M100" i="5" s="1"/>
  <c r="N99" i="5"/>
  <c r="P99" i="5"/>
  <c r="Q98" i="5"/>
  <c r="AC7" i="8"/>
  <c r="S97" i="5"/>
  <c r="R97" i="5"/>
  <c r="U97" i="5" s="1"/>
  <c r="T97" i="5"/>
  <c r="AF48" i="8"/>
  <c r="N1004" i="5"/>
  <c r="P1004" i="5"/>
  <c r="AI33" i="8" s="1"/>
  <c r="AF33" i="8"/>
  <c r="Q1002" i="5"/>
  <c r="T30" i="5"/>
  <c r="R30" i="5"/>
  <c r="S30" i="5"/>
  <c r="S1001" i="5"/>
  <c r="T1001" i="5"/>
  <c r="R1001" i="5"/>
  <c r="U1001" i="5" s="1"/>
  <c r="N1003" i="5"/>
  <c r="P1003" i="5"/>
  <c r="AH33" i="8" s="1"/>
  <c r="AH5" i="8"/>
  <c r="Q32" i="5"/>
  <c r="T136" i="5"/>
  <c r="R136" i="5"/>
  <c r="U136" i="5" s="1"/>
  <c r="S136" i="5"/>
  <c r="AG5" i="8"/>
  <c r="Q31" i="5"/>
  <c r="Q137" i="5"/>
  <c r="AF8" i="8"/>
  <c r="N139" i="5"/>
  <c r="P139" i="5"/>
  <c r="AI8" i="8" s="1"/>
  <c r="N138" i="5"/>
  <c r="P138" i="5"/>
  <c r="AH8" i="8" s="1"/>
  <c r="M536" i="5"/>
  <c r="P535" i="5"/>
  <c r="AH20" i="8" s="1"/>
  <c r="N535" i="5"/>
  <c r="Q534" i="5"/>
  <c r="AF20" i="8"/>
  <c r="F48" i="8"/>
  <c r="AJ75" i="8" l="1"/>
  <c r="W938" i="5"/>
  <c r="X938" i="5"/>
  <c r="Y938" i="5" s="1"/>
  <c r="T755" i="5"/>
  <c r="R755" i="5"/>
  <c r="AL76" i="8"/>
  <c r="S755" i="5"/>
  <c r="K1150" i="5"/>
  <c r="M1150" i="5" s="1"/>
  <c r="V1150" i="5"/>
  <c r="AM30" i="8"/>
  <c r="U900" i="5"/>
  <c r="Q900" i="5"/>
  <c r="AN21" i="8"/>
  <c r="U577" i="5"/>
  <c r="Q577" i="5"/>
  <c r="V1081" i="5"/>
  <c r="K1081" i="5"/>
  <c r="M1081" i="5" s="1"/>
  <c r="S899" i="5"/>
  <c r="T899" i="5"/>
  <c r="R899" i="5"/>
  <c r="V937" i="5"/>
  <c r="K937" i="5"/>
  <c r="M937" i="5" s="1"/>
  <c r="T1190" i="5"/>
  <c r="R1190" i="5"/>
  <c r="S1190" i="5"/>
  <c r="P1149" i="5"/>
  <c r="N1149" i="5"/>
  <c r="W1151" i="5"/>
  <c r="X1151" i="5"/>
  <c r="Y1151" i="5" s="1"/>
  <c r="P757" i="5"/>
  <c r="N757" i="5"/>
  <c r="V540" i="5"/>
  <c r="K540" i="5"/>
  <c r="M540" i="5" s="1"/>
  <c r="T576" i="5"/>
  <c r="R576" i="5"/>
  <c r="S576" i="5"/>
  <c r="AL35" i="8"/>
  <c r="U1079" i="5"/>
  <c r="Q1079" i="5"/>
  <c r="AK20" i="8"/>
  <c r="U538" i="5"/>
  <c r="Q538" i="5"/>
  <c r="X541" i="5"/>
  <c r="Y541" i="5" s="1"/>
  <c r="W541" i="5"/>
  <c r="AI37" i="8"/>
  <c r="Q1148" i="5"/>
  <c r="U1148" i="5"/>
  <c r="P1080" i="5"/>
  <c r="N1080" i="5"/>
  <c r="P936" i="5"/>
  <c r="N936" i="5"/>
  <c r="R1078" i="5"/>
  <c r="S1078" i="5"/>
  <c r="T1078" i="5"/>
  <c r="AL31" i="8"/>
  <c r="Q935" i="5"/>
  <c r="U935" i="5"/>
  <c r="R934" i="5"/>
  <c r="T934" i="5"/>
  <c r="S934" i="5"/>
  <c r="AM26" i="8"/>
  <c r="Q756" i="5"/>
  <c r="U756" i="5"/>
  <c r="N539" i="5"/>
  <c r="P539" i="5"/>
  <c r="V902" i="5"/>
  <c r="K902" i="5"/>
  <c r="M902" i="5" s="1"/>
  <c r="T537" i="5"/>
  <c r="S537" i="5"/>
  <c r="R537" i="5"/>
  <c r="P578" i="5"/>
  <c r="N578" i="5"/>
  <c r="V758" i="5"/>
  <c r="K758" i="5"/>
  <c r="M758" i="5" s="1"/>
  <c r="X1082" i="5"/>
  <c r="Y1082" i="5" s="1"/>
  <c r="W1082" i="5"/>
  <c r="N901" i="5"/>
  <c r="P901" i="5"/>
  <c r="T1766" i="5"/>
  <c r="R1766" i="5"/>
  <c r="S1766" i="5"/>
  <c r="S362" i="5"/>
  <c r="T362" i="5"/>
  <c r="R362" i="5"/>
  <c r="G32" i="7"/>
  <c r="AK13" i="8"/>
  <c r="U321" i="5"/>
  <c r="Q321" i="5"/>
  <c r="N322" i="5"/>
  <c r="P322" i="5"/>
  <c r="R320" i="5"/>
  <c r="T320" i="5"/>
  <c r="AJ74" i="8"/>
  <c r="S320" i="5"/>
  <c r="K323" i="5"/>
  <c r="M323" i="5" s="1"/>
  <c r="V323" i="5"/>
  <c r="W324" i="5"/>
  <c r="X324" i="5"/>
  <c r="Y324" i="5" s="1"/>
  <c r="AJ42" i="8"/>
  <c r="P794" i="5"/>
  <c r="N794" i="5"/>
  <c r="S792" i="5"/>
  <c r="T792" i="5"/>
  <c r="R792" i="5"/>
  <c r="AN27" i="8"/>
  <c r="Q793" i="5"/>
  <c r="U793" i="5"/>
  <c r="S36" i="5"/>
  <c r="T36" i="5"/>
  <c r="R36" i="5"/>
  <c r="AO5" i="8"/>
  <c r="Q37" i="5"/>
  <c r="H32" i="7" s="1"/>
  <c r="U37" i="5"/>
  <c r="N105" i="5"/>
  <c r="N213" i="5"/>
  <c r="N1977" i="5"/>
  <c r="V178" i="5"/>
  <c r="V1474" i="5"/>
  <c r="V1042" i="5"/>
  <c r="V1943" i="5"/>
  <c r="V1978" i="5"/>
  <c r="V394" i="5"/>
  <c r="V971" i="5"/>
  <c r="N429" i="5"/>
  <c r="V2014" i="5"/>
  <c r="V1510" i="5"/>
  <c r="K214" i="5"/>
  <c r="M214" i="5" s="1"/>
  <c r="P214" i="5" s="1"/>
  <c r="AL10" i="8" s="1"/>
  <c r="V214" i="5"/>
  <c r="K683" i="5"/>
  <c r="M683" i="5" s="1"/>
  <c r="P683" i="5" s="1"/>
  <c r="AL24" i="8" s="1"/>
  <c r="V683" i="5"/>
  <c r="V1834" i="5"/>
  <c r="V1331" i="5"/>
  <c r="V1582" i="5"/>
  <c r="V1906" i="5"/>
  <c r="K106" i="5"/>
  <c r="M106" i="5" s="1"/>
  <c r="N106" i="5" s="1"/>
  <c r="V106" i="5"/>
  <c r="V1258" i="5"/>
  <c r="V1294" i="5"/>
  <c r="V1618" i="5"/>
  <c r="V2050" i="5"/>
  <c r="V719" i="5"/>
  <c r="V502" i="5"/>
  <c r="K719" i="5"/>
  <c r="M719" i="5" s="1"/>
  <c r="N719" i="5" s="1"/>
  <c r="W612" i="5"/>
  <c r="X612" i="5"/>
  <c r="Y612" i="5" s="1"/>
  <c r="K612" i="5" s="1"/>
  <c r="M612" i="5" s="1"/>
  <c r="S1329" i="5"/>
  <c r="R1329" i="5"/>
  <c r="U1329" i="5" s="1"/>
  <c r="W720" i="5"/>
  <c r="X720" i="5"/>
  <c r="Y720" i="5" s="1"/>
  <c r="AH77" i="8"/>
  <c r="AK22" i="8"/>
  <c r="U610" i="5"/>
  <c r="Q610" i="5"/>
  <c r="P611" i="5"/>
  <c r="N611" i="5"/>
  <c r="S609" i="5"/>
  <c r="T609" i="5"/>
  <c r="R609" i="5"/>
  <c r="N718" i="5"/>
  <c r="AI15" i="8"/>
  <c r="Q392" i="5"/>
  <c r="U392" i="5"/>
  <c r="T391" i="5"/>
  <c r="R391" i="5"/>
  <c r="S391" i="5"/>
  <c r="W395" i="5"/>
  <c r="X395" i="5"/>
  <c r="Y395" i="5" s="1"/>
  <c r="N393" i="5"/>
  <c r="P393" i="5"/>
  <c r="K394" i="5"/>
  <c r="M394" i="5" s="1"/>
  <c r="K502" i="5"/>
  <c r="M502" i="5" s="1"/>
  <c r="AI19" i="8"/>
  <c r="U500" i="5"/>
  <c r="Q500" i="5"/>
  <c r="X503" i="5"/>
  <c r="Y503" i="5" s="1"/>
  <c r="W503" i="5"/>
  <c r="S499" i="5"/>
  <c r="T499" i="5"/>
  <c r="R499" i="5"/>
  <c r="P501" i="5"/>
  <c r="N501" i="5"/>
  <c r="F8" i="8"/>
  <c r="F35" i="8"/>
  <c r="F6" i="8"/>
  <c r="F13" i="8"/>
  <c r="F12" i="8"/>
  <c r="F22" i="8"/>
  <c r="P430" i="5"/>
  <c r="AK16" i="8" s="1"/>
  <c r="N430" i="5"/>
  <c r="U535" i="5"/>
  <c r="F33" i="8"/>
  <c r="F23" i="8"/>
  <c r="X1332" i="5"/>
  <c r="Y1332" i="5" s="1"/>
  <c r="P1689" i="5"/>
  <c r="AJ52" i="8" s="1"/>
  <c r="N1689" i="5"/>
  <c r="P1401" i="5"/>
  <c r="AJ44" i="8" s="1"/>
  <c r="N1401" i="5"/>
  <c r="K1943" i="5"/>
  <c r="M1943" i="5" s="1"/>
  <c r="J1402" i="5"/>
  <c r="K1402" i="5" s="1"/>
  <c r="M1402" i="5" s="1"/>
  <c r="W1403" i="5"/>
  <c r="X1403" i="5"/>
  <c r="Y1403" i="5" s="1"/>
  <c r="V1403" i="5" s="1"/>
  <c r="K2014" i="5"/>
  <c r="M2014" i="5" s="1"/>
  <c r="U1688" i="5"/>
  <c r="Q1688" i="5"/>
  <c r="K1510" i="5"/>
  <c r="M1510" i="5" s="1"/>
  <c r="T1507" i="5"/>
  <c r="R1507" i="5"/>
  <c r="S1507" i="5"/>
  <c r="K1582" i="5"/>
  <c r="M1582" i="5" s="1"/>
  <c r="X1835" i="5"/>
  <c r="Y1835" i="5" s="1"/>
  <c r="W1835" i="5"/>
  <c r="P1976" i="5"/>
  <c r="AI60" i="8" s="1"/>
  <c r="N1976" i="5"/>
  <c r="Q1904" i="5"/>
  <c r="U1904" i="5"/>
  <c r="T1975" i="5"/>
  <c r="R1975" i="5"/>
  <c r="S1975" i="5"/>
  <c r="W1332" i="5"/>
  <c r="T1687" i="5"/>
  <c r="S1687" i="5"/>
  <c r="R1687" i="5"/>
  <c r="X1944" i="5"/>
  <c r="Y1944" i="5" s="1"/>
  <c r="W1944" i="5"/>
  <c r="K1618" i="5"/>
  <c r="M1618" i="5" s="1"/>
  <c r="P1617" i="5"/>
  <c r="AJ50" i="8" s="1"/>
  <c r="N1617" i="5"/>
  <c r="X1511" i="5"/>
  <c r="Y1511" i="5" s="1"/>
  <c r="W1511" i="5"/>
  <c r="P1832" i="5"/>
  <c r="AI56" i="8" s="1"/>
  <c r="N1832" i="5"/>
  <c r="X1583" i="5"/>
  <c r="Y1583" i="5" s="1"/>
  <c r="W1583" i="5"/>
  <c r="P2049" i="5"/>
  <c r="AJ62" i="8" s="1"/>
  <c r="N2049" i="5"/>
  <c r="J1690" i="5"/>
  <c r="K1690" i="5" s="1"/>
  <c r="M1690" i="5" s="1"/>
  <c r="W1691" i="5"/>
  <c r="X1691" i="5"/>
  <c r="Y1691" i="5" s="1"/>
  <c r="X1907" i="5"/>
  <c r="Y1907" i="5" s="1"/>
  <c r="W1907" i="5"/>
  <c r="K1331" i="5"/>
  <c r="M1331" i="5" s="1"/>
  <c r="X1619" i="5"/>
  <c r="Y1619" i="5" s="1"/>
  <c r="W1619" i="5"/>
  <c r="P1509" i="5"/>
  <c r="AJ47" i="8" s="1"/>
  <c r="N1509" i="5"/>
  <c r="Q1328" i="5"/>
  <c r="Q1580" i="5"/>
  <c r="U1580" i="5"/>
  <c r="Q1941" i="5"/>
  <c r="U1941" i="5"/>
  <c r="P2012" i="5"/>
  <c r="AI61" i="8" s="1"/>
  <c r="N2012" i="5"/>
  <c r="Q1508" i="5"/>
  <c r="U1508" i="5"/>
  <c r="K1906" i="5"/>
  <c r="M1906" i="5" s="1"/>
  <c r="S1903" i="5"/>
  <c r="T1903" i="5"/>
  <c r="R1903" i="5"/>
  <c r="S1831" i="5"/>
  <c r="R1831" i="5"/>
  <c r="T1831" i="5"/>
  <c r="K1474" i="5"/>
  <c r="M1474" i="5" s="1"/>
  <c r="W1655" i="5"/>
  <c r="X1655" i="5"/>
  <c r="Y1655" i="5" s="1"/>
  <c r="K1655" i="5" s="1"/>
  <c r="M1655" i="5" s="1"/>
  <c r="S2159" i="5"/>
  <c r="T2159" i="5"/>
  <c r="R2159" i="5"/>
  <c r="P1833" i="5"/>
  <c r="AJ56" i="8" s="1"/>
  <c r="N1833" i="5"/>
  <c r="K1834" i="5"/>
  <c r="M1834" i="5" s="1"/>
  <c r="Q1977" i="5"/>
  <c r="U1977" i="5"/>
  <c r="Q1400" i="5"/>
  <c r="U1400" i="5"/>
  <c r="T2047" i="5"/>
  <c r="S2047" i="5"/>
  <c r="R2047" i="5"/>
  <c r="K2050" i="5"/>
  <c r="M2050" i="5" s="1"/>
  <c r="P1472" i="5"/>
  <c r="AI46" i="8" s="1"/>
  <c r="N1472" i="5"/>
  <c r="R1579" i="5"/>
  <c r="S1579" i="5"/>
  <c r="T1579" i="5"/>
  <c r="W1475" i="5"/>
  <c r="X1475" i="5"/>
  <c r="Y1475" i="5" s="1"/>
  <c r="P1654" i="5"/>
  <c r="AK51" i="8" s="1"/>
  <c r="N1654" i="5"/>
  <c r="K1978" i="5"/>
  <c r="M1978" i="5" s="1"/>
  <c r="P1942" i="5"/>
  <c r="AK59" i="8" s="1"/>
  <c r="N1942" i="5"/>
  <c r="Q1616" i="5"/>
  <c r="U1616" i="5"/>
  <c r="N1905" i="5"/>
  <c r="P1905" i="5"/>
  <c r="AJ58" i="8" s="1"/>
  <c r="P2013" i="5"/>
  <c r="AJ61" i="8" s="1"/>
  <c r="N2013" i="5"/>
  <c r="P1581" i="5"/>
  <c r="AJ49" i="8" s="1"/>
  <c r="N1581" i="5"/>
  <c r="W2051" i="5"/>
  <c r="X2051" i="5"/>
  <c r="Y2051" i="5" s="1"/>
  <c r="U2048" i="5"/>
  <c r="Q2048" i="5"/>
  <c r="S1615" i="5"/>
  <c r="R1615" i="5"/>
  <c r="T1615" i="5"/>
  <c r="T2011" i="5"/>
  <c r="R2011" i="5"/>
  <c r="S2011" i="5"/>
  <c r="W1979" i="5"/>
  <c r="X1979" i="5"/>
  <c r="Y1979" i="5" s="1"/>
  <c r="V1979" i="5" s="1"/>
  <c r="X2015" i="5"/>
  <c r="Y2015" i="5" s="1"/>
  <c r="W2015" i="5"/>
  <c r="S1399" i="5"/>
  <c r="T1399" i="5"/>
  <c r="R1399" i="5"/>
  <c r="T1471" i="5"/>
  <c r="R1471" i="5"/>
  <c r="S1471" i="5"/>
  <c r="P1473" i="5"/>
  <c r="AJ46" i="8" s="1"/>
  <c r="N1473" i="5"/>
  <c r="T1940" i="5"/>
  <c r="R1940" i="5"/>
  <c r="S1940" i="5"/>
  <c r="K1330" i="5"/>
  <c r="M1330" i="5" s="1"/>
  <c r="Q429" i="5"/>
  <c r="AJ71" i="8" s="1"/>
  <c r="W684" i="5"/>
  <c r="X684" i="5"/>
  <c r="Y684" i="5" s="1"/>
  <c r="P1293" i="5"/>
  <c r="AJ41" i="8" s="1"/>
  <c r="N1293" i="5"/>
  <c r="Q1292" i="5"/>
  <c r="U1292" i="5"/>
  <c r="K1294" i="5"/>
  <c r="M1294" i="5" s="1"/>
  <c r="W1295" i="5"/>
  <c r="X1295" i="5"/>
  <c r="Y1295" i="5" s="1"/>
  <c r="R1291" i="5"/>
  <c r="S1291" i="5"/>
  <c r="T1291" i="5"/>
  <c r="K1258" i="5"/>
  <c r="M1258" i="5" s="1"/>
  <c r="R1255" i="5"/>
  <c r="T1255" i="5"/>
  <c r="S1255" i="5"/>
  <c r="Q1256" i="5"/>
  <c r="U1256" i="5"/>
  <c r="N1257" i="5"/>
  <c r="P1257" i="5"/>
  <c r="AJ40" i="8" s="1"/>
  <c r="X1259" i="5"/>
  <c r="Y1259" i="5" s="1"/>
  <c r="W1259" i="5"/>
  <c r="R1219" i="5"/>
  <c r="S1219" i="5"/>
  <c r="T1219" i="5"/>
  <c r="P1221" i="5"/>
  <c r="AJ39" i="8" s="1"/>
  <c r="N1221" i="5"/>
  <c r="K1222" i="5"/>
  <c r="M1222" i="5" s="1"/>
  <c r="U1220" i="5"/>
  <c r="Q1220" i="5"/>
  <c r="W1223" i="5"/>
  <c r="X1223" i="5"/>
  <c r="Y1223" i="5" s="1"/>
  <c r="Q1112" i="5"/>
  <c r="U1112" i="5"/>
  <c r="P1113" i="5"/>
  <c r="AJ36" i="8" s="1"/>
  <c r="N1113" i="5"/>
  <c r="R1111" i="5"/>
  <c r="T1111" i="5"/>
  <c r="S1111" i="5"/>
  <c r="K1114" i="5"/>
  <c r="M1114" i="5" s="1"/>
  <c r="X1115" i="5"/>
  <c r="Y1115" i="5" s="1"/>
  <c r="W1115" i="5"/>
  <c r="Q1040" i="5"/>
  <c r="U1040" i="5"/>
  <c r="X1043" i="5"/>
  <c r="Y1043" i="5" s="1"/>
  <c r="W1043" i="5"/>
  <c r="K1042" i="5"/>
  <c r="M1042" i="5" s="1"/>
  <c r="P1041" i="5"/>
  <c r="AJ34" i="8" s="1"/>
  <c r="N1041" i="5"/>
  <c r="Q969" i="5"/>
  <c r="U969" i="5"/>
  <c r="X972" i="5"/>
  <c r="Y972" i="5" s="1"/>
  <c r="W972" i="5"/>
  <c r="K971" i="5"/>
  <c r="M971" i="5" s="1"/>
  <c r="P970" i="5"/>
  <c r="AK32" i="8" s="1"/>
  <c r="N970" i="5"/>
  <c r="P863" i="5"/>
  <c r="AL29" i="8" s="1"/>
  <c r="N863" i="5"/>
  <c r="W864" i="5"/>
  <c r="X864" i="5"/>
  <c r="Y864" i="5" s="1"/>
  <c r="K864" i="5" s="1"/>
  <c r="M864" i="5" s="1"/>
  <c r="S826" i="5"/>
  <c r="R826" i="5"/>
  <c r="T826" i="5"/>
  <c r="Q827" i="5"/>
  <c r="U827" i="5"/>
  <c r="W829" i="5"/>
  <c r="X829" i="5"/>
  <c r="Y829" i="5" s="1"/>
  <c r="K829" i="5" s="1"/>
  <c r="M829" i="5" s="1"/>
  <c r="P828" i="5"/>
  <c r="AM28" i="8" s="1"/>
  <c r="N828" i="5"/>
  <c r="P719" i="5"/>
  <c r="AL25" i="8" s="1"/>
  <c r="S717" i="5"/>
  <c r="R717" i="5"/>
  <c r="T717" i="5"/>
  <c r="U718" i="5"/>
  <c r="Q718" i="5"/>
  <c r="S682" i="5"/>
  <c r="R682" i="5"/>
  <c r="T682" i="5"/>
  <c r="T681" i="5"/>
  <c r="R681" i="5"/>
  <c r="S681" i="5"/>
  <c r="U646" i="5"/>
  <c r="Q646" i="5"/>
  <c r="N647" i="5"/>
  <c r="P647" i="5"/>
  <c r="AL23" i="8" s="1"/>
  <c r="W648" i="5"/>
  <c r="X648" i="5"/>
  <c r="Y648" i="5" s="1"/>
  <c r="K648" i="5" s="1"/>
  <c r="M648" i="5" s="1"/>
  <c r="X107" i="5"/>
  <c r="Y107" i="5" s="1"/>
  <c r="W107" i="5"/>
  <c r="W215" i="5"/>
  <c r="P250" i="5"/>
  <c r="AL11" i="8" s="1"/>
  <c r="N250" i="5"/>
  <c r="X251" i="5"/>
  <c r="Y251" i="5" s="1"/>
  <c r="K251" i="5" s="1"/>
  <c r="M251" i="5" s="1"/>
  <c r="W251" i="5"/>
  <c r="U249" i="5"/>
  <c r="Q249" i="5"/>
  <c r="X215" i="5"/>
  <c r="Y215" i="5" s="1"/>
  <c r="R212" i="5"/>
  <c r="S212" i="5"/>
  <c r="T212" i="5"/>
  <c r="U213" i="5"/>
  <c r="Q213" i="5"/>
  <c r="P177" i="5"/>
  <c r="AK9" i="8" s="1"/>
  <c r="N177" i="5"/>
  <c r="K178" i="5"/>
  <c r="M178" i="5" s="1"/>
  <c r="W179" i="5"/>
  <c r="X179" i="5"/>
  <c r="Y179" i="5" s="1"/>
  <c r="Q176" i="5"/>
  <c r="U176" i="5"/>
  <c r="R104" i="5"/>
  <c r="S104" i="5"/>
  <c r="T104" i="5"/>
  <c r="Q105" i="5"/>
  <c r="U105" i="5"/>
  <c r="R968" i="5"/>
  <c r="S968" i="5"/>
  <c r="T968" i="5"/>
  <c r="S1147" i="5"/>
  <c r="T1147" i="5"/>
  <c r="R1147" i="5"/>
  <c r="U1147" i="5" s="1"/>
  <c r="G8" i="7"/>
  <c r="AG35" i="8"/>
  <c r="Q1074" i="5"/>
  <c r="P8" i="7"/>
  <c r="R65" i="5"/>
  <c r="U65" i="5" s="1"/>
  <c r="S65" i="5"/>
  <c r="T65" i="5"/>
  <c r="Q644" i="5"/>
  <c r="S1073" i="5"/>
  <c r="T1073" i="5"/>
  <c r="R1073" i="5"/>
  <c r="U1073" i="5" s="1"/>
  <c r="T317" i="5"/>
  <c r="R317" i="5"/>
  <c r="U317" i="5" s="1"/>
  <c r="S317" i="5"/>
  <c r="AG13" i="8"/>
  <c r="Q318" i="5"/>
  <c r="E8" i="7"/>
  <c r="AG23" i="8"/>
  <c r="Q643" i="5"/>
  <c r="S642" i="5"/>
  <c r="T642" i="5"/>
  <c r="R642" i="5"/>
  <c r="U642" i="5" s="1"/>
  <c r="Q1075" i="5"/>
  <c r="S281" i="5"/>
  <c r="R281" i="5"/>
  <c r="U281" i="5" s="1"/>
  <c r="T281" i="5"/>
  <c r="R606" i="5"/>
  <c r="U606" i="5" s="1"/>
  <c r="S606" i="5"/>
  <c r="T606" i="5"/>
  <c r="AG22" i="8"/>
  <c r="Q607" i="5"/>
  <c r="Q66" i="5"/>
  <c r="AG6" i="8"/>
  <c r="Q319" i="5"/>
  <c r="Q283" i="5"/>
  <c r="Q67" i="5"/>
  <c r="U282" i="5"/>
  <c r="AG12" i="8"/>
  <c r="Q282" i="5"/>
  <c r="Q608" i="5"/>
  <c r="Y102" i="5"/>
  <c r="K101" i="5"/>
  <c r="M101" i="5" s="1"/>
  <c r="N100" i="5"/>
  <c r="P100" i="5"/>
  <c r="AD7" i="8"/>
  <c r="Q99" i="5"/>
  <c r="T98" i="5"/>
  <c r="S98" i="5"/>
  <c r="R98" i="5"/>
  <c r="U98" i="5" s="1"/>
  <c r="AG48" i="8"/>
  <c r="Q1004" i="5"/>
  <c r="S137" i="5"/>
  <c r="T137" i="5"/>
  <c r="R137" i="5"/>
  <c r="U137" i="5" s="1"/>
  <c r="U138" i="5"/>
  <c r="AG8" i="8"/>
  <c r="Q138" i="5"/>
  <c r="S31" i="5"/>
  <c r="T31" i="5"/>
  <c r="R31" i="5"/>
  <c r="U31" i="5" s="1"/>
  <c r="T32" i="5"/>
  <c r="S32" i="5"/>
  <c r="R32" i="5"/>
  <c r="U32" i="5" s="1"/>
  <c r="S1002" i="5"/>
  <c r="T1002" i="5"/>
  <c r="R1002" i="5"/>
  <c r="U1002" i="5" s="1"/>
  <c r="Q139" i="5"/>
  <c r="AG33" i="8"/>
  <c r="Q1003" i="5"/>
  <c r="U30" i="5"/>
  <c r="P536" i="5"/>
  <c r="AI20" i="8" s="1"/>
  <c r="N536" i="5"/>
  <c r="AG20" i="8"/>
  <c r="Q535" i="5"/>
  <c r="T534" i="5"/>
  <c r="S534" i="5"/>
  <c r="R534" i="5"/>
  <c r="I32" i="7" l="1"/>
  <c r="N32" i="7"/>
  <c r="AK75" i="8"/>
  <c r="AN30" i="8"/>
  <c r="Q901" i="5"/>
  <c r="U901" i="5"/>
  <c r="AM35" i="8"/>
  <c r="Q1080" i="5"/>
  <c r="U1080" i="5"/>
  <c r="T538" i="5"/>
  <c r="R538" i="5"/>
  <c r="S538" i="5"/>
  <c r="AN26" i="8"/>
  <c r="U757" i="5"/>
  <c r="Q757" i="5"/>
  <c r="AO21" i="8"/>
  <c r="Q578" i="5"/>
  <c r="U578" i="5"/>
  <c r="AL20" i="8"/>
  <c r="Q539" i="5"/>
  <c r="U539" i="5"/>
  <c r="V1151" i="5"/>
  <c r="K1151" i="5"/>
  <c r="M1151" i="5" s="1"/>
  <c r="S900" i="5"/>
  <c r="T900" i="5"/>
  <c r="R900" i="5"/>
  <c r="R1148" i="5"/>
  <c r="S1148" i="5"/>
  <c r="T1148" i="5"/>
  <c r="W1152" i="5"/>
  <c r="X1152" i="5"/>
  <c r="Y1152" i="5" s="1"/>
  <c r="P937" i="5"/>
  <c r="N937" i="5"/>
  <c r="P1081" i="5"/>
  <c r="N1081" i="5"/>
  <c r="V1082" i="5"/>
  <c r="K1082" i="5"/>
  <c r="M1082" i="5" s="1"/>
  <c r="T1079" i="5"/>
  <c r="R1079" i="5"/>
  <c r="S1079" i="5"/>
  <c r="P540" i="5"/>
  <c r="N540" i="5"/>
  <c r="N758" i="5"/>
  <c r="P758" i="5"/>
  <c r="AM76" i="8"/>
  <c r="S756" i="5"/>
  <c r="R756" i="5"/>
  <c r="T756" i="5"/>
  <c r="R935" i="5"/>
  <c r="T935" i="5"/>
  <c r="S935" i="5"/>
  <c r="AM31" i="8"/>
  <c r="Q936" i="5"/>
  <c r="AM73" i="8" s="1"/>
  <c r="U936" i="5"/>
  <c r="X542" i="5"/>
  <c r="Y542" i="5" s="1"/>
  <c r="W542" i="5"/>
  <c r="AJ37" i="8"/>
  <c r="U1149" i="5"/>
  <c r="Q1149" i="5"/>
  <c r="AL73" i="8"/>
  <c r="R577" i="5"/>
  <c r="S577" i="5"/>
  <c r="T577" i="5"/>
  <c r="V938" i="5"/>
  <c r="K938" i="5"/>
  <c r="M938" i="5" s="1"/>
  <c r="N902" i="5"/>
  <c r="P902" i="5"/>
  <c r="V541" i="5"/>
  <c r="K541" i="5"/>
  <c r="M541" i="5" s="1"/>
  <c r="N1150" i="5"/>
  <c r="P1150" i="5"/>
  <c r="N214" i="5"/>
  <c r="X325" i="5"/>
  <c r="Y325" i="5" s="1"/>
  <c r="W325" i="5"/>
  <c r="AL13" i="8"/>
  <c r="U322" i="5"/>
  <c r="Q322" i="5"/>
  <c r="N323" i="5"/>
  <c r="P323" i="5"/>
  <c r="T321" i="5"/>
  <c r="R321" i="5"/>
  <c r="AK74" i="8"/>
  <c r="S321" i="5"/>
  <c r="V324" i="5"/>
  <c r="K324" i="5"/>
  <c r="M324" i="5" s="1"/>
  <c r="T793" i="5"/>
  <c r="S793" i="5"/>
  <c r="R793" i="5"/>
  <c r="AO27" i="8"/>
  <c r="U794" i="5"/>
  <c r="Q794" i="5"/>
  <c r="S37" i="5"/>
  <c r="T37" i="5"/>
  <c r="R37" i="5"/>
  <c r="V179" i="5"/>
  <c r="P106" i="5"/>
  <c r="AL7" i="8" s="1"/>
  <c r="V1619" i="5"/>
  <c r="V1295" i="5"/>
  <c r="V1259" i="5"/>
  <c r="V503" i="5"/>
  <c r="V1115" i="5"/>
  <c r="V1511" i="5"/>
  <c r="V1835" i="5"/>
  <c r="V972" i="5"/>
  <c r="V2015" i="5"/>
  <c r="V1907" i="5"/>
  <c r="V1223" i="5"/>
  <c r="Q683" i="5"/>
  <c r="R683" i="5" s="1"/>
  <c r="N683" i="5"/>
  <c r="U683" i="5"/>
  <c r="K684" i="5"/>
  <c r="M684" i="5" s="1"/>
  <c r="N684" i="5" s="1"/>
  <c r="V684" i="5"/>
  <c r="V1475" i="5"/>
  <c r="K107" i="5"/>
  <c r="M107" i="5" s="1"/>
  <c r="N107" i="5" s="1"/>
  <c r="V107" i="5"/>
  <c r="K102" i="5"/>
  <c r="V102" i="5"/>
  <c r="V1944" i="5"/>
  <c r="V1332" i="5"/>
  <c r="V2051" i="5"/>
  <c r="K215" i="5"/>
  <c r="M215" i="5" s="1"/>
  <c r="P215" i="5" s="1"/>
  <c r="AM10" i="8" s="1"/>
  <c r="V215" i="5"/>
  <c r="V1043" i="5"/>
  <c r="V1691" i="5"/>
  <c r="V1583" i="5"/>
  <c r="V395" i="5"/>
  <c r="K720" i="5"/>
  <c r="M720" i="5" s="1"/>
  <c r="P720" i="5" s="1"/>
  <c r="AM25" i="8" s="1"/>
  <c r="V720" i="5"/>
  <c r="W613" i="5"/>
  <c r="X613" i="5"/>
  <c r="Y613" i="5" s="1"/>
  <c r="K613" i="5" s="1"/>
  <c r="M613" i="5" s="1"/>
  <c r="W721" i="5"/>
  <c r="AI74" i="8"/>
  <c r="X721" i="5"/>
  <c r="Y721" i="5" s="1"/>
  <c r="AH74" i="8"/>
  <c r="U139" i="5"/>
  <c r="P612" i="5"/>
  <c r="N612" i="5"/>
  <c r="AL22" i="8"/>
  <c r="U611" i="5"/>
  <c r="Q611" i="5"/>
  <c r="T610" i="5"/>
  <c r="S610" i="5"/>
  <c r="R610" i="5"/>
  <c r="N394" i="5"/>
  <c r="P394" i="5"/>
  <c r="AJ15" i="8"/>
  <c r="U393" i="5"/>
  <c r="Q393" i="5"/>
  <c r="K395" i="5"/>
  <c r="M395" i="5" s="1"/>
  <c r="T392" i="5"/>
  <c r="R392" i="5"/>
  <c r="S392" i="5"/>
  <c r="W396" i="5"/>
  <c r="X396" i="5"/>
  <c r="Y396" i="5" s="1"/>
  <c r="K503" i="5"/>
  <c r="M503" i="5" s="1"/>
  <c r="AJ19" i="8"/>
  <c r="Q501" i="5"/>
  <c r="U501" i="5"/>
  <c r="R500" i="5"/>
  <c r="T500" i="5"/>
  <c r="S500" i="5"/>
  <c r="W504" i="5"/>
  <c r="X504" i="5"/>
  <c r="Y504" i="5" s="1"/>
  <c r="N502" i="5"/>
  <c r="P502" i="5"/>
  <c r="W1333" i="5"/>
  <c r="X1333" i="5"/>
  <c r="Y1333" i="5" s="1"/>
  <c r="F20" i="8"/>
  <c r="Q430" i="5"/>
  <c r="G16" i="8"/>
  <c r="P1690" i="5"/>
  <c r="AK52" i="8" s="1"/>
  <c r="N1690" i="5"/>
  <c r="K1979" i="5"/>
  <c r="M1979" i="5" s="1"/>
  <c r="P1402" i="5"/>
  <c r="AK44" i="8" s="1"/>
  <c r="N1402" i="5"/>
  <c r="Q1581" i="5"/>
  <c r="U1581" i="5"/>
  <c r="S1977" i="5"/>
  <c r="T1977" i="5"/>
  <c r="R1977" i="5"/>
  <c r="P1906" i="5"/>
  <c r="AK58" i="8" s="1"/>
  <c r="N1906" i="5"/>
  <c r="W1908" i="5"/>
  <c r="X1908" i="5"/>
  <c r="Y1908" i="5" s="1"/>
  <c r="U2049" i="5"/>
  <c r="Q2049" i="5"/>
  <c r="K1511" i="5"/>
  <c r="M1511" i="5" s="1"/>
  <c r="K1944" i="5"/>
  <c r="M1944" i="5" s="1"/>
  <c r="W1836" i="5"/>
  <c r="X1836" i="5"/>
  <c r="Y1836" i="5" s="1"/>
  <c r="X1980" i="5"/>
  <c r="Y1980" i="5" s="1"/>
  <c r="W1980" i="5"/>
  <c r="T2048" i="5"/>
  <c r="R2048" i="5"/>
  <c r="S2048" i="5"/>
  <c r="R1616" i="5"/>
  <c r="S1616" i="5"/>
  <c r="T1616" i="5"/>
  <c r="Q1654" i="5"/>
  <c r="U1654" i="5"/>
  <c r="R1941" i="5"/>
  <c r="S1941" i="5"/>
  <c r="T1941" i="5"/>
  <c r="Q1509" i="5"/>
  <c r="U1509" i="5"/>
  <c r="K1907" i="5"/>
  <c r="M1907" i="5" s="1"/>
  <c r="X1584" i="5"/>
  <c r="Y1584" i="5" s="1"/>
  <c r="W1584" i="5"/>
  <c r="K1835" i="5"/>
  <c r="M1835" i="5" s="1"/>
  <c r="P2014" i="5"/>
  <c r="AK61" i="8" s="1"/>
  <c r="N2014" i="5"/>
  <c r="P1943" i="5"/>
  <c r="AL59" i="8" s="1"/>
  <c r="N1943" i="5"/>
  <c r="K1332" i="5"/>
  <c r="M1332" i="5" s="1"/>
  <c r="U2013" i="5"/>
  <c r="Q2013" i="5"/>
  <c r="K1475" i="5"/>
  <c r="M1475" i="5" s="1"/>
  <c r="Q1472" i="5"/>
  <c r="U1472" i="5"/>
  <c r="P1834" i="5"/>
  <c r="AK56" i="8" s="1"/>
  <c r="N1834" i="5"/>
  <c r="P1655" i="5"/>
  <c r="AL51" i="8" s="1"/>
  <c r="N1655" i="5"/>
  <c r="W1620" i="5"/>
  <c r="X1620" i="5"/>
  <c r="Y1620" i="5" s="1"/>
  <c r="K1583" i="5"/>
  <c r="M1583" i="5" s="1"/>
  <c r="U1617" i="5"/>
  <c r="Q1617" i="5"/>
  <c r="P1330" i="5"/>
  <c r="N1330" i="5"/>
  <c r="Q1473" i="5"/>
  <c r="U1473" i="5"/>
  <c r="K2051" i="5"/>
  <c r="M2051" i="5" s="1"/>
  <c r="Q1905" i="5"/>
  <c r="U1905" i="5"/>
  <c r="Q1942" i="5"/>
  <c r="U1942" i="5"/>
  <c r="W1476" i="5"/>
  <c r="X1476" i="5"/>
  <c r="Y1476" i="5" s="1"/>
  <c r="P2050" i="5"/>
  <c r="AK62" i="8" s="1"/>
  <c r="N2050" i="5"/>
  <c r="W1656" i="5"/>
  <c r="X1656" i="5"/>
  <c r="Y1656" i="5" s="1"/>
  <c r="K1656" i="5" s="1"/>
  <c r="M1656" i="5" s="1"/>
  <c r="T1508" i="5"/>
  <c r="S1508" i="5"/>
  <c r="R1508" i="5"/>
  <c r="T1580" i="5"/>
  <c r="R1580" i="5"/>
  <c r="S1580" i="5"/>
  <c r="K1619" i="5"/>
  <c r="M1619" i="5" s="1"/>
  <c r="J1691" i="5"/>
  <c r="K1691" i="5" s="1"/>
  <c r="M1691" i="5" s="1"/>
  <c r="X1692" i="5"/>
  <c r="Y1692" i="5" s="1"/>
  <c r="W1692" i="5"/>
  <c r="T1904" i="5"/>
  <c r="S1904" i="5"/>
  <c r="R1904" i="5"/>
  <c r="Q1401" i="5"/>
  <c r="U1401" i="5"/>
  <c r="W2016" i="5"/>
  <c r="X2016" i="5"/>
  <c r="Y2016" i="5" s="1"/>
  <c r="X2052" i="5"/>
  <c r="Y2052" i="5" s="1"/>
  <c r="W2052" i="5"/>
  <c r="P1978" i="5"/>
  <c r="AK60" i="8" s="1"/>
  <c r="N1978" i="5"/>
  <c r="R1400" i="5"/>
  <c r="T1400" i="5"/>
  <c r="S1400" i="5"/>
  <c r="Q1833" i="5"/>
  <c r="U1833" i="5"/>
  <c r="Q1832" i="5"/>
  <c r="U1832" i="5"/>
  <c r="P1618" i="5"/>
  <c r="AK50" i="8" s="1"/>
  <c r="N1618" i="5"/>
  <c r="P1582" i="5"/>
  <c r="AK49" i="8" s="1"/>
  <c r="N1582" i="5"/>
  <c r="P1510" i="5"/>
  <c r="AK47" i="8" s="1"/>
  <c r="N1510" i="5"/>
  <c r="J1403" i="5"/>
  <c r="K1403" i="5" s="1"/>
  <c r="M1403" i="5" s="1"/>
  <c r="X1404" i="5"/>
  <c r="Y1404" i="5" s="1"/>
  <c r="W1404" i="5"/>
  <c r="K2015" i="5"/>
  <c r="M2015" i="5" s="1"/>
  <c r="P1474" i="5"/>
  <c r="AK46" i="8" s="1"/>
  <c r="N1474" i="5"/>
  <c r="Q2012" i="5"/>
  <c r="AI77" i="8" s="1"/>
  <c r="U2012" i="5"/>
  <c r="T1328" i="5"/>
  <c r="S1328" i="5"/>
  <c r="R1328" i="5"/>
  <c r="U1328" i="5" s="1"/>
  <c r="P1331" i="5"/>
  <c r="N1331" i="5"/>
  <c r="X1512" i="5"/>
  <c r="Y1512" i="5" s="1"/>
  <c r="W1512" i="5"/>
  <c r="W1945" i="5"/>
  <c r="X1945" i="5"/>
  <c r="Y1945" i="5" s="1"/>
  <c r="Q1976" i="5"/>
  <c r="U1976" i="5"/>
  <c r="R1688" i="5"/>
  <c r="S1688" i="5"/>
  <c r="T1688" i="5"/>
  <c r="Q1689" i="5"/>
  <c r="U1689" i="5"/>
  <c r="R429" i="5"/>
  <c r="U429" i="5" s="1"/>
  <c r="T429" i="5"/>
  <c r="S429" i="5"/>
  <c r="W685" i="5"/>
  <c r="X685" i="5"/>
  <c r="Y685" i="5" s="1"/>
  <c r="P1294" i="5"/>
  <c r="AK41" i="8" s="1"/>
  <c r="N1294" i="5"/>
  <c r="S1292" i="5"/>
  <c r="R1292" i="5"/>
  <c r="T1292" i="5"/>
  <c r="K1295" i="5"/>
  <c r="M1295" i="5" s="1"/>
  <c r="W1296" i="5"/>
  <c r="X1296" i="5"/>
  <c r="Y1296" i="5" s="1"/>
  <c r="Q1293" i="5"/>
  <c r="U1293" i="5"/>
  <c r="R1256" i="5"/>
  <c r="T1256" i="5"/>
  <c r="S1256" i="5"/>
  <c r="X1260" i="5"/>
  <c r="Y1260" i="5" s="1"/>
  <c r="W1260" i="5"/>
  <c r="K1259" i="5"/>
  <c r="M1259" i="5" s="1"/>
  <c r="Q1257" i="5"/>
  <c r="U1257" i="5"/>
  <c r="N1258" i="5"/>
  <c r="P1258" i="5"/>
  <c r="AK40" i="8" s="1"/>
  <c r="X1224" i="5"/>
  <c r="Y1224" i="5" s="1"/>
  <c r="W1224" i="5"/>
  <c r="T1220" i="5"/>
  <c r="S1220" i="5"/>
  <c r="R1220" i="5"/>
  <c r="Q1221" i="5"/>
  <c r="U1221" i="5"/>
  <c r="N1222" i="5"/>
  <c r="P1222" i="5"/>
  <c r="AK39" i="8" s="1"/>
  <c r="K1223" i="5"/>
  <c r="M1223" i="5" s="1"/>
  <c r="W1116" i="5"/>
  <c r="X1116" i="5"/>
  <c r="Y1116" i="5" s="1"/>
  <c r="K1115" i="5"/>
  <c r="M1115" i="5" s="1"/>
  <c r="Q1113" i="5"/>
  <c r="U1113" i="5"/>
  <c r="P1114" i="5"/>
  <c r="AK36" i="8" s="1"/>
  <c r="N1114" i="5"/>
  <c r="S1112" i="5"/>
  <c r="R1112" i="5"/>
  <c r="T1112" i="5"/>
  <c r="W1044" i="5"/>
  <c r="X1044" i="5"/>
  <c r="Y1044" i="5" s="1"/>
  <c r="K1043" i="5"/>
  <c r="M1043" i="5" s="1"/>
  <c r="U1041" i="5"/>
  <c r="Q1041" i="5"/>
  <c r="P1042" i="5"/>
  <c r="AK34" i="8" s="1"/>
  <c r="N1042" i="5"/>
  <c r="R1040" i="5"/>
  <c r="S1040" i="5"/>
  <c r="T1040" i="5"/>
  <c r="X973" i="5"/>
  <c r="Y973" i="5" s="1"/>
  <c r="W973" i="5"/>
  <c r="K972" i="5"/>
  <c r="M972" i="5" s="1"/>
  <c r="U970" i="5"/>
  <c r="Q970" i="5"/>
  <c r="P971" i="5"/>
  <c r="AL32" i="8" s="1"/>
  <c r="N971" i="5"/>
  <c r="T969" i="5"/>
  <c r="S969" i="5"/>
  <c r="R969" i="5"/>
  <c r="P864" i="5"/>
  <c r="AM29" i="8" s="1"/>
  <c r="N864" i="5"/>
  <c r="X865" i="5"/>
  <c r="Y865" i="5" s="1"/>
  <c r="K865" i="5" s="1"/>
  <c r="M865" i="5" s="1"/>
  <c r="W865" i="5"/>
  <c r="Q863" i="5"/>
  <c r="U863" i="5"/>
  <c r="W830" i="5"/>
  <c r="X830" i="5"/>
  <c r="Y830" i="5" s="1"/>
  <c r="K830" i="5" s="1"/>
  <c r="M830" i="5" s="1"/>
  <c r="R827" i="5"/>
  <c r="S827" i="5"/>
  <c r="T827" i="5"/>
  <c r="Q828" i="5"/>
  <c r="U828" i="5"/>
  <c r="P829" i="5"/>
  <c r="AN28" i="8" s="1"/>
  <c r="N829" i="5"/>
  <c r="S718" i="5"/>
  <c r="R718" i="5"/>
  <c r="T718" i="5"/>
  <c r="Q719" i="5"/>
  <c r="U719" i="5"/>
  <c r="X649" i="5"/>
  <c r="Y649" i="5" s="1"/>
  <c r="K649" i="5" s="1"/>
  <c r="M649" i="5" s="1"/>
  <c r="W649" i="5"/>
  <c r="P648" i="5"/>
  <c r="AM23" i="8" s="1"/>
  <c r="N648" i="5"/>
  <c r="Q647" i="5"/>
  <c r="U647" i="5"/>
  <c r="R646" i="5"/>
  <c r="S646" i="5"/>
  <c r="T646" i="5"/>
  <c r="X108" i="5"/>
  <c r="Y108" i="5" s="1"/>
  <c r="W108" i="5"/>
  <c r="X216" i="5"/>
  <c r="Y216" i="5" s="1"/>
  <c r="W216" i="5"/>
  <c r="W252" i="5"/>
  <c r="X252" i="5"/>
  <c r="Y252" i="5" s="1"/>
  <c r="K252" i="5" s="1"/>
  <c r="M252" i="5" s="1"/>
  <c r="P251" i="5"/>
  <c r="AM11" i="8" s="1"/>
  <c r="N251" i="5"/>
  <c r="U250" i="5"/>
  <c r="Q250" i="5"/>
  <c r="S249" i="5"/>
  <c r="T249" i="5"/>
  <c r="R249" i="5"/>
  <c r="R213" i="5"/>
  <c r="S213" i="5"/>
  <c r="T213" i="5"/>
  <c r="U214" i="5"/>
  <c r="Q214" i="5"/>
  <c r="K179" i="5"/>
  <c r="M179" i="5" s="1"/>
  <c r="W180" i="5"/>
  <c r="X180" i="5"/>
  <c r="Y180" i="5" s="1"/>
  <c r="P178" i="5"/>
  <c r="AL9" i="8" s="1"/>
  <c r="N178" i="5"/>
  <c r="T176" i="5"/>
  <c r="S176" i="5"/>
  <c r="R176" i="5"/>
  <c r="U177" i="5"/>
  <c r="Q177" i="5"/>
  <c r="S105" i="5"/>
  <c r="T105" i="5"/>
  <c r="R105" i="5"/>
  <c r="H8" i="7"/>
  <c r="R644" i="5"/>
  <c r="U644" i="5" s="1"/>
  <c r="S644" i="5"/>
  <c r="T644" i="5"/>
  <c r="R67" i="5"/>
  <c r="U67" i="5" s="1"/>
  <c r="S67" i="5"/>
  <c r="N8" i="7" s="1"/>
  <c r="T67" i="5"/>
  <c r="T283" i="5"/>
  <c r="R283" i="5"/>
  <c r="U283" i="5" s="1"/>
  <c r="S283" i="5"/>
  <c r="T66" i="5"/>
  <c r="S66" i="5"/>
  <c r="R66" i="5"/>
  <c r="U66" i="5" s="1"/>
  <c r="S1075" i="5"/>
  <c r="R1075" i="5"/>
  <c r="U1075" i="5" s="1"/>
  <c r="T1075" i="5"/>
  <c r="R643" i="5"/>
  <c r="U643" i="5" s="1"/>
  <c r="S643" i="5"/>
  <c r="T643" i="5"/>
  <c r="F8" i="7"/>
  <c r="R608" i="5"/>
  <c r="U608" i="5" s="1"/>
  <c r="T608" i="5"/>
  <c r="S608" i="5"/>
  <c r="S607" i="5"/>
  <c r="R607" i="5"/>
  <c r="U607" i="5" s="1"/>
  <c r="T607" i="5"/>
  <c r="T1074" i="5"/>
  <c r="S1074" i="5"/>
  <c r="R1074" i="5"/>
  <c r="U1074" i="5" s="1"/>
  <c r="S282" i="5"/>
  <c r="T282" i="5"/>
  <c r="R282" i="5"/>
  <c r="T319" i="5"/>
  <c r="R319" i="5"/>
  <c r="U319" i="5" s="1"/>
  <c r="S319" i="5"/>
  <c r="R318" i="5"/>
  <c r="S318" i="5"/>
  <c r="T318" i="5"/>
  <c r="I8" i="7"/>
  <c r="M102" i="5"/>
  <c r="N101" i="5"/>
  <c r="P101" i="5"/>
  <c r="AE7" i="8"/>
  <c r="Q100" i="5"/>
  <c r="R99" i="5"/>
  <c r="U99" i="5" s="1"/>
  <c r="S99" i="5"/>
  <c r="T99" i="5"/>
  <c r="R1004" i="5"/>
  <c r="U1004" i="5" s="1"/>
  <c r="S1004" i="5"/>
  <c r="T1004" i="5"/>
  <c r="T138" i="5"/>
  <c r="S138" i="5"/>
  <c r="R138" i="5"/>
  <c r="R139" i="5"/>
  <c r="S139" i="5"/>
  <c r="T139" i="5"/>
  <c r="S1003" i="5"/>
  <c r="T1003" i="5"/>
  <c r="R1003" i="5"/>
  <c r="U1003" i="5" s="1"/>
  <c r="J32" i="7"/>
  <c r="Q536" i="5"/>
  <c r="S535" i="5"/>
  <c r="R535" i="5"/>
  <c r="T535" i="5"/>
  <c r="V1296" i="5" l="1"/>
  <c r="V2016" i="5"/>
  <c r="AJ69" i="8"/>
  <c r="AL75" i="8"/>
  <c r="P107" i="5"/>
  <c r="AM7" i="8" s="1"/>
  <c r="U106" i="5"/>
  <c r="T683" i="5"/>
  <c r="Q106" i="5"/>
  <c r="R106" i="5" s="1"/>
  <c r="AO26" i="8"/>
  <c r="Q758" i="5"/>
  <c r="U758" i="5"/>
  <c r="AN31" i="8"/>
  <c r="Q937" i="5"/>
  <c r="U937" i="5"/>
  <c r="R757" i="5"/>
  <c r="AN76" i="8"/>
  <c r="S757" i="5"/>
  <c r="T757" i="5"/>
  <c r="AO30" i="8"/>
  <c r="U902" i="5"/>
  <c r="Q902" i="5"/>
  <c r="V542" i="5"/>
  <c r="K542" i="5"/>
  <c r="M542" i="5" s="1"/>
  <c r="P1082" i="5"/>
  <c r="N1082" i="5"/>
  <c r="V1152" i="5"/>
  <c r="K1152" i="5"/>
  <c r="M1152" i="5" s="1"/>
  <c r="R539" i="5"/>
  <c r="T539" i="5"/>
  <c r="S539" i="5"/>
  <c r="T1080" i="5"/>
  <c r="R1080" i="5"/>
  <c r="S1080" i="5"/>
  <c r="X1153" i="5"/>
  <c r="Y1153" i="5" s="1"/>
  <c r="W1153" i="5"/>
  <c r="AK37" i="8"/>
  <c r="U1150" i="5"/>
  <c r="Q1150" i="5"/>
  <c r="N938" i="5"/>
  <c r="P938" i="5"/>
  <c r="T1149" i="5"/>
  <c r="S1149" i="5"/>
  <c r="R1149" i="5"/>
  <c r="S936" i="5"/>
  <c r="T936" i="5"/>
  <c r="R936" i="5"/>
  <c r="AM20" i="8"/>
  <c r="U540" i="5"/>
  <c r="Q540" i="5"/>
  <c r="AN35" i="8"/>
  <c r="Q1081" i="5"/>
  <c r="U1081" i="5"/>
  <c r="P1151" i="5"/>
  <c r="N1151" i="5"/>
  <c r="T578" i="5"/>
  <c r="R578" i="5"/>
  <c r="S578" i="5"/>
  <c r="AN73" i="8"/>
  <c r="R901" i="5"/>
  <c r="S901" i="5"/>
  <c r="T901" i="5"/>
  <c r="P541" i="5"/>
  <c r="N541" i="5"/>
  <c r="S683" i="5"/>
  <c r="T322" i="5"/>
  <c r="AL74" i="8"/>
  <c r="R322" i="5"/>
  <c r="S322" i="5"/>
  <c r="W326" i="5"/>
  <c r="X326" i="5"/>
  <c r="Y326" i="5" s="1"/>
  <c r="P324" i="5"/>
  <c r="N324" i="5"/>
  <c r="AM13" i="8"/>
  <c r="Q323" i="5"/>
  <c r="U323" i="5"/>
  <c r="V325" i="5"/>
  <c r="K325" i="5"/>
  <c r="M325" i="5" s="1"/>
  <c r="R794" i="5"/>
  <c r="S794" i="5"/>
  <c r="T794" i="5"/>
  <c r="N215" i="5"/>
  <c r="V1945" i="5"/>
  <c r="V216" i="5"/>
  <c r="V1620" i="5"/>
  <c r="V973" i="5"/>
  <c r="V1224" i="5"/>
  <c r="V1692" i="5"/>
  <c r="N720" i="5"/>
  <c r="P684" i="5"/>
  <c r="AM24" i="8" s="1"/>
  <c r="V180" i="5"/>
  <c r="V1836" i="5"/>
  <c r="V1908" i="5"/>
  <c r="V396" i="5"/>
  <c r="V1044" i="5"/>
  <c r="K685" i="5"/>
  <c r="M685" i="5" s="1"/>
  <c r="P685" i="5" s="1"/>
  <c r="AN24" i="8" s="1"/>
  <c r="V685" i="5"/>
  <c r="V504" i="5"/>
  <c r="K721" i="5"/>
  <c r="M721" i="5" s="1"/>
  <c r="N721" i="5" s="1"/>
  <c r="V721" i="5"/>
  <c r="K108" i="5"/>
  <c r="M108" i="5" s="1"/>
  <c r="P108" i="5" s="1"/>
  <c r="AN7" i="8" s="1"/>
  <c r="V108" i="5"/>
  <c r="V1476" i="5"/>
  <c r="V1980" i="5"/>
  <c r="V1333" i="5"/>
  <c r="V1116" i="5"/>
  <c r="V1260" i="5"/>
  <c r="V1512" i="5"/>
  <c r="V1404" i="5"/>
  <c r="V2052" i="5"/>
  <c r="V1584" i="5"/>
  <c r="W722" i="5"/>
  <c r="X722" i="5"/>
  <c r="Y722" i="5" s="1"/>
  <c r="K722" i="5" s="1"/>
  <c r="M722" i="5" s="1"/>
  <c r="X614" i="5"/>
  <c r="Y614" i="5" s="1"/>
  <c r="K614" i="5" s="1"/>
  <c r="M614" i="5" s="1"/>
  <c r="W614" i="5"/>
  <c r="AJ72" i="8"/>
  <c r="W1334" i="5"/>
  <c r="AJ68" i="8"/>
  <c r="AI70" i="8"/>
  <c r="U536" i="5"/>
  <c r="U430" i="5"/>
  <c r="AK71" i="8"/>
  <c r="AJ70" i="8"/>
  <c r="AJ77" i="8"/>
  <c r="P613" i="5"/>
  <c r="N613" i="5"/>
  <c r="S611" i="5"/>
  <c r="T611" i="5"/>
  <c r="R611" i="5"/>
  <c r="AM22" i="8"/>
  <c r="Q612" i="5"/>
  <c r="AM75" i="8" s="1"/>
  <c r="U612" i="5"/>
  <c r="K396" i="5"/>
  <c r="M396" i="5" s="1"/>
  <c r="P395" i="5"/>
  <c r="N395" i="5"/>
  <c r="W397" i="5"/>
  <c r="X397" i="5"/>
  <c r="Y397" i="5" s="1"/>
  <c r="T393" i="5"/>
  <c r="R393" i="5"/>
  <c r="S393" i="5"/>
  <c r="AK15" i="8"/>
  <c r="U394" i="5"/>
  <c r="Q394" i="5"/>
  <c r="Q1331" i="5"/>
  <c r="S1331" i="5" s="1"/>
  <c r="AL42" i="8"/>
  <c r="Q1330" i="5"/>
  <c r="S1330" i="5" s="1"/>
  <c r="AK42" i="8"/>
  <c r="AK19" i="8"/>
  <c r="U502" i="5"/>
  <c r="Q502" i="5"/>
  <c r="K504" i="5"/>
  <c r="M504" i="5" s="1"/>
  <c r="T501" i="5"/>
  <c r="R501" i="5"/>
  <c r="S501" i="5"/>
  <c r="W505" i="5"/>
  <c r="X505" i="5"/>
  <c r="Y505" i="5" s="1"/>
  <c r="N503" i="5"/>
  <c r="P503" i="5"/>
  <c r="X1334" i="5"/>
  <c r="Y1334" i="5" s="1"/>
  <c r="S430" i="5"/>
  <c r="T430" i="5"/>
  <c r="R430" i="5"/>
  <c r="P1403" i="5"/>
  <c r="AL44" i="8" s="1"/>
  <c r="N1403" i="5"/>
  <c r="P1691" i="5"/>
  <c r="AL52" i="8" s="1"/>
  <c r="N1691" i="5"/>
  <c r="R1689" i="5"/>
  <c r="T1689" i="5"/>
  <c r="S1689" i="5"/>
  <c r="K1945" i="5"/>
  <c r="M1945" i="5" s="1"/>
  <c r="Q1474" i="5"/>
  <c r="U1474" i="5"/>
  <c r="Q1978" i="5"/>
  <c r="U1978" i="5"/>
  <c r="P1656" i="5"/>
  <c r="AM51" i="8" s="1"/>
  <c r="N1656" i="5"/>
  <c r="R1617" i="5"/>
  <c r="S1617" i="5"/>
  <c r="T1617" i="5"/>
  <c r="K1620" i="5"/>
  <c r="M1620" i="5" s="1"/>
  <c r="U2014" i="5"/>
  <c r="Q2014" i="5"/>
  <c r="P1907" i="5"/>
  <c r="AL58" i="8" s="1"/>
  <c r="N1907" i="5"/>
  <c r="K1836" i="5"/>
  <c r="M1836" i="5" s="1"/>
  <c r="Q1906" i="5"/>
  <c r="U1906" i="5"/>
  <c r="W1946" i="5"/>
  <c r="X1946" i="5"/>
  <c r="Y1946" i="5" s="1"/>
  <c r="V1946" i="5" s="1"/>
  <c r="Q1510" i="5"/>
  <c r="U1510" i="5"/>
  <c r="U1618" i="5"/>
  <c r="Q1618" i="5"/>
  <c r="S1833" i="5"/>
  <c r="R1833" i="5"/>
  <c r="T1833" i="5"/>
  <c r="W2053" i="5"/>
  <c r="X2053" i="5"/>
  <c r="Y2053" i="5" s="1"/>
  <c r="S1401" i="5"/>
  <c r="T1401" i="5"/>
  <c r="R1401" i="5"/>
  <c r="J1692" i="5"/>
  <c r="K1692" i="5" s="1"/>
  <c r="M1692" i="5" s="1"/>
  <c r="W1693" i="5"/>
  <c r="X1693" i="5"/>
  <c r="Y1693" i="5" s="1"/>
  <c r="X1657" i="5"/>
  <c r="Y1657" i="5" s="1"/>
  <c r="K1657" i="5" s="1"/>
  <c r="M1657" i="5" s="1"/>
  <c r="W1657" i="5"/>
  <c r="T1942" i="5"/>
  <c r="R1942" i="5"/>
  <c r="S1942" i="5"/>
  <c r="X1621" i="5"/>
  <c r="Y1621" i="5" s="1"/>
  <c r="W1621" i="5"/>
  <c r="T1654" i="5"/>
  <c r="S1654" i="5"/>
  <c r="R1654" i="5"/>
  <c r="W1837" i="5"/>
  <c r="X1837" i="5"/>
  <c r="Y1837" i="5" s="1"/>
  <c r="R2049" i="5"/>
  <c r="S2049" i="5"/>
  <c r="T2049" i="5"/>
  <c r="Q1402" i="5"/>
  <c r="U1402" i="5"/>
  <c r="W1513" i="5"/>
  <c r="X1513" i="5"/>
  <c r="Y1513" i="5" s="1"/>
  <c r="P2015" i="5"/>
  <c r="AL61" i="8" s="1"/>
  <c r="N2015" i="5"/>
  <c r="K2052" i="5"/>
  <c r="M2052" i="5" s="1"/>
  <c r="R1473" i="5"/>
  <c r="S1473" i="5"/>
  <c r="T1473" i="5"/>
  <c r="S1472" i="5"/>
  <c r="T1472" i="5"/>
  <c r="R1472" i="5"/>
  <c r="P1332" i="5"/>
  <c r="N1332" i="5"/>
  <c r="P1835" i="5"/>
  <c r="AL56" i="8" s="1"/>
  <c r="N1835" i="5"/>
  <c r="R1509" i="5"/>
  <c r="S1509" i="5"/>
  <c r="T1509" i="5"/>
  <c r="P1944" i="5"/>
  <c r="AM59" i="8" s="1"/>
  <c r="N1944" i="5"/>
  <c r="K1512" i="5"/>
  <c r="M1512" i="5" s="1"/>
  <c r="J1404" i="5"/>
  <c r="K1404" i="5" s="1"/>
  <c r="M1404" i="5" s="1"/>
  <c r="X1405" i="5"/>
  <c r="Y1405" i="5" s="1"/>
  <c r="W1405" i="5"/>
  <c r="U1582" i="5"/>
  <c r="Q1582" i="5"/>
  <c r="K2016" i="5"/>
  <c r="M2016" i="5" s="1"/>
  <c r="Q2050" i="5"/>
  <c r="U2050" i="5"/>
  <c r="S1905" i="5"/>
  <c r="R1905" i="5"/>
  <c r="T1905" i="5"/>
  <c r="P1583" i="5"/>
  <c r="AL49" i="8" s="1"/>
  <c r="N1583" i="5"/>
  <c r="U1655" i="5"/>
  <c r="Q1655" i="5"/>
  <c r="X1585" i="5"/>
  <c r="Y1585" i="5" s="1"/>
  <c r="W1585" i="5"/>
  <c r="K1908" i="5"/>
  <c r="M1908" i="5" s="1"/>
  <c r="P1979" i="5"/>
  <c r="AL60" i="8" s="1"/>
  <c r="N1979" i="5"/>
  <c r="T2012" i="5"/>
  <c r="S2012" i="5"/>
  <c r="R2012" i="5"/>
  <c r="S1832" i="5"/>
  <c r="T1832" i="5"/>
  <c r="R1832" i="5"/>
  <c r="W2017" i="5"/>
  <c r="X2017" i="5"/>
  <c r="Y2017" i="5" s="1"/>
  <c r="P1619" i="5"/>
  <c r="AL50" i="8" s="1"/>
  <c r="N1619" i="5"/>
  <c r="K1476" i="5"/>
  <c r="M1476" i="5" s="1"/>
  <c r="P1475" i="5"/>
  <c r="AL46" i="8" s="1"/>
  <c r="N1475" i="5"/>
  <c r="Q1943" i="5"/>
  <c r="U1943" i="5"/>
  <c r="K1584" i="5"/>
  <c r="M1584" i="5" s="1"/>
  <c r="W1981" i="5"/>
  <c r="X1981" i="5"/>
  <c r="Y1981" i="5" s="1"/>
  <c r="X1909" i="5"/>
  <c r="Y1909" i="5" s="1"/>
  <c r="W1909" i="5"/>
  <c r="T1976" i="5"/>
  <c r="R1976" i="5"/>
  <c r="S1976" i="5"/>
  <c r="K1333" i="5"/>
  <c r="M1333" i="5" s="1"/>
  <c r="X1477" i="5"/>
  <c r="Y1477" i="5" s="1"/>
  <c r="W1477" i="5"/>
  <c r="P2051" i="5"/>
  <c r="AL62" i="8" s="1"/>
  <c r="N2051" i="5"/>
  <c r="Q1834" i="5"/>
  <c r="U1834" i="5"/>
  <c r="T2013" i="5"/>
  <c r="R2013" i="5"/>
  <c r="S2013" i="5"/>
  <c r="K1980" i="5"/>
  <c r="M1980" i="5" s="1"/>
  <c r="P1511" i="5"/>
  <c r="AL47" i="8" s="1"/>
  <c r="N1511" i="5"/>
  <c r="S1581" i="5"/>
  <c r="T1581" i="5"/>
  <c r="R1581" i="5"/>
  <c r="Q1690" i="5"/>
  <c r="U1690" i="5"/>
  <c r="X686" i="5"/>
  <c r="Y686" i="5" s="1"/>
  <c r="W686" i="5"/>
  <c r="N1295" i="5"/>
  <c r="P1295" i="5"/>
  <c r="AL41" i="8" s="1"/>
  <c r="R1293" i="5"/>
  <c r="S1293" i="5"/>
  <c r="T1293" i="5"/>
  <c r="K1296" i="5"/>
  <c r="M1296" i="5" s="1"/>
  <c r="X1297" i="5"/>
  <c r="Y1297" i="5" s="1"/>
  <c r="W1297" i="5"/>
  <c r="Q1294" i="5"/>
  <c r="U1294" i="5"/>
  <c r="U1258" i="5"/>
  <c r="Q1258" i="5"/>
  <c r="W1261" i="5"/>
  <c r="X1261" i="5"/>
  <c r="Y1261" i="5" s="1"/>
  <c r="K1260" i="5"/>
  <c r="M1260" i="5" s="1"/>
  <c r="T1257" i="5"/>
  <c r="R1257" i="5"/>
  <c r="S1257" i="5"/>
  <c r="P1259" i="5"/>
  <c r="AL40" i="8" s="1"/>
  <c r="N1259" i="5"/>
  <c r="T1221" i="5"/>
  <c r="R1221" i="5"/>
  <c r="S1221" i="5"/>
  <c r="P1223" i="5"/>
  <c r="AL39" i="8" s="1"/>
  <c r="N1223" i="5"/>
  <c r="Q1222" i="5"/>
  <c r="U1222" i="5"/>
  <c r="W1225" i="5"/>
  <c r="X1225" i="5"/>
  <c r="Y1225" i="5" s="1"/>
  <c r="K1224" i="5"/>
  <c r="M1224" i="5" s="1"/>
  <c r="R1113" i="5"/>
  <c r="S1113" i="5"/>
  <c r="T1113" i="5"/>
  <c r="P1115" i="5"/>
  <c r="AL36" i="8" s="1"/>
  <c r="N1115" i="5"/>
  <c r="Q1114" i="5"/>
  <c r="U1114" i="5"/>
  <c r="K1116" i="5"/>
  <c r="M1116" i="5" s="1"/>
  <c r="W1117" i="5"/>
  <c r="X1117" i="5"/>
  <c r="Y1117" i="5" s="1"/>
  <c r="S1041" i="5"/>
  <c r="T1041" i="5"/>
  <c r="R1041" i="5"/>
  <c r="P1043" i="5"/>
  <c r="AL34" i="8" s="1"/>
  <c r="N1043" i="5"/>
  <c r="U1042" i="5"/>
  <c r="Q1042" i="5"/>
  <c r="K1044" i="5"/>
  <c r="M1044" i="5" s="1"/>
  <c r="W1045" i="5"/>
  <c r="X1045" i="5"/>
  <c r="Y1045" i="5" s="1"/>
  <c r="S970" i="5"/>
  <c r="R970" i="5"/>
  <c r="T970" i="5"/>
  <c r="P972" i="5"/>
  <c r="AM32" i="8" s="1"/>
  <c r="N972" i="5"/>
  <c r="U971" i="5"/>
  <c r="Q971" i="5"/>
  <c r="W974" i="5"/>
  <c r="X974" i="5"/>
  <c r="Y974" i="5" s="1"/>
  <c r="K973" i="5"/>
  <c r="M973" i="5" s="1"/>
  <c r="R863" i="5"/>
  <c r="S863" i="5"/>
  <c r="T863" i="5"/>
  <c r="X866" i="5"/>
  <c r="Y866" i="5" s="1"/>
  <c r="K866" i="5" s="1"/>
  <c r="M866" i="5" s="1"/>
  <c r="W866" i="5"/>
  <c r="N865" i="5"/>
  <c r="P865" i="5"/>
  <c r="AN29" i="8" s="1"/>
  <c r="Q864" i="5"/>
  <c r="U864" i="5"/>
  <c r="T828" i="5"/>
  <c r="S828" i="5"/>
  <c r="R828" i="5"/>
  <c r="U829" i="5"/>
  <c r="Q829" i="5"/>
  <c r="P830" i="5"/>
  <c r="AO28" i="8" s="1"/>
  <c r="N830" i="5"/>
  <c r="U720" i="5"/>
  <c r="Q720" i="5"/>
  <c r="R719" i="5"/>
  <c r="S719" i="5"/>
  <c r="T719" i="5"/>
  <c r="T647" i="5"/>
  <c r="S647" i="5"/>
  <c r="R647" i="5"/>
  <c r="U648" i="5"/>
  <c r="Q648" i="5"/>
  <c r="W650" i="5"/>
  <c r="X650" i="5"/>
  <c r="Y650" i="5" s="1"/>
  <c r="K650" i="5" s="1"/>
  <c r="M650" i="5" s="1"/>
  <c r="P649" i="5"/>
  <c r="AN23" i="8" s="1"/>
  <c r="N649" i="5"/>
  <c r="W109" i="5"/>
  <c r="W217" i="5"/>
  <c r="X109" i="5"/>
  <c r="Y109" i="5" s="1"/>
  <c r="X217" i="5"/>
  <c r="Y217" i="5" s="1"/>
  <c r="K216" i="5"/>
  <c r="M216" i="5" s="1"/>
  <c r="P216" i="5" s="1"/>
  <c r="AN10" i="8" s="1"/>
  <c r="U251" i="5"/>
  <c r="Q251" i="5"/>
  <c r="P252" i="5"/>
  <c r="AN11" i="8" s="1"/>
  <c r="N252" i="5"/>
  <c r="W253" i="5"/>
  <c r="X253" i="5"/>
  <c r="Y253" i="5" s="1"/>
  <c r="K253" i="5" s="1"/>
  <c r="M253" i="5" s="1"/>
  <c r="R250" i="5"/>
  <c r="S250" i="5"/>
  <c r="T250" i="5"/>
  <c r="S214" i="5"/>
  <c r="T214" i="5"/>
  <c r="R214" i="5"/>
  <c r="U215" i="5"/>
  <c r="Q215" i="5"/>
  <c r="S177" i="5"/>
  <c r="T177" i="5"/>
  <c r="R177" i="5"/>
  <c r="Q178" i="5"/>
  <c r="U178" i="5"/>
  <c r="K180" i="5"/>
  <c r="M180" i="5" s="1"/>
  <c r="W181" i="5"/>
  <c r="X181" i="5"/>
  <c r="Y181" i="5" s="1"/>
  <c r="P179" i="5"/>
  <c r="AM9" i="8" s="1"/>
  <c r="N179" i="5"/>
  <c r="U107" i="5"/>
  <c r="Q107" i="5"/>
  <c r="O8" i="7"/>
  <c r="M8" i="7"/>
  <c r="AR6" i="8" s="1"/>
  <c r="J8" i="7"/>
  <c r="AQ6" i="8" s="1"/>
  <c r="U318" i="5"/>
  <c r="AP6" i="8"/>
  <c r="P102" i="5"/>
  <c r="AH7" i="8" s="1"/>
  <c r="N102" i="5"/>
  <c r="AF7" i="8"/>
  <c r="Q101" i="5"/>
  <c r="S100" i="5"/>
  <c r="R100" i="5"/>
  <c r="U100" i="5" s="1"/>
  <c r="T100" i="5"/>
  <c r="L32" i="7"/>
  <c r="AQ5" i="8"/>
  <c r="T536" i="5"/>
  <c r="S536" i="5"/>
  <c r="R536" i="5"/>
  <c r="N108" i="5" l="1"/>
  <c r="T106" i="5"/>
  <c r="S106" i="5"/>
  <c r="AK69" i="8"/>
  <c r="AN20" i="8"/>
  <c r="U541" i="5"/>
  <c r="Q541" i="5"/>
  <c r="T1150" i="5"/>
  <c r="R1150" i="5"/>
  <c r="S1150" i="5"/>
  <c r="S540" i="5"/>
  <c r="T540" i="5"/>
  <c r="R540" i="5"/>
  <c r="T937" i="5"/>
  <c r="R937" i="5"/>
  <c r="S937" i="5"/>
  <c r="AO35" i="8"/>
  <c r="Q1082" i="5"/>
  <c r="U1082" i="5"/>
  <c r="AL37" i="8"/>
  <c r="U1151" i="5"/>
  <c r="Q1151" i="5"/>
  <c r="X1154" i="5"/>
  <c r="Y1154" i="5" s="1"/>
  <c r="W1154" i="5"/>
  <c r="P542" i="5"/>
  <c r="N542" i="5"/>
  <c r="AO31" i="8"/>
  <c r="Q938" i="5"/>
  <c r="AO73" i="8" s="1"/>
  <c r="U938" i="5"/>
  <c r="V1153" i="5"/>
  <c r="K1153" i="5"/>
  <c r="M1153" i="5" s="1"/>
  <c r="AO76" i="8"/>
  <c r="S758" i="5"/>
  <c r="T758" i="5"/>
  <c r="R758" i="5"/>
  <c r="S1081" i="5"/>
  <c r="T1081" i="5"/>
  <c r="R1081" i="5"/>
  <c r="P1152" i="5"/>
  <c r="N1152" i="5"/>
  <c r="S902" i="5"/>
  <c r="T902" i="5"/>
  <c r="R902" i="5"/>
  <c r="K326" i="5"/>
  <c r="M326" i="5" s="1"/>
  <c r="V326" i="5"/>
  <c r="T323" i="5"/>
  <c r="R323" i="5"/>
  <c r="AM74" i="8"/>
  <c r="S323" i="5"/>
  <c r="P325" i="5"/>
  <c r="N325" i="5"/>
  <c r="Q324" i="5"/>
  <c r="U324" i="5"/>
  <c r="AN13" i="8"/>
  <c r="N685" i="5"/>
  <c r="P721" i="5"/>
  <c r="AN25" i="8" s="1"/>
  <c r="V217" i="5"/>
  <c r="V974" i="5"/>
  <c r="V1225" i="5"/>
  <c r="V1909" i="5"/>
  <c r="V397" i="5"/>
  <c r="V1261" i="5"/>
  <c r="V1513" i="5"/>
  <c r="V2053" i="5"/>
  <c r="V505" i="5"/>
  <c r="V181" i="5"/>
  <c r="V2017" i="5"/>
  <c r="V1837" i="5"/>
  <c r="V1693" i="5"/>
  <c r="V1045" i="5"/>
  <c r="Q685" i="5"/>
  <c r="S685" i="5" s="1"/>
  <c r="Q684" i="5"/>
  <c r="S684" i="5" s="1"/>
  <c r="V1405" i="5"/>
  <c r="U685" i="5"/>
  <c r="U684" i="5"/>
  <c r="V1297" i="5"/>
  <c r="K1334" i="5"/>
  <c r="M1334" i="5" s="1"/>
  <c r="N1334" i="5" s="1"/>
  <c r="V1334" i="5"/>
  <c r="K686" i="5"/>
  <c r="M686" i="5" s="1"/>
  <c r="N686" i="5" s="1"/>
  <c r="V686" i="5"/>
  <c r="V1585" i="5"/>
  <c r="V1621" i="5"/>
  <c r="V1117" i="5"/>
  <c r="V1477" i="5"/>
  <c r="K109" i="5"/>
  <c r="M109" i="5" s="1"/>
  <c r="P109" i="5" s="1"/>
  <c r="AO7" i="8" s="1"/>
  <c r="V109" i="5"/>
  <c r="V1981" i="5"/>
  <c r="V722" i="5"/>
  <c r="R1330" i="5"/>
  <c r="U1330" i="5" s="1"/>
  <c r="T1330" i="5"/>
  <c r="AK72" i="8"/>
  <c r="AK77" i="8"/>
  <c r="T1331" i="5"/>
  <c r="R1331" i="5"/>
  <c r="U1331" i="5" s="1"/>
  <c r="AK68" i="8"/>
  <c r="AK70" i="8"/>
  <c r="R612" i="5"/>
  <c r="S612" i="5"/>
  <c r="T612" i="5"/>
  <c r="AN22" i="8"/>
  <c r="Q613" i="5"/>
  <c r="U613" i="5"/>
  <c r="N614" i="5"/>
  <c r="P614" i="5"/>
  <c r="R394" i="5"/>
  <c r="S394" i="5"/>
  <c r="T394" i="5"/>
  <c r="K397" i="5"/>
  <c r="M397" i="5" s="1"/>
  <c r="W398" i="5"/>
  <c r="X398" i="5"/>
  <c r="Y398" i="5" s="1"/>
  <c r="AL15" i="8"/>
  <c r="Q395" i="5"/>
  <c r="U395" i="5"/>
  <c r="P396" i="5"/>
  <c r="N396" i="5"/>
  <c r="Q1332" i="5"/>
  <c r="R1332" i="5" s="1"/>
  <c r="U1332" i="5" s="1"/>
  <c r="AM42" i="8"/>
  <c r="AL19" i="8"/>
  <c r="Q503" i="5"/>
  <c r="U503" i="5"/>
  <c r="P504" i="5"/>
  <c r="N504" i="5"/>
  <c r="K505" i="5"/>
  <c r="M505" i="5" s="1"/>
  <c r="X506" i="5"/>
  <c r="Y506" i="5" s="1"/>
  <c r="W506" i="5"/>
  <c r="T502" i="5"/>
  <c r="R502" i="5"/>
  <c r="S502" i="5"/>
  <c r="P1404" i="5"/>
  <c r="AM44" i="8" s="1"/>
  <c r="N1404" i="5"/>
  <c r="P1692" i="5"/>
  <c r="AM52" i="8" s="1"/>
  <c r="N1692" i="5"/>
  <c r="Q2051" i="5"/>
  <c r="U2051" i="5"/>
  <c r="K1909" i="5"/>
  <c r="M1909" i="5" s="1"/>
  <c r="T1943" i="5"/>
  <c r="R1943" i="5"/>
  <c r="S1943" i="5"/>
  <c r="W2018" i="5"/>
  <c r="X2018" i="5"/>
  <c r="Y2018" i="5" s="1"/>
  <c r="P1908" i="5"/>
  <c r="AM58" i="8" s="1"/>
  <c r="N1908" i="5"/>
  <c r="K1837" i="5"/>
  <c r="M1837" i="5" s="1"/>
  <c r="W1622" i="5"/>
  <c r="X1622" i="5"/>
  <c r="Y1622" i="5" s="1"/>
  <c r="P1657" i="5"/>
  <c r="AN51" i="8" s="1"/>
  <c r="N1657" i="5"/>
  <c r="Q1907" i="5"/>
  <c r="U1907" i="5"/>
  <c r="X1478" i="5"/>
  <c r="Y1478" i="5" s="1"/>
  <c r="W1478" i="5"/>
  <c r="K1981" i="5"/>
  <c r="M1981" i="5" s="1"/>
  <c r="P1476" i="5"/>
  <c r="AM46" i="8" s="1"/>
  <c r="N1476" i="5"/>
  <c r="J1405" i="5"/>
  <c r="K1405" i="5" s="1"/>
  <c r="M1405" i="5" s="1"/>
  <c r="X1406" i="5"/>
  <c r="Y1406" i="5" s="1"/>
  <c r="W1406" i="5"/>
  <c r="J1406" i="5" s="1"/>
  <c r="U1944" i="5"/>
  <c r="Q1944" i="5"/>
  <c r="Q1835" i="5"/>
  <c r="U1835" i="5"/>
  <c r="P2052" i="5"/>
  <c r="AM62" i="8" s="1"/>
  <c r="N2052" i="5"/>
  <c r="W1838" i="5"/>
  <c r="X1838" i="5"/>
  <c r="Y1838" i="5" s="1"/>
  <c r="K1621" i="5"/>
  <c r="M1621" i="5" s="1"/>
  <c r="K2053" i="5"/>
  <c r="M2053" i="5" s="1"/>
  <c r="S1618" i="5"/>
  <c r="R1618" i="5"/>
  <c r="T1618" i="5"/>
  <c r="T2014" i="5"/>
  <c r="R2014" i="5"/>
  <c r="S2014" i="5"/>
  <c r="Q1511" i="5"/>
  <c r="U1511" i="5"/>
  <c r="K1477" i="5"/>
  <c r="M1477" i="5" s="1"/>
  <c r="X1982" i="5"/>
  <c r="Y1982" i="5" s="1"/>
  <c r="W1982" i="5"/>
  <c r="U1475" i="5"/>
  <c r="Q1475" i="5"/>
  <c r="Q1583" i="5"/>
  <c r="U1583" i="5"/>
  <c r="S2050" i="5"/>
  <c r="T2050" i="5"/>
  <c r="R2050" i="5"/>
  <c r="R1402" i="5"/>
  <c r="T1402" i="5"/>
  <c r="S1402" i="5"/>
  <c r="J1693" i="5"/>
  <c r="K1693" i="5" s="1"/>
  <c r="M1693" i="5" s="1"/>
  <c r="X1694" i="5"/>
  <c r="Y1694" i="5" s="1"/>
  <c r="W1694" i="5"/>
  <c r="J1694" i="5" s="1"/>
  <c r="X2054" i="5"/>
  <c r="Y2054" i="5" s="1"/>
  <c r="W2054" i="5"/>
  <c r="S1906" i="5"/>
  <c r="R1906" i="5"/>
  <c r="T1906" i="5"/>
  <c r="T1474" i="5"/>
  <c r="R1474" i="5"/>
  <c r="S1474" i="5"/>
  <c r="S1690" i="5"/>
  <c r="T1690" i="5"/>
  <c r="R1690" i="5"/>
  <c r="P1584" i="5"/>
  <c r="AM49" i="8" s="1"/>
  <c r="N1584" i="5"/>
  <c r="W1586" i="5"/>
  <c r="X1586" i="5"/>
  <c r="Y1586" i="5" s="1"/>
  <c r="U2015" i="5"/>
  <c r="Q2015" i="5"/>
  <c r="P1620" i="5"/>
  <c r="AM50" i="8" s="1"/>
  <c r="N1620" i="5"/>
  <c r="Q1656" i="5"/>
  <c r="U1656" i="5"/>
  <c r="P1945" i="5"/>
  <c r="AN59" i="8" s="1"/>
  <c r="N1945" i="5"/>
  <c r="U1691" i="5"/>
  <c r="Q1691" i="5"/>
  <c r="P1980" i="5"/>
  <c r="AM60" i="8" s="1"/>
  <c r="N1980" i="5"/>
  <c r="S1834" i="5"/>
  <c r="T1834" i="5"/>
  <c r="R1834" i="5"/>
  <c r="P1333" i="5"/>
  <c r="N1333" i="5"/>
  <c r="Q1619" i="5"/>
  <c r="U1619" i="5"/>
  <c r="Q1979" i="5"/>
  <c r="U1979" i="5"/>
  <c r="K1585" i="5"/>
  <c r="M1585" i="5" s="1"/>
  <c r="P2016" i="5"/>
  <c r="AM61" i="8" s="1"/>
  <c r="N2016" i="5"/>
  <c r="P1512" i="5"/>
  <c r="AM47" i="8" s="1"/>
  <c r="N1512" i="5"/>
  <c r="K1513" i="5"/>
  <c r="M1513" i="5" s="1"/>
  <c r="R1510" i="5"/>
  <c r="T1510" i="5"/>
  <c r="S1510" i="5"/>
  <c r="P1836" i="5"/>
  <c r="AM56" i="8" s="1"/>
  <c r="N1836" i="5"/>
  <c r="W1910" i="5"/>
  <c r="X1910" i="5"/>
  <c r="Y1910" i="5" s="1"/>
  <c r="K2017" i="5"/>
  <c r="M2017" i="5" s="1"/>
  <c r="T1655" i="5"/>
  <c r="R1655" i="5"/>
  <c r="S1655" i="5"/>
  <c r="R1582" i="5"/>
  <c r="S1582" i="5"/>
  <c r="T1582" i="5"/>
  <c r="X1514" i="5"/>
  <c r="Y1514" i="5" s="1"/>
  <c r="W1514" i="5"/>
  <c r="X1658" i="5"/>
  <c r="Y1658" i="5" s="1"/>
  <c r="K1658" i="5" s="1"/>
  <c r="M1658" i="5" s="1"/>
  <c r="W1658" i="5"/>
  <c r="K1946" i="5"/>
  <c r="M1946" i="5" s="1"/>
  <c r="R1978" i="5"/>
  <c r="S1978" i="5"/>
  <c r="T1978" i="5"/>
  <c r="Q1403" i="5"/>
  <c r="U1403" i="5"/>
  <c r="S1294" i="5"/>
  <c r="R1294" i="5"/>
  <c r="T1294" i="5"/>
  <c r="X1298" i="5"/>
  <c r="Y1298" i="5" s="1"/>
  <c r="W1298" i="5"/>
  <c r="K1297" i="5"/>
  <c r="M1297" i="5" s="1"/>
  <c r="U1295" i="5"/>
  <c r="Q1295" i="5"/>
  <c r="P1296" i="5"/>
  <c r="AM41" i="8" s="1"/>
  <c r="N1296" i="5"/>
  <c r="N1260" i="5"/>
  <c r="P1260" i="5"/>
  <c r="AM40" i="8" s="1"/>
  <c r="Q1259" i="5"/>
  <c r="U1259" i="5"/>
  <c r="K1261" i="5"/>
  <c r="M1261" i="5" s="1"/>
  <c r="W1262" i="5"/>
  <c r="X1262" i="5"/>
  <c r="Y1262" i="5" s="1"/>
  <c r="T1258" i="5"/>
  <c r="S1258" i="5"/>
  <c r="R1258" i="5"/>
  <c r="S1222" i="5"/>
  <c r="R1222" i="5"/>
  <c r="T1222" i="5"/>
  <c r="P1224" i="5"/>
  <c r="AM39" i="8" s="1"/>
  <c r="N1224" i="5"/>
  <c r="Q1223" i="5"/>
  <c r="U1223" i="5"/>
  <c r="K1225" i="5"/>
  <c r="M1225" i="5" s="1"/>
  <c r="W1226" i="5"/>
  <c r="X1226" i="5"/>
  <c r="Y1226" i="5" s="1"/>
  <c r="K1117" i="5"/>
  <c r="M1117" i="5" s="1"/>
  <c r="S1114" i="5"/>
  <c r="R1114" i="5"/>
  <c r="T1114" i="5"/>
  <c r="W1118" i="5"/>
  <c r="X1118" i="5"/>
  <c r="Y1118" i="5" s="1"/>
  <c r="P1116" i="5"/>
  <c r="AM36" i="8" s="1"/>
  <c r="N1116" i="5"/>
  <c r="Q1115" i="5"/>
  <c r="U1115" i="5"/>
  <c r="K1045" i="5"/>
  <c r="M1045" i="5" s="1"/>
  <c r="X1046" i="5"/>
  <c r="Y1046" i="5" s="1"/>
  <c r="W1046" i="5"/>
  <c r="U1043" i="5"/>
  <c r="Q1043" i="5"/>
  <c r="P1044" i="5"/>
  <c r="AM34" i="8" s="1"/>
  <c r="N1044" i="5"/>
  <c r="T1042" i="5"/>
  <c r="R1042" i="5"/>
  <c r="S1042" i="5"/>
  <c r="P973" i="5"/>
  <c r="AN32" i="8" s="1"/>
  <c r="N973" i="5"/>
  <c r="K974" i="5"/>
  <c r="M974" i="5" s="1"/>
  <c r="U972" i="5"/>
  <c r="Q972" i="5"/>
  <c r="R971" i="5"/>
  <c r="S971" i="5"/>
  <c r="T971" i="5"/>
  <c r="P866" i="5"/>
  <c r="AO29" i="8" s="1"/>
  <c r="N866" i="5"/>
  <c r="S864" i="5"/>
  <c r="T864" i="5"/>
  <c r="R864" i="5"/>
  <c r="U865" i="5"/>
  <c r="Q865" i="5"/>
  <c r="U830" i="5"/>
  <c r="Q830" i="5"/>
  <c r="S829" i="5"/>
  <c r="R829" i="5"/>
  <c r="T829" i="5"/>
  <c r="R720" i="5"/>
  <c r="T720" i="5"/>
  <c r="S720" i="5"/>
  <c r="Q721" i="5"/>
  <c r="P722" i="5"/>
  <c r="AO25" i="8" s="1"/>
  <c r="N722" i="5"/>
  <c r="S648" i="5"/>
  <c r="T648" i="5"/>
  <c r="R648" i="5"/>
  <c r="Q649" i="5"/>
  <c r="U649" i="5"/>
  <c r="P650" i="5"/>
  <c r="AO23" i="8" s="1"/>
  <c r="N650" i="5"/>
  <c r="N216" i="5"/>
  <c r="K217" i="5"/>
  <c r="M217" i="5" s="1"/>
  <c r="N217" i="5" s="1"/>
  <c r="P253" i="5"/>
  <c r="AO11" i="8" s="1"/>
  <c r="N253" i="5"/>
  <c r="Q252" i="5"/>
  <c r="U252" i="5"/>
  <c r="S251" i="5"/>
  <c r="T251" i="5"/>
  <c r="R251" i="5"/>
  <c r="Q216" i="5"/>
  <c r="U216" i="5"/>
  <c r="S215" i="5"/>
  <c r="T215" i="5"/>
  <c r="R215" i="5"/>
  <c r="N180" i="5"/>
  <c r="P180" i="5"/>
  <c r="AN9" i="8" s="1"/>
  <c r="U179" i="5"/>
  <c r="Q179" i="5"/>
  <c r="R178" i="5"/>
  <c r="T178" i="5"/>
  <c r="S178" i="5"/>
  <c r="K181" i="5"/>
  <c r="M181" i="5" s="1"/>
  <c r="S107" i="5"/>
  <c r="T107" i="5"/>
  <c r="R107" i="5"/>
  <c r="U108" i="5"/>
  <c r="Q108" i="5"/>
  <c r="Q8" i="7"/>
  <c r="AT6" i="8" s="1"/>
  <c r="L8" i="7"/>
  <c r="AG7" i="8"/>
  <c r="Q102" i="5"/>
  <c r="R101" i="5"/>
  <c r="S101" i="5"/>
  <c r="T101" i="5"/>
  <c r="R685" i="5" l="1"/>
  <c r="AN75" i="8"/>
  <c r="U721" i="5"/>
  <c r="AL69" i="8"/>
  <c r="R938" i="5"/>
  <c r="T938" i="5"/>
  <c r="S938" i="5"/>
  <c r="R1151" i="5"/>
  <c r="T1151" i="5"/>
  <c r="S1151" i="5"/>
  <c r="AM37" i="8"/>
  <c r="U1152" i="5"/>
  <c r="Q1152" i="5"/>
  <c r="N1153" i="5"/>
  <c r="P1153" i="5"/>
  <c r="AO20" i="8"/>
  <c r="U542" i="5"/>
  <c r="Q542" i="5"/>
  <c r="S541" i="5"/>
  <c r="R541" i="5"/>
  <c r="T541" i="5"/>
  <c r="T1082" i="5"/>
  <c r="R1082" i="5"/>
  <c r="S1082" i="5"/>
  <c r="V1154" i="5"/>
  <c r="K1154" i="5"/>
  <c r="M1154" i="5" s="1"/>
  <c r="S324" i="5"/>
  <c r="R324" i="5"/>
  <c r="T324" i="5"/>
  <c r="AN74" i="8"/>
  <c r="AO13" i="8"/>
  <c r="U325" i="5"/>
  <c r="Q325" i="5"/>
  <c r="P326" i="5"/>
  <c r="N326" i="5"/>
  <c r="T685" i="5"/>
  <c r="P686" i="5"/>
  <c r="AO24" i="8" s="1"/>
  <c r="N109" i="5"/>
  <c r="V1586" i="5"/>
  <c r="V1982" i="5"/>
  <c r="R684" i="5"/>
  <c r="T684" i="5"/>
  <c r="V1262" i="5"/>
  <c r="V1910" i="5"/>
  <c r="V1838" i="5"/>
  <c r="V2018" i="5"/>
  <c r="V1514" i="5"/>
  <c r="V506" i="5"/>
  <c r="V1118" i="5"/>
  <c r="V1226" i="5"/>
  <c r="V1622" i="5"/>
  <c r="V1694" i="5"/>
  <c r="V1046" i="5"/>
  <c r="V1298" i="5"/>
  <c r="V1406" i="5"/>
  <c r="V1478" i="5"/>
  <c r="V398" i="5"/>
  <c r="P1334" i="5"/>
  <c r="AO42" i="8" s="1"/>
  <c r="V2054" i="5"/>
  <c r="AL72" i="8"/>
  <c r="S1332" i="5"/>
  <c r="T1332" i="5"/>
  <c r="AL70" i="8"/>
  <c r="AL77" i="8"/>
  <c r="AL68" i="8"/>
  <c r="T613" i="5"/>
  <c r="R613" i="5"/>
  <c r="S613" i="5"/>
  <c r="AO22" i="8"/>
  <c r="U614" i="5"/>
  <c r="Q614" i="5"/>
  <c r="AM15" i="8"/>
  <c r="Q396" i="5"/>
  <c r="AM69" i="8" s="1"/>
  <c r="U396" i="5"/>
  <c r="N397" i="5"/>
  <c r="P397" i="5"/>
  <c r="R395" i="5"/>
  <c r="T395" i="5"/>
  <c r="S395" i="5"/>
  <c r="K398" i="5"/>
  <c r="M398" i="5" s="1"/>
  <c r="Q1333" i="5"/>
  <c r="R1333" i="5" s="1"/>
  <c r="U1333" i="5" s="1"/>
  <c r="AN42" i="8"/>
  <c r="AM19" i="8"/>
  <c r="Q504" i="5"/>
  <c r="U504" i="5"/>
  <c r="N505" i="5"/>
  <c r="P505" i="5"/>
  <c r="K506" i="5"/>
  <c r="M506" i="5" s="1"/>
  <c r="S503" i="5"/>
  <c r="T503" i="5"/>
  <c r="R503" i="5"/>
  <c r="K1514" i="5"/>
  <c r="M1514" i="5" s="1"/>
  <c r="Q1836" i="5"/>
  <c r="U1836" i="5"/>
  <c r="S1691" i="5"/>
  <c r="T1691" i="5"/>
  <c r="R1691" i="5"/>
  <c r="K1694" i="5"/>
  <c r="M1694" i="5" s="1"/>
  <c r="K1838" i="5"/>
  <c r="M1838" i="5" s="1"/>
  <c r="S1835" i="5"/>
  <c r="R1835" i="5"/>
  <c r="T1835" i="5"/>
  <c r="P1837" i="5"/>
  <c r="AN56" i="8" s="1"/>
  <c r="N1837" i="5"/>
  <c r="P2017" i="5"/>
  <c r="AN61" i="8" s="1"/>
  <c r="N2017" i="5"/>
  <c r="Q1512" i="5"/>
  <c r="U1512" i="5"/>
  <c r="T1979" i="5"/>
  <c r="R1979" i="5"/>
  <c r="S1979" i="5"/>
  <c r="Q1620" i="5"/>
  <c r="U1620" i="5"/>
  <c r="K1586" i="5"/>
  <c r="M1586" i="5" s="1"/>
  <c r="K1982" i="5"/>
  <c r="M1982" i="5" s="1"/>
  <c r="P2053" i="5"/>
  <c r="AN62" i="8" s="1"/>
  <c r="N2053" i="5"/>
  <c r="S1944" i="5"/>
  <c r="T1944" i="5"/>
  <c r="R1944" i="5"/>
  <c r="U1476" i="5"/>
  <c r="Q1476" i="5"/>
  <c r="R1907" i="5"/>
  <c r="S1907" i="5"/>
  <c r="T1907" i="5"/>
  <c r="R2051" i="5"/>
  <c r="S2051" i="5"/>
  <c r="T2051" i="5"/>
  <c r="P1946" i="5"/>
  <c r="AO59" i="8" s="1"/>
  <c r="N1946" i="5"/>
  <c r="S2015" i="5"/>
  <c r="T2015" i="5"/>
  <c r="R2015" i="5"/>
  <c r="P1477" i="5"/>
  <c r="AN46" i="8" s="1"/>
  <c r="N1477" i="5"/>
  <c r="P1981" i="5"/>
  <c r="AN60" i="8" s="1"/>
  <c r="N1981" i="5"/>
  <c r="T1403" i="5"/>
  <c r="R1403" i="5"/>
  <c r="S1403" i="5"/>
  <c r="K1910" i="5"/>
  <c r="M1910" i="5" s="1"/>
  <c r="U2016" i="5"/>
  <c r="Q2016" i="5"/>
  <c r="U1945" i="5"/>
  <c r="Q1945" i="5"/>
  <c r="P1693" i="5"/>
  <c r="AN52" i="8" s="1"/>
  <c r="N1693" i="5"/>
  <c r="Q2052" i="5"/>
  <c r="U2052" i="5"/>
  <c r="Q1657" i="5"/>
  <c r="U1657" i="5"/>
  <c r="U1908" i="5"/>
  <c r="Q1908" i="5"/>
  <c r="P1909" i="5"/>
  <c r="AN58" i="8" s="1"/>
  <c r="N1909" i="5"/>
  <c r="Q1692" i="5"/>
  <c r="U1692" i="5"/>
  <c r="P1658" i="5"/>
  <c r="AO51" i="8" s="1"/>
  <c r="N1658" i="5"/>
  <c r="P1513" i="5"/>
  <c r="AN47" i="8" s="1"/>
  <c r="N1513" i="5"/>
  <c r="T1619" i="5"/>
  <c r="R1619" i="5"/>
  <c r="S1619" i="5"/>
  <c r="Q1584" i="5"/>
  <c r="U1584" i="5"/>
  <c r="K2054" i="5"/>
  <c r="M2054" i="5" s="1"/>
  <c r="T1475" i="5"/>
  <c r="R1475" i="5"/>
  <c r="S1475" i="5"/>
  <c r="K1406" i="5"/>
  <c r="M1406" i="5" s="1"/>
  <c r="K1622" i="5"/>
  <c r="M1622" i="5" s="1"/>
  <c r="K2018" i="5"/>
  <c r="M2018" i="5" s="1"/>
  <c r="P1585" i="5"/>
  <c r="AN49" i="8" s="1"/>
  <c r="N1585" i="5"/>
  <c r="Q1980" i="5"/>
  <c r="U1980" i="5"/>
  <c r="R1656" i="5"/>
  <c r="S1656" i="5"/>
  <c r="T1656" i="5"/>
  <c r="P1405" i="5"/>
  <c r="AN44" i="8" s="1"/>
  <c r="N1405" i="5"/>
  <c r="S1583" i="5"/>
  <c r="R1583" i="5"/>
  <c r="T1583" i="5"/>
  <c r="T1511" i="5"/>
  <c r="S1511" i="5"/>
  <c r="R1511" i="5"/>
  <c r="P1621" i="5"/>
  <c r="AN50" i="8" s="1"/>
  <c r="N1621" i="5"/>
  <c r="K1478" i="5"/>
  <c r="M1478" i="5" s="1"/>
  <c r="U1404" i="5"/>
  <c r="Q1404" i="5"/>
  <c r="P1297" i="5"/>
  <c r="AN41" i="8" s="1"/>
  <c r="N1297" i="5"/>
  <c r="Q1296" i="5"/>
  <c r="U1296" i="5"/>
  <c r="K1298" i="5"/>
  <c r="M1298" i="5" s="1"/>
  <c r="R1295" i="5"/>
  <c r="S1295" i="5"/>
  <c r="T1295" i="5"/>
  <c r="N1261" i="5"/>
  <c r="P1261" i="5"/>
  <c r="AN40" i="8" s="1"/>
  <c r="T1259" i="5"/>
  <c r="S1259" i="5"/>
  <c r="R1259" i="5"/>
  <c r="K1262" i="5"/>
  <c r="M1262" i="5" s="1"/>
  <c r="U1260" i="5"/>
  <c r="Q1260" i="5"/>
  <c r="N1225" i="5"/>
  <c r="P1225" i="5"/>
  <c r="AN39" i="8" s="1"/>
  <c r="S1223" i="5"/>
  <c r="T1223" i="5"/>
  <c r="R1223" i="5"/>
  <c r="K1226" i="5"/>
  <c r="M1226" i="5" s="1"/>
  <c r="Q1224" i="5"/>
  <c r="U1224" i="5"/>
  <c r="S1115" i="5"/>
  <c r="R1115" i="5"/>
  <c r="T1115" i="5"/>
  <c r="Q1116" i="5"/>
  <c r="U1116" i="5"/>
  <c r="K1118" i="5"/>
  <c r="M1118" i="5" s="1"/>
  <c r="N1117" i="5"/>
  <c r="P1117" i="5"/>
  <c r="AN36" i="8" s="1"/>
  <c r="S1043" i="5"/>
  <c r="T1043" i="5"/>
  <c r="R1043" i="5"/>
  <c r="K1046" i="5"/>
  <c r="M1046" i="5" s="1"/>
  <c r="U1044" i="5"/>
  <c r="Q1044" i="5"/>
  <c r="P1045" i="5"/>
  <c r="AN34" i="8" s="1"/>
  <c r="N1045" i="5"/>
  <c r="S972" i="5"/>
  <c r="R972" i="5"/>
  <c r="T972" i="5"/>
  <c r="P974" i="5"/>
  <c r="AO32" i="8" s="1"/>
  <c r="N974" i="5"/>
  <c r="U973" i="5"/>
  <c r="Q973" i="5"/>
  <c r="R865" i="5"/>
  <c r="S865" i="5"/>
  <c r="T865" i="5"/>
  <c r="U866" i="5"/>
  <c r="Q866" i="5"/>
  <c r="T830" i="5"/>
  <c r="R830" i="5"/>
  <c r="S830" i="5"/>
  <c r="U722" i="5"/>
  <c r="Q722" i="5"/>
  <c r="R721" i="5"/>
  <c r="S721" i="5"/>
  <c r="T721" i="5"/>
  <c r="U650" i="5"/>
  <c r="Q650" i="5"/>
  <c r="R649" i="5"/>
  <c r="S649" i="5"/>
  <c r="T649" i="5"/>
  <c r="P217" i="5"/>
  <c r="AO10" i="8" s="1"/>
  <c r="R252" i="5"/>
  <c r="S252" i="5"/>
  <c r="T252" i="5"/>
  <c r="U253" i="5"/>
  <c r="Q253" i="5"/>
  <c r="T216" i="5"/>
  <c r="R216" i="5"/>
  <c r="S216" i="5"/>
  <c r="N181" i="5"/>
  <c r="P181" i="5"/>
  <c r="AO9" i="8" s="1"/>
  <c r="Q180" i="5"/>
  <c r="U180" i="5"/>
  <c r="S179" i="5"/>
  <c r="T179" i="5"/>
  <c r="R179" i="5"/>
  <c r="R108" i="5"/>
  <c r="S108" i="5"/>
  <c r="T108" i="5"/>
  <c r="U109" i="5"/>
  <c r="Q109" i="5"/>
  <c r="G43" i="7"/>
  <c r="F7" i="8"/>
  <c r="P43" i="7"/>
  <c r="E43" i="7"/>
  <c r="R102" i="5"/>
  <c r="U102" i="5" s="1"/>
  <c r="S102" i="5"/>
  <c r="T102" i="5"/>
  <c r="U101" i="5"/>
  <c r="Q686" i="5" l="1"/>
  <c r="R686" i="5" s="1"/>
  <c r="AO75" i="8"/>
  <c r="AN37" i="8"/>
  <c r="U1153" i="5"/>
  <c r="Q1153" i="5"/>
  <c r="P1154" i="5"/>
  <c r="N1154" i="5"/>
  <c r="S1152" i="5"/>
  <c r="T1152" i="5"/>
  <c r="R1152" i="5"/>
  <c r="S542" i="5"/>
  <c r="T542" i="5"/>
  <c r="R542" i="5"/>
  <c r="U686" i="5"/>
  <c r="U326" i="5"/>
  <c r="Q326" i="5"/>
  <c r="AO74" i="8"/>
  <c r="T325" i="5"/>
  <c r="R325" i="5"/>
  <c r="S325" i="5"/>
  <c r="Q1334" i="5"/>
  <c r="R1334" i="5" s="1"/>
  <c r="U1334" i="5" s="1"/>
  <c r="AM72" i="8"/>
  <c r="AM68" i="8"/>
  <c r="AM77" i="8"/>
  <c r="S1333" i="5"/>
  <c r="AM70" i="8"/>
  <c r="H43" i="7"/>
  <c r="R614" i="5"/>
  <c r="S614" i="5"/>
  <c r="T614" i="5"/>
  <c r="T1333" i="5"/>
  <c r="AN15" i="8"/>
  <c r="Q397" i="5"/>
  <c r="AN69" i="8" s="1"/>
  <c r="U397" i="5"/>
  <c r="P398" i="5"/>
  <c r="N398" i="5"/>
  <c r="T396" i="5"/>
  <c r="S396" i="5"/>
  <c r="R396" i="5"/>
  <c r="AN19" i="8"/>
  <c r="U505" i="5"/>
  <c r="Q505" i="5"/>
  <c r="S504" i="5"/>
  <c r="R504" i="5"/>
  <c r="T504" i="5"/>
  <c r="N506" i="5"/>
  <c r="P506" i="5"/>
  <c r="U217" i="5"/>
  <c r="S686" i="5"/>
  <c r="P1694" i="5"/>
  <c r="AO52" i="8" s="1"/>
  <c r="N1694" i="5"/>
  <c r="U1405" i="5"/>
  <c r="Q1405" i="5"/>
  <c r="P2054" i="5"/>
  <c r="AO62" i="8" s="1"/>
  <c r="N2054" i="5"/>
  <c r="R1476" i="5"/>
  <c r="T1476" i="5"/>
  <c r="S1476" i="5"/>
  <c r="U2053" i="5"/>
  <c r="Q2053" i="5"/>
  <c r="T1512" i="5"/>
  <c r="S1512" i="5"/>
  <c r="R1512" i="5"/>
  <c r="P1478" i="5"/>
  <c r="AO46" i="8" s="1"/>
  <c r="N1478" i="5"/>
  <c r="U1585" i="5"/>
  <c r="Q1585" i="5"/>
  <c r="P1406" i="5"/>
  <c r="AO44" i="8" s="1"/>
  <c r="N1406" i="5"/>
  <c r="U1513" i="5"/>
  <c r="Q1513" i="5"/>
  <c r="U1909" i="5"/>
  <c r="Q1909" i="5"/>
  <c r="R2016" i="5"/>
  <c r="S2016" i="5"/>
  <c r="T2016" i="5"/>
  <c r="P1982" i="5"/>
  <c r="AO60" i="8" s="1"/>
  <c r="N1982" i="5"/>
  <c r="S1620" i="5"/>
  <c r="T1620" i="5"/>
  <c r="R1620" i="5"/>
  <c r="P2018" i="5"/>
  <c r="AO61" i="8" s="1"/>
  <c r="N2018" i="5"/>
  <c r="R1584" i="5"/>
  <c r="S1584" i="5"/>
  <c r="T1584" i="5"/>
  <c r="S1908" i="5"/>
  <c r="R1908" i="5"/>
  <c r="T1908" i="5"/>
  <c r="R2052" i="5"/>
  <c r="S2052" i="5"/>
  <c r="T2052" i="5"/>
  <c r="Q2017" i="5"/>
  <c r="U2017" i="5"/>
  <c r="S1836" i="5"/>
  <c r="T1836" i="5"/>
  <c r="R1836" i="5"/>
  <c r="R1404" i="5"/>
  <c r="T1404" i="5"/>
  <c r="S1404" i="5"/>
  <c r="R1657" i="5"/>
  <c r="S1657" i="5"/>
  <c r="T1657" i="5"/>
  <c r="Q1658" i="5"/>
  <c r="U1658" i="5"/>
  <c r="Q1981" i="5"/>
  <c r="U1981" i="5"/>
  <c r="P1838" i="5"/>
  <c r="AO56" i="8" s="1"/>
  <c r="N1838" i="5"/>
  <c r="R1980" i="5"/>
  <c r="S1980" i="5"/>
  <c r="T1980" i="5"/>
  <c r="S1692" i="5"/>
  <c r="T1692" i="5"/>
  <c r="R1692" i="5"/>
  <c r="R1945" i="5"/>
  <c r="S1945" i="5"/>
  <c r="T1945" i="5"/>
  <c r="U1477" i="5"/>
  <c r="Q1477" i="5"/>
  <c r="U1621" i="5"/>
  <c r="Q1621" i="5"/>
  <c r="P1622" i="5"/>
  <c r="AO50" i="8" s="1"/>
  <c r="N1622" i="5"/>
  <c r="U1693" i="5"/>
  <c r="Q1693" i="5"/>
  <c r="P1910" i="5"/>
  <c r="AO58" i="8" s="1"/>
  <c r="N1910" i="5"/>
  <c r="U1946" i="5"/>
  <c r="Q1946" i="5"/>
  <c r="P1586" i="5"/>
  <c r="AO49" i="8" s="1"/>
  <c r="N1586" i="5"/>
  <c r="Q1837" i="5"/>
  <c r="U1837" i="5"/>
  <c r="P1514" i="5"/>
  <c r="AO47" i="8" s="1"/>
  <c r="N1514" i="5"/>
  <c r="T686" i="5"/>
  <c r="N1298" i="5"/>
  <c r="P1298" i="5"/>
  <c r="AO41" i="8" s="1"/>
  <c r="R1296" i="5"/>
  <c r="S1296" i="5"/>
  <c r="T1296" i="5"/>
  <c r="U1297" i="5"/>
  <c r="Q1297" i="5"/>
  <c r="P1262" i="5"/>
  <c r="AO40" i="8" s="1"/>
  <c r="N1262" i="5"/>
  <c r="R1260" i="5"/>
  <c r="S1260" i="5"/>
  <c r="T1260" i="5"/>
  <c r="U1261" i="5"/>
  <c r="Q1261" i="5"/>
  <c r="S1224" i="5"/>
  <c r="T1224" i="5"/>
  <c r="R1224" i="5"/>
  <c r="U1225" i="5"/>
  <c r="Q1225" i="5"/>
  <c r="P1226" i="5"/>
  <c r="AO39" i="8" s="1"/>
  <c r="N1226" i="5"/>
  <c r="Q1117" i="5"/>
  <c r="U1117" i="5"/>
  <c r="R1116" i="5"/>
  <c r="S1116" i="5"/>
  <c r="T1116" i="5"/>
  <c r="N1118" i="5"/>
  <c r="P1118" i="5"/>
  <c r="AO36" i="8" s="1"/>
  <c r="P1046" i="5"/>
  <c r="AO34" i="8" s="1"/>
  <c r="N1046" i="5"/>
  <c r="Q1045" i="5"/>
  <c r="U1045" i="5"/>
  <c r="T1044" i="5"/>
  <c r="R1044" i="5"/>
  <c r="S1044" i="5"/>
  <c r="R973" i="5"/>
  <c r="S973" i="5"/>
  <c r="T973" i="5"/>
  <c r="U974" i="5"/>
  <c r="Q974" i="5"/>
  <c r="S866" i="5"/>
  <c r="T866" i="5"/>
  <c r="R866" i="5"/>
  <c r="S722" i="5"/>
  <c r="R722" i="5"/>
  <c r="T722" i="5"/>
  <c r="S650" i="5"/>
  <c r="R650" i="5"/>
  <c r="T650" i="5"/>
  <c r="Q217" i="5"/>
  <c r="S253" i="5"/>
  <c r="T253" i="5"/>
  <c r="R253" i="5"/>
  <c r="R180" i="5"/>
  <c r="T180" i="5"/>
  <c r="S180" i="5"/>
  <c r="U181" i="5"/>
  <c r="Q181" i="5"/>
  <c r="S109" i="5"/>
  <c r="R109" i="5"/>
  <c r="T109" i="5"/>
  <c r="O43" i="7" s="1"/>
  <c r="I43" i="7"/>
  <c r="J43" i="7" s="1"/>
  <c r="F43" i="7"/>
  <c r="AP7" i="8" s="1"/>
  <c r="N43" i="7"/>
  <c r="AO37" i="8" l="1"/>
  <c r="U1154" i="5"/>
  <c r="Q1154" i="5"/>
  <c r="R1153" i="5"/>
  <c r="S1153" i="5"/>
  <c r="T1153" i="5"/>
  <c r="S326" i="5"/>
  <c r="R326" i="5"/>
  <c r="T326" i="5"/>
  <c r="T1334" i="5"/>
  <c r="S1334" i="5"/>
  <c r="AN72" i="8"/>
  <c r="AN68" i="8"/>
  <c r="AN77" i="8"/>
  <c r="S217" i="5"/>
  <c r="AN70" i="8"/>
  <c r="AO15" i="8"/>
  <c r="U398" i="5"/>
  <c r="Q398" i="5"/>
  <c r="R397" i="5"/>
  <c r="S397" i="5"/>
  <c r="T397" i="5"/>
  <c r="S505" i="5"/>
  <c r="T505" i="5"/>
  <c r="R505" i="5"/>
  <c r="AO19" i="8"/>
  <c r="U506" i="5"/>
  <c r="Q506" i="5"/>
  <c r="U1622" i="5"/>
  <c r="Q1622" i="5"/>
  <c r="Q1982" i="5"/>
  <c r="U1982" i="5"/>
  <c r="T1513" i="5"/>
  <c r="R1513" i="5"/>
  <c r="S1513" i="5"/>
  <c r="R2053" i="5"/>
  <c r="S2053" i="5"/>
  <c r="T2053" i="5"/>
  <c r="U2054" i="5"/>
  <c r="Q2054" i="5"/>
  <c r="R1981" i="5"/>
  <c r="S1981" i="5"/>
  <c r="T1981" i="5"/>
  <c r="Q2018" i="5"/>
  <c r="U2018" i="5"/>
  <c r="U1478" i="5"/>
  <c r="Q1478" i="5"/>
  <c r="T1837" i="5"/>
  <c r="R1837" i="5"/>
  <c r="S1837" i="5"/>
  <c r="Q1910" i="5"/>
  <c r="U1910" i="5"/>
  <c r="R1621" i="5"/>
  <c r="S1621" i="5"/>
  <c r="T1621" i="5"/>
  <c r="S2017" i="5"/>
  <c r="T2017" i="5"/>
  <c r="R2017" i="5"/>
  <c r="R1405" i="5"/>
  <c r="S1405" i="5"/>
  <c r="T1405" i="5"/>
  <c r="S1693" i="5"/>
  <c r="R1693" i="5"/>
  <c r="T1693" i="5"/>
  <c r="T1658" i="5"/>
  <c r="S1658" i="5"/>
  <c r="R1658" i="5"/>
  <c r="Q1406" i="5"/>
  <c r="U1406" i="5"/>
  <c r="U1586" i="5"/>
  <c r="Q1586" i="5"/>
  <c r="T1909" i="5"/>
  <c r="R1909" i="5"/>
  <c r="S1909" i="5"/>
  <c r="R1585" i="5"/>
  <c r="S1585" i="5"/>
  <c r="T1585" i="5"/>
  <c r="Q1514" i="5"/>
  <c r="U1514" i="5"/>
  <c r="R1946" i="5"/>
  <c r="S1946" i="5"/>
  <c r="T1946" i="5"/>
  <c r="R1477" i="5"/>
  <c r="S1477" i="5"/>
  <c r="T1477" i="5"/>
  <c r="U1838" i="5"/>
  <c r="Q1838" i="5"/>
  <c r="U1694" i="5"/>
  <c r="Q1694" i="5"/>
  <c r="R1297" i="5"/>
  <c r="S1297" i="5"/>
  <c r="T1297" i="5"/>
  <c r="U1298" i="5"/>
  <c r="Q1298" i="5"/>
  <c r="S1261" i="5"/>
  <c r="T1261" i="5"/>
  <c r="R1261" i="5"/>
  <c r="Q1262" i="5"/>
  <c r="U1262" i="5"/>
  <c r="Q1226" i="5"/>
  <c r="U1226" i="5"/>
  <c r="R1225" i="5"/>
  <c r="S1225" i="5"/>
  <c r="T1225" i="5"/>
  <c r="Q1118" i="5"/>
  <c r="U1118" i="5"/>
  <c r="R1117" i="5"/>
  <c r="T1117" i="5"/>
  <c r="S1117" i="5"/>
  <c r="S1045" i="5"/>
  <c r="T1045" i="5"/>
  <c r="R1045" i="5"/>
  <c r="Q1046" i="5"/>
  <c r="U1046" i="5"/>
  <c r="S974" i="5"/>
  <c r="R974" i="5"/>
  <c r="T974" i="5"/>
  <c r="T217" i="5"/>
  <c r="R217" i="5"/>
  <c r="S181" i="5"/>
  <c r="T181" i="5"/>
  <c r="R181" i="5"/>
  <c r="AQ7" i="8"/>
  <c r="L43" i="7"/>
  <c r="E7" i="7"/>
  <c r="G7" i="7"/>
  <c r="P7" i="7"/>
  <c r="M43" i="7"/>
  <c r="AO69" i="8" l="1"/>
  <c r="T1154" i="5"/>
  <c r="S1154" i="5"/>
  <c r="R1154" i="5"/>
  <c r="AO72" i="8"/>
  <c r="AO77" i="8"/>
  <c r="AO70" i="8"/>
  <c r="AO68" i="8"/>
  <c r="R398" i="5"/>
  <c r="S398" i="5"/>
  <c r="T398" i="5"/>
  <c r="T506" i="5"/>
  <c r="R506" i="5"/>
  <c r="S506" i="5"/>
  <c r="S1694" i="5"/>
  <c r="T1694" i="5"/>
  <c r="R1694" i="5"/>
  <c r="R1514" i="5"/>
  <c r="S1514" i="5"/>
  <c r="T1514" i="5"/>
  <c r="S2018" i="5"/>
  <c r="T2018" i="5"/>
  <c r="R2018" i="5"/>
  <c r="T1586" i="5"/>
  <c r="R1586" i="5"/>
  <c r="S1586" i="5"/>
  <c r="T1982" i="5"/>
  <c r="R1982" i="5"/>
  <c r="S1982" i="5"/>
  <c r="T1838" i="5"/>
  <c r="R1838" i="5"/>
  <c r="S1838" i="5"/>
  <c r="S1478" i="5"/>
  <c r="T1478" i="5"/>
  <c r="R1478" i="5"/>
  <c r="R1622" i="5"/>
  <c r="T1622" i="5"/>
  <c r="S1622" i="5"/>
  <c r="S1910" i="5"/>
  <c r="T1910" i="5"/>
  <c r="R1910" i="5"/>
  <c r="T1406" i="5"/>
  <c r="R1406" i="5"/>
  <c r="S1406" i="5"/>
  <c r="T2054" i="5"/>
  <c r="S2054" i="5"/>
  <c r="R2054" i="5"/>
  <c r="S1298" i="5"/>
  <c r="T1298" i="5"/>
  <c r="R1298" i="5"/>
  <c r="T1262" i="5"/>
  <c r="R1262" i="5"/>
  <c r="S1262" i="5"/>
  <c r="T1226" i="5"/>
  <c r="R1226" i="5"/>
  <c r="S1226" i="5"/>
  <c r="T1118" i="5"/>
  <c r="R1118" i="5"/>
  <c r="S1118" i="5"/>
  <c r="S1046" i="5"/>
  <c r="R1046" i="5"/>
  <c r="T1046" i="5"/>
  <c r="N7" i="7"/>
  <c r="F7" i="7"/>
  <c r="H7" i="7"/>
  <c r="O7" i="7"/>
  <c r="I7" i="7"/>
  <c r="Q43" i="7"/>
  <c r="AT7" i="8" s="1"/>
  <c r="AR7" i="8"/>
  <c r="AP8" i="8" l="1"/>
  <c r="J7" i="7"/>
  <c r="M7" i="7"/>
  <c r="AR8" i="8" s="1"/>
  <c r="Q7" i="7" l="1"/>
  <c r="AT8" i="8" s="1"/>
  <c r="L7" i="7"/>
  <c r="AQ8" i="8"/>
  <c r="Y147" i="5" l="1"/>
  <c r="K147" i="5" l="1"/>
  <c r="M147" i="5" s="1"/>
  <c r="V147" i="5" l="1"/>
  <c r="P147" i="5"/>
  <c r="N147" i="5"/>
  <c r="Y148" i="5"/>
  <c r="Y149" i="5"/>
  <c r="V149" i="5" s="1"/>
  <c r="Q147" i="5" l="1"/>
  <c r="K148" i="5"/>
  <c r="M148" i="5" s="1"/>
  <c r="Y150" i="5"/>
  <c r="K149" i="5"/>
  <c r="M149" i="5" s="1"/>
  <c r="V148" i="5" l="1"/>
  <c r="T147" i="5"/>
  <c r="R147" i="5"/>
  <c r="U147" i="5" s="1"/>
  <c r="S147" i="5"/>
  <c r="N148" i="5"/>
  <c r="P148" i="5"/>
  <c r="K150" i="5"/>
  <c r="M150" i="5" s="1"/>
  <c r="N149" i="5"/>
  <c r="P149" i="5"/>
  <c r="V150" i="5" l="1"/>
  <c r="Y151" i="5"/>
  <c r="G9" i="8"/>
  <c r="Q148" i="5"/>
  <c r="N150" i="5"/>
  <c r="P150" i="5"/>
  <c r="H9" i="8"/>
  <c r="Q149" i="5"/>
  <c r="K151" i="5" l="1"/>
  <c r="M151" i="5" s="1"/>
  <c r="Y153" i="5"/>
  <c r="Y152" i="5"/>
  <c r="T148" i="5"/>
  <c r="S148" i="5"/>
  <c r="R148" i="5"/>
  <c r="U148" i="5" s="1"/>
  <c r="I9" i="8"/>
  <c r="Q150" i="5"/>
  <c r="S149" i="5"/>
  <c r="R149" i="5"/>
  <c r="U149" i="5" s="1"/>
  <c r="T149" i="5"/>
  <c r="V151" i="5" l="1"/>
  <c r="N151" i="5"/>
  <c r="P151" i="5"/>
  <c r="K152" i="5"/>
  <c r="M152" i="5" s="1"/>
  <c r="R150" i="5"/>
  <c r="U150" i="5" s="1"/>
  <c r="T150" i="5"/>
  <c r="S150" i="5"/>
  <c r="K153" i="5"/>
  <c r="M153" i="5" s="1"/>
  <c r="V153" i="5" l="1"/>
  <c r="V152" i="5"/>
  <c r="Q151" i="5"/>
  <c r="T151" i="5" s="1"/>
  <c r="J9" i="8"/>
  <c r="Y154" i="5"/>
  <c r="V154" i="5" s="1"/>
  <c r="P152" i="5"/>
  <c r="N152" i="5"/>
  <c r="P153" i="5"/>
  <c r="N153" i="5"/>
  <c r="R151" i="5" l="1"/>
  <c r="U151" i="5" s="1"/>
  <c r="S151" i="5"/>
  <c r="K154" i="5"/>
  <c r="M154" i="5" s="1"/>
  <c r="Y155" i="5"/>
  <c r="V155" i="5" s="1"/>
  <c r="Q152" i="5"/>
  <c r="K9" i="8"/>
  <c r="Q153" i="5"/>
  <c r="L9" i="8"/>
  <c r="P154" i="5" l="1"/>
  <c r="N154" i="5"/>
  <c r="Y156" i="5"/>
  <c r="K155" i="5"/>
  <c r="R152" i="5"/>
  <c r="U152" i="5" s="1"/>
  <c r="T152" i="5"/>
  <c r="S152" i="5"/>
  <c r="R153" i="5"/>
  <c r="U153" i="5" s="1"/>
  <c r="T153" i="5"/>
  <c r="S153" i="5"/>
  <c r="M155" i="5" l="1"/>
  <c r="Q154" i="5"/>
  <c r="M9" i="8"/>
  <c r="Y157" i="5"/>
  <c r="K156" i="5"/>
  <c r="V156" i="5" s="1"/>
  <c r="M156" i="5" l="1"/>
  <c r="N155" i="5"/>
  <c r="P155" i="5"/>
  <c r="T154" i="5"/>
  <c r="S154" i="5"/>
  <c r="R154" i="5"/>
  <c r="U154" i="5" s="1"/>
  <c r="Y158" i="5"/>
  <c r="V158" i="5" s="1"/>
  <c r="K157" i="5"/>
  <c r="V157" i="5" s="1"/>
  <c r="M157" i="5" l="1"/>
  <c r="P156" i="5"/>
  <c r="N156" i="5"/>
  <c r="N9" i="8"/>
  <c r="Q155" i="5"/>
  <c r="Y159" i="5"/>
  <c r="V159" i="5" s="1"/>
  <c r="K158" i="5"/>
  <c r="M158" i="5" l="1"/>
  <c r="N157" i="5"/>
  <c r="P157" i="5"/>
  <c r="Q156" i="5"/>
  <c r="O9" i="8"/>
  <c r="S155" i="5"/>
  <c r="T155" i="5"/>
  <c r="R155" i="5"/>
  <c r="U155" i="5" s="1"/>
  <c r="Y161" i="5"/>
  <c r="V161" i="5" s="1"/>
  <c r="Y160" i="5"/>
  <c r="V160" i="5" s="1"/>
  <c r="K159" i="5"/>
  <c r="M159" i="5" l="1"/>
  <c r="N158" i="5"/>
  <c r="P158" i="5"/>
  <c r="Q157" i="5"/>
  <c r="R157" i="5" s="1"/>
  <c r="U157" i="5" s="1"/>
  <c r="P9" i="8"/>
  <c r="R156" i="5"/>
  <c r="U156" i="5" s="1"/>
  <c r="S156" i="5"/>
  <c r="T156" i="5"/>
  <c r="K160" i="5"/>
  <c r="M160" i="5" s="1"/>
  <c r="K161" i="5"/>
  <c r="M161" i="5" l="1"/>
  <c r="Q158" i="5"/>
  <c r="Q9" i="8"/>
  <c r="P159" i="5"/>
  <c r="N159" i="5"/>
  <c r="S157" i="5"/>
  <c r="T157" i="5"/>
  <c r="N160" i="5"/>
  <c r="P160" i="5"/>
  <c r="Y162" i="5"/>
  <c r="V162" i="5" s="1"/>
  <c r="P161" i="5" l="1"/>
  <c r="N161" i="5"/>
  <c r="R158" i="5"/>
  <c r="U158" i="5" s="1"/>
  <c r="S158" i="5"/>
  <c r="T158" i="5"/>
  <c r="Q159" i="5"/>
  <c r="R9" i="8"/>
  <c r="Q160" i="5"/>
  <c r="S9" i="8"/>
  <c r="Y164" i="5"/>
  <c r="V164" i="5" s="1"/>
  <c r="Y163" i="5"/>
  <c r="V163" i="5" s="1"/>
  <c r="K162" i="5"/>
  <c r="T9" i="8" l="1"/>
  <c r="M162" i="5"/>
  <c r="Q161" i="5"/>
  <c r="S159" i="5"/>
  <c r="R159" i="5"/>
  <c r="U159" i="5" s="1"/>
  <c r="T159" i="5"/>
  <c r="T160" i="5"/>
  <c r="R160" i="5"/>
  <c r="U160" i="5" s="1"/>
  <c r="S160" i="5"/>
  <c r="K163" i="5"/>
  <c r="M163" i="5" s="1"/>
  <c r="K164" i="5"/>
  <c r="M164" i="5" s="1"/>
  <c r="P162" i="5" l="1"/>
  <c r="Q162" i="5" s="1"/>
  <c r="N162" i="5"/>
  <c r="R161" i="5"/>
  <c r="U161" i="5" s="1"/>
  <c r="T161" i="5"/>
  <c r="S161" i="5"/>
  <c r="N163" i="5"/>
  <c r="P163" i="5"/>
  <c r="Y165" i="5"/>
  <c r="V165" i="5" s="1"/>
  <c r="N164" i="5"/>
  <c r="P164" i="5"/>
  <c r="U9" i="8" l="1"/>
  <c r="T162" i="5"/>
  <c r="R162" i="5"/>
  <c r="U162" i="5" s="1"/>
  <c r="S162" i="5"/>
  <c r="Q163" i="5"/>
  <c r="T163" i="5" s="1"/>
  <c r="V9" i="8"/>
  <c r="K165" i="5"/>
  <c r="M165" i="5" s="1"/>
  <c r="Y166" i="5"/>
  <c r="V166" i="5" s="1"/>
  <c r="W9" i="8"/>
  <c r="Q164" i="5"/>
  <c r="R163" i="5" l="1"/>
  <c r="U163" i="5" s="1"/>
  <c r="S163" i="5"/>
  <c r="P165" i="5"/>
  <c r="N165" i="5"/>
  <c r="Y168" i="5"/>
  <c r="V168" i="5" s="1"/>
  <c r="Y167" i="5"/>
  <c r="V167" i="5" s="1"/>
  <c r="K166" i="5"/>
  <c r="M166" i="5" s="1"/>
  <c r="R164" i="5"/>
  <c r="U164" i="5" s="1"/>
  <c r="S164" i="5"/>
  <c r="T164" i="5"/>
  <c r="Q165" i="5" l="1"/>
  <c r="X9" i="8"/>
  <c r="K167" i="5"/>
  <c r="M167" i="5" s="1"/>
  <c r="Y169" i="5"/>
  <c r="V169" i="5" s="1"/>
  <c r="P166" i="5"/>
  <c r="Q166" i="5" s="1"/>
  <c r="N166" i="5"/>
  <c r="K168" i="5"/>
  <c r="M168" i="5" s="1"/>
  <c r="Y9" i="8" l="1"/>
  <c r="T165" i="5"/>
  <c r="S165" i="5"/>
  <c r="R165" i="5"/>
  <c r="U165" i="5" s="1"/>
  <c r="Y170" i="5"/>
  <c r="V170" i="5" s="1"/>
  <c r="N167" i="5"/>
  <c r="P167" i="5"/>
  <c r="Z9" i="8" s="1"/>
  <c r="T166" i="5"/>
  <c r="R166" i="5"/>
  <c r="U166" i="5" s="1"/>
  <c r="S166" i="5"/>
  <c r="K169" i="5"/>
  <c r="M169" i="5" s="1"/>
  <c r="N168" i="5"/>
  <c r="P168" i="5"/>
  <c r="Q167" i="5" l="1"/>
  <c r="P169" i="5"/>
  <c r="N169" i="5"/>
  <c r="K170" i="5"/>
  <c r="M170" i="5" s="1"/>
  <c r="AA9" i="8"/>
  <c r="Q168" i="5"/>
  <c r="Y172" i="5" l="1"/>
  <c r="V172" i="5" s="1"/>
  <c r="Y171" i="5"/>
  <c r="V171" i="5" s="1"/>
  <c r="T167" i="5"/>
  <c r="S167" i="5"/>
  <c r="R167" i="5"/>
  <c r="U167" i="5" s="1"/>
  <c r="AB9" i="8"/>
  <c r="Q169" i="5"/>
  <c r="N170" i="5"/>
  <c r="P170" i="5"/>
  <c r="T168" i="5"/>
  <c r="S168" i="5"/>
  <c r="R168" i="5"/>
  <c r="U168" i="5" s="1"/>
  <c r="K171" i="5" l="1"/>
  <c r="M171" i="5" s="1"/>
  <c r="R169" i="5"/>
  <c r="U169" i="5" s="1"/>
  <c r="S169" i="5"/>
  <c r="T169" i="5"/>
  <c r="AC9" i="8"/>
  <c r="Q170" i="5"/>
  <c r="K172" i="5"/>
  <c r="M172" i="5" s="1"/>
  <c r="N171" i="5" l="1"/>
  <c r="P171" i="5"/>
  <c r="Y173" i="5"/>
  <c r="V173" i="5" s="1"/>
  <c r="R170" i="5"/>
  <c r="U170" i="5" s="1"/>
  <c r="T170" i="5"/>
  <c r="S170" i="5"/>
  <c r="N172" i="5"/>
  <c r="P172" i="5"/>
  <c r="Q171" i="5" l="1"/>
  <c r="R171" i="5" s="1"/>
  <c r="U171" i="5" s="1"/>
  <c r="AD9" i="8"/>
  <c r="Y174" i="5"/>
  <c r="V174" i="5" s="1"/>
  <c r="K173" i="5"/>
  <c r="M173" i="5" s="1"/>
  <c r="AE9" i="8"/>
  <c r="Q172" i="5"/>
  <c r="T171" i="5" l="1"/>
  <c r="S171" i="5"/>
  <c r="P173" i="5"/>
  <c r="AF9" i="8" s="1"/>
  <c r="N173" i="5"/>
  <c r="Y175" i="5"/>
  <c r="V175" i="5" s="1"/>
  <c r="K174" i="5"/>
  <c r="M174" i="5" s="1"/>
  <c r="S172" i="5"/>
  <c r="T172" i="5"/>
  <c r="R172" i="5"/>
  <c r="U172" i="5" s="1"/>
  <c r="Q173" i="5" l="1"/>
  <c r="T173" i="5" s="1"/>
  <c r="K175" i="5"/>
  <c r="M175" i="5" s="1"/>
  <c r="N174" i="5"/>
  <c r="P174" i="5"/>
  <c r="AH9" i="8" s="1"/>
  <c r="Q174" i="5" l="1"/>
  <c r="AG9" i="8"/>
  <c r="R173" i="5"/>
  <c r="U173" i="5" s="1"/>
  <c r="S173" i="5"/>
  <c r="Y183" i="5"/>
  <c r="P175" i="5"/>
  <c r="AI9" i="8" s="1"/>
  <c r="N175" i="5"/>
  <c r="F9" i="8" l="1"/>
  <c r="K183" i="5"/>
  <c r="M183" i="5" s="1"/>
  <c r="S174" i="5"/>
  <c r="R174" i="5"/>
  <c r="U174" i="5" s="1"/>
  <c r="T174" i="5"/>
  <c r="Q175" i="5"/>
  <c r="Y184" i="5"/>
  <c r="V183" i="5" l="1"/>
  <c r="K184" i="5"/>
  <c r="M184" i="5" s="1"/>
  <c r="P183" i="5"/>
  <c r="N183" i="5"/>
  <c r="Y185" i="5"/>
  <c r="T175" i="5"/>
  <c r="O19" i="7" s="1"/>
  <c r="S175" i="5"/>
  <c r="R175" i="5"/>
  <c r="U175" i="5" s="1"/>
  <c r="K185" i="5" l="1"/>
  <c r="M185" i="5" s="1"/>
  <c r="N185" i="5" s="1"/>
  <c r="V184" i="5"/>
  <c r="Q183" i="5"/>
  <c r="N184" i="5"/>
  <c r="P184" i="5"/>
  <c r="V185" i="5" l="1"/>
  <c r="P185" i="5"/>
  <c r="Q185" i="5" s="1"/>
  <c r="T185" i="5" s="1"/>
  <c r="G10" i="8"/>
  <c r="Q184" i="5"/>
  <c r="S183" i="5"/>
  <c r="R183" i="5"/>
  <c r="U183" i="5" s="1"/>
  <c r="T183" i="5"/>
  <c r="H10" i="8"/>
  <c r="Y186" i="5"/>
  <c r="V186" i="5" s="1"/>
  <c r="Y187" i="5"/>
  <c r="S184" i="5" l="1"/>
  <c r="R184" i="5"/>
  <c r="U184" i="5" s="1"/>
  <c r="T184" i="5"/>
  <c r="R185" i="5"/>
  <c r="U185" i="5" s="1"/>
  <c r="S185" i="5"/>
  <c r="K186" i="5"/>
  <c r="M186" i="5" s="1"/>
  <c r="K187" i="5"/>
  <c r="M187" i="5" s="1"/>
  <c r="V187" i="5" l="1"/>
  <c r="N186" i="5"/>
  <c r="P186" i="5"/>
  <c r="Y188" i="5"/>
  <c r="P187" i="5"/>
  <c r="N187" i="5"/>
  <c r="Q186" i="5" l="1"/>
  <c r="R186" i="5" s="1"/>
  <c r="I10" i="8"/>
  <c r="K188" i="5"/>
  <c r="M188" i="5" s="1"/>
  <c r="Y189" i="5"/>
  <c r="J10" i="8"/>
  <c r="Q187" i="5"/>
  <c r="V188" i="5" l="1"/>
  <c r="T186" i="5"/>
  <c r="S186" i="5"/>
  <c r="U186" i="5"/>
  <c r="N188" i="5"/>
  <c r="P188" i="5"/>
  <c r="K189" i="5"/>
  <c r="M189" i="5" s="1"/>
  <c r="Y190" i="5"/>
  <c r="R187" i="5"/>
  <c r="U187" i="5" s="1"/>
  <c r="T187" i="5"/>
  <c r="S187" i="5"/>
  <c r="V189" i="5" l="1"/>
  <c r="Q188" i="5"/>
  <c r="K10" i="8"/>
  <c r="N189" i="5"/>
  <c r="P189" i="5"/>
  <c r="Y191" i="5"/>
  <c r="K190" i="5"/>
  <c r="V190" i="5" s="1"/>
  <c r="M190" i="5" l="1"/>
  <c r="Q189" i="5"/>
  <c r="L10" i="8"/>
  <c r="R188" i="5"/>
  <c r="U188" i="5" s="1"/>
  <c r="T188" i="5"/>
  <c r="S188" i="5"/>
  <c r="K191" i="5"/>
  <c r="M191" i="5" s="1"/>
  <c r="Y192" i="5"/>
  <c r="V192" i="5" s="1"/>
  <c r="V191" i="5" l="1"/>
  <c r="P190" i="5"/>
  <c r="N190" i="5"/>
  <c r="S189" i="5"/>
  <c r="T189" i="5"/>
  <c r="R189" i="5"/>
  <c r="U189" i="5" s="1"/>
  <c r="P191" i="5"/>
  <c r="N191" i="5"/>
  <c r="K192" i="5"/>
  <c r="Y194" i="5"/>
  <c r="V194" i="5" s="1"/>
  <c r="Y193" i="5"/>
  <c r="V193" i="5" s="1"/>
  <c r="Q190" i="5" l="1"/>
  <c r="M10" i="8"/>
  <c r="M192" i="5"/>
  <c r="Q191" i="5"/>
  <c r="N10" i="8"/>
  <c r="Y195" i="5"/>
  <c r="V195" i="5" s="1"/>
  <c r="K193" i="5"/>
  <c r="K194" i="5"/>
  <c r="M194" i="5" l="1"/>
  <c r="M193" i="5"/>
  <c r="S190" i="5"/>
  <c r="T190" i="5"/>
  <c r="R190" i="5"/>
  <c r="U190" i="5" s="1"/>
  <c r="P192" i="5"/>
  <c r="N192" i="5"/>
  <c r="R191" i="5"/>
  <c r="U191" i="5" s="1"/>
  <c r="T191" i="5"/>
  <c r="S191" i="5"/>
  <c r="K195" i="5"/>
  <c r="N194" i="5" l="1"/>
  <c r="P194" i="5"/>
  <c r="Q194" i="5" s="1"/>
  <c r="M195" i="5"/>
  <c r="N193" i="5"/>
  <c r="P193" i="5"/>
  <c r="O10" i="8"/>
  <c r="Q192" i="5"/>
  <c r="Y196" i="5"/>
  <c r="V196" i="5" s="1"/>
  <c r="Y197" i="5"/>
  <c r="V197" i="5" s="1"/>
  <c r="Q10" i="8" l="1"/>
  <c r="Q193" i="5"/>
  <c r="P10" i="8"/>
  <c r="N195" i="5"/>
  <c r="P195" i="5"/>
  <c r="R192" i="5"/>
  <c r="U192" i="5" s="1"/>
  <c r="T192" i="5"/>
  <c r="S192" i="5"/>
  <c r="K196" i="5"/>
  <c r="T194" i="5"/>
  <c r="S194" i="5"/>
  <c r="R194" i="5"/>
  <c r="U194" i="5" s="1"/>
  <c r="K197" i="5"/>
  <c r="M197" i="5" s="1"/>
  <c r="Q195" i="5" l="1"/>
  <c r="R10" i="8"/>
  <c r="S193" i="5"/>
  <c r="T193" i="5"/>
  <c r="R193" i="5"/>
  <c r="U193" i="5" s="1"/>
  <c r="M196" i="5"/>
  <c r="Y198" i="5"/>
  <c r="V198" i="5" s="1"/>
  <c r="N197" i="5"/>
  <c r="P197" i="5"/>
  <c r="S195" i="5" l="1"/>
  <c r="R195" i="5"/>
  <c r="U195" i="5" s="1"/>
  <c r="T195" i="5"/>
  <c r="N196" i="5"/>
  <c r="P196" i="5"/>
  <c r="Q196" i="5" s="1"/>
  <c r="K198" i="5"/>
  <c r="M198" i="5" s="1"/>
  <c r="Y199" i="5"/>
  <c r="V199" i="5" s="1"/>
  <c r="Q197" i="5"/>
  <c r="T10" i="8" l="1"/>
  <c r="S10" i="8"/>
  <c r="S196" i="5"/>
  <c r="R196" i="5"/>
  <c r="U196" i="5" s="1"/>
  <c r="T196" i="5"/>
  <c r="P198" i="5"/>
  <c r="N198" i="5"/>
  <c r="K199" i="5"/>
  <c r="M199" i="5" s="1"/>
  <c r="Y200" i="5"/>
  <c r="V200" i="5" s="1"/>
  <c r="T197" i="5"/>
  <c r="R197" i="5"/>
  <c r="U197" i="5" s="1"/>
  <c r="S197" i="5"/>
  <c r="U10" i="8" l="1"/>
  <c r="Q198" i="5"/>
  <c r="P199" i="5"/>
  <c r="N199" i="5"/>
  <c r="Y201" i="5"/>
  <c r="V201" i="5" s="1"/>
  <c r="K200" i="5"/>
  <c r="M200" i="5" s="1"/>
  <c r="T198" i="5" l="1"/>
  <c r="Q199" i="5"/>
  <c r="V10" i="8"/>
  <c r="K201" i="5"/>
  <c r="M201" i="5" s="1"/>
  <c r="Y202" i="5"/>
  <c r="V202" i="5" s="1"/>
  <c r="S198" i="5"/>
  <c r="R198" i="5"/>
  <c r="U198" i="5" s="1"/>
  <c r="P200" i="5"/>
  <c r="N200" i="5"/>
  <c r="R199" i="5" l="1"/>
  <c r="U199" i="5" s="1"/>
  <c r="T199" i="5"/>
  <c r="S199" i="5"/>
  <c r="N201" i="5"/>
  <c r="P201" i="5"/>
  <c r="K202" i="5"/>
  <c r="M202" i="5" s="1"/>
  <c r="Y203" i="5"/>
  <c r="V203" i="5" s="1"/>
  <c r="Y204" i="5"/>
  <c r="V204" i="5" s="1"/>
  <c r="Q200" i="5"/>
  <c r="R200" i="5" s="1"/>
  <c r="U200" i="5" s="1"/>
  <c r="W10" i="8"/>
  <c r="Q201" i="5" l="1"/>
  <c r="X10" i="8"/>
  <c r="N202" i="5"/>
  <c r="P202" i="5"/>
  <c r="K203" i="5"/>
  <c r="M203" i="5" s="1"/>
  <c r="S200" i="5"/>
  <c r="T200" i="5"/>
  <c r="K204" i="5"/>
  <c r="M204" i="5" s="1"/>
  <c r="T201" i="5" l="1"/>
  <c r="S201" i="5"/>
  <c r="R201" i="5"/>
  <c r="U201" i="5" s="1"/>
  <c r="Q202" i="5"/>
  <c r="Y10" i="8"/>
  <c r="N203" i="5"/>
  <c r="P203" i="5"/>
  <c r="Y205" i="5"/>
  <c r="V205" i="5" s="1"/>
  <c r="P204" i="5"/>
  <c r="N204" i="5"/>
  <c r="R202" i="5" l="1"/>
  <c r="U202" i="5" s="1"/>
  <c r="T202" i="5"/>
  <c r="S202" i="5"/>
  <c r="Z10" i="8"/>
  <c r="Q203" i="5"/>
  <c r="Y206" i="5"/>
  <c r="V206" i="5" s="1"/>
  <c r="K205" i="5"/>
  <c r="M205" i="5" s="1"/>
  <c r="AA10" i="8"/>
  <c r="Q204" i="5"/>
  <c r="T203" i="5" l="1"/>
  <c r="S203" i="5"/>
  <c r="R203" i="5"/>
  <c r="U203" i="5" s="1"/>
  <c r="K206" i="5"/>
  <c r="M206" i="5" s="1"/>
  <c r="Y207" i="5"/>
  <c r="V207" i="5" s="1"/>
  <c r="N205" i="5"/>
  <c r="P205" i="5"/>
  <c r="T204" i="5"/>
  <c r="S204" i="5"/>
  <c r="R204" i="5"/>
  <c r="U204" i="5" s="1"/>
  <c r="Q205" i="5" l="1"/>
  <c r="AB10" i="8"/>
  <c r="K207" i="5"/>
  <c r="M207" i="5" s="1"/>
  <c r="Y208" i="5"/>
  <c r="V208" i="5" s="1"/>
  <c r="P206" i="5"/>
  <c r="N206" i="5"/>
  <c r="S205" i="5" l="1"/>
  <c r="T205" i="5"/>
  <c r="R205" i="5"/>
  <c r="U205" i="5" s="1"/>
  <c r="Q206" i="5"/>
  <c r="AC10" i="8"/>
  <c r="N207" i="5"/>
  <c r="P207" i="5"/>
  <c r="K208" i="5"/>
  <c r="M208" i="5" s="1"/>
  <c r="Y210" i="5"/>
  <c r="V210" i="5" s="1"/>
  <c r="Y209" i="5"/>
  <c r="V209" i="5" s="1"/>
  <c r="S206" i="5" l="1"/>
  <c r="T206" i="5"/>
  <c r="R206" i="5"/>
  <c r="U206" i="5" s="1"/>
  <c r="Q207" i="5"/>
  <c r="AD10" i="8"/>
  <c r="N208" i="5"/>
  <c r="P208" i="5"/>
  <c r="K209" i="5"/>
  <c r="M209" i="5" s="1"/>
  <c r="K210" i="5"/>
  <c r="M210" i="5" s="1"/>
  <c r="Q208" i="5" l="1"/>
  <c r="AE10" i="8"/>
  <c r="T207" i="5"/>
  <c r="S207" i="5"/>
  <c r="R207" i="5"/>
  <c r="U207" i="5" s="1"/>
  <c r="Y211" i="5"/>
  <c r="V211" i="5" s="1"/>
  <c r="P209" i="5"/>
  <c r="N209" i="5"/>
  <c r="P210" i="5"/>
  <c r="AH10" i="8" s="1"/>
  <c r="N210" i="5"/>
  <c r="S208" i="5" l="1"/>
  <c r="T208" i="5"/>
  <c r="R208" i="5"/>
  <c r="U208" i="5" s="1"/>
  <c r="Q209" i="5"/>
  <c r="AF10" i="8"/>
  <c r="K211" i="5"/>
  <c r="M211" i="5" s="1"/>
  <c r="AG10" i="8"/>
  <c r="Q210" i="5"/>
  <c r="T209" i="5" l="1"/>
  <c r="R209" i="5"/>
  <c r="U209" i="5" s="1"/>
  <c r="S209" i="5"/>
  <c r="P211" i="5"/>
  <c r="AI10" i="8" s="1"/>
  <c r="N211" i="5"/>
  <c r="T210" i="5"/>
  <c r="R210" i="5"/>
  <c r="U210" i="5" s="1"/>
  <c r="S210" i="5"/>
  <c r="F10" i="8" l="1"/>
  <c r="Q211" i="5"/>
  <c r="T211" i="5" l="1"/>
  <c r="S211" i="5"/>
  <c r="R211" i="5"/>
  <c r="U211" i="5" s="1"/>
  <c r="E58" i="7" l="1"/>
  <c r="P58" i="7"/>
  <c r="G58" i="7"/>
  <c r="H58" i="7" l="1"/>
  <c r="N58" i="7"/>
  <c r="I58" i="7"/>
  <c r="F58" i="7"/>
  <c r="O58" i="7"/>
  <c r="E59" i="7"/>
  <c r="P59" i="7"/>
  <c r="G59" i="7"/>
  <c r="Y225" i="5" l="1"/>
  <c r="N59" i="7"/>
  <c r="J58" i="7"/>
  <c r="M58" i="7"/>
  <c r="AR12" i="8" s="1"/>
  <c r="AP12" i="8"/>
  <c r="K225" i="5" l="1"/>
  <c r="M225" i="5" s="1"/>
  <c r="Q58" i="7"/>
  <c r="AT12" i="8" s="1"/>
  <c r="I59" i="7"/>
  <c r="H59" i="7"/>
  <c r="F59" i="7"/>
  <c r="AP13" i="8" s="1"/>
  <c r="O59" i="7"/>
  <c r="AQ12" i="8"/>
  <c r="L58" i="7"/>
  <c r="P10" i="7"/>
  <c r="G10" i="7"/>
  <c r="N10" i="7"/>
  <c r="E10" i="7"/>
  <c r="P225" i="5" l="1"/>
  <c r="M11" i="8" s="1"/>
  <c r="N225" i="5"/>
  <c r="J59" i="7"/>
  <c r="M59" i="7"/>
  <c r="I10" i="7"/>
  <c r="F10" i="7"/>
  <c r="H10" i="7"/>
  <c r="O10" i="7"/>
  <c r="U225" i="5" l="1"/>
  <c r="L11" i="8"/>
  <c r="Q225" i="5"/>
  <c r="L59" i="7"/>
  <c r="AQ13" i="8"/>
  <c r="AR13" i="8"/>
  <c r="Q59" i="7"/>
  <c r="AT13" i="8" s="1"/>
  <c r="J10" i="7"/>
  <c r="AP14" i="8"/>
  <c r="M10" i="7"/>
  <c r="T225" i="5" l="1"/>
  <c r="S225" i="5"/>
  <c r="R225" i="5"/>
  <c r="AQ14" i="8"/>
  <c r="L10" i="7"/>
  <c r="AR14" i="8"/>
  <c r="Q10" i="7"/>
  <c r="AT14" i="8" s="1"/>
  <c r="G15" i="8" l="1"/>
  <c r="Y231" i="5" l="1"/>
  <c r="K231" i="5" l="1"/>
  <c r="M231" i="5" s="1"/>
  <c r="Y232" i="5"/>
  <c r="H15" i="8"/>
  <c r="P231" i="5" l="1"/>
  <c r="N231" i="5"/>
  <c r="K232" i="5"/>
  <c r="M232" i="5" s="1"/>
  <c r="Y233" i="5"/>
  <c r="I15" i="8"/>
  <c r="J15" i="8"/>
  <c r="R11" i="8" l="1"/>
  <c r="Q231" i="5"/>
  <c r="N232" i="5"/>
  <c r="P232" i="5"/>
  <c r="K233" i="5"/>
  <c r="M233" i="5" s="1"/>
  <c r="Y234" i="5"/>
  <c r="R73" i="8" l="1"/>
  <c r="T231" i="5"/>
  <c r="S231" i="5"/>
  <c r="R231" i="5"/>
  <c r="S11" i="8"/>
  <c r="Q232" i="5"/>
  <c r="P233" i="5"/>
  <c r="N233" i="5"/>
  <c r="K234" i="5"/>
  <c r="M234" i="5" s="1"/>
  <c r="Y235" i="5"/>
  <c r="K15" i="8"/>
  <c r="U231" i="5" l="1"/>
  <c r="T232" i="5"/>
  <c r="S232" i="5"/>
  <c r="R232" i="5"/>
  <c r="U232" i="5" s="1"/>
  <c r="T11" i="8"/>
  <c r="Q233" i="5"/>
  <c r="P234" i="5"/>
  <c r="N234" i="5"/>
  <c r="K235" i="5"/>
  <c r="M235" i="5" s="1"/>
  <c r="Y236" i="5"/>
  <c r="L15" i="8"/>
  <c r="M15" i="8"/>
  <c r="R233" i="5" l="1"/>
  <c r="T233" i="5"/>
  <c r="S233" i="5"/>
  <c r="U11" i="8"/>
  <c r="Q234" i="5"/>
  <c r="N235" i="5"/>
  <c r="P235" i="5"/>
  <c r="K236" i="5"/>
  <c r="M236" i="5" s="1"/>
  <c r="Y237" i="5"/>
  <c r="N15" i="8"/>
  <c r="U233" i="5" l="1"/>
  <c r="S234" i="5"/>
  <c r="R234" i="5"/>
  <c r="U234" i="5" s="1"/>
  <c r="T234" i="5"/>
  <c r="V11" i="8"/>
  <c r="Q235" i="5"/>
  <c r="U235" i="5" s="1"/>
  <c r="P236" i="5"/>
  <c r="N236" i="5"/>
  <c r="K237" i="5"/>
  <c r="M237" i="5" s="1"/>
  <c r="Y238" i="5"/>
  <c r="S235" i="5" l="1"/>
  <c r="T235" i="5"/>
  <c r="R235" i="5"/>
  <c r="W11" i="8"/>
  <c r="Q236" i="5"/>
  <c r="P237" i="5"/>
  <c r="N237" i="5"/>
  <c r="K238" i="5"/>
  <c r="M238" i="5" s="1"/>
  <c r="Y239" i="5"/>
  <c r="O15" i="8"/>
  <c r="T236" i="5" l="1"/>
  <c r="S236" i="5"/>
  <c r="R236" i="5"/>
  <c r="U236" i="5" s="1"/>
  <c r="Q237" i="5"/>
  <c r="X11" i="8"/>
  <c r="P238" i="5"/>
  <c r="N238" i="5"/>
  <c r="K239" i="5"/>
  <c r="M239" i="5" s="1"/>
  <c r="Y240" i="5"/>
  <c r="P15" i="8"/>
  <c r="R237" i="5" l="1"/>
  <c r="U237" i="5" s="1"/>
  <c r="T237" i="5"/>
  <c r="S237" i="5"/>
  <c r="Q238" i="5"/>
  <c r="Y11" i="8"/>
  <c r="P239" i="5"/>
  <c r="N239" i="5"/>
  <c r="K240" i="5"/>
  <c r="M240" i="5" s="1"/>
  <c r="Y241" i="5"/>
  <c r="Q15" i="8"/>
  <c r="S238" i="5" l="1"/>
  <c r="R238" i="5"/>
  <c r="U238" i="5" s="1"/>
  <c r="T238" i="5"/>
  <c r="Q239" i="5"/>
  <c r="Z11" i="8"/>
  <c r="N240" i="5"/>
  <c r="P240" i="5"/>
  <c r="K241" i="5"/>
  <c r="M241" i="5" s="1"/>
  <c r="Y242" i="5"/>
  <c r="S15" i="8"/>
  <c r="T239" i="5" l="1"/>
  <c r="S239" i="5"/>
  <c r="R239" i="5"/>
  <c r="U239" i="5" s="1"/>
  <c r="AA11" i="8"/>
  <c r="Q240" i="5"/>
  <c r="N241" i="5"/>
  <c r="P241" i="5"/>
  <c r="K242" i="5"/>
  <c r="M242" i="5" s="1"/>
  <c r="Y243" i="5"/>
  <c r="R15" i="8"/>
  <c r="T15" i="8"/>
  <c r="T240" i="5" l="1"/>
  <c r="S240" i="5"/>
  <c r="R240" i="5"/>
  <c r="U240" i="5" s="1"/>
  <c r="Q241" i="5"/>
  <c r="AB11" i="8"/>
  <c r="P242" i="5"/>
  <c r="N242" i="5"/>
  <c r="K243" i="5"/>
  <c r="M243" i="5" s="1"/>
  <c r="Y244" i="5"/>
  <c r="U15" i="8"/>
  <c r="R241" i="5" l="1"/>
  <c r="U241" i="5" s="1"/>
  <c r="T241" i="5"/>
  <c r="S241" i="5"/>
  <c r="AC11" i="8"/>
  <c r="Q242" i="5"/>
  <c r="U242" i="5"/>
  <c r="P243" i="5"/>
  <c r="N243" i="5"/>
  <c r="K244" i="5"/>
  <c r="M244" i="5" s="1"/>
  <c r="Y245" i="5"/>
  <c r="V15" i="8"/>
  <c r="S242" i="5" l="1"/>
  <c r="R242" i="5"/>
  <c r="T242" i="5"/>
  <c r="U243" i="5"/>
  <c r="Q243" i="5"/>
  <c r="AD11" i="8"/>
  <c r="P244" i="5"/>
  <c r="N244" i="5"/>
  <c r="K245" i="5"/>
  <c r="M245" i="5" s="1"/>
  <c r="Y246" i="5"/>
  <c r="Y247" i="5"/>
  <c r="W15" i="8"/>
  <c r="S243" i="5" l="1"/>
  <c r="T243" i="5"/>
  <c r="R243" i="5"/>
  <c r="AE11" i="8"/>
  <c r="Q244" i="5"/>
  <c r="P245" i="5"/>
  <c r="N245" i="5"/>
  <c r="K246" i="5"/>
  <c r="M246" i="5" s="1"/>
  <c r="K247" i="5"/>
  <c r="M247" i="5" s="1"/>
  <c r="X15" i="8"/>
  <c r="T244" i="5" l="1"/>
  <c r="S244" i="5"/>
  <c r="R244" i="5"/>
  <c r="U244" i="5" s="1"/>
  <c r="U245" i="5"/>
  <c r="Q245" i="5"/>
  <c r="AF11" i="8"/>
  <c r="N246" i="5"/>
  <c r="P246" i="5"/>
  <c r="AH11" i="8" s="1"/>
  <c r="P247" i="5"/>
  <c r="AI11" i="8" s="1"/>
  <c r="N247" i="5"/>
  <c r="Y15" i="8"/>
  <c r="F11" i="8" l="1"/>
  <c r="R245" i="5"/>
  <c r="T245" i="5"/>
  <c r="S245" i="5"/>
  <c r="AG11" i="8"/>
  <c r="Q246" i="5"/>
  <c r="Q247" i="5"/>
  <c r="Z15" i="8"/>
  <c r="R246" i="5" l="1"/>
  <c r="U246" i="5" s="1"/>
  <c r="S246" i="5"/>
  <c r="T246" i="5"/>
  <c r="T247" i="5"/>
  <c r="S247" i="5"/>
  <c r="R247" i="5"/>
  <c r="U247" i="5" s="1"/>
  <c r="AA15" i="8"/>
  <c r="AB15" i="8" l="1"/>
  <c r="AC15" i="8" l="1"/>
  <c r="AD15" i="8" l="1"/>
  <c r="AE15" i="8" l="1"/>
  <c r="AF15" i="8" l="1"/>
  <c r="AG15" i="8" l="1"/>
  <c r="F15" i="8"/>
  <c r="O11" i="7" l="1"/>
  <c r="Y405" i="5" l="1"/>
  <c r="V405" i="5" s="1"/>
  <c r="K405" i="5" l="1"/>
  <c r="M405" i="5" s="1"/>
  <c r="N405" i="5" l="1"/>
  <c r="P405" i="5"/>
  <c r="L16" i="8" s="1"/>
  <c r="Q405" i="5" l="1"/>
  <c r="K16" i="8"/>
  <c r="U405" i="5"/>
  <c r="T405" i="5" l="1"/>
  <c r="K71" i="8"/>
  <c r="S405" i="5"/>
  <c r="R405" i="5"/>
  <c r="Y412" i="5" l="1"/>
  <c r="V412" i="5" s="1"/>
  <c r="K412" i="5" l="1"/>
  <c r="M412" i="5" s="1"/>
  <c r="N412" i="5" l="1"/>
  <c r="P412" i="5"/>
  <c r="S16" i="8" s="1"/>
  <c r="Y414" i="5"/>
  <c r="V414" i="5" s="1"/>
  <c r="Y415" i="5"/>
  <c r="V415" i="5" s="1"/>
  <c r="R16" i="8" l="1"/>
  <c r="Q412" i="5"/>
  <c r="K414" i="5"/>
  <c r="M414" i="5" s="1"/>
  <c r="U412" i="5"/>
  <c r="K415" i="5"/>
  <c r="M415" i="5" s="1"/>
  <c r="P414" i="5" l="1"/>
  <c r="N414" i="5"/>
  <c r="R71" i="8"/>
  <c r="T412" i="5"/>
  <c r="R412" i="5"/>
  <c r="S412" i="5"/>
  <c r="Y416" i="5"/>
  <c r="V416" i="5" s="1"/>
  <c r="N415" i="5"/>
  <c r="P415" i="5"/>
  <c r="Y448" i="5"/>
  <c r="V448" i="5" s="1"/>
  <c r="Q414" i="5" l="1"/>
  <c r="T414" i="5" s="1"/>
  <c r="T16" i="8"/>
  <c r="K416" i="5"/>
  <c r="M416" i="5" s="1"/>
  <c r="Y417" i="5"/>
  <c r="V417" i="5" s="1"/>
  <c r="U16" i="8"/>
  <c r="Q415" i="5"/>
  <c r="Y449" i="5"/>
  <c r="V449" i="5" s="1"/>
  <c r="K448" i="5"/>
  <c r="M448" i="5" s="1"/>
  <c r="R414" i="5" l="1"/>
  <c r="U414" i="5" s="1"/>
  <c r="S414" i="5"/>
  <c r="P416" i="5"/>
  <c r="V16" i="8" s="1"/>
  <c r="N416" i="5"/>
  <c r="K417" i="5"/>
  <c r="M417" i="5" s="1"/>
  <c r="Y418" i="5"/>
  <c r="V418" i="5" s="1"/>
  <c r="R415" i="5"/>
  <c r="U415" i="5" s="1"/>
  <c r="T415" i="5"/>
  <c r="S415" i="5"/>
  <c r="K449" i="5"/>
  <c r="M449" i="5" s="1"/>
  <c r="P448" i="5"/>
  <c r="N448" i="5"/>
  <c r="P417" i="5" l="1"/>
  <c r="N417" i="5"/>
  <c r="Q416" i="5"/>
  <c r="K418" i="5"/>
  <c r="M418" i="5" s="1"/>
  <c r="Y419" i="5"/>
  <c r="V419" i="5" s="1"/>
  <c r="P449" i="5"/>
  <c r="T18" i="8" s="1"/>
  <c r="N449" i="5"/>
  <c r="Q448" i="5"/>
  <c r="R18" i="8"/>
  <c r="Y451" i="5"/>
  <c r="V451" i="5" s="1"/>
  <c r="Q19" i="8"/>
  <c r="Q417" i="5" l="1"/>
  <c r="W16" i="8"/>
  <c r="P418" i="5"/>
  <c r="N418" i="5"/>
  <c r="K419" i="5"/>
  <c r="M419" i="5" s="1"/>
  <c r="S416" i="5"/>
  <c r="R416" i="5"/>
  <c r="U416" i="5" s="1"/>
  <c r="T416" i="5"/>
  <c r="Y420" i="5"/>
  <c r="V420" i="5" s="1"/>
  <c r="S18" i="8"/>
  <c r="Q449" i="5"/>
  <c r="T448" i="5"/>
  <c r="S448" i="5"/>
  <c r="R448" i="5"/>
  <c r="U448" i="5" s="1"/>
  <c r="Y452" i="5"/>
  <c r="V452" i="5" s="1"/>
  <c r="K451" i="5"/>
  <c r="M451" i="5" s="1"/>
  <c r="T417" i="5" l="1"/>
  <c r="S417" i="5"/>
  <c r="R417" i="5"/>
  <c r="U417" i="5" s="1"/>
  <c r="Q418" i="5"/>
  <c r="T418" i="5" s="1"/>
  <c r="X16" i="8"/>
  <c r="P419" i="5"/>
  <c r="N419" i="5"/>
  <c r="Y421" i="5"/>
  <c r="V421" i="5" s="1"/>
  <c r="K420" i="5"/>
  <c r="M420" i="5" s="1"/>
  <c r="R19" i="8"/>
  <c r="Y422" i="5"/>
  <c r="V422" i="5" s="1"/>
  <c r="T449" i="5"/>
  <c r="S449" i="5"/>
  <c r="R449" i="5"/>
  <c r="U449" i="5" s="1"/>
  <c r="K452" i="5"/>
  <c r="M452" i="5" s="1"/>
  <c r="Y453" i="5"/>
  <c r="V453" i="5" s="1"/>
  <c r="N451" i="5"/>
  <c r="P451" i="5"/>
  <c r="S19" i="8"/>
  <c r="Q419" i="5" l="1"/>
  <c r="Y16" i="8"/>
  <c r="S418" i="5"/>
  <c r="R418" i="5"/>
  <c r="U418" i="5" s="1"/>
  <c r="K421" i="5"/>
  <c r="M421" i="5" s="1"/>
  <c r="N420" i="5"/>
  <c r="P420" i="5"/>
  <c r="K422" i="5"/>
  <c r="M422" i="5" s="1"/>
  <c r="Y423" i="5"/>
  <c r="V423" i="5" s="1"/>
  <c r="P452" i="5"/>
  <c r="N452" i="5"/>
  <c r="K453" i="5"/>
  <c r="M453" i="5" s="1"/>
  <c r="Y454" i="5"/>
  <c r="V454" i="5" s="1"/>
  <c r="U18" i="8"/>
  <c r="Q451" i="5"/>
  <c r="T19" i="8"/>
  <c r="R419" i="5" l="1"/>
  <c r="U419" i="5" s="1"/>
  <c r="S419" i="5"/>
  <c r="T419" i="5"/>
  <c r="Q420" i="5"/>
  <c r="Z16" i="8"/>
  <c r="P421" i="5"/>
  <c r="N421" i="5"/>
  <c r="N422" i="5"/>
  <c r="P422" i="5"/>
  <c r="K423" i="5"/>
  <c r="M423" i="5" s="1"/>
  <c r="Y424" i="5"/>
  <c r="V424" i="5" s="1"/>
  <c r="Q452" i="5"/>
  <c r="V18" i="8"/>
  <c r="P453" i="5"/>
  <c r="N453" i="5"/>
  <c r="K454" i="5"/>
  <c r="M454" i="5" s="1"/>
  <c r="Y455" i="5"/>
  <c r="V455" i="5" s="1"/>
  <c r="R451" i="5"/>
  <c r="U451" i="5" s="1"/>
  <c r="T451" i="5"/>
  <c r="S451" i="5"/>
  <c r="U19" i="8" l="1"/>
  <c r="Q421" i="5"/>
  <c r="AA16" i="8"/>
  <c r="S420" i="5"/>
  <c r="R420" i="5"/>
  <c r="U420" i="5" s="1"/>
  <c r="T420" i="5"/>
  <c r="Q422" i="5"/>
  <c r="AB16" i="8"/>
  <c r="P423" i="5"/>
  <c r="N423" i="5"/>
  <c r="K424" i="5"/>
  <c r="M424" i="5" s="1"/>
  <c r="Y425" i="5"/>
  <c r="V425" i="5" s="1"/>
  <c r="R452" i="5"/>
  <c r="U452" i="5" s="1"/>
  <c r="S452" i="5"/>
  <c r="T452" i="5"/>
  <c r="Q453" i="5"/>
  <c r="W18" i="8"/>
  <c r="P454" i="5"/>
  <c r="N454" i="5"/>
  <c r="K455" i="5"/>
  <c r="M455" i="5" s="1"/>
  <c r="Y456" i="5"/>
  <c r="V456" i="5" s="1"/>
  <c r="V19" i="8"/>
  <c r="R421" i="5" l="1"/>
  <c r="U421" i="5" s="1"/>
  <c r="S421" i="5"/>
  <c r="T421" i="5"/>
  <c r="R422" i="5"/>
  <c r="U422" i="5" s="1"/>
  <c r="T422" i="5"/>
  <c r="S422" i="5"/>
  <c r="AC16" i="8"/>
  <c r="Q423" i="5"/>
  <c r="N424" i="5"/>
  <c r="P424" i="5"/>
  <c r="K425" i="5"/>
  <c r="M425" i="5" s="1"/>
  <c r="Y426" i="5"/>
  <c r="V426" i="5" s="1"/>
  <c r="T453" i="5"/>
  <c r="S453" i="5"/>
  <c r="R453" i="5"/>
  <c r="U453" i="5" s="1"/>
  <c r="X18" i="8"/>
  <c r="Q454" i="5"/>
  <c r="P455" i="5"/>
  <c r="N455" i="5"/>
  <c r="K456" i="5"/>
  <c r="M456" i="5" s="1"/>
  <c r="Y457" i="5"/>
  <c r="V457" i="5" s="1"/>
  <c r="W19" i="8"/>
  <c r="R423" i="5" l="1"/>
  <c r="U423" i="5" s="1"/>
  <c r="T423" i="5"/>
  <c r="S423" i="5"/>
  <c r="AD16" i="8"/>
  <c r="Q424" i="5"/>
  <c r="P425" i="5"/>
  <c r="N425" i="5"/>
  <c r="K426" i="5"/>
  <c r="M426" i="5" s="1"/>
  <c r="Y427" i="5"/>
  <c r="V427" i="5" s="1"/>
  <c r="Y428" i="5"/>
  <c r="V428" i="5" s="1"/>
  <c r="T454" i="5"/>
  <c r="S454" i="5"/>
  <c r="R454" i="5"/>
  <c r="U454" i="5" s="1"/>
  <c r="Q455" i="5"/>
  <c r="Y18" i="8"/>
  <c r="N456" i="5"/>
  <c r="P456" i="5"/>
  <c r="K457" i="5"/>
  <c r="M457" i="5" s="1"/>
  <c r="Y458" i="5"/>
  <c r="V458" i="5" s="1"/>
  <c r="X19" i="8"/>
  <c r="R424" i="5" l="1"/>
  <c r="U424" i="5" s="1"/>
  <c r="S424" i="5"/>
  <c r="T424" i="5"/>
  <c r="AE16" i="8"/>
  <c r="Q425" i="5"/>
  <c r="P426" i="5"/>
  <c r="N426" i="5"/>
  <c r="K427" i="5"/>
  <c r="M427" i="5" s="1"/>
  <c r="K428" i="5"/>
  <c r="M428" i="5" s="1"/>
  <c r="R455" i="5"/>
  <c r="U455" i="5" s="1"/>
  <c r="T455" i="5"/>
  <c r="S455" i="5"/>
  <c r="Z18" i="8"/>
  <c r="Q456" i="5"/>
  <c r="P457" i="5"/>
  <c r="N457" i="5"/>
  <c r="K458" i="5"/>
  <c r="M458" i="5" s="1"/>
  <c r="Y459" i="5"/>
  <c r="V459" i="5" s="1"/>
  <c r="Y19" i="8"/>
  <c r="S425" i="5" l="1"/>
  <c r="R425" i="5"/>
  <c r="U425" i="5" s="1"/>
  <c r="T425" i="5"/>
  <c r="Q426" i="5"/>
  <c r="AF16" i="8"/>
  <c r="P427" i="5"/>
  <c r="AH16" i="8" s="1"/>
  <c r="N427" i="5"/>
  <c r="N428" i="5"/>
  <c r="P428" i="5"/>
  <c r="AI16" i="8" s="1"/>
  <c r="S456" i="5"/>
  <c r="R456" i="5"/>
  <c r="U456" i="5" s="1"/>
  <c r="T456" i="5"/>
  <c r="AA18" i="8"/>
  <c r="Q457" i="5"/>
  <c r="P458" i="5"/>
  <c r="N458" i="5"/>
  <c r="K459" i="5"/>
  <c r="M459" i="5" s="1"/>
  <c r="Y460" i="5"/>
  <c r="V460" i="5" s="1"/>
  <c r="Z19" i="8"/>
  <c r="F16" i="8" l="1"/>
  <c r="T426" i="5"/>
  <c r="S426" i="5"/>
  <c r="R426" i="5"/>
  <c r="U426" i="5" s="1"/>
  <c r="AG16" i="8"/>
  <c r="Q427" i="5"/>
  <c r="AH71" i="8" s="1"/>
  <c r="Q428" i="5"/>
  <c r="AI71" i="8" s="1"/>
  <c r="T457" i="5"/>
  <c r="S457" i="5"/>
  <c r="R457" i="5"/>
  <c r="U457" i="5" s="1"/>
  <c r="AB18" i="8"/>
  <c r="Q458" i="5"/>
  <c r="P459" i="5"/>
  <c r="N459" i="5"/>
  <c r="K460" i="5"/>
  <c r="M460" i="5" s="1"/>
  <c r="Y461" i="5"/>
  <c r="V461" i="5" s="1"/>
  <c r="AA19" i="8"/>
  <c r="R427" i="5" l="1"/>
  <c r="U427" i="5" s="1"/>
  <c r="T427" i="5"/>
  <c r="S427" i="5"/>
  <c r="T428" i="5"/>
  <c r="S428" i="5"/>
  <c r="R428" i="5"/>
  <c r="U428" i="5" s="1"/>
  <c r="T458" i="5"/>
  <c r="R458" i="5"/>
  <c r="U458" i="5" s="1"/>
  <c r="S458" i="5"/>
  <c r="Q459" i="5"/>
  <c r="AC18" i="8"/>
  <c r="N460" i="5"/>
  <c r="P460" i="5"/>
  <c r="K461" i="5"/>
  <c r="M461" i="5" s="1"/>
  <c r="Y462" i="5"/>
  <c r="V462" i="5" s="1"/>
  <c r="AB19" i="8"/>
  <c r="R459" i="5" l="1"/>
  <c r="U459" i="5" s="1"/>
  <c r="T459" i="5"/>
  <c r="S459" i="5"/>
  <c r="AD18" i="8"/>
  <c r="Q460" i="5"/>
  <c r="P461" i="5"/>
  <c r="N461" i="5"/>
  <c r="K462" i="5"/>
  <c r="M462" i="5" s="1"/>
  <c r="Y463" i="5"/>
  <c r="V463" i="5" s="1"/>
  <c r="Y464" i="5"/>
  <c r="V464" i="5" s="1"/>
  <c r="AC19" i="8"/>
  <c r="S460" i="5" l="1"/>
  <c r="R460" i="5"/>
  <c r="U460" i="5" s="1"/>
  <c r="T460" i="5"/>
  <c r="AE18" i="8"/>
  <c r="Q461" i="5"/>
  <c r="N462" i="5"/>
  <c r="P462" i="5"/>
  <c r="K463" i="5"/>
  <c r="M463" i="5" s="1"/>
  <c r="K464" i="5"/>
  <c r="M464" i="5" s="1"/>
  <c r="AD19" i="8"/>
  <c r="T461" i="5" l="1"/>
  <c r="S461" i="5"/>
  <c r="R461" i="5"/>
  <c r="U461" i="5" s="1"/>
  <c r="AF18" i="8"/>
  <c r="Q462" i="5"/>
  <c r="P463" i="5"/>
  <c r="AH18" i="8" s="1"/>
  <c r="N463" i="5"/>
  <c r="P464" i="5"/>
  <c r="AI18" i="8" s="1"/>
  <c r="N464" i="5"/>
  <c r="AE19" i="8"/>
  <c r="F18" i="8" l="1"/>
  <c r="T462" i="5"/>
  <c r="S462" i="5"/>
  <c r="R462" i="5"/>
  <c r="U462" i="5" s="1"/>
  <c r="Q463" i="5"/>
  <c r="AG18" i="8"/>
  <c r="Q464" i="5"/>
  <c r="AF19" i="8"/>
  <c r="R463" i="5" l="1"/>
  <c r="U463" i="5" s="1"/>
  <c r="T463" i="5"/>
  <c r="S463" i="5"/>
  <c r="S464" i="5"/>
  <c r="R464" i="5"/>
  <c r="U464" i="5" s="1"/>
  <c r="T464" i="5"/>
  <c r="AG19" i="8"/>
  <c r="F19" i="8"/>
  <c r="G53" i="7" l="1"/>
  <c r="P53" i="7"/>
  <c r="E53" i="7"/>
  <c r="I53" i="7" l="1"/>
  <c r="O53" i="7"/>
  <c r="F53" i="7"/>
  <c r="H53" i="7"/>
  <c r="N53" i="7"/>
  <c r="M53" i="7" l="1"/>
  <c r="AR20" i="8" s="1"/>
  <c r="J53" i="7"/>
  <c r="AP20" i="8"/>
  <c r="Q53" i="7" l="1"/>
  <c r="AT20" i="8" s="1"/>
  <c r="L53" i="7"/>
  <c r="AQ20" i="8"/>
  <c r="E29" i="7" l="1"/>
  <c r="P29" i="7"/>
  <c r="G29" i="7"/>
  <c r="Y550" i="5" l="1"/>
  <c r="F29" i="7"/>
  <c r="O29" i="7"/>
  <c r="H29" i="7"/>
  <c r="N29" i="7"/>
  <c r="I29" i="7"/>
  <c r="Y653" i="5"/>
  <c r="K550" i="5" l="1"/>
  <c r="M550" i="5" s="1"/>
  <c r="K653" i="5"/>
  <c r="M653" i="5" s="1"/>
  <c r="P12" i="7"/>
  <c r="E12" i="7"/>
  <c r="G12" i="7"/>
  <c r="Y654" i="5"/>
  <c r="J29" i="7"/>
  <c r="M29" i="7"/>
  <c r="AP22" i="8"/>
  <c r="V550" i="5" l="1"/>
  <c r="V653" i="5"/>
  <c r="N550" i="5"/>
  <c r="P550" i="5"/>
  <c r="M21" i="8" s="1"/>
  <c r="K654" i="5"/>
  <c r="M654" i="5" s="1"/>
  <c r="O12" i="7"/>
  <c r="H12" i="7"/>
  <c r="F12" i="7"/>
  <c r="N12" i="7"/>
  <c r="I12" i="7"/>
  <c r="P653" i="5"/>
  <c r="N653" i="5"/>
  <c r="Y655" i="5"/>
  <c r="AQ22" i="8"/>
  <c r="L29" i="7"/>
  <c r="AR22" i="8"/>
  <c r="Q29" i="7"/>
  <c r="V654" i="5" l="1"/>
  <c r="Q550" i="5"/>
  <c r="L21" i="8"/>
  <c r="J12" i="7"/>
  <c r="AQ23" i="8" s="1"/>
  <c r="AP23" i="8"/>
  <c r="M12" i="7"/>
  <c r="AR23" i="8" s="1"/>
  <c r="Q653" i="5"/>
  <c r="G24" i="8"/>
  <c r="K655" i="5"/>
  <c r="M655" i="5" s="1"/>
  <c r="P654" i="5"/>
  <c r="N654" i="5"/>
  <c r="Y656" i="5"/>
  <c r="AT22" i="8"/>
  <c r="V655" i="5" l="1"/>
  <c r="L75" i="8"/>
  <c r="M75" i="8"/>
  <c r="S550" i="5"/>
  <c r="T550" i="5"/>
  <c r="R550" i="5"/>
  <c r="L12" i="7"/>
  <c r="Q12" i="7"/>
  <c r="AT23" i="8" s="1"/>
  <c r="P655" i="5"/>
  <c r="N655" i="5"/>
  <c r="R653" i="5"/>
  <c r="U653" i="5" s="1"/>
  <c r="S653" i="5"/>
  <c r="T653" i="5"/>
  <c r="Q654" i="5"/>
  <c r="H24" i="8"/>
  <c r="K656" i="5"/>
  <c r="M656" i="5" s="1"/>
  <c r="V656" i="5" l="1"/>
  <c r="U550" i="5"/>
  <c r="Y557" i="5"/>
  <c r="V557" i="5" s="1"/>
  <c r="R654" i="5"/>
  <c r="U654" i="5" s="1"/>
  <c r="S654" i="5"/>
  <c r="T654" i="5"/>
  <c r="I24" i="8"/>
  <c r="Q655" i="5"/>
  <c r="N656" i="5"/>
  <c r="P656" i="5"/>
  <c r="J24" i="8" s="1"/>
  <c r="Y657" i="5"/>
  <c r="V657" i="5" s="1"/>
  <c r="K557" i="5" l="1"/>
  <c r="M557" i="5" s="1"/>
  <c r="R655" i="5"/>
  <c r="U655" i="5" s="1"/>
  <c r="S655" i="5"/>
  <c r="T655" i="5"/>
  <c r="Q656" i="5"/>
  <c r="Y658" i="5"/>
  <c r="K657" i="5"/>
  <c r="M657" i="5" s="1"/>
  <c r="P557" i="5" l="1"/>
  <c r="T21" i="8" s="1"/>
  <c r="N557" i="5"/>
  <c r="Y559" i="5"/>
  <c r="V559" i="5" s="1"/>
  <c r="T656" i="5"/>
  <c r="S656" i="5"/>
  <c r="R656" i="5"/>
  <c r="U656" i="5" s="1"/>
  <c r="K658" i="5"/>
  <c r="M658" i="5" s="1"/>
  <c r="Y659" i="5"/>
  <c r="P657" i="5"/>
  <c r="N657" i="5"/>
  <c r="V658" i="5" l="1"/>
  <c r="Q557" i="5"/>
  <c r="T75" i="8" s="1"/>
  <c r="S21" i="8"/>
  <c r="K559" i="5"/>
  <c r="M559" i="5" s="1"/>
  <c r="Y560" i="5"/>
  <c r="V560" i="5" s="1"/>
  <c r="P658" i="5"/>
  <c r="N658" i="5"/>
  <c r="K659" i="5"/>
  <c r="V659" i="5" s="1"/>
  <c r="Y660" i="5"/>
  <c r="K24" i="8"/>
  <c r="Q657" i="5"/>
  <c r="U657" i="5" s="1"/>
  <c r="R557" i="5" l="1"/>
  <c r="S75" i="8"/>
  <c r="T557" i="5"/>
  <c r="S557" i="5"/>
  <c r="P559" i="5"/>
  <c r="N559" i="5"/>
  <c r="K560" i="5"/>
  <c r="M560" i="5" s="1"/>
  <c r="Y561" i="5"/>
  <c r="V561" i="5" s="1"/>
  <c r="M659" i="5"/>
  <c r="L24" i="8"/>
  <c r="Q658" i="5"/>
  <c r="Y661" i="5"/>
  <c r="K660" i="5"/>
  <c r="V660" i="5" s="1"/>
  <c r="R657" i="5"/>
  <c r="S657" i="5"/>
  <c r="T657" i="5"/>
  <c r="U557" i="5" l="1"/>
  <c r="U21" i="8"/>
  <c r="Q559" i="5"/>
  <c r="N560" i="5"/>
  <c r="P560" i="5"/>
  <c r="K561" i="5"/>
  <c r="M561" i="5" s="1"/>
  <c r="Y562" i="5"/>
  <c r="V562" i="5" s="1"/>
  <c r="M660" i="5"/>
  <c r="P659" i="5"/>
  <c r="N659" i="5"/>
  <c r="R658" i="5"/>
  <c r="U658" i="5" s="1"/>
  <c r="S658" i="5"/>
  <c r="T658" i="5"/>
  <c r="K661" i="5"/>
  <c r="V661" i="5" s="1"/>
  <c r="Y662" i="5"/>
  <c r="U75" i="8" l="1"/>
  <c r="S559" i="5"/>
  <c r="T559" i="5"/>
  <c r="R559" i="5"/>
  <c r="V21" i="8"/>
  <c r="Q560" i="5"/>
  <c r="P561" i="5"/>
  <c r="N561" i="5"/>
  <c r="K562" i="5"/>
  <c r="M562" i="5" s="1"/>
  <c r="Y563" i="5"/>
  <c r="V563" i="5" s="1"/>
  <c r="P660" i="5"/>
  <c r="N660" i="5"/>
  <c r="M661" i="5"/>
  <c r="Q659" i="5"/>
  <c r="M24" i="8"/>
  <c r="K662" i="5"/>
  <c r="M662" i="5" s="1"/>
  <c r="Y663" i="5"/>
  <c r="V663" i="5" s="1"/>
  <c r="V662" i="5" l="1"/>
  <c r="Q660" i="5"/>
  <c r="N24" i="8"/>
  <c r="U559" i="5"/>
  <c r="S560" i="5"/>
  <c r="T560" i="5"/>
  <c r="R560" i="5"/>
  <c r="U560" i="5" s="1"/>
  <c r="V75" i="8"/>
  <c r="W21" i="8"/>
  <c r="Q561" i="5"/>
  <c r="N562" i="5"/>
  <c r="P562" i="5"/>
  <c r="K563" i="5"/>
  <c r="M563" i="5" s="1"/>
  <c r="Y564" i="5"/>
  <c r="V564" i="5" s="1"/>
  <c r="P661" i="5"/>
  <c r="N661" i="5"/>
  <c r="R659" i="5"/>
  <c r="U659" i="5" s="1"/>
  <c r="S659" i="5"/>
  <c r="T659" i="5"/>
  <c r="P662" i="5"/>
  <c r="N662" i="5"/>
  <c r="K663" i="5"/>
  <c r="Y664" i="5"/>
  <c r="V664" i="5" s="1"/>
  <c r="R660" i="5" l="1"/>
  <c r="U660" i="5" s="1"/>
  <c r="T660" i="5"/>
  <c r="S660" i="5"/>
  <c r="W75" i="8"/>
  <c r="S561" i="5"/>
  <c r="T561" i="5"/>
  <c r="R561" i="5"/>
  <c r="X21" i="8"/>
  <c r="Q562" i="5"/>
  <c r="N563" i="5"/>
  <c r="P563" i="5"/>
  <c r="K564" i="5"/>
  <c r="M564" i="5" s="1"/>
  <c r="Y565" i="5"/>
  <c r="V565" i="5" s="1"/>
  <c r="M663" i="5"/>
  <c r="Q661" i="5"/>
  <c r="O24" i="8"/>
  <c r="Q662" i="5"/>
  <c r="P24" i="8"/>
  <c r="Y665" i="5"/>
  <c r="V665" i="5" s="1"/>
  <c r="K664" i="5"/>
  <c r="U561" i="5" l="1"/>
  <c r="X75" i="8"/>
  <c r="S562" i="5"/>
  <c r="T562" i="5"/>
  <c r="R562" i="5"/>
  <c r="U562" i="5" s="1"/>
  <c r="Q563" i="5"/>
  <c r="Y21" i="8"/>
  <c r="P564" i="5"/>
  <c r="N564" i="5"/>
  <c r="K565" i="5"/>
  <c r="M565" i="5" s="1"/>
  <c r="Y566" i="5"/>
  <c r="V566" i="5" s="1"/>
  <c r="N663" i="5"/>
  <c r="P663" i="5"/>
  <c r="M664" i="5"/>
  <c r="S661" i="5"/>
  <c r="T661" i="5"/>
  <c r="R661" i="5"/>
  <c r="U661" i="5" s="1"/>
  <c r="R662" i="5"/>
  <c r="U662" i="5" s="1"/>
  <c r="S662" i="5"/>
  <c r="T662" i="5"/>
  <c r="Y666" i="5"/>
  <c r="V666" i="5" s="1"/>
  <c r="K665" i="5"/>
  <c r="Y75" i="8" l="1"/>
  <c r="S563" i="5"/>
  <c r="R563" i="5"/>
  <c r="T563" i="5"/>
  <c r="Q564" i="5"/>
  <c r="Z21" i="8"/>
  <c r="P565" i="5"/>
  <c r="N565" i="5"/>
  <c r="K566" i="5"/>
  <c r="M566" i="5" s="1"/>
  <c r="Y567" i="5"/>
  <c r="V567" i="5" s="1"/>
  <c r="Q663" i="5"/>
  <c r="R663" i="5" s="1"/>
  <c r="U663" i="5" s="1"/>
  <c r="Q24" i="8"/>
  <c r="P664" i="5"/>
  <c r="N664" i="5"/>
  <c r="M665" i="5"/>
  <c r="K666" i="5"/>
  <c r="Y667" i="5"/>
  <c r="V667" i="5" s="1"/>
  <c r="R24" i="8" l="1"/>
  <c r="U563" i="5"/>
  <c r="Z75" i="8"/>
  <c r="R564" i="5"/>
  <c r="U564" i="5" s="1"/>
  <c r="S564" i="5"/>
  <c r="T564" i="5"/>
  <c r="Q565" i="5"/>
  <c r="AA21" i="8"/>
  <c r="P566" i="5"/>
  <c r="N566" i="5"/>
  <c r="K567" i="5"/>
  <c r="M567" i="5" s="1"/>
  <c r="Y568" i="5"/>
  <c r="V568" i="5" s="1"/>
  <c r="T663" i="5"/>
  <c r="S663" i="5"/>
  <c r="M666" i="5"/>
  <c r="Q664" i="5"/>
  <c r="N665" i="5"/>
  <c r="P665" i="5"/>
  <c r="Y668" i="5"/>
  <c r="V668" i="5" s="1"/>
  <c r="K667" i="5"/>
  <c r="M667" i="5" l="1"/>
  <c r="S565" i="5"/>
  <c r="T565" i="5"/>
  <c r="R565" i="5"/>
  <c r="U565" i="5" s="1"/>
  <c r="AA75" i="8"/>
  <c r="Q566" i="5"/>
  <c r="AB21" i="8"/>
  <c r="N567" i="5"/>
  <c r="P567" i="5"/>
  <c r="K568" i="5"/>
  <c r="M568" i="5" s="1"/>
  <c r="Y569" i="5"/>
  <c r="V569" i="5" s="1"/>
  <c r="P666" i="5"/>
  <c r="N666" i="5"/>
  <c r="Q665" i="5"/>
  <c r="S24" i="8"/>
  <c r="R664" i="5"/>
  <c r="U664" i="5" s="1"/>
  <c r="T664" i="5"/>
  <c r="S664" i="5"/>
  <c r="K668" i="5"/>
  <c r="M668" i="5" s="1"/>
  <c r="Y669" i="5"/>
  <c r="V669" i="5" s="1"/>
  <c r="N667" i="5" l="1"/>
  <c r="P667" i="5"/>
  <c r="U24" i="8" s="1"/>
  <c r="AB75" i="8"/>
  <c r="R566" i="5"/>
  <c r="U566" i="5" s="1"/>
  <c r="S566" i="5"/>
  <c r="T566" i="5"/>
  <c r="AC21" i="8"/>
  <c r="Q567" i="5"/>
  <c r="P568" i="5"/>
  <c r="N568" i="5"/>
  <c r="K569" i="5"/>
  <c r="M569" i="5" s="1"/>
  <c r="Y570" i="5"/>
  <c r="V570" i="5" s="1"/>
  <c r="Q666" i="5"/>
  <c r="T24" i="8"/>
  <c r="T665" i="5"/>
  <c r="S665" i="5"/>
  <c r="R665" i="5"/>
  <c r="U665" i="5" s="1"/>
  <c r="N668" i="5"/>
  <c r="P668" i="5"/>
  <c r="K669" i="5"/>
  <c r="M669" i="5" s="1"/>
  <c r="Y670" i="5"/>
  <c r="V670" i="5" s="1"/>
  <c r="Q667" i="5" l="1"/>
  <c r="S567" i="5"/>
  <c r="T567" i="5"/>
  <c r="AC75" i="8"/>
  <c r="R567" i="5"/>
  <c r="U567" i="5" s="1"/>
  <c r="Q568" i="5"/>
  <c r="AD21" i="8"/>
  <c r="P569" i="5"/>
  <c r="N569" i="5"/>
  <c r="K570" i="5"/>
  <c r="M570" i="5" s="1"/>
  <c r="Y571" i="5"/>
  <c r="V571" i="5" s="1"/>
  <c r="Y572" i="5"/>
  <c r="V572" i="5" s="1"/>
  <c r="T666" i="5"/>
  <c r="R666" i="5"/>
  <c r="U666" i="5" s="1"/>
  <c r="S666" i="5"/>
  <c r="U668" i="5"/>
  <c r="Q668" i="5"/>
  <c r="V24" i="8"/>
  <c r="N669" i="5"/>
  <c r="P669" i="5"/>
  <c r="K670" i="5"/>
  <c r="M670" i="5" s="1"/>
  <c r="Y671" i="5"/>
  <c r="V671" i="5" s="1"/>
  <c r="T667" i="5" l="1"/>
  <c r="S667" i="5"/>
  <c r="R667" i="5"/>
  <c r="U667" i="5" s="1"/>
  <c r="AD75" i="8"/>
  <c r="R568" i="5"/>
  <c r="U568" i="5" s="1"/>
  <c r="T568" i="5"/>
  <c r="S568" i="5"/>
  <c r="AE21" i="8"/>
  <c r="Q569" i="5"/>
  <c r="P570" i="5"/>
  <c r="N570" i="5"/>
  <c r="K571" i="5"/>
  <c r="M571" i="5" s="1"/>
  <c r="K572" i="5"/>
  <c r="M572" i="5" s="1"/>
  <c r="T668" i="5"/>
  <c r="S668" i="5"/>
  <c r="R668" i="5"/>
  <c r="Q669" i="5"/>
  <c r="W24" i="8"/>
  <c r="P670" i="5"/>
  <c r="N670" i="5"/>
  <c r="K671" i="5"/>
  <c r="M671" i="5" s="1"/>
  <c r="Y672" i="5"/>
  <c r="V672" i="5" s="1"/>
  <c r="AE75" i="8" l="1"/>
  <c r="T569" i="5"/>
  <c r="S569" i="5"/>
  <c r="R569" i="5"/>
  <c r="U569" i="5" s="1"/>
  <c r="Q570" i="5"/>
  <c r="AF21" i="8"/>
  <c r="N571" i="5"/>
  <c r="P571" i="5"/>
  <c r="AH21" i="8" s="1"/>
  <c r="P572" i="5"/>
  <c r="AI21" i="8" s="1"/>
  <c r="N572" i="5"/>
  <c r="T669" i="5"/>
  <c r="S669" i="5"/>
  <c r="R669" i="5"/>
  <c r="U669" i="5" s="1"/>
  <c r="X24" i="8"/>
  <c r="Q670" i="5"/>
  <c r="P671" i="5"/>
  <c r="N671" i="5"/>
  <c r="K672" i="5"/>
  <c r="M672" i="5" s="1"/>
  <c r="Y673" i="5"/>
  <c r="V673" i="5" s="1"/>
  <c r="F21" i="8" l="1"/>
  <c r="T570" i="5"/>
  <c r="R570" i="5"/>
  <c r="U570" i="5" s="1"/>
  <c r="S570" i="5"/>
  <c r="AF75" i="8"/>
  <c r="AG21" i="8"/>
  <c r="Q571" i="5"/>
  <c r="AH75" i="8" s="1"/>
  <c r="Q572" i="5"/>
  <c r="AI75" i="8" s="1"/>
  <c r="T670" i="5"/>
  <c r="R670" i="5"/>
  <c r="U670" i="5" s="1"/>
  <c r="S670" i="5"/>
  <c r="Y24" i="8"/>
  <c r="Q671" i="5"/>
  <c r="P672" i="5"/>
  <c r="N672" i="5"/>
  <c r="K673" i="5"/>
  <c r="M673" i="5" s="1"/>
  <c r="Y674" i="5"/>
  <c r="V674" i="5" s="1"/>
  <c r="AG75" i="8" l="1"/>
  <c r="T571" i="5"/>
  <c r="S571" i="5"/>
  <c r="R571" i="5"/>
  <c r="U571" i="5" s="1"/>
  <c r="S572" i="5"/>
  <c r="T572" i="5"/>
  <c r="R572" i="5"/>
  <c r="U572" i="5" s="1"/>
  <c r="S671" i="5"/>
  <c r="R671" i="5"/>
  <c r="U671" i="5" s="1"/>
  <c r="T671" i="5"/>
  <c r="Z24" i="8"/>
  <c r="Q672" i="5"/>
  <c r="N673" i="5"/>
  <c r="P673" i="5"/>
  <c r="K674" i="5"/>
  <c r="M674" i="5" s="1"/>
  <c r="Y675" i="5"/>
  <c r="V675" i="5" s="1"/>
  <c r="R672" i="5" l="1"/>
  <c r="U672" i="5" s="1"/>
  <c r="S672" i="5"/>
  <c r="T672" i="5"/>
  <c r="AA24" i="8"/>
  <c r="Q673" i="5"/>
  <c r="P674" i="5"/>
  <c r="N674" i="5"/>
  <c r="K675" i="5"/>
  <c r="M675" i="5" s="1"/>
  <c r="Y676" i="5"/>
  <c r="V676" i="5" s="1"/>
  <c r="R673" i="5" l="1"/>
  <c r="U673" i="5" s="1"/>
  <c r="S673" i="5"/>
  <c r="T673" i="5"/>
  <c r="AB24" i="8"/>
  <c r="Q674" i="5"/>
  <c r="U674" i="5"/>
  <c r="P675" i="5"/>
  <c r="N675" i="5"/>
  <c r="K676" i="5"/>
  <c r="M676" i="5" s="1"/>
  <c r="Y677" i="5"/>
  <c r="V677" i="5" s="1"/>
  <c r="S674" i="5" l="1"/>
  <c r="R674" i="5"/>
  <c r="T674" i="5"/>
  <c r="AC24" i="8"/>
  <c r="Q675" i="5"/>
  <c r="P676" i="5"/>
  <c r="N676" i="5"/>
  <c r="K677" i="5"/>
  <c r="M677" i="5" s="1"/>
  <c r="Y678" i="5"/>
  <c r="V678" i="5" s="1"/>
  <c r="R675" i="5" l="1"/>
  <c r="U675" i="5" s="1"/>
  <c r="S675" i="5"/>
  <c r="T675" i="5"/>
  <c r="AD24" i="8"/>
  <c r="Q676" i="5"/>
  <c r="P677" i="5"/>
  <c r="N677" i="5"/>
  <c r="K678" i="5"/>
  <c r="M678" i="5" s="1"/>
  <c r="Y679" i="5"/>
  <c r="V679" i="5" s="1"/>
  <c r="R676" i="5" l="1"/>
  <c r="U676" i="5" s="1"/>
  <c r="S676" i="5"/>
  <c r="T676" i="5"/>
  <c r="AE24" i="8"/>
  <c r="Q677" i="5"/>
  <c r="P678" i="5"/>
  <c r="N678" i="5"/>
  <c r="K679" i="5"/>
  <c r="M679" i="5" s="1"/>
  <c r="Y680" i="5"/>
  <c r="V680" i="5" s="1"/>
  <c r="R677" i="5" l="1"/>
  <c r="U677" i="5" s="1"/>
  <c r="S677" i="5"/>
  <c r="T677" i="5"/>
  <c r="AF24" i="8"/>
  <c r="Q678" i="5"/>
  <c r="U678" i="5" s="1"/>
  <c r="P679" i="5"/>
  <c r="AH24" i="8" s="1"/>
  <c r="N679" i="5"/>
  <c r="K680" i="5"/>
  <c r="M680" i="5" s="1"/>
  <c r="Y688" i="5" l="1"/>
  <c r="R678" i="5"/>
  <c r="S678" i="5"/>
  <c r="T678" i="5"/>
  <c r="AG24" i="8"/>
  <c r="Q679" i="5"/>
  <c r="P680" i="5"/>
  <c r="AI24" i="8" s="1"/>
  <c r="N680" i="5"/>
  <c r="K688" i="5" l="1"/>
  <c r="M688" i="5" s="1"/>
  <c r="N688" i="5" s="1"/>
  <c r="F24" i="8"/>
  <c r="Y689" i="5"/>
  <c r="S679" i="5"/>
  <c r="T679" i="5"/>
  <c r="R679" i="5"/>
  <c r="U679" i="5" s="1"/>
  <c r="U680" i="5"/>
  <c r="Q680" i="5"/>
  <c r="P688" i="5" l="1"/>
  <c r="Q688" i="5" s="1"/>
  <c r="K689" i="5"/>
  <c r="M689" i="5" s="1"/>
  <c r="V688" i="5"/>
  <c r="Y690" i="5"/>
  <c r="V690" i="5" s="1"/>
  <c r="R680" i="5"/>
  <c r="S680" i="5"/>
  <c r="T680" i="5"/>
  <c r="V689" i="5" l="1"/>
  <c r="P689" i="5"/>
  <c r="Q689" i="5" s="1"/>
  <c r="N689" i="5"/>
  <c r="K690" i="5"/>
  <c r="M690" i="5" s="1"/>
  <c r="N690" i="5" s="1"/>
  <c r="S688" i="5"/>
  <c r="R688" i="5"/>
  <c r="U688" i="5" s="1"/>
  <c r="T688" i="5"/>
  <c r="G25" i="8"/>
  <c r="Y691" i="5"/>
  <c r="P690" i="5" l="1"/>
  <c r="Y692" i="5"/>
  <c r="R689" i="5"/>
  <c r="U689" i="5" s="1"/>
  <c r="T689" i="5"/>
  <c r="S689" i="5"/>
  <c r="K691" i="5"/>
  <c r="M691" i="5" s="1"/>
  <c r="K692" i="5" l="1"/>
  <c r="M692" i="5" s="1"/>
  <c r="N692" i="5" s="1"/>
  <c r="V691" i="5"/>
  <c r="Q690" i="5"/>
  <c r="H25" i="8"/>
  <c r="Y693" i="5"/>
  <c r="N691" i="5"/>
  <c r="P691" i="5"/>
  <c r="P692" i="5" l="1"/>
  <c r="Q692" i="5" s="1"/>
  <c r="V692" i="5"/>
  <c r="K693" i="5"/>
  <c r="M693" i="5" s="1"/>
  <c r="N693" i="5" s="1"/>
  <c r="T690" i="5"/>
  <c r="R690" i="5"/>
  <c r="U690" i="5" s="1"/>
  <c r="S690" i="5"/>
  <c r="J25" i="8"/>
  <c r="I25" i="8"/>
  <c r="Q691" i="5"/>
  <c r="P693" i="5" l="1"/>
  <c r="Q693" i="5" s="1"/>
  <c r="V693" i="5"/>
  <c r="K25" i="8"/>
  <c r="Y694" i="5"/>
  <c r="R692" i="5"/>
  <c r="U692" i="5" s="1"/>
  <c r="S692" i="5"/>
  <c r="T692" i="5"/>
  <c r="T691" i="5"/>
  <c r="S691" i="5"/>
  <c r="R691" i="5"/>
  <c r="U691" i="5" s="1"/>
  <c r="K694" i="5" l="1"/>
  <c r="M694" i="5" s="1"/>
  <c r="P694" i="5" s="1"/>
  <c r="S693" i="5"/>
  <c r="R693" i="5"/>
  <c r="U693" i="5" s="1"/>
  <c r="T693" i="5"/>
  <c r="Y696" i="5"/>
  <c r="Y695" i="5"/>
  <c r="V694" i="5" l="1"/>
  <c r="N694" i="5"/>
  <c r="K695" i="5"/>
  <c r="M695" i="5" s="1"/>
  <c r="P695" i="5" s="1"/>
  <c r="K696" i="5"/>
  <c r="M696" i="5" s="1"/>
  <c r="P696" i="5" s="1"/>
  <c r="V696" i="5"/>
  <c r="Y697" i="5"/>
  <c r="L25" i="8"/>
  <c r="Q694" i="5"/>
  <c r="V695" i="5" l="1"/>
  <c r="N696" i="5"/>
  <c r="N695" i="5"/>
  <c r="N25" i="8"/>
  <c r="Y698" i="5"/>
  <c r="V698" i="5" s="1"/>
  <c r="K697" i="5"/>
  <c r="V697" i="5" s="1"/>
  <c r="M25" i="8"/>
  <c r="Q695" i="5"/>
  <c r="S694" i="5"/>
  <c r="T694" i="5"/>
  <c r="R694" i="5"/>
  <c r="U694" i="5" s="1"/>
  <c r="Q696" i="5"/>
  <c r="M697" i="5" l="1"/>
  <c r="K698" i="5"/>
  <c r="Y699" i="5"/>
  <c r="V699" i="5" s="1"/>
  <c r="T695" i="5"/>
  <c r="R695" i="5"/>
  <c r="U695" i="5" s="1"/>
  <c r="S695" i="5"/>
  <c r="T696" i="5"/>
  <c r="R696" i="5"/>
  <c r="U696" i="5" s="1"/>
  <c r="S696" i="5"/>
  <c r="M698" i="5" l="1"/>
  <c r="N697" i="5"/>
  <c r="P697" i="5"/>
  <c r="Q697" i="5" s="1"/>
  <c r="Y700" i="5"/>
  <c r="V700" i="5" s="1"/>
  <c r="K699" i="5"/>
  <c r="O25" i="8"/>
  <c r="M699" i="5" l="1"/>
  <c r="P698" i="5"/>
  <c r="Q698" i="5" s="1"/>
  <c r="N698" i="5"/>
  <c r="Y701" i="5"/>
  <c r="V701" i="5" s="1"/>
  <c r="K700" i="5"/>
  <c r="T697" i="5"/>
  <c r="R697" i="5"/>
  <c r="U697" i="5" s="1"/>
  <c r="S697" i="5"/>
  <c r="P25" i="8" l="1"/>
  <c r="P699" i="5"/>
  <c r="N699" i="5"/>
  <c r="M700" i="5"/>
  <c r="R698" i="5"/>
  <c r="U698" i="5" s="1"/>
  <c r="T698" i="5"/>
  <c r="S698" i="5"/>
  <c r="Y702" i="5"/>
  <c r="V702" i="5" s="1"/>
  <c r="K701" i="5"/>
  <c r="M701" i="5" s="1"/>
  <c r="Q699" i="5" l="1"/>
  <c r="Q25" i="8"/>
  <c r="P700" i="5"/>
  <c r="N700" i="5"/>
  <c r="Y703" i="5"/>
  <c r="V703" i="5" s="1"/>
  <c r="K702" i="5"/>
  <c r="P701" i="5"/>
  <c r="N701" i="5"/>
  <c r="M702" i="5" l="1"/>
  <c r="T699" i="5"/>
  <c r="S699" i="5"/>
  <c r="R699" i="5"/>
  <c r="U699" i="5" s="1"/>
  <c r="Q700" i="5"/>
  <c r="T700" i="5" s="1"/>
  <c r="R25" i="8"/>
  <c r="K703" i="5"/>
  <c r="M703" i="5" s="1"/>
  <c r="S25" i="8"/>
  <c r="U701" i="5"/>
  <c r="Q701" i="5"/>
  <c r="N702" i="5" l="1"/>
  <c r="P702" i="5"/>
  <c r="S700" i="5"/>
  <c r="R700" i="5"/>
  <c r="U700" i="5" s="1"/>
  <c r="Y704" i="5"/>
  <c r="V704" i="5" s="1"/>
  <c r="Y705" i="5"/>
  <c r="V705" i="5" s="1"/>
  <c r="P703" i="5"/>
  <c r="N703" i="5"/>
  <c r="T701" i="5"/>
  <c r="S701" i="5"/>
  <c r="R701" i="5"/>
  <c r="Q702" i="5" l="1"/>
  <c r="S702" i="5" s="1"/>
  <c r="T25" i="8"/>
  <c r="K704" i="5"/>
  <c r="M704" i="5" s="1"/>
  <c r="K705" i="5"/>
  <c r="M705" i="5" s="1"/>
  <c r="U25" i="8"/>
  <c r="Q703" i="5"/>
  <c r="T702" i="5" l="1"/>
  <c r="R702" i="5"/>
  <c r="U702" i="5" s="1"/>
  <c r="P704" i="5"/>
  <c r="N704" i="5"/>
  <c r="Y706" i="5"/>
  <c r="V706" i="5" s="1"/>
  <c r="Y707" i="5"/>
  <c r="V707" i="5" s="1"/>
  <c r="N705" i="5"/>
  <c r="P705" i="5"/>
  <c r="S703" i="5"/>
  <c r="T703" i="5"/>
  <c r="R703" i="5"/>
  <c r="U703" i="5" s="1"/>
  <c r="K706" i="5" l="1"/>
  <c r="M706" i="5" s="1"/>
  <c r="Q704" i="5"/>
  <c r="V25" i="8"/>
  <c r="Y708" i="5"/>
  <c r="V708" i="5" s="1"/>
  <c r="W25" i="8"/>
  <c r="Q705" i="5"/>
  <c r="K707" i="5"/>
  <c r="M707" i="5" s="1"/>
  <c r="N706" i="5" l="1"/>
  <c r="P706" i="5"/>
  <c r="Y709" i="5"/>
  <c r="V709" i="5" s="1"/>
  <c r="R704" i="5"/>
  <c r="U704" i="5" s="1"/>
  <c r="T704" i="5"/>
  <c r="S704" i="5"/>
  <c r="K708" i="5"/>
  <c r="M708" i="5" s="1"/>
  <c r="T705" i="5"/>
  <c r="S705" i="5"/>
  <c r="R705" i="5"/>
  <c r="U705" i="5" s="1"/>
  <c r="N707" i="5"/>
  <c r="P707" i="5"/>
  <c r="X25" i="8" l="1"/>
  <c r="Q706" i="5"/>
  <c r="Y710" i="5"/>
  <c r="V710" i="5" s="1"/>
  <c r="N708" i="5"/>
  <c r="P708" i="5"/>
  <c r="K709" i="5"/>
  <c r="M709" i="5" s="1"/>
  <c r="Y25" i="8"/>
  <c r="U707" i="5"/>
  <c r="Q707" i="5"/>
  <c r="Y711" i="5" l="1"/>
  <c r="V711" i="5" s="1"/>
  <c r="S706" i="5"/>
  <c r="R706" i="5"/>
  <c r="U706" i="5" s="1"/>
  <c r="T706" i="5"/>
  <c r="Z25" i="8"/>
  <c r="Q708" i="5"/>
  <c r="R708" i="5" s="1"/>
  <c r="S707" i="5"/>
  <c r="R707" i="5"/>
  <c r="T707" i="5"/>
  <c r="P709" i="5"/>
  <c r="N709" i="5"/>
  <c r="K710" i="5"/>
  <c r="M710" i="5" s="1"/>
  <c r="U708" i="5" l="1"/>
  <c r="Y712" i="5"/>
  <c r="V712" i="5" s="1"/>
  <c r="S708" i="5"/>
  <c r="T708" i="5"/>
  <c r="K711" i="5"/>
  <c r="M711" i="5" s="1"/>
  <c r="AA25" i="8"/>
  <c r="Q709" i="5"/>
  <c r="P710" i="5"/>
  <c r="N710" i="5"/>
  <c r="Y713" i="5" l="1"/>
  <c r="V713" i="5" s="1"/>
  <c r="K712" i="5"/>
  <c r="M712" i="5" s="1"/>
  <c r="P711" i="5"/>
  <c r="N711" i="5"/>
  <c r="R709" i="5"/>
  <c r="U709" i="5" s="1"/>
  <c r="T709" i="5"/>
  <c r="S709" i="5"/>
  <c r="Q710" i="5"/>
  <c r="AB25" i="8"/>
  <c r="K713" i="5" l="1"/>
  <c r="M713" i="5" s="1"/>
  <c r="AC25" i="8"/>
  <c r="Q711" i="5"/>
  <c r="P712" i="5"/>
  <c r="N712" i="5"/>
  <c r="S710" i="5"/>
  <c r="R710" i="5"/>
  <c r="U710" i="5" s="1"/>
  <c r="T710" i="5"/>
  <c r="P713" i="5" l="1"/>
  <c r="N713" i="5"/>
  <c r="Y714" i="5"/>
  <c r="V714" i="5" s="1"/>
  <c r="S711" i="5"/>
  <c r="T711" i="5"/>
  <c r="R711" i="5"/>
  <c r="U711" i="5" s="1"/>
  <c r="AD25" i="8"/>
  <c r="Q712" i="5"/>
  <c r="AE25" i="8" l="1"/>
  <c r="Q713" i="5"/>
  <c r="U713" i="5"/>
  <c r="K714" i="5"/>
  <c r="M714" i="5" s="1"/>
  <c r="Y715" i="5"/>
  <c r="V715" i="5" s="1"/>
  <c r="Y716" i="5"/>
  <c r="V716" i="5" s="1"/>
  <c r="S712" i="5"/>
  <c r="R712" i="5"/>
  <c r="U712" i="5" s="1"/>
  <c r="T712" i="5"/>
  <c r="K715" i="5" l="1"/>
  <c r="M715" i="5" s="1"/>
  <c r="N715" i="5" s="1"/>
  <c r="S713" i="5"/>
  <c r="T713" i="5"/>
  <c r="R713" i="5"/>
  <c r="P714" i="5"/>
  <c r="AF25" i="8" s="1"/>
  <c r="N714" i="5"/>
  <c r="K716" i="5"/>
  <c r="M716" i="5" s="1"/>
  <c r="P715" i="5" l="1"/>
  <c r="AH25" i="8" s="1"/>
  <c r="Q714" i="5"/>
  <c r="N716" i="5"/>
  <c r="P716" i="5"/>
  <c r="AI25" i="8" s="1"/>
  <c r="F25" i="8" l="1"/>
  <c r="AG25" i="8"/>
  <c r="Q715" i="5"/>
  <c r="S714" i="5"/>
  <c r="T714" i="5"/>
  <c r="R714" i="5"/>
  <c r="U714" i="5" s="1"/>
  <c r="Q716" i="5"/>
  <c r="U716" i="5" l="1"/>
  <c r="S715" i="5"/>
  <c r="T715" i="5"/>
  <c r="R715" i="5"/>
  <c r="U715" i="5" s="1"/>
  <c r="T716" i="5"/>
  <c r="S716" i="5"/>
  <c r="R716" i="5"/>
  <c r="Y797" i="5" l="1"/>
  <c r="K797" i="5" s="1"/>
  <c r="M797" i="5" s="1"/>
  <c r="Y796" i="5"/>
  <c r="Y798" i="5" l="1"/>
  <c r="K798" i="5" s="1"/>
  <c r="M798" i="5" s="1"/>
  <c r="K796" i="5"/>
  <c r="M796" i="5" s="1"/>
  <c r="N797" i="5"/>
  <c r="P797" i="5"/>
  <c r="Y730" i="5" l="1"/>
  <c r="V730" i="5" s="1"/>
  <c r="Y799" i="5"/>
  <c r="K799" i="5" s="1"/>
  <c r="M799" i="5" s="1"/>
  <c r="N796" i="5"/>
  <c r="P796" i="5"/>
  <c r="Q797" i="5"/>
  <c r="G28" i="8"/>
  <c r="P798" i="5"/>
  <c r="N798" i="5"/>
  <c r="K730" i="5" l="1"/>
  <c r="M730" i="5" s="1"/>
  <c r="Q796" i="5"/>
  <c r="T797" i="5"/>
  <c r="R797" i="5"/>
  <c r="U797" i="5" s="1"/>
  <c r="S797" i="5"/>
  <c r="Q798" i="5"/>
  <c r="H28" i="8"/>
  <c r="P799" i="5"/>
  <c r="N799" i="5"/>
  <c r="P730" i="5" l="1"/>
  <c r="N730" i="5"/>
  <c r="Y766" i="5"/>
  <c r="Y800" i="5"/>
  <c r="T796" i="5"/>
  <c r="S796" i="5"/>
  <c r="R796" i="5"/>
  <c r="U796" i="5" s="1"/>
  <c r="S798" i="5"/>
  <c r="R798" i="5"/>
  <c r="U798" i="5" s="1"/>
  <c r="T798" i="5"/>
  <c r="Y801" i="5"/>
  <c r="Q799" i="5"/>
  <c r="I28" i="8"/>
  <c r="M26" i="8" l="1"/>
  <c r="Q730" i="5"/>
  <c r="L26" i="8"/>
  <c r="K766" i="5"/>
  <c r="M766" i="5" s="1"/>
  <c r="K800" i="5"/>
  <c r="Y802" i="5"/>
  <c r="K801" i="5"/>
  <c r="M801" i="5" s="1"/>
  <c r="S799" i="5"/>
  <c r="R799" i="5"/>
  <c r="U799" i="5" s="1"/>
  <c r="T799" i="5"/>
  <c r="V766" i="5" l="1"/>
  <c r="R730" i="5"/>
  <c r="U730" i="5" s="1"/>
  <c r="T730" i="5"/>
  <c r="S730" i="5"/>
  <c r="N766" i="5"/>
  <c r="P766" i="5"/>
  <c r="M27" i="8" s="1"/>
  <c r="Y803" i="5"/>
  <c r="K803" i="5" s="1"/>
  <c r="M803" i="5" s="1"/>
  <c r="M800" i="5"/>
  <c r="K802" i="5"/>
  <c r="M802" i="5" s="1"/>
  <c r="N801" i="5"/>
  <c r="P801" i="5"/>
  <c r="L27" i="8" l="1"/>
  <c r="Q766" i="5"/>
  <c r="N800" i="5"/>
  <c r="P800" i="5"/>
  <c r="Y804" i="5"/>
  <c r="N802" i="5"/>
  <c r="P802" i="5"/>
  <c r="K28" i="8"/>
  <c r="Q801" i="5"/>
  <c r="P803" i="5"/>
  <c r="N803" i="5"/>
  <c r="T766" i="5" l="1"/>
  <c r="S766" i="5"/>
  <c r="R766" i="5"/>
  <c r="Q800" i="5"/>
  <c r="J28" i="8"/>
  <c r="Y805" i="5"/>
  <c r="Q802" i="5"/>
  <c r="L28" i="8"/>
  <c r="K804" i="5"/>
  <c r="M804" i="5" s="1"/>
  <c r="S801" i="5"/>
  <c r="R801" i="5"/>
  <c r="U801" i="5" s="1"/>
  <c r="T801" i="5"/>
  <c r="Q803" i="5"/>
  <c r="M28" i="8"/>
  <c r="U766" i="5" l="1"/>
  <c r="Y737" i="5"/>
  <c r="V737" i="5" s="1"/>
  <c r="T800" i="5"/>
  <c r="S800" i="5"/>
  <c r="R800" i="5"/>
  <c r="U800" i="5" s="1"/>
  <c r="T802" i="5"/>
  <c r="R802" i="5"/>
  <c r="U802" i="5" s="1"/>
  <c r="S802" i="5"/>
  <c r="N804" i="5"/>
  <c r="P804" i="5"/>
  <c r="K805" i="5"/>
  <c r="M805" i="5" s="1"/>
  <c r="T803" i="5"/>
  <c r="S803" i="5"/>
  <c r="R803" i="5"/>
  <c r="U803" i="5" s="1"/>
  <c r="Y738" i="5" l="1"/>
  <c r="V738" i="5" s="1"/>
  <c r="K737" i="5"/>
  <c r="M737" i="5" s="1"/>
  <c r="Y773" i="5"/>
  <c r="V773" i="5" s="1"/>
  <c r="Y807" i="5"/>
  <c r="Y806" i="5"/>
  <c r="P805" i="5"/>
  <c r="N805" i="5"/>
  <c r="N28" i="8"/>
  <c r="Q804" i="5"/>
  <c r="K738" i="5" l="1"/>
  <c r="M738" i="5" s="1"/>
  <c r="Y739" i="5"/>
  <c r="V739" i="5" s="1"/>
  <c r="P737" i="5"/>
  <c r="N737" i="5"/>
  <c r="K773" i="5"/>
  <c r="M773" i="5" s="1"/>
  <c r="K806" i="5"/>
  <c r="M806" i="5" s="1"/>
  <c r="Q805" i="5"/>
  <c r="O28" i="8"/>
  <c r="S804" i="5"/>
  <c r="T804" i="5"/>
  <c r="R804" i="5"/>
  <c r="U804" i="5" s="1"/>
  <c r="K807" i="5"/>
  <c r="M807" i="5" s="1"/>
  <c r="P738" i="5" l="1"/>
  <c r="N738" i="5"/>
  <c r="K739" i="5"/>
  <c r="M739" i="5" s="1"/>
  <c r="Y740" i="5"/>
  <c r="V740" i="5" s="1"/>
  <c r="Q737" i="5"/>
  <c r="S26" i="8"/>
  <c r="P773" i="5"/>
  <c r="T27" i="8" s="1"/>
  <c r="N773" i="5"/>
  <c r="Y808" i="5"/>
  <c r="K808" i="5" s="1"/>
  <c r="M808" i="5" s="1"/>
  <c r="P806" i="5"/>
  <c r="P28" i="8" s="1"/>
  <c r="N806" i="5"/>
  <c r="S805" i="5"/>
  <c r="T805" i="5"/>
  <c r="R805" i="5"/>
  <c r="U805" i="5" s="1"/>
  <c r="N807" i="5"/>
  <c r="P807" i="5"/>
  <c r="Y775" i="5" l="1"/>
  <c r="V775" i="5" s="1"/>
  <c r="T26" i="8"/>
  <c r="Q738" i="5"/>
  <c r="N739" i="5"/>
  <c r="P739" i="5"/>
  <c r="K740" i="5"/>
  <c r="M740" i="5" s="1"/>
  <c r="Y741" i="5"/>
  <c r="V741" i="5" s="1"/>
  <c r="S737" i="5"/>
  <c r="R737" i="5"/>
  <c r="U737" i="5" s="1"/>
  <c r="T737" i="5"/>
  <c r="Q773" i="5"/>
  <c r="S27" i="8"/>
  <c r="Y809" i="5"/>
  <c r="Q806" i="5"/>
  <c r="U806" i="5" s="1"/>
  <c r="Q807" i="5"/>
  <c r="Q28" i="8"/>
  <c r="P808" i="5"/>
  <c r="N808" i="5"/>
  <c r="Y776" i="5" l="1"/>
  <c r="V776" i="5" s="1"/>
  <c r="K775" i="5"/>
  <c r="M775" i="5" s="1"/>
  <c r="T738" i="5"/>
  <c r="S738" i="5"/>
  <c r="R738" i="5"/>
  <c r="U738" i="5" s="1"/>
  <c r="Q739" i="5"/>
  <c r="U26" i="8"/>
  <c r="P740" i="5"/>
  <c r="N740" i="5"/>
  <c r="K741" i="5"/>
  <c r="M741" i="5" s="1"/>
  <c r="Y742" i="5"/>
  <c r="V742" i="5" s="1"/>
  <c r="R773" i="5"/>
  <c r="S773" i="5"/>
  <c r="T773" i="5"/>
  <c r="Y810" i="5"/>
  <c r="K809" i="5"/>
  <c r="M809" i="5" s="1"/>
  <c r="S806" i="5"/>
  <c r="T806" i="5"/>
  <c r="R806" i="5"/>
  <c r="T807" i="5"/>
  <c r="R807" i="5"/>
  <c r="U807" i="5" s="1"/>
  <c r="S807" i="5"/>
  <c r="Q808" i="5"/>
  <c r="S808" i="5" s="1"/>
  <c r="R28" i="8"/>
  <c r="Y777" i="5" l="1"/>
  <c r="V777" i="5" s="1"/>
  <c r="K776" i="5"/>
  <c r="M776" i="5" s="1"/>
  <c r="N775" i="5"/>
  <c r="P775" i="5"/>
  <c r="T739" i="5"/>
  <c r="S739" i="5"/>
  <c r="R739" i="5"/>
  <c r="U739" i="5" s="1"/>
  <c r="V26" i="8"/>
  <c r="Q740" i="5"/>
  <c r="P741" i="5"/>
  <c r="N741" i="5"/>
  <c r="K742" i="5"/>
  <c r="M742" i="5" s="1"/>
  <c r="Y743" i="5"/>
  <c r="V743" i="5" s="1"/>
  <c r="U773" i="5"/>
  <c r="K810" i="5"/>
  <c r="M810" i="5" s="1"/>
  <c r="P810" i="5" s="1"/>
  <c r="Q810" i="5" s="1"/>
  <c r="Y811" i="5"/>
  <c r="Y812" i="5"/>
  <c r="P809" i="5"/>
  <c r="N809" i="5"/>
  <c r="R808" i="5"/>
  <c r="U808" i="5" s="1"/>
  <c r="T808" i="5"/>
  <c r="K777" i="5" l="1"/>
  <c r="M777" i="5" s="1"/>
  <c r="Y778" i="5"/>
  <c r="V778" i="5" s="1"/>
  <c r="P776" i="5"/>
  <c r="N776" i="5"/>
  <c r="U27" i="8"/>
  <c r="Q775" i="5"/>
  <c r="R740" i="5"/>
  <c r="U740" i="5" s="1"/>
  <c r="S740" i="5"/>
  <c r="T740" i="5"/>
  <c r="W26" i="8"/>
  <c r="Q741" i="5"/>
  <c r="N742" i="5"/>
  <c r="P742" i="5"/>
  <c r="K743" i="5"/>
  <c r="M743" i="5" s="1"/>
  <c r="Y744" i="5"/>
  <c r="V744" i="5" s="1"/>
  <c r="N810" i="5"/>
  <c r="K811" i="5"/>
  <c r="M811" i="5" s="1"/>
  <c r="Y813" i="5"/>
  <c r="S28" i="8"/>
  <c r="Q809" i="5"/>
  <c r="T28" i="8"/>
  <c r="K812" i="5"/>
  <c r="M812" i="5" s="1"/>
  <c r="T810" i="5"/>
  <c r="R810" i="5"/>
  <c r="U810" i="5" s="1"/>
  <c r="S810" i="5"/>
  <c r="N777" i="5" l="1"/>
  <c r="P777" i="5"/>
  <c r="Y779" i="5"/>
  <c r="V779" i="5" s="1"/>
  <c r="K778" i="5"/>
  <c r="M778" i="5" s="1"/>
  <c r="V27" i="8"/>
  <c r="Q776" i="5"/>
  <c r="S775" i="5"/>
  <c r="R775" i="5"/>
  <c r="U775" i="5" s="1"/>
  <c r="T775" i="5"/>
  <c r="S741" i="5"/>
  <c r="R741" i="5"/>
  <c r="U741" i="5" s="1"/>
  <c r="T741" i="5"/>
  <c r="X26" i="8"/>
  <c r="Q742" i="5"/>
  <c r="P743" i="5"/>
  <c r="N743" i="5"/>
  <c r="K744" i="5"/>
  <c r="M744" i="5" s="1"/>
  <c r="Y745" i="5"/>
  <c r="V745" i="5" s="1"/>
  <c r="P811" i="5"/>
  <c r="N811" i="5"/>
  <c r="T809" i="5"/>
  <c r="S809" i="5"/>
  <c r="R809" i="5"/>
  <c r="U809" i="5" s="1"/>
  <c r="P812" i="5"/>
  <c r="N812" i="5"/>
  <c r="K813" i="5"/>
  <c r="M813" i="5" s="1"/>
  <c r="W27" i="8" l="1"/>
  <c r="Q777" i="5"/>
  <c r="Y780" i="5"/>
  <c r="V780" i="5" s="1"/>
  <c r="K779" i="5"/>
  <c r="M779" i="5" s="1"/>
  <c r="N778" i="5"/>
  <c r="P778" i="5"/>
  <c r="T776" i="5"/>
  <c r="R776" i="5"/>
  <c r="U776" i="5" s="1"/>
  <c r="S776" i="5"/>
  <c r="R742" i="5"/>
  <c r="U742" i="5" s="1"/>
  <c r="T742" i="5"/>
  <c r="S742" i="5"/>
  <c r="Q743" i="5"/>
  <c r="Y26" i="8"/>
  <c r="P744" i="5"/>
  <c r="N744" i="5"/>
  <c r="K745" i="5"/>
  <c r="M745" i="5" s="1"/>
  <c r="Y746" i="5"/>
  <c r="V746" i="5" s="1"/>
  <c r="Q811" i="5"/>
  <c r="R811" i="5" s="1"/>
  <c r="U811" i="5" s="1"/>
  <c r="U28" i="8"/>
  <c r="Y814" i="5"/>
  <c r="Y815" i="5"/>
  <c r="Q812" i="5"/>
  <c r="U812" i="5"/>
  <c r="V28" i="8"/>
  <c r="N813" i="5"/>
  <c r="P813" i="5"/>
  <c r="R777" i="5" l="1"/>
  <c r="U777" i="5" s="1"/>
  <c r="S777" i="5"/>
  <c r="T777" i="5"/>
  <c r="Y781" i="5"/>
  <c r="V781" i="5" s="1"/>
  <c r="K780" i="5"/>
  <c r="M780" i="5" s="1"/>
  <c r="P779" i="5"/>
  <c r="N779" i="5"/>
  <c r="Q778" i="5"/>
  <c r="X27" i="8"/>
  <c r="T743" i="5"/>
  <c r="S743" i="5"/>
  <c r="R743" i="5"/>
  <c r="U743" i="5" s="1"/>
  <c r="Q744" i="5"/>
  <c r="Z26" i="8"/>
  <c r="P745" i="5"/>
  <c r="N745" i="5"/>
  <c r="K746" i="5"/>
  <c r="M746" i="5" s="1"/>
  <c r="Y747" i="5"/>
  <c r="V747" i="5" s="1"/>
  <c r="T811" i="5"/>
  <c r="S811" i="5"/>
  <c r="K814" i="5"/>
  <c r="M814" i="5" s="1"/>
  <c r="R812" i="5"/>
  <c r="T812" i="5"/>
  <c r="S812" i="5"/>
  <c r="W28" i="8"/>
  <c r="Q813" i="5"/>
  <c r="K815" i="5"/>
  <c r="M815" i="5" s="1"/>
  <c r="Y782" i="5" l="1"/>
  <c r="V782" i="5" s="1"/>
  <c r="K781" i="5"/>
  <c r="M781" i="5" s="1"/>
  <c r="P780" i="5"/>
  <c r="N780" i="5"/>
  <c r="Y27" i="8"/>
  <c r="Q779" i="5"/>
  <c r="T778" i="5"/>
  <c r="S778" i="5"/>
  <c r="R778" i="5"/>
  <c r="U778" i="5" s="1"/>
  <c r="R744" i="5"/>
  <c r="U744" i="5" s="1"/>
  <c r="T744" i="5"/>
  <c r="S744" i="5"/>
  <c r="AA26" i="8"/>
  <c r="Q745" i="5"/>
  <c r="P746" i="5"/>
  <c r="N746" i="5"/>
  <c r="K747" i="5"/>
  <c r="M747" i="5" s="1"/>
  <c r="Y748" i="5"/>
  <c r="V748" i="5" s="1"/>
  <c r="N814" i="5"/>
  <c r="P814" i="5"/>
  <c r="Y816" i="5"/>
  <c r="T813" i="5"/>
  <c r="S813" i="5"/>
  <c r="R813" i="5"/>
  <c r="U813" i="5" s="1"/>
  <c r="N815" i="5"/>
  <c r="P815" i="5"/>
  <c r="Y783" i="5" l="1"/>
  <c r="V783" i="5" s="1"/>
  <c r="K782" i="5"/>
  <c r="M782" i="5" s="1"/>
  <c r="P781" i="5"/>
  <c r="N781" i="5"/>
  <c r="Q780" i="5"/>
  <c r="Z27" i="8"/>
  <c r="T779" i="5"/>
  <c r="S779" i="5"/>
  <c r="R779" i="5"/>
  <c r="U779" i="5" s="1"/>
  <c r="S745" i="5"/>
  <c r="R745" i="5"/>
  <c r="U745" i="5" s="1"/>
  <c r="T745" i="5"/>
  <c r="AB26" i="8"/>
  <c r="Q746" i="5"/>
  <c r="N747" i="5"/>
  <c r="P747" i="5"/>
  <c r="K748" i="5"/>
  <c r="M748" i="5" s="1"/>
  <c r="Y749" i="5"/>
  <c r="V749" i="5" s="1"/>
  <c r="Y818" i="5"/>
  <c r="Y817" i="5"/>
  <c r="Q814" i="5"/>
  <c r="X28" i="8"/>
  <c r="K816" i="5"/>
  <c r="M816" i="5" s="1"/>
  <c r="Y28" i="8"/>
  <c r="Q815" i="5"/>
  <c r="K783" i="5" l="1"/>
  <c r="M783" i="5" s="1"/>
  <c r="Y784" i="5"/>
  <c r="V784" i="5" s="1"/>
  <c r="N782" i="5"/>
  <c r="P782" i="5"/>
  <c r="Q781" i="5"/>
  <c r="AA27" i="8"/>
  <c r="T780" i="5"/>
  <c r="S780" i="5"/>
  <c r="R780" i="5"/>
  <c r="U780" i="5" s="1"/>
  <c r="R746" i="5"/>
  <c r="U746" i="5" s="1"/>
  <c r="S746" i="5"/>
  <c r="T746" i="5"/>
  <c r="AC26" i="8"/>
  <c r="Q747" i="5"/>
  <c r="P748" i="5"/>
  <c r="N748" i="5"/>
  <c r="K749" i="5"/>
  <c r="M749" i="5" s="1"/>
  <c r="Y750" i="5"/>
  <c r="V750" i="5" s="1"/>
  <c r="K817" i="5"/>
  <c r="M817" i="5" s="1"/>
  <c r="S814" i="5"/>
  <c r="T814" i="5"/>
  <c r="R814" i="5"/>
  <c r="U814" i="5" s="1"/>
  <c r="N816" i="5"/>
  <c r="P816" i="5"/>
  <c r="S815" i="5"/>
  <c r="R815" i="5"/>
  <c r="U815" i="5" s="1"/>
  <c r="T815" i="5"/>
  <c r="K818" i="5"/>
  <c r="M818" i="5" s="1"/>
  <c r="P783" i="5" l="1"/>
  <c r="N783" i="5"/>
  <c r="Y785" i="5"/>
  <c r="V785" i="5" s="1"/>
  <c r="K784" i="5"/>
  <c r="M784" i="5" s="1"/>
  <c r="AB27" i="8"/>
  <c r="Q782" i="5"/>
  <c r="T781" i="5"/>
  <c r="S781" i="5"/>
  <c r="R781" i="5"/>
  <c r="U781" i="5" s="1"/>
  <c r="T747" i="5"/>
  <c r="S747" i="5"/>
  <c r="R747" i="5"/>
  <c r="U747" i="5" s="1"/>
  <c r="Q748" i="5"/>
  <c r="AD26" i="8"/>
  <c r="P749" i="5"/>
  <c r="N749" i="5"/>
  <c r="K750" i="5"/>
  <c r="M750" i="5" s="1"/>
  <c r="Y751" i="5"/>
  <c r="V751" i="5" s="1"/>
  <c r="Y752" i="5"/>
  <c r="V752" i="5" s="1"/>
  <c r="Q816" i="5"/>
  <c r="S816" i="5" s="1"/>
  <c r="Z28" i="8"/>
  <c r="N817" i="5"/>
  <c r="P817" i="5"/>
  <c r="Y819" i="5"/>
  <c r="N818" i="5"/>
  <c r="P818" i="5"/>
  <c r="AC27" i="8" l="1"/>
  <c r="Q783" i="5"/>
  <c r="Y786" i="5"/>
  <c r="V786" i="5" s="1"/>
  <c r="K785" i="5"/>
  <c r="M785" i="5" s="1"/>
  <c r="N784" i="5"/>
  <c r="P784" i="5"/>
  <c r="R782" i="5"/>
  <c r="U782" i="5" s="1"/>
  <c r="S782" i="5"/>
  <c r="T782" i="5"/>
  <c r="R748" i="5"/>
  <c r="U748" i="5" s="1"/>
  <c r="S748" i="5"/>
  <c r="T748" i="5"/>
  <c r="Q749" i="5"/>
  <c r="AE26" i="8"/>
  <c r="N750" i="5"/>
  <c r="P750" i="5"/>
  <c r="K751" i="5"/>
  <c r="M751" i="5" s="1"/>
  <c r="K752" i="5"/>
  <c r="M752" i="5" s="1"/>
  <c r="Q817" i="5"/>
  <c r="AA28" i="8"/>
  <c r="T816" i="5"/>
  <c r="R816" i="5"/>
  <c r="U816" i="5" s="1"/>
  <c r="Y820" i="5"/>
  <c r="K819" i="5"/>
  <c r="M819" i="5" s="1"/>
  <c r="U818" i="5"/>
  <c r="Q818" i="5"/>
  <c r="AB28" i="8"/>
  <c r="T783" i="5" l="1"/>
  <c r="S783" i="5"/>
  <c r="R783" i="5"/>
  <c r="U783" i="5" s="1"/>
  <c r="Y788" i="5"/>
  <c r="V788" i="5" s="1"/>
  <c r="Y787" i="5"/>
  <c r="V787" i="5" s="1"/>
  <c r="K786" i="5"/>
  <c r="M786" i="5" s="1"/>
  <c r="N785" i="5"/>
  <c r="P785" i="5"/>
  <c r="Q784" i="5"/>
  <c r="AD27" i="8"/>
  <c r="S749" i="5"/>
  <c r="R749" i="5"/>
  <c r="U749" i="5" s="1"/>
  <c r="T749" i="5"/>
  <c r="Q750" i="5"/>
  <c r="AF26" i="8"/>
  <c r="N751" i="5"/>
  <c r="P751" i="5"/>
  <c r="AH26" i="8" s="1"/>
  <c r="P752" i="5"/>
  <c r="AI26" i="8" s="1"/>
  <c r="N752" i="5"/>
  <c r="T817" i="5"/>
  <c r="S817" i="5"/>
  <c r="R817" i="5"/>
  <c r="U817" i="5" s="1"/>
  <c r="Y821" i="5"/>
  <c r="K820" i="5"/>
  <c r="M820" i="5" s="1"/>
  <c r="P819" i="5"/>
  <c r="N819" i="5"/>
  <c r="S818" i="5"/>
  <c r="R818" i="5"/>
  <c r="T818" i="5"/>
  <c r="F26" i="8" l="1"/>
  <c r="K788" i="5"/>
  <c r="M788" i="5" s="1"/>
  <c r="K787" i="5"/>
  <c r="M787" i="5" s="1"/>
  <c r="N786" i="5"/>
  <c r="P786" i="5"/>
  <c r="AE27" i="8"/>
  <c r="Q785" i="5"/>
  <c r="T784" i="5"/>
  <c r="R784" i="5"/>
  <c r="U784" i="5" s="1"/>
  <c r="S784" i="5"/>
  <c r="T750" i="5"/>
  <c r="S750" i="5"/>
  <c r="R750" i="5"/>
  <c r="U750" i="5" s="1"/>
  <c r="Q751" i="5"/>
  <c r="AH76" i="8" s="1"/>
  <c r="AG26" i="8"/>
  <c r="Q752" i="5"/>
  <c r="AI76" i="8" s="1"/>
  <c r="Q819" i="5"/>
  <c r="T819" i="5" s="1"/>
  <c r="AC28" i="8"/>
  <c r="Y822" i="5"/>
  <c r="K821" i="5"/>
  <c r="M821" i="5" s="1"/>
  <c r="N820" i="5"/>
  <c r="P820" i="5"/>
  <c r="N788" i="5" l="1"/>
  <c r="P788" i="5"/>
  <c r="AI27" i="8" s="1"/>
  <c r="N787" i="5"/>
  <c r="P787" i="5"/>
  <c r="AH27" i="8" s="1"/>
  <c r="AF27" i="8"/>
  <c r="Q786" i="5"/>
  <c r="R785" i="5"/>
  <c r="U785" i="5" s="1"/>
  <c r="S785" i="5"/>
  <c r="T785" i="5"/>
  <c r="T751" i="5"/>
  <c r="S751" i="5"/>
  <c r="R751" i="5"/>
  <c r="U751" i="5" s="1"/>
  <c r="R752" i="5"/>
  <c r="U752" i="5" s="1"/>
  <c r="T752" i="5"/>
  <c r="S752" i="5"/>
  <c r="R819" i="5"/>
  <c r="U819" i="5" s="1"/>
  <c r="S819" i="5"/>
  <c r="K822" i="5"/>
  <c r="M822" i="5" s="1"/>
  <c r="N821" i="5"/>
  <c r="P821" i="5"/>
  <c r="Y824" i="5"/>
  <c r="Y823" i="5"/>
  <c r="AD28" i="8"/>
  <c r="Q820" i="5"/>
  <c r="S820" i="5" s="1"/>
  <c r="F27" i="8" l="1"/>
  <c r="Q788" i="5"/>
  <c r="AI68" i="8" s="1"/>
  <c r="Q787" i="5"/>
  <c r="AG27" i="8"/>
  <c r="T786" i="5"/>
  <c r="S786" i="5"/>
  <c r="R786" i="5"/>
  <c r="U786" i="5" s="1"/>
  <c r="Q821" i="5"/>
  <c r="AE28" i="8"/>
  <c r="P822" i="5"/>
  <c r="N822" i="5"/>
  <c r="K823" i="5"/>
  <c r="M823" i="5" s="1"/>
  <c r="T820" i="5"/>
  <c r="R820" i="5"/>
  <c r="U820" i="5" s="1"/>
  <c r="K824" i="5"/>
  <c r="M824" i="5" s="1"/>
  <c r="R788" i="5" l="1"/>
  <c r="U788" i="5" s="1"/>
  <c r="S788" i="5"/>
  <c r="T788" i="5"/>
  <c r="R787" i="5"/>
  <c r="U787" i="5" s="1"/>
  <c r="T787" i="5"/>
  <c r="S787" i="5"/>
  <c r="T821" i="5"/>
  <c r="R821" i="5"/>
  <c r="U821" i="5" s="1"/>
  <c r="S821" i="5"/>
  <c r="Q822" i="5"/>
  <c r="AF28" i="8"/>
  <c r="N823" i="5"/>
  <c r="P823" i="5"/>
  <c r="AH28" i="8" s="1"/>
  <c r="N824" i="5"/>
  <c r="P824" i="5"/>
  <c r="AI28" i="8" s="1"/>
  <c r="F28" i="8" l="1"/>
  <c r="Q823" i="5"/>
  <c r="AH72" i="8" s="1"/>
  <c r="AG28" i="8"/>
  <c r="R822" i="5"/>
  <c r="U822" i="5" s="1"/>
  <c r="T822" i="5"/>
  <c r="S822" i="5"/>
  <c r="Q824" i="5"/>
  <c r="AI72" i="8" s="1"/>
  <c r="U824" i="5"/>
  <c r="R823" i="5" l="1"/>
  <c r="U823" i="5" s="1"/>
  <c r="T823" i="5"/>
  <c r="S823" i="5"/>
  <c r="S824" i="5"/>
  <c r="R824" i="5"/>
  <c r="T824" i="5"/>
  <c r="O22" i="7" l="1"/>
  <c r="Y837" i="5" l="1"/>
  <c r="K837" i="5" l="1"/>
  <c r="M837" i="5" s="1"/>
  <c r="N837" i="5" l="1"/>
  <c r="P837" i="5"/>
  <c r="L29" i="8" s="1"/>
  <c r="K29" i="8" l="1"/>
  <c r="Q837" i="5"/>
  <c r="T837" i="5" l="1"/>
  <c r="S837" i="5"/>
  <c r="R837" i="5"/>
  <c r="U837" i="5" l="1"/>
  <c r="Y844" i="5" l="1"/>
  <c r="K844" i="5" l="1"/>
  <c r="M844" i="5" s="1"/>
  <c r="Y845" i="5"/>
  <c r="N844" i="5" l="1"/>
  <c r="P844" i="5"/>
  <c r="K845" i="5"/>
  <c r="M845" i="5" s="1"/>
  <c r="Y846" i="5"/>
  <c r="R29" i="8" l="1"/>
  <c r="U844" i="5"/>
  <c r="Q844" i="5"/>
  <c r="N845" i="5"/>
  <c r="P845" i="5"/>
  <c r="K846" i="5"/>
  <c r="M846" i="5" s="1"/>
  <c r="Y847" i="5"/>
  <c r="S844" i="5" l="1"/>
  <c r="T844" i="5"/>
  <c r="R844" i="5"/>
  <c r="S29" i="8"/>
  <c r="Q845" i="5"/>
  <c r="P846" i="5"/>
  <c r="N846" i="5"/>
  <c r="K847" i="5"/>
  <c r="M847" i="5" s="1"/>
  <c r="Y848" i="5"/>
  <c r="R845" i="5" l="1"/>
  <c r="S845" i="5"/>
  <c r="T845" i="5"/>
  <c r="T29" i="8"/>
  <c r="Q846" i="5"/>
  <c r="P847" i="5"/>
  <c r="N847" i="5"/>
  <c r="K848" i="5"/>
  <c r="M848" i="5" s="1"/>
  <c r="Y849" i="5"/>
  <c r="U845" i="5" l="1"/>
  <c r="R846" i="5"/>
  <c r="U846" i="5" s="1"/>
  <c r="S846" i="5"/>
  <c r="T846" i="5"/>
  <c r="U29" i="8"/>
  <c r="Q847" i="5"/>
  <c r="N848" i="5"/>
  <c r="P848" i="5"/>
  <c r="K849" i="5"/>
  <c r="M849" i="5" s="1"/>
  <c r="Y850" i="5"/>
  <c r="S847" i="5" l="1"/>
  <c r="T847" i="5"/>
  <c r="R847" i="5"/>
  <c r="U847" i="5" s="1"/>
  <c r="Q848" i="5"/>
  <c r="V29" i="8"/>
  <c r="P849" i="5"/>
  <c r="N849" i="5"/>
  <c r="K850" i="5"/>
  <c r="M850" i="5" s="1"/>
  <c r="Y851" i="5"/>
  <c r="T848" i="5" l="1"/>
  <c r="R848" i="5"/>
  <c r="U848" i="5" s="1"/>
  <c r="S848" i="5"/>
  <c r="W29" i="8"/>
  <c r="Q849" i="5"/>
  <c r="P850" i="5"/>
  <c r="N850" i="5"/>
  <c r="K851" i="5"/>
  <c r="M851" i="5" s="1"/>
  <c r="Y852" i="5"/>
  <c r="R849" i="5" l="1"/>
  <c r="U849" i="5" s="1"/>
  <c r="S849" i="5"/>
  <c r="T849" i="5"/>
  <c r="X29" i="8"/>
  <c r="Q850" i="5"/>
  <c r="N851" i="5"/>
  <c r="P851" i="5"/>
  <c r="K852" i="5"/>
  <c r="M852" i="5" s="1"/>
  <c r="Y853" i="5"/>
  <c r="R850" i="5" l="1"/>
  <c r="U850" i="5" s="1"/>
  <c r="T850" i="5"/>
  <c r="S850" i="5"/>
  <c r="Q851" i="5"/>
  <c r="Y29" i="8"/>
  <c r="P852" i="5"/>
  <c r="N852" i="5"/>
  <c r="K853" i="5"/>
  <c r="M853" i="5" s="1"/>
  <c r="Y854" i="5"/>
  <c r="R851" i="5" l="1"/>
  <c r="U851" i="5" s="1"/>
  <c r="T851" i="5"/>
  <c r="S851" i="5"/>
  <c r="U852" i="5"/>
  <c r="Q852" i="5"/>
  <c r="Z29" i="8"/>
  <c r="N853" i="5"/>
  <c r="P853" i="5"/>
  <c r="K854" i="5"/>
  <c r="M854" i="5" s="1"/>
  <c r="Y855" i="5"/>
  <c r="S852" i="5" l="1"/>
  <c r="T852" i="5"/>
  <c r="R852" i="5"/>
  <c r="Q853" i="5"/>
  <c r="AA29" i="8"/>
  <c r="P854" i="5"/>
  <c r="N854" i="5"/>
  <c r="K855" i="5"/>
  <c r="M855" i="5" s="1"/>
  <c r="Y856" i="5"/>
  <c r="R853" i="5" l="1"/>
  <c r="U853" i="5" s="1"/>
  <c r="T853" i="5"/>
  <c r="S853" i="5"/>
  <c r="AB29" i="8"/>
  <c r="Q854" i="5"/>
  <c r="N855" i="5"/>
  <c r="P855" i="5"/>
  <c r="K856" i="5"/>
  <c r="M856" i="5" s="1"/>
  <c r="Y857" i="5"/>
  <c r="S854" i="5" l="1"/>
  <c r="R854" i="5"/>
  <c r="U854" i="5" s="1"/>
  <c r="T854" i="5"/>
  <c r="AC29" i="8"/>
  <c r="Q855" i="5"/>
  <c r="U855" i="5"/>
  <c r="P856" i="5"/>
  <c r="N856" i="5"/>
  <c r="K857" i="5"/>
  <c r="M857" i="5" s="1"/>
  <c r="Y858" i="5"/>
  <c r="S855" i="5" l="1"/>
  <c r="R855" i="5"/>
  <c r="T855" i="5"/>
  <c r="Q856" i="5"/>
  <c r="AD29" i="8"/>
  <c r="N857" i="5"/>
  <c r="P857" i="5"/>
  <c r="K858" i="5"/>
  <c r="M858" i="5" s="1"/>
  <c r="Y859" i="5"/>
  <c r="R856" i="5" l="1"/>
  <c r="U856" i="5" s="1"/>
  <c r="T856" i="5"/>
  <c r="S856" i="5"/>
  <c r="Q857" i="5"/>
  <c r="AE29" i="8"/>
  <c r="P858" i="5"/>
  <c r="N858" i="5"/>
  <c r="K859" i="5"/>
  <c r="M859" i="5" s="1"/>
  <c r="Y860" i="5"/>
  <c r="R857" i="5" l="1"/>
  <c r="U857" i="5" s="1"/>
  <c r="S857" i="5"/>
  <c r="T857" i="5"/>
  <c r="AF29" i="8"/>
  <c r="Q858" i="5"/>
  <c r="N859" i="5"/>
  <c r="P859" i="5"/>
  <c r="AH29" i="8" s="1"/>
  <c r="K860" i="5"/>
  <c r="M860" i="5" s="1"/>
  <c r="T858" i="5" l="1"/>
  <c r="S858" i="5"/>
  <c r="R858" i="5"/>
  <c r="U858" i="5" s="1"/>
  <c r="AG29" i="8"/>
  <c r="Q859" i="5"/>
  <c r="AH69" i="8" s="1"/>
  <c r="N860" i="5"/>
  <c r="P860" i="5"/>
  <c r="AI29" i="8" s="1"/>
  <c r="F29" i="8" l="1"/>
  <c r="S859" i="5"/>
  <c r="R859" i="5"/>
  <c r="U859" i="5" s="1"/>
  <c r="T859" i="5"/>
  <c r="Q860" i="5"/>
  <c r="AI69" i="8" s="1"/>
  <c r="T860" i="5" l="1"/>
  <c r="S860" i="5"/>
  <c r="R860" i="5"/>
  <c r="U860" i="5" s="1"/>
  <c r="E54" i="7" l="1"/>
  <c r="G54" i="7"/>
  <c r="P54" i="7"/>
  <c r="F54" i="7" l="1"/>
  <c r="I54" i="7"/>
  <c r="N54" i="7"/>
  <c r="O54" i="7"/>
  <c r="H54" i="7"/>
  <c r="M54" i="7" l="1"/>
  <c r="AR32" i="8" s="1"/>
  <c r="J54" i="7"/>
  <c r="AP32" i="8"/>
  <c r="Q54" i="7" l="1"/>
  <c r="AT32" i="8" s="1"/>
  <c r="AQ32" i="8"/>
  <c r="L54" i="7"/>
  <c r="Y982" i="5" l="1"/>
  <c r="V982" i="5" s="1"/>
  <c r="K982" i="5" l="1"/>
  <c r="M982" i="5" s="1"/>
  <c r="N982" i="5" l="1"/>
  <c r="P982" i="5"/>
  <c r="M33" i="8" s="1"/>
  <c r="P14" i="7" l="1"/>
  <c r="G14" i="7"/>
  <c r="E14" i="7"/>
  <c r="L33" i="8"/>
  <c r="Q982" i="5"/>
  <c r="H14" i="7" l="1"/>
  <c r="I14" i="7"/>
  <c r="F14" i="7"/>
  <c r="T982" i="5"/>
  <c r="O14" i="7" s="1"/>
  <c r="S982" i="5"/>
  <c r="N14" i="7" s="1"/>
  <c r="R982" i="5"/>
  <c r="U982" i="5" s="1"/>
  <c r="AP33" i="8" l="1"/>
  <c r="M14" i="7"/>
  <c r="J14" i="7"/>
  <c r="L14" i="7" l="1"/>
  <c r="AQ33" i="8"/>
  <c r="AR33" i="8"/>
  <c r="Q14" i="7"/>
  <c r="AT33" i="8" s="1"/>
  <c r="Y1012" i="5" l="1"/>
  <c r="Y1011" i="5"/>
  <c r="V1011" i="5" s="1"/>
  <c r="K1012" i="5" l="1"/>
  <c r="M1012" i="5" s="1"/>
  <c r="P1012" i="5" s="1"/>
  <c r="K1011" i="5"/>
  <c r="M1011" i="5" s="1"/>
  <c r="Y1013" i="5"/>
  <c r="N1012" i="5" l="1"/>
  <c r="V1012" i="5"/>
  <c r="K1013" i="5"/>
  <c r="M1013" i="5" s="1"/>
  <c r="N1013" i="5" s="1"/>
  <c r="P1011" i="5"/>
  <c r="N1011" i="5"/>
  <c r="Y1014" i="5"/>
  <c r="Q1012" i="5"/>
  <c r="G34" i="8"/>
  <c r="P1013" i="5" l="1"/>
  <c r="Q1013" i="5" s="1"/>
  <c r="V1013" i="5"/>
  <c r="Q1011" i="5"/>
  <c r="T1012" i="5"/>
  <c r="S1012" i="5"/>
  <c r="R1012" i="5"/>
  <c r="U1012" i="5" s="1"/>
  <c r="H34" i="8"/>
  <c r="K1014" i="5"/>
  <c r="M1014" i="5" s="1"/>
  <c r="V1014" i="5" l="1"/>
  <c r="R1011" i="5"/>
  <c r="U1011" i="5" s="1"/>
  <c r="T1011" i="5"/>
  <c r="S1011" i="5"/>
  <c r="Y1015" i="5"/>
  <c r="R1013" i="5"/>
  <c r="U1013" i="5" s="1"/>
  <c r="T1013" i="5"/>
  <c r="S1013" i="5"/>
  <c r="N1014" i="5"/>
  <c r="P1014" i="5"/>
  <c r="Y1016" i="5" l="1"/>
  <c r="K1015" i="5"/>
  <c r="V1015" i="5" s="1"/>
  <c r="Y1017" i="5"/>
  <c r="V1017" i="5" s="1"/>
  <c r="I34" i="8"/>
  <c r="Q1014" i="5"/>
  <c r="K1016" i="5" l="1"/>
  <c r="M1016" i="5" s="1"/>
  <c r="N1016" i="5" s="1"/>
  <c r="M1015" i="5"/>
  <c r="K1017" i="5"/>
  <c r="M1017" i="5" s="1"/>
  <c r="S1014" i="5"/>
  <c r="T1014" i="5"/>
  <c r="R1014" i="5"/>
  <c r="U1014" i="5" s="1"/>
  <c r="P1016" i="5" l="1"/>
  <c r="K34" i="8" s="1"/>
  <c r="V1016" i="5"/>
  <c r="Y1019" i="5"/>
  <c r="P1015" i="5"/>
  <c r="Q1015" i="5" s="1"/>
  <c r="N1015" i="5"/>
  <c r="Y1018" i="5"/>
  <c r="N1017" i="5"/>
  <c r="P1017" i="5"/>
  <c r="Q1016" i="5" l="1"/>
  <c r="R1016" i="5" s="1"/>
  <c r="U1016" i="5" s="1"/>
  <c r="K1018" i="5"/>
  <c r="M1018" i="5" s="1"/>
  <c r="N1018" i="5" s="1"/>
  <c r="J34" i="8"/>
  <c r="Y1020" i="5"/>
  <c r="T1015" i="5"/>
  <c r="S1015" i="5"/>
  <c r="R1015" i="5"/>
  <c r="U1015" i="5" s="1"/>
  <c r="K1019" i="5"/>
  <c r="V1019" i="5" s="1"/>
  <c r="Q1017" i="5"/>
  <c r="L34" i="8"/>
  <c r="S1016" i="5" l="1"/>
  <c r="T1016" i="5"/>
  <c r="V1018" i="5"/>
  <c r="P1018" i="5"/>
  <c r="Q1018" i="5" s="1"/>
  <c r="M1019" i="5"/>
  <c r="Y1021" i="5"/>
  <c r="V1021" i="5" s="1"/>
  <c r="M34" i="8"/>
  <c r="K1020" i="5"/>
  <c r="V1020" i="5" s="1"/>
  <c r="T1017" i="5"/>
  <c r="S1017" i="5"/>
  <c r="R1017" i="5"/>
  <c r="U1017" i="5" s="1"/>
  <c r="M1020" i="5" l="1"/>
  <c r="N1019" i="5"/>
  <c r="P1019" i="5"/>
  <c r="Y1022" i="5"/>
  <c r="S1018" i="5"/>
  <c r="R1018" i="5"/>
  <c r="U1018" i="5" s="1"/>
  <c r="T1018" i="5"/>
  <c r="K1021" i="5"/>
  <c r="M1021" i="5" s="1"/>
  <c r="P1020" i="5" l="1"/>
  <c r="N1020" i="5"/>
  <c r="Q1019" i="5"/>
  <c r="T1019" i="5" s="1"/>
  <c r="N34" i="8"/>
  <c r="Y1023" i="5"/>
  <c r="V1023" i="5" s="1"/>
  <c r="K1022" i="5"/>
  <c r="M1022" i="5" s="1"/>
  <c r="P1021" i="5"/>
  <c r="N1021" i="5"/>
  <c r="V1022" i="5" l="1"/>
  <c r="Q1020" i="5"/>
  <c r="O34" i="8"/>
  <c r="S1019" i="5"/>
  <c r="R1019" i="5"/>
  <c r="U1019" i="5" s="1"/>
  <c r="Y1024" i="5"/>
  <c r="V1024" i="5" s="1"/>
  <c r="K1023" i="5"/>
  <c r="N1022" i="5"/>
  <c r="P1022" i="5"/>
  <c r="Q1021" i="5"/>
  <c r="P34" i="8"/>
  <c r="M1023" i="5" l="1"/>
  <c r="S1020" i="5"/>
  <c r="T1020" i="5"/>
  <c r="R1020" i="5"/>
  <c r="U1020" i="5" s="1"/>
  <c r="Y1025" i="5"/>
  <c r="V1025" i="5" s="1"/>
  <c r="K1024" i="5"/>
  <c r="M1024" i="5" s="1"/>
  <c r="Q1022" i="5"/>
  <c r="Q34" i="8"/>
  <c r="S1021" i="5"/>
  <c r="R1021" i="5"/>
  <c r="U1021" i="5" s="1"/>
  <c r="T1021" i="5"/>
  <c r="N1023" i="5" l="1"/>
  <c r="P1023" i="5"/>
  <c r="Y1026" i="5"/>
  <c r="V1026" i="5" s="1"/>
  <c r="P1024" i="5"/>
  <c r="N1024" i="5"/>
  <c r="K1025" i="5"/>
  <c r="M1025" i="5" s="1"/>
  <c r="T1022" i="5"/>
  <c r="S1022" i="5"/>
  <c r="R1022" i="5"/>
  <c r="U1022" i="5" s="1"/>
  <c r="R34" i="8" l="1"/>
  <c r="Q1023" i="5"/>
  <c r="Y1027" i="5"/>
  <c r="V1027" i="5" s="1"/>
  <c r="S34" i="8"/>
  <c r="Q1024" i="5"/>
  <c r="K1026" i="5"/>
  <c r="M1026" i="5" s="1"/>
  <c r="P1025" i="5"/>
  <c r="N1025" i="5"/>
  <c r="R1023" i="5" l="1"/>
  <c r="U1023" i="5" s="1"/>
  <c r="S1023" i="5"/>
  <c r="T1023" i="5"/>
  <c r="S1024" i="5"/>
  <c r="T1024" i="5"/>
  <c r="R1024" i="5"/>
  <c r="U1024" i="5" s="1"/>
  <c r="P1026" i="5"/>
  <c r="N1026" i="5"/>
  <c r="K1027" i="5"/>
  <c r="M1027" i="5" s="1"/>
  <c r="T34" i="8"/>
  <c r="Q1025" i="5"/>
  <c r="Y1028" i="5" l="1"/>
  <c r="V1028" i="5" s="1"/>
  <c r="U34" i="8"/>
  <c r="Q1026" i="5"/>
  <c r="N1027" i="5"/>
  <c r="P1027" i="5"/>
  <c r="R1025" i="5"/>
  <c r="U1025" i="5" s="1"/>
  <c r="S1025" i="5"/>
  <c r="T1025" i="5"/>
  <c r="Y1029" i="5" l="1"/>
  <c r="V1029" i="5" s="1"/>
  <c r="K1028" i="5"/>
  <c r="M1028" i="5" s="1"/>
  <c r="R1026" i="5"/>
  <c r="U1026" i="5" s="1"/>
  <c r="T1026" i="5"/>
  <c r="S1026" i="5"/>
  <c r="Q1027" i="5"/>
  <c r="U1027" i="5"/>
  <c r="V34" i="8"/>
  <c r="Y1030" i="5" l="1"/>
  <c r="V1030" i="5" s="1"/>
  <c r="K1029" i="5"/>
  <c r="M1029" i="5" s="1"/>
  <c r="N1028" i="5"/>
  <c r="P1028" i="5"/>
  <c r="T1027" i="5"/>
  <c r="S1027" i="5"/>
  <c r="R1027" i="5"/>
  <c r="Y1031" i="5" l="1"/>
  <c r="V1031" i="5" s="1"/>
  <c r="K1030" i="5"/>
  <c r="M1030" i="5" s="1"/>
  <c r="Q1028" i="5"/>
  <c r="W34" i="8"/>
  <c r="N1029" i="5"/>
  <c r="P1029" i="5"/>
  <c r="Q1029" i="5" l="1"/>
  <c r="S1029" i="5" s="1"/>
  <c r="X34" i="8"/>
  <c r="Y1032" i="5"/>
  <c r="V1032" i="5" s="1"/>
  <c r="N1030" i="5"/>
  <c r="P1030" i="5"/>
  <c r="T1028" i="5"/>
  <c r="R1028" i="5"/>
  <c r="U1028" i="5" s="1"/>
  <c r="S1028" i="5"/>
  <c r="K1031" i="5"/>
  <c r="M1031" i="5" s="1"/>
  <c r="T1029" i="5" l="1"/>
  <c r="R1029" i="5"/>
  <c r="U1029" i="5" s="1"/>
  <c r="Q1030" i="5"/>
  <c r="Y34" i="8"/>
  <c r="Y1033" i="5"/>
  <c r="V1033" i="5" s="1"/>
  <c r="K1032" i="5"/>
  <c r="M1032" i="5" s="1"/>
  <c r="P1031" i="5"/>
  <c r="N1031" i="5"/>
  <c r="T1030" i="5" l="1"/>
  <c r="R1030" i="5"/>
  <c r="U1030" i="5" s="1"/>
  <c r="S1030" i="5"/>
  <c r="K1033" i="5"/>
  <c r="M1033" i="5" s="1"/>
  <c r="Y1034" i="5"/>
  <c r="V1034" i="5" s="1"/>
  <c r="P1032" i="5"/>
  <c r="N1032" i="5"/>
  <c r="Q1031" i="5"/>
  <c r="Z34" i="8"/>
  <c r="Q1032" i="5" l="1"/>
  <c r="AA34" i="8"/>
  <c r="S1031" i="5"/>
  <c r="R1031" i="5"/>
  <c r="U1031" i="5" s="1"/>
  <c r="T1031" i="5"/>
  <c r="P1033" i="5"/>
  <c r="AB34" i="8" s="1"/>
  <c r="N1033" i="5"/>
  <c r="K1034" i="5"/>
  <c r="M1034" i="5" s="1"/>
  <c r="Y1035" i="5"/>
  <c r="V1035" i="5" s="1"/>
  <c r="Y1036" i="5"/>
  <c r="V1036" i="5" s="1"/>
  <c r="T1032" i="5" l="1"/>
  <c r="S1032" i="5"/>
  <c r="R1032" i="5"/>
  <c r="U1032" i="5" s="1"/>
  <c r="Q1033" i="5"/>
  <c r="U1033" i="5"/>
  <c r="P1034" i="5"/>
  <c r="AC34" i="8" s="1"/>
  <c r="N1034" i="5"/>
  <c r="K1035" i="5"/>
  <c r="M1035" i="5" s="1"/>
  <c r="K1036" i="5"/>
  <c r="M1036" i="5" s="1"/>
  <c r="S1033" i="5" l="1"/>
  <c r="T1033" i="5"/>
  <c r="R1033" i="5"/>
  <c r="U1034" i="5"/>
  <c r="Q1034" i="5"/>
  <c r="Y1037" i="5"/>
  <c r="V1037" i="5" s="1"/>
  <c r="N1035" i="5"/>
  <c r="P1035" i="5"/>
  <c r="P1036" i="5"/>
  <c r="N1036" i="5"/>
  <c r="Q1035" i="5" l="1"/>
  <c r="AD34" i="8"/>
  <c r="R1034" i="5"/>
  <c r="T1034" i="5"/>
  <c r="S1034" i="5"/>
  <c r="K1037" i="5"/>
  <c r="M1037" i="5" s="1"/>
  <c r="Y1039" i="5"/>
  <c r="V1039" i="5" s="1"/>
  <c r="Y1038" i="5"/>
  <c r="V1038" i="5" s="1"/>
  <c r="AE34" i="8"/>
  <c r="Q1036" i="5"/>
  <c r="T1035" i="5" l="1"/>
  <c r="R1035" i="5"/>
  <c r="U1035" i="5" s="1"/>
  <c r="S1035" i="5"/>
  <c r="N1037" i="5"/>
  <c r="P1037" i="5"/>
  <c r="K1038" i="5"/>
  <c r="M1038" i="5" s="1"/>
  <c r="K1039" i="5"/>
  <c r="M1039" i="5" s="1"/>
  <c r="T1036" i="5"/>
  <c r="R1036" i="5"/>
  <c r="U1036" i="5" s="1"/>
  <c r="S1036" i="5"/>
  <c r="Q1037" i="5" l="1"/>
  <c r="AF34" i="8"/>
  <c r="P1038" i="5"/>
  <c r="N1038" i="5"/>
  <c r="P1039" i="5"/>
  <c r="AH34" i="8" s="1"/>
  <c r="N1039" i="5"/>
  <c r="F34" i="8" l="1"/>
  <c r="Q1038" i="5"/>
  <c r="S1038" i="5" s="1"/>
  <c r="AG34" i="8"/>
  <c r="S1037" i="5"/>
  <c r="R1037" i="5"/>
  <c r="U1037" i="5" s="1"/>
  <c r="T1037" i="5"/>
  <c r="Q1039" i="5"/>
  <c r="U1039" i="5"/>
  <c r="T1038" i="5" l="1"/>
  <c r="R1038" i="5"/>
  <c r="U1038" i="5" s="1"/>
  <c r="Y1083" i="5"/>
  <c r="S1039" i="5"/>
  <c r="R1039" i="5"/>
  <c r="T1039" i="5"/>
  <c r="K1083" i="5" l="1"/>
  <c r="M1083" i="5" s="1"/>
  <c r="E60" i="7"/>
  <c r="P60" i="7"/>
  <c r="G60" i="7"/>
  <c r="V1083" i="5" l="1"/>
  <c r="N1083" i="5"/>
  <c r="P1083" i="5"/>
  <c r="N60" i="7"/>
  <c r="I60" i="7"/>
  <c r="H60" i="7"/>
  <c r="F60" i="7"/>
  <c r="O60" i="7"/>
  <c r="Q1083" i="5" l="1"/>
  <c r="AP35" i="8"/>
  <c r="M60" i="7"/>
  <c r="J60" i="7"/>
  <c r="S1083" i="5" l="1"/>
  <c r="T1083" i="5"/>
  <c r="R1083" i="5"/>
  <c r="U1083" i="5" s="1"/>
  <c r="AQ35" i="8"/>
  <c r="L60" i="7"/>
  <c r="AR35" i="8"/>
  <c r="Q60" i="7"/>
  <c r="AT35" i="8" s="1"/>
  <c r="H36" i="8" l="1"/>
  <c r="G36" i="8"/>
  <c r="I36" i="8" l="1"/>
  <c r="J36" i="8" l="1"/>
  <c r="K36" i="8" l="1"/>
  <c r="L36" i="8" l="1"/>
  <c r="M36" i="8" l="1"/>
  <c r="N36" i="8" l="1"/>
  <c r="O36" i="8" l="1"/>
  <c r="P36" i="8" l="1"/>
  <c r="Q36" i="8" l="1"/>
  <c r="R36" i="8"/>
  <c r="S36" i="8" l="1"/>
  <c r="T36" i="8" l="1"/>
  <c r="U36" i="8" l="1"/>
  <c r="V36" i="8"/>
  <c r="W36" i="8" l="1"/>
  <c r="X36" i="8" l="1"/>
  <c r="Y36" i="8" l="1"/>
  <c r="Z36" i="8" l="1"/>
  <c r="AA36" i="8" l="1"/>
  <c r="AB36" i="8" l="1"/>
  <c r="AC36" i="8" l="1"/>
  <c r="AD36" i="8" l="1"/>
  <c r="AE36" i="8" l="1"/>
  <c r="AF36" i="8" l="1"/>
  <c r="AG36" i="8" l="1"/>
  <c r="F36" i="8"/>
  <c r="P55" i="7" l="1"/>
  <c r="E55" i="7"/>
  <c r="G55" i="7"/>
  <c r="I55" i="7" l="1"/>
  <c r="F55" i="7"/>
  <c r="O55" i="7"/>
  <c r="H55" i="7"/>
  <c r="N55" i="7"/>
  <c r="M55" i="7" l="1"/>
  <c r="AR37" i="8" s="1"/>
  <c r="J55" i="7"/>
  <c r="AP37" i="8"/>
  <c r="Q55" i="7" l="1"/>
  <c r="AT37" i="8" s="1"/>
  <c r="L55" i="7"/>
  <c r="AQ37" i="8"/>
  <c r="K1335" i="5" l="1"/>
  <c r="M1335" i="5" l="1"/>
  <c r="N1335" i="5" l="1"/>
  <c r="P1335" i="5"/>
  <c r="Q1335" i="5" l="1"/>
  <c r="F76" i="8" l="1"/>
  <c r="S1335" i="5"/>
  <c r="T1335" i="5"/>
  <c r="R1335" i="5"/>
  <c r="U1335" i="5" s="1"/>
  <c r="Y1191" i="5" l="1"/>
  <c r="K1191" i="5" l="1"/>
  <c r="M1191" i="5" s="1"/>
  <c r="V1191" i="5" l="1"/>
  <c r="N1191" i="5"/>
  <c r="P1191" i="5"/>
  <c r="Q1191" i="5" l="1"/>
  <c r="G39" i="8" l="1"/>
  <c r="R1191" i="5"/>
  <c r="U1191" i="5" s="1"/>
  <c r="T1191" i="5"/>
  <c r="S1191" i="5"/>
  <c r="H39" i="8" l="1"/>
  <c r="I39" i="8" l="1"/>
  <c r="J39" i="8" l="1"/>
  <c r="L38" i="8" l="1"/>
  <c r="K39" i="8"/>
  <c r="L74" i="8" l="1"/>
  <c r="L39" i="8"/>
  <c r="M39" i="8" l="1"/>
  <c r="N39" i="8" l="1"/>
  <c r="O39" i="8" l="1"/>
  <c r="R38" i="8" l="1"/>
  <c r="P39" i="8"/>
  <c r="Q39" i="8"/>
  <c r="R74" i="8" l="1"/>
  <c r="S38" i="8"/>
  <c r="R39" i="8" l="1"/>
  <c r="S74" i="8"/>
  <c r="T38" i="8"/>
  <c r="S39" i="8" l="1"/>
  <c r="T74" i="8"/>
  <c r="U38" i="8"/>
  <c r="T39" i="8" l="1"/>
  <c r="U74" i="8"/>
  <c r="V38" i="8"/>
  <c r="U39" i="8" l="1"/>
  <c r="V74" i="8"/>
  <c r="W38" i="8"/>
  <c r="V39" i="8"/>
  <c r="W74" i="8" l="1"/>
  <c r="X38" i="8"/>
  <c r="W39" i="8"/>
  <c r="X74" i="8" l="1"/>
  <c r="Y38" i="8"/>
  <c r="X39" i="8"/>
  <c r="Y74" i="8" l="1"/>
  <c r="Z38" i="8"/>
  <c r="Y39" i="8"/>
  <c r="Z74" i="8" l="1"/>
  <c r="AA38" i="8"/>
  <c r="Z39" i="8"/>
  <c r="AA74" i="8" l="1"/>
  <c r="AB38" i="8"/>
  <c r="AA39" i="8"/>
  <c r="AB74" i="8" l="1"/>
  <c r="AC38" i="8"/>
  <c r="AB39" i="8"/>
  <c r="AC74" i="8" l="1"/>
  <c r="AD38" i="8"/>
  <c r="AC39" i="8"/>
  <c r="AD74" i="8" l="1"/>
  <c r="AE38" i="8"/>
  <c r="AD39" i="8"/>
  <c r="AE74" i="8" l="1"/>
  <c r="AF38" i="8"/>
  <c r="F38" i="8"/>
  <c r="AE39" i="8"/>
  <c r="AF74" i="8" l="1"/>
  <c r="AG38" i="8"/>
  <c r="AF39" i="8"/>
  <c r="AG74" i="8" l="1"/>
  <c r="AG39" i="8"/>
  <c r="F39" i="8"/>
  <c r="Y1227" i="5"/>
  <c r="K1227" i="5" l="1"/>
  <c r="M1227" i="5" s="1"/>
  <c r="V1227" i="5" l="1"/>
  <c r="P1227" i="5"/>
  <c r="N1227" i="5"/>
  <c r="Q1227" i="5" l="1"/>
  <c r="S1227" i="5" l="1"/>
  <c r="T1227" i="5"/>
  <c r="R1227" i="5"/>
  <c r="U1227" i="5" s="1"/>
  <c r="G40" i="8"/>
  <c r="H40" i="8" l="1"/>
  <c r="I40" i="8" l="1"/>
  <c r="J40" i="8" l="1"/>
  <c r="K40" i="8"/>
  <c r="L40" i="8" l="1"/>
  <c r="N40" i="8" l="1"/>
  <c r="O40" i="8" l="1"/>
  <c r="P40" i="8" l="1"/>
  <c r="R40" i="8" l="1"/>
  <c r="Q40" i="8"/>
  <c r="S40" i="8" l="1"/>
  <c r="T40" i="8"/>
  <c r="U40" i="8" l="1"/>
  <c r="V40" i="8" l="1"/>
  <c r="W40" i="8" l="1"/>
  <c r="X40" i="8"/>
  <c r="Y40" i="8" l="1"/>
  <c r="Z40" i="8" l="1"/>
  <c r="AA40" i="8"/>
  <c r="AB40" i="8" l="1"/>
  <c r="AC40" i="8" l="1"/>
  <c r="AD40" i="8" l="1"/>
  <c r="AE40" i="8" l="1"/>
  <c r="AF40" i="8" l="1"/>
  <c r="F40" i="8"/>
  <c r="Y1263" i="5"/>
  <c r="AG40" i="8"/>
  <c r="K1263" i="5" l="1"/>
  <c r="M1263" i="5" s="1"/>
  <c r="V1263" i="5" l="1"/>
  <c r="N1263" i="5"/>
  <c r="P1263" i="5"/>
  <c r="O35" i="7"/>
  <c r="Q1263" i="5" l="1"/>
  <c r="R1263" i="5" l="1"/>
  <c r="U1263" i="5" s="1"/>
  <c r="T1263" i="5"/>
  <c r="S1263" i="5"/>
  <c r="H41" i="8" l="1"/>
  <c r="G41" i="8"/>
  <c r="G43" i="8" l="1"/>
  <c r="G76" i="8"/>
  <c r="I41" i="8"/>
  <c r="H76" i="8" l="1"/>
  <c r="H43" i="8"/>
  <c r="J41" i="8"/>
  <c r="I43" i="8" l="1"/>
  <c r="J43" i="8" l="1"/>
  <c r="I76" i="8"/>
  <c r="K41" i="8"/>
  <c r="L41" i="8"/>
  <c r="J76" i="8" l="1"/>
  <c r="K43" i="8"/>
  <c r="M41" i="8"/>
  <c r="K76" i="8" l="1"/>
  <c r="N41" i="8"/>
  <c r="M43" i="8" l="1"/>
  <c r="M76" i="8" l="1"/>
  <c r="N43" i="8"/>
  <c r="O41" i="8"/>
  <c r="N76" i="8"/>
  <c r="O76" i="8" l="1"/>
  <c r="O43" i="8"/>
  <c r="P41" i="8"/>
  <c r="P43" i="8" l="1"/>
  <c r="Q41" i="8"/>
  <c r="P76" i="8" l="1"/>
  <c r="Q43" i="8"/>
  <c r="R41" i="8"/>
  <c r="S41" i="8"/>
  <c r="R43" i="8" l="1"/>
  <c r="Q76" i="8"/>
  <c r="R76" i="8" l="1"/>
  <c r="T41" i="8"/>
  <c r="U41" i="8" l="1"/>
  <c r="V41" i="8"/>
  <c r="W41" i="8" l="1"/>
  <c r="X41" i="8" l="1"/>
  <c r="Y41" i="8" l="1"/>
  <c r="Z41" i="8" l="1"/>
  <c r="AA41" i="8" l="1"/>
  <c r="AB41" i="8" l="1"/>
  <c r="AC41" i="8" l="1"/>
  <c r="AD41" i="8" l="1"/>
  <c r="AE41" i="8" l="1"/>
  <c r="AF41" i="8" l="1"/>
  <c r="Y1299" i="5" l="1"/>
  <c r="AG41" i="8"/>
  <c r="F41" i="8"/>
  <c r="Y1300" i="5" l="1"/>
  <c r="K1299" i="5"/>
  <c r="M1299" i="5" s="1"/>
  <c r="V1299" i="5" l="1"/>
  <c r="Y1301" i="5"/>
  <c r="N1299" i="5"/>
  <c r="P1299" i="5"/>
  <c r="K1300" i="5"/>
  <c r="M1300" i="5" s="1"/>
  <c r="V1300" i="5" l="1"/>
  <c r="Q1299" i="5"/>
  <c r="N1300" i="5"/>
  <c r="P1300" i="5"/>
  <c r="K1301" i="5"/>
  <c r="M1301" i="5" s="1"/>
  <c r="Y1302" i="5"/>
  <c r="V1301" i="5" l="1"/>
  <c r="Y1303" i="5"/>
  <c r="Q1300" i="5"/>
  <c r="G42" i="8"/>
  <c r="S1299" i="5"/>
  <c r="R1299" i="5"/>
  <c r="U1299" i="5" s="1"/>
  <c r="T1299" i="5"/>
  <c r="P1301" i="5"/>
  <c r="N1301" i="5"/>
  <c r="K1302" i="5"/>
  <c r="M1302" i="5" s="1"/>
  <c r="V1302" i="5" l="1"/>
  <c r="R1300" i="5"/>
  <c r="U1300" i="5" s="1"/>
  <c r="T1300" i="5"/>
  <c r="S1300" i="5"/>
  <c r="H42" i="8"/>
  <c r="Q1301" i="5"/>
  <c r="Y1304" i="5"/>
  <c r="V1304" i="5" s="1"/>
  <c r="K1303" i="5"/>
  <c r="M1303" i="5" s="1"/>
  <c r="N1302" i="5"/>
  <c r="P1302" i="5"/>
  <c r="V1303" i="5" l="1"/>
  <c r="Y1305" i="5"/>
  <c r="V1305" i="5" s="1"/>
  <c r="R1301" i="5"/>
  <c r="U1301" i="5" s="1"/>
  <c r="T1301" i="5"/>
  <c r="S1301" i="5"/>
  <c r="K1304" i="5"/>
  <c r="M1304" i="5" s="1"/>
  <c r="N1303" i="5"/>
  <c r="P1303" i="5"/>
  <c r="Q1302" i="5"/>
  <c r="I42" i="8"/>
  <c r="Y1306" i="5" l="1"/>
  <c r="P1304" i="5"/>
  <c r="N1304" i="5"/>
  <c r="K1305" i="5"/>
  <c r="M1305" i="5" s="1"/>
  <c r="Q1303" i="5"/>
  <c r="J42" i="8"/>
  <c r="S1302" i="5"/>
  <c r="T1302" i="5"/>
  <c r="R1302" i="5"/>
  <c r="U1302" i="5" s="1"/>
  <c r="Y1307" i="5" l="1"/>
  <c r="K42" i="8"/>
  <c r="Q1304" i="5"/>
  <c r="N1305" i="5"/>
  <c r="P1305" i="5"/>
  <c r="K1306" i="5"/>
  <c r="V1306" i="5" s="1"/>
  <c r="R1303" i="5"/>
  <c r="U1303" i="5" s="1"/>
  <c r="S1303" i="5"/>
  <c r="T1303" i="5"/>
  <c r="M1306" i="5" l="1"/>
  <c r="Y1308" i="5"/>
  <c r="S1304" i="5"/>
  <c r="T1304" i="5"/>
  <c r="R1304" i="5"/>
  <c r="U1304" i="5" s="1"/>
  <c r="Q1305" i="5"/>
  <c r="L42" i="8"/>
  <c r="K1307" i="5"/>
  <c r="M1307" i="5" s="1"/>
  <c r="V1307" i="5" l="1"/>
  <c r="N1306" i="5"/>
  <c r="P1306" i="5"/>
  <c r="Y1309" i="5"/>
  <c r="V1309" i="5" s="1"/>
  <c r="S1305" i="5"/>
  <c r="R1305" i="5"/>
  <c r="U1305" i="5" s="1"/>
  <c r="T1305" i="5"/>
  <c r="P1307" i="5"/>
  <c r="N1307" i="5"/>
  <c r="K1308" i="5"/>
  <c r="M1308" i="5" s="1"/>
  <c r="V1308" i="5" l="1"/>
  <c r="Q1306" i="5"/>
  <c r="M42" i="8"/>
  <c r="Y1310" i="5"/>
  <c r="V1310" i="5" s="1"/>
  <c r="N42" i="8"/>
  <c r="Q1307" i="5"/>
  <c r="K1309" i="5"/>
  <c r="N1308" i="5"/>
  <c r="P1308" i="5"/>
  <c r="T1306" i="5" l="1"/>
  <c r="R1306" i="5"/>
  <c r="U1306" i="5" s="1"/>
  <c r="S1306" i="5"/>
  <c r="M1309" i="5"/>
  <c r="Y1311" i="5"/>
  <c r="V1311" i="5" s="1"/>
  <c r="S1307" i="5"/>
  <c r="R1307" i="5"/>
  <c r="U1307" i="5" s="1"/>
  <c r="T1307" i="5"/>
  <c r="K1310" i="5"/>
  <c r="O42" i="8"/>
  <c r="Q1308" i="5"/>
  <c r="M1310" i="5" l="1"/>
  <c r="N1309" i="5"/>
  <c r="P1309" i="5"/>
  <c r="Q1309" i="5" s="1"/>
  <c r="Y1312" i="5"/>
  <c r="V1312" i="5" s="1"/>
  <c r="P42" i="8"/>
  <c r="K1311" i="5"/>
  <c r="R1308" i="5"/>
  <c r="U1308" i="5" s="1"/>
  <c r="S1308" i="5"/>
  <c r="T1308" i="5"/>
  <c r="M1311" i="5" l="1"/>
  <c r="N1310" i="5"/>
  <c r="P1310" i="5"/>
  <c r="T1309" i="5"/>
  <c r="R1309" i="5"/>
  <c r="U1309" i="5" s="1"/>
  <c r="S1309" i="5"/>
  <c r="K1312" i="5"/>
  <c r="Q1310" i="5" l="1"/>
  <c r="Q42" i="8"/>
  <c r="P1311" i="5"/>
  <c r="N1311" i="5"/>
  <c r="M1312" i="5"/>
  <c r="Y1314" i="5"/>
  <c r="V1314" i="5" s="1"/>
  <c r="Y1313" i="5"/>
  <c r="V1313" i="5" s="1"/>
  <c r="R1310" i="5" l="1"/>
  <c r="U1310" i="5" s="1"/>
  <c r="T1310" i="5"/>
  <c r="S1310" i="5"/>
  <c r="Q1311" i="5"/>
  <c r="R42" i="8"/>
  <c r="P1312" i="5"/>
  <c r="N1312" i="5"/>
  <c r="K1313" i="5"/>
  <c r="K1314" i="5"/>
  <c r="M1314" i="5" s="1"/>
  <c r="M1313" i="5" l="1"/>
  <c r="S1311" i="5"/>
  <c r="R1311" i="5"/>
  <c r="U1311" i="5" s="1"/>
  <c r="T1311" i="5"/>
  <c r="Q1312" i="5"/>
  <c r="S42" i="8"/>
  <c r="Y1315" i="5"/>
  <c r="V1315" i="5" s="1"/>
  <c r="N1314" i="5"/>
  <c r="P1314" i="5"/>
  <c r="N1313" i="5" l="1"/>
  <c r="P1313" i="5"/>
  <c r="R1312" i="5"/>
  <c r="U1312" i="5" s="1"/>
  <c r="T1312" i="5"/>
  <c r="S1312" i="5"/>
  <c r="Y1316" i="5"/>
  <c r="V1316" i="5" s="1"/>
  <c r="K1315" i="5"/>
  <c r="M1315" i="5" s="1"/>
  <c r="U42" i="8"/>
  <c r="Q1314" i="5"/>
  <c r="Q1313" i="5" l="1"/>
  <c r="T42" i="8"/>
  <c r="K1316" i="5"/>
  <c r="M1316" i="5" s="1"/>
  <c r="Y1317" i="5"/>
  <c r="V1317" i="5" s="1"/>
  <c r="P1315" i="5"/>
  <c r="N1315" i="5"/>
  <c r="S1314" i="5"/>
  <c r="R1314" i="5"/>
  <c r="U1314" i="5" s="1"/>
  <c r="T1314" i="5"/>
  <c r="T1313" i="5" l="1"/>
  <c r="S1313" i="5"/>
  <c r="R1313" i="5"/>
  <c r="U1313" i="5" s="1"/>
  <c r="Q1315" i="5"/>
  <c r="R1315" i="5" s="1"/>
  <c r="U1315" i="5" s="1"/>
  <c r="V42" i="8"/>
  <c r="P1316" i="5"/>
  <c r="Q1316" i="5" s="1"/>
  <c r="N1316" i="5"/>
  <c r="K1317" i="5"/>
  <c r="M1317" i="5" s="1"/>
  <c r="Y1318" i="5"/>
  <c r="V1318" i="5" s="1"/>
  <c r="W42" i="8" l="1"/>
  <c r="S1315" i="5"/>
  <c r="T1315" i="5"/>
  <c r="N1317" i="5"/>
  <c r="P1317" i="5"/>
  <c r="K1318" i="5"/>
  <c r="M1318" i="5" s="1"/>
  <c r="Y1320" i="5"/>
  <c r="V1320" i="5" s="1"/>
  <c r="Y1319" i="5"/>
  <c r="V1319" i="5" s="1"/>
  <c r="R1316" i="5"/>
  <c r="U1316" i="5" s="1"/>
  <c r="T1316" i="5"/>
  <c r="S1316" i="5"/>
  <c r="Q1317" i="5" l="1"/>
  <c r="S1317" i="5" s="1"/>
  <c r="X42" i="8"/>
  <c r="P1318" i="5"/>
  <c r="N1318" i="5"/>
  <c r="Y1321" i="5"/>
  <c r="V1321" i="5" s="1"/>
  <c r="K1319" i="5"/>
  <c r="M1319" i="5" s="1"/>
  <c r="K1320" i="5"/>
  <c r="M1320" i="5" s="1"/>
  <c r="T1317" i="5" l="1"/>
  <c r="R1317" i="5"/>
  <c r="U1317" i="5" s="1"/>
  <c r="Q1318" i="5"/>
  <c r="Y42" i="8"/>
  <c r="P1319" i="5"/>
  <c r="N1319" i="5"/>
  <c r="N1320" i="5"/>
  <c r="P1320" i="5"/>
  <c r="K1321" i="5"/>
  <c r="M1321" i="5" s="1"/>
  <c r="T1318" i="5" l="1"/>
  <c r="S1318" i="5"/>
  <c r="R1318" i="5"/>
  <c r="U1318" i="5" s="1"/>
  <c r="Q1319" i="5"/>
  <c r="Z42" i="8"/>
  <c r="Y1322" i="5"/>
  <c r="V1322" i="5" s="1"/>
  <c r="Y1323" i="5"/>
  <c r="V1323" i="5" s="1"/>
  <c r="AA42" i="8"/>
  <c r="Q1320" i="5"/>
  <c r="P1321" i="5"/>
  <c r="N1321" i="5"/>
  <c r="R1319" i="5" l="1"/>
  <c r="U1319" i="5" s="1"/>
  <c r="S1319" i="5"/>
  <c r="T1319" i="5"/>
  <c r="K1322" i="5"/>
  <c r="M1322" i="5" s="1"/>
  <c r="R1320" i="5"/>
  <c r="U1320" i="5" s="1"/>
  <c r="S1320" i="5"/>
  <c r="T1320" i="5"/>
  <c r="K1323" i="5"/>
  <c r="M1323" i="5" s="1"/>
  <c r="AB42" i="8"/>
  <c r="Q1321" i="5"/>
  <c r="N1322" i="5" l="1"/>
  <c r="P1322" i="5"/>
  <c r="Y1324" i="5"/>
  <c r="V1324" i="5" s="1"/>
  <c r="N1323" i="5"/>
  <c r="P1323" i="5"/>
  <c r="S1321" i="5"/>
  <c r="R1321" i="5"/>
  <c r="U1321" i="5" s="1"/>
  <c r="T1321" i="5"/>
  <c r="Q1322" i="5" l="1"/>
  <c r="AC42" i="8"/>
  <c r="Y1325" i="5"/>
  <c r="V1325" i="5" s="1"/>
  <c r="K1324" i="5"/>
  <c r="M1324" i="5" s="1"/>
  <c r="Q1323" i="5"/>
  <c r="AD42" i="8"/>
  <c r="T1322" i="5" l="1"/>
  <c r="R1322" i="5"/>
  <c r="U1322" i="5" s="1"/>
  <c r="S1322" i="5"/>
  <c r="K1325" i="5"/>
  <c r="M1325" i="5" s="1"/>
  <c r="Y1326" i="5"/>
  <c r="V1326" i="5" s="1"/>
  <c r="Y1327" i="5"/>
  <c r="V1327" i="5" s="1"/>
  <c r="N1324" i="5"/>
  <c r="P1324" i="5"/>
  <c r="T1323" i="5"/>
  <c r="S1323" i="5"/>
  <c r="R1323" i="5"/>
  <c r="U1323" i="5" s="1"/>
  <c r="Q1324" i="5" l="1"/>
  <c r="T1324" i="5" s="1"/>
  <c r="AE42" i="8"/>
  <c r="N1325" i="5"/>
  <c r="P1325" i="5"/>
  <c r="K1326" i="5"/>
  <c r="M1326" i="5" s="1"/>
  <c r="K1327" i="5"/>
  <c r="M1327" i="5" s="1"/>
  <c r="S1324" i="5" l="1"/>
  <c r="R1324" i="5"/>
  <c r="U1324" i="5" s="1"/>
  <c r="Q1325" i="5"/>
  <c r="AF42" i="8"/>
  <c r="N1326" i="5"/>
  <c r="P1326" i="5"/>
  <c r="AG42" i="8"/>
  <c r="P1327" i="5"/>
  <c r="N1327" i="5"/>
  <c r="F42" i="8" l="1"/>
  <c r="AH42" i="8"/>
  <c r="S1325" i="5"/>
  <c r="T1325" i="5"/>
  <c r="R1325" i="5"/>
  <c r="U1325" i="5" s="1"/>
  <c r="Q1326" i="5"/>
  <c r="Q1327" i="5"/>
  <c r="AH70" i="8" s="1"/>
  <c r="S1326" i="5" l="1"/>
  <c r="T1326" i="5"/>
  <c r="R1326" i="5"/>
  <c r="U1326" i="5" s="1"/>
  <c r="R1327" i="5"/>
  <c r="U1327" i="5" s="1"/>
  <c r="T1327" i="5"/>
  <c r="S1327" i="5"/>
  <c r="O46" i="7" l="1"/>
  <c r="J1371" i="5"/>
  <c r="Y1371" i="5"/>
  <c r="K1371" i="5" l="1"/>
  <c r="M1371" i="5" s="1"/>
  <c r="V1371" i="5" l="1"/>
  <c r="G44" i="8"/>
  <c r="P1371" i="5"/>
  <c r="N1371" i="5"/>
  <c r="Q1371" i="5" l="1"/>
  <c r="S1371" i="5" l="1"/>
  <c r="T1371" i="5"/>
  <c r="R1371" i="5"/>
  <c r="U1371" i="5" s="1"/>
  <c r="H44" i="8" l="1"/>
  <c r="I44" i="8"/>
  <c r="J44" i="8" l="1"/>
  <c r="L43" i="8" l="1"/>
  <c r="K44" i="8"/>
  <c r="L76" i="8" l="1"/>
  <c r="L44" i="8"/>
  <c r="M44" i="8" l="1"/>
  <c r="N44" i="8" l="1"/>
  <c r="S43" i="8" l="1"/>
  <c r="O44" i="8"/>
  <c r="Q44" i="8"/>
  <c r="S76" i="8" l="1"/>
  <c r="P44" i="8"/>
  <c r="R44" i="8"/>
  <c r="T43" i="8" l="1"/>
  <c r="U43" i="8" l="1"/>
  <c r="T76" i="8"/>
  <c r="U76" i="8" l="1"/>
  <c r="V43" i="8"/>
  <c r="S44" i="8"/>
  <c r="V76" i="8" l="1"/>
  <c r="W43" i="8"/>
  <c r="T44" i="8"/>
  <c r="U44" i="8" l="1"/>
  <c r="W76" i="8"/>
  <c r="X43" i="8"/>
  <c r="V44" i="8"/>
  <c r="X76" i="8" l="1"/>
  <c r="Y43" i="8"/>
  <c r="W44" i="8"/>
  <c r="Y76" i="8" l="1"/>
  <c r="Z43" i="8"/>
  <c r="X44" i="8"/>
  <c r="Z76" i="8" l="1"/>
  <c r="AA43" i="8"/>
  <c r="Y44" i="8"/>
  <c r="AA76" i="8" l="1"/>
  <c r="AB43" i="8"/>
  <c r="Z44" i="8"/>
  <c r="AB76" i="8" l="1"/>
  <c r="AC43" i="8"/>
  <c r="AA44" i="8"/>
  <c r="AC76" i="8" l="1"/>
  <c r="AD43" i="8"/>
  <c r="AB44" i="8"/>
  <c r="AD76" i="8" l="1"/>
  <c r="AE43" i="8"/>
  <c r="AC44" i="8"/>
  <c r="AE76" i="8" l="1"/>
  <c r="AF43" i="8"/>
  <c r="F43" i="8"/>
  <c r="AD44" i="8"/>
  <c r="AF76" i="8" l="1"/>
  <c r="AG43" i="8"/>
  <c r="AE44" i="8"/>
  <c r="AG76" i="8" l="1"/>
  <c r="AF44" i="8"/>
  <c r="Y1407" i="5" l="1"/>
  <c r="V1407" i="5" s="1"/>
  <c r="F44" i="8"/>
  <c r="AG44" i="8"/>
  <c r="K1407" i="5" l="1"/>
  <c r="M1407" i="5" s="1"/>
  <c r="P1407" i="5" l="1"/>
  <c r="N1407" i="5"/>
  <c r="O47" i="7"/>
  <c r="Q1407" i="5" l="1"/>
  <c r="F69" i="8" s="1"/>
  <c r="T1407" i="5" l="1"/>
  <c r="R1407" i="5"/>
  <c r="U1407" i="5" s="1"/>
  <c r="S1407" i="5"/>
  <c r="G45" i="8"/>
  <c r="G69" i="8"/>
  <c r="H45" i="8" l="1"/>
  <c r="H69" i="8"/>
  <c r="I45" i="8" l="1"/>
  <c r="I69" i="8"/>
  <c r="J45" i="8" l="1"/>
  <c r="J69" i="8"/>
  <c r="K45" i="8" l="1"/>
  <c r="L45" i="8" l="1"/>
  <c r="M45" i="8" l="1"/>
  <c r="M69" i="8"/>
  <c r="N69" i="8" l="1"/>
  <c r="N45" i="8"/>
  <c r="O45" i="8" l="1"/>
  <c r="P45" i="8" l="1"/>
  <c r="P69" i="8"/>
  <c r="Q45" i="8" l="1"/>
  <c r="Q69" i="8"/>
  <c r="R45" i="8" l="1"/>
  <c r="R69" i="8"/>
  <c r="S45" i="8" l="1"/>
  <c r="T45" i="8" l="1"/>
  <c r="U45" i="8" l="1"/>
  <c r="V45" i="8" l="1"/>
  <c r="W45" i="8" l="1"/>
  <c r="X45" i="8" l="1"/>
  <c r="Y45" i="8" l="1"/>
  <c r="Z45" i="8" l="1"/>
  <c r="AA45" i="8" l="1"/>
  <c r="AB45" i="8" l="1"/>
  <c r="AC45" i="8" l="1"/>
  <c r="AD45" i="8" l="1"/>
  <c r="AE45" i="8" l="1"/>
  <c r="AF45" i="8" l="1"/>
  <c r="AG45" i="8" l="1"/>
  <c r="F45" i="8"/>
  <c r="Y1443" i="5"/>
  <c r="K1443" i="5" l="1"/>
  <c r="M1443" i="5" s="1"/>
  <c r="V1443" i="5" l="1"/>
  <c r="P1443" i="5"/>
  <c r="N1443" i="5"/>
  <c r="Q1443" i="5" l="1"/>
  <c r="T1443" i="5" s="1"/>
  <c r="G46" i="8"/>
  <c r="S1443" i="5" l="1"/>
  <c r="R1443" i="5"/>
  <c r="U1443" i="5" s="1"/>
  <c r="H46" i="8"/>
  <c r="I46" i="8" l="1"/>
  <c r="J46" i="8" l="1"/>
  <c r="K46" i="8"/>
  <c r="L46" i="8"/>
  <c r="M46" i="8" l="1"/>
  <c r="N46" i="8" l="1"/>
  <c r="P46" i="8" l="1"/>
  <c r="O46" i="8"/>
  <c r="R46" i="8" l="1"/>
  <c r="Q46" i="8" l="1"/>
  <c r="S46" i="8" l="1"/>
  <c r="T46" i="8" l="1"/>
  <c r="U46" i="8" l="1"/>
  <c r="V46" i="8"/>
  <c r="W46" i="8" l="1"/>
  <c r="X46" i="8" l="1"/>
  <c r="Y46" i="8"/>
  <c r="Z46" i="8" l="1"/>
  <c r="AA46" i="8" l="1"/>
  <c r="AB46" i="8" l="1"/>
  <c r="AC46" i="8" l="1"/>
  <c r="AD46" i="8" l="1"/>
  <c r="AE46" i="8"/>
  <c r="AF46" i="8" l="1"/>
  <c r="J1479" i="5" l="1"/>
  <c r="Y1479" i="5"/>
  <c r="AG46" i="8" l="1"/>
  <c r="F46" i="8"/>
  <c r="K1479" i="5"/>
  <c r="M1479" i="5" s="1"/>
  <c r="V1479" i="5" l="1"/>
  <c r="N1479" i="5"/>
  <c r="P1479" i="5"/>
  <c r="O48" i="7" l="1"/>
  <c r="Q1479" i="5"/>
  <c r="G47" i="8" l="1"/>
  <c r="R1479" i="5"/>
  <c r="U1479" i="5" s="1"/>
  <c r="T1479" i="5"/>
  <c r="S1479" i="5"/>
  <c r="H47" i="8" l="1"/>
  <c r="I47" i="8" l="1"/>
  <c r="J47" i="8" l="1"/>
  <c r="K47" i="8" l="1"/>
  <c r="L47" i="8" l="1"/>
  <c r="M47" i="8" l="1"/>
  <c r="N47" i="8"/>
  <c r="O47" i="8" l="1"/>
  <c r="P47" i="8" l="1"/>
  <c r="Q47" i="8" l="1"/>
  <c r="S47" i="8" l="1"/>
  <c r="R47" i="8"/>
  <c r="T47" i="8"/>
  <c r="U47" i="8" l="1"/>
  <c r="V47" i="8" l="1"/>
  <c r="X47" i="8" l="1"/>
  <c r="W47" i="8"/>
  <c r="Y47" i="8" l="1"/>
  <c r="AA47" i="8"/>
  <c r="Z47" i="8" l="1"/>
  <c r="AB47" i="8" l="1"/>
  <c r="AC47" i="8" l="1"/>
  <c r="AD47" i="8" l="1"/>
  <c r="AE47" i="8" l="1"/>
  <c r="AF47" i="8" l="1"/>
  <c r="F47" i="8" l="1"/>
  <c r="AG47" i="8"/>
  <c r="G15" i="7" l="1"/>
  <c r="P15" i="7"/>
  <c r="E15" i="7"/>
  <c r="N15" i="7"/>
  <c r="F15" i="7"/>
  <c r="H15" i="7"/>
  <c r="I15" i="7" l="1"/>
  <c r="J15" i="7" s="1"/>
  <c r="O15" i="7"/>
  <c r="M15" i="7"/>
  <c r="AP48" i="8"/>
  <c r="L15" i="7" l="1"/>
  <c r="AQ48" i="8"/>
  <c r="AR48" i="8"/>
  <c r="Q15" i="7"/>
  <c r="AT48" i="8" s="1"/>
  <c r="Y1551" i="5" l="1"/>
  <c r="K1551" i="5" l="1"/>
  <c r="M1551" i="5" s="1"/>
  <c r="V1551" i="5" l="1"/>
  <c r="P1551" i="5"/>
  <c r="N1551" i="5"/>
  <c r="Q1551" i="5" l="1"/>
  <c r="S1551" i="5" l="1"/>
  <c r="T1551" i="5"/>
  <c r="R1551" i="5"/>
  <c r="U1551" i="5" s="1"/>
  <c r="G49" i="8"/>
  <c r="H49" i="8" l="1"/>
  <c r="I49" i="8" l="1"/>
  <c r="J49" i="8" l="1"/>
  <c r="L49" i="8"/>
  <c r="K49" i="8" l="1"/>
  <c r="M49" i="8" l="1"/>
  <c r="N49" i="8" l="1"/>
  <c r="O49" i="8"/>
  <c r="P49" i="8" l="1"/>
  <c r="Q49" i="8"/>
  <c r="R49" i="8" l="1"/>
  <c r="S49" i="8"/>
  <c r="U49" i="8" l="1"/>
  <c r="T49" i="8"/>
  <c r="V49" i="8" l="1"/>
  <c r="W49" i="8" l="1"/>
  <c r="X49" i="8" l="1"/>
  <c r="Y49" i="8" l="1"/>
  <c r="Z49" i="8"/>
  <c r="AA49" i="8" l="1"/>
  <c r="AB49" i="8"/>
  <c r="AC49" i="8" l="1"/>
  <c r="AD49" i="8" l="1"/>
  <c r="Y1803" i="5"/>
  <c r="V1803" i="5" s="1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AE49" i="8" l="1"/>
  <c r="AF49" i="8"/>
  <c r="K1803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AG49" i="8" l="1"/>
  <c r="M1803" i="5"/>
  <c r="J11" i="7"/>
  <c r="J46" i="7"/>
  <c r="J21" i="7"/>
  <c r="AP47" i="8"/>
  <c r="AP46" i="8"/>
  <c r="AP44" i="8"/>
  <c r="AP42" i="8"/>
  <c r="AP40" i="8"/>
  <c r="AP36" i="8"/>
  <c r="AP34" i="8"/>
  <c r="AP28" i="8"/>
  <c r="AP15" i="8"/>
  <c r="AP10" i="8"/>
  <c r="J19" i="7"/>
  <c r="AP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587" i="5" l="1"/>
  <c r="F49" i="8"/>
  <c r="N1803" i="5"/>
  <c r="P1803" i="5"/>
  <c r="AQ15" i="8"/>
  <c r="L11" i="7"/>
  <c r="L46" i="7"/>
  <c r="AQ42" i="8"/>
  <c r="AQ25" i="8"/>
  <c r="L21" i="7"/>
  <c r="L19" i="7"/>
  <c r="AQ9" i="8"/>
  <c r="L24" i="7"/>
  <c r="AQ47" i="8"/>
  <c r="L47" i="7"/>
  <c r="AQ44" i="8"/>
  <c r="L35" i="7"/>
  <c r="AQ40" i="8"/>
  <c r="AQ36" i="8"/>
  <c r="L45" i="7"/>
  <c r="AQ34" i="8"/>
  <c r="L44" i="7"/>
  <c r="AQ28" i="8"/>
  <c r="L22" i="7"/>
  <c r="AQ10" i="8"/>
  <c r="L9" i="7"/>
  <c r="L48" i="7"/>
  <c r="AQ46" i="8"/>
  <c r="AR47" i="8"/>
  <c r="Q24" i="7"/>
  <c r="AT47" i="8" s="1"/>
  <c r="AR46" i="8"/>
  <c r="Q48" i="7"/>
  <c r="AT46" i="8" s="1"/>
  <c r="AR44" i="8"/>
  <c r="Q47" i="7"/>
  <c r="AT44" i="8" s="1"/>
  <c r="AR42" i="8"/>
  <c r="Q46" i="7"/>
  <c r="AT42" i="8" s="1"/>
  <c r="AR40" i="8"/>
  <c r="Q35" i="7"/>
  <c r="AR36" i="8"/>
  <c r="Q45" i="7"/>
  <c r="AT36" i="8" s="1"/>
  <c r="AR34" i="8"/>
  <c r="Q44" i="7"/>
  <c r="AR28" i="8"/>
  <c r="Q22" i="7"/>
  <c r="AT28" i="8" s="1"/>
  <c r="AR15" i="8"/>
  <c r="Q11" i="7"/>
  <c r="AT15" i="8" s="1"/>
  <c r="AR10" i="8"/>
  <c r="Q9" i="7"/>
  <c r="AR9" i="8"/>
  <c r="Q19" i="7"/>
  <c r="K1587" i="5" l="1"/>
  <c r="M1587" i="5" s="1"/>
  <c r="Q1803" i="5"/>
  <c r="AT40" i="8"/>
  <c r="AT34" i="8"/>
  <c r="AT10" i="8"/>
  <c r="AT9" i="8"/>
  <c r="V1587" i="5" l="1"/>
  <c r="N1587" i="5"/>
  <c r="P1587" i="5"/>
  <c r="O25" i="7"/>
  <c r="S1803" i="5"/>
  <c r="R1803" i="5"/>
  <c r="U1803" i="5" s="1"/>
  <c r="T1803" i="5"/>
  <c r="Q1587" i="5" l="1"/>
  <c r="S1587" i="5" l="1"/>
  <c r="R1587" i="5"/>
  <c r="U1587" i="5" s="1"/>
  <c r="T1587" i="5"/>
  <c r="H50" i="8" l="1"/>
  <c r="G50" i="8"/>
  <c r="I50" i="8" l="1"/>
  <c r="J50" i="8" l="1"/>
  <c r="K50" i="8"/>
  <c r="L50" i="8" l="1"/>
  <c r="M50" i="8"/>
  <c r="N50" i="8" l="1"/>
  <c r="P50" i="8" l="1"/>
  <c r="O50" i="8"/>
  <c r="Q50" i="8"/>
  <c r="R50" i="8" l="1"/>
  <c r="S50" i="8"/>
  <c r="U50" i="8" l="1"/>
  <c r="T50" i="8" l="1"/>
  <c r="V50" i="8" l="1"/>
  <c r="W50" i="8"/>
  <c r="X50" i="8" l="1"/>
  <c r="Y50" i="8"/>
  <c r="Z50" i="8" l="1"/>
  <c r="AA50" i="8" l="1"/>
  <c r="AB50" i="8" l="1"/>
  <c r="AC50" i="8"/>
  <c r="AD50" i="8" l="1"/>
  <c r="AE50" i="8" l="1"/>
  <c r="AF50" i="8" l="1"/>
  <c r="AG50" i="8" l="1"/>
  <c r="F50" i="8"/>
  <c r="Y1623" i="5"/>
  <c r="K1623" i="5" l="1"/>
  <c r="M1623" i="5" s="1"/>
  <c r="N1623" i="5" l="1"/>
  <c r="P1623" i="5"/>
  <c r="O49" i="7"/>
  <c r="Q1623" i="5" l="1"/>
  <c r="S1623" i="5" l="1"/>
  <c r="T1623" i="5"/>
  <c r="R1623" i="5"/>
  <c r="U1623" i="5" s="1"/>
  <c r="H51" i="8" l="1"/>
  <c r="G51" i="8"/>
  <c r="I51" i="8" l="1"/>
  <c r="J51" i="8" l="1"/>
  <c r="K51" i="8" l="1"/>
  <c r="L51" i="8" l="1"/>
  <c r="M51" i="8" l="1"/>
  <c r="N51" i="8" l="1"/>
  <c r="O51" i="8" l="1"/>
  <c r="P51" i="8" l="1"/>
  <c r="Q51" i="8" l="1"/>
  <c r="R51" i="8"/>
  <c r="S51" i="8" l="1"/>
  <c r="T51" i="8" l="1"/>
  <c r="U51" i="8" l="1"/>
  <c r="V51" i="8"/>
  <c r="W51" i="8" l="1"/>
  <c r="X51" i="8" l="1"/>
  <c r="Y51" i="8" l="1"/>
  <c r="Z51" i="8" l="1"/>
  <c r="Y1875" i="5"/>
  <c r="AA51" i="8" l="1"/>
  <c r="K1875" i="5"/>
  <c r="M1875" i="5" s="1"/>
  <c r="V1875" i="5" l="1"/>
  <c r="AB51" i="8"/>
  <c r="N1875" i="5"/>
  <c r="P1875" i="5"/>
  <c r="AC51" i="8" l="1"/>
  <c r="Q1875" i="5"/>
  <c r="AD51" i="8" l="1"/>
  <c r="R1875" i="5"/>
  <c r="U1875" i="5" s="1"/>
  <c r="T1875" i="5"/>
  <c r="S1875" i="5"/>
  <c r="AE51" i="8" l="1"/>
  <c r="AF51" i="8" l="1"/>
  <c r="AG51" i="8" l="1"/>
  <c r="F51" i="8"/>
  <c r="Y1659" i="5"/>
  <c r="V1659" i="5" s="1"/>
  <c r="J1659" i="5"/>
  <c r="K1659" i="5" l="1"/>
  <c r="M1659" i="5" s="1"/>
  <c r="N1659" i="5" s="1"/>
  <c r="P1659" i="5" l="1"/>
  <c r="Q1659" i="5" s="1"/>
  <c r="S1659" i="5" l="1"/>
  <c r="R1659" i="5"/>
  <c r="U1659" i="5" s="1"/>
  <c r="T1659" i="5"/>
  <c r="G52" i="8" l="1"/>
  <c r="H52" i="8" l="1"/>
  <c r="I52" i="8" l="1"/>
  <c r="J52" i="8" l="1"/>
  <c r="K52" i="8" l="1"/>
  <c r="L52" i="8" l="1"/>
  <c r="M52" i="8" l="1"/>
  <c r="G26" i="7" l="1"/>
  <c r="E25" i="7"/>
  <c r="P44" i="7"/>
  <c r="N52" i="8" l="1"/>
  <c r="N45" i="7"/>
  <c r="O52" i="8" l="1"/>
  <c r="P52" i="8"/>
  <c r="Q52" i="8" l="1"/>
  <c r="R52" i="8" l="1"/>
  <c r="S52" i="8" l="1"/>
  <c r="T52" i="8" l="1"/>
  <c r="U52" i="8" l="1"/>
  <c r="V52" i="8"/>
  <c r="W52" i="8" l="1"/>
  <c r="X52" i="8" l="1"/>
  <c r="Y52" i="8" l="1"/>
  <c r="Z52" i="8" l="1"/>
  <c r="AA52" i="8" l="1"/>
  <c r="AB52" i="8" l="1"/>
  <c r="AC52" i="8" l="1"/>
  <c r="AD52" i="8" l="1"/>
  <c r="AE52" i="8" l="1"/>
  <c r="P42" i="7"/>
  <c r="G42" i="7"/>
  <c r="E42" i="7"/>
  <c r="AF52" i="8" l="1"/>
  <c r="H42" i="7"/>
  <c r="F42" i="7"/>
  <c r="I42" i="7"/>
  <c r="N42" i="7"/>
  <c r="F52" i="8" l="1"/>
  <c r="AG52" i="8"/>
  <c r="AP31" i="8"/>
  <c r="J42" i="7"/>
  <c r="M42" i="7"/>
  <c r="O42" i="7"/>
  <c r="L42" i="7" l="1"/>
  <c r="AQ31" i="8"/>
  <c r="AR31" i="8"/>
  <c r="Q42" i="7"/>
  <c r="J1767" i="5" l="1"/>
  <c r="AT31" i="8"/>
  <c r="G25" i="7" l="1"/>
  <c r="P25" i="7"/>
  <c r="H25" i="7" l="1"/>
  <c r="F25" i="7"/>
  <c r="I25" i="7"/>
  <c r="J25" i="7" l="1"/>
  <c r="M25" i="7"/>
  <c r="AP49" i="8"/>
  <c r="AQ49" i="8" l="1"/>
  <c r="L25" i="7"/>
  <c r="AR49" i="8"/>
  <c r="Q25" i="7"/>
  <c r="AT49" i="8" l="1"/>
  <c r="G56" i="8" l="1"/>
  <c r="L54" i="8" l="1"/>
  <c r="K53" i="8"/>
  <c r="L53" i="8" l="1"/>
  <c r="H56" i="8" l="1"/>
  <c r="L55" i="8" l="1"/>
  <c r="I56" i="8"/>
  <c r="J56" i="8"/>
  <c r="L73" i="8" l="1"/>
  <c r="O53" i="8"/>
  <c r="K56" i="8"/>
  <c r="O69" i="8" l="1"/>
  <c r="L56" i="8"/>
  <c r="S54" i="8" l="1"/>
  <c r="M56" i="8"/>
  <c r="N56" i="8"/>
  <c r="T54" i="8" l="1"/>
  <c r="S53" i="8"/>
  <c r="O56" i="8"/>
  <c r="U54" i="8" l="1"/>
  <c r="T53" i="8"/>
  <c r="V54" i="8" l="1"/>
  <c r="U53" i="8"/>
  <c r="P56" i="8"/>
  <c r="W54" i="8" l="1"/>
  <c r="V53" i="8"/>
  <c r="S55" i="8"/>
  <c r="X54" i="8" l="1"/>
  <c r="W53" i="8"/>
  <c r="T55" i="8"/>
  <c r="S73" i="8"/>
  <c r="Q56" i="8"/>
  <c r="R56" i="8" l="1"/>
  <c r="Y54" i="8"/>
  <c r="X53" i="8"/>
  <c r="T73" i="8"/>
  <c r="U55" i="8"/>
  <c r="S56" i="8"/>
  <c r="T56" i="8" l="1"/>
  <c r="Z54" i="8"/>
  <c r="Y53" i="8"/>
  <c r="U73" i="8"/>
  <c r="V55" i="8"/>
  <c r="U56" i="8" l="1"/>
  <c r="AA54" i="8"/>
  <c r="Z53" i="8"/>
  <c r="V73" i="8"/>
  <c r="W55" i="8"/>
  <c r="V56" i="8"/>
  <c r="AB54" i="8" l="1"/>
  <c r="AA53" i="8"/>
  <c r="W73" i="8"/>
  <c r="X55" i="8"/>
  <c r="AC54" i="8" l="1"/>
  <c r="AB53" i="8"/>
  <c r="X73" i="8"/>
  <c r="Y55" i="8"/>
  <c r="W56" i="8"/>
  <c r="AD54" i="8" l="1"/>
  <c r="AC53" i="8"/>
  <c r="Y73" i="8"/>
  <c r="Z55" i="8"/>
  <c r="X56" i="8"/>
  <c r="Y56" i="8"/>
  <c r="AE54" i="8" l="1"/>
  <c r="AD53" i="8"/>
  <c r="Z73" i="8"/>
  <c r="AA55" i="8"/>
  <c r="Z56" i="8"/>
  <c r="E40" i="7"/>
  <c r="P40" i="7"/>
  <c r="G40" i="7"/>
  <c r="AF54" i="8" l="1"/>
  <c r="F54" i="8"/>
  <c r="AE53" i="8"/>
  <c r="AA73" i="8"/>
  <c r="AB55" i="8"/>
  <c r="AA56" i="8"/>
  <c r="I40" i="7"/>
  <c r="N40" i="7"/>
  <c r="F40" i="7"/>
  <c r="H40" i="7"/>
  <c r="AG54" i="8" l="1"/>
  <c r="AF53" i="8"/>
  <c r="F53" i="8"/>
  <c r="AB73" i="8"/>
  <c r="AC55" i="8"/>
  <c r="AB56" i="8"/>
  <c r="O40" i="7"/>
  <c r="J40" i="7"/>
  <c r="AP30" i="8"/>
  <c r="AG53" i="8" l="1"/>
  <c r="AC73" i="8"/>
  <c r="AD55" i="8"/>
  <c r="L40" i="7"/>
  <c r="AQ30" i="8"/>
  <c r="AD73" i="8" l="1"/>
  <c r="AE55" i="8"/>
  <c r="AC56" i="8"/>
  <c r="AD56" i="8"/>
  <c r="M40" i="7"/>
  <c r="AE73" i="8" l="1"/>
  <c r="AF55" i="8"/>
  <c r="F55" i="8"/>
  <c r="AR30" i="8"/>
  <c r="Q40" i="7"/>
  <c r="AF73" i="8" l="1"/>
  <c r="AG55" i="8"/>
  <c r="AE56" i="8"/>
  <c r="AT30" i="8"/>
  <c r="AF56" i="8" l="1"/>
  <c r="AG73" i="8"/>
  <c r="AG56" i="8"/>
  <c r="F56" i="8"/>
  <c r="E57" i="7" l="1"/>
  <c r="G57" i="7"/>
  <c r="P57" i="7"/>
  <c r="N57" i="7" l="1"/>
  <c r="H57" i="7"/>
  <c r="F57" i="7"/>
  <c r="I57" i="7"/>
  <c r="O57" i="7"/>
  <c r="M57" i="7" l="1"/>
  <c r="AR57" i="8" s="1"/>
  <c r="AP57" i="8"/>
  <c r="J57" i="7"/>
  <c r="Q57" i="7" l="1"/>
  <c r="AT57" i="8" s="1"/>
  <c r="AQ57" i="8"/>
  <c r="L57" i="7"/>
  <c r="N25" i="7" l="1"/>
  <c r="O26" i="7" l="1"/>
  <c r="O21" i="7" l="1"/>
  <c r="E36" i="7" l="1"/>
  <c r="P36" i="7"/>
  <c r="G36" i="7"/>
  <c r="G58" i="8" l="1"/>
  <c r="H36" i="7"/>
  <c r="F36" i="7"/>
  <c r="I36" i="7"/>
  <c r="N36" i="7"/>
  <c r="H58" i="8" l="1"/>
  <c r="AP41" i="8"/>
  <c r="M36" i="7"/>
  <c r="AR41" i="8" s="1"/>
  <c r="J36" i="7"/>
  <c r="I58" i="8" l="1"/>
  <c r="Q36" i="7"/>
  <c r="AQ41" i="8"/>
  <c r="L36" i="7"/>
  <c r="J58" i="8" l="1"/>
  <c r="AT41" i="8"/>
  <c r="K58" i="8" l="1"/>
  <c r="L58" i="8" l="1"/>
  <c r="P32" i="7" l="1"/>
  <c r="G30" i="7"/>
  <c r="P16" i="7"/>
  <c r="P30" i="7"/>
  <c r="E39" i="7"/>
  <c r="G5" i="7"/>
  <c r="M58" i="8" l="1"/>
  <c r="F32" i="7"/>
  <c r="H16" i="7"/>
  <c r="N30" i="7"/>
  <c r="I30" i="7"/>
  <c r="I16" i="7"/>
  <c r="I5" i="7"/>
  <c r="I33" i="7"/>
  <c r="I39" i="7"/>
  <c r="F16" i="7"/>
  <c r="N58" i="8" l="1"/>
  <c r="O58" i="8"/>
  <c r="O44" i="7"/>
  <c r="O32" i="7"/>
  <c r="O16" i="7"/>
  <c r="O5" i="7"/>
  <c r="O30" i="7"/>
  <c r="O39" i="7"/>
  <c r="O33" i="7"/>
  <c r="M16" i="7"/>
  <c r="AR53" i="8" s="1"/>
  <c r="J16" i="7"/>
  <c r="AP53" i="8"/>
  <c r="AP5" i="8"/>
  <c r="M32" i="7"/>
  <c r="AR5" i="8" s="1"/>
  <c r="O24" i="7"/>
  <c r="O50" i="7"/>
  <c r="P58" i="8" l="1"/>
  <c r="Q32" i="7"/>
  <c r="AT5" i="8" s="1"/>
  <c r="AQ53" i="8"/>
  <c r="L16" i="7"/>
  <c r="Q16" i="7"/>
  <c r="Q58" i="8" l="1"/>
  <c r="AT53" i="8"/>
  <c r="S58" i="8" l="1"/>
  <c r="R58" i="8" l="1"/>
  <c r="U58" i="8" l="1"/>
  <c r="T58" i="8" l="1"/>
  <c r="V58" i="8"/>
  <c r="W58" i="8" l="1"/>
  <c r="X58" i="8" l="1"/>
  <c r="Y58" i="8" l="1"/>
  <c r="Z58" i="8" l="1"/>
  <c r="AA58" i="8"/>
  <c r="AB58" i="8" l="1"/>
  <c r="AC58" i="8" l="1"/>
  <c r="AD58" i="8" l="1"/>
  <c r="AE58" i="8" l="1"/>
  <c r="AF58" i="8" l="1"/>
  <c r="P50" i="7"/>
  <c r="G50" i="7"/>
  <c r="E50" i="7"/>
  <c r="AG58" i="8" l="1"/>
  <c r="F58" i="8"/>
  <c r="Y1911" i="5"/>
  <c r="N50" i="7"/>
  <c r="F50" i="7"/>
  <c r="I50" i="7"/>
  <c r="H50" i="7"/>
  <c r="K1911" i="5" l="1"/>
  <c r="M1911" i="5" s="1"/>
  <c r="AP56" i="8"/>
  <c r="M50" i="7"/>
  <c r="AR56" i="8" s="1"/>
  <c r="O45" i="7"/>
  <c r="J50" i="7"/>
  <c r="V1911" i="5" l="1"/>
  <c r="N1911" i="5"/>
  <c r="P1911" i="5"/>
  <c r="O62" i="7"/>
  <c r="L50" i="7"/>
  <c r="AQ56" i="8"/>
  <c r="Q50" i="7"/>
  <c r="Q1911" i="5" l="1"/>
  <c r="F72" i="8" s="1"/>
  <c r="AT56" i="8"/>
  <c r="T1911" i="5" l="1"/>
  <c r="R1911" i="5"/>
  <c r="U1911" i="5" s="1"/>
  <c r="S1911" i="5"/>
  <c r="G59" i="8"/>
  <c r="G72" i="8"/>
  <c r="H72" i="8" l="1"/>
  <c r="H59" i="8"/>
  <c r="I59" i="8" l="1"/>
  <c r="J59" i="8" l="1"/>
  <c r="I72" i="8"/>
  <c r="K59" i="8" l="1"/>
  <c r="J72" i="8"/>
  <c r="K72" i="8" l="1"/>
  <c r="L59" i="8"/>
  <c r="M59" i="8" l="1"/>
  <c r="L72" i="8"/>
  <c r="M72" i="8" l="1"/>
  <c r="N59" i="8" l="1"/>
  <c r="O59" i="8"/>
  <c r="N72" i="8"/>
  <c r="P59" i="8" l="1"/>
  <c r="O72" i="8"/>
  <c r="Q59" i="8" l="1"/>
  <c r="P72" i="8"/>
  <c r="R59" i="8" l="1"/>
  <c r="Q72" i="8"/>
  <c r="R72" i="8" l="1"/>
  <c r="S59" i="8"/>
  <c r="S72" i="8"/>
  <c r="T59" i="8"/>
  <c r="U59" i="8" l="1"/>
  <c r="T72" i="8" l="1"/>
  <c r="U72" i="8"/>
  <c r="V59" i="8"/>
  <c r="W59" i="8" l="1"/>
  <c r="V72" i="8"/>
  <c r="X59" i="8" l="1"/>
  <c r="W72" i="8"/>
  <c r="F21" i="7"/>
  <c r="AP25" i="8" s="1"/>
  <c r="N37" i="7"/>
  <c r="Y59" i="8" l="1"/>
  <c r="X72" i="8"/>
  <c r="O37" i="7"/>
  <c r="Z59" i="8" l="1"/>
  <c r="Y72" i="8"/>
  <c r="Z72" i="8" l="1"/>
  <c r="AA59" i="8"/>
  <c r="AA72" i="8" l="1"/>
  <c r="AB59" i="8"/>
  <c r="AC59" i="8" l="1"/>
  <c r="AB72" i="8"/>
  <c r="AD59" i="8" l="1"/>
  <c r="AC72" i="8"/>
  <c r="AD72" i="8" l="1"/>
  <c r="AE59" i="8"/>
  <c r="AE72" i="8" l="1"/>
  <c r="AF59" i="8"/>
  <c r="F59" i="8" l="1"/>
  <c r="Y1947" i="5"/>
  <c r="AG59" i="8"/>
  <c r="AF72" i="8"/>
  <c r="K1947" i="5" l="1"/>
  <c r="M1947" i="5" s="1"/>
  <c r="AG72" i="8"/>
  <c r="V1947" i="5" l="1"/>
  <c r="N1947" i="5"/>
  <c r="P1947" i="5"/>
  <c r="O27" i="7"/>
  <c r="Q1947" i="5" l="1"/>
  <c r="G68" i="8" l="1"/>
  <c r="G60" i="8"/>
  <c r="S1947" i="5"/>
  <c r="T1947" i="5"/>
  <c r="R1947" i="5"/>
  <c r="U1947" i="5" s="1"/>
  <c r="P37" i="7"/>
  <c r="E37" i="7"/>
  <c r="G37" i="7"/>
  <c r="G31" i="7"/>
  <c r="E31" i="7"/>
  <c r="P31" i="7"/>
  <c r="H60" i="8" l="1"/>
  <c r="H68" i="8"/>
  <c r="F37" i="7"/>
  <c r="I37" i="7"/>
  <c r="H37" i="7"/>
  <c r="N31" i="7"/>
  <c r="I31" i="7"/>
  <c r="F31" i="7"/>
  <c r="H31" i="7"/>
  <c r="I68" i="8" l="1"/>
  <c r="I60" i="8"/>
  <c r="O31" i="7"/>
  <c r="M37" i="7"/>
  <c r="M31" i="7"/>
  <c r="AR43" i="8" s="1"/>
  <c r="M21" i="7"/>
  <c r="AP52" i="8"/>
  <c r="AP43" i="8"/>
  <c r="J31" i="7"/>
  <c r="J37" i="7"/>
  <c r="Q31" i="7" l="1"/>
  <c r="Q21" i="7"/>
  <c r="AR25" i="8"/>
  <c r="AQ43" i="8"/>
  <c r="L31" i="7"/>
  <c r="AQ52" i="8"/>
  <c r="L37" i="7"/>
  <c r="AR52" i="8"/>
  <c r="Q37" i="7"/>
  <c r="AT43" i="8" l="1"/>
  <c r="J60" i="8"/>
  <c r="AT25" i="8"/>
  <c r="AT52" i="8"/>
  <c r="K60" i="8" l="1"/>
  <c r="J68" i="8"/>
  <c r="L60" i="8" l="1"/>
  <c r="K68" i="8"/>
  <c r="L68" i="8" l="1"/>
  <c r="N60" i="8" l="1"/>
  <c r="M60" i="8"/>
  <c r="M68" i="8"/>
  <c r="O60" i="8" l="1"/>
  <c r="N68" i="8"/>
  <c r="O68" i="8" l="1"/>
  <c r="P60" i="8" l="1"/>
  <c r="P68" i="8"/>
  <c r="Q68" i="8" l="1"/>
  <c r="Q60" i="8"/>
  <c r="R60" i="8"/>
  <c r="R68" i="8" l="1"/>
  <c r="S60" i="8" l="1"/>
  <c r="S68" i="8"/>
  <c r="T60" i="8" l="1"/>
  <c r="T68" i="8"/>
  <c r="U60" i="8"/>
  <c r="V60" i="8" l="1"/>
  <c r="U68" i="8"/>
  <c r="W60" i="8" l="1"/>
  <c r="V68" i="8"/>
  <c r="W68" i="8" l="1"/>
  <c r="X60" i="8"/>
  <c r="Y60" i="8" l="1"/>
  <c r="X68" i="8"/>
  <c r="Y68" i="8" l="1"/>
  <c r="Z60" i="8"/>
  <c r="AA60" i="8" l="1"/>
  <c r="Z68" i="8"/>
  <c r="AA68" i="8" l="1"/>
  <c r="AB60" i="8"/>
  <c r="AC60" i="8" l="1"/>
  <c r="AB68" i="8"/>
  <c r="AD60" i="8" l="1"/>
  <c r="AC68" i="8"/>
  <c r="AE60" i="8" l="1"/>
  <c r="AD68" i="8"/>
  <c r="AF60" i="8" l="1"/>
  <c r="AE68" i="8"/>
  <c r="F60" i="8" l="1"/>
  <c r="Y1983" i="5"/>
  <c r="AG60" i="8"/>
  <c r="AF68" i="8"/>
  <c r="K1983" i="5" l="1"/>
  <c r="M1983" i="5" s="1"/>
  <c r="G38" i="7"/>
  <c r="C5" i="6"/>
  <c r="E38" i="7"/>
  <c r="E5" i="6"/>
  <c r="AG68" i="8"/>
  <c r="V1983" i="5" l="1"/>
  <c r="P1983" i="5"/>
  <c r="N1983" i="5"/>
  <c r="H38" i="7"/>
  <c r="AH68" i="8"/>
  <c r="G5" i="6"/>
  <c r="O38" i="7"/>
  <c r="N38" i="7"/>
  <c r="Q1983" i="5" l="1"/>
  <c r="F77" i="8" s="1"/>
  <c r="R1983" i="5" l="1"/>
  <c r="U1983" i="5" s="1"/>
  <c r="S1983" i="5"/>
  <c r="T1983" i="5"/>
  <c r="H61" i="8" l="1"/>
  <c r="G61" i="8"/>
  <c r="I61" i="8" l="1"/>
  <c r="J61" i="8" l="1"/>
  <c r="K61" i="8" l="1"/>
  <c r="L61" i="8" l="1"/>
  <c r="P38" i="7"/>
  <c r="N5" i="6"/>
  <c r="E9" i="6"/>
  <c r="P27" i="7"/>
  <c r="G27" i="7"/>
  <c r="E27" i="7"/>
  <c r="C9" i="6"/>
  <c r="N9" i="6"/>
  <c r="G62" i="7"/>
  <c r="E26" i="7"/>
  <c r="P26" i="7"/>
  <c r="M61" i="8" l="1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J27" i="7" l="1"/>
  <c r="M27" i="7"/>
  <c r="K9" i="6"/>
  <c r="AR72" i="8" s="1"/>
  <c r="M26" i="7"/>
  <c r="H5" i="6"/>
  <c r="M38" i="7"/>
  <c r="AP60" i="8"/>
  <c r="AQ60" i="8"/>
  <c r="L38" i="7"/>
  <c r="K5" i="6"/>
  <c r="AP68" i="8"/>
  <c r="AP59" i="8"/>
  <c r="AP72" i="8"/>
  <c r="J26" i="7"/>
  <c r="AP51" i="8"/>
  <c r="H9" i="6"/>
  <c r="N61" i="8" l="1"/>
  <c r="AQ59" i="8"/>
  <c r="L27" i="7"/>
  <c r="O9" i="6"/>
  <c r="AT72" i="8" s="1"/>
  <c r="AQ68" i="8"/>
  <c r="J5" i="6"/>
  <c r="L26" i="7"/>
  <c r="AQ51" i="8"/>
  <c r="J9" i="6"/>
  <c r="AQ72" i="8"/>
  <c r="AR59" i="8"/>
  <c r="Q27" i="7"/>
  <c r="AT59" i="8" s="1"/>
  <c r="AR51" i="8"/>
  <c r="Q26" i="7"/>
  <c r="AR60" i="8"/>
  <c r="Q38" i="7"/>
  <c r="AR68" i="8"/>
  <c r="O5" i="6"/>
  <c r="AT68" i="8" s="1"/>
  <c r="O61" i="8" l="1"/>
  <c r="AT51" i="8"/>
  <c r="AT60" i="8"/>
  <c r="P61" i="8" l="1"/>
  <c r="Q61" i="8" l="1"/>
  <c r="R61" i="8" l="1"/>
  <c r="S61" i="8"/>
  <c r="T61" i="8" l="1"/>
  <c r="U61" i="8" l="1"/>
  <c r="V61" i="8"/>
  <c r="W61" i="8" l="1"/>
  <c r="X61" i="8" l="1"/>
  <c r="Y61" i="8" l="1"/>
  <c r="Z61" i="8" l="1"/>
  <c r="AA61" i="8" l="1"/>
  <c r="AB61" i="8" l="1"/>
  <c r="AC61" i="8" l="1"/>
  <c r="AD61" i="8" l="1"/>
  <c r="AE61" i="8" l="1"/>
  <c r="AF61" i="8" l="1"/>
  <c r="AG61" i="8" l="1"/>
  <c r="Y2019" i="5"/>
  <c r="F61" i="8"/>
  <c r="K2019" i="5" l="1"/>
  <c r="M2019" i="5" s="1"/>
  <c r="G63" i="7"/>
  <c r="P63" i="7"/>
  <c r="E63" i="7"/>
  <c r="V2019" i="5" l="1"/>
  <c r="P2019" i="5"/>
  <c r="N2019" i="5"/>
  <c r="N63" i="7"/>
  <c r="O63" i="7"/>
  <c r="E49" i="7"/>
  <c r="G49" i="7"/>
  <c r="P49" i="7"/>
  <c r="Q2019" i="5" l="1"/>
  <c r="N49" i="7"/>
  <c r="H49" i="7"/>
  <c r="F49" i="7"/>
  <c r="I49" i="7"/>
  <c r="F70" i="8" l="1"/>
  <c r="F68" i="8"/>
  <c r="G7" i="6"/>
  <c r="T2019" i="5"/>
  <c r="S2019" i="5"/>
  <c r="R2019" i="5"/>
  <c r="U2019" i="5" s="1"/>
  <c r="F78" i="8"/>
  <c r="J49" i="7"/>
  <c r="M49" i="7"/>
  <c r="AP50" i="8"/>
  <c r="G62" i="8" l="1"/>
  <c r="AQ50" i="8"/>
  <c r="L49" i="7"/>
  <c r="AR50" i="8"/>
  <c r="Q49" i="7"/>
  <c r="AT50" i="8" s="1"/>
  <c r="I62" i="8" l="1"/>
  <c r="I70" i="8"/>
  <c r="H62" i="8"/>
  <c r="G70" i="8"/>
  <c r="H70" i="8" l="1"/>
  <c r="J62" i="8"/>
  <c r="J70" i="8" l="1"/>
  <c r="K62" i="8" l="1"/>
  <c r="L62" i="8" l="1"/>
  <c r="K70" i="8"/>
  <c r="M62" i="8" l="1"/>
  <c r="L70" i="8"/>
  <c r="M70" i="8" l="1"/>
  <c r="N62" i="8"/>
  <c r="N70" i="8" l="1"/>
  <c r="E62" i="7"/>
  <c r="P62" i="7"/>
  <c r="O70" i="8" l="1"/>
  <c r="O62" i="8"/>
  <c r="H63" i="7"/>
  <c r="I63" i="7"/>
  <c r="F63" i="7"/>
  <c r="N27" i="7"/>
  <c r="I62" i="7"/>
  <c r="F62" i="7"/>
  <c r="N62" i="7"/>
  <c r="H62" i="7"/>
  <c r="Q62" i="8" l="1"/>
  <c r="P62" i="8"/>
  <c r="M62" i="7"/>
  <c r="M63" i="7"/>
  <c r="AP61" i="8"/>
  <c r="J62" i="7"/>
  <c r="AP58" i="8"/>
  <c r="J63" i="7"/>
  <c r="Q70" i="8" l="1"/>
  <c r="P70" i="8"/>
  <c r="L62" i="7"/>
  <c r="AQ58" i="8"/>
  <c r="L63" i="7"/>
  <c r="AQ61" i="8"/>
  <c r="AR58" i="8"/>
  <c r="Q62" i="7"/>
  <c r="AR61" i="8"/>
  <c r="Q63" i="7"/>
  <c r="AT61" i="8" s="1"/>
  <c r="R62" i="8" l="1"/>
  <c r="R70" i="8"/>
  <c r="AT58" i="8"/>
  <c r="S70" i="8" l="1"/>
  <c r="S62" i="8"/>
  <c r="T62" i="8"/>
  <c r="U62" i="8" l="1"/>
  <c r="T70" i="8"/>
  <c r="U70" i="8" l="1"/>
  <c r="V62" i="8"/>
  <c r="V70" i="8" l="1"/>
  <c r="W62" i="8"/>
  <c r="W70" i="8" l="1"/>
  <c r="X62" i="8"/>
  <c r="X70" i="8" l="1"/>
  <c r="Y62" i="8"/>
  <c r="Z62" i="8" l="1"/>
  <c r="Y70" i="8"/>
  <c r="Z70" i="8" l="1"/>
  <c r="AA62" i="8"/>
  <c r="AA70" i="8" l="1"/>
  <c r="AB62" i="8"/>
  <c r="AB70" i="8" l="1"/>
  <c r="AC62" i="8"/>
  <c r="AC70" i="8" l="1"/>
  <c r="AD62" i="8"/>
  <c r="AE62" i="8" l="1"/>
  <c r="AD70" i="8"/>
  <c r="AE70" i="8" l="1"/>
  <c r="P47" i="7"/>
  <c r="AF62" i="8"/>
  <c r="P20" i="7"/>
  <c r="G20" i="7"/>
  <c r="E20" i="7"/>
  <c r="AG62" i="8" l="1"/>
  <c r="F62" i="8"/>
  <c r="AF70" i="8"/>
  <c r="F20" i="7"/>
  <c r="AP24" i="8" s="1"/>
  <c r="I20" i="7"/>
  <c r="H20" i="7"/>
  <c r="N20" i="7"/>
  <c r="E51" i="7" l="1"/>
  <c r="E23" i="7"/>
  <c r="G23" i="7"/>
  <c r="P23" i="7"/>
  <c r="E7" i="6"/>
  <c r="C7" i="6"/>
  <c r="G51" i="7"/>
  <c r="P51" i="7"/>
  <c r="AG70" i="8"/>
  <c r="N7" i="6"/>
  <c r="J20" i="7"/>
  <c r="M20" i="7"/>
  <c r="O20" i="7"/>
  <c r="L7" i="6" l="1"/>
  <c r="I23" i="7"/>
  <c r="N23" i="7"/>
  <c r="F23" i="7"/>
  <c r="H23" i="7"/>
  <c r="F7" i="6"/>
  <c r="D7" i="6"/>
  <c r="N51" i="7"/>
  <c r="H51" i="7"/>
  <c r="F51" i="7"/>
  <c r="I51" i="7"/>
  <c r="AQ24" i="8"/>
  <c r="L20" i="7"/>
  <c r="AR24" i="8"/>
  <c r="Q20" i="7"/>
  <c r="M23" i="7" l="1"/>
  <c r="AR39" i="8" s="1"/>
  <c r="O51" i="7"/>
  <c r="O23" i="7"/>
  <c r="AP39" i="8"/>
  <c r="J23" i="7"/>
  <c r="AP70" i="8"/>
  <c r="K7" i="6"/>
  <c r="AR70" i="8" s="1"/>
  <c r="M51" i="7"/>
  <c r="AR62" i="8" s="1"/>
  <c r="J51" i="7"/>
  <c r="H7" i="6"/>
  <c r="AP62" i="8"/>
  <c r="AT24" i="8"/>
  <c r="Q23" i="7" l="1"/>
  <c r="AQ39" i="8"/>
  <c r="L23" i="7"/>
  <c r="N13" i="6"/>
  <c r="E13" i="6"/>
  <c r="C13" i="6"/>
  <c r="Q51" i="7"/>
  <c r="AQ62" i="8"/>
  <c r="L51" i="7"/>
  <c r="J7" i="6"/>
  <c r="AQ70" i="8"/>
  <c r="O7" i="6"/>
  <c r="AT70" i="8" s="1"/>
  <c r="AT39" i="8" l="1"/>
  <c r="F13" i="6"/>
  <c r="G13" i="6"/>
  <c r="D13" i="6"/>
  <c r="K13" i="6" s="1"/>
  <c r="AR76" i="8" s="1"/>
  <c r="L13" i="6"/>
  <c r="AT62" i="8"/>
  <c r="AP76" i="8" l="1"/>
  <c r="H13" i="6"/>
  <c r="O13" i="6" s="1"/>
  <c r="AT76" i="8" s="1"/>
  <c r="AQ76" i="8" l="1"/>
  <c r="J13" i="6"/>
  <c r="K63" i="8" l="1"/>
  <c r="I17" i="8"/>
  <c r="I77" i="8"/>
  <c r="L63" i="8" l="1"/>
  <c r="K69" i="8"/>
  <c r="I78" i="8"/>
  <c r="L69" i="8" l="1"/>
  <c r="N17" i="8" l="1"/>
  <c r="N77" i="8" l="1"/>
  <c r="N78" i="8"/>
  <c r="O17" i="8" l="1"/>
  <c r="O78" i="8"/>
  <c r="S63" i="8" l="1"/>
  <c r="S69" i="8"/>
  <c r="T63" i="8"/>
  <c r="P77" i="8"/>
  <c r="P17" i="8"/>
  <c r="O77" i="8"/>
  <c r="T69" i="8" l="1"/>
  <c r="U63" i="8"/>
  <c r="P78" i="8"/>
  <c r="U69" i="8" l="1"/>
  <c r="V63" i="8"/>
  <c r="S17" i="8"/>
  <c r="V69" i="8" l="1"/>
  <c r="W63" i="8"/>
  <c r="T17" i="8"/>
  <c r="W69" i="8" l="1"/>
  <c r="X63" i="8"/>
  <c r="T77" i="8"/>
  <c r="S77" i="8"/>
  <c r="X69" i="8" l="1"/>
  <c r="Y63" i="8"/>
  <c r="Y69" i="8" l="1"/>
  <c r="Z63" i="8"/>
  <c r="Z69" i="8" l="1"/>
  <c r="AA63" i="8"/>
  <c r="AA69" i="8" l="1"/>
  <c r="AB63" i="8"/>
  <c r="AB69" i="8" l="1"/>
  <c r="AC63" i="8"/>
  <c r="AC69" i="8" l="1"/>
  <c r="AD63" i="8"/>
  <c r="AD69" i="8" l="1"/>
  <c r="AE63" i="8"/>
  <c r="AE69" i="8" l="1"/>
  <c r="AF63" i="8"/>
  <c r="AF69" i="8" l="1"/>
  <c r="AG63" i="8"/>
  <c r="F63" i="8"/>
  <c r="AG69" i="8" l="1"/>
  <c r="E52" i="7" l="1"/>
  <c r="P52" i="7"/>
  <c r="G52" i="7"/>
  <c r="F52" i="7" l="1"/>
  <c r="N52" i="7"/>
  <c r="I52" i="7"/>
  <c r="H52" i="7"/>
  <c r="M52" i="7" l="1"/>
  <c r="AP19" i="8"/>
  <c r="J52" i="7"/>
  <c r="O52" i="7"/>
  <c r="L64" i="8" l="1"/>
  <c r="AR19" i="8"/>
  <c r="Q52" i="7"/>
  <c r="AT19" i="8" s="1"/>
  <c r="L52" i="7"/>
  <c r="AQ19" i="8"/>
  <c r="L71" i="8" l="1"/>
  <c r="S64" i="8" l="1"/>
  <c r="S71" i="8" l="1"/>
  <c r="S78" i="8"/>
  <c r="T64" i="8"/>
  <c r="T71" i="8" l="1"/>
  <c r="T78" i="8"/>
  <c r="U64" i="8"/>
  <c r="V64" i="8" l="1"/>
  <c r="U71" i="8"/>
  <c r="W64" i="8" l="1"/>
  <c r="V71" i="8"/>
  <c r="W71" i="8" l="1"/>
  <c r="X64" i="8"/>
  <c r="Y64" i="8" l="1"/>
  <c r="X71" i="8"/>
  <c r="Z64" i="8" l="1"/>
  <c r="Y71" i="8"/>
  <c r="AA64" i="8" l="1"/>
  <c r="Z71" i="8"/>
  <c r="AA71" i="8" l="1"/>
  <c r="AB64" i="8"/>
  <c r="AC64" i="8" l="1"/>
  <c r="AB71" i="8"/>
  <c r="AD64" i="8" l="1"/>
  <c r="AC71" i="8"/>
  <c r="AE64" i="8" l="1"/>
  <c r="AD71" i="8"/>
  <c r="AE71" i="8" l="1"/>
  <c r="AF64" i="8"/>
  <c r="F64" i="8" l="1"/>
  <c r="AG64" i="8"/>
  <c r="AF71" i="8"/>
  <c r="H17" i="8"/>
  <c r="AG71" i="8" l="1"/>
  <c r="P41" i="7"/>
  <c r="N10" i="6"/>
  <c r="H78" i="8"/>
  <c r="H77" i="8"/>
  <c r="J17" i="8" l="1"/>
  <c r="J77" i="8"/>
  <c r="G17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M17" i="8" l="1"/>
  <c r="J78" i="8"/>
  <c r="G78" i="8"/>
  <c r="G77" i="8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H65" i="7" l="1"/>
  <c r="M77" i="8"/>
  <c r="M78" i="8"/>
  <c r="J13" i="7"/>
  <c r="J6" i="7"/>
  <c r="J28" i="7"/>
  <c r="J18" i="7"/>
  <c r="J34" i="7"/>
  <c r="H12" i="6"/>
  <c r="AP64" i="8"/>
  <c r="O6" i="7"/>
  <c r="O18" i="7"/>
  <c r="O41" i="7"/>
  <c r="O17" i="7"/>
  <c r="O56" i="7"/>
  <c r="O61" i="7"/>
  <c r="O13" i="7"/>
  <c r="O34" i="7"/>
  <c r="O28" i="7"/>
  <c r="M6" i="7"/>
  <c r="M18" i="7"/>
  <c r="M41" i="7"/>
  <c r="AR55" i="8" s="1"/>
  <c r="K10" i="6"/>
  <c r="AR73" i="8" s="1"/>
  <c r="M17" i="7"/>
  <c r="K6" i="6"/>
  <c r="M61" i="7"/>
  <c r="K11" i="6"/>
  <c r="M13" i="7"/>
  <c r="M34" i="7"/>
  <c r="K12" i="6"/>
  <c r="M28" i="7"/>
  <c r="K8" i="6"/>
  <c r="M39" i="7"/>
  <c r="AP63" i="8"/>
  <c r="AP73" i="8"/>
  <c r="AP55" i="8"/>
  <c r="AP54" i="8"/>
  <c r="AP69" i="8"/>
  <c r="M56" i="7"/>
  <c r="AR45" i="8" s="1"/>
  <c r="AP45" i="8"/>
  <c r="AP38" i="8"/>
  <c r="AP74" i="8"/>
  <c r="AP29" i="8"/>
  <c r="AP27" i="8"/>
  <c r="M30" i="7"/>
  <c r="AP26" i="8"/>
  <c r="AQ26" i="8"/>
  <c r="L30" i="7"/>
  <c r="AP75" i="8"/>
  <c r="AP21" i="8"/>
  <c r="M33" i="7"/>
  <c r="AP18" i="8"/>
  <c r="AQ18" i="8"/>
  <c r="L33" i="7"/>
  <c r="F65" i="7"/>
  <c r="M5" i="7"/>
  <c r="AR16" i="8" s="1"/>
  <c r="AP16" i="8"/>
  <c r="J5" i="7"/>
  <c r="AP71" i="8"/>
  <c r="L39" i="7"/>
  <c r="AQ11" i="8"/>
  <c r="AP11" i="8"/>
  <c r="I65" i="7"/>
  <c r="J41" i="7"/>
  <c r="J17" i="7"/>
  <c r="H10" i="6"/>
  <c r="H6" i="6"/>
  <c r="J56" i="7"/>
  <c r="H11" i="6"/>
  <c r="N65" i="7"/>
  <c r="J61" i="7"/>
  <c r="H8" i="6"/>
  <c r="Q56" i="7" l="1"/>
  <c r="AT45" i="8" s="1"/>
  <c r="AQ29" i="8"/>
  <c r="L13" i="7"/>
  <c r="L6" i="7"/>
  <c r="AQ64" i="8"/>
  <c r="L28" i="7"/>
  <c r="AQ21" i="8"/>
  <c r="AQ63" i="8"/>
  <c r="L18" i="7"/>
  <c r="AQ75" i="8"/>
  <c r="J12" i="6"/>
  <c r="J65" i="7"/>
  <c r="L34" i="7"/>
  <c r="AQ27" i="8"/>
  <c r="Q5" i="7"/>
  <c r="AT16" i="8" s="1"/>
  <c r="Q41" i="7"/>
  <c r="AT55" i="8" s="1"/>
  <c r="O10" i="6"/>
  <c r="AT73" i="8" s="1"/>
  <c r="AQ16" i="8"/>
  <c r="L5" i="7"/>
  <c r="AQ55" i="8"/>
  <c r="L41" i="7"/>
  <c r="L17" i="7"/>
  <c r="AQ54" i="8"/>
  <c r="AQ73" i="8"/>
  <c r="J10" i="6"/>
  <c r="AQ69" i="8"/>
  <c r="J6" i="6"/>
  <c r="AQ45" i="8"/>
  <c r="L56" i="7"/>
  <c r="J11" i="6"/>
  <c r="AQ74" i="8"/>
  <c r="AQ38" i="8"/>
  <c r="L61" i="7"/>
  <c r="AQ71" i="8"/>
  <c r="J8" i="6"/>
  <c r="O65" i="7"/>
  <c r="AR64" i="8"/>
  <c r="Q6" i="7"/>
  <c r="AR63" i="8"/>
  <c r="Q18" i="7"/>
  <c r="AT63" i="8" s="1"/>
  <c r="AR54" i="8"/>
  <c r="Q17" i="7"/>
  <c r="AT54" i="8" s="1"/>
  <c r="AR69" i="8"/>
  <c r="O6" i="6"/>
  <c r="AT69" i="8" s="1"/>
  <c r="AR38" i="8"/>
  <c r="Q61" i="7"/>
  <c r="AR74" i="8"/>
  <c r="O11" i="6"/>
  <c r="AT74" i="8" s="1"/>
  <c r="AR29" i="8"/>
  <c r="Q13" i="7"/>
  <c r="AR27" i="8"/>
  <c r="Q34" i="7"/>
  <c r="AT27" i="8" s="1"/>
  <c r="AR75" i="8"/>
  <c r="O12" i="6"/>
  <c r="AT75" i="8" s="1"/>
  <c r="AR21" i="8"/>
  <c r="Q28" i="7"/>
  <c r="AR71" i="8"/>
  <c r="O8" i="6"/>
  <c r="AT71" i="8" s="1"/>
  <c r="AR11" i="8"/>
  <c r="Q39" i="7"/>
  <c r="AR26" i="8"/>
  <c r="Q30" i="7"/>
  <c r="AR18" i="8"/>
  <c r="Q33" i="7"/>
  <c r="L65" i="7" l="1"/>
  <c r="AT38" i="8"/>
  <c r="AT29" i="8"/>
  <c r="AT21" i="8"/>
  <c r="AT11" i="8"/>
  <c r="AT26" i="8"/>
  <c r="AT18" i="8"/>
  <c r="AT64" i="8"/>
  <c r="K17" i="8" l="1"/>
  <c r="K78" i="8" l="1"/>
  <c r="K77" i="8"/>
  <c r="L17" i="8"/>
  <c r="L78" i="8" l="1"/>
  <c r="L77" i="8"/>
  <c r="Q17" i="8" l="1"/>
  <c r="Q78" i="8" l="1"/>
  <c r="Q77" i="8"/>
  <c r="R17" i="8"/>
  <c r="R77" i="8" l="1"/>
  <c r="R78" i="8"/>
  <c r="U17" i="8" l="1"/>
  <c r="V17" i="8" l="1"/>
  <c r="U78" i="8"/>
  <c r="U77" i="8"/>
  <c r="V78" i="8" l="1"/>
  <c r="V77" i="8"/>
  <c r="W17" i="8"/>
  <c r="W78" i="8" l="1"/>
  <c r="W77" i="8"/>
  <c r="X17" i="8"/>
  <c r="X78" i="8" l="1"/>
  <c r="X77" i="8"/>
  <c r="Y17" i="8"/>
  <c r="Y78" i="8" l="1"/>
  <c r="Y77" i="8"/>
  <c r="Z17" i="8"/>
  <c r="Z78" i="8" l="1"/>
  <c r="Z77" i="8"/>
  <c r="AA17" i="8"/>
  <c r="AA78" i="8" l="1"/>
  <c r="AA77" i="8"/>
  <c r="AB17" i="8"/>
  <c r="AB78" i="8" l="1"/>
  <c r="AB77" i="8"/>
  <c r="AC17" i="8"/>
  <c r="AC78" i="8" l="1"/>
  <c r="AC77" i="8"/>
  <c r="AD17" i="8"/>
  <c r="AD78" i="8" l="1"/>
  <c r="AD77" i="8"/>
  <c r="AE17" i="8"/>
  <c r="AE78" i="8" l="1"/>
  <c r="AE77" i="8"/>
  <c r="AF17" i="8"/>
  <c r="F17" i="8"/>
  <c r="AF78" i="8" l="1"/>
  <c r="AF77" i="8"/>
  <c r="AG17" i="8"/>
  <c r="G64" i="7"/>
  <c r="E14" i="6"/>
  <c r="E15" i="6" s="1"/>
  <c r="E64" i="7"/>
  <c r="P64" i="7"/>
  <c r="C14" i="6"/>
  <c r="C15" i="6" s="1"/>
  <c r="N14" i="6"/>
  <c r="N15" i="6" s="1"/>
  <c r="AG78" i="8" l="1"/>
  <c r="AG77" i="8"/>
  <c r="N64" i="7"/>
  <c r="G14" i="6"/>
  <c r="G15" i="6" s="1"/>
  <c r="F14" i="6"/>
  <c r="F64" i="7"/>
  <c r="H64" i="7"/>
  <c r="D14" i="6"/>
  <c r="I64" i="7"/>
  <c r="L14" i="6"/>
  <c r="L15" i="6" s="1"/>
  <c r="O64" i="7"/>
  <c r="H14" i="6" l="1"/>
  <c r="F15" i="6"/>
  <c r="H15" i="6" s="1"/>
  <c r="AP77" i="8"/>
  <c r="D15" i="6"/>
  <c r="M65" i="7"/>
  <c r="Q65" i="7" s="1"/>
  <c r="M64" i="7"/>
  <c r="K14" i="6"/>
  <c r="J64" i="7"/>
  <c r="L64" i="7" s="1"/>
  <c r="AP78" i="8" l="1"/>
  <c r="K15" i="6"/>
  <c r="Q64" i="7"/>
  <c r="J14" i="6"/>
  <c r="AQ77" i="8"/>
  <c r="J15" i="6"/>
  <c r="AQ78" i="8"/>
  <c r="AR77" i="8"/>
  <c r="O14" i="6"/>
  <c r="AT77" i="8" s="1"/>
  <c r="AR78" i="8" l="1"/>
  <c r="O15" i="6"/>
  <c r="AT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M5" i="6" s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<sst xmlns="http://schemas.openxmlformats.org/spreadsheetml/2006/main" count="20014" uniqueCount="3571">
  <si>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</si>
  <si>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</si>
  <si>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</si>
  <si>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</si>
  <si>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</si>
  <si>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</si>
  <si>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</si>
  <si>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</si>
  <si>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</si>
  <si>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</si>
  <si>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</si>
  <si>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</si>
  <si>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</si>
  <si>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</si>
  <si>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</si>
  <si>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</si>
  <si>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</si>
  <si>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</si>
  <si>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</si>
  <si>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</si>
  <si>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</si>
  <si>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</si>
  <si>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</si>
  <si>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</si>
  <si>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</si>
  <si>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</si>
  <si>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</si>
  <si>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</si>
  <si>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</si>
  <si>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</si>
  <si>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</si>
  <si>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</si>
  <si>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</si>
  <si>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</si>
  <si>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</si>
  <si>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</si>
  <si>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</si>
  <si>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</si>
  <si>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</si>
  <si>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</si>
  <si>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</si>
  <si>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</si>
  <si>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</si>
  <si>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</si>
  <si>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</si>
  <si>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</si>
  <si>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</si>
  <si>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</si>
  <si>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</si>
  <si>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</si>
  <si>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</si>
  <si>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</si>
  <si>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</si>
  <si>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</si>
  <si>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</si>
  <si>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</si>
  <si>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</si>
  <si>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</si>
  <si>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</si>
  <si>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</si>
  <si>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</si>
  <si>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</si>
  <si>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</si>
  <si>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</si>
  <si>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</si>
  <si>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</si>
  <si>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</si>
  <si>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</si>
  <si>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</si>
  <si>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</si>
  <si>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</si>
  <si>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</si>
  <si>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</si>
  <si>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</si>
  <si>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</si>
  <si>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</si>
  <si>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</si>
  <si>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</si>
  <si>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</si>
  <si>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</si>
  <si>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</si>
  <si>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</si>
  <si>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</si>
  <si>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</si>
  <si>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</si>
  <si>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</si>
  <si>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</si>
  <si>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</si>
  <si>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</si>
  <si>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</si>
  <si>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</si>
  <si>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</si>
  <si>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</si>
  <si>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</si>
  <si>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</si>
  <si>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</si>
  <si>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</si>
  <si>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</si>
  <si>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</si>
  <si>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</si>
  <si>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</si>
  <si>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</si>
  <si>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</si>
  <si>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</si>
  <si>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</si>
  <si>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</si>
  <si>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</si>
  <si>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</si>
  <si>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</si>
  <si>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</si>
  <si>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</si>
  <si>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</si>
  <si>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</si>
  <si>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</si>
  <si>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</si>
  <si>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</si>
  <si>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</si>
  <si>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</si>
  <si>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</si>
  <si>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</si>
  <si>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</si>
  <si>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</si>
  <si>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</si>
  <si>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</si>
  <si>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</si>
  <si>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</si>
  <si>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</si>
  <si>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</si>
  <si>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</si>
  <si>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</si>
  <si>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</si>
  <si>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</si>
  <si>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</si>
  <si>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</si>
  <si>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</si>
  <si>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</si>
  <si>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</si>
  <si>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</si>
  <si>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</si>
  <si>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</si>
  <si>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</si>
  <si>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</si>
  <si>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</si>
  <si>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</si>
  <si>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</si>
  <si>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</si>
  <si>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</si>
  <si>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</si>
  <si>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</si>
  <si>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</si>
  <si>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</si>
  <si>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</si>
  <si>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</si>
  <si>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</si>
  <si>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</si>
  <si>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</si>
  <si>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</si>
  <si>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</si>
  <si>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</si>
  <si>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</si>
  <si>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</si>
  <si>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</si>
  <si>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</si>
  <si>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</si>
  <si>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</si>
  <si>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</si>
  <si>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</si>
  <si>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</si>
  <si>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</si>
  <si>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</si>
  <si>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</si>
  <si>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</si>
  <si>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</si>
  <si>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</si>
  <si>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</si>
  <si>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</si>
  <si>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</si>
  <si>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</si>
  <si>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</si>
  <si>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</si>
  <si>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</si>
  <si>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</si>
  <si>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</si>
  <si>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</si>
  <si>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</si>
  <si>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</si>
  <si>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</si>
  <si>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</si>
  <si>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</si>
  <si>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</si>
  <si>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</si>
  <si>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</si>
  <si>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</si>
  <si>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</si>
  <si>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</si>
  <si>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</si>
  <si>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</si>
  <si>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</si>
  <si>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</si>
  <si>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</si>
  <si>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</si>
  <si>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</si>
  <si>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</si>
  <si>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</si>
  <si>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</si>
  <si>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</si>
  <si>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</si>
  <si>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</si>
  <si>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</si>
  <si>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</si>
  <si>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</si>
  <si>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</si>
  <si>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</si>
  <si>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</si>
  <si>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</si>
  <si>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</si>
  <si>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</si>
  <si>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</si>
  <si>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</si>
  <si>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</si>
  <si>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</si>
  <si>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</si>
  <si>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</si>
  <si>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</si>
  <si>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</si>
  <si>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</si>
  <si>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</si>
  <si>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Folga</t>
  </si>
  <si>
    <t>Abono</t>
  </si>
  <si>
    <t>Treinamento</t>
  </si>
  <si>
    <t xml:space="preserve">Falta </t>
  </si>
  <si>
    <t>Paulo Ricardo da Mota Oliveira</t>
  </si>
  <si>
    <t>Alexandre Bueno Junior</t>
  </si>
  <si>
    <t>Osmar Marin de Oliveira</t>
  </si>
  <si>
    <t>Felipe Cordeiro da Silva Correa</t>
  </si>
  <si>
    <t>Sidney Morais de Souza Freitas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</si>
  <si>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</si>
  <si>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</si>
  <si>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</si>
  <si>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</si>
  <si>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</si>
  <si>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</si>
  <si>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</si>
  <si>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</si>
  <si>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</si>
  <si>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</si>
  <si>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</si>
  <si>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</si>
  <si>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</si>
  <si>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</si>
  <si>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</si>
  <si>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</si>
  <si>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</si>
  <si>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</si>
  <si>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</si>
  <si>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</si>
  <si>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</si>
  <si>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</si>
  <si>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</si>
  <si>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</si>
  <si>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</si>
  <si>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</si>
  <si>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</si>
  <si>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</si>
  <si>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</si>
  <si>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</si>
  <si>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</si>
  <si>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</si>
  <si>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02:01:00</t>
  </si>
  <si>
    <t>03:00:00</t>
  </si>
  <si>
    <t>05:00:00</t>
  </si>
  <si>
    <t>03:01:00</t>
  </si>
  <si>
    <t>04:00:00</t>
  </si>
  <si>
    <t>06:00:00</t>
  </si>
  <si>
    <t>06:01:00</t>
  </si>
  <si>
    <t>Silvio Augusto Carvalho de Souza</t>
  </si>
  <si>
    <t>07:00:00</t>
  </si>
  <si>
    <t>ESP</t>
  </si>
  <si>
    <t>11:00:00</t>
  </si>
  <si>
    <t>LISE</t>
  </si>
  <si>
    <t>AUT</t>
  </si>
  <si>
    <t>07:00:40</t>
  </si>
  <si>
    <t>ENGMAN</t>
  </si>
  <si>
    <t>Adriano Donizete Bento da Silva</t>
  </si>
  <si>
    <t>Cicero Roberto de Oliveira</t>
  </si>
  <si>
    <t>PED</t>
  </si>
  <si>
    <t>Daniel Henrique de Azevedo</t>
  </si>
  <si>
    <t>LIPD</t>
  </si>
  <si>
    <t>CAL</t>
  </si>
  <si>
    <t>07:20:00</t>
  </si>
  <si>
    <t>LUB</t>
  </si>
  <si>
    <t>08:00:00</t>
  </si>
  <si>
    <t>Cristiano Henrique Soares de Jesus</t>
  </si>
  <si>
    <t>07:30:00</t>
  </si>
  <si>
    <t>12:00:00</t>
  </si>
  <si>
    <t>12:00:58</t>
  </si>
  <si>
    <t>DB50962</t>
  </si>
  <si>
    <t>15:20:00</t>
  </si>
  <si>
    <t>13:00:39</t>
  </si>
  <si>
    <t>15:35:00</t>
  </si>
  <si>
    <t>15:40:00</t>
  </si>
  <si>
    <t>Eurico Pinto dos Santos</t>
  </si>
  <si>
    <t>11:20:00</t>
  </si>
  <si>
    <t>09:00:01</t>
  </si>
  <si>
    <t>13:30:00</t>
  </si>
  <si>
    <t>12:40:00</t>
  </si>
  <si>
    <t>15:30:00</t>
  </si>
  <si>
    <t>16:40:00</t>
  </si>
  <si>
    <t>22:00:00</t>
  </si>
  <si>
    <t>01:31:00</t>
  </si>
  <si>
    <t>06:30:00</t>
  </si>
  <si>
    <t>16:35:00</t>
  </si>
  <si>
    <t>GF57085</t>
  </si>
  <si>
    <t>16:41:00</t>
  </si>
  <si>
    <t>19:30:00</t>
  </si>
  <si>
    <t>23:30:00</t>
  </si>
  <si>
    <t>12:01:23</t>
  </si>
  <si>
    <t>13:00:13</t>
  </si>
  <si>
    <t>16:35:49</t>
  </si>
  <si>
    <t>12:38:34</t>
  </si>
  <si>
    <t>13:00:53</t>
  </si>
  <si>
    <t>15:00:00</t>
  </si>
  <si>
    <t>15:02:01</t>
  </si>
  <si>
    <t>16:20:48</t>
  </si>
  <si>
    <t>18:45:00</t>
  </si>
  <si>
    <t>05:01:00</t>
  </si>
  <si>
    <t>06:31:00</t>
  </si>
  <si>
    <t>07:10:00</t>
  </si>
  <si>
    <t>07:20:23</t>
  </si>
  <si>
    <t>15:16:46</t>
  </si>
  <si>
    <t>17:55:00</t>
  </si>
  <si>
    <t>00:30:00</t>
  </si>
  <si>
    <t>01:30:00</t>
  </si>
  <si>
    <t>07:04:30</t>
  </si>
  <si>
    <t>07:40:37</t>
  </si>
  <si>
    <t>12:30:00</t>
  </si>
  <si>
    <t>13:10:00</t>
  </si>
  <si>
    <t>15:15:09</t>
  </si>
  <si>
    <t>06:18:56</t>
  </si>
  <si>
    <t>12:30:06</t>
  </si>
  <si>
    <t>07:15:23</t>
  </si>
  <si>
    <t>12:39:08</t>
  </si>
  <si>
    <t>17:56:00</t>
  </si>
  <si>
    <t>05:27:00</t>
  </si>
  <si>
    <t>07:00:59</t>
  </si>
  <si>
    <t>09:30:55</t>
  </si>
  <si>
    <t>12:30:44</t>
  </si>
  <si>
    <t>14:10:45</t>
  </si>
  <si>
    <t>AS09218</t>
  </si>
  <si>
    <t>07:31:25</t>
  </si>
  <si>
    <t>13:30:07</t>
  </si>
  <si>
    <t>15:10:01</t>
  </si>
  <si>
    <t>20:45:00</t>
  </si>
  <si>
    <t>00:26:16</t>
  </si>
  <si>
    <t>07:37:21</t>
  </si>
  <si>
    <t>11:30:00</t>
  </si>
  <si>
    <t>14:00:11</t>
  </si>
  <si>
    <t>Edmar Barreto da Silva</t>
  </si>
  <si>
    <t>11:30:37</t>
  </si>
  <si>
    <t>12:32:17</t>
  </si>
  <si>
    <t>09:00:22</t>
  </si>
  <si>
    <t>22:20:00</t>
  </si>
  <si>
    <t>01:00:44</t>
  </si>
  <si>
    <t>12:05:42</t>
  </si>
  <si>
    <t>05:30:29</t>
  </si>
  <si>
    <t>13:21:05</t>
  </si>
  <si>
    <t>16:36:00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</si>
  <si>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</si>
  <si>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</si>
  <si>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</si>
  <si>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</si>
  <si>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</si>
  <si>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</si>
  <si>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</si>
  <si>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</si>
  <si>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</si>
  <si>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</si>
  <si>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</si>
  <si>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</si>
  <si>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</si>
  <si>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</si>
  <si>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</si>
  <si>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</si>
  <si>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</si>
  <si>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</si>
  <si>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</si>
  <si>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</si>
  <si>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</si>
  <si>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</si>
  <si>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</si>
  <si>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</si>
  <si>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</si>
  <si>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</si>
  <si>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</si>
  <si>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</si>
  <si>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</si>
  <si>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</si>
  <si>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</si>
  <si>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</si>
  <si>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</si>
  <si>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</si>
  <si>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</si>
  <si>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</si>
  <si>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</si>
  <si>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</si>
  <si>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</si>
  <si>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</si>
  <si>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</si>
  <si>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</si>
  <si>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</si>
  <si>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</si>
  <si>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</si>
  <si>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</si>
  <si>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</si>
  <si>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</si>
  <si>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</si>
  <si>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</si>
  <si>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</si>
  <si>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</si>
  <si>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07:00:41</t>
  </si>
  <si>
    <t>07:06:17</t>
  </si>
  <si>
    <t>13:11:18</t>
  </si>
  <si>
    <t>06:20:00</t>
  </si>
  <si>
    <t>22:36:24</t>
  </si>
  <si>
    <t>12:00:11</t>
  </si>
  <si>
    <t>d</t>
  </si>
  <si>
    <t>12:00:57</t>
  </si>
  <si>
    <t>12:31:45</t>
  </si>
  <si>
    <t>11:31:40</t>
  </si>
  <si>
    <t>12:00:08</t>
  </si>
  <si>
    <t>09:30:29</t>
  </si>
  <si>
    <t>02:35:00</t>
  </si>
  <si>
    <t>21:45:00</t>
  </si>
  <si>
    <t>11:00:10</t>
  </si>
  <si>
    <t>07:31:09</t>
  </si>
  <si>
    <t>19:31:00</t>
  </si>
  <si>
    <t>Rodrigo da Costa Santos</t>
  </si>
  <si>
    <t>13:06:23</t>
  </si>
  <si>
    <t>09:18:26</t>
  </si>
  <si>
    <t>16:33:52</t>
  </si>
  <si>
    <t>08:03:37</t>
  </si>
  <si>
    <t>05:40:00</t>
  </si>
  <si>
    <t>13:05:00</t>
  </si>
  <si>
    <t>08:24:03</t>
  </si>
  <si>
    <t>08:37:13</t>
  </si>
  <si>
    <t>10:48:11</t>
  </si>
  <si>
    <t>10:48:34</t>
  </si>
  <si>
    <t>12:06:24</t>
  </si>
  <si>
    <t>07:03:02</t>
  </si>
  <si>
    <t>15:06:34</t>
  </si>
  <si>
    <t>07:40:05</t>
  </si>
  <si>
    <t>16:39:14</t>
  </si>
  <si>
    <t>08:39:37</t>
  </si>
  <si>
    <t>08:39:54</t>
  </si>
  <si>
    <t>12:33:27</t>
  </si>
  <si>
    <t>23:51:19</t>
  </si>
  <si>
    <t>04:08:57</t>
  </si>
  <si>
    <t>04:09:54</t>
  </si>
  <si>
    <t>04:40:09</t>
  </si>
  <si>
    <t>04:41:14</t>
  </si>
  <si>
    <t>00:14:19</t>
  </si>
  <si>
    <t>01:26:20</t>
  </si>
  <si>
    <t>01:27:23</t>
  </si>
  <si>
    <t>01:29:05</t>
  </si>
  <si>
    <t>01:30:28</t>
  </si>
  <si>
    <t>04:03:32</t>
  </si>
  <si>
    <t>02:40:00</t>
  </si>
  <si>
    <t>04:12:13</t>
  </si>
  <si>
    <t>04:29:08</t>
  </si>
  <si>
    <t>04:32:02</t>
  </si>
  <si>
    <t>05:16:32</t>
  </si>
  <si>
    <t>05:17:47</t>
  </si>
  <si>
    <t>06:00:08</t>
  </si>
  <si>
    <t>06:01:41</t>
  </si>
  <si>
    <t>06:17:16</t>
  </si>
  <si>
    <t>06:41:21</t>
  </si>
  <si>
    <t>06:43:01</t>
  </si>
  <si>
    <t>15:32:07</t>
  </si>
  <si>
    <t>11:20:46</t>
  </si>
  <si>
    <t>00:52:50</t>
  </si>
  <si>
    <t>00:53:31</t>
  </si>
  <si>
    <t>01:24:01</t>
  </si>
  <si>
    <t>01:24:39</t>
  </si>
  <si>
    <t>01:26:58</t>
  </si>
  <si>
    <t>01:27:17</t>
  </si>
  <si>
    <t>02:00:23</t>
  </si>
  <si>
    <t>02:01:04</t>
  </si>
  <si>
    <t>02:16:09</t>
  </si>
  <si>
    <t>19:45:00</t>
  </si>
  <si>
    <t>22:55:00</t>
  </si>
  <si>
    <t>22:56:00</t>
  </si>
  <si>
    <t>07:09:50</t>
  </si>
  <si>
    <t>08:43:57</t>
  </si>
  <si>
    <t>08:47:18</t>
  </si>
  <si>
    <t>10:38:36</t>
  </si>
  <si>
    <t>10:47:53</t>
  </si>
  <si>
    <t>12:44:13</t>
  </si>
  <si>
    <t>12:35:31</t>
  </si>
  <si>
    <t>15:02:15</t>
  </si>
  <si>
    <t>23:37:13</t>
  </si>
  <si>
    <t>01:31:51</t>
  </si>
  <si>
    <t>04:29:32</t>
  </si>
  <si>
    <t>05:31:12</t>
  </si>
  <si>
    <t>07:03:27</t>
  </si>
  <si>
    <t>23:45:16</t>
  </si>
  <si>
    <t>01:59:38</t>
  </si>
  <si>
    <t>02:54:14</t>
  </si>
  <si>
    <t>06:54:37</t>
  </si>
  <si>
    <t>07:03:38</t>
  </si>
  <si>
    <t>09:03:22</t>
  </si>
  <si>
    <t>09:03:33</t>
  </si>
  <si>
    <t>11:13:35</t>
  </si>
  <si>
    <t>11:21:37</t>
  </si>
  <si>
    <t>12:43:46</t>
  </si>
  <si>
    <t>07:03:37</t>
  </si>
  <si>
    <t>13:56:05</t>
  </si>
  <si>
    <t>13:57:30</t>
  </si>
  <si>
    <t>16:32:35</t>
  </si>
  <si>
    <t>23:22:32</t>
  </si>
  <si>
    <t>15:49:09</t>
  </si>
  <si>
    <t>10:03:12</t>
  </si>
  <si>
    <t>13:47:59</t>
  </si>
  <si>
    <t>15:29:26</t>
  </si>
  <si>
    <t>15:36:24</t>
  </si>
  <si>
    <t>16:21:31</t>
  </si>
  <si>
    <t>07:24:38</t>
  </si>
  <si>
    <t>11:24:46</t>
  </si>
  <si>
    <t>12:31:23</t>
  </si>
  <si>
    <t>16:25:35</t>
  </si>
  <si>
    <t>15:37:30</t>
  </si>
  <si>
    <t>21:00:38</t>
  </si>
  <si>
    <t>23:25:26</t>
  </si>
  <si>
    <t>08:39:17</t>
  </si>
  <si>
    <t>08:41:27</t>
  </si>
  <si>
    <t>13:00:58</t>
  </si>
  <si>
    <t>14:08:22</t>
  </si>
  <si>
    <t>13:37:37</t>
  </si>
  <si>
    <t>15:27:06</t>
  </si>
  <si>
    <t>17:30:28</t>
  </si>
  <si>
    <t>17:33:41</t>
  </si>
  <si>
    <t>20:03:09</t>
  </si>
  <si>
    <t>21:09:32</t>
  </si>
  <si>
    <t>23:11:46</t>
  </si>
  <si>
    <t>15:56:28</t>
  </si>
  <si>
    <t>19:00:38</t>
  </si>
  <si>
    <t>19:12:13</t>
  </si>
  <si>
    <t>19:30:37</t>
  </si>
  <si>
    <t>19:35:40</t>
  </si>
  <si>
    <t>19:50:52</t>
  </si>
  <si>
    <t>19:53:36</t>
  </si>
  <si>
    <t>20:17:53</t>
  </si>
  <si>
    <t>19:56:51</t>
  </si>
  <si>
    <t>20:56:59</t>
  </si>
  <si>
    <t>20:22:44</t>
  </si>
  <si>
    <t>20:42:26</t>
  </si>
  <si>
    <t>21:20:50</t>
  </si>
  <si>
    <t>21:46:04</t>
  </si>
  <si>
    <t>22:00:34</t>
  </si>
  <si>
    <t>22:38:54</t>
  </si>
  <si>
    <t>07:26:12</t>
  </si>
  <si>
    <t>09:00:55</t>
  </si>
  <si>
    <t>14:04:43</t>
  </si>
  <si>
    <t>15:09:49</t>
  </si>
  <si>
    <t>07:24:36</t>
  </si>
  <si>
    <t>11:33:50</t>
  </si>
  <si>
    <t>16:27:22</t>
  </si>
  <si>
    <t>22:21:00</t>
  </si>
  <si>
    <t>13:29:29</t>
  </si>
  <si>
    <t>07:15:36</t>
  </si>
  <si>
    <t>16:31:13</t>
  </si>
  <si>
    <t>15:52:14</t>
  </si>
  <si>
    <t>17:58:43</t>
  </si>
  <si>
    <t>18:01:38</t>
  </si>
  <si>
    <t>20:17:20</t>
  </si>
  <si>
    <t>21:06:37</t>
  </si>
  <si>
    <t>23:16:18</t>
  </si>
  <si>
    <t>17:41:00</t>
  </si>
  <si>
    <t>21:46:00</t>
  </si>
  <si>
    <t>22:43:37</t>
  </si>
  <si>
    <t>22:48:29</t>
  </si>
  <si>
    <t>23:26:27</t>
  </si>
  <si>
    <t>15:51:03</t>
  </si>
  <si>
    <t>19:00:22</t>
  </si>
  <si>
    <t>19:58:14</t>
  </si>
  <si>
    <t>20:17:09</t>
  </si>
  <si>
    <t>20:17:50</t>
  </si>
  <si>
    <t>20:34:25</t>
  </si>
  <si>
    <t>20:35:07</t>
  </si>
  <si>
    <t>20:45:57</t>
  </si>
  <si>
    <t>20:46:34</t>
  </si>
  <si>
    <t>20:57:41</t>
  </si>
  <si>
    <t>20:58:35</t>
  </si>
  <si>
    <t>21:13:55</t>
  </si>
  <si>
    <t>21:14:37</t>
  </si>
  <si>
    <t>21:28:38</t>
  </si>
  <si>
    <t>21:29:17</t>
  </si>
  <si>
    <t>22:05:31</t>
  </si>
  <si>
    <t>22:06:14</t>
  </si>
  <si>
    <t>22:35:41</t>
  </si>
  <si>
    <t>22:54:40</t>
  </si>
  <si>
    <t>13:32:56</t>
  </si>
  <si>
    <t>13:53:51</t>
  </si>
  <si>
    <t>13:57:07</t>
  </si>
  <si>
    <t>07:02:14</t>
  </si>
  <si>
    <t>12:29:56</t>
  </si>
  <si>
    <t>07:49:46</t>
  </si>
  <si>
    <t>08:30:56</t>
  </si>
  <si>
    <t>08:33:30</t>
  </si>
  <si>
    <t>09:01:42</t>
  </si>
  <si>
    <t>09:10:19</t>
  </si>
  <si>
    <t>09:33:51</t>
  </si>
  <si>
    <t>12:07:30</t>
  </si>
  <si>
    <t>12:35:39</t>
  </si>
  <si>
    <t>12:36:04</t>
  </si>
  <si>
    <t>13:21:19</t>
  </si>
  <si>
    <t>13:27:48</t>
  </si>
  <si>
    <t>14:19:57</t>
  </si>
  <si>
    <t>14:22:52</t>
  </si>
  <si>
    <t>16:29:03</t>
  </si>
  <si>
    <t>06:58:00</t>
  </si>
  <si>
    <t>07:05:23</t>
  </si>
  <si>
    <t>08:16:00</t>
  </si>
  <si>
    <t>11:31:27</t>
  </si>
  <si>
    <t>14:11:40</t>
  </si>
  <si>
    <t>07:03:40</t>
  </si>
  <si>
    <t>07:56:48</t>
  </si>
  <si>
    <t>07:57:02</t>
  </si>
  <si>
    <t>13:03:51</t>
  </si>
  <si>
    <t>05:41:00</t>
  </si>
  <si>
    <t>00:30:32</t>
  </si>
  <si>
    <t>06:32:00</t>
  </si>
  <si>
    <t>07:21:14</t>
  </si>
  <si>
    <t>13:07:40</t>
  </si>
  <si>
    <t>07:02:34</t>
  </si>
  <si>
    <t>16:47:25</t>
  </si>
  <si>
    <t>12:40:32</t>
  </si>
  <si>
    <t>02:25:23</t>
  </si>
  <si>
    <t>06:57:21</t>
  </si>
  <si>
    <t>00:46:37</t>
  </si>
  <si>
    <t>01:27:53</t>
  </si>
  <si>
    <t>01:28:30</t>
  </si>
  <si>
    <t>02:02:10</t>
  </si>
  <si>
    <t>02:03:09</t>
  </si>
  <si>
    <t>02:33:06</t>
  </si>
  <si>
    <t>02:33:44</t>
  </si>
  <si>
    <t>03:00:50</t>
  </si>
  <si>
    <t>03:01:55</t>
  </si>
  <si>
    <t>03:27:46</t>
  </si>
  <si>
    <t>03:28:41</t>
  </si>
  <si>
    <t>03:49:22</t>
  </si>
  <si>
    <t>03:49:47</t>
  </si>
  <si>
    <t>03:55:31</t>
  </si>
  <si>
    <t>04:57:35</t>
  </si>
  <si>
    <t>05:20:11</t>
  </si>
  <si>
    <t>05:20:23</t>
  </si>
  <si>
    <t>05:27:43</t>
  </si>
  <si>
    <t>05:51:46</t>
  </si>
  <si>
    <t>05:52:26</t>
  </si>
  <si>
    <t>06:37:18</t>
  </si>
  <si>
    <t>06:37:37</t>
  </si>
  <si>
    <t>06:55:34</t>
  </si>
  <si>
    <t>07:08:12</t>
  </si>
  <si>
    <t>09:19:23</t>
  </si>
  <si>
    <t>10:55:11</t>
  </si>
  <si>
    <t>10:56:45</t>
  </si>
  <si>
    <t>13:39:56</t>
  </si>
  <si>
    <t>07:13:59</t>
  </si>
  <si>
    <t>11:29:53</t>
  </si>
  <si>
    <t>13:20:51</t>
  </si>
  <si>
    <t>13:31:35</t>
  </si>
  <si>
    <t>14:10:14</t>
  </si>
  <si>
    <t>14:45:36</t>
  </si>
  <si>
    <t>15:00:41</t>
  </si>
  <si>
    <t>15:20:54</t>
  </si>
  <si>
    <t>15:30:22</t>
  </si>
  <si>
    <t>15:45:40</t>
  </si>
  <si>
    <t>15:50:30</t>
  </si>
  <si>
    <t>16:10:05</t>
  </si>
  <si>
    <t>16:15:50</t>
  </si>
  <si>
    <t>16:25:20</t>
  </si>
  <si>
    <t>16:30:10</t>
  </si>
  <si>
    <t>16:41:34</t>
  </si>
  <si>
    <t>07:14:57</t>
  </si>
  <si>
    <t>16:42:54</t>
  </si>
  <si>
    <t>23:48:18</t>
  </si>
  <si>
    <t>01:43:25</t>
  </si>
  <si>
    <t>01:59:02</t>
  </si>
  <si>
    <t>04:01:22</t>
  </si>
  <si>
    <t>05:01:02</t>
  </si>
  <si>
    <t>07:00:25</t>
  </si>
  <si>
    <t>16:50:49</t>
  </si>
  <si>
    <t>07:00:36</t>
  </si>
  <si>
    <t>11:17:45</t>
  </si>
  <si>
    <t>00:02:55</t>
  </si>
  <si>
    <t>02:00:12</t>
  </si>
  <si>
    <t>02:40:52</t>
  </si>
  <si>
    <t>06:54:23</t>
  </si>
  <si>
    <t>13:48:34</t>
  </si>
  <si>
    <t>16:34:59</t>
  </si>
  <si>
    <t>13:55:28</t>
  </si>
  <si>
    <t>07:03:16</t>
  </si>
  <si>
    <t>07:09:17</t>
  </si>
  <si>
    <t>13:03:19</t>
  </si>
  <si>
    <t>12:56:36</t>
  </si>
  <si>
    <t>15:17:33</t>
  </si>
  <si>
    <t>15:26:29</t>
  </si>
  <si>
    <t>16:34:49</t>
  </si>
  <si>
    <t>16:22:32</t>
  </si>
  <si>
    <t>16:32:29</t>
  </si>
  <si>
    <t>07:15:05</t>
  </si>
  <si>
    <t>11:30:13</t>
  </si>
  <si>
    <t>12:36:00</t>
  </si>
  <si>
    <t>16:38:10</t>
  </si>
  <si>
    <t>13:30:48</t>
  </si>
  <si>
    <t>15:17:54</t>
  </si>
  <si>
    <t>Ricardo Oliveira de Amorim</t>
  </si>
  <si>
    <t>01:03:01</t>
  </si>
  <si>
    <t>07:01:07</t>
  </si>
  <si>
    <t>23:59:42</t>
  </si>
  <si>
    <t>03:28:44</t>
  </si>
  <si>
    <t>03:29:47</t>
  </si>
  <si>
    <t>03:33:03</t>
  </si>
  <si>
    <t>03:33:19</t>
  </si>
  <si>
    <t>04:04:43</t>
  </si>
  <si>
    <t>04:04:58</t>
  </si>
  <si>
    <t>04:15:00</t>
  </si>
  <si>
    <t>04:15:31</t>
  </si>
  <si>
    <t>04:27:34</t>
  </si>
  <si>
    <t>04:28:01</t>
  </si>
  <si>
    <t>06:53:33</t>
  </si>
  <si>
    <t>15:27:54</t>
  </si>
  <si>
    <t>16:51:05</t>
  </si>
  <si>
    <t>16:55:13</t>
  </si>
  <si>
    <t>19:26:38</t>
  </si>
  <si>
    <t>20:23:17</t>
  </si>
  <si>
    <t>23:16:30</t>
  </si>
  <si>
    <t>15:59:08</t>
  </si>
  <si>
    <t>22:23:17</t>
  </si>
  <si>
    <t>07:21:49</t>
  </si>
  <si>
    <t>11:20:58</t>
  </si>
  <si>
    <t>12:40:07</t>
  </si>
  <si>
    <t>15:00:18</t>
  </si>
  <si>
    <t>15:05:10</t>
  </si>
  <si>
    <t>16:24:20</t>
  </si>
  <si>
    <t>20:00:00</t>
  </si>
  <si>
    <t>21:00:00</t>
  </si>
  <si>
    <t>07:15:55</t>
  </si>
  <si>
    <t>12:30:09</t>
  </si>
  <si>
    <t>16:30:14</t>
  </si>
  <si>
    <t>14:40:00</t>
  </si>
  <si>
    <t>09:01:00</t>
  </si>
  <si>
    <t>EU02514</t>
  </si>
  <si>
    <t>15:59:36</t>
  </si>
  <si>
    <t>20:22:27</t>
  </si>
  <si>
    <t>20:23:38</t>
  </si>
  <si>
    <t>22:39:18</t>
  </si>
  <si>
    <t>15:39:00</t>
  </si>
  <si>
    <t>16:39:00</t>
  </si>
  <si>
    <t>17:40:00</t>
  </si>
  <si>
    <t>17:42:00</t>
  </si>
  <si>
    <t>18:42:00</t>
  </si>
  <si>
    <t>20:50:00</t>
  </si>
  <si>
    <t>21:50:00</t>
  </si>
  <si>
    <t>21:51:00</t>
  </si>
  <si>
    <t>22:51:00</t>
  </si>
  <si>
    <t>22:53:00</t>
  </si>
  <si>
    <t>23:20:17</t>
  </si>
  <si>
    <t>14:20:16</t>
  </si>
  <si>
    <t>16:44:07</t>
  </si>
  <si>
    <t>08:00:48</t>
  </si>
  <si>
    <t>12:00:03</t>
  </si>
  <si>
    <t>07:03:48</t>
  </si>
  <si>
    <t>12:30:59</t>
  </si>
  <si>
    <t>13:31:21</t>
  </si>
  <si>
    <t>15:45:33</t>
  </si>
  <si>
    <t>07:00:03</t>
  </si>
  <si>
    <t>12:29:10</t>
  </si>
  <si>
    <t>13:32:28</t>
  </si>
  <si>
    <t>15:46:36</t>
  </si>
  <si>
    <t>13:58:06</t>
  </si>
  <si>
    <t>16:39:51</t>
  </si>
  <si>
    <t>07:03:01</t>
  </si>
  <si>
    <t>07:39:39</t>
  </si>
  <si>
    <t>11:02:24</t>
  </si>
  <si>
    <t>11:37:38</t>
  </si>
  <si>
    <t>07:13:43</t>
  </si>
  <si>
    <t>10:29:52</t>
  </si>
  <si>
    <t>10:33:22</t>
  </si>
  <si>
    <t>11:26:32</t>
  </si>
  <si>
    <t>12:32:31</t>
  </si>
  <si>
    <t>13:29:41</t>
  </si>
  <si>
    <t>Jose Marcos de Oliveira</t>
  </si>
  <si>
    <t>07:31:19</t>
  </si>
  <si>
    <t>08:00:43</t>
  </si>
  <si>
    <t>08:08:49</t>
  </si>
  <si>
    <t>08:25:08</t>
  </si>
  <si>
    <t>08:30:57</t>
  </si>
  <si>
    <t>08:40:14</t>
  </si>
  <si>
    <t>08:50:31</t>
  </si>
  <si>
    <t>09:20:47</t>
  </si>
  <si>
    <t>09:30:44</t>
  </si>
  <si>
    <t>09:51:09</t>
  </si>
  <si>
    <t>10:00:50</t>
  </si>
  <si>
    <t>10:25:00</t>
  </si>
  <si>
    <t>10:30:49</t>
  </si>
  <si>
    <t>10:51:06</t>
  </si>
  <si>
    <t>11:00:23</t>
  </si>
  <si>
    <t>11:30:43</t>
  </si>
  <si>
    <t>08:00:04</t>
  </si>
  <si>
    <t>12:00:10</t>
  </si>
  <si>
    <t>13:10:31</t>
  </si>
  <si>
    <t>16:18:45</t>
  </si>
  <si>
    <t>10:00:05</t>
  </si>
  <si>
    <t>11:32:18</t>
  </si>
  <si>
    <t>12:41:00</t>
  </si>
  <si>
    <t>16:17:12</t>
  </si>
  <si>
    <t>13:05:43</t>
  </si>
  <si>
    <t>15:02:57</t>
  </si>
  <si>
    <t>11:21:00</t>
  </si>
  <si>
    <t>07:24:41</t>
  </si>
  <si>
    <t>11:28:52</t>
  </si>
  <si>
    <t>12:35:06</t>
  </si>
  <si>
    <t>16:30:27</t>
  </si>
  <si>
    <t>Marcelo Magnani dos Santos de Melo</t>
  </si>
  <si>
    <t>08:00:35</t>
  </si>
  <si>
    <t>12:00:45</t>
  </si>
  <si>
    <t>13:10:08</t>
  </si>
  <si>
    <t>16:15:21</t>
  </si>
  <si>
    <t>10:00:11</t>
  </si>
  <si>
    <t>11:30:21</t>
  </si>
  <si>
    <t>12:40:18</t>
  </si>
  <si>
    <t>16:15:29</t>
  </si>
  <si>
    <t>07:13:38</t>
  </si>
  <si>
    <t>11:26:54</t>
  </si>
  <si>
    <t>12:41:39</t>
  </si>
  <si>
    <t>13:40:07</t>
  </si>
  <si>
    <t>13:50:36</t>
  </si>
  <si>
    <t>14:10:37</t>
  </si>
  <si>
    <t>14:15:55</t>
  </si>
  <si>
    <t>14:25:00</t>
  </si>
  <si>
    <t>14:30:18</t>
  </si>
  <si>
    <t>14:45:32</t>
  </si>
  <si>
    <t>07:16:00</t>
  </si>
  <si>
    <t>12:00:38</t>
  </si>
  <si>
    <t>13:09:04</t>
  </si>
  <si>
    <t>16:45:12</t>
  </si>
  <si>
    <t>23:46:17</t>
  </si>
  <si>
    <t>03:08:14</t>
  </si>
  <si>
    <t>03:10:36</t>
  </si>
  <si>
    <t>05:41:05</t>
  </si>
  <si>
    <t>07:10:30</t>
  </si>
  <si>
    <t>07:50:57</t>
  </si>
  <si>
    <t>07:41:31</t>
  </si>
  <si>
    <t>12:15:08</t>
  </si>
  <si>
    <t>07:00:56</t>
  </si>
  <si>
    <t>11:01:03</t>
  </si>
  <si>
    <t>12:49:37</t>
  </si>
  <si>
    <t>13:35:28</t>
  </si>
  <si>
    <t>13:36:06</t>
  </si>
  <si>
    <t>14:00:20</t>
  </si>
  <si>
    <t>14:05:58</t>
  </si>
  <si>
    <t>14:30:07</t>
  </si>
  <si>
    <t>14:31:31</t>
  </si>
  <si>
    <t>15:00:40</t>
  </si>
  <si>
    <t>15:04:17</t>
  </si>
  <si>
    <t>15:30:28</t>
  </si>
  <si>
    <t>15:32:57</t>
  </si>
  <si>
    <t>15:40:11</t>
  </si>
  <si>
    <t>15:41:47</t>
  </si>
  <si>
    <t>16:00:00</t>
  </si>
  <si>
    <t>16:03:25</t>
  </si>
  <si>
    <t>16:44:37</t>
  </si>
  <si>
    <t>07:09:01</t>
  </si>
  <si>
    <t>11:26:47</t>
  </si>
  <si>
    <t>12:33:38</t>
  </si>
  <si>
    <t>14:00:00</t>
  </si>
  <si>
    <t>14:07:58</t>
  </si>
  <si>
    <t>07:07:31</t>
  </si>
  <si>
    <t>08:16:45</t>
  </si>
  <si>
    <t>08:30:44</t>
  </si>
  <si>
    <t>11:29:55</t>
  </si>
  <si>
    <t>12:34:31</t>
  </si>
  <si>
    <t>15:05:34</t>
  </si>
  <si>
    <t>16:26:51</t>
  </si>
  <si>
    <t>07:19:06</t>
  </si>
  <si>
    <t>11:26:14</t>
  </si>
  <si>
    <t>Jefferson de Souza</t>
  </si>
  <si>
    <t>12:35:00</t>
  </si>
  <si>
    <t>13:00:15</t>
  </si>
  <si>
    <t>13:10:12</t>
  </si>
  <si>
    <t>13:31:26</t>
  </si>
  <si>
    <t>13:40:00</t>
  </si>
  <si>
    <t>14:00:42</t>
  </si>
  <si>
    <t>12:40:09</t>
  </si>
  <si>
    <t>13:00:20</t>
  </si>
  <si>
    <t>13:05:23</t>
  </si>
  <si>
    <t>13:20:39</t>
  </si>
  <si>
    <t>13:25:21</t>
  </si>
  <si>
    <t>13:40:43</t>
  </si>
  <si>
    <t>13:51:58</t>
  </si>
  <si>
    <t>14:20:28</t>
  </si>
  <si>
    <t>14:40:41</t>
  </si>
  <si>
    <t>14:50:36</t>
  </si>
  <si>
    <t>15:10:13</t>
  </si>
  <si>
    <t>15:15:52</t>
  </si>
  <si>
    <t>15:30:55</t>
  </si>
  <si>
    <t>15:45:24</t>
  </si>
  <si>
    <t>15:55:43</t>
  </si>
  <si>
    <t>15:45:34</t>
  </si>
  <si>
    <t>15:55:28</t>
  </si>
  <si>
    <t>16:00:15</t>
  </si>
  <si>
    <t>16:15:26</t>
  </si>
  <si>
    <t>16:25:22</t>
  </si>
  <si>
    <t>16:35:59</t>
  </si>
  <si>
    <t>07:31:18</t>
  </si>
  <si>
    <t>08:00:24</t>
  </si>
  <si>
    <t>07:20:33</t>
  </si>
  <si>
    <t>08:40:44</t>
  </si>
  <si>
    <t>07:04:51</t>
  </si>
  <si>
    <t>09:33:03</t>
  </si>
  <si>
    <t>09:33:45</t>
  </si>
  <si>
    <t>12:44:50</t>
  </si>
  <si>
    <t>14:50:13</t>
  </si>
  <si>
    <t>15:00:09</t>
  </si>
  <si>
    <t>15:07:54</t>
  </si>
  <si>
    <t>15:25:28</t>
  </si>
  <si>
    <t>15:41:20</t>
  </si>
  <si>
    <t>15:55:00</t>
  </si>
  <si>
    <t>16:00:05</t>
  </si>
  <si>
    <t>16:12:42</t>
  </si>
  <si>
    <t>16:21:02</t>
  </si>
  <si>
    <t>16:40:21</t>
  </si>
  <si>
    <t>07:51:17</t>
  </si>
  <si>
    <t>09:45:40</t>
  </si>
  <si>
    <t>09:45:46</t>
  </si>
  <si>
    <t>12:30:34</t>
  </si>
  <si>
    <t>13:03:09</t>
  </si>
  <si>
    <t>16:22:38</t>
  </si>
  <si>
    <t>07:16:25</t>
  </si>
  <si>
    <t>12:00:35</t>
  </si>
  <si>
    <t>13:16:43</t>
  </si>
  <si>
    <t>16:30:54</t>
  </si>
  <si>
    <t>07:52:41</t>
  </si>
  <si>
    <t>Jaime Martins da Silva</t>
  </si>
  <si>
    <t>07:20:54</t>
  </si>
  <si>
    <t>09:46:16</t>
  </si>
  <si>
    <t>09:53:47</t>
  </si>
  <si>
    <t>11:30:05</t>
  </si>
  <si>
    <t>13:45:42</t>
  </si>
  <si>
    <t>13:51:14</t>
  </si>
  <si>
    <t>14:58:28</t>
  </si>
  <si>
    <t>15:12:35</t>
  </si>
  <si>
    <t>16:26:49</t>
  </si>
  <si>
    <t>07:29:30</t>
  </si>
  <si>
    <t>12:00:44</t>
  </si>
  <si>
    <t>13:00:50</t>
  </si>
  <si>
    <t>16:30:58</t>
  </si>
  <si>
    <t>15:36:59</t>
  </si>
  <si>
    <t>21:00:06</t>
  </si>
  <si>
    <t>22:00:47</t>
  </si>
  <si>
    <t>23:35:54</t>
  </si>
  <si>
    <t>15:40:45</t>
  </si>
  <si>
    <t>21:00:53</t>
  </si>
  <si>
    <t>23:20:00</t>
  </si>
  <si>
    <t>07:15:08</t>
  </si>
  <si>
    <t>11:29:18</t>
  </si>
  <si>
    <t>12:31:13</t>
  </si>
  <si>
    <t>15:00:54</t>
  </si>
  <si>
    <t>15:01:08</t>
  </si>
  <si>
    <t>15:21:37</t>
  </si>
  <si>
    <t>12:44:57</t>
  </si>
  <si>
    <t>16:42:13</t>
  </si>
  <si>
    <t>14:07:05</t>
  </si>
  <si>
    <t>15:10:27</t>
  </si>
  <si>
    <t>14:08:08</t>
  </si>
  <si>
    <t>15:27:17</t>
  </si>
  <si>
    <t>07:00:07</t>
  </si>
  <si>
    <t>07:41:13</t>
  </si>
  <si>
    <t>00:19:09</t>
  </si>
  <si>
    <t>06:48:24</t>
  </si>
  <si>
    <t>15:21:42</t>
  </si>
  <si>
    <t>19:10:09</t>
  </si>
  <si>
    <t>19:12:23</t>
  </si>
  <si>
    <t>21:17:37</t>
  </si>
  <si>
    <t>21:18:02</t>
  </si>
  <si>
    <t>23:15:09</t>
  </si>
  <si>
    <t>15:31:40</t>
  </si>
  <si>
    <t>19:06:51</t>
  </si>
  <si>
    <t>21:18:22</t>
  </si>
  <si>
    <t>21:39:01</t>
  </si>
  <si>
    <t>21:44:58</t>
  </si>
  <si>
    <t>23:08:16</t>
  </si>
  <si>
    <t>05:30:00</t>
  </si>
  <si>
    <t>05:31:01</t>
  </si>
  <si>
    <t>06:00:01</t>
  </si>
  <si>
    <t>07:15:00</t>
  </si>
  <si>
    <t>07:27:50</t>
  </si>
  <si>
    <t>11:28:02</t>
  </si>
  <si>
    <t>08:20:30</t>
  </si>
  <si>
    <t>09:00:49</t>
  </si>
  <si>
    <t>09:10:54</t>
  </si>
  <si>
    <t>09:40:14</t>
  </si>
  <si>
    <t>09:55:04</t>
  </si>
  <si>
    <t>10:20:30</t>
  </si>
  <si>
    <t>10:46:45</t>
  </si>
  <si>
    <t>11:00:58</t>
  </si>
  <si>
    <t>11:05:49</t>
  </si>
  <si>
    <t>11:29:07</t>
  </si>
  <si>
    <t>15:45:19</t>
  </si>
  <si>
    <t>23:08:22</t>
  </si>
  <si>
    <t>02:10:00</t>
  </si>
  <si>
    <t>03:30:00</t>
  </si>
  <si>
    <t>00:08:56</t>
  </si>
  <si>
    <t>02:53:31</t>
  </si>
  <si>
    <t>02:53:44</t>
  </si>
  <si>
    <t>06:48:09</t>
  </si>
  <si>
    <t>12:40:51</t>
  </si>
  <si>
    <t>16:24:59</t>
  </si>
  <si>
    <t>08:00:57</t>
  </si>
  <si>
    <t>13:00:48</t>
  </si>
  <si>
    <t>16:13:57</t>
  </si>
  <si>
    <t>07:18:56</t>
  </si>
  <si>
    <t>12:04:20</t>
  </si>
  <si>
    <t>13:03:13</t>
  </si>
  <si>
    <t>15:17:24</t>
  </si>
  <si>
    <t>07:21:35</t>
  </si>
  <si>
    <t>09:00:42</t>
  </si>
  <si>
    <t>09:00:51</t>
  </si>
  <si>
    <t>11:00:59</t>
  </si>
  <si>
    <t>07:21:21</t>
  </si>
  <si>
    <t>11:38:34</t>
  </si>
  <si>
    <t>12:45:37</t>
  </si>
  <si>
    <t>16:37:48</t>
  </si>
  <si>
    <t>16:45:00</t>
  </si>
  <si>
    <t>16:46:00</t>
  </si>
  <si>
    <t>17:20:00</t>
  </si>
  <si>
    <t>17:21:00</t>
  </si>
  <si>
    <t>18:30:00</t>
  </si>
  <si>
    <t>18:31:00</t>
  </si>
  <si>
    <t>19:35:00</t>
  </si>
  <si>
    <t>20:40:00</t>
  </si>
  <si>
    <t>07:15:21</t>
  </si>
  <si>
    <t>13:30:30</t>
  </si>
  <si>
    <t>14:30:14</t>
  </si>
  <si>
    <t>16:30:21</t>
  </si>
  <si>
    <t>09:30:00</t>
  </si>
  <si>
    <t>09:31:00</t>
  </si>
  <si>
    <t>13:31:00</t>
  </si>
  <si>
    <t>14:30:00</t>
  </si>
  <si>
    <t>14:31:00</t>
  </si>
  <si>
    <t>15:01:00</t>
  </si>
  <si>
    <t>15:31:00</t>
  </si>
  <si>
    <t>16:30:00</t>
  </si>
  <si>
    <t>13:00:00</t>
  </si>
  <si>
    <t>15:44:22</t>
  </si>
  <si>
    <t>19:19:25</t>
  </si>
  <si>
    <t>19:23:20</t>
  </si>
  <si>
    <t>19:24:58</t>
  </si>
  <si>
    <t>20:00:05</t>
  </si>
  <si>
    <t>23:00:09</t>
  </si>
  <si>
    <t>15:45:00</t>
  </si>
  <si>
    <t>16:47:00</t>
  </si>
  <si>
    <t>17:47:00</t>
  </si>
  <si>
    <t>17:50:00</t>
  </si>
  <si>
    <t>18:50:00</t>
  </si>
  <si>
    <t>18:53:00</t>
  </si>
  <si>
    <t>19:53:00</t>
  </si>
  <si>
    <t>22:02:00</t>
  </si>
  <si>
    <t>23:00:00</t>
  </si>
  <si>
    <t>20:00:26</t>
  </si>
  <si>
    <t>23:00:38</t>
  </si>
  <si>
    <t>20:06:32</t>
  </si>
  <si>
    <t>15:51:25</t>
  </si>
  <si>
    <t>15:54:24</t>
  </si>
  <si>
    <t>22:40:15</t>
  </si>
  <si>
    <t>07:34:16</t>
  </si>
  <si>
    <t>11:35:28</t>
  </si>
  <si>
    <t>12:36:06</t>
  </si>
  <si>
    <t>14:39:13</t>
  </si>
  <si>
    <t>07:36:45</t>
  </si>
  <si>
    <t>11:34:52</t>
  </si>
  <si>
    <t>12:31:26</t>
  </si>
  <si>
    <t>16:37:34</t>
  </si>
  <si>
    <t>08:00:42</t>
  </si>
  <si>
    <t>12:00:49</t>
  </si>
  <si>
    <t>13:00:21</t>
  </si>
  <si>
    <t>16:12:35</t>
  </si>
  <si>
    <t>13:36:39</t>
  </si>
  <si>
    <t>16:41:09</t>
  </si>
  <si>
    <t>13:30:49</t>
  </si>
  <si>
    <t>11:24:11</t>
  </si>
  <si>
    <t>12:38:33</t>
  </si>
  <si>
    <t>14:52:55</t>
  </si>
  <si>
    <t>15:09:26</t>
  </si>
  <si>
    <t>16:20:40</t>
  </si>
  <si>
    <t>LACO</t>
  </si>
  <si>
    <t>07:11:48</t>
  </si>
  <si>
    <t>13:06:19</t>
  </si>
  <si>
    <t>16:40:26</t>
  </si>
  <si>
    <t>07:01:34</t>
  </si>
  <si>
    <t>12:30:41</t>
  </si>
  <si>
    <t>13:32:02</t>
  </si>
  <si>
    <t>15:46:08</t>
  </si>
  <si>
    <t>07:20:13</t>
  </si>
  <si>
    <t>09:30:31</t>
  </si>
  <si>
    <t>09:33:41</t>
  </si>
  <si>
    <t>11:30:51</t>
  </si>
  <si>
    <t>12:40:46</t>
  </si>
  <si>
    <t>13:00:55</t>
  </si>
  <si>
    <t>13:02:47</t>
  </si>
  <si>
    <t>13:20:57</t>
  </si>
  <si>
    <t>13:22:33</t>
  </si>
  <si>
    <t>13:40:42</t>
  </si>
  <si>
    <t>13:42:13</t>
  </si>
  <si>
    <t>14:00:21</t>
  </si>
  <si>
    <t>14:02:54</t>
  </si>
  <si>
    <t>14:20:00</t>
  </si>
  <si>
    <t>14:22:30</t>
  </si>
  <si>
    <t>14:42:10</t>
  </si>
  <si>
    <t>15:03:47</t>
  </si>
  <si>
    <t>15:20:58</t>
  </si>
  <si>
    <t>15:22:26</t>
  </si>
  <si>
    <t>15:40:34</t>
  </si>
  <si>
    <t>15:41:06</t>
  </si>
  <si>
    <t>16:00:14</t>
  </si>
  <si>
    <t>16:02:51</t>
  </si>
  <si>
    <t>16:20:59</t>
  </si>
  <si>
    <t>12:00:22</t>
  </si>
  <si>
    <t>13:05:44</t>
  </si>
  <si>
    <t>16:20:03</t>
  </si>
  <si>
    <t>23:48:08</t>
  </si>
  <si>
    <t>01:27:11</t>
  </si>
  <si>
    <t>01:31:15</t>
  </si>
  <si>
    <t>03:34:33</t>
  </si>
  <si>
    <t>03:34:49</t>
  </si>
  <si>
    <t>04:43:06</t>
  </si>
  <si>
    <t>00:01:33</t>
  </si>
  <si>
    <t>02:00:52</t>
  </si>
  <si>
    <t>02:49:58</t>
  </si>
  <si>
    <t>06:53:34</t>
  </si>
  <si>
    <t>07:35:34</t>
  </si>
  <si>
    <t>07:36:25</t>
  </si>
  <si>
    <t>LS11530</t>
  </si>
  <si>
    <t>D</t>
  </si>
  <si>
    <t>07:08:59</t>
  </si>
  <si>
    <t>08:26:37</t>
  </si>
  <si>
    <t>08:32:04</t>
  </si>
  <si>
    <t>12:43:47</t>
  </si>
  <si>
    <t>13:57:34</t>
  </si>
  <si>
    <t>16:33:23</t>
  </si>
  <si>
    <t>08:00:06</t>
  </si>
  <si>
    <t>09:00:00</t>
  </si>
  <si>
    <t>09:00:38</t>
  </si>
  <si>
    <t>10:00:00</t>
  </si>
  <si>
    <t>11:00:29</t>
  </si>
  <si>
    <t>07:13:18</t>
  </si>
  <si>
    <t>11:28:26</t>
  </si>
  <si>
    <t>12:27:18</t>
  </si>
  <si>
    <t>16:27:35</t>
  </si>
  <si>
    <t>07:30:11</t>
  </si>
  <si>
    <t>09:33:18</t>
  </si>
  <si>
    <t>09:34:01</t>
  </si>
  <si>
    <t>11:30:08</t>
  </si>
  <si>
    <t>12:31:52</t>
  </si>
  <si>
    <t>13:35:02</t>
  </si>
  <si>
    <t>13:40:51</t>
  </si>
  <si>
    <t>12:34:27</t>
  </si>
  <si>
    <t>16:33:38</t>
  </si>
  <si>
    <t>12:37:56</t>
  </si>
  <si>
    <t>11:19:54</t>
  </si>
  <si>
    <t>07:29:15</t>
  </si>
  <si>
    <t>11:22:29</t>
  </si>
  <si>
    <t>12:30:18</t>
  </si>
  <si>
    <t>16:23:31</t>
  </si>
  <si>
    <t>11:34:41</t>
  </si>
  <si>
    <t>16:21:56</t>
  </si>
  <si>
    <t>07:21:16</t>
  </si>
  <si>
    <t>10:03:26</t>
  </si>
  <si>
    <t>10:07:30</t>
  </si>
  <si>
    <t>11:24:37</t>
  </si>
  <si>
    <t>15:03:13</t>
  </si>
  <si>
    <t>15:10:38</t>
  </si>
  <si>
    <t>16:30:50</t>
  </si>
  <si>
    <t>07:41:48</t>
  </si>
  <si>
    <t>09:21:51</t>
  </si>
  <si>
    <t>07:43:44</t>
  </si>
  <si>
    <t>08:40:56</t>
  </si>
  <si>
    <t>09:24:18</t>
  </si>
  <si>
    <t>14:05:03</t>
  </si>
  <si>
    <t>Jeferson Aparecido da Silva</t>
  </si>
  <si>
    <t>00:01:35</t>
  </si>
  <si>
    <t>03:33:41</t>
  </si>
  <si>
    <t>00:00:35</t>
  </si>
  <si>
    <t>05:06:44</t>
  </si>
  <si>
    <t>05:29:55</t>
  </si>
  <si>
    <t>00:00:20</t>
  </si>
  <si>
    <t>05:00:30</t>
  </si>
  <si>
    <t>00:26:29</t>
  </si>
  <si>
    <t>06:34:03</t>
  </si>
  <si>
    <t>16:32:57</t>
  </si>
  <si>
    <t>16:33:28</t>
  </si>
  <si>
    <t>15:36:22</t>
  </si>
  <si>
    <t>16:49:52</t>
  </si>
  <si>
    <t>16:52:03</t>
  </si>
  <si>
    <t>20:37:07</t>
  </si>
  <si>
    <t>20:41:49</t>
  </si>
  <si>
    <t>22:24:06</t>
  </si>
  <si>
    <t>22:28:54</t>
  </si>
  <si>
    <t>23:13:37</t>
  </si>
  <si>
    <t>07:20:32</t>
  </si>
  <si>
    <t>11:20:47</t>
  </si>
  <si>
    <t>12:40:57</t>
  </si>
  <si>
    <t>16:25:57</t>
  </si>
  <si>
    <t>07:10:34</t>
  </si>
  <si>
    <t>12:02:07</t>
  </si>
  <si>
    <t>13:06:31</t>
  </si>
  <si>
    <t>16:46:23</t>
  </si>
  <si>
    <t>07:13:23</t>
  </si>
  <si>
    <t>12:04:23</t>
  </si>
  <si>
    <t>07:13:02</t>
  </si>
  <si>
    <t>12:03:26</t>
  </si>
  <si>
    <t>13:06:12</t>
  </si>
  <si>
    <t>16:43:23</t>
  </si>
  <si>
    <t>07:13:03</t>
  </si>
  <si>
    <t>12:01:36</t>
  </si>
  <si>
    <t>16:46:32</t>
  </si>
  <si>
    <t>07:12:38</t>
  </si>
  <si>
    <t>12:03:23</t>
  </si>
  <si>
    <t>10:10:00</t>
  </si>
  <si>
    <t>14:10:00</t>
  </si>
  <si>
    <t>07:15:41</t>
  </si>
  <si>
    <t>12:30:48</t>
  </si>
  <si>
    <t>13:31:22</t>
  </si>
  <si>
    <t>16:31:31</t>
  </si>
  <si>
    <t>11:00:01</t>
  </si>
  <si>
    <t>13:00:01</t>
  </si>
  <si>
    <t>07:30:02</t>
  </si>
  <si>
    <t>09:00:02</t>
  </si>
  <si>
    <t>12:20:00</t>
  </si>
  <si>
    <t>12:21:00</t>
  </si>
  <si>
    <t>13:01:00</t>
  </si>
  <si>
    <t>13:20:00</t>
  </si>
  <si>
    <t>13:21:00</t>
  </si>
  <si>
    <t>13:41:00</t>
  </si>
  <si>
    <t>14:01:00</t>
  </si>
  <si>
    <t>14:21:00</t>
  </si>
  <si>
    <t>14:41:00</t>
  </si>
  <si>
    <t>15:21:00</t>
  </si>
  <si>
    <t>15:41:00</t>
  </si>
  <si>
    <t>16:01:00</t>
  </si>
  <si>
    <t>16:20:00</t>
  </si>
  <si>
    <t>15:35:15</t>
  </si>
  <si>
    <t>17:59:49</t>
  </si>
  <si>
    <t>18:10:37</t>
  </si>
  <si>
    <t>19:31:25</t>
  </si>
  <si>
    <t>19:59:29</t>
  </si>
  <si>
    <t>21:05:51</t>
  </si>
  <si>
    <t>21:12:01</t>
  </si>
  <si>
    <t>22:59:17</t>
  </si>
  <si>
    <t>15:40:07</t>
  </si>
  <si>
    <t>17:05:19</t>
  </si>
  <si>
    <t>17:05:51</t>
  </si>
  <si>
    <t>22:59:58</t>
  </si>
  <si>
    <t>23:04:59</t>
  </si>
  <si>
    <t>23:25:50</t>
  </si>
  <si>
    <t>15:38:00</t>
  </si>
  <si>
    <t>17:38:00</t>
  </si>
  <si>
    <t>18:40:00</t>
  </si>
  <si>
    <t>19:42:00</t>
  </si>
  <si>
    <t>20:42:00</t>
  </si>
  <si>
    <t>21:42:00</t>
  </si>
  <si>
    <t>22:45:00</t>
  </si>
  <si>
    <t>22:49:13</t>
  </si>
  <si>
    <t>23:20:07</t>
  </si>
  <si>
    <t>21:47:38</t>
  </si>
  <si>
    <t>21:53:34</t>
  </si>
  <si>
    <t>22:53:44</t>
  </si>
  <si>
    <t>Jerson Santana de Souza</t>
  </si>
  <si>
    <t>07:30:10</t>
  </si>
  <si>
    <t>12:00:32</t>
  </si>
  <si>
    <t>07:30:07</t>
  </si>
  <si>
    <t>12:00:33</t>
  </si>
  <si>
    <t>15:15:08</t>
  </si>
  <si>
    <t>08:01:46</t>
  </si>
  <si>
    <t>08:01:59</t>
  </si>
  <si>
    <t>09:41:41</t>
  </si>
  <si>
    <t>09:43:02</t>
  </si>
  <si>
    <t>13:19:33</t>
  </si>
  <si>
    <t>14:20:47</t>
  </si>
  <si>
    <t>16:08:52</t>
  </si>
  <si>
    <t>16:09:17</t>
  </si>
  <si>
    <t>16:39:57</t>
  </si>
  <si>
    <t>07:35:00</t>
  </si>
  <si>
    <t>09:40:15</t>
  </si>
  <si>
    <t>15:10:00</t>
  </si>
  <si>
    <t>07:15:33</t>
  </si>
  <si>
    <t>11:25:42</t>
  </si>
  <si>
    <t>12:41:17</t>
  </si>
  <si>
    <t>16:27:26</t>
  </si>
  <si>
    <t>07:13:56</t>
  </si>
  <si>
    <t>12:00:04</t>
  </si>
  <si>
    <t>13:09:26</t>
  </si>
  <si>
    <t>16:46:34</t>
  </si>
  <si>
    <t>07:01:57</t>
  </si>
  <si>
    <t>12:31:57</t>
  </si>
  <si>
    <t>13:33:21</t>
  </si>
  <si>
    <t>15:46:29</t>
  </si>
  <si>
    <t>07:20:19</t>
  </si>
  <si>
    <t>09:30:28</t>
  </si>
  <si>
    <t>09:31:29</t>
  </si>
  <si>
    <t>12:33:43</t>
  </si>
  <si>
    <t>12:50:53</t>
  </si>
  <si>
    <t>12:51:30</t>
  </si>
  <si>
    <t>13:02:34</t>
  </si>
  <si>
    <t>13:04:06</t>
  </si>
  <si>
    <t>13:12:13</t>
  </si>
  <si>
    <t>13:13:04</t>
  </si>
  <si>
    <t>13:23:11</t>
  </si>
  <si>
    <t>13:24:42</t>
  </si>
  <si>
    <t>13:35:12</t>
  </si>
  <si>
    <t>13:37:27</t>
  </si>
  <si>
    <t>13:47:35</t>
  </si>
  <si>
    <t>13:48:17</t>
  </si>
  <si>
    <t>14:00:23</t>
  </si>
  <si>
    <t>14:01:51</t>
  </si>
  <si>
    <t>14:11:00</t>
  </si>
  <si>
    <t>14:12:35</t>
  </si>
  <si>
    <t>14:22:41</t>
  </si>
  <si>
    <t>14:23:09</t>
  </si>
  <si>
    <t>14:33:17</t>
  </si>
  <si>
    <t>14:34:48</t>
  </si>
  <si>
    <t>14:44:55</t>
  </si>
  <si>
    <t>14:45:25</t>
  </si>
  <si>
    <t>15:00:32</t>
  </si>
  <si>
    <t>15:02:05</t>
  </si>
  <si>
    <t>15:11:14</t>
  </si>
  <si>
    <t>15:12:44</t>
  </si>
  <si>
    <t>15:22:54</t>
  </si>
  <si>
    <t>15:23:22</t>
  </si>
  <si>
    <t>15:33:29</t>
  </si>
  <si>
    <t>15:34:03</t>
  </si>
  <si>
    <t>15:44:13</t>
  </si>
  <si>
    <t>15:44:48</t>
  </si>
  <si>
    <t>15:55:56</t>
  </si>
  <si>
    <t>15:57:28</t>
  </si>
  <si>
    <t>16:07:36</t>
  </si>
  <si>
    <t>16:08:07</t>
  </si>
  <si>
    <t>16:20:14</t>
  </si>
  <si>
    <t>05:46:09</t>
  </si>
  <si>
    <t>07:00:08</t>
  </si>
  <si>
    <t>23:50:03</t>
  </si>
  <si>
    <t>02:08:49</t>
  </si>
  <si>
    <t>02:11:19</t>
  </si>
  <si>
    <t>04:36:33</t>
  </si>
  <si>
    <t>05:50:14</t>
  </si>
  <si>
    <t>12:20:14</t>
  </si>
  <si>
    <t>16:48:42</t>
  </si>
  <si>
    <t>11:00:03</t>
  </si>
  <si>
    <t>12:00:53</t>
  </si>
  <si>
    <t>16:49:11</t>
  </si>
  <si>
    <t>07:00:06</t>
  </si>
  <si>
    <t>12:00:15</t>
  </si>
  <si>
    <t>23:58:08</t>
  </si>
  <si>
    <t>01:41:50</t>
  </si>
  <si>
    <t>02:49:28</t>
  </si>
  <si>
    <t>06:56:38</t>
  </si>
  <si>
    <t>13:34:39</t>
  </si>
  <si>
    <t>16:37:51</t>
  </si>
  <si>
    <t>07:02:56</t>
  </si>
  <si>
    <t>08:07:06</t>
  </si>
  <si>
    <t>08:09:27</t>
  </si>
  <si>
    <t>09:13:31</t>
  </si>
  <si>
    <t>09:16:36</t>
  </si>
  <si>
    <t>10:23:10</t>
  </si>
  <si>
    <t>10:25:29</t>
  </si>
  <si>
    <t>13:21:27</t>
  </si>
  <si>
    <t>14:06:40</t>
  </si>
  <si>
    <t>14:22:35</t>
  </si>
  <si>
    <t>14:24:03</t>
  </si>
  <si>
    <t>15:51:43</t>
  </si>
  <si>
    <t>15:51:53</t>
  </si>
  <si>
    <t>16:41:29</t>
  </si>
  <si>
    <t>07:10:18</t>
  </si>
  <si>
    <t>11:54:03</t>
  </si>
  <si>
    <t>12:52:46</t>
  </si>
  <si>
    <t>16:31:53</t>
  </si>
  <si>
    <t>07:06:42</t>
  </si>
  <si>
    <t>09:06:08</t>
  </si>
  <si>
    <t>09:09:43</t>
  </si>
  <si>
    <t>12:05:38</t>
  </si>
  <si>
    <t>13:19:59</t>
  </si>
  <si>
    <t>07:38:40</t>
  </si>
  <si>
    <t>15:15:00</t>
  </si>
  <si>
    <t>13:21:35</t>
  </si>
  <si>
    <t>15:19:53</t>
  </si>
  <si>
    <t>07:28:15</t>
  </si>
  <si>
    <t>08:09:28</t>
  </si>
  <si>
    <t>08:09:57</t>
  </si>
  <si>
    <t>09:32:05</t>
  </si>
  <si>
    <t>09:33:01</t>
  </si>
  <si>
    <t>10:03:28</t>
  </si>
  <si>
    <t>10:33:36</t>
  </si>
  <si>
    <t>10:33:16</t>
  </si>
  <si>
    <t>11:12:32</t>
  </si>
  <si>
    <t>11:12:52</t>
  </si>
  <si>
    <t>11:38:58</t>
  </si>
  <si>
    <t>12:32:46</t>
  </si>
  <si>
    <t>13:00:02</t>
  </si>
  <si>
    <t>13:31:25</t>
  </si>
  <si>
    <t>13:32:14</t>
  </si>
  <si>
    <t>14:06:39</t>
  </si>
  <si>
    <t>14:36:53</t>
  </si>
  <si>
    <t>14:37:31</t>
  </si>
  <si>
    <t>15:00:43</t>
  </si>
  <si>
    <t>15:08:00</t>
  </si>
  <si>
    <t>15:34:07</t>
  </si>
  <si>
    <t>15:36:36</t>
  </si>
  <si>
    <t>16:00:49</t>
  </si>
  <si>
    <t>16:08:06</t>
  </si>
  <si>
    <t>16:38:14</t>
  </si>
  <si>
    <t>07:24:56</t>
  </si>
  <si>
    <t>07:59:06</t>
  </si>
  <si>
    <t>08:00:30</t>
  </si>
  <si>
    <t>08:30:43</t>
  </si>
  <si>
    <t>08:31:38</t>
  </si>
  <si>
    <t>09:00:45</t>
  </si>
  <si>
    <t>09:01:03</t>
  </si>
  <si>
    <t>09:33:10</t>
  </si>
  <si>
    <t>09:34:48</t>
  </si>
  <si>
    <t>10:01:59</t>
  </si>
  <si>
    <t>10:02:19</t>
  </si>
  <si>
    <t>10:32:25</t>
  </si>
  <si>
    <t>10:34:38</t>
  </si>
  <si>
    <t>11:03:47</t>
  </si>
  <si>
    <t>11:04:08</t>
  </si>
  <si>
    <t>11:33:15</t>
  </si>
  <si>
    <t>12:35:12</t>
  </si>
  <si>
    <t>13:05:22</t>
  </si>
  <si>
    <t>13:05:40</t>
  </si>
  <si>
    <t>13:37:46</t>
  </si>
  <si>
    <t>13:39:20</t>
  </si>
  <si>
    <t>14:06:29</t>
  </si>
  <si>
    <t>14:06:54</t>
  </si>
  <si>
    <t>14:34:02</t>
  </si>
  <si>
    <t>14:36:56</t>
  </si>
  <si>
    <t>15:36:06</t>
  </si>
  <si>
    <t>15:37:26</t>
  </si>
  <si>
    <t>16:31:37</t>
  </si>
  <si>
    <t>07:30:45</t>
  </si>
  <si>
    <t>09:00:53</t>
  </si>
  <si>
    <t>09:03:32</t>
  </si>
  <si>
    <t>09:31:40</t>
  </si>
  <si>
    <t>09:32:22</t>
  </si>
  <si>
    <t>09:44:36</t>
  </si>
  <si>
    <t>09:49:16</t>
  </si>
  <si>
    <t>10:16:31</t>
  </si>
  <si>
    <t>10:17:33</t>
  </si>
  <si>
    <t>10:43:45</t>
  </si>
  <si>
    <t>10:51:10</t>
  </si>
  <si>
    <t>11:38:24</t>
  </si>
  <si>
    <t>12:38:22</t>
  </si>
  <si>
    <t>12:52:35</t>
  </si>
  <si>
    <t>13:03:08</t>
  </si>
  <si>
    <t>13:27:22</t>
  </si>
  <si>
    <t>13:28:51</t>
  </si>
  <si>
    <t>13:48:06</t>
  </si>
  <si>
    <t>13:49:44</t>
  </si>
  <si>
    <t>13:59:55</t>
  </si>
  <si>
    <t>14:07:15</t>
  </si>
  <si>
    <t>14:26:36</t>
  </si>
  <si>
    <t>14:27:42</t>
  </si>
  <si>
    <t>14:56:54</t>
  </si>
  <si>
    <t>08:19:29</t>
  </si>
  <si>
    <t>08:45:00</t>
  </si>
  <si>
    <t>08:50:00</t>
  </si>
  <si>
    <t>09:30:54</t>
  </si>
  <si>
    <t>14:30:33</t>
  </si>
  <si>
    <t>15:29:50</t>
  </si>
  <si>
    <t>08:20:00</t>
  </si>
  <si>
    <t>11:02:33</t>
  </si>
  <si>
    <t>12:02:12</t>
  </si>
  <si>
    <t>13:30:11</t>
  </si>
  <si>
    <t>15:30:31</t>
  </si>
  <si>
    <t>07:05:49</t>
  </si>
  <si>
    <t>08:00:55</t>
  </si>
  <si>
    <t>08:30:00</t>
  </si>
  <si>
    <t>08:30:01</t>
  </si>
  <si>
    <t>09:00:28</t>
  </si>
  <si>
    <t>10:30:00</t>
  </si>
  <si>
    <t>10:31:48</t>
  </si>
  <si>
    <t>11:00:33</t>
  </si>
  <si>
    <t>11:30:52</t>
  </si>
  <si>
    <t>12:04:00</t>
  </si>
  <si>
    <t>12:45:00</t>
  </si>
  <si>
    <t>13:00:47</t>
  </si>
  <si>
    <t>14:00:41</t>
  </si>
  <si>
    <t>15:30:37</t>
  </si>
  <si>
    <t>07:00:01</t>
  </si>
  <si>
    <t>10:01:20</t>
  </si>
  <si>
    <t>07:00:24</t>
  </si>
  <si>
    <t>08:00:12</t>
  </si>
  <si>
    <t>09:00:04</t>
  </si>
  <si>
    <t>10:00:32</t>
  </si>
  <si>
    <t>11:00:05</t>
  </si>
  <si>
    <t>11:00:50</t>
  </si>
  <si>
    <t>13:24:19</t>
  </si>
  <si>
    <t>14:28:42</t>
  </si>
  <si>
    <t>07:03:54</t>
  </si>
  <si>
    <t>08:00:23</t>
  </si>
  <si>
    <t>09:00:36</t>
  </si>
  <si>
    <t>10:00:04</t>
  </si>
  <si>
    <t>10:01:26</t>
  </si>
  <si>
    <t>10:58:00</t>
  </si>
  <si>
    <t>11:00:44</t>
  </si>
  <si>
    <t>14:00:16</t>
  </si>
  <si>
    <t>14:30:35</t>
  </si>
  <si>
    <t>15:22:00</t>
  </si>
  <si>
    <t>07:16:18</t>
  </si>
  <si>
    <t>11:16:28</t>
  </si>
  <si>
    <t>16:29:32</t>
  </si>
  <si>
    <t>08:18:37</t>
  </si>
  <si>
    <t>08:21:56</t>
  </si>
  <si>
    <t>09:24:05</t>
  </si>
  <si>
    <t>07:30:44</t>
  </si>
  <si>
    <t>11:27:58</t>
  </si>
  <si>
    <t>07:32:42</t>
  </si>
  <si>
    <t>11:25:53</t>
  </si>
  <si>
    <t>12:34:37</t>
  </si>
  <si>
    <t>16:17:46</t>
  </si>
  <si>
    <t>07:19:34</t>
  </si>
  <si>
    <t>11:26:40</t>
  </si>
  <si>
    <t>12:20:15</t>
  </si>
  <si>
    <t>15:20:26</t>
  </si>
  <si>
    <t>09:00:30</t>
  </si>
  <si>
    <t>09:07:01</t>
  </si>
  <si>
    <t>11:00:15</t>
  </si>
  <si>
    <t>12:00:43</t>
  </si>
  <si>
    <t>13:30:52</t>
  </si>
  <si>
    <t>13:35:53</t>
  </si>
  <si>
    <t>15:00:06</t>
  </si>
  <si>
    <t>15:03:12</t>
  </si>
  <si>
    <t>16:31:27</t>
  </si>
  <si>
    <t>07:14:59</t>
  </si>
  <si>
    <t>07:55:10</t>
  </si>
  <si>
    <t>07:57:39</t>
  </si>
  <si>
    <t>08:26:50</t>
  </si>
  <si>
    <t>08:31:52</t>
  </si>
  <si>
    <t>09:10:07</t>
  </si>
  <si>
    <t>09:33:17</t>
  </si>
  <si>
    <t>09:36:34</t>
  </si>
  <si>
    <t>10:05:45</t>
  </si>
  <si>
    <t>10:06:12</t>
  </si>
  <si>
    <t>10:36:26</t>
  </si>
  <si>
    <t>10:40:42</t>
  </si>
  <si>
    <t>11:22:51</t>
  </si>
  <si>
    <t>12:30:07</t>
  </si>
  <si>
    <t>13:00:17</t>
  </si>
  <si>
    <t>13:06:38</t>
  </si>
  <si>
    <t>13:40:56</t>
  </si>
  <si>
    <t>14:00:31</t>
  </si>
  <si>
    <t>15:00:42</t>
  </si>
  <si>
    <t>15:14:23</t>
  </si>
  <si>
    <t>07:15:11</t>
  </si>
  <si>
    <t>08:28:23</t>
  </si>
  <si>
    <t>08:38:14</t>
  </si>
  <si>
    <t>09:40:44</t>
  </si>
  <si>
    <t>09:55:41</t>
  </si>
  <si>
    <t>10:30:53</t>
  </si>
  <si>
    <t>10:40:43</t>
  </si>
  <si>
    <t>11:30:56</t>
  </si>
  <si>
    <t>12:32:04</t>
  </si>
  <si>
    <t>16:28:21</t>
  </si>
  <si>
    <t>07:50:38</t>
  </si>
  <si>
    <t>07:52:20</t>
  </si>
  <si>
    <t>08:30:39</t>
  </si>
  <si>
    <t>08:33:24</t>
  </si>
  <si>
    <t>09:00:34</t>
  </si>
  <si>
    <t>09:03:09</t>
  </si>
  <si>
    <t>09:33:19</t>
  </si>
  <si>
    <t>09:40:25</t>
  </si>
  <si>
    <t>10:22:34</t>
  </si>
  <si>
    <t>10:30:15</t>
  </si>
  <si>
    <t>11:25:33</t>
  </si>
  <si>
    <t>12:34:19</t>
  </si>
  <si>
    <t>14:57:31</t>
  </si>
  <si>
    <t>07:07:54</t>
  </si>
  <si>
    <t>11:25:09</t>
  </si>
  <si>
    <t>12:35:54</t>
  </si>
  <si>
    <t>16:32:03</t>
  </si>
  <si>
    <t>07:07:13</t>
  </si>
  <si>
    <t>11:25:12</t>
  </si>
  <si>
    <t>12:33:47</t>
  </si>
  <si>
    <t>16:32:59</t>
  </si>
  <si>
    <t>07:10:49</t>
  </si>
  <si>
    <t>11:27:00</t>
  </si>
  <si>
    <t>12:33:46</t>
  </si>
  <si>
    <t>16:00:57</t>
  </si>
  <si>
    <t>07:08:48</t>
  </si>
  <si>
    <t>11:26:57</t>
  </si>
  <si>
    <t>12:35:59</t>
  </si>
  <si>
    <t>13:19:10</t>
  </si>
  <si>
    <t>13:30:05</t>
  </si>
  <si>
    <t>15:05:18</t>
  </si>
  <si>
    <t>15:40:38</t>
  </si>
  <si>
    <t>21:00:46</t>
  </si>
  <si>
    <t>22:00:14</t>
  </si>
  <si>
    <t>23:38:56</t>
  </si>
  <si>
    <t>15:39:51</t>
  </si>
  <si>
    <t>21:00:07</t>
  </si>
  <si>
    <t>22:01:11</t>
  </si>
  <si>
    <t>23:33:20</t>
  </si>
  <si>
    <t>07:10:05</t>
  </si>
  <si>
    <t>08:40:02</t>
  </si>
  <si>
    <t>08:40:53</t>
  </si>
  <si>
    <t>09:30:06</t>
  </si>
  <si>
    <t>09:31:39</t>
  </si>
  <si>
    <t>10:15:56</t>
  </si>
  <si>
    <t>10:17:21</t>
  </si>
  <si>
    <t>11:29:39</t>
  </si>
  <si>
    <t>12:32:57</t>
  </si>
  <si>
    <t>15:20:31</t>
  </si>
  <si>
    <t>07:25:44</t>
  </si>
  <si>
    <t>10:30:55</t>
  </si>
  <si>
    <t>10:31:21</t>
  </si>
  <si>
    <t>11:30:29</t>
  </si>
  <si>
    <t>12:33:51</t>
  </si>
  <si>
    <t>15:09:58</t>
  </si>
  <si>
    <t>07:15:26</t>
  </si>
  <si>
    <t>11:26:39</t>
  </si>
  <si>
    <t>12:30:19</t>
  </si>
  <si>
    <t>13:01:27</t>
  </si>
  <si>
    <t>13:01:59</t>
  </si>
  <si>
    <t>14:46:02</t>
  </si>
  <si>
    <t>07:23:27</t>
  </si>
  <si>
    <t>08:37:16</t>
  </si>
  <si>
    <t>11:26:25</t>
  </si>
  <si>
    <t>12:38:10</t>
  </si>
  <si>
    <t>16:38:19</t>
  </si>
  <si>
    <t>07:01:53</t>
  </si>
  <si>
    <t>08:10:24</t>
  </si>
  <si>
    <t>08:10:33</t>
  </si>
  <si>
    <t>09:33:26</t>
  </si>
  <si>
    <t>10:24:42</t>
  </si>
  <si>
    <t>10:24:58</t>
  </si>
  <si>
    <t>14:28:34</t>
  </si>
  <si>
    <t>07:05:12</t>
  </si>
  <si>
    <t>08:12:06</t>
  </si>
  <si>
    <t>08:12:14</t>
  </si>
  <si>
    <t>09:22:08</t>
  </si>
  <si>
    <t>09:22:19</t>
  </si>
  <si>
    <t>12:05:43</t>
  </si>
  <si>
    <t>13:06:33</t>
  </si>
  <si>
    <t>14:57:58</t>
  </si>
  <si>
    <t>15:01:26</t>
  </si>
  <si>
    <t>15:12:10</t>
  </si>
  <si>
    <t>07:00:48</t>
  </si>
  <si>
    <t>07:46:56</t>
  </si>
  <si>
    <t>07:55:17</t>
  </si>
  <si>
    <t>09:26:05</t>
  </si>
  <si>
    <t>09:27:51</t>
  </si>
  <si>
    <t>12:57:35</t>
  </si>
  <si>
    <t>13:00:25</t>
  </si>
  <si>
    <t>14:17:31</t>
  </si>
  <si>
    <t>14:17:39</t>
  </si>
  <si>
    <t>15:19:08</t>
  </si>
  <si>
    <t>00:25:40</t>
  </si>
  <si>
    <t>01:31:47</t>
  </si>
  <si>
    <t>01:36:32</t>
  </si>
  <si>
    <t>01:40:57</t>
  </si>
  <si>
    <t>01:41:10</t>
  </si>
  <si>
    <t>01:45:36</t>
  </si>
  <si>
    <t>01:45:53</t>
  </si>
  <si>
    <t>01:53:30</t>
  </si>
  <si>
    <t>01:53:46</t>
  </si>
  <si>
    <t>01:59:36</t>
  </si>
  <si>
    <t>01:59:51</t>
  </si>
  <si>
    <t>02:04:59</t>
  </si>
  <si>
    <t>02:05:23</t>
  </si>
  <si>
    <t>02:10:40</t>
  </si>
  <si>
    <t>02:11:02</t>
  </si>
  <si>
    <t>02:15:44</t>
  </si>
  <si>
    <t>02:16:03</t>
  </si>
  <si>
    <t>02:22:11</t>
  </si>
  <si>
    <t>02:22:26</t>
  </si>
  <si>
    <t>02:27:23</t>
  </si>
  <si>
    <t>02:28:02</t>
  </si>
  <si>
    <t>02:31:30</t>
  </si>
  <si>
    <t>02:31:49</t>
  </si>
  <si>
    <t>02:35:21</t>
  </si>
  <si>
    <t>02:35:37</t>
  </si>
  <si>
    <t>02:40:22</t>
  </si>
  <si>
    <t>02:40:51</t>
  </si>
  <si>
    <t>02:44:34</t>
  </si>
  <si>
    <t>02:44:49</t>
  </si>
  <si>
    <t>02:48:48</t>
  </si>
  <si>
    <t>02:49:06</t>
  </si>
  <si>
    <t>02:51:28</t>
  </si>
  <si>
    <t>02:52:42</t>
  </si>
  <si>
    <t>02:56:34</t>
  </si>
  <si>
    <t>02:56:55</t>
  </si>
  <si>
    <t>03:13:03</t>
  </si>
  <si>
    <t>03:13:19</t>
  </si>
  <si>
    <t>04:12:23</t>
  </si>
  <si>
    <t>04:12:46</t>
  </si>
  <si>
    <t>04:20:21</t>
  </si>
  <si>
    <t>05:05:01</t>
  </si>
  <si>
    <t>05:07:54</t>
  </si>
  <si>
    <t>05:25:49</t>
  </si>
  <si>
    <t>05:26:07</t>
  </si>
  <si>
    <t>05:26:31</t>
  </si>
  <si>
    <t>05:34:21</t>
  </si>
  <si>
    <t>00:16:44</t>
  </si>
  <si>
    <t>00:33:39</t>
  </si>
  <si>
    <t>00:33:57</t>
  </si>
  <si>
    <t>00:41:37</t>
  </si>
  <si>
    <t>00:41:53</t>
  </si>
  <si>
    <t>01:04:53</t>
  </si>
  <si>
    <t>01:09:17</t>
  </si>
  <si>
    <t>01:16:40</t>
  </si>
  <si>
    <t>01:16:51</t>
  </si>
  <si>
    <t>01:27:29</t>
  </si>
  <si>
    <t>01:28:13</t>
  </si>
  <si>
    <t>01:37:09</t>
  </si>
  <si>
    <t>01:37:35</t>
  </si>
  <si>
    <t>01:43:23</t>
  </si>
  <si>
    <t>01:43:41</t>
  </si>
  <si>
    <t>01:54:09</t>
  </si>
  <si>
    <t>01:54:30</t>
  </si>
  <si>
    <t>02:05:14</t>
  </si>
  <si>
    <t>02:05:35</t>
  </si>
  <si>
    <t>02:32:54</t>
  </si>
  <si>
    <t>02:33:08</t>
  </si>
  <si>
    <t>03:18:31</t>
  </si>
  <si>
    <t>03:18:51</t>
  </si>
  <si>
    <t>04:48:34</t>
  </si>
  <si>
    <t>04:48:51</t>
  </si>
  <si>
    <t>04:50:12</t>
  </si>
  <si>
    <t>04:50:27</t>
  </si>
  <si>
    <t>04:51:55</t>
  </si>
  <si>
    <t>04:52:08</t>
  </si>
  <si>
    <t>04:53:20</t>
  </si>
  <si>
    <t>04:53:37</t>
  </si>
  <si>
    <t>04:58:11</t>
  </si>
  <si>
    <t>04:58:24</t>
  </si>
  <si>
    <t>05:00:18</t>
  </si>
  <si>
    <t>05:00:35</t>
  </si>
  <si>
    <t>05:03:30</t>
  </si>
  <si>
    <t>05:03:54</t>
  </si>
  <si>
    <t>05:05:49</t>
  </si>
  <si>
    <t>05:06:02</t>
  </si>
  <si>
    <t>05:45:16</t>
  </si>
  <si>
    <t>05:45:31</t>
  </si>
  <si>
    <t>05:57:43</t>
  </si>
  <si>
    <t>05:58:03</t>
  </si>
  <si>
    <t>06:26:59</t>
  </si>
  <si>
    <t>06:27:13</t>
  </si>
  <si>
    <t>06:53:15</t>
  </si>
  <si>
    <t>15:14:54</t>
  </si>
  <si>
    <t>17:15:25</t>
  </si>
  <si>
    <t>17:18:34</t>
  </si>
  <si>
    <t>19:50:23</t>
  </si>
  <si>
    <t>19:51:55</t>
  </si>
  <si>
    <t>20:56:19</t>
  </si>
  <si>
    <t>21:03:02</t>
  </si>
  <si>
    <t>22:45:19</t>
  </si>
  <si>
    <t>15:29:18</t>
  </si>
  <si>
    <t>17:17:25</t>
  </si>
  <si>
    <t>17:22:45</t>
  </si>
  <si>
    <t>20:10:52</t>
  </si>
  <si>
    <t>21:14:26</t>
  </si>
  <si>
    <t>22:09:47</t>
  </si>
  <si>
    <t>22:12:28</t>
  </si>
  <si>
    <t>23:14:57</t>
  </si>
  <si>
    <t>15:29:37</t>
  </si>
  <si>
    <t>17:19:46</t>
  </si>
  <si>
    <t>17:21:46</t>
  </si>
  <si>
    <t>19:59:56</t>
  </si>
  <si>
    <t>20:50:09</t>
  </si>
  <si>
    <t>22:03:29</t>
  </si>
  <si>
    <t>22:06:19</t>
  </si>
  <si>
    <t>23:10:32</t>
  </si>
  <si>
    <t>23:22:27</t>
  </si>
  <si>
    <t>00:42:46</t>
  </si>
  <si>
    <t>00:46:13</t>
  </si>
  <si>
    <t>02:44:21</t>
  </si>
  <si>
    <t>02:53:29</t>
  </si>
  <si>
    <t>06:34:17</t>
  </si>
  <si>
    <t>23:41:24</t>
  </si>
  <si>
    <t>03:00:41</t>
  </si>
  <si>
    <t>03:10:40</t>
  </si>
  <si>
    <t>06:49:28</t>
  </si>
  <si>
    <t>06:10:00</t>
  </si>
  <si>
    <t>06:15:00</t>
  </si>
  <si>
    <t>07:11:00</t>
  </si>
  <si>
    <t>02:30:00</t>
  </si>
  <si>
    <t>02:31:00</t>
  </si>
  <si>
    <t>03:31:00</t>
  </si>
  <si>
    <t>04:30:00</t>
  </si>
  <si>
    <t>04:01:00</t>
  </si>
  <si>
    <t>05:31:00</t>
  </si>
  <si>
    <t>07:27:23</t>
  </si>
  <si>
    <t>11:30:34</t>
  </si>
  <si>
    <t>12:40:17</t>
  </si>
  <si>
    <t>16:35:55</t>
  </si>
  <si>
    <t>12:41:29</t>
  </si>
  <si>
    <t>16:35:40</t>
  </si>
  <si>
    <t>07:31:06</t>
  </si>
  <si>
    <t>11:30:14</t>
  </si>
  <si>
    <t>12:40:52</t>
  </si>
  <si>
    <t>07:37:48</t>
  </si>
  <si>
    <t>15:58:33</t>
  </si>
  <si>
    <t>19:04:12</t>
  </si>
  <si>
    <t>19:04:50</t>
  </si>
  <si>
    <t>23:08:02</t>
  </si>
  <si>
    <t>16:00:50</t>
  </si>
  <si>
    <t>16:22:43</t>
  </si>
  <si>
    <t>16:41:59</t>
  </si>
  <si>
    <t>16:44:48</t>
  </si>
  <si>
    <t>17:03:58</t>
  </si>
  <si>
    <t>17:07:30</t>
  </si>
  <si>
    <t>17:38:49</t>
  </si>
  <si>
    <t>18:30:31</t>
  </si>
  <si>
    <t>18:48:31</t>
  </si>
  <si>
    <t>18:49:05</t>
  </si>
  <si>
    <t>18:59:16</t>
  </si>
  <si>
    <t>19:23:13</t>
  </si>
  <si>
    <t>19:43:58</t>
  </si>
  <si>
    <t>19:44:25</t>
  </si>
  <si>
    <t>20:00:50</t>
  </si>
  <si>
    <t>20:01:32</t>
  </si>
  <si>
    <t>20:09:11</t>
  </si>
  <si>
    <t>20:31:29</t>
  </si>
  <si>
    <t>20:35:57</t>
  </si>
  <si>
    <t>20:38:09</t>
  </si>
  <si>
    <t>20:39:10</t>
  </si>
  <si>
    <t>20:54:41</t>
  </si>
  <si>
    <t>21:07:18</t>
  </si>
  <si>
    <t>21:08:38</t>
  </si>
  <si>
    <t>21:09:03</t>
  </si>
  <si>
    <t>21:09:56</t>
  </si>
  <si>
    <t>21:25:44</t>
  </si>
  <si>
    <t>21:26:23</t>
  </si>
  <si>
    <t>21:36:23</t>
  </si>
  <si>
    <t>21:37:12</t>
  </si>
  <si>
    <t>21:46:11</t>
  </si>
  <si>
    <t>21:47:48</t>
  </si>
  <si>
    <t>22:00:21</t>
  </si>
  <si>
    <t>22:01:01</t>
  </si>
  <si>
    <t>22:34:22</t>
  </si>
  <si>
    <t>22:34:46</t>
  </si>
  <si>
    <t>23:08:07</t>
  </si>
  <si>
    <t>15:37:44</t>
  </si>
  <si>
    <t>22:31:34</t>
  </si>
  <si>
    <t>01:10:00</t>
  </si>
  <si>
    <t>02:15:00</t>
  </si>
  <si>
    <t>02:20:00</t>
  </si>
  <si>
    <t>07:05:00</t>
  </si>
  <si>
    <t>01:05:00</t>
  </si>
  <si>
    <t>03:20:00</t>
  </si>
  <si>
    <t>05:08:00</t>
  </si>
  <si>
    <t>06:48:38</t>
  </si>
  <si>
    <t>04:31:00</t>
  </si>
  <si>
    <t>04:32:00</t>
  </si>
  <si>
    <t>05:02:00</t>
  </si>
  <si>
    <t>05:05:00</t>
  </si>
  <si>
    <t>05:21:00</t>
  </si>
  <si>
    <t>06:35:55</t>
  </si>
  <si>
    <t>06:51:41</t>
  </si>
  <si>
    <t>07:20:05</t>
  </si>
  <si>
    <t>09:30:21</t>
  </si>
  <si>
    <t>09:34:29</t>
  </si>
  <si>
    <t>11:25:38</t>
  </si>
  <si>
    <t>12:40:38</t>
  </si>
  <si>
    <t>16:31:47</t>
  </si>
  <si>
    <t>08:00:38</t>
  </si>
  <si>
    <t>12:00:46</t>
  </si>
  <si>
    <t>13:10:05</t>
  </si>
  <si>
    <t>16:20:23</t>
  </si>
  <si>
    <t>07:19:49</t>
  </si>
  <si>
    <t>12:03:06</t>
  </si>
  <si>
    <t>15:12:52</t>
  </si>
  <si>
    <t>07:12:37</t>
  </si>
  <si>
    <t>10:00:47</t>
  </si>
  <si>
    <t>10:07:18</t>
  </si>
  <si>
    <t>12:10:29</t>
  </si>
  <si>
    <t>13:14:47</t>
  </si>
  <si>
    <t>15:18:02</t>
  </si>
  <si>
    <t>07:13:47</t>
  </si>
  <si>
    <t>11:04:07</t>
  </si>
  <si>
    <t>13:00:16</t>
  </si>
  <si>
    <t>14:03:14</t>
  </si>
  <si>
    <t>15:10:28</t>
  </si>
  <si>
    <t>12:00:50</t>
  </si>
  <si>
    <t>15:21:48</t>
  </si>
  <si>
    <t>07:51:28</t>
  </si>
  <si>
    <t>07:55:28</t>
  </si>
  <si>
    <t>07:55:29</t>
  </si>
  <si>
    <t>08:07:44</t>
  </si>
  <si>
    <t>08:07:45</t>
  </si>
  <si>
    <t>15:15:18</t>
  </si>
  <si>
    <t>08:07:46</t>
  </si>
  <si>
    <t>13:00:09</t>
  </si>
  <si>
    <t>08:07:56</t>
  </si>
  <si>
    <t>15:13:52</t>
  </si>
  <si>
    <t>15:20:07</t>
  </si>
  <si>
    <t>07:22:58</t>
  </si>
  <si>
    <t>08:30:08</t>
  </si>
  <si>
    <t>08:31:29</t>
  </si>
  <si>
    <t>10:31:42</t>
  </si>
  <si>
    <t>10:32:21</t>
  </si>
  <si>
    <t>11:33:29</t>
  </si>
  <si>
    <t>12:33:32</t>
  </si>
  <si>
    <t>14:00:44</t>
  </si>
  <si>
    <t>14:02:44</t>
  </si>
  <si>
    <t>07:26:26</t>
  </si>
  <si>
    <t>08:34:36</t>
  </si>
  <si>
    <t>08:34:37</t>
  </si>
  <si>
    <t>09:35:33</t>
  </si>
  <si>
    <t>09:35:53</t>
  </si>
  <si>
    <t>09:55:50</t>
  </si>
  <si>
    <t>10:10:54</t>
  </si>
  <si>
    <t>10:10:55</t>
  </si>
  <si>
    <t>14:01:44</t>
  </si>
  <si>
    <t>15:04:57</t>
  </si>
  <si>
    <t>13:06:24</t>
  </si>
  <si>
    <t>16:42:11</t>
  </si>
  <si>
    <t>07:01:32</t>
  </si>
  <si>
    <t>13:12:39</t>
  </si>
  <si>
    <t>16:45:23</t>
  </si>
  <si>
    <t>07:20:52</t>
  </si>
  <si>
    <t>11:33:33</t>
  </si>
  <si>
    <t>12:45:20</t>
  </si>
  <si>
    <t>16:38:30</t>
  </si>
  <si>
    <t>07:24:28</t>
  </si>
  <si>
    <t>11:32:40</t>
  </si>
  <si>
    <t>12:38:28</t>
  </si>
  <si>
    <t>16:00:44</t>
  </si>
  <si>
    <t>16:01:28</t>
  </si>
  <si>
    <t>16:15:38</t>
  </si>
  <si>
    <t>16:12:29</t>
  </si>
  <si>
    <t>16:14:18</t>
  </si>
  <si>
    <t>16:16:31</t>
  </si>
  <si>
    <t>16:25:42</t>
  </si>
  <si>
    <t>21:40:00</t>
  </si>
  <si>
    <t>22:15:00</t>
  </si>
  <si>
    <t>22:17:00</t>
  </si>
  <si>
    <t>22:52:00</t>
  </si>
  <si>
    <t>23:28:00</t>
  </si>
  <si>
    <t>18:25:00</t>
  </si>
  <si>
    <t>18:26:00</t>
  </si>
  <si>
    <t>19:32:00</t>
  </si>
  <si>
    <t>21:35:00</t>
  </si>
  <si>
    <t>22:35:00</t>
  </si>
  <si>
    <t>23:31:00</t>
  </si>
  <si>
    <t>18:35:00</t>
  </si>
  <si>
    <t>18:15:00</t>
  </si>
  <si>
    <t>18:50:03</t>
  </si>
  <si>
    <t>19:25:00</t>
  </si>
  <si>
    <t>19:26:00</t>
  </si>
  <si>
    <t>20:30:00</t>
  </si>
  <si>
    <t>21:36:00</t>
  </si>
  <si>
    <t>22:10:00</t>
  </si>
  <si>
    <t>22:11:00</t>
  </si>
  <si>
    <t>23:11:00</t>
  </si>
  <si>
    <t>23:12:00</t>
  </si>
  <si>
    <t>23:32:00</t>
  </si>
  <si>
    <t>17:00:00</t>
  </si>
  <si>
    <t>17:01:00</t>
  </si>
  <si>
    <t>17:25:00</t>
  </si>
  <si>
    <t>17:26:00</t>
  </si>
  <si>
    <t>18:00:00</t>
  </si>
  <si>
    <t>18:01:00</t>
  </si>
  <si>
    <t>19:01:00</t>
  </si>
  <si>
    <t>21:01:00</t>
  </si>
  <si>
    <t>22:01:00</t>
  </si>
  <si>
    <t>22:03:00</t>
  </si>
  <si>
    <t>07:15:20</t>
  </si>
  <si>
    <t>12:30:29</t>
  </si>
  <si>
    <t>13:30:55</t>
  </si>
  <si>
    <t>16:30:59</t>
  </si>
  <si>
    <t>07:15:13</t>
  </si>
  <si>
    <t>12:30:39</t>
  </si>
  <si>
    <t>13:30:23</t>
  </si>
  <si>
    <t>13:40:35</t>
  </si>
  <si>
    <t>07:19:00</t>
  </si>
  <si>
    <t>10:30:01</t>
  </si>
  <si>
    <t>12:30:01</t>
  </si>
  <si>
    <t>13:30:01</t>
  </si>
  <si>
    <t>10:00:01</t>
  </si>
  <si>
    <t>12:00:01</t>
  </si>
  <si>
    <t>13:40:01</t>
  </si>
  <si>
    <t>07:50:00</t>
  </si>
  <si>
    <t>07:51:00</t>
  </si>
  <si>
    <t>08:31:00</t>
  </si>
  <si>
    <t>09:50:00</t>
  </si>
  <si>
    <t>09:51:00</t>
  </si>
  <si>
    <t>10:20:00</t>
  </si>
  <si>
    <t>10:21:00</t>
  </si>
  <si>
    <t>12:41:01</t>
  </si>
  <si>
    <t>14:11:01</t>
  </si>
  <si>
    <t>15:10:02</t>
  </si>
  <si>
    <t>15:11:00</t>
  </si>
  <si>
    <t>16:21:00</t>
  </si>
  <si>
    <t>07:40:00</t>
  </si>
  <si>
    <t>07:41:00</t>
  </si>
  <si>
    <t>08:01:00</t>
  </si>
  <si>
    <t>08:21:00</t>
  </si>
  <si>
    <t>08:40:00</t>
  </si>
  <si>
    <t>08:41:00</t>
  </si>
  <si>
    <t>09:01:32</t>
  </si>
  <si>
    <t>09:20:00</t>
  </si>
  <si>
    <t>09:21:00</t>
  </si>
  <si>
    <t>09:40:00</t>
  </si>
  <si>
    <t>09:41:00</t>
  </si>
  <si>
    <t>10:59:35</t>
  </si>
  <si>
    <t>11:42:39</t>
  </si>
  <si>
    <t>15:01:18</t>
  </si>
  <si>
    <t>00:05:07</t>
  </si>
  <si>
    <t>00:24:37</t>
  </si>
  <si>
    <t>00:25:09</t>
  </si>
  <si>
    <t>01:05:47</t>
  </si>
  <si>
    <t>01:09:24</t>
  </si>
  <si>
    <t>01:27:24</t>
  </si>
  <si>
    <t>01:32:38</t>
  </si>
  <si>
    <t>02:00:35</t>
  </si>
  <si>
    <t>02:03:22</t>
  </si>
  <si>
    <t>02:23:14</t>
  </si>
  <si>
    <t>02:23:28</t>
  </si>
  <si>
    <t>02:33:40</t>
  </si>
  <si>
    <t>02:34:22</t>
  </si>
  <si>
    <t>03:09:18</t>
  </si>
  <si>
    <t>03:19:53</t>
  </si>
  <si>
    <t>03:54:32</t>
  </si>
  <si>
    <t>05:02:36</t>
  </si>
  <si>
    <t>05:34:32</t>
  </si>
  <si>
    <t>05:35:38</t>
  </si>
  <si>
    <t>05:55:24</t>
  </si>
  <si>
    <t>05:57:50</t>
  </si>
  <si>
    <t>06:28:19</t>
  </si>
  <si>
    <t>06:30:20</t>
  </si>
  <si>
    <t>07:06:30</t>
  </si>
  <si>
    <t>00:09:00</t>
  </si>
  <si>
    <t>01:12:04</t>
  </si>
  <si>
    <t>01:14:20</t>
  </si>
  <si>
    <t>01:34:20</t>
  </si>
  <si>
    <t>01:35:10</t>
  </si>
  <si>
    <t>01:58:09</t>
  </si>
  <si>
    <t>01:59:33</t>
  </si>
  <si>
    <t>02:28:43</t>
  </si>
  <si>
    <t>02:36:17</t>
  </si>
  <si>
    <t>02:53:51</t>
  </si>
  <si>
    <t>02:54:52</t>
  </si>
  <si>
    <t>03:05:21</t>
  </si>
  <si>
    <t>03:06:16</t>
  </si>
  <si>
    <t>04:26:55</t>
  </si>
  <si>
    <t>04:27:53</t>
  </si>
  <si>
    <t>04:55:51</t>
  </si>
  <si>
    <t>06:08:07</t>
  </si>
  <si>
    <t>06:53:20</t>
  </si>
  <si>
    <t>16:42:00</t>
  </si>
  <si>
    <t>17:44:00</t>
  </si>
  <si>
    <t>20:44:00</t>
  </si>
  <si>
    <t>20:46:00</t>
  </si>
  <si>
    <t>22:46:00</t>
  </si>
  <si>
    <t>RS54179</t>
  </si>
  <si>
    <t>08:30:30</t>
  </si>
  <si>
    <t>09:31:31</t>
  </si>
  <si>
    <t>10:02:00</t>
  </si>
  <si>
    <t>10:05:00</t>
  </si>
  <si>
    <t>11:05:00</t>
  </si>
  <si>
    <t>11:06:00</t>
  </si>
  <si>
    <t>12:07:00</t>
  </si>
  <si>
    <t>14:09:00</t>
  </si>
  <si>
    <t>LIPP</t>
  </si>
  <si>
    <t>14:11:52</t>
  </si>
  <si>
    <t>15:11:01</t>
  </si>
  <si>
    <t>15:47:58</t>
  </si>
  <si>
    <t>16:07:33</t>
  </si>
  <si>
    <t>16:08:03</t>
  </si>
  <si>
    <t>16:48:56</t>
  </si>
  <si>
    <t>16:49:49</t>
  </si>
  <si>
    <t>17:12:55</t>
  </si>
  <si>
    <t>17:13:26</t>
  </si>
  <si>
    <t>17:27:26</t>
  </si>
  <si>
    <t>17:28:00</t>
  </si>
  <si>
    <t>18:16:17</t>
  </si>
  <si>
    <t>18:16:52</t>
  </si>
  <si>
    <t>18:40:48</t>
  </si>
  <si>
    <t>18:41:18</t>
  </si>
  <si>
    <t>18:58:28</t>
  </si>
  <si>
    <t>18:59:03</t>
  </si>
  <si>
    <t>19:26:08</t>
  </si>
  <si>
    <t>19:26:55</t>
  </si>
  <si>
    <t>19:54:08</t>
  </si>
  <si>
    <t>19:54:48</t>
  </si>
  <si>
    <t>20:17:15</t>
  </si>
  <si>
    <t>20:17:47</t>
  </si>
  <si>
    <t>20:36:55</t>
  </si>
  <si>
    <t>20:37:25</t>
  </si>
  <si>
    <t>20:55:22</t>
  </si>
  <si>
    <t>20:55:56</t>
  </si>
  <si>
    <t>21:16:11</t>
  </si>
  <si>
    <t>21:17:30</t>
  </si>
  <si>
    <t>21:38:36</t>
  </si>
  <si>
    <t>21:43:11</t>
  </si>
  <si>
    <t>21:59:54</t>
  </si>
  <si>
    <t>22:00:38</t>
  </si>
  <si>
    <t>22:17:42</t>
  </si>
  <si>
    <t>22:32:28</t>
  </si>
  <si>
    <t>22:33:16</t>
  </si>
  <si>
    <t>22:46:24</t>
  </si>
  <si>
    <t>16:03:52</t>
  </si>
  <si>
    <t>17:56:08</t>
  </si>
  <si>
    <t>17:56:44</t>
  </si>
  <si>
    <t>18:53:07</t>
  </si>
  <si>
    <t>18:53:50</t>
  </si>
  <si>
    <t>20:17:59</t>
  </si>
  <si>
    <t>20:19:22</t>
  </si>
  <si>
    <t>21:04:44</t>
  </si>
  <si>
    <t>21:05:24</t>
  </si>
  <si>
    <t>21:37:25</t>
  </si>
  <si>
    <t>07:29:59</t>
  </si>
  <si>
    <t>11:31:28</t>
  </si>
  <si>
    <t>12:33:59</t>
  </si>
  <si>
    <t>14:39:06</t>
  </si>
  <si>
    <t>07:29:37</t>
  </si>
  <si>
    <t>12:31:44</t>
  </si>
  <si>
    <t>07:27:57</t>
  </si>
  <si>
    <t>11:32:04</t>
  </si>
  <si>
    <t>12:29:39</t>
  </si>
  <si>
    <t>15:20:47</t>
  </si>
  <si>
    <t>07:30:19</t>
  </si>
  <si>
    <t>12:04:09</t>
  </si>
  <si>
    <t>15:09:03</t>
  </si>
  <si>
    <t>07:33:22</t>
  </si>
  <si>
    <t>08:07:40</t>
  </si>
  <si>
    <t>08:08:08</t>
  </si>
  <si>
    <t>09:18:55</t>
  </si>
  <si>
    <t>09:19:09</t>
  </si>
  <si>
    <t>09:26:01</t>
  </si>
  <si>
    <t>09:26:08</t>
  </si>
  <si>
    <t>09:36:59</t>
  </si>
  <si>
    <t>09:37:06</t>
  </si>
  <si>
    <t>09:50:57</t>
  </si>
  <si>
    <t>09:52:23</t>
  </si>
  <si>
    <t>10:00:40</t>
  </si>
  <si>
    <t>10:00:45</t>
  </si>
  <si>
    <t>10:10:38</t>
  </si>
  <si>
    <t>10:11:07</t>
  </si>
  <si>
    <t>10:18:08</t>
  </si>
  <si>
    <t>13:05:47</t>
  </si>
  <si>
    <t>16:17:58</t>
  </si>
  <si>
    <t>08:00:10</t>
  </si>
  <si>
    <t>13:09:45</t>
  </si>
  <si>
    <t>16:22:56</t>
  </si>
  <si>
    <t>07:03:50</t>
  </si>
  <si>
    <t>09:02:59</t>
  </si>
  <si>
    <t>10:44:55</t>
  </si>
  <si>
    <t>10:45:09</t>
  </si>
  <si>
    <t>12:05:04</t>
  </si>
  <si>
    <t>12:06:32</t>
  </si>
  <si>
    <t>13:49:47</t>
  </si>
  <si>
    <t>14:55:42</t>
  </si>
  <si>
    <t>15:34:38</t>
  </si>
  <si>
    <t>15:48:09</t>
  </si>
  <si>
    <t>16:44:52</t>
  </si>
  <si>
    <t>Otavio Rafael da Silva</t>
  </si>
  <si>
    <t>11:00:42</t>
  </si>
  <si>
    <t>12:00:39</t>
  </si>
  <si>
    <t>14:00:51</t>
  </si>
  <si>
    <t>14:02:17</t>
  </si>
  <si>
    <t>15:25:31</t>
  </si>
  <si>
    <t>10:01:00</t>
  </si>
  <si>
    <t>14:35:00</t>
  </si>
  <si>
    <t>07:20:29</t>
  </si>
  <si>
    <t>11:30:39</t>
  </si>
  <si>
    <t>12:30:53</t>
  </si>
  <si>
    <t>13:30:03</t>
  </si>
  <si>
    <t>13:33:37</t>
  </si>
  <si>
    <t>14:32:45</t>
  </si>
  <si>
    <t>07:18:09</t>
  </si>
  <si>
    <t>11:30:07</t>
  </si>
  <si>
    <t>12:50:00</t>
  </si>
  <si>
    <t>13:50:32</t>
  </si>
  <si>
    <t>07:29:46</t>
  </si>
  <si>
    <t>10:30:56</t>
  </si>
  <si>
    <t>11:30:59</t>
  </si>
  <si>
    <t>15:18:11</t>
  </si>
  <si>
    <t>07:30:49</t>
  </si>
  <si>
    <t>14:20:04</t>
  </si>
  <si>
    <t>07:12:44</t>
  </si>
  <si>
    <t>11:28:08</t>
  </si>
  <si>
    <t>12:38:56</t>
  </si>
  <si>
    <t>16:15:04</t>
  </si>
  <si>
    <t>07:15:30</t>
  </si>
  <si>
    <t>11:27:47</t>
  </si>
  <si>
    <t>12:40:37</t>
  </si>
  <si>
    <t>15:04:54</t>
  </si>
  <si>
    <t>07:15:02</t>
  </si>
  <si>
    <t>13:08:51</t>
  </si>
  <si>
    <t>16:42:07</t>
  </si>
  <si>
    <t>07:10:57</t>
  </si>
  <si>
    <t>12:10:00</t>
  </si>
  <si>
    <t>15:35:46</t>
  </si>
  <si>
    <t>07:03:00</t>
  </si>
  <si>
    <t>12:32:07</t>
  </si>
  <si>
    <t>13:35:31</t>
  </si>
  <si>
    <t>15:47:38</t>
  </si>
  <si>
    <t>07:02:49</t>
  </si>
  <si>
    <t>12:02:56</t>
  </si>
  <si>
    <t>13:02:17</t>
  </si>
  <si>
    <t>14:48:33</t>
  </si>
  <si>
    <t>07:20:06</t>
  </si>
  <si>
    <t>08:00:16</t>
  </si>
  <si>
    <t>08:02:54</t>
  </si>
  <si>
    <t>08:20:02</t>
  </si>
  <si>
    <t>08:21:38</t>
  </si>
  <si>
    <t>08:40:45</t>
  </si>
  <si>
    <t>08:41:30</t>
  </si>
  <si>
    <t>09:01:10</t>
  </si>
  <si>
    <t>09:20:17</t>
  </si>
  <si>
    <t>09:21:52</t>
  </si>
  <si>
    <t>09:40:59</t>
  </si>
  <si>
    <t>09:41:37</t>
  </si>
  <si>
    <t>10:00:48</t>
  </si>
  <si>
    <t>10:01:45</t>
  </si>
  <si>
    <t>10:20:56</t>
  </si>
  <si>
    <t>10:21:55</t>
  </si>
  <si>
    <t>10:40:10</t>
  </si>
  <si>
    <t>10:41:58</t>
  </si>
  <si>
    <t>11:02:40</t>
  </si>
  <si>
    <t>11:30:48</t>
  </si>
  <si>
    <t>12:38:26</t>
  </si>
  <si>
    <t>13:00:36</t>
  </si>
  <si>
    <t>13:02:20</t>
  </si>
  <si>
    <t>13:21:36</t>
  </si>
  <si>
    <t>13:22:10</t>
  </si>
  <si>
    <t>13:40:19</t>
  </si>
  <si>
    <t>13:41:57</t>
  </si>
  <si>
    <t>14:00:06</t>
  </si>
  <si>
    <t>14:02:10</t>
  </si>
  <si>
    <t>14:20:21</t>
  </si>
  <si>
    <t>14:21:57</t>
  </si>
  <si>
    <t>14:40:08</t>
  </si>
  <si>
    <t>14:41:41</t>
  </si>
  <si>
    <t>15:00:51</t>
  </si>
  <si>
    <t>15:20:09</t>
  </si>
  <si>
    <t>15:21:41</t>
  </si>
  <si>
    <t>15:40:50</t>
  </si>
  <si>
    <t>15:41:40</t>
  </si>
  <si>
    <t>16:00:54</t>
  </si>
  <si>
    <t>16:01:47</t>
  </si>
  <si>
    <t>16:10:57</t>
  </si>
  <si>
    <t>16:11:33</t>
  </si>
  <si>
    <t>16:20:44</t>
  </si>
  <si>
    <t>07:30:28</t>
  </si>
  <si>
    <t>08:01:40</t>
  </si>
  <si>
    <t>08:30:47</t>
  </si>
  <si>
    <t>08:31:36</t>
  </si>
  <si>
    <t>08:41:41</t>
  </si>
  <si>
    <t>08:50:57</t>
  </si>
  <si>
    <t>08:51:39</t>
  </si>
  <si>
    <t>09:00:06</t>
  </si>
  <si>
    <t>09:10:10</t>
  </si>
  <si>
    <t>09:11:49</t>
  </si>
  <si>
    <t>09:20:57</t>
  </si>
  <si>
    <t>09:21:48</t>
  </si>
  <si>
    <t>09:40:57</t>
  </si>
  <si>
    <t>09:41:31</t>
  </si>
  <si>
    <t>09:50:40</t>
  </si>
  <si>
    <t>09:51:56</t>
  </si>
  <si>
    <t>10:00:06</t>
  </si>
  <si>
    <t>10:01:23</t>
  </si>
  <si>
    <t>10:09:41</t>
  </si>
  <si>
    <t>10:11:01</t>
  </si>
  <si>
    <t>10:20:14</t>
  </si>
  <si>
    <t>10:21:47</t>
  </si>
  <si>
    <t>10:30:58</t>
  </si>
  <si>
    <t>10:31:33</t>
  </si>
  <si>
    <t>10:40:45</t>
  </si>
  <si>
    <t>10:41:30</t>
  </si>
  <si>
    <t>10:50:39</t>
  </si>
  <si>
    <t>10:51:14</t>
  </si>
  <si>
    <t>11:00:32</t>
  </si>
  <si>
    <t>11:01:25</t>
  </si>
  <si>
    <t>11:10:37</t>
  </si>
  <si>
    <t>11:11:07</t>
  </si>
  <si>
    <t>11:20:23</t>
  </si>
  <si>
    <t>11:21:05</t>
  </si>
  <si>
    <t>11:40:25</t>
  </si>
  <si>
    <t>11:41:14</t>
  </si>
  <si>
    <t>12:00:26</t>
  </si>
  <si>
    <t>13:02:52</t>
  </si>
  <si>
    <t>13:11:41</t>
  </si>
  <si>
    <t>13:20:52</t>
  </si>
  <si>
    <t>13:21:33</t>
  </si>
  <si>
    <t>13:30:44</t>
  </si>
  <si>
    <t>13:31:30</t>
  </si>
  <si>
    <t>13:40:40</t>
  </si>
  <si>
    <t>13:41:40</t>
  </si>
  <si>
    <t>14:00:53</t>
  </si>
  <si>
    <t>14:01:08</t>
  </si>
  <si>
    <t>14:10:20</t>
  </si>
  <si>
    <t>14:11:26</t>
  </si>
  <si>
    <t>14:20:39</t>
  </si>
  <si>
    <t>14:21:20</t>
  </si>
  <si>
    <t>14:30:32</t>
  </si>
  <si>
    <t>14:31:35</t>
  </si>
  <si>
    <t>14:40:48</t>
  </si>
  <si>
    <t>14:41:51</t>
  </si>
  <si>
    <t>14:50:09</t>
  </si>
  <si>
    <t>14:51:00</t>
  </si>
  <si>
    <t>15:00:11</t>
  </si>
  <si>
    <t>15:01:21</t>
  </si>
  <si>
    <t>15:15:34</t>
  </si>
  <si>
    <t>15:16:31</t>
  </si>
  <si>
    <t>15:45:41</t>
  </si>
  <si>
    <t>15:46:25</t>
  </si>
  <si>
    <t>16:20:36</t>
  </si>
  <si>
    <t>07:20:24</t>
  </si>
  <si>
    <t>08:30:32</t>
  </si>
  <si>
    <t>08:31:25</t>
  </si>
  <si>
    <t>09:30:35</t>
  </si>
  <si>
    <t>09:32:44</t>
  </si>
  <si>
    <t>10:31:00</t>
  </si>
  <si>
    <t>12:32:44</t>
  </si>
  <si>
    <t>13:30:54</t>
  </si>
  <si>
    <t>13:31:55</t>
  </si>
  <si>
    <t>14:00:01</t>
  </si>
  <si>
    <t>15:00:01</t>
  </si>
  <si>
    <t>23:55:43</t>
  </si>
  <si>
    <t>03:27:19</t>
  </si>
  <si>
    <t>03:28:49</t>
  </si>
  <si>
    <t>04:13:51</t>
  </si>
  <si>
    <t>04:15:24</t>
  </si>
  <si>
    <t>05:00:21</t>
  </si>
  <si>
    <t>06:00:28</t>
  </si>
  <si>
    <t>07:02:45</t>
  </si>
  <si>
    <t>23:42:26</t>
  </si>
  <si>
    <t>00:01:41</t>
  </si>
  <si>
    <t>00:05:11</t>
  </si>
  <si>
    <t>00:41:20</t>
  </si>
  <si>
    <t>00:42:36</t>
  </si>
  <si>
    <t>01:32:28</t>
  </si>
  <si>
    <t>01:34:03</t>
  </si>
  <si>
    <t>02:21:23</t>
  </si>
  <si>
    <t>02:23:12</t>
  </si>
  <si>
    <t>03:10:59</t>
  </si>
  <si>
    <t>03:12:26</t>
  </si>
  <si>
    <t>04:01:07</t>
  </si>
  <si>
    <t>04:03:01</t>
  </si>
  <si>
    <t>05:00:57</t>
  </si>
  <si>
    <t>05:04:16</t>
  </si>
  <si>
    <t>06:24:29</t>
  </si>
  <si>
    <t>16:50:29</t>
  </si>
  <si>
    <t>07:00:37</t>
  </si>
  <si>
    <t>13:00:27</t>
  </si>
  <si>
    <t>16:52:35</t>
  </si>
  <si>
    <t>07:00:20</t>
  </si>
  <si>
    <t>12:00:29</t>
  </si>
  <si>
    <t>13:00:19</t>
  </si>
  <si>
    <t>15:12:05</t>
  </si>
  <si>
    <t>00:17:01</t>
  </si>
  <si>
    <t>01:41:18</t>
  </si>
  <si>
    <t>02:22:58</t>
  </si>
  <si>
    <t>06:50:36</t>
  </si>
  <si>
    <t>23:58:00</t>
  </si>
  <si>
    <t>01:44:44</t>
  </si>
  <si>
    <t>02:36:45</t>
  </si>
  <si>
    <t>06:55:27</t>
  </si>
  <si>
    <t>00:00:32</t>
  </si>
  <si>
    <t>01:40:11</t>
  </si>
  <si>
    <t>02:30:29</t>
  </si>
  <si>
    <t>06:59:49</t>
  </si>
  <si>
    <t>07:01:59</t>
  </si>
  <si>
    <t>08:57:39</t>
  </si>
  <si>
    <t>09:02:29</t>
  </si>
  <si>
    <t>11:06:40</t>
  </si>
  <si>
    <t>11:09:03</t>
  </si>
  <si>
    <t>13:07:51</t>
  </si>
  <si>
    <t>14:03:48</t>
  </si>
  <si>
    <t>15:02:12</t>
  </si>
  <si>
    <t>15:02:29</t>
  </si>
  <si>
    <t>07:01:37</t>
  </si>
  <si>
    <t>07:56:09</t>
  </si>
  <si>
    <t>07:59:37</t>
  </si>
  <si>
    <t>08:46:45</t>
  </si>
  <si>
    <t>08:56:24</t>
  </si>
  <si>
    <t>09:07:13</t>
  </si>
  <si>
    <t>09:08:08</t>
  </si>
  <si>
    <t>09:15:51</t>
  </si>
  <si>
    <t>09:16:59</t>
  </si>
  <si>
    <t>09:31:53</t>
  </si>
  <si>
    <t>09:33:39</t>
  </si>
  <si>
    <t>10:47:09</t>
  </si>
  <si>
    <t>10:56:31</t>
  </si>
  <si>
    <t>10:57:36</t>
  </si>
  <si>
    <t>11:11:10</t>
  </si>
  <si>
    <t>11:12:35</t>
  </si>
  <si>
    <t>11:18:05</t>
  </si>
  <si>
    <t>11:18:56</t>
  </si>
  <si>
    <t>11:29:33</t>
  </si>
  <si>
    <t>11:50:13</t>
  </si>
  <si>
    <t>11:52:19</t>
  </si>
  <si>
    <t>12:06:12</t>
  </si>
  <si>
    <t>13:05:06</t>
  </si>
  <si>
    <t>15:13:48</t>
  </si>
  <si>
    <t>07:42:01</t>
  </si>
  <si>
    <t>09:45:02</t>
  </si>
  <si>
    <t>09:45:43</t>
  </si>
  <si>
    <t>11:59:38</t>
  </si>
  <si>
    <t>12:52:54</t>
  </si>
  <si>
    <t>15:14:29</t>
  </si>
  <si>
    <t>09:22:01</t>
  </si>
  <si>
    <t>11:27:13</t>
  </si>
  <si>
    <t>12:26:40</t>
  </si>
  <si>
    <t>15:23:49</t>
  </si>
  <si>
    <t>07:08:42</t>
  </si>
  <si>
    <t>11:15:49</t>
  </si>
  <si>
    <t>12:29:07</t>
  </si>
  <si>
    <t>15:08:17</t>
  </si>
  <si>
    <t>07:31:37</t>
  </si>
  <si>
    <t>11:20:48</t>
  </si>
  <si>
    <t>11:34:04</t>
  </si>
  <si>
    <t>15:22:23</t>
  </si>
  <si>
    <t>15:37:07</t>
  </si>
  <si>
    <t>21:00:39</t>
  </si>
  <si>
    <t>15:40:46</t>
  </si>
  <si>
    <t>23:24:01</t>
  </si>
  <si>
    <t>07:35:48</t>
  </si>
  <si>
    <t>08:40:59</t>
  </si>
  <si>
    <t>08:42:15</t>
  </si>
  <si>
    <t>11:26:24</t>
  </si>
  <si>
    <t>15:04:35</t>
  </si>
  <si>
    <t>07:23:01</t>
  </si>
  <si>
    <t>11:23:10</t>
  </si>
  <si>
    <t>12:34:05</t>
  </si>
  <si>
    <t>15:24:17</t>
  </si>
  <si>
    <t>11:27:07</t>
  </si>
  <si>
    <t>12:22:08</t>
  </si>
  <si>
    <t>15:22:14</t>
  </si>
  <si>
    <t>15:41:17</t>
  </si>
  <si>
    <t>21:00:31</t>
  </si>
  <si>
    <t>07:02:20</t>
  </si>
  <si>
    <t>09:12:26</t>
  </si>
  <si>
    <t>09:37:25</t>
  </si>
  <si>
    <t>12:00:06</t>
  </si>
  <si>
    <t>00:00:33</t>
  </si>
  <si>
    <t>03:48:42</t>
  </si>
  <si>
    <t>04:00:57</t>
  </si>
  <si>
    <t>06:48:10</t>
  </si>
  <si>
    <t>00:00:29</t>
  </si>
  <si>
    <t>05:11:36</t>
  </si>
  <si>
    <t>06:00:32</t>
  </si>
  <si>
    <t>07:00:26</t>
  </si>
  <si>
    <t>00:31:04</t>
  </si>
  <si>
    <t>00:54:49</t>
  </si>
  <si>
    <t>00:55:19</t>
  </si>
  <si>
    <t>01:03:09</t>
  </si>
  <si>
    <t>01:03:37</t>
  </si>
  <si>
    <t>01:10:30</t>
  </si>
  <si>
    <t>01:10:49</t>
  </si>
  <si>
    <t>01:32:42</t>
  </si>
  <si>
    <t>01:32:58</t>
  </si>
  <si>
    <t>01:43:44</t>
  </si>
  <si>
    <t>01:44:06</t>
  </si>
  <si>
    <t>02:03:19</t>
  </si>
  <si>
    <t>02:03:48</t>
  </si>
  <si>
    <t>02:15:09</t>
  </si>
  <si>
    <t>02:15:26</t>
  </si>
  <si>
    <t>02:16:43</t>
  </si>
  <si>
    <t>02:17:10</t>
  </si>
  <si>
    <t>02:29:53</t>
  </si>
  <si>
    <t>02:31:42</t>
  </si>
  <si>
    <t>02:36:02</t>
  </si>
  <si>
    <t>15:25:53</t>
  </si>
  <si>
    <t>18:10:02</t>
  </si>
  <si>
    <t>18:15:15</t>
  </si>
  <si>
    <t>19:33:24</t>
  </si>
  <si>
    <t>20:30:46</t>
  </si>
  <si>
    <t>21:54:10</t>
  </si>
  <si>
    <t>21:56:25</t>
  </si>
  <si>
    <t>23:11:11</t>
  </si>
  <si>
    <t>16:06:50</t>
  </si>
  <si>
    <t>16:35:19</t>
  </si>
  <si>
    <t>17:15:35</t>
  </si>
  <si>
    <t>17:16:02</t>
  </si>
  <si>
    <t>18:09:56</t>
  </si>
  <si>
    <t>18:10:17</t>
  </si>
  <si>
    <t>18:52:17</t>
  </si>
  <si>
    <t>19:16:08</t>
  </si>
  <si>
    <t>19:28:40</t>
  </si>
  <si>
    <t>19:29:15</t>
  </si>
  <si>
    <t>19:54:30</t>
  </si>
  <si>
    <t>19:55:07</t>
  </si>
  <si>
    <t>20:10:16</t>
  </si>
  <si>
    <t>20:10:40</t>
  </si>
  <si>
    <t>20:27:21</t>
  </si>
  <si>
    <t>20:27:46</t>
  </si>
  <si>
    <t>21:07:36</t>
  </si>
  <si>
    <t>21:09:35</t>
  </si>
  <si>
    <t>21:34:13</t>
  </si>
  <si>
    <t>21:34:38</t>
  </si>
  <si>
    <t>22:08:39</t>
  </si>
  <si>
    <t>22:09:28</t>
  </si>
  <si>
    <t>23:09:04</t>
  </si>
  <si>
    <t>23:56:25</t>
  </si>
  <si>
    <t>01:28:58</t>
  </si>
  <si>
    <t>01:29:23</t>
  </si>
  <si>
    <t>04:32:03</t>
  </si>
  <si>
    <t>05:35:00</t>
  </si>
  <si>
    <t>06:19:39</t>
  </si>
  <si>
    <t>07:06:28</t>
  </si>
  <si>
    <t>07:20:17</t>
  </si>
  <si>
    <t>08:30:28</t>
  </si>
  <si>
    <t>08:35:20</t>
  </si>
  <si>
    <t>09:40:34</t>
  </si>
  <si>
    <t>10:45:25</t>
  </si>
  <si>
    <t>11:26:37</t>
  </si>
  <si>
    <t>12:38:41</t>
  </si>
  <si>
    <t>15:28:13</t>
  </si>
  <si>
    <t>08:06:08</t>
  </si>
  <si>
    <t>12:00:16</t>
  </si>
  <si>
    <t>13:15:37</t>
  </si>
  <si>
    <t>16:22:44</t>
  </si>
  <si>
    <t>07:13:44</t>
  </si>
  <si>
    <t>10:00:22</t>
  </si>
  <si>
    <t>10:07:50</t>
  </si>
  <si>
    <t>12:37:20</t>
  </si>
  <si>
    <t>15:15:33</t>
  </si>
  <si>
    <t>07:03:10</t>
  </si>
  <si>
    <t>12:03:16</t>
  </si>
  <si>
    <t>13:12:23</t>
  </si>
  <si>
    <t>15:34:21</t>
  </si>
  <si>
    <t>07:16:50</t>
  </si>
  <si>
    <t>11:31:01</t>
  </si>
  <si>
    <t>12:40:05</t>
  </si>
  <si>
    <t>15:32:18</t>
  </si>
  <si>
    <t>17:03:00</t>
  </si>
  <si>
    <t>17:05:00</t>
  </si>
  <si>
    <t>18:36:00</t>
  </si>
  <si>
    <t>19:20:00</t>
  </si>
  <si>
    <t>19:21:00</t>
  </si>
  <si>
    <t>19:50:00</t>
  </si>
  <si>
    <t>19:51:00</t>
  </si>
  <si>
    <t>20:25:00</t>
  </si>
  <si>
    <t>21:25:00</t>
  </si>
  <si>
    <t>22:05:00</t>
  </si>
  <si>
    <t>22:06:00</t>
  </si>
  <si>
    <t>07:15:40</t>
  </si>
  <si>
    <t>07:30:59</t>
  </si>
  <si>
    <t>07:31:40</t>
  </si>
  <si>
    <t>08:00:49</t>
  </si>
  <si>
    <t>08:01:31</t>
  </si>
  <si>
    <t>09:01:40</t>
  </si>
  <si>
    <t>09:02:30</t>
  </si>
  <si>
    <t>10:02:37</t>
  </si>
  <si>
    <t>10:02:43</t>
  </si>
  <si>
    <t>10:32:52</t>
  </si>
  <si>
    <t>10:33:05</t>
  </si>
  <si>
    <t>12:32:13</t>
  </si>
  <si>
    <t>16:43:00</t>
  </si>
  <si>
    <t>17:43:00</t>
  </si>
  <si>
    <t>17:45:00</t>
  </si>
  <si>
    <t>21:47:00</t>
  </si>
  <si>
    <t>22:18:00</t>
  </si>
  <si>
    <t>23:15:00</t>
  </si>
  <si>
    <t>15:50:00</t>
  </si>
  <si>
    <t>19:00:00</t>
  </si>
  <si>
    <t>21:40:23</t>
  </si>
  <si>
    <t>22:35:20</t>
  </si>
  <si>
    <t>16:18:52</t>
  </si>
  <si>
    <t>16:19:39</t>
  </si>
  <si>
    <t>16:32:12</t>
  </si>
  <si>
    <t>16:32:58</t>
  </si>
  <si>
    <t>16:50:48</t>
  </si>
  <si>
    <t>16:51:30</t>
  </si>
  <si>
    <t>17:22:25</t>
  </si>
  <si>
    <t>17:23:17</t>
  </si>
  <si>
    <t>18:09:17</t>
  </si>
  <si>
    <t>18:09:58</t>
  </si>
  <si>
    <t>18:47:12</t>
  </si>
  <si>
    <t>19:57:23</t>
  </si>
  <si>
    <t>21:42:06</t>
  </si>
  <si>
    <t>21:42:16</t>
  </si>
  <si>
    <t>22:27:21</t>
  </si>
  <si>
    <t>22:29:02</t>
  </si>
  <si>
    <t>23:08:17</t>
  </si>
  <si>
    <t>07:59:34</t>
  </si>
  <si>
    <t>10:21:29</t>
  </si>
  <si>
    <t>15:11:39</t>
  </si>
  <si>
    <t>07:20:58</t>
  </si>
  <si>
    <t>13:00:42</t>
  </si>
  <si>
    <t>15:06:54</t>
  </si>
  <si>
    <t>08:00:15</t>
  </si>
  <si>
    <t>12:00:24</t>
  </si>
  <si>
    <t>13:10:46</t>
  </si>
  <si>
    <t>15:15:58</t>
  </si>
  <si>
    <t>07:38:32</t>
  </si>
  <si>
    <t>10:04:09</t>
  </si>
  <si>
    <t>10:04:57</t>
  </si>
  <si>
    <t>11:33:52</t>
  </si>
  <si>
    <t>11:36:25</t>
  </si>
  <si>
    <t>13:55:04</t>
  </si>
  <si>
    <t>15:27:38</t>
  </si>
  <si>
    <t>09:58:00</t>
  </si>
  <si>
    <t>13:19:00</t>
  </si>
  <si>
    <t>11:25:41</t>
  </si>
  <si>
    <t>12:40:34</t>
  </si>
  <si>
    <t>13:40:53</t>
  </si>
  <si>
    <t>14:00:47</t>
  </si>
  <si>
    <t>14:20:57</t>
  </si>
  <si>
    <t>14:29:19</t>
  </si>
  <si>
    <t>15:11:30</t>
  </si>
  <si>
    <t>07:14:42</t>
  </si>
  <si>
    <t>13:09:14</t>
  </si>
  <si>
    <t>16:50:00</t>
  </si>
  <si>
    <t>07:01:12</t>
  </si>
  <si>
    <t>12:29:18</t>
  </si>
  <si>
    <t>14:53:41</t>
  </si>
  <si>
    <t>23:46:15</t>
  </si>
  <si>
    <t>01:07:08</t>
  </si>
  <si>
    <t>01:09:19</t>
  </si>
  <si>
    <t>02:16:52</t>
  </si>
  <si>
    <t>02:17:53</t>
  </si>
  <si>
    <t>03:45:59</t>
  </si>
  <si>
    <t>03:49:40</t>
  </si>
  <si>
    <t>05:02:22</t>
  </si>
  <si>
    <t>05:56:37</t>
  </si>
  <si>
    <t>07:02:03</t>
  </si>
  <si>
    <t>07:00:28</t>
  </si>
  <si>
    <t>16:49:23</t>
  </si>
  <si>
    <t>07:05:56</t>
  </si>
  <si>
    <t>09:43:08</t>
  </si>
  <si>
    <t>10:06:42</t>
  </si>
  <si>
    <t>11:34:30</t>
  </si>
  <si>
    <t>11:36:03</t>
  </si>
  <si>
    <t>12:15:52</t>
  </si>
  <si>
    <t>13:18:12</t>
  </si>
  <si>
    <t>15:22:20</t>
  </si>
  <si>
    <t xml:space="preserve">O funcionario estava em treinamento </t>
  </si>
  <si>
    <t>07:12:42</t>
  </si>
  <si>
    <t>10:27:55</t>
  </si>
  <si>
    <t>10:29:13</t>
  </si>
  <si>
    <t>11:59:44</t>
  </si>
  <si>
    <t>13:02:53</t>
  </si>
  <si>
    <t>14:32:48</t>
  </si>
  <si>
    <t>14:34:04</t>
  </si>
  <si>
    <t>16:40:48</t>
  </si>
  <si>
    <t>08:00:33</t>
  </si>
  <si>
    <t>08:01:14</t>
  </si>
  <si>
    <t>08:31:22</t>
  </si>
  <si>
    <t>09:00:13</t>
  </si>
  <si>
    <t>09:28:47</t>
  </si>
  <si>
    <t>09:29:19</t>
  </si>
  <si>
    <t>10:00:27</t>
  </si>
  <si>
    <t>10:02:54</t>
  </si>
  <si>
    <t>10:27:04</t>
  </si>
  <si>
    <t>10:29:40</t>
  </si>
  <si>
    <t>11:02:49</t>
  </si>
  <si>
    <t>12:08:07</t>
  </si>
  <si>
    <t>12:38:20</t>
  </si>
  <si>
    <t>12:39:12</t>
  </si>
  <si>
    <t>13:00:22</t>
  </si>
  <si>
    <t>13:03:40</t>
  </si>
  <si>
    <t>13:38:49</t>
  </si>
  <si>
    <t>13:40:25</t>
  </si>
  <si>
    <t>14:34:35</t>
  </si>
  <si>
    <t>14:38:03</t>
  </si>
  <si>
    <t>15:00:13</t>
  </si>
  <si>
    <t>07:03:20</t>
  </si>
  <si>
    <t>07:32:06</t>
  </si>
  <si>
    <t>08:01:12</t>
  </si>
  <si>
    <t>08:54:02</t>
  </si>
  <si>
    <t>11:30:42</t>
  </si>
  <si>
    <t>12:31:42</t>
  </si>
  <si>
    <t>16:31:48</t>
  </si>
  <si>
    <t>07:19:51</t>
  </si>
  <si>
    <t>11:24:59</t>
  </si>
  <si>
    <t>11:29:42</t>
  </si>
  <si>
    <t>16:20:53</t>
  </si>
  <si>
    <t>07:12:06</t>
  </si>
  <si>
    <t>11:29:14</t>
  </si>
  <si>
    <t>12:34:40</t>
  </si>
  <si>
    <t>16:33:50</t>
  </si>
  <si>
    <t>08:01:28</t>
  </si>
  <si>
    <t>09:59:40</t>
  </si>
  <si>
    <t>10:01:27</t>
  </si>
  <si>
    <t>11:23:36</t>
  </si>
  <si>
    <t>12:31:46</t>
  </si>
  <si>
    <t>15:22:31</t>
  </si>
  <si>
    <t>08:18:41</t>
  </si>
  <si>
    <t>11:31:52</t>
  </si>
  <si>
    <t>12:53:30</t>
  </si>
  <si>
    <t>15:16:34</t>
  </si>
  <si>
    <t>02:36:41</t>
  </si>
  <si>
    <t>06:38:33</t>
  </si>
  <si>
    <t>15:15:20</t>
  </si>
  <si>
    <t>18:54:04</t>
  </si>
  <si>
    <t>18:54:47</t>
  </si>
  <si>
    <t>20:44:03</t>
  </si>
  <si>
    <t>20:45:44</t>
  </si>
  <si>
    <t>22:47:53</t>
  </si>
  <si>
    <t>07:23:22</t>
  </si>
  <si>
    <t>11:26:30</t>
  </si>
  <si>
    <t>12:35:04</t>
  </si>
  <si>
    <t>16:35:10</t>
  </si>
  <si>
    <t>15:32:47</t>
  </si>
  <si>
    <t>18:02:34</t>
  </si>
  <si>
    <t>18:07:22</t>
  </si>
  <si>
    <t>20:18:14</t>
  </si>
  <si>
    <t>20:21:10</t>
  </si>
  <si>
    <t>21:32:05</t>
  </si>
  <si>
    <t>21:34:36</t>
  </si>
  <si>
    <t>22:58:31</t>
  </si>
  <si>
    <t>07:35:13</t>
  </si>
  <si>
    <t>15:29:33</t>
  </si>
  <si>
    <t>16:36:46</t>
  </si>
  <si>
    <t>15:35:50</t>
  </si>
  <si>
    <t>19:40:04</t>
  </si>
  <si>
    <t>22:16:23</t>
  </si>
  <si>
    <t>00:09:52</t>
  </si>
  <si>
    <t>04:06:38</t>
  </si>
  <si>
    <t>04:08:20</t>
  </si>
  <si>
    <t>04:47:10</t>
  </si>
  <si>
    <t>04:49:14</t>
  </si>
  <si>
    <t>05:37:11</t>
  </si>
  <si>
    <t>05:40:57</t>
  </si>
  <si>
    <t>06:28:56</t>
  </si>
  <si>
    <t>06:32:16</t>
  </si>
  <si>
    <t>07:16:13</t>
  </si>
  <si>
    <t>07:22:54</t>
  </si>
  <si>
    <t>11:24:10</t>
  </si>
  <si>
    <t>12:40:41</t>
  </si>
  <si>
    <t>16:28:04</t>
  </si>
  <si>
    <t>12:40:59</t>
  </si>
  <si>
    <t>14:00:07</t>
  </si>
  <si>
    <t>11:56:47</t>
  </si>
  <si>
    <t>07:17:13</t>
  </si>
  <si>
    <t>07:21:36</t>
  </si>
  <si>
    <t>08:21:45</t>
  </si>
  <si>
    <t>07:39:15</t>
  </si>
  <si>
    <t>14:08:50</t>
  </si>
  <si>
    <t>08:21:55</t>
  </si>
  <si>
    <t>10:20:47</t>
  </si>
  <si>
    <t>10:20:49</t>
  </si>
  <si>
    <t>13:00:23</t>
  </si>
  <si>
    <t>14:03:06</t>
  </si>
  <si>
    <t>15:10:11</t>
  </si>
  <si>
    <t>07:10:22</t>
  </si>
  <si>
    <t>13:10:23</t>
  </si>
  <si>
    <t>16:47:21</t>
  </si>
  <si>
    <t>08:10:00</t>
  </si>
  <si>
    <t>13:50:00</t>
  </si>
  <si>
    <t>07:22:57</t>
  </si>
  <si>
    <t>11:33:43</t>
  </si>
  <si>
    <t>12:40:50</t>
  </si>
  <si>
    <t>16:20:05</t>
  </si>
  <si>
    <t>07:15:16</t>
  </si>
  <si>
    <t>12:00:25</t>
  </si>
  <si>
    <t>14:00:26</t>
  </si>
  <si>
    <t>14:45:00</t>
  </si>
  <si>
    <t>11:01:00</t>
  </si>
  <si>
    <t>11:31:00</t>
  </si>
  <si>
    <t>15:37:15</t>
  </si>
  <si>
    <t>20:04:28</t>
  </si>
  <si>
    <t>21:06:49</t>
  </si>
  <si>
    <t>23:31:59</t>
  </si>
  <si>
    <t>14:38:14</t>
  </si>
  <si>
    <t>22:38:25</t>
  </si>
  <si>
    <t>15:37:05</t>
  </si>
  <si>
    <t>20:00:15</t>
  </si>
  <si>
    <t>16:44:36</t>
  </si>
  <si>
    <t>18:52:44</t>
  </si>
  <si>
    <t>19:33:31</t>
  </si>
  <si>
    <t>23:10:40</t>
  </si>
  <si>
    <t>15:39:05</t>
  </si>
  <si>
    <t>21:11:37</t>
  </si>
  <si>
    <t>23:30:04</t>
  </si>
  <si>
    <t>23:31:08</t>
  </si>
  <si>
    <t>15:38:01</t>
  </si>
  <si>
    <t>21:59:55</t>
  </si>
  <si>
    <t>07:09:14</t>
  </si>
  <si>
    <t>08:27:17</t>
  </si>
  <si>
    <t>08:32:18</t>
  </si>
  <si>
    <t>10:06:45</t>
  </si>
  <si>
    <t>13:36:07</t>
  </si>
  <si>
    <t>15:18:04</t>
  </si>
  <si>
    <t>15:19:00</t>
  </si>
  <si>
    <t>16:39:11</t>
  </si>
  <si>
    <t>14:34:34</t>
  </si>
  <si>
    <t>15:10:42</t>
  </si>
  <si>
    <t>07:14:26</t>
  </si>
  <si>
    <t>11:27:36</t>
  </si>
  <si>
    <t>12:41:08</t>
  </si>
  <si>
    <t>16:20:27</t>
  </si>
  <si>
    <t>07:02:11</t>
  </si>
  <si>
    <t>12:30:17</t>
  </si>
  <si>
    <t>13:33:40</t>
  </si>
  <si>
    <t>15:55:47</t>
  </si>
  <si>
    <t>07:20:41</t>
  </si>
  <si>
    <t>07:50:49</t>
  </si>
  <si>
    <t>07:51:20</t>
  </si>
  <si>
    <t>08:20:29</t>
  </si>
  <si>
    <t>08:21:02</t>
  </si>
  <si>
    <t>08:40:13</t>
  </si>
  <si>
    <t>09:00:54</t>
  </si>
  <si>
    <t>09:01:31</t>
  </si>
  <si>
    <t>09:20:40</t>
  </si>
  <si>
    <t>09:21:14</t>
  </si>
  <si>
    <t>09:40:23</t>
  </si>
  <si>
    <t>09:41:45</t>
  </si>
  <si>
    <t>10:00:53</t>
  </si>
  <si>
    <t>10:01:39</t>
  </si>
  <si>
    <t>10:30:46</t>
  </si>
  <si>
    <t>10:31:36</t>
  </si>
  <si>
    <t>12:05:27</t>
  </si>
  <si>
    <t>12:45:39</t>
  </si>
  <si>
    <t>12:46:11</t>
  </si>
  <si>
    <t>15:02:20</t>
  </si>
  <si>
    <t>23:42:09</t>
  </si>
  <si>
    <t>01:00:36</t>
  </si>
  <si>
    <t>01:03:19</t>
  </si>
  <si>
    <t>02:49:00</t>
  </si>
  <si>
    <t>02:52:02</t>
  </si>
  <si>
    <t>03:51:13</t>
  </si>
  <si>
    <t>05:11:18</t>
  </si>
  <si>
    <t>06:24:58</t>
  </si>
  <si>
    <t>00:00:31</t>
  </si>
  <si>
    <t>01:52:45</t>
  </si>
  <si>
    <t>02:40:46</t>
  </si>
  <si>
    <t>06:54:56</t>
  </si>
  <si>
    <t>07:06:53</t>
  </si>
  <si>
    <t>09:18:38</t>
  </si>
  <si>
    <t>13:33:48</t>
  </si>
  <si>
    <t>14:40:51</t>
  </si>
  <si>
    <t>16:43:12</t>
  </si>
  <si>
    <t>07:14:35</t>
  </si>
  <si>
    <t>08:14:41</t>
  </si>
  <si>
    <t>08:16:26</t>
  </si>
  <si>
    <t>12:05:08</t>
  </si>
  <si>
    <t>07:33:33</t>
  </si>
  <si>
    <t>08:00:40</t>
  </si>
  <si>
    <t>08:03:58</t>
  </si>
  <si>
    <t>08:33:06</t>
  </si>
  <si>
    <t>08:35:43</t>
  </si>
  <si>
    <t>09:00:52</t>
  </si>
  <si>
    <t>09:01:07</t>
  </si>
  <si>
    <t>09:35:13</t>
  </si>
  <si>
    <t>09:37:47</t>
  </si>
  <si>
    <t>10:09:55</t>
  </si>
  <si>
    <t>10:10:14</t>
  </si>
  <si>
    <t>10:25:26</t>
  </si>
  <si>
    <t>10:26:57</t>
  </si>
  <si>
    <t>11:00:08</t>
  </si>
  <si>
    <t>11:04:27</t>
  </si>
  <si>
    <t>12:39:15</t>
  </si>
  <si>
    <t>13:02:45</t>
  </si>
  <si>
    <t>13:32:55</t>
  </si>
  <si>
    <t>13:37:28</t>
  </si>
  <si>
    <t>14:00:40</t>
  </si>
  <si>
    <t>14:05:00</t>
  </si>
  <si>
    <t>14:33:07</t>
  </si>
  <si>
    <t>14:37:20</t>
  </si>
  <si>
    <t>15:00:33</t>
  </si>
  <si>
    <t>15:16:55</t>
  </si>
  <si>
    <t>16:23:09</t>
  </si>
  <si>
    <t>07:18:29</t>
  </si>
  <si>
    <t>11:32:36</t>
  </si>
  <si>
    <t>07:20:42</t>
  </si>
  <si>
    <t>11:25:52</t>
  </si>
  <si>
    <t>12:04:24</t>
  </si>
  <si>
    <t>15:08:55</t>
  </si>
  <si>
    <t>13:00:29</t>
  </si>
  <si>
    <t>15:11:40</t>
  </si>
  <si>
    <t>07:00:22</t>
  </si>
  <si>
    <t>12:00:41</t>
  </si>
  <si>
    <t>13:00:10</t>
  </si>
  <si>
    <t>15:00:26</t>
  </si>
  <si>
    <t>10:09:48</t>
  </si>
  <si>
    <t>12:27:55</t>
  </si>
  <si>
    <t>07:16:19</t>
  </si>
  <si>
    <t>08:51:10</t>
  </si>
  <si>
    <t>08:51:24</t>
  </si>
  <si>
    <t>10:51:39</t>
  </si>
  <si>
    <t>10:51:58</t>
  </si>
  <si>
    <t>12:27:07</t>
  </si>
  <si>
    <t>10:40:00</t>
  </si>
  <si>
    <t>11:40:00</t>
  </si>
  <si>
    <t>15:00:05</t>
  </si>
  <si>
    <t>07:11:30</t>
  </si>
  <si>
    <t>12:20:08</t>
  </si>
  <si>
    <t>16:44:15</t>
  </si>
  <si>
    <t>07:00:46</t>
  </si>
  <si>
    <t>12:00:54</t>
  </si>
  <si>
    <t>16:50:50</t>
  </si>
  <si>
    <t>07:08:15</t>
  </si>
  <si>
    <t>08:18:28</t>
  </si>
  <si>
    <t>08:20:46</t>
  </si>
  <si>
    <t>13:17:43</t>
  </si>
  <si>
    <t>12:50:39</t>
  </si>
  <si>
    <t>15:11:15</t>
  </si>
  <si>
    <t>15:11:24</t>
  </si>
  <si>
    <t>16:31:58</t>
  </si>
  <si>
    <t>12:31:02</t>
  </si>
  <si>
    <t>15:56:12</t>
  </si>
  <si>
    <t>16:08:16</t>
  </si>
  <si>
    <t>16:29:25</t>
  </si>
  <si>
    <t>15:37:00</t>
  </si>
  <si>
    <t>22:00:41</t>
  </si>
  <si>
    <t>23:20:47</t>
  </si>
  <si>
    <t>07:27:55</t>
  </si>
  <si>
    <t>10:28:28</t>
  </si>
  <si>
    <t>07:05:28</t>
  </si>
  <si>
    <t>14:35:58</t>
  </si>
  <si>
    <t>00:19:48</t>
  </si>
  <si>
    <t>06:59:46</t>
  </si>
  <si>
    <t>01:19:55</t>
  </si>
  <si>
    <t>01:28:08</t>
  </si>
  <si>
    <t>01:29:59</t>
  </si>
  <si>
    <t>06:45:33</t>
  </si>
  <si>
    <t>16:04:36</t>
  </si>
  <si>
    <t>19:13:54</t>
  </si>
  <si>
    <t>19:18:55</t>
  </si>
  <si>
    <t>21:34:59</t>
  </si>
  <si>
    <t>21:39:19</t>
  </si>
  <si>
    <t>22:51:10</t>
  </si>
  <si>
    <t>12:39:30</t>
  </si>
  <si>
    <t>16:33:48</t>
  </si>
  <si>
    <t>07:27:26</t>
  </si>
  <si>
    <t>11:30:47</t>
  </si>
  <si>
    <t>12:42:24</t>
  </si>
  <si>
    <t>16:25:43</t>
  </si>
  <si>
    <t>12:40:53</t>
  </si>
  <si>
    <t>16:30:03</t>
  </si>
  <si>
    <t>12:00:37</t>
  </si>
  <si>
    <t>13:16:58</t>
  </si>
  <si>
    <t>16:21:12</t>
  </si>
  <si>
    <t>07:22:53</t>
  </si>
  <si>
    <t>11:30:03</t>
  </si>
  <si>
    <t>16:24:32</t>
  </si>
  <si>
    <t>14:01:27</t>
  </si>
  <si>
    <t>15:20:38</t>
  </si>
  <si>
    <t>07:15:59</t>
  </si>
  <si>
    <t>12:02:10</t>
  </si>
  <si>
    <t>16:00:22</t>
  </si>
  <si>
    <t>16:00:58</t>
  </si>
  <si>
    <t>16:30:15</t>
  </si>
  <si>
    <t>15:47:41</t>
  </si>
  <si>
    <t>16:50:13</t>
  </si>
  <si>
    <t>16:53:53</t>
  </si>
  <si>
    <t>18:46:46</t>
  </si>
  <si>
    <t>19:38:30</t>
  </si>
  <si>
    <t>23:12:22</t>
  </si>
  <si>
    <t>15:44:23</t>
  </si>
  <si>
    <t>20:08:11</t>
  </si>
  <si>
    <t>21:10:15</t>
  </si>
  <si>
    <t>21:27:35</t>
  </si>
  <si>
    <t>21:28:29</t>
  </si>
  <si>
    <t>23:00:52</t>
  </si>
  <si>
    <t>15:42:00</t>
  </si>
  <si>
    <t>16:38:00</t>
  </si>
  <si>
    <t>23:01:26</t>
  </si>
  <si>
    <t>23:03:24</t>
  </si>
  <si>
    <t>23:30:13</t>
  </si>
  <si>
    <t>22:00:30</t>
  </si>
  <si>
    <t>22:35:30</t>
  </si>
  <si>
    <t>12:32:26</t>
  </si>
  <si>
    <t>16:34:35</t>
  </si>
  <si>
    <t>07:26:18</t>
  </si>
  <si>
    <t>11:32:26</t>
  </si>
  <si>
    <t>12:31:58</t>
  </si>
  <si>
    <t>16:27:11</t>
  </si>
  <si>
    <t>15:15:22</t>
  </si>
  <si>
    <t>16:35:21</t>
  </si>
  <si>
    <t>13:41:10</t>
  </si>
  <si>
    <t>14:11:37</t>
  </si>
  <si>
    <t>14:49:49</t>
  </si>
  <si>
    <t>14:50:35</t>
  </si>
  <si>
    <t>15:19:56</t>
  </si>
  <si>
    <t>15:20:37</t>
  </si>
  <si>
    <t>15:49:47</t>
  </si>
  <si>
    <t>15:50:27</t>
  </si>
  <si>
    <t>16:19:09</t>
  </si>
  <si>
    <t>16:20:20</t>
  </si>
  <si>
    <t>16:45:30</t>
  </si>
  <si>
    <t>08:00:51</t>
  </si>
  <si>
    <t>08:01:44</t>
  </si>
  <si>
    <t>08:30:55</t>
  </si>
  <si>
    <t>08:31:30</t>
  </si>
  <si>
    <t>09:00:39</t>
  </si>
  <si>
    <t>09:01:25</t>
  </si>
  <si>
    <t>09:30:34</t>
  </si>
  <si>
    <t>09:31:07</t>
  </si>
  <si>
    <t>10:20:22</t>
  </si>
  <si>
    <t>10:21:04</t>
  </si>
  <si>
    <t>12:34:03</t>
  </si>
  <si>
    <t>13:15:11</t>
  </si>
  <si>
    <t>13:16:55</t>
  </si>
  <si>
    <t>14:01:55</t>
  </si>
  <si>
    <t>14:30:01</t>
  </si>
  <si>
    <t>14:31:48</t>
  </si>
  <si>
    <t>15:00:55</t>
  </si>
  <si>
    <t>15:02:22</t>
  </si>
  <si>
    <t>15:35:28</t>
  </si>
  <si>
    <t>15:36:05</t>
  </si>
  <si>
    <t>16:20:13</t>
  </si>
  <si>
    <t>06:30:02</t>
  </si>
  <si>
    <t>23:38:28</t>
  </si>
  <si>
    <t>01:25:16</t>
  </si>
  <si>
    <t>01:26:56</t>
  </si>
  <si>
    <t>03:31:28</t>
  </si>
  <si>
    <t>04:40:41</t>
  </si>
  <si>
    <t>05:25:53</t>
  </si>
  <si>
    <t>05:35:33</t>
  </si>
  <si>
    <t>05:41:41</t>
  </si>
  <si>
    <t>05:47:39</t>
  </si>
  <si>
    <t>07:00:10</t>
  </si>
  <si>
    <t>16:49:30</t>
  </si>
  <si>
    <t>00:03:36</t>
  </si>
  <si>
    <t>01:49:14</t>
  </si>
  <si>
    <t>02:23:44</t>
  </si>
  <si>
    <t>06:55:26</t>
  </si>
  <si>
    <t>14:16:37</t>
  </si>
  <si>
    <t>16:36:48</t>
  </si>
  <si>
    <t>09:27:26</t>
  </si>
  <si>
    <t>09:27:44</t>
  </si>
  <si>
    <t>11:21:55</t>
  </si>
  <si>
    <t>11:24:48</t>
  </si>
  <si>
    <t>12:13:20</t>
  </si>
  <si>
    <t>13:09:28</t>
  </si>
  <si>
    <t>16:37:38</t>
  </si>
  <si>
    <t>07:24:58</t>
  </si>
  <si>
    <t>11:32:07</t>
  </si>
  <si>
    <t>12:47:17</t>
  </si>
  <si>
    <t>16:22:24</t>
  </si>
  <si>
    <t>12:30:52</t>
  </si>
  <si>
    <t>15:58:02</t>
  </si>
  <si>
    <t>07:12:23</t>
  </si>
  <si>
    <t>11:31:18</t>
  </si>
  <si>
    <t>12:36:22</t>
  </si>
  <si>
    <t>16:38:29</t>
  </si>
  <si>
    <t>11:28:36</t>
  </si>
  <si>
    <t>12:33:13</t>
  </si>
  <si>
    <t>16:21:26</t>
  </si>
  <si>
    <t>07:12:03</t>
  </si>
  <si>
    <t>11:26:13</t>
  </si>
  <si>
    <t>07:10:16</t>
  </si>
  <si>
    <t>08:01:39</t>
  </si>
  <si>
    <t>08:45:28</t>
  </si>
  <si>
    <t>08:46:27</t>
  </si>
  <si>
    <t>09:25:06</t>
  </si>
  <si>
    <t>09:26:26</t>
  </si>
  <si>
    <t>10:50:34</t>
  </si>
  <si>
    <t>11:30:19</t>
  </si>
  <si>
    <t>12:32:10</t>
  </si>
  <si>
    <t>15:24:18</t>
  </si>
  <si>
    <t>11:29:59</t>
  </si>
  <si>
    <t>12:35:50</t>
  </si>
  <si>
    <t>15:33:00</t>
  </si>
  <si>
    <t>15:35:52</t>
  </si>
  <si>
    <t>16:39:01</t>
  </si>
  <si>
    <t>07:03:45</t>
  </si>
  <si>
    <t>09:02:07</t>
  </si>
  <si>
    <t>09:07:35</t>
  </si>
  <si>
    <t>12:07:41</t>
  </si>
  <si>
    <t>09:10:23</t>
  </si>
  <si>
    <t>12:10:32</t>
  </si>
  <si>
    <t>13:18:31</t>
  </si>
  <si>
    <t>15:21:56</t>
  </si>
  <si>
    <t>07:03:57</t>
  </si>
  <si>
    <t>07:48:09</t>
  </si>
  <si>
    <t>00:09:23</t>
  </si>
  <si>
    <t>02:54:27</t>
  </si>
  <si>
    <t>02:54:43</t>
  </si>
  <si>
    <t>03:19:51</t>
  </si>
  <si>
    <t>03:20:16</t>
  </si>
  <si>
    <t>03:23:08</t>
  </si>
  <si>
    <t>03:23:26</t>
  </si>
  <si>
    <t>04:31:59</t>
  </si>
  <si>
    <t>04:32:21</t>
  </si>
  <si>
    <t>04:41:31</t>
  </si>
  <si>
    <t>04:41:49</t>
  </si>
  <si>
    <t>04:44:46</t>
  </si>
  <si>
    <t>04:46:35</t>
  </si>
  <si>
    <t>04:49:01</t>
  </si>
  <si>
    <t>04:49:46</t>
  </si>
  <si>
    <t>04:52:26</t>
  </si>
  <si>
    <t>04:52:48</t>
  </si>
  <si>
    <t>04:57:29</t>
  </si>
  <si>
    <t>04:58:02</t>
  </si>
  <si>
    <t>05:02:03</t>
  </si>
  <si>
    <t>05:03:40</t>
  </si>
  <si>
    <t>06:51:11</t>
  </si>
  <si>
    <t>15:25:25</t>
  </si>
  <si>
    <t>17:29:33</t>
  </si>
  <si>
    <t>17:30:11</t>
  </si>
  <si>
    <t>20:36:18</t>
  </si>
  <si>
    <t>20:47:05</t>
  </si>
  <si>
    <t>22:04:43</t>
  </si>
  <si>
    <t>23:04:10</t>
  </si>
  <si>
    <t>07:23:49</t>
  </si>
  <si>
    <t>11:28:59</t>
  </si>
  <si>
    <t>16:37:26</t>
  </si>
  <si>
    <t>23:36:50</t>
  </si>
  <si>
    <t>00:17:10</t>
  </si>
  <si>
    <t>00:27:47</t>
  </si>
  <si>
    <t>02:40:57</t>
  </si>
  <si>
    <t>15:47:23</t>
  </si>
  <si>
    <t>22:44:13</t>
  </si>
  <si>
    <t>01:40:00</t>
  </si>
  <si>
    <t>03:10:00</t>
  </si>
  <si>
    <t>04:50:00</t>
  </si>
  <si>
    <t>00:32:14</t>
  </si>
  <si>
    <t>00:32:39</t>
  </si>
  <si>
    <t>00:32:49</t>
  </si>
  <si>
    <t>01:12:49</t>
  </si>
  <si>
    <t>01:12:54</t>
  </si>
  <si>
    <t>01:15:18</t>
  </si>
  <si>
    <t>01:17:00</t>
  </si>
  <si>
    <t>02:33:48</t>
  </si>
  <si>
    <t>02:53:46</t>
  </si>
  <si>
    <t>04:38:41</t>
  </si>
  <si>
    <t>04:41:21</t>
  </si>
  <si>
    <t>06:38:35</t>
  </si>
  <si>
    <t>06:41:43</t>
  </si>
  <si>
    <t>06:58:32</t>
  </si>
  <si>
    <t>07:20:49</t>
  </si>
  <si>
    <t>11:25:57</t>
  </si>
  <si>
    <t>12:40:54</t>
  </si>
  <si>
    <t>14:40:03</t>
  </si>
  <si>
    <t>14:45:55</t>
  </si>
  <si>
    <t>16:38:03</t>
  </si>
  <si>
    <t>07:06:23</t>
  </si>
  <si>
    <t>12:02:01</t>
  </si>
  <si>
    <t>16:47:12</t>
  </si>
  <si>
    <t>07:14:54</t>
  </si>
  <si>
    <t>13:03:14</t>
  </si>
  <si>
    <t>14:14:50</t>
  </si>
  <si>
    <t>16:34:03</t>
  </si>
  <si>
    <t>07:16:33</t>
  </si>
  <si>
    <t>11:33:54</t>
  </si>
  <si>
    <t>07:04:19</t>
  </si>
  <si>
    <t>12:00:31</t>
  </si>
  <si>
    <t>13:15:43</t>
  </si>
  <si>
    <t>15:26:03</t>
  </si>
  <si>
    <t>07:09:40</t>
  </si>
  <si>
    <t>08:00:59</t>
  </si>
  <si>
    <t>10:00:54</t>
  </si>
  <si>
    <t>16:37:00</t>
  </si>
  <si>
    <t>18:42:59</t>
  </si>
  <si>
    <t>21:30:00</t>
  </si>
  <si>
    <t>22:30:00</t>
  </si>
  <si>
    <t>22:32:00</t>
  </si>
  <si>
    <t>13:30:16</t>
  </si>
  <si>
    <t>16:31:25</t>
  </si>
  <si>
    <t>16:09:18</t>
  </si>
  <si>
    <t>18:11:29</t>
  </si>
  <si>
    <t>18:13:32</t>
  </si>
  <si>
    <t>19:15:23</t>
  </si>
  <si>
    <t>20:07:59</t>
  </si>
  <si>
    <t>23:13:43</t>
  </si>
  <si>
    <t>18:02:00</t>
  </si>
  <si>
    <t>19:02:00</t>
  </si>
  <si>
    <t>21:03:00</t>
  </si>
  <si>
    <t>13:28:24</t>
  </si>
  <si>
    <t>15:11:44</t>
  </si>
  <si>
    <t>07:12:39</t>
  </si>
  <si>
    <t>10:00:26</t>
  </si>
  <si>
    <t>10:03:45</t>
  </si>
  <si>
    <t>13:37:15</t>
  </si>
  <si>
    <t>14:42:30</t>
  </si>
  <si>
    <t>16:36:27</t>
  </si>
  <si>
    <t>10:50:35</t>
  </si>
  <si>
    <t>07:20:18</t>
  </si>
  <si>
    <t>10:50:00</t>
  </si>
  <si>
    <t>11:00:52</t>
  </si>
  <si>
    <t>13:15:00</t>
  </si>
  <si>
    <t>07:11:12</t>
  </si>
  <si>
    <t>11:26:27</t>
  </si>
  <si>
    <t>07:10:37</t>
  </si>
  <si>
    <t>11:29:46</t>
  </si>
  <si>
    <t>16:45:46</t>
  </si>
  <si>
    <t>07:10:07</t>
  </si>
  <si>
    <t>07:39:00</t>
  </si>
  <si>
    <t>07:41:54</t>
  </si>
  <si>
    <t>08:23:04</t>
  </si>
  <si>
    <t>08:25:01</t>
  </si>
  <si>
    <t>16:45:20</t>
  </si>
  <si>
    <t>07:02:51</t>
  </si>
  <si>
    <t>13:31:20</t>
  </si>
  <si>
    <t>15:58:29</t>
  </si>
  <si>
    <t>07:02:15</t>
  </si>
  <si>
    <t>12:30:23</t>
  </si>
  <si>
    <t>13:34:48</t>
  </si>
  <si>
    <t>15:54:57</t>
  </si>
  <si>
    <t>07:00:14</t>
  </si>
  <si>
    <t>13:00:08</t>
  </si>
  <si>
    <t>16:21:15</t>
  </si>
  <si>
    <t>00:00:15</t>
  </si>
  <si>
    <t>01:44:27</t>
  </si>
  <si>
    <t>02:19:10</t>
  </si>
  <si>
    <t>06:56:59</t>
  </si>
  <si>
    <t>07:02:36</t>
  </si>
  <si>
    <t>09:39:05</t>
  </si>
  <si>
    <t>09:39:52</t>
  </si>
  <si>
    <t>12:48:10</t>
  </si>
  <si>
    <t>13:48:08</t>
  </si>
  <si>
    <t>16:38:47</t>
  </si>
  <si>
    <t>07:22:23</t>
  </si>
  <si>
    <t>09:38:16</t>
  </si>
  <si>
    <t>09:39:26</t>
  </si>
  <si>
    <t>12:00:23</t>
  </si>
  <si>
    <t>12:57:16</t>
  </si>
  <si>
    <t>16:37:44</t>
  </si>
  <si>
    <t>07:24:57</t>
  </si>
  <si>
    <t>08:00:02</t>
  </si>
  <si>
    <t>08:00:19</t>
  </si>
  <si>
    <t>08:25:25</t>
  </si>
  <si>
    <t>08:25:55</t>
  </si>
  <si>
    <t>09:00:59</t>
  </si>
  <si>
    <t>09:01:18</t>
  </si>
  <si>
    <t>09:26:25</t>
  </si>
  <si>
    <t>09:27:11</t>
  </si>
  <si>
    <t>10:00:16</t>
  </si>
  <si>
    <t>10:03:34</t>
  </si>
  <si>
    <t>10:27:43</t>
  </si>
  <si>
    <t>10:28:15</t>
  </si>
  <si>
    <t>11:00:26</t>
  </si>
  <si>
    <t>11:04:42</t>
  </si>
  <si>
    <t>11:28:50</t>
  </si>
  <si>
    <t>12:29:35</t>
  </si>
  <si>
    <t>13:01:08</t>
  </si>
  <si>
    <t>13:30:57</t>
  </si>
  <si>
    <t>14:03:03</t>
  </si>
  <si>
    <t>14:03:25</t>
  </si>
  <si>
    <t>14:31:37</t>
  </si>
  <si>
    <t>14:32:10</t>
  </si>
  <si>
    <t>15:32:38</t>
  </si>
  <si>
    <t>16:32:45</t>
  </si>
  <si>
    <t>07:09:18</t>
  </si>
  <si>
    <t>07:32:35</t>
  </si>
  <si>
    <t>07:38:12</t>
  </si>
  <si>
    <t>08:00:28</t>
  </si>
  <si>
    <t>08:06:42</t>
  </si>
  <si>
    <t>08:32:51</t>
  </si>
  <si>
    <t>08:34:28</t>
  </si>
  <si>
    <t>09:00:40</t>
  </si>
  <si>
    <t>09:05:27</t>
  </si>
  <si>
    <t>09:34:38</t>
  </si>
  <si>
    <t>09:35:01</t>
  </si>
  <si>
    <t>10:00:15</t>
  </si>
  <si>
    <t>10:07:01</t>
  </si>
  <si>
    <t>10:29:11</t>
  </si>
  <si>
    <t>10:30:31</t>
  </si>
  <si>
    <t>11:00:39</t>
  </si>
  <si>
    <t>12:06:26</t>
  </si>
  <si>
    <t>12:30:38</t>
  </si>
  <si>
    <t>12:33:00</t>
  </si>
  <si>
    <t>13:10:04</t>
  </si>
  <si>
    <t>13:28:17</t>
  </si>
  <si>
    <t>14:05:47</t>
  </si>
  <si>
    <t>14:06:16</t>
  </si>
  <si>
    <t>14:30:26</t>
  </si>
  <si>
    <t>14:32:44</t>
  </si>
  <si>
    <t>15:00:52</t>
  </si>
  <si>
    <t>15:08:11</t>
  </si>
  <si>
    <t>15:30:20</t>
  </si>
  <si>
    <t>16:10:49</t>
  </si>
  <si>
    <t>11:00:53</t>
  </si>
  <si>
    <t>13:00:03</t>
  </si>
  <si>
    <t>14:30:50</t>
  </si>
  <si>
    <t>08:00:58</t>
  </si>
  <si>
    <t>09:00:17</t>
  </si>
  <si>
    <t>07:17:23</t>
  </si>
  <si>
    <t>08:28:30</t>
  </si>
  <si>
    <t>08:29:17</t>
  </si>
  <si>
    <t>08:29:59</t>
  </si>
  <si>
    <t>09:19:05</t>
  </si>
  <si>
    <t>10:09:01</t>
  </si>
  <si>
    <t>10:14:29</t>
  </si>
  <si>
    <t>12:35:25</t>
  </si>
  <si>
    <t>13:23:23</t>
  </si>
  <si>
    <t>16:23:33</t>
  </si>
  <si>
    <t>07:29:54</t>
  </si>
  <si>
    <t>11:30:01</t>
  </si>
  <si>
    <t>12:37:47</t>
  </si>
  <si>
    <t>07:15:09</t>
  </si>
  <si>
    <t>09:45:22</t>
  </si>
  <si>
    <t>09:47:16</t>
  </si>
  <si>
    <t>12:00:30</t>
  </si>
  <si>
    <t>15:15:29</t>
  </si>
  <si>
    <t>13:00:41</t>
  </si>
  <si>
    <t>13:56:51</t>
  </si>
  <si>
    <t>14:14:56</t>
  </si>
  <si>
    <t>15:12:09</t>
  </si>
  <si>
    <t>15:29:32</t>
  </si>
  <si>
    <t>16:24:42</t>
  </si>
  <si>
    <t>07:19:53</t>
  </si>
  <si>
    <t>09:30:04</t>
  </si>
  <si>
    <t>09:44:25</t>
  </si>
  <si>
    <t>11:40:40</t>
  </si>
  <si>
    <t>12:49:10</t>
  </si>
  <si>
    <t>16:31:22</t>
  </si>
  <si>
    <t>07:17:12</t>
  </si>
  <si>
    <t>13:00:30</t>
  </si>
  <si>
    <t>16:30:38</t>
  </si>
  <si>
    <t>12:37:33</t>
  </si>
  <si>
    <t>16:32:42</t>
  </si>
  <si>
    <t>07:12:56</t>
  </si>
  <si>
    <t>11:27:03</t>
  </si>
  <si>
    <t>12:32:51</t>
  </si>
  <si>
    <t>16:30:01</t>
  </si>
  <si>
    <t>07:10:52</t>
  </si>
  <si>
    <t>09:12:19</t>
  </si>
  <si>
    <t>09:13:42</t>
  </si>
  <si>
    <t>09:45:52</t>
  </si>
  <si>
    <t>09:46:13</t>
  </si>
  <si>
    <t>10:30:32</t>
  </si>
  <si>
    <t>10:30:59</t>
  </si>
  <si>
    <t>11:30:02</t>
  </si>
  <si>
    <t>12:30:33</t>
  </si>
  <si>
    <t>15:32:32</t>
  </si>
  <si>
    <t>07:21:51</t>
  </si>
  <si>
    <t>10:00:59</t>
  </si>
  <si>
    <t>10:08:06</t>
  </si>
  <si>
    <t>12:15:14</t>
  </si>
  <si>
    <t>13:32:13</t>
  </si>
  <si>
    <t>16:39:23</t>
  </si>
  <si>
    <t>09:17:41</t>
  </si>
  <si>
    <t>07:48:51</t>
  </si>
  <si>
    <t>12:01:20</t>
  </si>
  <si>
    <t>13:24:01</t>
  </si>
  <si>
    <t>13:24:11</t>
  </si>
  <si>
    <t>15:27:22</t>
  </si>
  <si>
    <t>07:12:26</t>
  </si>
  <si>
    <t>07:58:11</t>
  </si>
  <si>
    <t>07:58:22</t>
  </si>
  <si>
    <t>08:51:12</t>
  </si>
  <si>
    <t>08:51:36</t>
  </si>
  <si>
    <t>09:35:25</t>
  </si>
  <si>
    <t>09:54:51</t>
  </si>
  <si>
    <t>11:30:18</t>
  </si>
  <si>
    <t>00:59:46</t>
  </si>
  <si>
    <t>01:16:31</t>
  </si>
  <si>
    <t>01:18:29</t>
  </si>
  <si>
    <t>01:23:23</t>
  </si>
  <si>
    <t>01:23:47</t>
  </si>
  <si>
    <t>01:30:11</t>
  </si>
  <si>
    <t>01:30:38</t>
  </si>
  <si>
    <t>01:39:13</t>
  </si>
  <si>
    <t>01:42:50</t>
  </si>
  <si>
    <t>01:46:07</t>
  </si>
  <si>
    <t>01:46:26</t>
  </si>
  <si>
    <t>01:51:34</t>
  </si>
  <si>
    <t>01:51:51</t>
  </si>
  <si>
    <t>01:56:34</t>
  </si>
  <si>
    <t>01:56:58</t>
  </si>
  <si>
    <t>02:01:45</t>
  </si>
  <si>
    <t>02:02:02</t>
  </si>
  <si>
    <t>02:09:11</t>
  </si>
  <si>
    <t>02:09:30</t>
  </si>
  <si>
    <t>02:19:15</t>
  </si>
  <si>
    <t>02:19:40</t>
  </si>
  <si>
    <t>02:26:09</t>
  </si>
  <si>
    <t>02:26:35</t>
  </si>
  <si>
    <t>03:12:29</t>
  </si>
  <si>
    <t>03:12:49</t>
  </si>
  <si>
    <t>03:17:59</t>
  </si>
  <si>
    <t>03:18:16</t>
  </si>
  <si>
    <t>06:48:46</t>
  </si>
  <si>
    <t>15:15:12</t>
  </si>
  <si>
    <t>18:13:47</t>
  </si>
  <si>
    <t>15:15:39</t>
  </si>
  <si>
    <t>16:40:51</t>
  </si>
  <si>
    <t>16:42:59</t>
  </si>
  <si>
    <t>18:17:06</t>
  </si>
  <si>
    <t>18:17:57</t>
  </si>
  <si>
    <t>20:33:28</t>
  </si>
  <si>
    <t>21:21:36</t>
  </si>
  <si>
    <t>23:10:22</t>
  </si>
  <si>
    <t>02:32:57</t>
  </si>
  <si>
    <t>03:56:16</t>
  </si>
  <si>
    <t>04:00:32</t>
  </si>
  <si>
    <t>05:30:41</t>
  </si>
  <si>
    <t>05:31:28</t>
  </si>
  <si>
    <t>06:31:35</t>
  </si>
  <si>
    <t>23:47:47</t>
  </si>
  <si>
    <t>00:19:56</t>
  </si>
  <si>
    <t>00:21:46</t>
  </si>
  <si>
    <t>01:32:17</t>
  </si>
  <si>
    <t>01:35:15</t>
  </si>
  <si>
    <t>02:02:01</t>
  </si>
  <si>
    <t>02:39:40</t>
  </si>
  <si>
    <t>02:41:18</t>
  </si>
  <si>
    <t>03:01:06</t>
  </si>
  <si>
    <t>03:34:03</t>
  </si>
  <si>
    <t>04:29:13</t>
  </si>
  <si>
    <t>04:34:52</t>
  </si>
  <si>
    <t>05:26:04</t>
  </si>
  <si>
    <t>05:27:24</t>
  </si>
  <si>
    <t>06:00:39</t>
  </si>
  <si>
    <t>06:05:07</t>
  </si>
  <si>
    <t>06:53:21</t>
  </si>
  <si>
    <t>12:42:52</t>
  </si>
  <si>
    <t>16:37:02</t>
  </si>
  <si>
    <t>07:35:42</t>
  </si>
  <si>
    <t>09:10:36</t>
  </si>
  <si>
    <t>09:40:33</t>
  </si>
  <si>
    <t>11:30:41</t>
  </si>
  <si>
    <t>12:40:06</t>
  </si>
  <si>
    <t>13:41:22</t>
  </si>
  <si>
    <t>15:47:55</t>
  </si>
  <si>
    <t>19:32:11</t>
  </si>
  <si>
    <t>19:46:51</t>
  </si>
  <si>
    <t>20:56:18</t>
  </si>
  <si>
    <t>04:35:00</t>
  </si>
  <si>
    <t>05:06:00</t>
  </si>
  <si>
    <t>05:10:00</t>
  </si>
  <si>
    <t>11:25:14</t>
  </si>
  <si>
    <t>16:31:16</t>
  </si>
  <si>
    <t>08:00:37</t>
  </si>
  <si>
    <t>13:05:10</t>
  </si>
  <si>
    <t>08:00:08</t>
  </si>
  <si>
    <t>12:00:14</t>
  </si>
  <si>
    <t>13:05:27</t>
  </si>
  <si>
    <t>16:15:45</t>
  </si>
  <si>
    <t>08:00:52</t>
  </si>
  <si>
    <t>13:05:54</t>
  </si>
  <si>
    <t>16:15:05</t>
  </si>
  <si>
    <t>12:00:20</t>
  </si>
  <si>
    <t>13:05:45</t>
  </si>
  <si>
    <t>16:15:58</t>
  </si>
  <si>
    <t>07:13:19</t>
  </si>
  <si>
    <t>10:00:36</t>
  </si>
  <si>
    <t>10:11:24</t>
  </si>
  <si>
    <t>12:05:37</t>
  </si>
  <si>
    <t>13:03:50</t>
  </si>
  <si>
    <t>15:07:05</t>
  </si>
  <si>
    <t>12:00:17</t>
  </si>
  <si>
    <t>13:02:06</t>
  </si>
  <si>
    <t>15:02:13</t>
  </si>
  <si>
    <t>07:01:23</t>
  </si>
  <si>
    <t>12:01:31</t>
  </si>
  <si>
    <t>16:44:23</t>
  </si>
  <si>
    <t>07:06:02</t>
  </si>
  <si>
    <t>13:07:12</t>
  </si>
  <si>
    <t>07:20:55</t>
  </si>
  <si>
    <t>11:16:10</t>
  </si>
  <si>
    <t>12:43:15</t>
  </si>
  <si>
    <t>14:00:29</t>
  </si>
  <si>
    <t>14:09:46</t>
  </si>
  <si>
    <t>16:31:56</t>
  </si>
  <si>
    <t>12:39:03</t>
  </si>
  <si>
    <t>16:34:20</t>
  </si>
  <si>
    <t>07:22:08</t>
  </si>
  <si>
    <t>11:29:22</t>
  </si>
  <si>
    <t>12:36:01</t>
  </si>
  <si>
    <t>16:25:23</t>
  </si>
  <si>
    <t>10:03:35</t>
  </si>
  <si>
    <t>12:00:51</t>
  </si>
  <si>
    <t>15:22:27</t>
  </si>
  <si>
    <t>16:10:00</t>
  </si>
  <si>
    <t>16:11:00</t>
  </si>
  <si>
    <t>18:32:00</t>
  </si>
  <si>
    <t>19:03:00</t>
  </si>
  <si>
    <t>19:04:00</t>
  </si>
  <si>
    <t>20:15:00</t>
  </si>
  <si>
    <t>20:16:00</t>
  </si>
  <si>
    <t>22:25:00</t>
  </si>
  <si>
    <t>22:26:00</t>
  </si>
  <si>
    <t>23:01:00</t>
  </si>
  <si>
    <t>12:00:47</t>
  </si>
  <si>
    <t>08:11:00</t>
  </si>
  <si>
    <t>10:41:00</t>
  </si>
  <si>
    <t>13:11:00</t>
  </si>
  <si>
    <t>14:50:00</t>
  </si>
  <si>
    <t>15:16:00</t>
  </si>
  <si>
    <t>23:40:36</t>
  </si>
  <si>
    <t>03:51:51</t>
  </si>
  <si>
    <t>05:05:19</t>
  </si>
  <si>
    <t>07:00:09</t>
  </si>
  <si>
    <t>21:38:54</t>
  </si>
  <si>
    <t>23:00:51</t>
  </si>
  <si>
    <t>15:42:15</t>
  </si>
  <si>
    <t>17:08:26</t>
  </si>
  <si>
    <t>07:00:13</t>
  </si>
  <si>
    <t>15:15:32</t>
  </si>
  <si>
    <t>07:30:30</t>
  </si>
  <si>
    <t>12:00:55</t>
  </si>
  <si>
    <t>15:10:12</t>
  </si>
  <si>
    <t>13:05:16</t>
  </si>
  <si>
    <t>15:15:31</t>
  </si>
  <si>
    <t>08:00:45</t>
  </si>
  <si>
    <t>13:05:46</t>
  </si>
  <si>
    <t>16:15:56</t>
  </si>
  <si>
    <t>12:00:34</t>
  </si>
  <si>
    <t>13:05:21</t>
  </si>
  <si>
    <t>07:19:09</t>
  </si>
  <si>
    <t>09:31:58</t>
  </si>
  <si>
    <t>09:32:24</t>
  </si>
  <si>
    <t>13:15:59</t>
  </si>
  <si>
    <t>13:59:45</t>
  </si>
  <si>
    <t>14:33:44</t>
  </si>
  <si>
    <t>14:34:22</t>
  </si>
  <si>
    <t>16:38:09</t>
  </si>
  <si>
    <t>07:08:51</t>
  </si>
  <si>
    <t>08:56:44</t>
  </si>
  <si>
    <t>08:56:56</t>
  </si>
  <si>
    <t>10:47:01</t>
  </si>
  <si>
    <t>07:20:31</t>
  </si>
  <si>
    <t>11:50:43</t>
  </si>
  <si>
    <t>15:10:31</t>
  </si>
  <si>
    <t>12:38:06</t>
  </si>
  <si>
    <t>16:35:22</t>
  </si>
  <si>
    <t>07:14:23</t>
  </si>
  <si>
    <t>11:26:34</t>
  </si>
  <si>
    <t>16:24:02</t>
  </si>
  <si>
    <t>07:15:34</t>
  </si>
  <si>
    <t>13:08:07</t>
  </si>
  <si>
    <t>16:45:27</t>
  </si>
  <si>
    <t>07:02:27</t>
  </si>
  <si>
    <t>12:32:34</t>
  </si>
  <si>
    <t>13:31:50</t>
  </si>
  <si>
    <t>15:50:58</t>
  </si>
  <si>
    <t>07:20:44</t>
  </si>
  <si>
    <t>09:30:57</t>
  </si>
  <si>
    <t>09:31:44</t>
  </si>
  <si>
    <t>16:20:32</t>
  </si>
  <si>
    <t>07:20:38</t>
  </si>
  <si>
    <t>08:10:48</t>
  </si>
  <si>
    <t>08:11:17</t>
  </si>
  <si>
    <t>09:10:28</t>
  </si>
  <si>
    <t>09:11:02</t>
  </si>
  <si>
    <t>10:20:12</t>
  </si>
  <si>
    <t>10:21:45</t>
  </si>
  <si>
    <t>11:30:53</t>
  </si>
  <si>
    <t>12:35:21</t>
  </si>
  <si>
    <t>13:01:41</t>
  </si>
  <si>
    <t>13:30:47</t>
  </si>
  <si>
    <t>13:31:11</t>
  </si>
  <si>
    <t>14:01:42</t>
  </si>
  <si>
    <t>14:30:54</t>
  </si>
  <si>
    <t>14:31:26</t>
  </si>
  <si>
    <t>15:00:36</t>
  </si>
  <si>
    <t>15:01:17</t>
  </si>
  <si>
    <t>15:30:26</t>
  </si>
  <si>
    <t>15:31:58</t>
  </si>
  <si>
    <t>16:20:07</t>
  </si>
  <si>
    <t>23:41:06</t>
  </si>
  <si>
    <t>01:34:15</t>
  </si>
  <si>
    <t>01:37:31</t>
  </si>
  <si>
    <t>04:01:54</t>
  </si>
  <si>
    <t>05:00:01</t>
  </si>
  <si>
    <t>05:59:59</t>
  </si>
  <si>
    <t>06:04:15</t>
  </si>
  <si>
    <t>06:50:58</t>
  </si>
  <si>
    <t>01:42:30</t>
  </si>
  <si>
    <t>02:17:59</t>
  </si>
  <si>
    <t>06:58:04</t>
  </si>
  <si>
    <t>07:10:39</t>
  </si>
  <si>
    <t>09:25:30</t>
  </si>
  <si>
    <t>09:31:13</t>
  </si>
  <si>
    <t>10:39:12</t>
  </si>
  <si>
    <t>10:39:39</t>
  </si>
  <si>
    <t>11:22:17</t>
  </si>
  <si>
    <t>11:27:37</t>
  </si>
  <si>
    <t>12:05:03</t>
  </si>
  <si>
    <t>13:17:53</t>
  </si>
  <si>
    <t>14:49:05</t>
  </si>
  <si>
    <t>14:49:21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</si>
</sst>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1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4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0" totalsRowShown="0" headerRowDxfId="53">
  <autoFilter ref="A1:S8540" xr:uid="{00000000-000C-0000-FFFF-FFFF00000000}"/>
  <tableColumns count="19">
    <tableColumn id="1" xr3:uid="{00000000-0010-0000-0000-000001000000}" name="Nº pessoal" dataDxfId="52"/>
    <tableColumn id="2" xr3:uid="{00000000-0010-0000-0000-000002000000}" name="Empregado" dataDxfId="51"/>
    <tableColumn id="3" xr3:uid="{00000000-0010-0000-0000-000003000000}" name="Loc.inst.(real)" dataDxfId="50"/>
    <tableColumn id="4" xr3:uid="{00000000-0010-0000-0000-000004000000}" name="Data lçto." dataDxfId="49"/>
    <tableColumn id="5" xr3:uid="{00000000-0010-0000-0000-000005000000}" name="Trabalho real" dataDxfId="48"/>
    <tableColumn id="6" xr3:uid="{00000000-0010-0000-0000-000006000000}" name="UnidTrabReal" dataDxfId="47"/>
    <tableColumn id="7" xr3:uid="{00000000-0010-0000-0000-000007000000}" name="Dt.início execução" dataDxfId="46"/>
    <tableColumn id="8" xr3:uid="{00000000-0010-0000-0000-000008000000}" name="Ordem" dataDxfId="45"/>
    <tableColumn id="9" xr3:uid="{00000000-0010-0000-0000-000009000000}" name="Operação" dataDxfId="44"/>
    <tableColumn id="10" xr3:uid="{00000000-0010-0000-0000-00000A000000}" name="Hora início execução" dataDxfId="43"/>
    <tableColumn id="11" xr3:uid="{00000000-0010-0000-0000-00000B000000}" name="Hora fim execução" dataDxfId="42"/>
    <tableColumn id="12" xr3:uid="{00000000-0010-0000-0000-00000C000000}" name="Data do fim execução" dataDxfId="41"/>
    <tableColumn id="13" xr3:uid="{00000000-0010-0000-0000-00000D000000}" name="Tipo ordem" dataDxfId="40"/>
    <tableColumn id="14" xr3:uid="{00000000-0010-0000-0000-00000E000000}" name="Equipamento" dataDxfId="39"/>
    <tableColumn id="15" xr3:uid="{00000000-0010-0000-0000-00000F000000}" name="Criado por" dataDxfId="38"/>
    <tableColumn id="16" xr3:uid="{00000000-0010-0000-0000-000010000000}" name="Criado em" dataDxfId="37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6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5"/>
    <tableColumn id="2" xr3:uid="{B8229898-947A-4F7A-A999-B87D0FE610B1}" name="Empregado" dataDxfId="34"/>
    <tableColumn id="3" xr3:uid="{41D220CC-886D-4914-B90A-17F22758FAFD}" name="Centro de Trabalho" dataDxfId="3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4" t="s">
        <v>53</v>
      </c>
      <c r="D14" s="124"/>
      <c r="E14" s="124"/>
      <c r="F14" s="124"/>
      <c r="G14" s="124"/>
    </row>
    <row r="15" spans="1:7" x14ac:dyDescent="0.25">
      <c r="A15" s="102" t="s">
        <v>54</v>
      </c>
      <c r="C15" s="124" t="s">
        <v>55</v>
      </c>
      <c r="D15" s="124"/>
      <c r="E15" s="124"/>
      <c r="F15" s="124"/>
      <c r="G15" s="124"/>
    </row>
    <row r="16" spans="1:7" x14ac:dyDescent="0.25">
      <c r="A16" s="102" t="s">
        <v>56</v>
      </c>
      <c r="C16" s="124" t="s">
        <v>57</v>
      </c>
      <c r="D16" s="124"/>
      <c r="E16" s="124"/>
      <c r="F16" s="124"/>
      <c r="G16" s="124"/>
    </row>
    <row r="17" spans="1:7" x14ac:dyDescent="0.25">
      <c r="A17" s="102" t="s">
        <v>58</v>
      </c>
      <c r="C17" s="124" t="s">
        <v>59</v>
      </c>
      <c r="D17" s="124"/>
      <c r="E17" s="124"/>
      <c r="F17" s="124"/>
      <c r="G17" s="124"/>
    </row>
    <row r="18" spans="1:7" x14ac:dyDescent="0.25">
      <c r="A18" s="102" t="s">
        <v>60</v>
      </c>
      <c r="C18" s="124" t="s">
        <v>61</v>
      </c>
      <c r="D18" s="124"/>
      <c r="E18" s="124"/>
      <c r="F18" s="124"/>
      <c r="G18" s="124"/>
    </row>
    <row r="19" spans="1:7" x14ac:dyDescent="0.25">
      <c r="A19" s="102" t="s">
        <v>62</v>
      </c>
      <c r="C19" s="124" t="s">
        <v>63</v>
      </c>
      <c r="D19" s="124"/>
      <c r="E19" s="124"/>
      <c r="F19" s="124"/>
      <c r="G19" s="124"/>
    </row>
    <row r="20" spans="1:7" x14ac:dyDescent="0.25">
      <c r="A20" s="102" t="s">
        <v>64</v>
      </c>
      <c r="C20" s="124" t="s">
        <v>65</v>
      </c>
      <c r="D20" s="124"/>
      <c r="E20" s="124"/>
      <c r="F20" s="124"/>
      <c r="G20" s="124"/>
    </row>
    <row r="21" spans="1:7" x14ac:dyDescent="0.25">
      <c r="A21" s="102" t="s">
        <v>66</v>
      </c>
      <c r="C21" s="124" t="s">
        <v>67</v>
      </c>
      <c r="D21" s="124"/>
      <c r="E21" s="124"/>
      <c r="F21" s="124"/>
      <c r="G21" s="124"/>
    </row>
    <row r="24" spans="1:7" x14ac:dyDescent="0.25">
      <c r="A24" s="101" t="s">
        <v>68</v>
      </c>
    </row>
    <row r="25" spans="1:7" x14ac:dyDescent="0.25">
      <c r="A25" s="124" t="s">
        <v>69</v>
      </c>
      <c r="B25" s="124"/>
      <c r="C25" s="124"/>
      <c r="D25" s="124"/>
      <c r="E25" s="124"/>
      <c r="F25" s="124"/>
      <c r="G25" s="124"/>
    </row>
    <row r="26" spans="1:7" x14ac:dyDescent="0.25">
      <c r="A26" s="124" t="s">
        <v>70</v>
      </c>
      <c r="B26" s="124"/>
      <c r="C26" s="124"/>
      <c r="D26" s="124"/>
      <c r="E26" s="124"/>
      <c r="F26" s="124"/>
      <c r="G26" s="124"/>
    </row>
    <row r="27" spans="1:7" x14ac:dyDescent="0.25">
      <c r="A27" s="124" t="s">
        <v>71</v>
      </c>
      <c r="B27" s="124"/>
      <c r="C27" s="124"/>
      <c r="D27" s="124"/>
      <c r="E27" s="124"/>
      <c r="F27" s="124"/>
      <c r="G27" s="124"/>
    </row>
    <row r="28" spans="1:7" x14ac:dyDescent="0.25">
      <c r="A28" s="124" t="s">
        <v>72</v>
      </c>
      <c r="B28" s="124"/>
      <c r="C28" s="124"/>
      <c r="D28" s="124"/>
      <c r="E28" s="124"/>
      <c r="F28" s="124"/>
      <c r="G28" s="124"/>
    </row>
    <row r="29" spans="1:7" x14ac:dyDescent="0.25">
      <c r="A29" s="124" t="s">
        <v>73</v>
      </c>
      <c r="B29" s="124"/>
      <c r="C29" s="124"/>
      <c r="D29" s="124"/>
      <c r="E29" s="124"/>
      <c r="F29" s="124"/>
      <c r="G29" s="124"/>
    </row>
    <row r="30" spans="1:7" x14ac:dyDescent="0.25">
      <c r="A30" s="124" t="s">
        <v>74</v>
      </c>
      <c r="B30" s="124"/>
      <c r="C30" s="124"/>
      <c r="D30" s="124"/>
      <c r="E30" s="124"/>
      <c r="F30" s="124"/>
      <c r="G30" s="124"/>
    </row>
    <row r="31" spans="1:7" x14ac:dyDescent="0.25">
      <c r="A31" s="124" t="s">
        <v>75</v>
      </c>
      <c r="B31" s="124"/>
      <c r="C31" s="124"/>
      <c r="D31" s="124"/>
      <c r="E31" s="124"/>
      <c r="F31" s="124"/>
      <c r="G31" s="124"/>
    </row>
    <row r="32" spans="1:7" x14ac:dyDescent="0.25">
      <c r="A32" s="124" t="s">
        <v>76</v>
      </c>
      <c r="B32" s="124"/>
      <c r="C32" s="124"/>
      <c r="D32" s="124"/>
      <c r="E32" s="124"/>
      <c r="F32" s="124"/>
      <c r="G32" s="124"/>
    </row>
    <row r="33" spans="1:7" x14ac:dyDescent="0.25">
      <c r="A33" s="124" t="s">
        <v>77</v>
      </c>
      <c r="B33" s="124"/>
      <c r="C33" s="124"/>
      <c r="D33" s="124"/>
      <c r="E33" s="124"/>
      <c r="F33" s="124"/>
      <c r="G33" s="124"/>
    </row>
    <row r="34" spans="1:7" x14ac:dyDescent="0.25">
      <c r="A34" s="124" t="s">
        <v>78</v>
      </c>
      <c r="B34" s="124"/>
      <c r="C34" s="124"/>
      <c r="D34" s="124"/>
      <c r="E34" s="124"/>
      <c r="F34" s="124"/>
      <c r="G34" s="124"/>
    </row>
    <row r="35" spans="1:7" x14ac:dyDescent="0.25">
      <c r="A35" s="124" t="s">
        <v>79</v>
      </c>
      <c r="B35" s="124"/>
      <c r="C35" s="124"/>
      <c r="D35" s="124"/>
      <c r="E35" s="124"/>
      <c r="F35" s="124"/>
      <c r="G35" s="124"/>
    </row>
    <row r="36" spans="1:7" x14ac:dyDescent="0.25">
      <c r="A36" s="124" t="s">
        <v>80</v>
      </c>
      <c r="B36" s="124"/>
      <c r="C36" s="124"/>
      <c r="D36" s="124"/>
      <c r="E36" s="124"/>
      <c r="F36" s="124"/>
      <c r="G36" s="124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7"/>
      <c r="B40" s="127"/>
      <c r="C40" s="127"/>
      <c r="D40" s="127"/>
      <c r="E40" s="127"/>
      <c r="F40" s="127"/>
      <c r="G40" s="127"/>
    </row>
    <row r="41" spans="1:7" x14ac:dyDescent="0.25">
      <c r="A41" s="128" t="s">
        <v>84</v>
      </c>
      <c r="B41" s="128"/>
      <c r="C41" s="128"/>
      <c r="D41" s="128"/>
      <c r="E41" s="128"/>
      <c r="F41" s="128"/>
      <c r="G41" s="128"/>
    </row>
    <row r="42" spans="1:7" x14ac:dyDescent="0.25">
      <c r="A42" s="124" t="s">
        <v>85</v>
      </c>
      <c r="B42" s="124"/>
      <c r="C42" s="124"/>
      <c r="D42" s="124"/>
      <c r="E42" s="124"/>
      <c r="F42" s="124"/>
      <c r="G42" s="124"/>
    </row>
    <row r="43" spans="1:7" x14ac:dyDescent="0.25">
      <c r="A43" s="124" t="s">
        <v>86</v>
      </c>
      <c r="B43" s="124"/>
      <c r="C43" s="124"/>
      <c r="D43" s="124"/>
      <c r="E43" s="124"/>
      <c r="F43" s="124"/>
      <c r="G43" s="124"/>
    </row>
    <row r="44" spans="1:7" x14ac:dyDescent="0.25">
      <c r="A44" s="124" t="s">
        <v>87</v>
      </c>
      <c r="B44" s="124"/>
      <c r="C44" s="124"/>
      <c r="D44" s="124"/>
      <c r="E44" s="124"/>
      <c r="F44" s="124"/>
      <c r="G44" s="124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5" t="s">
        <v>92</v>
      </c>
      <c r="B50" s="125"/>
      <c r="C50" s="125"/>
      <c r="D50" s="125"/>
      <c r="E50" s="125"/>
      <c r="F50" s="125"/>
      <c r="G50" s="125"/>
    </row>
    <row r="51" spans="1:7" x14ac:dyDescent="0.25">
      <c r="A51" s="126" t="s">
        <v>93</v>
      </c>
      <c r="B51" s="127"/>
      <c r="C51" s="127"/>
      <c r="D51" s="127"/>
      <c r="E51" s="127"/>
      <c r="F51" s="127"/>
      <c r="G51" s="127"/>
    </row>
    <row r="52" spans="1:7" x14ac:dyDescent="0.25">
      <c r="A52" s="126" t="s">
        <v>94</v>
      </c>
      <c r="B52" s="127"/>
      <c r="C52" s="127"/>
      <c r="D52" s="127"/>
      <c r="E52" s="127"/>
      <c r="F52" s="127"/>
      <c r="G52" s="127"/>
    </row>
    <row r="53" spans="1:7" x14ac:dyDescent="0.25">
      <c r="A53" s="126" t="s">
        <v>95</v>
      </c>
      <c r="B53" s="127"/>
      <c r="C53" s="127"/>
      <c r="D53" s="127"/>
      <c r="E53" s="127"/>
      <c r="F53" s="127"/>
      <c r="G53" s="127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46276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0" t="s">
        <v>133</v>
      </c>
      <c r="E39" s="130"/>
      <c r="F39" s="130"/>
      <c r="G39" s="130"/>
      <c r="H39" s="130"/>
      <c r="I39" s="130"/>
      <c r="J39" s="130"/>
      <c r="K39" s="130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0" t="s">
        <v>134</v>
      </c>
      <c r="E40" s="130"/>
      <c r="F40" s="130"/>
      <c r="G40" s="130"/>
      <c r="H40" s="130"/>
      <c r="I40" s="130"/>
      <c r="J40" s="130"/>
      <c r="K40" s="130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29" t="s">
        <v>134</v>
      </c>
      <c r="E41" s="129"/>
      <c r="F41" s="129"/>
      <c r="G41" s="129"/>
      <c r="H41" s="129"/>
      <c r="I41" s="129"/>
      <c r="J41" s="129"/>
      <c r="K41" s="129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29" t="s">
        <v>134</v>
      </c>
      <c r="E42" s="129"/>
      <c r="F42" s="129"/>
      <c r="G42" s="129"/>
      <c r="H42" s="129"/>
      <c r="I42" s="129"/>
      <c r="J42" s="129"/>
      <c r="K42" s="129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29" t="s">
        <v>135</v>
      </c>
      <c r="E43" s="129"/>
      <c r="F43" s="129"/>
      <c r="G43" s="129"/>
      <c r="H43" s="129"/>
      <c r="I43" s="129"/>
      <c r="J43" s="129"/>
      <c r="K43" s="129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29" t="s">
        <v>136</v>
      </c>
      <c r="E44" s="129"/>
      <c r="F44" s="129"/>
      <c r="G44" s="129"/>
      <c r="H44" s="129"/>
      <c r="I44" s="129"/>
      <c r="J44" s="129"/>
      <c r="K44" s="129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2" priority="2" operator="greaterThan">
      <formula>0</formula>
    </cfRule>
    <cfRule type="cellIs" dxfId="31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132"/>
  <sheetViews>
    <sheetView zoomScale="85" zoomScaleNormal="85" workbookViewId="0">
      <pane ySplit="4" topLeftCell="A101" activePane="bottomLeft" state="frozen"/>
      <selection pane="bottomLeft" activeCell="A106" sqref="A106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68" si="0">IF(OR($G5="A",$G5="B",$G5="C",$G5="6x1",$G5="5x2",$G5="Folguista"),"Sim","Não")</f>
        <v>Sim</v>
      </c>
      <c r="I5" s="26" t="str">
        <f t="shared" ref="I5:I68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11352</v>
      </c>
      <c r="B8" s="10" t="s">
        <v>159</v>
      </c>
      <c r="C8" s="26" t="str">
        <f>IFERROR(VLOOKUP($A8,Dados!$A:$C,3,FALSE()),"NÃO INFORMADO")</f>
        <v>MEC</v>
      </c>
      <c r="D8" s="19" t="s">
        <v>108</v>
      </c>
      <c r="E8" s="27">
        <v>46265</v>
      </c>
      <c r="F8" s="21"/>
      <c r="G8" s="28" t="str">
        <f>IFERROR(INDEX([1]Parâmetros!$B$27:$B$36,MATCH($D8,[1]Parâmetros!$A$27:$A$36,0)),"")</f>
        <v>6x1</v>
      </c>
      <c r="H8" s="28" t="str">
        <f t="shared" si="0"/>
        <v>Sim</v>
      </c>
      <c r="I8" s="26" t="str">
        <f t="shared" si="1"/>
        <v>11352|yyyy0831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128</v>
      </c>
      <c r="E9" s="27">
        <v>46237</v>
      </c>
      <c r="F9" s="21"/>
      <c r="G9" s="28" t="str">
        <f>IFERROR(INDEX([1]Parâmetros!$B$27:$B$36,MATCH($D9,[1]Parâmetros!$A$27:$A$36,0)),"")</f>
        <v>Férias</v>
      </c>
      <c r="H9" s="28" t="str">
        <f t="shared" si="0"/>
        <v>Não</v>
      </c>
      <c r="I9" s="26" t="str">
        <f t="shared" si="1"/>
        <v>56222|yyyy0803</v>
      </c>
    </row>
    <row r="10" spans="1:9" ht="15" customHeight="1" x14ac:dyDescent="0.25">
      <c r="A10" s="25">
        <v>56222</v>
      </c>
      <c r="B10" s="10" t="s">
        <v>160</v>
      </c>
      <c r="C10" s="26" t="str">
        <f>IFERROR(VLOOKUP($A10,Dados!$A:$C,3,FALSE()),"NÃO INFORMADO")</f>
        <v>AUT</v>
      </c>
      <c r="D10" s="19" t="s">
        <v>108</v>
      </c>
      <c r="E10" s="27">
        <v>46244</v>
      </c>
      <c r="F10" s="21"/>
      <c r="G10" s="28" t="str">
        <f>IFERROR(INDEX([1]Parâmetros!$B$27:$B$36,MATCH($D10,[1]Parâmetros!$A$27:$A$36,0)),"")</f>
        <v>6x1</v>
      </c>
      <c r="H10" s="28" t="str">
        <f t="shared" si="0"/>
        <v>Sim</v>
      </c>
      <c r="I10" s="26" t="str">
        <f t="shared" si="1"/>
        <v>56222|yyyy0810</v>
      </c>
    </row>
    <row r="11" spans="1:9" ht="15" customHeight="1" x14ac:dyDescent="0.25">
      <c r="A11" s="25">
        <v>54161</v>
      </c>
      <c r="B11" s="10" t="s">
        <v>161</v>
      </c>
      <c r="C11" s="26" t="str">
        <f>IFERROR(VLOOKUP($A11,Dados!$A:$C,3,FALSE()),"NÃO INFORMADO")</f>
        <v>ELE</v>
      </c>
      <c r="D11" s="19" t="s">
        <v>106</v>
      </c>
      <c r="E11" s="27">
        <v>46237</v>
      </c>
      <c r="F11" s="21">
        <v>5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54161|yyyy0803</v>
      </c>
    </row>
    <row r="12" spans="1:9" ht="15" customHeight="1" x14ac:dyDescent="0.25">
      <c r="A12" s="25">
        <v>11950</v>
      </c>
      <c r="B12" s="10" t="s">
        <v>162</v>
      </c>
      <c r="C12" s="26" t="str">
        <f>IFERROR(VLOOKUP($A12,Dados!$A:$C,3,FALSE()),"NÃO INFORMADO")</f>
        <v>CAL</v>
      </c>
      <c r="D12" s="19" t="s">
        <v>106</v>
      </c>
      <c r="E12" s="27">
        <v>46237</v>
      </c>
      <c r="F12" s="21">
        <v>4</v>
      </c>
      <c r="G12" s="28" t="str">
        <f>IFERROR(INDEX([1]Parâmetros!$B$27:$B$36,MATCH($D12,[1]Parâmetros!$A$27:$A$36,0)),"")</f>
        <v>B</v>
      </c>
      <c r="H12" s="28" t="str">
        <f t="shared" si="0"/>
        <v>Sim</v>
      </c>
      <c r="I12" s="26" t="str">
        <f t="shared" si="1"/>
        <v>11950|yyyy0803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NÃO INFORMADO</v>
      </c>
      <c r="D13" s="19" t="s">
        <v>108</v>
      </c>
      <c r="E13" s="27">
        <v>46237</v>
      </c>
      <c r="F13" s="21"/>
      <c r="G13" s="28" t="str">
        <f>IFERROR(INDEX([1]Parâmetros!$B$27:$B$36,MATCH($D13,[1]Parâmetros!$A$27:$A$36,0)),"")</f>
        <v>6x1</v>
      </c>
      <c r="H13" s="28" t="str">
        <f t="shared" si="0"/>
        <v>Sim</v>
      </c>
      <c r="I13" s="26" t="str">
        <f t="shared" si="1"/>
        <v>52351|yyyy0803</v>
      </c>
    </row>
    <row r="14" spans="1:9" ht="15" customHeight="1" x14ac:dyDescent="0.25">
      <c r="A14" s="25">
        <v>52351</v>
      </c>
      <c r="B14" s="10" t="s">
        <v>163</v>
      </c>
      <c r="C14" s="26" t="str">
        <f>IFERROR(VLOOKUP($A14,Dados!$A:$C,3,FALSE()),"NÃO INFORMADO")</f>
        <v>NÃO INFORMADO</v>
      </c>
      <c r="D14" s="19" t="s">
        <v>128</v>
      </c>
      <c r="E14" s="27">
        <v>46251</v>
      </c>
      <c r="F14" s="21"/>
      <c r="G14" s="28" t="str">
        <f>IFERROR(INDEX([1]Parâmetros!$B$27:$B$36,MATCH($D14,[1]Parâmetros!$A$27:$A$36,0)),"")</f>
        <v>Férias</v>
      </c>
      <c r="H14" s="28" t="str">
        <f t="shared" si="0"/>
        <v>Não</v>
      </c>
      <c r="I14" s="26" t="str">
        <f t="shared" si="1"/>
        <v>52351|yyyy0817</v>
      </c>
    </row>
    <row r="15" spans="1:9" ht="15" customHeight="1" x14ac:dyDescent="0.25">
      <c r="A15" s="25">
        <v>53726</v>
      </c>
      <c r="B15" s="10" t="s">
        <v>164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53726|yyyy0803</v>
      </c>
    </row>
    <row r="16" spans="1:9" ht="15" customHeight="1" x14ac:dyDescent="0.25">
      <c r="A16" s="25">
        <v>56030</v>
      </c>
      <c r="B16" s="10" t="s">
        <v>165</v>
      </c>
      <c r="C16" s="26" t="str">
        <f>IFERROR(VLOOKUP($A16,Dados!$A:$C,3,FALSE()),"NÃO INFORMADO")</f>
        <v>PED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56030|yyyy0803</v>
      </c>
    </row>
    <row r="17" spans="1:9" ht="15" customHeight="1" x14ac:dyDescent="0.25">
      <c r="A17" s="25">
        <v>11229</v>
      </c>
      <c r="B17" s="10" t="s">
        <v>166</v>
      </c>
      <c r="C17" s="26" t="str">
        <f>IFERROR(VLOOKUP($A17,Dados!$A:$C,3,FALSE()),"NÃO INFORMADO")</f>
        <v>CAL</v>
      </c>
      <c r="D17" s="19" t="s">
        <v>108</v>
      </c>
      <c r="E17" s="27">
        <v>46237</v>
      </c>
      <c r="F17" s="21"/>
      <c r="G17" s="28" t="str">
        <f>IFERROR(INDEX([1]Parâmetros!$B$27:$B$36,MATCH($D17,[1]Parâmetros!$A$27:$A$36,0)),"")</f>
        <v>6x1</v>
      </c>
      <c r="H17" s="28" t="str">
        <f t="shared" si="0"/>
        <v>Sim</v>
      </c>
      <c r="I17" s="26" t="str">
        <f t="shared" si="1"/>
        <v>11229|yyyy0803</v>
      </c>
    </row>
    <row r="18" spans="1:9" ht="15" customHeight="1" x14ac:dyDescent="0.25">
      <c r="A18" s="25">
        <v>54611</v>
      </c>
      <c r="B18" s="10" t="s">
        <v>167</v>
      </c>
      <c r="C18" s="26" t="str">
        <f>IFERROR(VLOOKUP($A18,Dados!$A:$C,3,FALSE()),"NÃO INFORMADO")</f>
        <v>CAL</v>
      </c>
      <c r="D18" s="19" t="s">
        <v>106</v>
      </c>
      <c r="E18" s="27">
        <v>46237</v>
      </c>
      <c r="F18" s="21">
        <v>4</v>
      </c>
      <c r="G18" s="28" t="str">
        <f>IFERROR(INDEX([1]Parâmetros!$B$27:$B$36,MATCH($D18,[1]Parâmetros!$A$27:$A$36,0)),"")</f>
        <v>B</v>
      </c>
      <c r="H18" s="28" t="str">
        <f t="shared" si="0"/>
        <v>Sim</v>
      </c>
      <c r="I18" s="26" t="str">
        <f t="shared" si="1"/>
        <v>54611|yyyy0803</v>
      </c>
    </row>
    <row r="19" spans="1:9" ht="15" customHeight="1" x14ac:dyDescent="0.25">
      <c r="A19" s="25">
        <v>53512</v>
      </c>
      <c r="B19" s="10" t="s">
        <v>168</v>
      </c>
      <c r="C19" s="26" t="str">
        <f>IFERROR(VLOOKUP($A19,Dados!$A:$C,3,FALSE()),"NÃO INFORMADO")</f>
        <v>AUT</v>
      </c>
      <c r="D19" s="19" t="s">
        <v>108</v>
      </c>
      <c r="E19" s="27">
        <v>46237</v>
      </c>
      <c r="F19" s="21">
        <v>1</v>
      </c>
      <c r="G19" s="28" t="str">
        <f>IFERROR(INDEX([1]Parâmetros!$B$27:$B$36,MATCH($D19,[1]Parâmetros!$A$27:$A$36,0)),"")</f>
        <v>6x1</v>
      </c>
      <c r="H19" s="28" t="str">
        <f t="shared" si="0"/>
        <v>Sim</v>
      </c>
      <c r="I19" s="26" t="str">
        <f t="shared" si="1"/>
        <v>53512|yyyy0803</v>
      </c>
    </row>
    <row r="20" spans="1:9" ht="15" customHeight="1" x14ac:dyDescent="0.25">
      <c r="A20" s="25">
        <v>56784</v>
      </c>
      <c r="B20" s="10" t="s">
        <v>169</v>
      </c>
      <c r="C20" s="26" t="str">
        <f>IFERROR(VLOOKUP($A20,Dados!$A:$C,3,FALSE()),"NÃO INFORMADO")</f>
        <v>USI</v>
      </c>
      <c r="D20" s="19" t="s">
        <v>107</v>
      </c>
      <c r="E20" s="27">
        <v>46237</v>
      </c>
      <c r="F20" s="21"/>
      <c r="G20" s="28" t="str">
        <f>IFERROR(INDEX([1]Parâmetros!$B$27:$B$36,MATCH($D20,[1]Parâmetros!$A$27:$A$36,0)),"")</f>
        <v>C</v>
      </c>
      <c r="H20" s="28" t="str">
        <f t="shared" si="0"/>
        <v>Sim</v>
      </c>
      <c r="I20" s="26" t="str">
        <f t="shared" si="1"/>
        <v>56784|yyyy0803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108</v>
      </c>
      <c r="E21" s="27">
        <v>46237</v>
      </c>
      <c r="F21" s="21"/>
      <c r="G21" s="28" t="str">
        <f>IFERROR(INDEX([1]Parâmetros!$B$27:$B$36,MATCH($D21,[1]Parâmetros!$A$27:$A$36,0)),"")</f>
        <v>6x1</v>
      </c>
      <c r="H21" s="28" t="str">
        <f t="shared" si="0"/>
        <v>Sim</v>
      </c>
      <c r="I21" s="26" t="str">
        <f t="shared" si="1"/>
        <v>56855|yyyy0803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105</v>
      </c>
      <c r="E22" s="27">
        <v>46252</v>
      </c>
      <c r="F22" s="21"/>
      <c r="G22" s="28" t="str">
        <f>IFERROR(INDEX([1]Parâmetros!$B$27:$B$36,MATCH($D22,[1]Parâmetros!$A$27:$A$36,0)),"")</f>
        <v>A</v>
      </c>
      <c r="H22" s="28" t="str">
        <f t="shared" si="0"/>
        <v>Sim</v>
      </c>
      <c r="I22" s="26" t="str">
        <f t="shared" si="1"/>
        <v>56855|yyyy0818</v>
      </c>
    </row>
    <row r="23" spans="1:9" ht="15" customHeight="1" x14ac:dyDescent="0.25">
      <c r="A23" s="25">
        <v>56855</v>
      </c>
      <c r="B23" s="10" t="s">
        <v>170</v>
      </c>
      <c r="C23" s="26" t="str">
        <f>IFERROR(VLOOKUP($A23,Dados!$A:$C,3,FALSE()),"NÃO INFORMADO")</f>
        <v>INS</v>
      </c>
      <c r="D23" s="19" t="s">
        <v>108</v>
      </c>
      <c r="E23" s="27">
        <v>46253</v>
      </c>
      <c r="F23" s="21"/>
      <c r="G23" s="28" t="str">
        <f>IFERROR(INDEX([1]Parâmetros!$B$27:$B$36,MATCH($D23,[1]Parâmetros!$A$27:$A$36,0)),"")</f>
        <v>6x1</v>
      </c>
      <c r="H23" s="28" t="str">
        <f t="shared" si="0"/>
        <v>Sim</v>
      </c>
      <c r="I23" s="26" t="str">
        <f t="shared" si="1"/>
        <v>56855|yyyy0819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128</v>
      </c>
      <c r="E24" s="27">
        <v>46237</v>
      </c>
      <c r="F24" s="21"/>
      <c r="G24" s="28" t="str">
        <f>IFERROR(INDEX([1]Parâmetros!$B$27:$B$36,MATCH($D24,[1]Parâmetros!$A$27:$A$36,0)),"")</f>
        <v>Férias</v>
      </c>
      <c r="H24" s="28" t="str">
        <f t="shared" si="0"/>
        <v>Não</v>
      </c>
      <c r="I24" s="26" t="str">
        <f t="shared" si="1"/>
        <v>55420|yyyy0803</v>
      </c>
    </row>
    <row r="25" spans="1:9" ht="15" customHeight="1" x14ac:dyDescent="0.25">
      <c r="A25" s="25">
        <v>55420</v>
      </c>
      <c r="B25" s="10" t="s">
        <v>171</v>
      </c>
      <c r="C25" s="26" t="str">
        <f>IFERROR(VLOOKUP($A25,Dados!$A:$C,3,FALSE()),"NÃO INFORMADO")</f>
        <v>MEC</v>
      </c>
      <c r="D25" s="19" t="s">
        <v>106</v>
      </c>
      <c r="E25" s="27">
        <v>46248</v>
      </c>
      <c r="F25" s="21">
        <v>3</v>
      </c>
      <c r="G25" s="28" t="str">
        <f>IFERROR(INDEX([1]Parâmetros!$B$27:$B$36,MATCH($D25,[1]Parâmetros!$A$27:$A$36,0)),"")</f>
        <v>B</v>
      </c>
      <c r="H25" s="28" t="str">
        <f t="shared" si="0"/>
        <v>Sim</v>
      </c>
      <c r="I25" s="26" t="str">
        <f t="shared" si="1"/>
        <v>55420|yyyy0814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128</v>
      </c>
      <c r="E26" s="27">
        <v>46237</v>
      </c>
      <c r="F26" s="21"/>
      <c r="G26" s="28" t="str">
        <f>IFERROR(INDEX([1]Parâmetros!$B$27:$B$36,MATCH($D26,[1]Parâmetros!$A$27:$A$36,0)),"")</f>
        <v>Férias</v>
      </c>
      <c r="H26" s="28" t="str">
        <f t="shared" si="0"/>
        <v>Não</v>
      </c>
      <c r="I26" s="26" t="str">
        <f t="shared" si="1"/>
        <v>9561|yyyy0803</v>
      </c>
    </row>
    <row r="27" spans="1:9" ht="15" customHeight="1" x14ac:dyDescent="0.25">
      <c r="A27" s="25">
        <v>9561</v>
      </c>
      <c r="B27" s="10" t="s">
        <v>172</v>
      </c>
      <c r="C27" s="26" t="str">
        <f>IFERROR(VLOOKUP($A27,Dados!$A:$C,3,FALSE()),"NÃO INFORMADO")</f>
        <v>ENGMAN</v>
      </c>
      <c r="D27" s="19" t="s">
        <v>108</v>
      </c>
      <c r="E27" s="27">
        <v>46253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9561|yyyy0819</v>
      </c>
    </row>
    <row r="28" spans="1:9" ht="15" customHeight="1" x14ac:dyDescent="0.25">
      <c r="A28" s="25">
        <v>56227</v>
      </c>
      <c r="B28" s="10" t="s">
        <v>173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56227|yyyy0803</v>
      </c>
    </row>
    <row r="29" spans="1:9" ht="15" customHeight="1" x14ac:dyDescent="0.25">
      <c r="A29" s="25">
        <v>55419</v>
      </c>
      <c r="B29" s="10" t="s">
        <v>174</v>
      </c>
      <c r="C29" s="26" t="str">
        <f>IFERROR(VLOOKUP($A29,Dados!$A:$C,3,FALSE()),"NÃO INFORMADO")</f>
        <v>NÃO INFORMADO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55419|yyyy0803</v>
      </c>
    </row>
    <row r="30" spans="1:9" ht="15" customHeight="1" x14ac:dyDescent="0.25">
      <c r="A30" s="25">
        <v>55419</v>
      </c>
      <c r="B30" s="10" t="s">
        <v>174</v>
      </c>
      <c r="C30" s="26" t="str">
        <f>IFERROR(VLOOKUP($A30,Dados!$A:$C,3,FALSE()),"NÃO INFORMADO")</f>
        <v>NÃO INFORMADO</v>
      </c>
      <c r="D30" s="19" t="s">
        <v>128</v>
      </c>
      <c r="E30" s="27">
        <v>46265</v>
      </c>
      <c r="F30" s="21"/>
      <c r="G30" s="28" t="str">
        <f>IFERROR(INDEX([1]Parâmetros!$B$27:$B$36,MATCH($D30,[1]Parâmetros!$A$27:$A$36,0)),"")</f>
        <v>Férias</v>
      </c>
      <c r="H30" s="28" t="str">
        <f t="shared" si="0"/>
        <v>Não</v>
      </c>
      <c r="I30" s="26" t="str">
        <f t="shared" si="1"/>
        <v>55419|yyyy0831</v>
      </c>
    </row>
    <row r="31" spans="1:9" ht="15" customHeight="1" x14ac:dyDescent="0.25">
      <c r="A31" s="25">
        <v>9821</v>
      </c>
      <c r="B31" s="10" t="s">
        <v>175</v>
      </c>
      <c r="C31" s="26" t="str">
        <f>IFERROR(VLOOKUP($A31,Dados!$A:$C,3,FALSE()),"NÃO INFORMADO")</f>
        <v>CAL</v>
      </c>
      <c r="D31" s="19" t="s">
        <v>108</v>
      </c>
      <c r="E31" s="27">
        <v>46237</v>
      </c>
      <c r="F31" s="21"/>
      <c r="G31" s="28" t="str">
        <f>IFERROR(INDEX([1]Parâmetros!$B$27:$B$36,MATCH($D31,[1]Parâmetros!$A$27:$A$36,0)),"")</f>
        <v>6x1</v>
      </c>
      <c r="H31" s="28" t="str">
        <f t="shared" si="0"/>
        <v>Sim</v>
      </c>
      <c r="I31" s="26" t="str">
        <f t="shared" si="1"/>
        <v>9821|yyyy0803</v>
      </c>
    </row>
    <row r="32" spans="1:9" ht="15" customHeight="1" x14ac:dyDescent="0.25">
      <c r="A32" s="25">
        <v>9821</v>
      </c>
      <c r="B32" s="10" t="s">
        <v>175</v>
      </c>
      <c r="C32" s="26" t="str">
        <f>IFERROR(VLOOKUP($A32,Dados!$A:$C,3,FALSE()),"NÃO INFORMADO")</f>
        <v>CAL</v>
      </c>
      <c r="D32" s="19" t="s">
        <v>128</v>
      </c>
      <c r="E32" s="27">
        <v>46258</v>
      </c>
      <c r="F32" s="21"/>
      <c r="G32" s="28" t="str">
        <f>IFERROR(INDEX([1]Parâmetros!$B$27:$B$36,MATCH($D32,[1]Parâmetros!$A$27:$A$36,0)),"")</f>
        <v>Férias</v>
      </c>
      <c r="H32" s="28" t="str">
        <f t="shared" si="0"/>
        <v>Não</v>
      </c>
      <c r="I32" s="26" t="str">
        <f t="shared" si="1"/>
        <v>9821|yyyy0824</v>
      </c>
    </row>
    <row r="33" spans="1:9" ht="15" customHeight="1" x14ac:dyDescent="0.25">
      <c r="A33" s="25">
        <v>53173</v>
      </c>
      <c r="B33" s="10" t="s">
        <v>176</v>
      </c>
      <c r="C33" s="26" t="str">
        <f>IFERROR(VLOOKUP($A33,Dados!$A:$C,3,FALSE()),"NÃO INFORMADO")</f>
        <v>ELE</v>
      </c>
      <c r="D33" s="19" t="s">
        <v>105</v>
      </c>
      <c r="E33" s="27">
        <v>46237</v>
      </c>
      <c r="F33" s="21">
        <v>1</v>
      </c>
      <c r="G33" s="28" t="str">
        <f>IFERROR(INDEX([1]Parâmetros!$B$27:$B$36,MATCH($D33,[1]Parâmetros!$A$27:$A$36,0)),"")</f>
        <v>A</v>
      </c>
      <c r="H33" s="28" t="str">
        <f t="shared" si="0"/>
        <v>Sim</v>
      </c>
      <c r="I33" s="26" t="str">
        <f t="shared" si="1"/>
        <v>53173|yyyy0803</v>
      </c>
    </row>
    <row r="34" spans="1:9" ht="15" customHeight="1" x14ac:dyDescent="0.25">
      <c r="A34" s="25">
        <v>53173</v>
      </c>
      <c r="B34" s="10" t="s">
        <v>176</v>
      </c>
      <c r="C34" s="26" t="str">
        <f>IFERROR(VLOOKUP($A34,Dados!$A:$C,3,FALSE()),"NÃO INFORMADO")</f>
        <v>ELE</v>
      </c>
      <c r="D34" s="19" t="s">
        <v>107</v>
      </c>
      <c r="E34" s="27">
        <v>46244</v>
      </c>
      <c r="F34" s="21">
        <v>6</v>
      </c>
      <c r="G34" s="28" t="str">
        <f>IFERROR(INDEX([1]Parâmetros!$B$27:$B$36,MATCH($D34,[1]Parâmetros!$A$27:$A$36,0)),"")</f>
        <v>C</v>
      </c>
      <c r="H34" s="28" t="str">
        <f t="shared" si="0"/>
        <v>Sim</v>
      </c>
      <c r="I34" s="26" t="str">
        <f t="shared" si="1"/>
        <v>53173|yyyy0810</v>
      </c>
    </row>
    <row r="35" spans="1:9" ht="15" customHeight="1" x14ac:dyDescent="0.25">
      <c r="A35" s="25">
        <v>52403</v>
      </c>
      <c r="B35" s="10" t="s">
        <v>177</v>
      </c>
      <c r="C35" s="26" t="str">
        <f>IFERROR(VLOOKUP($A35,Dados!$A:$C,3,FALSE()),"NÃO INFORMADO")</f>
        <v>ELE</v>
      </c>
      <c r="D35" s="19" t="s">
        <v>107</v>
      </c>
      <c r="E35" s="27">
        <v>46237</v>
      </c>
      <c r="F35" s="21">
        <v>5</v>
      </c>
      <c r="G35" s="28" t="str">
        <f>IFERROR(INDEX([1]Parâmetros!$B$27:$B$36,MATCH($D35,[1]Parâmetros!$A$27:$A$36,0)),"")</f>
        <v>C</v>
      </c>
      <c r="H35" s="28" t="str">
        <f t="shared" si="0"/>
        <v>Sim</v>
      </c>
      <c r="I35" s="26" t="str">
        <f t="shared" si="1"/>
        <v>52403|yyyy0803</v>
      </c>
    </row>
    <row r="36" spans="1:9" ht="15" customHeight="1" x14ac:dyDescent="0.25">
      <c r="A36" s="25">
        <v>53346</v>
      </c>
      <c r="B36" s="10" t="s">
        <v>178</v>
      </c>
      <c r="C36" s="26" t="str">
        <f>IFERROR(VLOOKUP($A36,Dados!$A:$C,3,FALSE()),"NÃO INFORMADO")</f>
        <v>ESP</v>
      </c>
      <c r="D36" s="19" t="s">
        <v>108</v>
      </c>
      <c r="E36" s="27">
        <v>46237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53346|yyyy0803</v>
      </c>
    </row>
    <row r="37" spans="1:9" ht="15" customHeight="1" x14ac:dyDescent="0.25">
      <c r="A37" s="25">
        <v>55637</v>
      </c>
      <c r="B37" s="10" t="s">
        <v>179</v>
      </c>
      <c r="C37" s="26" t="str">
        <f>IFERROR(VLOOKUP($A37,Dados!$A:$C,3,FALSE()),"NÃO INFORMADO")</f>
        <v>INS</v>
      </c>
      <c r="D37" s="19" t="s">
        <v>108</v>
      </c>
      <c r="E37" s="27">
        <v>46237</v>
      </c>
      <c r="F37" s="21"/>
      <c r="G37" s="28" t="str">
        <f>IFERROR(INDEX([1]Parâmetros!$B$27:$B$36,MATCH($D37,[1]Parâmetros!$A$27:$A$36,0)),"")</f>
        <v>6x1</v>
      </c>
      <c r="H37" s="28" t="str">
        <f t="shared" si="0"/>
        <v>Sim</v>
      </c>
      <c r="I37" s="26" t="str">
        <f t="shared" si="1"/>
        <v>55637|yyyy0803</v>
      </c>
    </row>
    <row r="38" spans="1:9" ht="15" customHeight="1" x14ac:dyDescent="0.25">
      <c r="A38" s="25">
        <v>55637</v>
      </c>
      <c r="B38" s="10" t="s">
        <v>179</v>
      </c>
      <c r="C38" s="26" t="str">
        <f>IFERROR(VLOOKUP($A38,Dados!$A:$C,3,FALSE()),"NÃO INFORMADO")</f>
        <v>INS</v>
      </c>
      <c r="D38" s="19" t="s">
        <v>105</v>
      </c>
      <c r="E38" s="27">
        <v>46244</v>
      </c>
      <c r="F38" s="21"/>
      <c r="G38" s="28" t="str">
        <f>IFERROR(INDEX([1]Parâmetros!$B$27:$B$36,MATCH($D38,[1]Parâmetros!$A$27:$A$36,0)),"")</f>
        <v>A</v>
      </c>
      <c r="H38" s="28" t="str">
        <f t="shared" si="0"/>
        <v>Sim</v>
      </c>
      <c r="I38" s="26" t="str">
        <f t="shared" si="1"/>
        <v>55637|yyyy0810</v>
      </c>
    </row>
    <row r="39" spans="1:9" ht="15" customHeight="1" x14ac:dyDescent="0.25">
      <c r="A39" s="25">
        <v>55637</v>
      </c>
      <c r="B39" s="10" t="s">
        <v>179</v>
      </c>
      <c r="C39" s="26" t="str">
        <f>IFERROR(VLOOKUP($A39,Dados!$A:$C,3,FALSE()),"NÃO INFORMADO")</f>
        <v>INS</v>
      </c>
      <c r="D39" s="19" t="s">
        <v>108</v>
      </c>
      <c r="E39" s="27">
        <v>46245</v>
      </c>
      <c r="F39" s="21"/>
      <c r="G39" s="28" t="str">
        <f>IFERROR(INDEX([1]Parâmetros!$B$27:$B$36,MATCH($D39,[1]Parâmetros!$A$27:$A$36,0)),"")</f>
        <v>6x1</v>
      </c>
      <c r="H39" s="28" t="str">
        <f t="shared" si="0"/>
        <v>Sim</v>
      </c>
      <c r="I39" s="26" t="str">
        <f t="shared" si="1"/>
        <v>55637|yyyy0811</v>
      </c>
    </row>
    <row r="40" spans="1:9" ht="15" customHeight="1" x14ac:dyDescent="0.25">
      <c r="A40" s="25">
        <v>54049</v>
      </c>
      <c r="B40" s="10" t="s">
        <v>180</v>
      </c>
      <c r="C40" s="26" t="str">
        <f>IFERROR(VLOOKUP($A40,Dados!$A:$C,3,FALSE()),"NÃO INFORMADO")</f>
        <v>ELE</v>
      </c>
      <c r="D40" s="19" t="s">
        <v>107</v>
      </c>
      <c r="E40" s="27">
        <v>46237</v>
      </c>
      <c r="F40" s="21">
        <v>3</v>
      </c>
      <c r="G40" s="28" t="str">
        <f>IFERROR(INDEX([1]Parâmetros!$B$27:$B$36,MATCH($D40,[1]Parâmetros!$A$27:$A$36,0)),"")</f>
        <v>C</v>
      </c>
      <c r="H40" s="28" t="str">
        <f t="shared" si="0"/>
        <v>Sim</v>
      </c>
      <c r="I40" s="26" t="str">
        <f t="shared" si="1"/>
        <v>54049|yyyy0803</v>
      </c>
    </row>
    <row r="41" spans="1:9" ht="15" customHeight="1" x14ac:dyDescent="0.25">
      <c r="A41" s="25">
        <v>54049</v>
      </c>
      <c r="B41" s="10" t="s">
        <v>180</v>
      </c>
      <c r="C41" s="26" t="str">
        <f>IFERROR(VLOOKUP($A41,Dados!$A:$C,3,FALSE()),"NÃO INFORMADO")</f>
        <v>ELE</v>
      </c>
      <c r="D41" s="19" t="s">
        <v>128</v>
      </c>
      <c r="E41" s="27">
        <v>46244</v>
      </c>
      <c r="F41" s="21"/>
      <c r="G41" s="28" t="str">
        <f>IFERROR(INDEX([1]Parâmetros!$B$27:$B$36,MATCH($D41,[1]Parâmetros!$A$27:$A$36,0)),"")</f>
        <v>Férias</v>
      </c>
      <c r="H41" s="28" t="str">
        <f t="shared" si="0"/>
        <v>Não</v>
      </c>
      <c r="I41" s="26" t="str">
        <f t="shared" si="1"/>
        <v>54049|yyyy0810</v>
      </c>
    </row>
    <row r="42" spans="1:9" ht="15" customHeight="1" x14ac:dyDescent="0.25">
      <c r="A42" s="25">
        <v>50636</v>
      </c>
      <c r="B42" s="10" t="s">
        <v>181</v>
      </c>
      <c r="C42" s="26" t="str">
        <f>IFERROR(VLOOKUP($A42,Dados!$A:$C,3,FALSE()),"NÃO INFORMADO")</f>
        <v>NÃO INFORMADO</v>
      </c>
      <c r="D42" s="19" t="s">
        <v>108</v>
      </c>
      <c r="E42" s="27">
        <v>46237</v>
      </c>
      <c r="F42" s="21"/>
      <c r="G42" s="28" t="str">
        <f>IFERROR(INDEX([1]Parâmetros!$B$27:$B$36,MATCH($D42,[1]Parâmetros!$A$27:$A$36,0)),"")</f>
        <v>6x1</v>
      </c>
      <c r="H42" s="28" t="str">
        <f t="shared" si="0"/>
        <v>Sim</v>
      </c>
      <c r="I42" s="26" t="str">
        <f t="shared" si="1"/>
        <v>50636|yyyy0803</v>
      </c>
    </row>
    <row r="43" spans="1:9" ht="15" customHeight="1" x14ac:dyDescent="0.25">
      <c r="A43" s="25">
        <v>50636</v>
      </c>
      <c r="B43" s="10" t="s">
        <v>181</v>
      </c>
      <c r="C43" s="26" t="str">
        <f>IFERROR(VLOOKUP($A43,Dados!$A:$C,3,FALSE()),"NÃO INFORMADO")</f>
        <v>NÃO INFORMADO</v>
      </c>
      <c r="D43" s="19" t="s">
        <v>128</v>
      </c>
      <c r="E43" s="27">
        <v>46258</v>
      </c>
      <c r="F43" s="21"/>
      <c r="G43" s="28" t="str">
        <f>IFERROR(INDEX([1]Parâmetros!$B$27:$B$36,MATCH($D43,[1]Parâmetros!$A$27:$A$36,0)),"")</f>
        <v>Férias</v>
      </c>
      <c r="H43" s="28" t="str">
        <f t="shared" si="0"/>
        <v>Não</v>
      </c>
      <c r="I43" s="26" t="str">
        <f t="shared" si="1"/>
        <v>50636|yyyy0824</v>
      </c>
    </row>
    <row r="44" spans="1:9" ht="15" customHeight="1" x14ac:dyDescent="0.25">
      <c r="A44" s="25">
        <v>56256</v>
      </c>
      <c r="B44" s="10" t="s">
        <v>182</v>
      </c>
      <c r="C44" s="26" t="str">
        <f>IFERROR(VLOOKUP($A44,Dados!$A:$C,3,FALSE()),"NÃO INFORMADO")</f>
        <v>LUB</v>
      </c>
      <c r="D44" s="19" t="s">
        <v>108</v>
      </c>
      <c r="E44" s="27">
        <v>46237</v>
      </c>
      <c r="F44" s="21"/>
      <c r="G44" s="28" t="str">
        <f>IFERROR(INDEX([1]Parâmetros!$B$27:$B$36,MATCH($D44,[1]Parâmetros!$A$27:$A$36,0)),"")</f>
        <v>6x1</v>
      </c>
      <c r="H44" s="28" t="str">
        <f t="shared" si="0"/>
        <v>Sim</v>
      </c>
      <c r="I44" s="26" t="str">
        <f t="shared" si="1"/>
        <v>56256|yyyy0803</v>
      </c>
    </row>
    <row r="45" spans="1:9" ht="15" customHeight="1" x14ac:dyDescent="0.25">
      <c r="A45" s="25">
        <v>11415</v>
      </c>
      <c r="B45" s="10" t="s">
        <v>183</v>
      </c>
      <c r="C45" s="26" t="str">
        <f>IFERROR(VLOOKUP($A45,Dados!$A:$C,3,FALSE()),"NÃO INFORMADO")</f>
        <v>LUB</v>
      </c>
      <c r="D45" s="19" t="s">
        <v>128</v>
      </c>
      <c r="E45" s="27">
        <v>46237</v>
      </c>
      <c r="F45" s="21"/>
      <c r="G45" s="28" t="str">
        <f>IFERROR(INDEX([1]Parâmetros!$B$27:$B$36,MATCH($D45,[1]Parâmetros!$A$27:$A$36,0)),"")</f>
        <v>Férias</v>
      </c>
      <c r="H45" s="28" t="str">
        <f t="shared" si="0"/>
        <v>Não</v>
      </c>
      <c r="I45" s="26" t="str">
        <f t="shared" si="1"/>
        <v>11415|yyyy0803</v>
      </c>
    </row>
    <row r="46" spans="1:9" ht="15" customHeight="1" x14ac:dyDescent="0.25">
      <c r="A46" s="25">
        <v>11415</v>
      </c>
      <c r="B46" s="10" t="s">
        <v>183</v>
      </c>
      <c r="C46" s="26" t="str">
        <f>IFERROR(VLOOKUP($A46,Dados!$A:$C,3,FALSE()),"NÃO INFORMADO")</f>
        <v>LUB</v>
      </c>
      <c r="D46" s="19" t="s">
        <v>108</v>
      </c>
      <c r="E46" s="27">
        <v>46246</v>
      </c>
      <c r="F46" s="21"/>
      <c r="G46" s="28" t="str">
        <f>IFERROR(INDEX([1]Parâmetros!$B$27:$B$36,MATCH($D46,[1]Parâmetros!$A$27:$A$36,0)),"")</f>
        <v>6x1</v>
      </c>
      <c r="H46" s="28" t="str">
        <f t="shared" si="0"/>
        <v>Sim</v>
      </c>
      <c r="I46" s="26" t="str">
        <f t="shared" si="1"/>
        <v>11415|yyyy0812</v>
      </c>
    </row>
    <row r="47" spans="1:9" ht="15" customHeight="1" x14ac:dyDescent="0.25">
      <c r="A47" s="25">
        <v>12418</v>
      </c>
      <c r="B47" s="10" t="s">
        <v>184</v>
      </c>
      <c r="C47" s="26" t="str">
        <f>IFERROR(VLOOKUP($A47,Dados!$A:$C,3,FALSE()),"NÃO INFORMADO")</f>
        <v>MEC</v>
      </c>
      <c r="D47" s="19" t="s">
        <v>128</v>
      </c>
      <c r="E47" s="27">
        <v>46237</v>
      </c>
      <c r="F47" s="21"/>
      <c r="G47" s="28" t="str">
        <f>IFERROR(INDEX([1]Parâmetros!$B$27:$B$36,MATCH($D47,[1]Parâmetros!$A$27:$A$36,0)),"")</f>
        <v>Férias</v>
      </c>
      <c r="H47" s="28" t="str">
        <f t="shared" si="0"/>
        <v>Não</v>
      </c>
      <c r="I47" s="26" t="str">
        <f t="shared" si="1"/>
        <v>12418|yyyy0803</v>
      </c>
    </row>
    <row r="48" spans="1:9" ht="15" customHeight="1" x14ac:dyDescent="0.25">
      <c r="A48" s="25">
        <v>12418</v>
      </c>
      <c r="B48" s="10" t="s">
        <v>184</v>
      </c>
      <c r="C48" s="26" t="str">
        <f>IFERROR(VLOOKUP($A48,Dados!$A:$C,3,FALSE()),"NÃO INFORMADO")</f>
        <v>MEC</v>
      </c>
      <c r="D48" s="19" t="s">
        <v>107</v>
      </c>
      <c r="E48" s="27">
        <v>46253</v>
      </c>
      <c r="F48" s="21"/>
      <c r="G48" s="28" t="str">
        <f>IFERROR(INDEX([1]Parâmetros!$B$27:$B$36,MATCH($D48,[1]Parâmetros!$A$27:$A$36,0)),"")</f>
        <v>C</v>
      </c>
      <c r="H48" s="28" t="str">
        <f t="shared" si="0"/>
        <v>Sim</v>
      </c>
      <c r="I48" s="26" t="str">
        <f t="shared" si="1"/>
        <v>12418|yyyy0819</v>
      </c>
    </row>
    <row r="49" spans="1:9" ht="15" customHeight="1" x14ac:dyDescent="0.25">
      <c r="A49" s="25">
        <v>12418</v>
      </c>
      <c r="B49" s="10" t="s">
        <v>184</v>
      </c>
      <c r="C49" s="26" t="str">
        <f>IFERROR(VLOOKUP($A49,Dados!$A:$C,3,FALSE()),"NÃO INFORMADO")</f>
        <v>MEC</v>
      </c>
      <c r="D49" s="19" t="s">
        <v>107</v>
      </c>
      <c r="E49" s="27">
        <v>46247</v>
      </c>
      <c r="F49" s="21"/>
      <c r="G49" s="28" t="str">
        <f>IFERROR(INDEX([1]Parâmetros!$B$27:$B$36,MATCH($D49,[1]Parâmetros!$A$27:$A$36,0)),"")</f>
        <v>C</v>
      </c>
      <c r="H49" s="28" t="str">
        <f t="shared" si="0"/>
        <v>Sim</v>
      </c>
      <c r="I49" s="26" t="str">
        <f t="shared" si="1"/>
        <v>12418|yyyy0813</v>
      </c>
    </row>
    <row r="50" spans="1:9" ht="15" customHeight="1" x14ac:dyDescent="0.25">
      <c r="A50" s="25">
        <v>52397</v>
      </c>
      <c r="B50" s="10" t="s">
        <v>185</v>
      </c>
      <c r="C50" s="26" t="str">
        <f>IFERROR(VLOOKUP($A50,Dados!$A:$C,3,FALSE()),"NÃO INFORMADO")</f>
        <v>CAL</v>
      </c>
      <c r="D50" s="19" t="s">
        <v>108</v>
      </c>
      <c r="E50" s="27">
        <v>46237</v>
      </c>
      <c r="F50" s="21"/>
      <c r="G50" s="28" t="str">
        <f>IFERROR(INDEX([1]Parâmetros!$B$27:$B$36,MATCH($D50,[1]Parâmetros!$A$27:$A$36,0)),"")</f>
        <v>6x1</v>
      </c>
      <c r="H50" s="28" t="str">
        <f t="shared" si="0"/>
        <v>Sim</v>
      </c>
      <c r="I50" s="26" t="str">
        <f t="shared" si="1"/>
        <v>52397|yyyy0803</v>
      </c>
    </row>
    <row r="51" spans="1:9" ht="15" customHeight="1" x14ac:dyDescent="0.25">
      <c r="A51" s="25">
        <v>55618</v>
      </c>
      <c r="B51" s="10" t="s">
        <v>186</v>
      </c>
      <c r="C51" s="26" t="str">
        <f>IFERROR(VLOOKUP($A51,Dados!$A:$C,3,FALSE()),"NÃO INFORMADO")</f>
        <v>MEC</v>
      </c>
      <c r="D51" s="19" t="s">
        <v>107</v>
      </c>
      <c r="E51" s="27">
        <v>46237</v>
      </c>
      <c r="F51" s="21">
        <v>1</v>
      </c>
      <c r="G51" s="28" t="str">
        <f>IFERROR(INDEX([1]Parâmetros!$B$27:$B$36,MATCH($D51,[1]Parâmetros!$A$27:$A$36,0)),"")</f>
        <v>C</v>
      </c>
      <c r="H51" s="28" t="str">
        <f t="shared" si="0"/>
        <v>Sim</v>
      </c>
      <c r="I51" s="26" t="str">
        <f t="shared" si="1"/>
        <v>55618|yyyy0803</v>
      </c>
    </row>
    <row r="52" spans="1:9" ht="15" customHeight="1" x14ac:dyDescent="0.25">
      <c r="A52" s="25">
        <v>11918</v>
      </c>
      <c r="B52" s="10" t="s">
        <v>187</v>
      </c>
      <c r="C52" s="26" t="str">
        <f>IFERROR(VLOOKUP($A52,Dados!$A:$C,3,FALSE()),"NÃO INFORMADO")</f>
        <v>PED</v>
      </c>
      <c r="D52" s="19" t="s">
        <v>108</v>
      </c>
      <c r="E52" s="27">
        <v>46237</v>
      </c>
      <c r="F52" s="21"/>
      <c r="G52" s="28" t="str">
        <f>IFERROR(INDEX([1]Parâmetros!$B$27:$B$36,MATCH($D52,[1]Parâmetros!$A$27:$A$36,0)),"")</f>
        <v>6x1</v>
      </c>
      <c r="H52" s="28" t="str">
        <f t="shared" si="0"/>
        <v>Sim</v>
      </c>
      <c r="I52" s="26" t="str">
        <f t="shared" si="1"/>
        <v>11918|yyyy0803</v>
      </c>
    </row>
    <row r="53" spans="1:9" ht="15" customHeight="1" x14ac:dyDescent="0.25">
      <c r="A53" s="25">
        <v>53459</v>
      </c>
      <c r="B53" s="10" t="s">
        <v>188</v>
      </c>
      <c r="C53" s="26" t="str">
        <f>IFERROR(VLOOKUP($A53,Dados!$A:$C,3,FALSE()),"NÃO INFORMADO")</f>
        <v>MEC</v>
      </c>
      <c r="D53" s="19" t="s">
        <v>105</v>
      </c>
      <c r="E53" s="27">
        <v>46237</v>
      </c>
      <c r="F53" s="21">
        <v>5</v>
      </c>
      <c r="G53" s="28" t="str">
        <f>IFERROR(INDEX([1]Parâmetros!$B$27:$B$36,MATCH($D53,[1]Parâmetros!$A$27:$A$36,0)),"")</f>
        <v>A</v>
      </c>
      <c r="H53" s="28" t="str">
        <f t="shared" si="0"/>
        <v>Sim</v>
      </c>
      <c r="I53" s="26" t="str">
        <f t="shared" si="1"/>
        <v>53459|yyyy0803</v>
      </c>
    </row>
    <row r="54" spans="1:9" ht="15" customHeight="1" x14ac:dyDescent="0.25">
      <c r="A54" s="25">
        <v>53613</v>
      </c>
      <c r="B54" s="10" t="s">
        <v>189</v>
      </c>
      <c r="C54" s="26" t="str">
        <f>IFERROR(VLOOKUP($A54,Dados!$A:$C,3,FALSE()),"NÃO INFORMADO")</f>
        <v>CAL</v>
      </c>
      <c r="D54" s="19" t="s">
        <v>128</v>
      </c>
      <c r="E54" s="27">
        <v>46237</v>
      </c>
      <c r="F54" s="21"/>
      <c r="G54" s="28" t="str">
        <f>IFERROR(INDEX([1]Parâmetros!$B$27:$B$36,MATCH($D54,[1]Parâmetros!$A$27:$A$36,0)),"")</f>
        <v>Férias</v>
      </c>
      <c r="H54" s="28" t="str">
        <f t="shared" si="0"/>
        <v>Não</v>
      </c>
      <c r="I54" s="26" t="str">
        <f t="shared" si="1"/>
        <v>53613|yyyy0803</v>
      </c>
    </row>
    <row r="55" spans="1:9" ht="15" customHeight="1" x14ac:dyDescent="0.25">
      <c r="A55" s="25">
        <v>53613</v>
      </c>
      <c r="B55" s="10" t="s">
        <v>189</v>
      </c>
      <c r="C55" s="26" t="str">
        <f>IFERROR(VLOOKUP($A55,Dados!$A:$C,3,FALSE()),"NÃO INFORMADO")</f>
        <v>CAL</v>
      </c>
      <c r="D55" s="19" t="s">
        <v>108</v>
      </c>
      <c r="E55" s="27">
        <v>46253</v>
      </c>
      <c r="F55" s="21"/>
      <c r="G55" s="28" t="str">
        <f>IFERROR(INDEX([1]Parâmetros!$B$27:$B$36,MATCH($D55,[1]Parâmetros!$A$27:$A$36,0)),"")</f>
        <v>6x1</v>
      </c>
      <c r="H55" s="28" t="str">
        <f t="shared" si="0"/>
        <v>Sim</v>
      </c>
      <c r="I55" s="26" t="str">
        <f t="shared" si="1"/>
        <v>53613|yyyy0819</v>
      </c>
    </row>
    <row r="56" spans="1:9" ht="15" customHeight="1" x14ac:dyDescent="0.25">
      <c r="A56" s="25">
        <v>52484</v>
      </c>
      <c r="B56" s="10" t="s">
        <v>190</v>
      </c>
      <c r="C56" s="26" t="str">
        <f>IFERROR(VLOOKUP($A56,Dados!$A:$C,3,FALSE()),"NÃO INFORMADO")</f>
        <v>PED</v>
      </c>
      <c r="D56" s="19" t="s">
        <v>108</v>
      </c>
      <c r="E56" s="27">
        <v>46237</v>
      </c>
      <c r="F56" s="21"/>
      <c r="G56" s="28" t="str">
        <f>IFERROR(INDEX([1]Parâmetros!$B$27:$B$36,MATCH($D56,[1]Parâmetros!$A$27:$A$36,0)),"")</f>
        <v>6x1</v>
      </c>
      <c r="H56" s="28" t="str">
        <f t="shared" si="0"/>
        <v>Sim</v>
      </c>
      <c r="I56" s="26" t="str">
        <f t="shared" si="1"/>
        <v>52484|yyyy0803</v>
      </c>
    </row>
    <row r="57" spans="1:9" ht="15" customHeight="1" x14ac:dyDescent="0.25">
      <c r="A57" s="25">
        <v>55387</v>
      </c>
      <c r="B57" s="10" t="s">
        <v>191</v>
      </c>
      <c r="C57" s="26" t="str">
        <f>IFERROR(VLOOKUP($A57,Dados!$A:$C,3,FALSE()),"NÃO INFORMADO")</f>
        <v>ELE</v>
      </c>
      <c r="D57" s="19" t="s">
        <v>106</v>
      </c>
      <c r="E57" s="27">
        <v>46265</v>
      </c>
      <c r="F57" s="21">
        <v>5</v>
      </c>
      <c r="G57" s="28" t="str">
        <f>IFERROR(INDEX([1]Parâmetros!$B$27:$B$36,MATCH($D57,[1]Parâmetros!$A$27:$A$36,0)),"")</f>
        <v>B</v>
      </c>
      <c r="H57" s="28" t="str">
        <f t="shared" si="0"/>
        <v>Sim</v>
      </c>
      <c r="I57" s="26" t="str">
        <f t="shared" si="1"/>
        <v>55387|yyyy0831</v>
      </c>
    </row>
    <row r="58" spans="1:9" ht="15" customHeight="1" x14ac:dyDescent="0.25">
      <c r="A58" s="25">
        <v>56327</v>
      </c>
      <c r="B58" s="10" t="s">
        <v>192</v>
      </c>
      <c r="C58" s="26" t="str">
        <f>IFERROR(VLOOKUP($A58,Dados!$A:$C,3,FALSE()),"NÃO INFORMADO")</f>
        <v>INS</v>
      </c>
      <c r="D58" s="19" t="s">
        <v>107</v>
      </c>
      <c r="E58" s="27">
        <v>46237</v>
      </c>
      <c r="F58" s="21">
        <v>4</v>
      </c>
      <c r="G58" s="28" t="str">
        <f>IFERROR(INDEX([1]Parâmetros!$B$27:$B$36,MATCH($D58,[1]Parâmetros!$A$27:$A$36,0)),"")</f>
        <v>C</v>
      </c>
      <c r="H58" s="28" t="str">
        <f t="shared" si="0"/>
        <v>Sim</v>
      </c>
      <c r="I58" s="26" t="str">
        <f t="shared" si="1"/>
        <v>56327|yyyy0803</v>
      </c>
    </row>
    <row r="59" spans="1:9" ht="15" customHeight="1" x14ac:dyDescent="0.25">
      <c r="A59" s="25">
        <v>51428</v>
      </c>
      <c r="B59" s="10" t="s">
        <v>193</v>
      </c>
      <c r="C59" s="26" t="str">
        <f>IFERROR(VLOOKUP($A59,Dados!$A:$C,3,FALSE()),"NÃO INFORMADO")</f>
        <v>INS</v>
      </c>
      <c r="D59" s="19" t="s">
        <v>106</v>
      </c>
      <c r="E59" s="27">
        <v>46237</v>
      </c>
      <c r="F59" s="21">
        <v>5</v>
      </c>
      <c r="G59" s="28" t="str">
        <f>IFERROR(INDEX([1]Parâmetros!$B$27:$B$36,MATCH($D59,[1]Parâmetros!$A$27:$A$36,0)),"")</f>
        <v>B</v>
      </c>
      <c r="H59" s="28" t="str">
        <f t="shared" si="0"/>
        <v>Sim</v>
      </c>
      <c r="I59" s="26" t="str">
        <f t="shared" si="1"/>
        <v>51428|yyyy0803</v>
      </c>
    </row>
    <row r="60" spans="1:9" ht="15" customHeight="1" x14ac:dyDescent="0.25">
      <c r="A60" s="25">
        <v>54684</v>
      </c>
      <c r="B60" s="10" t="s">
        <v>194</v>
      </c>
      <c r="C60" s="26" t="str">
        <f>IFERROR(VLOOKUP($A60,Dados!$A:$C,3,FALSE()),"NÃO INFORMADO")</f>
        <v>MEC</v>
      </c>
      <c r="D60" s="19" t="s">
        <v>106</v>
      </c>
      <c r="E60" s="27">
        <v>46237</v>
      </c>
      <c r="F60" s="21">
        <v>4</v>
      </c>
      <c r="G60" s="28" t="str">
        <f>IFERROR(INDEX([1]Parâmetros!$B$27:$B$36,MATCH($D60,[1]Parâmetros!$A$27:$A$36,0)),"")</f>
        <v>B</v>
      </c>
      <c r="H60" s="28" t="str">
        <f t="shared" si="0"/>
        <v>Sim</v>
      </c>
      <c r="I60" s="26" t="str">
        <f t="shared" si="1"/>
        <v>54684|yyyy0803</v>
      </c>
    </row>
    <row r="61" spans="1:9" ht="15" customHeight="1" x14ac:dyDescent="0.25">
      <c r="A61" s="25">
        <v>54684</v>
      </c>
      <c r="B61" s="10" t="s">
        <v>194</v>
      </c>
      <c r="C61" s="26" t="str">
        <f>IFERROR(VLOOKUP($A61,Dados!$A:$C,3,FALSE()),"NÃO INFORMADO")</f>
        <v>MEC</v>
      </c>
      <c r="D61" s="19" t="s">
        <v>105</v>
      </c>
      <c r="E61" s="27">
        <v>46247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0"/>
        <v>Sim</v>
      </c>
      <c r="I61" s="26" t="str">
        <f t="shared" si="1"/>
        <v>54684|yyyy0813</v>
      </c>
    </row>
    <row r="62" spans="1:9" ht="15" customHeight="1" x14ac:dyDescent="0.25">
      <c r="A62" s="25">
        <v>55628</v>
      </c>
      <c r="B62" s="10" t="s">
        <v>195</v>
      </c>
      <c r="C62" s="26" t="str">
        <f>IFERROR(VLOOKUP($A62,Dados!$A:$C,3,FALSE()),"NÃO INFORMADO")</f>
        <v>ESP</v>
      </c>
      <c r="D62" s="19" t="s">
        <v>108</v>
      </c>
      <c r="E62" s="27">
        <v>46237</v>
      </c>
      <c r="F62" s="21"/>
      <c r="G62" s="28" t="str">
        <f>IFERROR(INDEX([1]Parâmetros!$B$27:$B$36,MATCH($D62,[1]Parâmetros!$A$27:$A$36,0)),"")</f>
        <v>6x1</v>
      </c>
      <c r="H62" s="28" t="str">
        <f t="shared" si="0"/>
        <v>Sim</v>
      </c>
      <c r="I62" s="26" t="str">
        <f t="shared" si="1"/>
        <v>55628|yyyy0803</v>
      </c>
    </row>
    <row r="63" spans="1:9" ht="15" customHeight="1" x14ac:dyDescent="0.25">
      <c r="A63" s="25">
        <v>55138</v>
      </c>
      <c r="B63" s="10" t="s">
        <v>196</v>
      </c>
      <c r="C63" s="26" t="str">
        <f>IFERROR(VLOOKUP($A63,Dados!$A:$C,3,FALSE()),"NÃO INFORMADO")</f>
        <v>MEC</v>
      </c>
      <c r="D63" s="19" t="s">
        <v>127</v>
      </c>
      <c r="E63" s="27">
        <v>46265</v>
      </c>
      <c r="F63" s="21">
        <v>4</v>
      </c>
      <c r="G63" s="28" t="str">
        <f>IFERROR(INDEX([1]Parâmetros!$B$27:$B$36,MATCH($D63,[1]Parâmetros!$A$27:$A$36,0)),"")</f>
        <v>Folguista</v>
      </c>
      <c r="H63" s="28" t="str">
        <f t="shared" si="0"/>
        <v>Sim</v>
      </c>
      <c r="I63" s="26" t="str">
        <f t="shared" si="1"/>
        <v>55138|yyyy0831</v>
      </c>
    </row>
    <row r="64" spans="1:9" ht="15" customHeight="1" x14ac:dyDescent="0.25">
      <c r="A64" s="25">
        <v>53291</v>
      </c>
      <c r="B64" s="10" t="s">
        <v>197</v>
      </c>
      <c r="C64" s="26" t="str">
        <f>IFERROR(VLOOKUP($A64,Dados!$A:$C,3,FALSE()),"NÃO INFORMADO")</f>
        <v>CAL</v>
      </c>
      <c r="D64" s="19" t="s">
        <v>128</v>
      </c>
      <c r="E64" s="27">
        <v>46237</v>
      </c>
      <c r="F64" s="21"/>
      <c r="G64" s="28" t="str">
        <f>IFERROR(INDEX([1]Parâmetros!$B$27:$B$36,MATCH($D64,[1]Parâmetros!$A$27:$A$36,0)),"")</f>
        <v>Férias</v>
      </c>
      <c r="H64" s="28" t="str">
        <f t="shared" si="0"/>
        <v>Não</v>
      </c>
      <c r="I64" s="26" t="str">
        <f t="shared" si="1"/>
        <v>53291|yyyy0803</v>
      </c>
    </row>
    <row r="65" spans="1:9" ht="15" customHeight="1" x14ac:dyDescent="0.25">
      <c r="A65" s="25">
        <v>53291</v>
      </c>
      <c r="B65" s="10" t="s">
        <v>197</v>
      </c>
      <c r="C65" s="26" t="str">
        <f>IFERROR(VLOOKUP($A65,Dados!$A:$C,3,FALSE()),"NÃO INFORMADO")</f>
        <v>CAL</v>
      </c>
      <c r="D65" s="19" t="s">
        <v>108</v>
      </c>
      <c r="E65" s="27">
        <v>46253</v>
      </c>
      <c r="F65" s="21"/>
      <c r="G65" s="28" t="str">
        <f>IFERROR(INDEX([1]Parâmetros!$B$27:$B$36,MATCH($D65,[1]Parâmetros!$A$27:$A$36,0)),"")</f>
        <v>6x1</v>
      </c>
      <c r="H65" s="28" t="str">
        <f t="shared" si="0"/>
        <v>Sim</v>
      </c>
      <c r="I65" s="26" t="str">
        <f t="shared" si="1"/>
        <v>53291|yyyy0819</v>
      </c>
    </row>
    <row r="66" spans="1:9" ht="15" customHeight="1" x14ac:dyDescent="0.25">
      <c r="A66" s="25">
        <v>56012</v>
      </c>
      <c r="B66" s="10" t="s">
        <v>198</v>
      </c>
      <c r="C66" s="26" t="str">
        <f>IFERROR(VLOOKUP($A66,Dados!$A:$C,3,FALSE()),"NÃO INFORMADO")</f>
        <v>MEC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0"/>
        <v>Sim</v>
      </c>
      <c r="I66" s="26" t="str">
        <f t="shared" si="1"/>
        <v>56012|yyyy0804</v>
      </c>
    </row>
    <row r="67" spans="1:9" ht="15" customHeight="1" x14ac:dyDescent="0.25">
      <c r="A67" s="25">
        <v>10495</v>
      </c>
      <c r="B67" s="10" t="s">
        <v>199</v>
      </c>
      <c r="C67" s="26" t="str">
        <f>IFERROR(VLOOKUP($A67,Dados!$A:$C,3,FALSE()),"NÃO INFORMADO")</f>
        <v>ELE</v>
      </c>
      <c r="D67" s="19" t="s">
        <v>105</v>
      </c>
      <c r="E67" s="27">
        <v>46237</v>
      </c>
      <c r="F67" s="21">
        <v>4</v>
      </c>
      <c r="G67" s="28" t="str">
        <f>IFERROR(INDEX([1]Parâmetros!$B$27:$B$36,MATCH($D67,[1]Parâmetros!$A$27:$A$36,0)),"")</f>
        <v>A</v>
      </c>
      <c r="H67" s="28" t="str">
        <f t="shared" si="0"/>
        <v>Sim</v>
      </c>
      <c r="I67" s="26" t="str">
        <f t="shared" si="1"/>
        <v>10495|yyyy0803</v>
      </c>
    </row>
    <row r="68" spans="1:9" ht="15" customHeight="1" x14ac:dyDescent="0.25">
      <c r="A68" s="25">
        <v>12291</v>
      </c>
      <c r="B68" s="10" t="s">
        <v>200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0"/>
        <v>Sim</v>
      </c>
      <c r="I68" s="26" t="str">
        <f t="shared" si="1"/>
        <v>12291|yyyy0803</v>
      </c>
    </row>
    <row r="69" spans="1:9" ht="15" customHeight="1" x14ac:dyDescent="0.25">
      <c r="A69" s="25">
        <v>56010</v>
      </c>
      <c r="B69" s="10" t="s">
        <v>201</v>
      </c>
      <c r="C69" s="26" t="str">
        <f>IFERROR(VLOOKUP($A69,Dados!$A:$C,3,FALSE()),"NÃO INFORMADO")</f>
        <v>ELE</v>
      </c>
      <c r="D69" s="19" t="s">
        <v>105</v>
      </c>
      <c r="E69" s="27">
        <v>46237</v>
      </c>
      <c r="F69" s="21">
        <v>4</v>
      </c>
      <c r="G69" s="28" t="str">
        <f>IFERROR(INDEX([1]Parâmetros!$B$27:$B$36,MATCH($D69,[1]Parâmetros!$A$27:$A$36,0)),"")</f>
        <v>A</v>
      </c>
      <c r="H69" s="28" t="str">
        <f t="shared" ref="H69:H118" si="2">IF(OR($G69="A",$G69="B",$G69="C",$G69="6x1",$G69="5x2",$G69="Folguista"),"Sim","Não")</f>
        <v>Sim</v>
      </c>
      <c r="I69" s="26" t="str">
        <f t="shared" ref="I69:I118" si="3">$A69&amp;"|"&amp;TEXT($E69,"yyyymmdd")</f>
        <v>56010|yyyy0803</v>
      </c>
    </row>
    <row r="70" spans="1:9" ht="15" customHeight="1" x14ac:dyDescent="0.25">
      <c r="A70" s="25">
        <v>52498</v>
      </c>
      <c r="B70" s="10" t="s">
        <v>202</v>
      </c>
      <c r="C70" s="26" t="str">
        <f>IFERROR(VLOOKUP($A70,Dados!$A:$C,3,FALSE()),"NÃO INFORMADO")</f>
        <v>MEC</v>
      </c>
      <c r="D70" s="19" t="s">
        <v>106</v>
      </c>
      <c r="E70" s="27">
        <v>46237</v>
      </c>
      <c r="F70" s="21">
        <v>5</v>
      </c>
      <c r="G70" s="28" t="str">
        <f>IFERROR(INDEX([1]Parâmetros!$B$27:$B$36,MATCH($D70,[1]Parâmetros!$A$27:$A$36,0)),"")</f>
        <v>B</v>
      </c>
      <c r="H70" s="28" t="str">
        <f t="shared" si="2"/>
        <v>Sim</v>
      </c>
      <c r="I70" s="26" t="str">
        <f t="shared" si="3"/>
        <v>52498|yyyy0803</v>
      </c>
    </row>
    <row r="71" spans="1:9" ht="15" customHeight="1" x14ac:dyDescent="0.25">
      <c r="A71" s="25">
        <v>55541</v>
      </c>
      <c r="B71" s="10" t="s">
        <v>203</v>
      </c>
      <c r="C71" s="26" t="str">
        <f>IFERROR(VLOOKUP($A71,Dados!$A:$C,3,FALSE()),"NÃO INFORMADO")</f>
        <v>NÃO INFORMADO</v>
      </c>
      <c r="D71" s="19" t="s">
        <v>105</v>
      </c>
      <c r="E71" s="27">
        <v>46238</v>
      </c>
      <c r="F71" s="21">
        <v>1</v>
      </c>
      <c r="G71" s="28" t="str">
        <f>IFERROR(INDEX([1]Parâmetros!$B$27:$B$36,MATCH($D71,[1]Parâmetros!$A$27:$A$36,0)),"")</f>
        <v>A</v>
      </c>
      <c r="H71" s="28" t="str">
        <f t="shared" si="2"/>
        <v>Sim</v>
      </c>
      <c r="I71" s="26" t="str">
        <f t="shared" si="3"/>
        <v>55541|yyyy0804</v>
      </c>
    </row>
    <row r="72" spans="1:9" ht="15" customHeight="1" x14ac:dyDescent="0.25">
      <c r="A72" s="25">
        <v>55541</v>
      </c>
      <c r="B72" s="10" t="s">
        <v>203</v>
      </c>
      <c r="C72" s="26" t="str">
        <f>IFERROR(VLOOKUP($A72,Dados!$A:$C,3,FALSE()),"NÃO INFORMADO")</f>
        <v>NÃO INFORMADO</v>
      </c>
      <c r="D72" s="19" t="s">
        <v>128</v>
      </c>
      <c r="E72" s="27">
        <v>46258</v>
      </c>
      <c r="F72" s="21"/>
      <c r="G72" s="28" t="str">
        <f>IFERROR(INDEX([1]Parâmetros!$B$27:$B$36,MATCH($D72,[1]Parâmetros!$A$27:$A$36,0)),"")</f>
        <v>Férias</v>
      </c>
      <c r="H72" s="28" t="str">
        <f t="shared" si="2"/>
        <v>Não</v>
      </c>
      <c r="I72" s="26" t="str">
        <f t="shared" si="3"/>
        <v>55541|yyyy0824</v>
      </c>
    </row>
    <row r="73" spans="1:9" ht="15" customHeight="1" x14ac:dyDescent="0.25">
      <c r="A73" s="25">
        <v>52398</v>
      </c>
      <c r="B73" s="10" t="s">
        <v>204</v>
      </c>
      <c r="C73" s="26" t="str">
        <f>IFERROR(VLOOKUP($A73,Dados!$A:$C,3,FALSE()),"NÃO INFORMADO")</f>
        <v>INS</v>
      </c>
      <c r="D73" s="19" t="s">
        <v>127</v>
      </c>
      <c r="E73" s="27">
        <v>46267</v>
      </c>
      <c r="F73" s="21">
        <v>1</v>
      </c>
      <c r="G73" s="28" t="str">
        <f>IFERROR(INDEX([1]Parâmetros!$B$27:$B$36,MATCH($D73,[1]Parâmetros!$A$27:$A$36,0)),"")</f>
        <v>Folguista</v>
      </c>
      <c r="H73" s="28" t="str">
        <f t="shared" si="2"/>
        <v>Sim</v>
      </c>
      <c r="I73" s="26" t="str">
        <f t="shared" si="3"/>
        <v>52398|yyyy0902</v>
      </c>
    </row>
    <row r="74" spans="1:9" ht="15" customHeight="1" x14ac:dyDescent="0.25">
      <c r="A74" s="25">
        <v>55554</v>
      </c>
      <c r="B74" s="10" t="s">
        <v>205</v>
      </c>
      <c r="C74" s="26" t="str">
        <f>IFERROR(VLOOKUP($A74,Dados!$A:$C,3,FALSE()),"NÃO INFORMADO")</f>
        <v>CAL</v>
      </c>
      <c r="D74" s="19" t="s">
        <v>108</v>
      </c>
      <c r="E74" s="27">
        <v>46237</v>
      </c>
      <c r="F74" s="21"/>
      <c r="G74" s="28" t="str">
        <f>IFERROR(INDEX([1]Parâmetros!$B$27:$B$36,MATCH($D74,[1]Parâmetros!$A$27:$A$36,0)),"")</f>
        <v>6x1</v>
      </c>
      <c r="H74" s="28" t="str">
        <f t="shared" si="2"/>
        <v>Sim</v>
      </c>
      <c r="I74" s="26" t="str">
        <f t="shared" si="3"/>
        <v>55554|yyyy0803</v>
      </c>
    </row>
    <row r="75" spans="1:9" ht="15" customHeight="1" x14ac:dyDescent="0.25">
      <c r="A75" s="25">
        <v>55564</v>
      </c>
      <c r="B75" s="10" t="s">
        <v>206</v>
      </c>
      <c r="C75" s="26" t="str">
        <f>IFERROR(VLOOKUP($A75,Dados!$A:$C,3,FALSE()),"NÃO INFORMADO")</f>
        <v>CAL</v>
      </c>
      <c r="D75" s="19" t="s">
        <v>108</v>
      </c>
      <c r="E75" s="27">
        <v>46237</v>
      </c>
      <c r="F75" s="21"/>
      <c r="G75" s="28" t="str">
        <f>IFERROR(INDEX([1]Parâmetros!$B$27:$B$36,MATCH($D75,[1]Parâmetros!$A$27:$A$36,0)),"")</f>
        <v>6x1</v>
      </c>
      <c r="H75" s="28" t="str">
        <f t="shared" si="2"/>
        <v>Sim</v>
      </c>
      <c r="I75" s="26" t="str">
        <f t="shared" si="3"/>
        <v>55564|yyyy0803</v>
      </c>
    </row>
    <row r="76" spans="1:9" ht="15" customHeight="1" x14ac:dyDescent="0.25">
      <c r="A76" s="31">
        <v>54747</v>
      </c>
      <c r="B76" s="6" t="s">
        <v>207</v>
      </c>
      <c r="C76" s="26" t="str">
        <f>IFERROR(VLOOKUP($A76,Dados!$A:$C,3,FALSE()),"NÃO INFORMADO")</f>
        <v>LUB</v>
      </c>
      <c r="D76" s="23" t="s">
        <v>108</v>
      </c>
      <c r="E76" s="15">
        <v>46237</v>
      </c>
      <c r="F76" s="16"/>
      <c r="G76" s="28" t="str">
        <f>IFERROR(INDEX([1]Parâmetros!$B$27:$B$36,MATCH($D76,[1]Parâmetros!$A$27:$A$36,0)),"")</f>
        <v>6x1</v>
      </c>
      <c r="H76" s="28" t="str">
        <f t="shared" si="2"/>
        <v>Sim</v>
      </c>
      <c r="I76" s="26" t="str">
        <f t="shared" si="3"/>
        <v>54747|yyyy0803</v>
      </c>
    </row>
    <row r="77" spans="1:9" ht="15" customHeight="1" x14ac:dyDescent="0.25">
      <c r="A77" s="31">
        <v>12468</v>
      </c>
      <c r="B77" s="6" t="s">
        <v>208</v>
      </c>
      <c r="C77" s="26" t="str">
        <f>IFERROR(VLOOKUP($A77,Dados!$A:$C,3,FALSE()),"NÃO INFORMADO")</f>
        <v>MEC</v>
      </c>
      <c r="D77" s="23" t="s">
        <v>107</v>
      </c>
      <c r="E77" s="15">
        <v>46237</v>
      </c>
      <c r="F77" s="16"/>
      <c r="G77" s="28" t="str">
        <f>IFERROR(INDEX([1]Parâmetros!$B$27:$B$36,MATCH($D77,[1]Parâmetros!$A$27:$A$36,0)),"")</f>
        <v>C</v>
      </c>
      <c r="H77" s="28" t="str">
        <f t="shared" si="2"/>
        <v>Sim</v>
      </c>
      <c r="I77" s="26" t="str">
        <f t="shared" si="3"/>
        <v>12468|yyyy0803</v>
      </c>
    </row>
    <row r="78" spans="1:9" ht="15" customHeight="1" x14ac:dyDescent="0.25">
      <c r="A78" s="31">
        <v>54179</v>
      </c>
      <c r="B78" s="6" t="s">
        <v>209</v>
      </c>
      <c r="C78" s="26" t="str">
        <f>IFERROR(VLOOKUP($A78,Dados!$A:$C,3,FALSE()),"NÃO INFORMADO")</f>
        <v>ELE</v>
      </c>
      <c r="D78" s="23" t="s">
        <v>128</v>
      </c>
      <c r="E78" s="15">
        <v>46237</v>
      </c>
      <c r="F78" s="16"/>
      <c r="G78" s="28" t="str">
        <f>IFERROR(INDEX([1]Parâmetros!$B$27:$B$36,MATCH($D78,[1]Parâmetros!$A$27:$A$36,0)),"")</f>
        <v>Férias</v>
      </c>
      <c r="H78" s="28" t="str">
        <f t="shared" si="2"/>
        <v>Não</v>
      </c>
      <c r="I78" s="26" t="str">
        <f t="shared" si="3"/>
        <v>54179|yyyy0803</v>
      </c>
    </row>
    <row r="79" spans="1:9" ht="15" customHeight="1" x14ac:dyDescent="0.25">
      <c r="A79" s="31">
        <v>54179</v>
      </c>
      <c r="B79" s="6" t="s">
        <v>209</v>
      </c>
      <c r="C79" s="26" t="str">
        <f>IFERROR(VLOOKUP($A79,Dados!$A:$C,3,FALSE()),"NÃO INFORMADO")</f>
        <v>ELE</v>
      </c>
      <c r="D79" s="23" t="s">
        <v>108</v>
      </c>
      <c r="E79" s="15">
        <v>46253</v>
      </c>
      <c r="F79" s="16"/>
      <c r="G79" s="28" t="str">
        <f>IFERROR(INDEX([1]Parâmetros!$B$27:$B$36,MATCH($D79,[1]Parâmetros!$A$27:$A$36,0)),"")</f>
        <v>6x1</v>
      </c>
      <c r="H79" s="28" t="str">
        <f t="shared" si="2"/>
        <v>Sim</v>
      </c>
      <c r="I79" s="26" t="str">
        <f t="shared" si="3"/>
        <v>54179|yyyy0819</v>
      </c>
    </row>
    <row r="80" spans="1:9" ht="15" customHeight="1" x14ac:dyDescent="0.25">
      <c r="A80" s="31">
        <v>54846</v>
      </c>
      <c r="B80" s="6" t="s">
        <v>210</v>
      </c>
      <c r="C80" s="26" t="str">
        <f>IFERROR(VLOOKUP($A80,Dados!$A:$C,3,FALSE()),"NÃO INFORMADO")</f>
        <v>USI</v>
      </c>
      <c r="D80" s="23" t="s">
        <v>106</v>
      </c>
      <c r="E80" s="15">
        <v>46237</v>
      </c>
      <c r="F80" s="16">
        <v>3</v>
      </c>
      <c r="G80" s="28" t="str">
        <f>IFERROR(INDEX([1]Parâmetros!$B$27:$B$36,MATCH($D80,[1]Parâmetros!$A$27:$A$36,0)),"")</f>
        <v>B</v>
      </c>
      <c r="H80" s="28" t="str">
        <f t="shared" si="2"/>
        <v>Sim</v>
      </c>
      <c r="I80" s="26" t="str">
        <f t="shared" si="3"/>
        <v>54846|yyyy0803</v>
      </c>
    </row>
    <row r="81" spans="1:9" ht="15" customHeight="1" x14ac:dyDescent="0.25">
      <c r="A81" s="31">
        <v>55179</v>
      </c>
      <c r="B81" s="6" t="s">
        <v>211</v>
      </c>
      <c r="C81" s="26" t="str">
        <f>IFERROR(VLOOKUP($A81,Dados!$A:$C,3,FALSE()),"NÃO INFORMADO")</f>
        <v>ELE</v>
      </c>
      <c r="D81" s="23" t="s">
        <v>106</v>
      </c>
      <c r="E81" s="15">
        <v>46237</v>
      </c>
      <c r="F81" s="16">
        <v>4</v>
      </c>
      <c r="G81" s="28" t="str">
        <f>IFERROR(INDEX([1]Parâmetros!$B$27:$B$36,MATCH($D81,[1]Parâmetros!$A$27:$A$36,0)),"")</f>
        <v>B</v>
      </c>
      <c r="H81" s="28" t="str">
        <f t="shared" si="2"/>
        <v>Sim</v>
      </c>
      <c r="I81" s="26" t="str">
        <f t="shared" si="3"/>
        <v>55179|yyyy0803</v>
      </c>
    </row>
    <row r="82" spans="1:9" ht="15" customHeight="1" x14ac:dyDescent="0.25">
      <c r="A82" s="31">
        <v>12299</v>
      </c>
      <c r="B82" s="6" t="s">
        <v>212</v>
      </c>
      <c r="C82" s="26" t="str">
        <f>IFERROR(VLOOKUP($A82,Dados!$A:$C,3,FALSE()),"NÃO INFORMADO")</f>
        <v>INS</v>
      </c>
      <c r="D82" s="23" t="s">
        <v>105</v>
      </c>
      <c r="E82" s="15">
        <v>46238</v>
      </c>
      <c r="F82" s="16">
        <v>1</v>
      </c>
      <c r="G82" s="28" t="str">
        <f>IFERROR(INDEX([1]Parâmetros!$B$27:$B$36,MATCH($D82,[1]Parâmetros!$A$27:$A$36,0)),"")</f>
        <v>A</v>
      </c>
      <c r="H82" s="28" t="str">
        <f t="shared" si="2"/>
        <v>Sim</v>
      </c>
      <c r="I82" s="26" t="str">
        <f t="shared" si="3"/>
        <v>12299|yyyy0804</v>
      </c>
    </row>
    <row r="83" spans="1:9" ht="15" customHeight="1" x14ac:dyDescent="0.25">
      <c r="A83" s="31">
        <v>12299</v>
      </c>
      <c r="B83" s="6" t="s">
        <v>212</v>
      </c>
      <c r="C83" s="26" t="str">
        <f>IFERROR(VLOOKUP($A83,Dados!$A:$C,3,FALSE()),"NÃO INFORMADO")</f>
        <v>INS</v>
      </c>
      <c r="D83" s="23" t="s">
        <v>105</v>
      </c>
      <c r="E83" s="15">
        <v>46265</v>
      </c>
      <c r="F83" s="16">
        <v>4</v>
      </c>
      <c r="G83" s="28" t="str">
        <f>IFERROR(INDEX([1]Parâmetros!$B$27:$B$36,MATCH($D83,[1]Parâmetros!$A$27:$A$36,0)),"")</f>
        <v>A</v>
      </c>
      <c r="H83" s="28" t="str">
        <f t="shared" si="2"/>
        <v>Sim</v>
      </c>
      <c r="I83" s="26" t="str">
        <f t="shared" si="3"/>
        <v>12299|yyyy0831</v>
      </c>
    </row>
    <row r="84" spans="1:9" ht="15" customHeight="1" x14ac:dyDescent="0.25">
      <c r="A84" s="31">
        <v>12244</v>
      </c>
      <c r="B84" s="6" t="s">
        <v>213</v>
      </c>
      <c r="C84" s="26" t="str">
        <f>IFERROR(VLOOKUP($A84,Dados!$A:$C,3,FALSE()),"NÃO INFORMADO")</f>
        <v>USI</v>
      </c>
      <c r="D84" s="23" t="s">
        <v>105</v>
      </c>
      <c r="E84" s="15">
        <v>46237</v>
      </c>
      <c r="F84" s="16">
        <v>5</v>
      </c>
      <c r="G84" s="28" t="str">
        <f>IFERROR(INDEX([1]Parâmetros!$B$27:$B$36,MATCH($D84,[1]Parâmetros!$A$27:$A$36,0)),"")</f>
        <v>A</v>
      </c>
      <c r="H84" s="28" t="str">
        <f t="shared" si="2"/>
        <v>Sim</v>
      </c>
      <c r="I84" s="26" t="str">
        <f t="shared" si="3"/>
        <v>12244|yyyy0803</v>
      </c>
    </row>
    <row r="85" spans="1:9" ht="15" customHeight="1" x14ac:dyDescent="0.25">
      <c r="A85" s="31">
        <v>53403</v>
      </c>
      <c r="B85" s="6" t="s">
        <v>214</v>
      </c>
      <c r="C85" s="26" t="str">
        <f>IFERROR(VLOOKUP($A85,Dados!$A:$C,3,FALSE()),"NÃO INFORMADO")</f>
        <v>MEC</v>
      </c>
      <c r="D85" s="23" t="s">
        <v>105</v>
      </c>
      <c r="E85" s="15">
        <v>46237</v>
      </c>
      <c r="F85" s="16">
        <v>4</v>
      </c>
      <c r="G85" s="28" t="str">
        <f>IFERROR(INDEX([1]Parâmetros!$B$27:$B$36,MATCH($D85,[1]Parâmetros!$A$27:$A$36,0)),"")</f>
        <v>A</v>
      </c>
      <c r="H85" s="28" t="str">
        <f t="shared" si="2"/>
        <v>Sim</v>
      </c>
      <c r="I85" s="26" t="str">
        <f t="shared" si="3"/>
        <v>53403|yyyy0803</v>
      </c>
    </row>
    <row r="86" spans="1:9" ht="15" customHeight="1" x14ac:dyDescent="0.25">
      <c r="A86" s="31">
        <v>53665</v>
      </c>
      <c r="B86" s="6" t="s">
        <v>215</v>
      </c>
      <c r="C86" s="26" t="str">
        <f>IFERROR(VLOOKUP($A86,Dados!$A:$C,3,FALSE()),"NÃO INFORMADO")</f>
        <v>CAL</v>
      </c>
      <c r="D86" s="23" t="s">
        <v>108</v>
      </c>
      <c r="E86" s="15">
        <v>46237</v>
      </c>
      <c r="F86" s="16"/>
      <c r="G86" s="28" t="str">
        <f>IFERROR(INDEX([1]Parâmetros!$B$27:$B$36,MATCH($D86,[1]Parâmetros!$A$27:$A$36,0)),"")</f>
        <v>6x1</v>
      </c>
      <c r="H86" s="28" t="str">
        <f t="shared" si="2"/>
        <v>Sim</v>
      </c>
      <c r="I86" s="26" t="str">
        <f t="shared" si="3"/>
        <v>53665|yyyy0803</v>
      </c>
    </row>
    <row r="87" spans="1:9" ht="15" customHeight="1" x14ac:dyDescent="0.25">
      <c r="A87" s="31">
        <v>56377</v>
      </c>
      <c r="B87" s="6" t="s">
        <v>216</v>
      </c>
      <c r="C87" s="26" t="str">
        <f>IFERROR(VLOOKUP($A87,Dados!$A:$C,3,FALSE()),"NÃO INFORMADO")</f>
        <v>AUT</v>
      </c>
      <c r="D87" s="23" t="s">
        <v>108</v>
      </c>
      <c r="E87" s="15">
        <v>46237</v>
      </c>
      <c r="F87" s="16">
        <v>1</v>
      </c>
      <c r="G87" s="32" t="str">
        <f>IFERROR(INDEX([1]Parâmetros!$B$27:$B$36,MATCH($D87,[1]Parâmetros!$A$27:$A$36,0)),"")</f>
        <v>6x1</v>
      </c>
      <c r="H87" s="28" t="str">
        <f t="shared" si="2"/>
        <v>Sim</v>
      </c>
      <c r="I87" s="26" t="str">
        <f t="shared" si="3"/>
        <v>56377|yyyy0803</v>
      </c>
    </row>
    <row r="88" spans="1:9" ht="15" customHeight="1" x14ac:dyDescent="0.25">
      <c r="A88" s="31">
        <v>9218</v>
      </c>
      <c r="B88" s="6" t="s">
        <v>157</v>
      </c>
      <c r="C88" s="26" t="str">
        <f>IFERROR(VLOOKUP($A88,Dados!$A:$C,3,FALSE()),"NÃO INFORMADO")</f>
        <v>INS</v>
      </c>
      <c r="D88" s="23" t="s">
        <v>105</v>
      </c>
      <c r="E88" s="15">
        <v>46272</v>
      </c>
      <c r="F88" s="16"/>
      <c r="G88" s="32" t="str">
        <f>IFERROR(INDEX([1]Parâmetros!$B$27:$B$36,MATCH($D88,[1]Parâmetros!$A$27:$A$36,0)),"")</f>
        <v>A</v>
      </c>
      <c r="H88" s="28" t="str">
        <f t="shared" si="2"/>
        <v>Sim</v>
      </c>
      <c r="I88" s="26" t="str">
        <f t="shared" si="3"/>
        <v>9218|yyyy0907</v>
      </c>
    </row>
    <row r="89" spans="1:9" ht="15" customHeight="1" x14ac:dyDescent="0.25">
      <c r="A89" s="31">
        <v>9218</v>
      </c>
      <c r="B89" s="6" t="s">
        <v>157</v>
      </c>
      <c r="C89" s="26" t="str">
        <f>IFERROR(VLOOKUP($A89,Dados!$A:$C,3,FALSE()),"NÃO INFORMADO")</f>
        <v>INS</v>
      </c>
      <c r="D89" s="23" t="s">
        <v>108</v>
      </c>
      <c r="E89" s="15">
        <v>46273</v>
      </c>
      <c r="F89" s="16"/>
      <c r="G89" s="32" t="str">
        <f>IFERROR(INDEX([1]Parâmetros!$B$27:$B$36,MATCH($D89,[1]Parâmetros!$A$27:$A$36,0)),"")</f>
        <v>6x1</v>
      </c>
      <c r="H89" s="28" t="str">
        <f t="shared" si="2"/>
        <v>Sim</v>
      </c>
      <c r="I89" s="26" t="str">
        <f t="shared" si="3"/>
        <v>9218|yyyy0908</v>
      </c>
    </row>
    <row r="90" spans="1:9" ht="15" customHeight="1" x14ac:dyDescent="0.25">
      <c r="A90" s="31">
        <v>56855</v>
      </c>
      <c r="B90" s="6" t="s">
        <v>170</v>
      </c>
      <c r="C90" s="26" t="str">
        <f>IFERROR(VLOOKUP($A90,Dados!$A:$C,3,FALSE()),"NÃO INFORMADO")</f>
        <v>INS</v>
      </c>
      <c r="D90" s="23" t="s">
        <v>105</v>
      </c>
      <c r="E90" s="15">
        <v>46272</v>
      </c>
      <c r="F90" s="16"/>
      <c r="G90" s="32" t="str">
        <f>IFERROR(INDEX([1]Parâmetros!$B$27:$B$36,MATCH($D90,[1]Parâmetros!$A$27:$A$36,0)),"")</f>
        <v>A</v>
      </c>
      <c r="H90" s="28" t="str">
        <f t="shared" si="2"/>
        <v>Sim</v>
      </c>
      <c r="I90" s="26" t="str">
        <f t="shared" si="3"/>
        <v>56855|yyyy0907</v>
      </c>
    </row>
    <row r="91" spans="1:9" ht="15" customHeight="1" x14ac:dyDescent="0.25">
      <c r="A91" s="31">
        <v>56855</v>
      </c>
      <c r="B91" s="6" t="s">
        <v>170</v>
      </c>
      <c r="C91" s="26" t="str">
        <f>IFERROR(VLOOKUP($A91,Dados!$A:$C,3,FALSE()),"NÃO INFORMADO")</f>
        <v>INS</v>
      </c>
      <c r="D91" s="23" t="s">
        <v>108</v>
      </c>
      <c r="E91" s="15">
        <v>46273</v>
      </c>
      <c r="F91" s="16"/>
      <c r="G91" s="32" t="str">
        <f>IFERROR(INDEX([1]Parâmetros!$B$27:$B$36,MATCH($D91,[1]Parâmetros!$A$27:$A$36,0)),"")</f>
        <v>6x1</v>
      </c>
      <c r="H91" s="28" t="str">
        <f t="shared" si="2"/>
        <v>Sim</v>
      </c>
      <c r="I91" s="26" t="str">
        <f t="shared" si="3"/>
        <v>56855|yyyy0908</v>
      </c>
    </row>
    <row r="92" spans="1:9" ht="15" customHeight="1" x14ac:dyDescent="0.25">
      <c r="A92" s="31">
        <v>55637</v>
      </c>
      <c r="B92" s="6" t="s">
        <v>179</v>
      </c>
      <c r="C92" s="26" t="str">
        <f>IFERROR(VLOOKUP($A92,Dados!$A:$C,3,FALSE()),"NÃO INFORMADO")</f>
        <v>INS</v>
      </c>
      <c r="D92" s="23" t="s">
        <v>105</v>
      </c>
      <c r="E92" s="15">
        <v>46272</v>
      </c>
      <c r="F92" s="16"/>
      <c r="G92" s="32" t="str">
        <f>IFERROR(INDEX([1]Parâmetros!$B$27:$B$36,MATCH($D92,[1]Parâmetros!$A$27:$A$36,0)),"")</f>
        <v>A</v>
      </c>
      <c r="H92" s="28" t="str">
        <f t="shared" si="2"/>
        <v>Sim</v>
      </c>
      <c r="I92" s="26" t="str">
        <f t="shared" si="3"/>
        <v>55637|yyyy0907</v>
      </c>
    </row>
    <row r="93" spans="1:9" ht="15" customHeight="1" x14ac:dyDescent="0.25">
      <c r="A93" s="31">
        <v>55637</v>
      </c>
      <c r="B93" s="6" t="s">
        <v>179</v>
      </c>
      <c r="C93" s="26" t="str">
        <f>IFERROR(VLOOKUP($A93,Dados!$A:$C,3,FALSE()),"NÃO INFORMADO")</f>
        <v>INS</v>
      </c>
      <c r="D93" s="23" t="s">
        <v>108</v>
      </c>
      <c r="E93" s="15">
        <v>46273</v>
      </c>
      <c r="F93" s="16"/>
      <c r="G93" s="32" t="str">
        <f>IFERROR(INDEX([1]Parâmetros!$B$27:$B$36,MATCH($D93,[1]Parâmetros!$A$27:$A$36,0)),"")</f>
        <v>6x1</v>
      </c>
      <c r="H93" s="28" t="str">
        <f t="shared" si="2"/>
        <v>Sim</v>
      </c>
      <c r="I93" s="26" t="str">
        <f t="shared" si="3"/>
        <v>55637|yyyy0908</v>
      </c>
    </row>
    <row r="94" spans="1:9" ht="15" customHeight="1" x14ac:dyDescent="0.25">
      <c r="A94" s="31">
        <v>56030</v>
      </c>
      <c r="B94" s="6" t="s">
        <v>165</v>
      </c>
      <c r="C94" s="26" t="str">
        <f>IFERROR(VLOOKUP($A94,Dados!$A:$C,3,FALSE()),"NÃO INFORMADO")</f>
        <v>PED</v>
      </c>
      <c r="D94" s="23" t="s">
        <v>105</v>
      </c>
      <c r="E94" s="15">
        <v>46272</v>
      </c>
      <c r="F94" s="16"/>
      <c r="G94" s="32" t="str">
        <f>IFERROR(INDEX([1]Parâmetros!$B$27:$B$36,MATCH($D94,[1]Parâmetros!$A$27:$A$36,0)),"")</f>
        <v>A</v>
      </c>
      <c r="H94" s="28" t="str">
        <f t="shared" si="2"/>
        <v>Sim</v>
      </c>
      <c r="I94" s="26" t="str">
        <f t="shared" si="3"/>
        <v>56030|yyyy0907</v>
      </c>
    </row>
    <row r="95" spans="1:9" ht="15" customHeight="1" x14ac:dyDescent="0.25">
      <c r="A95" s="31">
        <v>56030</v>
      </c>
      <c r="B95" s="6" t="s">
        <v>165</v>
      </c>
      <c r="C95" s="26" t="str">
        <f>IFERROR(VLOOKUP($A95,Dados!$A:$C,3,FALSE()),"NÃO INFORMADO")</f>
        <v>PED</v>
      </c>
      <c r="D95" s="23" t="s">
        <v>108</v>
      </c>
      <c r="E95" s="15">
        <v>46273</v>
      </c>
      <c r="F95" s="16"/>
      <c r="G95" s="32" t="str">
        <f>IFERROR(INDEX([1]Parâmetros!$B$27:$B$36,MATCH($D95,[1]Parâmetros!$A$27:$A$36,0)),"")</f>
        <v>6x1</v>
      </c>
      <c r="H95" s="28" t="str">
        <f t="shared" si="2"/>
        <v>Sim</v>
      </c>
      <c r="I95" s="26" t="str">
        <f t="shared" si="3"/>
        <v>56030|yyyy0908</v>
      </c>
    </row>
    <row r="96" spans="1:9" ht="15" customHeight="1" x14ac:dyDescent="0.25">
      <c r="A96" s="31">
        <v>12292</v>
      </c>
      <c r="B96" s="6" t="s">
        <v>158</v>
      </c>
      <c r="C96" s="26" t="str">
        <f>IFERROR(VLOOKUP($A96,Dados!$A:$C,3,FALSE()),"NÃO INFORMADO")</f>
        <v>CAL</v>
      </c>
      <c r="D96" s="23" t="s">
        <v>105</v>
      </c>
      <c r="E96" s="15">
        <v>46272</v>
      </c>
      <c r="F96" s="16"/>
      <c r="G96" s="32" t="str">
        <f>IFERROR(INDEX([1]Parâmetros!$B$27:$B$36,MATCH($D96,[1]Parâmetros!$A$27:$A$36,0)),"")</f>
        <v>A</v>
      </c>
      <c r="H96" s="28" t="str">
        <f t="shared" si="2"/>
        <v>Sim</v>
      </c>
      <c r="I96" s="26" t="str">
        <f t="shared" si="3"/>
        <v>12292|yyyy0907</v>
      </c>
    </row>
    <row r="97" spans="1:9" ht="15" customHeight="1" x14ac:dyDescent="0.25">
      <c r="A97" s="31">
        <v>12292</v>
      </c>
      <c r="B97" s="6" t="s">
        <v>158</v>
      </c>
      <c r="C97" s="26" t="str">
        <f>IFERROR(VLOOKUP($A97,Dados!$A:$C,3,FALSE()),"NÃO INFORMADO")</f>
        <v>CAL</v>
      </c>
      <c r="D97" s="23" t="s">
        <v>108</v>
      </c>
      <c r="E97" s="15">
        <v>46273</v>
      </c>
      <c r="F97" s="16"/>
      <c r="G97" s="32" t="str">
        <f>IFERROR(INDEX([1]Parâmetros!$B$27:$B$36,MATCH($D97,[1]Parâmetros!$A$27:$A$36,0)),"")</f>
        <v>6x1</v>
      </c>
      <c r="H97" s="28" t="str">
        <f t="shared" si="2"/>
        <v>Sim</v>
      </c>
      <c r="I97" s="26" t="str">
        <f t="shared" si="3"/>
        <v>12292|yyyy0908</v>
      </c>
    </row>
    <row r="98" spans="1:9" ht="15" customHeight="1" x14ac:dyDescent="0.25">
      <c r="A98" s="31">
        <v>11229</v>
      </c>
      <c r="B98" s="6" t="s">
        <v>166</v>
      </c>
      <c r="C98" s="26" t="str">
        <f>IFERROR(VLOOKUP($A98,Dados!$A:$C,3,FALSE()),"NÃO INFORMADO")</f>
        <v>CAL</v>
      </c>
      <c r="D98" s="23" t="s">
        <v>105</v>
      </c>
      <c r="E98" s="15">
        <v>46272</v>
      </c>
      <c r="F98" s="16"/>
      <c r="G98" s="32" t="str">
        <f>IFERROR(INDEX([1]Parâmetros!$B$27:$B$36,MATCH($D98,[1]Parâmetros!$A$27:$A$36,0)),"")</f>
        <v>A</v>
      </c>
      <c r="H98" s="28" t="str">
        <f t="shared" si="2"/>
        <v>Sim</v>
      </c>
      <c r="I98" s="26" t="str">
        <f t="shared" si="3"/>
        <v>11229|yyyy0907</v>
      </c>
    </row>
    <row r="99" spans="1:9" ht="15" customHeight="1" x14ac:dyDescent="0.25">
      <c r="A99" s="31">
        <v>11229</v>
      </c>
      <c r="B99" s="6" t="s">
        <v>166</v>
      </c>
      <c r="C99" s="26" t="str">
        <f>IFERROR(VLOOKUP($A99,Dados!$A:$C,3,FALSE()),"NÃO INFORMADO")</f>
        <v>CAL</v>
      </c>
      <c r="D99" s="23" t="s">
        <v>108</v>
      </c>
      <c r="E99" s="15">
        <v>46273</v>
      </c>
      <c r="F99" s="16"/>
      <c r="G99" s="32" t="str">
        <f>IFERROR(INDEX([1]Parâmetros!$B$27:$B$36,MATCH($D99,[1]Parâmetros!$A$27:$A$36,0)),"")</f>
        <v>6x1</v>
      </c>
      <c r="H99" s="28" t="str">
        <f t="shared" si="2"/>
        <v>Sim</v>
      </c>
      <c r="I99" s="26" t="str">
        <f t="shared" si="3"/>
        <v>11229|yyyy0908</v>
      </c>
    </row>
    <row r="100" spans="1:9" ht="15" customHeight="1" x14ac:dyDescent="0.25">
      <c r="A100" s="31">
        <v>9561</v>
      </c>
      <c r="B100" s="6" t="s">
        <v>172</v>
      </c>
      <c r="C100" s="26" t="str">
        <f>IFERROR(VLOOKUP($A100,Dados!$A:$C,3,FALSE()),"NÃO INFORMADO")</f>
        <v>ENGMAN</v>
      </c>
      <c r="D100" s="23" t="s">
        <v>105</v>
      </c>
      <c r="E100" s="15">
        <v>46272</v>
      </c>
      <c r="F100" s="16"/>
      <c r="G100" s="32" t="str">
        <f>IFERROR(INDEX([1]Parâmetros!$B$27:$B$36,MATCH($D100,[1]Parâmetros!$A$27:$A$36,0)),"")</f>
        <v>A</v>
      </c>
      <c r="H100" s="28" t="str">
        <f t="shared" si="2"/>
        <v>Sim</v>
      </c>
      <c r="I100" s="26" t="str">
        <f t="shared" si="3"/>
        <v>9561|yyyy0907</v>
      </c>
    </row>
    <row r="101" spans="1:9" ht="15" customHeight="1" x14ac:dyDescent="0.25">
      <c r="A101" s="31">
        <v>9561</v>
      </c>
      <c r="B101" s="6" t="s">
        <v>172</v>
      </c>
      <c r="C101" s="26" t="str">
        <f>IFERROR(VLOOKUP($A101,Dados!$A:$C,3,FALSE()),"NÃO INFORMADO")</f>
        <v>ENGMAN</v>
      </c>
      <c r="D101" s="23" t="s">
        <v>108</v>
      </c>
      <c r="E101" s="15">
        <v>46273</v>
      </c>
      <c r="F101" s="16"/>
      <c r="G101" s="32" t="str">
        <f>IFERROR(INDEX([1]Parâmetros!$B$27:$B$36,MATCH($D101,[1]Parâmetros!$A$27:$A$36,0)),"")</f>
        <v>6x1</v>
      </c>
      <c r="H101" s="28" t="str">
        <f t="shared" si="2"/>
        <v>Sim</v>
      </c>
      <c r="I101" s="26" t="str">
        <f t="shared" si="3"/>
        <v>9561|yyyy0908</v>
      </c>
    </row>
    <row r="102" spans="1:9" ht="15" customHeight="1" x14ac:dyDescent="0.25">
      <c r="A102" s="31">
        <v>56227</v>
      </c>
      <c r="B102" s="6" t="s">
        <v>173</v>
      </c>
      <c r="C102" s="26" t="str">
        <f>IFERROR(VLOOKUP($A102,Dados!$A:$C,3,FALSE()),"NÃO INFORMADO")</f>
        <v>ENGMAN</v>
      </c>
      <c r="D102" s="23" t="s">
        <v>105</v>
      </c>
      <c r="E102" s="15">
        <v>46272</v>
      </c>
      <c r="F102" s="16"/>
      <c r="G102" s="32" t="str">
        <f>IFERROR(INDEX([1]Parâmetros!$B$27:$B$36,MATCH($D102,[1]Parâmetros!$A$27:$A$36,0)),"")</f>
        <v>A</v>
      </c>
      <c r="H102" s="28" t="str">
        <f t="shared" si="2"/>
        <v>Sim</v>
      </c>
      <c r="I102" s="26" t="str">
        <f t="shared" si="3"/>
        <v>56227|yyyy0907</v>
      </c>
    </row>
    <row r="103" spans="1:9" ht="15" customHeight="1" x14ac:dyDescent="0.25">
      <c r="A103" s="31">
        <v>56227</v>
      </c>
      <c r="B103" s="6" t="s">
        <v>173</v>
      </c>
      <c r="C103" s="26" t="str">
        <f>IFERROR(VLOOKUP($A103,Dados!$A:$C,3,FALSE()),"NÃO INFORMADO")</f>
        <v>ENGMAN</v>
      </c>
      <c r="D103" s="23" t="s">
        <v>108</v>
      </c>
      <c r="E103" s="15">
        <v>46273</v>
      </c>
      <c r="F103" s="16"/>
      <c r="G103" s="32" t="str">
        <f>IFERROR(INDEX([1]Parâmetros!$B$27:$B$36,MATCH($D103,[1]Parâmetros!$A$27:$A$36,0)),"")</f>
        <v>6x1</v>
      </c>
      <c r="H103" s="28" t="str">
        <f t="shared" si="2"/>
        <v>Sim</v>
      </c>
      <c r="I103" s="26" t="str">
        <f t="shared" si="3"/>
        <v>56227|yyyy0908</v>
      </c>
    </row>
    <row r="104" spans="1:9" ht="15" customHeight="1" x14ac:dyDescent="0.25">
      <c r="A104" s="31">
        <v>56256</v>
      </c>
      <c r="B104" s="6" t="s">
        <v>182</v>
      </c>
      <c r="C104" s="26" t="str">
        <f>IFERROR(VLOOKUP($A104,Dados!$A:$C,3,FALSE()),"NÃO INFORMADO")</f>
        <v>LUB</v>
      </c>
      <c r="D104" s="23" t="s">
        <v>105</v>
      </c>
      <c r="E104" s="15">
        <v>46272</v>
      </c>
      <c r="F104" s="16"/>
      <c r="G104" s="32" t="str">
        <f>IFERROR(INDEX([1]Parâmetros!$B$27:$B$36,MATCH($D104,[1]Parâmetros!$A$27:$A$36,0)),"")</f>
        <v>A</v>
      </c>
      <c r="H104" s="28" t="str">
        <f t="shared" si="2"/>
        <v>Sim</v>
      </c>
      <c r="I104" s="26" t="str">
        <f t="shared" si="3"/>
        <v>56256|yyyy0907</v>
      </c>
    </row>
    <row r="105" spans="1:9" ht="15" customHeight="1" x14ac:dyDescent="0.25">
      <c r="A105" s="31">
        <v>56256</v>
      </c>
      <c r="B105" s="6" t="s">
        <v>182</v>
      </c>
      <c r="C105" s="26" t="str">
        <f>IFERROR(VLOOKUP($A105,Dados!$A:$C,3,FALSE()),"NÃO INFORMADO")</f>
        <v>LUB</v>
      </c>
      <c r="D105" s="23" t="s">
        <v>108</v>
      </c>
      <c r="E105" s="15">
        <v>46273</v>
      </c>
      <c r="F105" s="16"/>
      <c r="G105" s="32" t="str">
        <f>IFERROR(INDEX([1]Parâmetros!$B$27:$B$36,MATCH($D105,[1]Parâmetros!$A$27:$A$36,0)),"")</f>
        <v>6x1</v>
      </c>
      <c r="H105" s="28" t="str">
        <f t="shared" si="2"/>
        <v>Sim</v>
      </c>
      <c r="I105" s="26" t="str">
        <f t="shared" si="3"/>
        <v>56256|yyyy0908</v>
      </c>
    </row>
    <row r="106" spans="1:9" ht="15" customHeight="1" x14ac:dyDescent="0.25">
      <c r="A106" s="31">
        <v>53291</v>
      </c>
      <c r="B106" s="6" t="s">
        <v>197</v>
      </c>
      <c r="C106" s="26" t="str">
        <f>IFERROR(VLOOKUP($A106,Dados!$A:$C,3,FALSE()),"NÃO INFORMADO")</f>
        <v>CAL</v>
      </c>
      <c r="D106" s="23" t="s">
        <v>105</v>
      </c>
      <c r="E106" s="15">
        <v>46272</v>
      </c>
      <c r="F106" s="16"/>
      <c r="G106" s="32" t="str">
        <f>IFERROR(INDEX([1]Parâmetros!$B$27:$B$36,MATCH($D106,[1]Parâmetros!$A$27:$A$36,0)),"")</f>
        <v>A</v>
      </c>
      <c r="H106" s="28" t="str">
        <f t="shared" si="2"/>
        <v>Sim</v>
      </c>
      <c r="I106" s="26" t="str">
        <f t="shared" si="3"/>
        <v>53291|yyyy0907</v>
      </c>
    </row>
    <row r="107" spans="1:9" ht="15" customHeight="1" x14ac:dyDescent="0.25">
      <c r="A107" s="31">
        <v>53291</v>
      </c>
      <c r="B107" s="6" t="s">
        <v>197</v>
      </c>
      <c r="C107" s="26" t="str">
        <f>IFERROR(VLOOKUP($A107,Dados!$A:$C,3,FALSE()),"NÃO INFORMADO")</f>
        <v>CAL</v>
      </c>
      <c r="D107" s="23" t="s">
        <v>108</v>
      </c>
      <c r="E107" s="15">
        <v>46273</v>
      </c>
      <c r="F107" s="16"/>
      <c r="G107" s="32" t="str">
        <f>IFERROR(INDEX([1]Parâmetros!$B$27:$B$36,MATCH($D107,[1]Parâmetros!$A$27:$A$36,0)),"")</f>
        <v>6x1</v>
      </c>
      <c r="H107" s="28" t="str">
        <f t="shared" si="2"/>
        <v>Sim</v>
      </c>
      <c r="I107" s="26" t="str">
        <f t="shared" si="3"/>
        <v>53291|yyyy0908</v>
      </c>
    </row>
    <row r="108" spans="1:9" ht="15" customHeight="1" x14ac:dyDescent="0.25">
      <c r="A108" s="31">
        <v>55554</v>
      </c>
      <c r="B108" s="6" t="s">
        <v>205</v>
      </c>
      <c r="C108" s="26" t="str">
        <f>IFERROR(VLOOKUP($A108,Dados!$A:$C,3,FALSE()),"NÃO INFORMADO")</f>
        <v>CAL</v>
      </c>
      <c r="D108" s="23" t="s">
        <v>105</v>
      </c>
      <c r="E108" s="15">
        <v>46272</v>
      </c>
      <c r="F108" s="16"/>
      <c r="G108" s="32" t="str">
        <f>IFERROR(INDEX([1]Parâmetros!$B$27:$B$36,MATCH($D108,[1]Parâmetros!$A$27:$A$36,0)),"")</f>
        <v>A</v>
      </c>
      <c r="H108" s="28" t="str">
        <f t="shared" si="2"/>
        <v>Sim</v>
      </c>
      <c r="I108" s="26" t="str">
        <f t="shared" si="3"/>
        <v>55554|yyyy0907</v>
      </c>
    </row>
    <row r="109" spans="1:9" ht="15" customHeight="1" x14ac:dyDescent="0.25">
      <c r="A109" s="31">
        <v>55554</v>
      </c>
      <c r="B109" s="6" t="s">
        <v>205</v>
      </c>
      <c r="C109" s="26" t="str">
        <f>IFERROR(VLOOKUP($A109,Dados!$A:$C,3,FALSE()),"NÃO INFORMADO")</f>
        <v>CAL</v>
      </c>
      <c r="D109" s="23" t="s">
        <v>108</v>
      </c>
      <c r="E109" s="15">
        <v>46273</v>
      </c>
      <c r="F109" s="16"/>
      <c r="G109" s="32" t="str">
        <f>IFERROR(INDEX([1]Parâmetros!$B$27:$B$36,MATCH($D109,[1]Parâmetros!$A$27:$A$36,0)),"")</f>
        <v>6x1</v>
      </c>
      <c r="H109" s="28" t="str">
        <f t="shared" si="2"/>
        <v>Sim</v>
      </c>
      <c r="I109" s="26" t="str">
        <f t="shared" si="3"/>
        <v>55554|yyyy0908</v>
      </c>
    </row>
    <row r="110" spans="1:9" ht="15" customHeight="1" x14ac:dyDescent="0.25">
      <c r="A110" s="31">
        <v>54747</v>
      </c>
      <c r="B110" s="6" t="s">
        <v>207</v>
      </c>
      <c r="C110" s="26" t="str">
        <f>IFERROR(VLOOKUP($A110,Dados!$A:$C,3,FALSE()),"NÃO INFORMADO")</f>
        <v>LUB</v>
      </c>
      <c r="D110" s="23" t="s">
        <v>105</v>
      </c>
      <c r="E110" s="15">
        <v>46272</v>
      </c>
      <c r="F110" s="16"/>
      <c r="G110" s="32" t="str">
        <f>IFERROR(INDEX([1]Parâmetros!$B$27:$B$36,MATCH($D110,[1]Parâmetros!$A$27:$A$36,0)),"")</f>
        <v>A</v>
      </c>
      <c r="H110" s="28" t="str">
        <f t="shared" si="2"/>
        <v>Sim</v>
      </c>
      <c r="I110" s="26" t="str">
        <f t="shared" si="3"/>
        <v>54747|yyyy0907</v>
      </c>
    </row>
    <row r="111" spans="1:9" ht="15" customHeight="1" x14ac:dyDescent="0.25">
      <c r="A111" s="31">
        <v>54747</v>
      </c>
      <c r="B111" s="6" t="s">
        <v>207</v>
      </c>
      <c r="C111" s="26" t="str">
        <f>IFERROR(VLOOKUP($A111,Dados!$A:$C,3,FALSE()),"NÃO INFORMADO")</f>
        <v>LUB</v>
      </c>
      <c r="D111" s="23" t="s">
        <v>108</v>
      </c>
      <c r="E111" s="15">
        <v>46273</v>
      </c>
      <c r="F111" s="16"/>
      <c r="G111" s="32" t="str">
        <f>IFERROR(INDEX([1]Parâmetros!$B$27:$B$36,MATCH($D111,[1]Parâmetros!$A$27:$A$36,0)),"")</f>
        <v>6x1</v>
      </c>
      <c r="H111" s="28" t="str">
        <f t="shared" si="2"/>
        <v>Sim</v>
      </c>
      <c r="I111" s="26" t="str">
        <f t="shared" si="3"/>
        <v>54747|yyyy0908</v>
      </c>
    </row>
    <row r="112" spans="1:9" ht="15" customHeight="1" x14ac:dyDescent="0.25">
      <c r="A112" s="31">
        <v>53665</v>
      </c>
      <c r="B112" s="6" t="s">
        <v>215</v>
      </c>
      <c r="C112" s="26" t="str">
        <f>IFERROR(VLOOKUP($A112,Dados!$A:$C,3,FALSE()),"NÃO INFORMADO")</f>
        <v>CAL</v>
      </c>
      <c r="D112" s="23" t="s">
        <v>105</v>
      </c>
      <c r="E112" s="15">
        <v>46272</v>
      </c>
      <c r="F112" s="16"/>
      <c r="G112" s="32" t="str">
        <f>IFERROR(INDEX([1]Parâmetros!$B$27:$B$36,MATCH($D112,[1]Parâmetros!$A$27:$A$36,0)),"")</f>
        <v>A</v>
      </c>
      <c r="H112" s="28" t="str">
        <f t="shared" si="2"/>
        <v>Sim</v>
      </c>
      <c r="I112" s="26" t="str">
        <f t="shared" si="3"/>
        <v>53665|yyyy0907</v>
      </c>
    </row>
    <row r="113" spans="1:9" ht="15" customHeight="1" x14ac:dyDescent="0.25">
      <c r="A113" s="31">
        <v>53665</v>
      </c>
      <c r="B113" s="6" t="s">
        <v>215</v>
      </c>
      <c r="C113" s="26" t="str">
        <f>IFERROR(VLOOKUP($A113,Dados!$A:$C,3,FALSE()),"NÃO INFORMADO")</f>
        <v>CAL</v>
      </c>
      <c r="D113" s="23" t="s">
        <v>108</v>
      </c>
      <c r="E113" s="15">
        <v>46273</v>
      </c>
      <c r="F113" s="16"/>
      <c r="G113" s="32" t="str">
        <f>IFERROR(INDEX([1]Parâmetros!$B$27:$B$36,MATCH($D113,[1]Parâmetros!$A$27:$A$36,0)),"")</f>
        <v>6x1</v>
      </c>
      <c r="H113" s="28" t="str">
        <f t="shared" si="2"/>
        <v>Sim</v>
      </c>
      <c r="I113" s="26" t="str">
        <f t="shared" si="3"/>
        <v>53665|yyyy0908</v>
      </c>
    </row>
    <row r="114" spans="1:9" ht="15" customHeight="1" x14ac:dyDescent="0.25">
      <c r="A114" s="31">
        <v>53613</v>
      </c>
      <c r="B114" s="6" t="s">
        <v>189</v>
      </c>
      <c r="C114" s="26" t="str">
        <f>IFERROR(VLOOKUP($A114,Dados!$A:$C,3,FALSE()),"NÃO INFORMADO")</f>
        <v>CAL</v>
      </c>
      <c r="D114" s="23" t="s">
        <v>105</v>
      </c>
      <c r="E114" s="15">
        <v>46272</v>
      </c>
      <c r="F114" s="16"/>
      <c r="G114" s="32" t="str">
        <f>IFERROR(INDEX([1]Parâmetros!$B$27:$B$36,MATCH($D114,[1]Parâmetros!$A$27:$A$36,0)),"")</f>
        <v>A</v>
      </c>
      <c r="H114" s="28" t="str">
        <f t="shared" si="2"/>
        <v>Sim</v>
      </c>
      <c r="I114" s="26" t="str">
        <f t="shared" si="3"/>
        <v>53613|yyyy0907</v>
      </c>
    </row>
    <row r="115" spans="1:9" ht="15" customHeight="1" x14ac:dyDescent="0.25">
      <c r="A115" s="31">
        <v>53613</v>
      </c>
      <c r="B115" s="6" t="s">
        <v>189</v>
      </c>
      <c r="C115" s="26" t="str">
        <f>IFERROR(VLOOKUP($A115,Dados!$A:$C,3,FALSE()),"NÃO INFORMADO")</f>
        <v>CAL</v>
      </c>
      <c r="D115" s="23" t="s">
        <v>108</v>
      </c>
      <c r="E115" s="15">
        <v>46273</v>
      </c>
      <c r="F115" s="16"/>
      <c r="G115" s="32" t="str">
        <f>IFERROR(INDEX([1]Parâmetros!$B$27:$B$36,MATCH($D115,[1]Parâmetros!$A$27:$A$36,0)),"")</f>
        <v>6x1</v>
      </c>
      <c r="H115" s="28" t="str">
        <f t="shared" si="2"/>
        <v>Sim</v>
      </c>
      <c r="I115" s="26" t="str">
        <f t="shared" si="3"/>
        <v>53613|yyyy0908</v>
      </c>
    </row>
    <row r="116" spans="1:9" ht="15" customHeight="1" x14ac:dyDescent="0.25">
      <c r="A116" s="31"/>
      <c r="B116" s="6"/>
      <c r="C116" s="26" t="str">
        <f>IFERROR(VLOOKUP($A116,Dados!$A:$C,3,FALSE()),"NÃO INFORMADO")</f>
        <v>NÃO INFORMADO</v>
      </c>
      <c r="D116" s="23"/>
      <c r="E116" s="15"/>
      <c r="F116" s="16"/>
      <c r="G116" s="32" t="str">
        <f>IFERROR(INDEX([1]Parâmetros!$B$27:$B$36,MATCH($D116,[1]Parâmetros!$A$27:$A$36,0)),"")</f>
        <v/>
      </c>
      <c r="H116" s="28" t="str">
        <f t="shared" si="2"/>
        <v>Não</v>
      </c>
      <c r="I116" s="26" t="str">
        <f t="shared" si="3"/>
        <v>|yyyy0100</v>
      </c>
    </row>
    <row r="117" spans="1:9" ht="15" customHeight="1" x14ac:dyDescent="0.25">
      <c r="A117" s="31"/>
      <c r="B117" s="6"/>
      <c r="C117" s="26" t="str">
        <f>IFERROR(VLOOKUP($A117,Dados!$A:$C,3,FALSE()),"NÃO INFORMADO")</f>
        <v>NÃO INFORMADO</v>
      </c>
      <c r="D117" s="23"/>
      <c r="E117" s="15"/>
      <c r="F117" s="16"/>
      <c r="G117" s="32" t="str">
        <f>IFERROR(INDEX([1]Parâmetros!$B$27:$B$36,MATCH($D117,[1]Parâmetros!$A$27:$A$36,0)),"")</f>
        <v/>
      </c>
      <c r="H117" s="28" t="str">
        <f t="shared" si="2"/>
        <v>Não</v>
      </c>
      <c r="I117" s="26" t="str">
        <f t="shared" si="3"/>
        <v>|yyyy0100</v>
      </c>
    </row>
    <row r="118" spans="1:9" ht="15" customHeight="1" x14ac:dyDescent="0.25">
      <c r="A118" s="31"/>
      <c r="B118" s="6"/>
      <c r="C118" s="26" t="str">
        <f>IFERROR(VLOOKUP($A118,Dados!$A:$C,3,FALSE()),"NÃO INFORMADO")</f>
        <v>NÃO INFORMADO</v>
      </c>
      <c r="D118" s="23"/>
      <c r="E118" s="15"/>
      <c r="F118" s="16"/>
      <c r="G118" s="32" t="str">
        <f>IFERROR(INDEX([1]Parâmetros!$B$27:$B$36,MATCH($D118,[1]Parâmetros!$A$27:$A$36,0)),"")</f>
        <v/>
      </c>
      <c r="H118" s="28" t="str">
        <f t="shared" si="2"/>
        <v>Não</v>
      </c>
      <c r="I118" s="26" t="str">
        <f t="shared" si="3"/>
        <v>|yyyy0100</v>
      </c>
    </row>
    <row r="119" spans="1:9" ht="15" customHeight="1" x14ac:dyDescent="0.25">
      <c r="A119" s="31"/>
      <c r="B119" s="6"/>
      <c r="C119" s="26" t="str">
        <f>IFERROR(VLOOKUP($A119,Dados!$A:$C,3,FALSE()),"NÃO INFORMADO")</f>
        <v>NÃO INFORMADO</v>
      </c>
      <c r="D119" s="23"/>
      <c r="E119" s="15"/>
      <c r="F119" s="16"/>
      <c r="G119" s="32" t="str">
        <f>IFERROR(INDEX([1]Parâmetros!$B$27:$B$36,MATCH($D119,[1]Parâmetros!$A$27:$A$36,0)),"")</f>
        <v/>
      </c>
      <c r="H119" s="28" t="str">
        <f t="shared" ref="H119:H129" si="4">IF(OR($G119="A",$G119="B",$G119="C",$G119="6x1",$G119="5x2",$G119="Folguista"),"Sim","Não")</f>
        <v>Não</v>
      </c>
      <c r="I119" s="26" t="str">
        <f t="shared" ref="I119:I129" si="5">$A119&amp;"|"&amp;TEXT($E119,"yyyymmdd")</f>
        <v>|yyyy0100</v>
      </c>
    </row>
    <row r="120" spans="1:9" ht="15" customHeight="1" x14ac:dyDescent="0.25">
      <c r="A120" s="31"/>
      <c r="B120" s="6"/>
      <c r="C120" s="26" t="str">
        <f>IFERROR(VLOOKUP($A120,Dados!$A:$C,3,FALSE()),"NÃO INFORMADO")</f>
        <v>NÃO INFORMADO</v>
      </c>
      <c r="D120" s="23"/>
      <c r="E120" s="15"/>
      <c r="F120" s="16"/>
      <c r="G120" s="32" t="str">
        <f>IFERROR(INDEX([1]Parâmetros!$B$27:$B$36,MATCH($D120,[1]Parâmetros!$A$27:$A$36,0)),"")</f>
        <v/>
      </c>
      <c r="H120" s="28" t="str">
        <f t="shared" si="4"/>
        <v>Não</v>
      </c>
      <c r="I120" s="26" t="str">
        <f t="shared" si="5"/>
        <v>|yyyy0100</v>
      </c>
    </row>
    <row r="121" spans="1:9" ht="15" customHeight="1" x14ac:dyDescent="0.25">
      <c r="A121" s="31"/>
      <c r="B121" s="6"/>
      <c r="C121" s="26" t="str">
        <f>IFERROR(VLOOKUP($A121,Dados!$A:$C,3,FALSE()),"NÃO INFORMADO")</f>
        <v>NÃO INFORMADO</v>
      </c>
      <c r="D121" s="23"/>
      <c r="E121" s="15"/>
      <c r="F121" s="16"/>
      <c r="G121" s="32" t="str">
        <f>IFERROR(INDEX([1]Parâmetros!$B$27:$B$36,MATCH($D121,[1]Parâmetros!$A$27:$A$36,0)),"")</f>
        <v/>
      </c>
      <c r="H121" s="28" t="str">
        <f t="shared" si="4"/>
        <v>Não</v>
      </c>
      <c r="I121" s="26" t="str">
        <f t="shared" si="5"/>
        <v>|yyyy0100</v>
      </c>
    </row>
    <row r="122" spans="1:9" ht="15" customHeight="1" x14ac:dyDescent="0.25">
      <c r="A122" s="31"/>
      <c r="B122" s="6"/>
      <c r="C122" s="26" t="str">
        <f>IFERROR(VLOOKUP($A122,Dados!$A:$C,3,FALSE()),"NÃO INFORMADO")</f>
        <v>NÃO INFORMADO</v>
      </c>
      <c r="D122" s="23"/>
      <c r="E122" s="15"/>
      <c r="F122" s="16"/>
      <c r="G122" s="32" t="str">
        <f>IFERROR(INDEX([1]Parâmetros!$B$27:$B$36,MATCH($D122,[1]Parâmetros!$A$27:$A$36,0)),"")</f>
        <v/>
      </c>
      <c r="H122" s="28" t="str">
        <f t="shared" si="4"/>
        <v>Não</v>
      </c>
      <c r="I122" s="26" t="str">
        <f t="shared" si="5"/>
        <v>|yyyy0100</v>
      </c>
    </row>
    <row r="123" spans="1:9" ht="15" customHeight="1" x14ac:dyDescent="0.25">
      <c r="A123" s="31"/>
      <c r="B123" s="6"/>
      <c r="C123" s="26" t="str">
        <f>IFERROR(VLOOKUP($A123,Dados!$A:$C,3,FALSE()),"NÃO INFORMADO")</f>
        <v>NÃO INFORMADO</v>
      </c>
      <c r="D123" s="23"/>
      <c r="E123" s="15"/>
      <c r="F123" s="16"/>
      <c r="G123" s="32" t="str">
        <f>IFERROR(INDEX([1]Parâmetros!$B$27:$B$36,MATCH($D123,[1]Parâmetros!$A$27:$A$36,0)),"")</f>
        <v/>
      </c>
      <c r="H123" s="28" t="str">
        <f t="shared" si="4"/>
        <v>Não</v>
      </c>
      <c r="I123" s="26" t="str">
        <f t="shared" si="5"/>
        <v>|yyyy0100</v>
      </c>
    </row>
    <row r="124" spans="1:9" ht="15" customHeight="1" x14ac:dyDescent="0.25">
      <c r="A124" s="31"/>
      <c r="B124" s="6"/>
      <c r="C124" s="26" t="str">
        <f>IFERROR(VLOOKUP($A124,Dados!$A:$C,3,FALSE()),"NÃO INFORMADO")</f>
        <v>NÃO INFORMADO</v>
      </c>
      <c r="D124" s="23"/>
      <c r="E124" s="15"/>
      <c r="F124" s="16"/>
      <c r="G124" s="32" t="str">
        <f>IFERROR(INDEX([1]Parâmetros!$B$27:$B$36,MATCH($D124,[1]Parâmetros!$A$27:$A$36,0)),"")</f>
        <v/>
      </c>
      <c r="H124" s="28" t="str">
        <f t="shared" si="4"/>
        <v>Não</v>
      </c>
      <c r="I124" s="26" t="str">
        <f t="shared" si="5"/>
        <v>|yyyy0100</v>
      </c>
    </row>
    <row r="125" spans="1:9" ht="15" customHeight="1" x14ac:dyDescent="0.25">
      <c r="A125" s="31"/>
      <c r="B125" s="6"/>
      <c r="C125" s="26" t="str">
        <f>IFERROR(VLOOKUP($A125,Dados!$A:$C,3,FALSE()),"NÃO INFORMADO")</f>
        <v>NÃO INFORMADO</v>
      </c>
      <c r="D125" s="23"/>
      <c r="E125" s="15"/>
      <c r="F125" s="16"/>
      <c r="G125" s="32" t="str">
        <f>IFERROR(INDEX([1]Parâmetros!$B$27:$B$36,MATCH($D125,[1]Parâmetros!$A$27:$A$36,0)),"")</f>
        <v/>
      </c>
      <c r="H125" s="28" t="str">
        <f t="shared" si="4"/>
        <v>Não</v>
      </c>
      <c r="I125" s="26" t="str">
        <f t="shared" si="5"/>
        <v>|yyyy0100</v>
      </c>
    </row>
    <row r="126" spans="1:9" ht="15" customHeight="1" x14ac:dyDescent="0.25">
      <c r="A126" s="31"/>
      <c r="B126" s="6"/>
      <c r="C126" s="26" t="str">
        <f>IFERROR(VLOOKUP($A126,Dados!$A:$C,3,FALSE()),"NÃO INFORMADO")</f>
        <v>NÃO INFORMADO</v>
      </c>
      <c r="D126" s="23"/>
      <c r="E126" s="15"/>
      <c r="F126" s="16"/>
      <c r="G126" s="32" t="str">
        <f>IFERROR(INDEX([1]Parâmetros!$B$27:$B$36,MATCH($D126,[1]Parâmetros!$A$27:$A$36,0)),"")</f>
        <v/>
      </c>
      <c r="H126" s="28" t="str">
        <f t="shared" si="4"/>
        <v>Não</v>
      </c>
      <c r="I126" s="26" t="str">
        <f t="shared" si="5"/>
        <v>|yyyy0100</v>
      </c>
    </row>
    <row r="127" spans="1:9" ht="15" customHeight="1" x14ac:dyDescent="0.25">
      <c r="A127" s="31"/>
      <c r="B127" s="6"/>
      <c r="C127" s="26" t="str">
        <f>IFERROR(VLOOKUP($A127,Dados!$A:$C,3,FALSE()),"NÃO INFORMADO")</f>
        <v>NÃO INFORMADO</v>
      </c>
      <c r="D127" s="23"/>
      <c r="E127" s="15"/>
      <c r="F127" s="16"/>
      <c r="G127" s="32" t="str">
        <f>IFERROR(INDEX([1]Parâmetros!$B$27:$B$36,MATCH($D127,[1]Parâmetros!$A$27:$A$36,0)),"")</f>
        <v/>
      </c>
      <c r="H127" s="28" t="str">
        <f t="shared" si="4"/>
        <v>Não</v>
      </c>
      <c r="I127" s="26" t="str">
        <f t="shared" si="5"/>
        <v>|yyyy0100</v>
      </c>
    </row>
    <row r="128" spans="1:9" ht="15" customHeight="1" x14ac:dyDescent="0.25">
      <c r="A128" s="31"/>
      <c r="B128" s="6"/>
      <c r="C128" s="26" t="str">
        <f>IFERROR(VLOOKUP($A128,Dados!$A:$C,3,FALSE()),"NÃO INFORMADO")</f>
        <v>NÃO INFORMADO</v>
      </c>
      <c r="D128" s="23"/>
      <c r="E128" s="15"/>
      <c r="F128" s="16"/>
      <c r="G128" s="32" t="str">
        <f>IFERROR(INDEX([1]Parâmetros!$B$27:$B$36,MATCH($D128,[1]Parâmetros!$A$27:$A$36,0)),"")</f>
        <v/>
      </c>
      <c r="H128" s="28" t="str">
        <f t="shared" si="4"/>
        <v>Não</v>
      </c>
      <c r="I128" s="26" t="str">
        <f t="shared" si="5"/>
        <v>|yyyy0100</v>
      </c>
    </row>
    <row r="129" spans="1:9" ht="15" customHeight="1" x14ac:dyDescent="0.25">
      <c r="A129" s="31"/>
      <c r="B129" s="6"/>
      <c r="C129" s="26" t="str">
        <f>IFERROR(VLOOKUP($A129,Dados!$A:$C,3,FALSE()),"NÃO INFORMADO")</f>
        <v>NÃO INFORMADO</v>
      </c>
      <c r="D129" s="23"/>
      <c r="E129" s="15"/>
      <c r="F129" s="16"/>
      <c r="G129" s="32" t="str">
        <f>IFERROR(INDEX([1]Parâmetros!$B$27:$B$36,MATCH($D129,[1]Parâmetros!$A$27:$A$36,0)),"")</f>
        <v/>
      </c>
      <c r="H129" s="28" t="str">
        <f t="shared" si="4"/>
        <v>Não</v>
      </c>
      <c r="I129" s="26" t="str">
        <f t="shared" si="5"/>
        <v>|yyyy0100</v>
      </c>
    </row>
    <row r="130" spans="1:9" ht="15" customHeight="1" x14ac:dyDescent="0.25">
      <c r="A130" s="3" t="s">
        <v>217</v>
      </c>
      <c r="I130" s="17"/>
    </row>
    <row r="131" spans="1:9" ht="15" customHeight="1" x14ac:dyDescent="0.25">
      <c r="A131" s="3" t="s">
        <v>218</v>
      </c>
    </row>
    <row r="132" spans="1:9" ht="15" customHeight="1" x14ac:dyDescent="0.25">
      <c r="A132" s="3" t="s">
        <v>219</v>
      </c>
    </row>
  </sheetData>
  <autoFilter ref="A4:I132" xr:uid="{00000000-0009-0000-0000-000002000000}"/>
  <phoneticPr fontId="29" type="noConversion"/>
  <conditionalFormatting sqref="F5:H5 F6:G73 H6:H130 G74:G129">
    <cfRule type="cellIs" dxfId="30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11"/>
  <sheetViews>
    <sheetView workbookViewId="0">
      <pane ySplit="4" topLeftCell="A5" activePane="bottomLeft" state="frozen"/>
      <selection pane="bottomLeft" activeCell="C7" sqref="C7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229</v>
      </c>
      <c r="E5" s="57" t="s">
        <v>2640</v>
      </c>
      <c r="F5" s="53" t="str">
        <f>IF(OR($A5="",$C5=""),"",$A5&amp;"|"&amp;$C5)</f>
        <v>53346|46266</v>
      </c>
      <c r="H5" s="52" t="s">
        <v>227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229</v>
      </c>
      <c r="E6" s="57" t="s">
        <v>2640</v>
      </c>
      <c r="F6" s="53" t="str">
        <f t="shared" ref="F6:F68" si="0">IF(OR($A6="",$C6=""),"",$A6&amp;"|"&amp;$C6)</f>
        <v>55628|46266</v>
      </c>
      <c r="H6" s="52" t="s">
        <v>228</v>
      </c>
    </row>
    <row r="7" spans="1:8" x14ac:dyDescent="0.25">
      <c r="A7" s="54"/>
      <c r="B7" s="55" t="str">
        <f>IF($A7="","",IFERROR(VLOOKUP($A7,Dados!$A:$B,2,FALSE),"Nº NÃO ENCONTRADO"))</f>
        <v/>
      </c>
      <c r="C7" s="56"/>
      <c r="D7" s="57"/>
      <c r="E7" s="57"/>
      <c r="F7" s="53" t="str">
        <f t="shared" si="0"/>
        <v/>
      </c>
      <c r="H7" s="52" t="s">
        <v>226</v>
      </c>
    </row>
    <row r="8" spans="1:8" x14ac:dyDescent="0.25">
      <c r="A8" s="54"/>
      <c r="B8" s="55" t="str">
        <f>IF($A8="","",IFERROR(VLOOKUP($A8,Dados!$A:$B,2,FALSE),"Nº NÃO ENCONTRADO"))</f>
        <v/>
      </c>
      <c r="C8" s="56"/>
      <c r="D8" s="57"/>
      <c r="E8" s="57"/>
      <c r="F8" s="53" t="str">
        <f t="shared" si="0"/>
        <v/>
      </c>
      <c r="H8" s="52" t="s">
        <v>229</v>
      </c>
    </row>
    <row r="9" spans="1:8" x14ac:dyDescent="0.25">
      <c r="A9" s="54"/>
      <c r="B9" s="55" t="str">
        <f>IF($A9="","",IFERROR(VLOOKUP($A9,Dados!$A:$B,2,FALSE),"Nº NÃO ENCONTRADO"))</f>
        <v/>
      </c>
      <c r="C9" s="56"/>
      <c r="D9" s="57"/>
      <c r="E9" s="57"/>
      <c r="F9" s="58" t="str">
        <f t="shared" si="0"/>
        <v/>
      </c>
      <c r="H9" s="52" t="s">
        <v>230</v>
      </c>
    </row>
    <row r="10" spans="1:8" x14ac:dyDescent="0.25">
      <c r="A10" s="54"/>
      <c r="B10" s="55" t="str">
        <f>IF($A10="","",IFERROR(VLOOKUP($A10,Dados!$A:$B,2,FALSE),"Nº NÃO ENCONTRADO"))</f>
        <v/>
      </c>
      <c r="C10" s="56"/>
      <c r="D10" s="57"/>
      <c r="E10" s="57"/>
      <c r="F10" s="58" t="str">
        <f t="shared" si="0"/>
        <v/>
      </c>
    </row>
    <row r="11" spans="1:8" x14ac:dyDescent="0.25">
      <c r="A11" s="54"/>
      <c r="B11" s="55" t="str">
        <f>IF($A11="","",IFERROR(VLOOKUP($A11,Dados!$A:$B,2,FALSE),"Nº NÃO ENCONTRADO"))</f>
        <v/>
      </c>
      <c r="C11" s="56"/>
      <c r="D11" s="57"/>
      <c r="E11" s="57"/>
      <c r="F11" s="58" t="str">
        <f>IF(OR($A11="",$C11=""),"",$A11&amp;"|"&amp;$C11)</f>
        <v/>
      </c>
    </row>
    <row r="12" spans="1:8" x14ac:dyDescent="0.25">
      <c r="A12" s="54"/>
      <c r="B12" s="55" t="str">
        <f>IF($A12="","",IFERROR(VLOOKUP($A12,Dados!$A:$B,2,FALSE),"Nº NÃO ENCONTRADO"))</f>
        <v/>
      </c>
      <c r="C12" s="56"/>
      <c r="D12" s="57"/>
      <c r="E12" s="57"/>
      <c r="F12" s="58" t="str">
        <f t="shared" si="0"/>
        <v/>
      </c>
    </row>
    <row r="13" spans="1:8" x14ac:dyDescent="0.25">
      <c r="A13" s="54"/>
      <c r="B13" s="55" t="str">
        <f>IF($A13="","",IFERROR(VLOOKUP($A13,Dados!$A:$B,2,FALSE),"Nº NÃO ENCONTRADO"))</f>
        <v/>
      </c>
      <c r="C13" s="56"/>
      <c r="D13" s="57"/>
      <c r="E13" s="57"/>
      <c r="F13" s="58" t="str">
        <f t="shared" si="0"/>
        <v/>
      </c>
    </row>
    <row r="14" spans="1:8" x14ac:dyDescent="0.25">
      <c r="A14" s="54"/>
      <c r="B14" s="55" t="str">
        <f>IF($A14="","",IFERROR(VLOOKUP($A14,Dados!$A:$B,2,FALSE),"Nº NÃO ENCONTRADO"))</f>
        <v/>
      </c>
      <c r="C14" s="56"/>
      <c r="D14" s="57"/>
      <c r="E14" s="57"/>
      <c r="F14" s="58" t="str">
        <f t="shared" si="0"/>
        <v/>
      </c>
    </row>
    <row r="15" spans="1:8" x14ac:dyDescent="0.25">
      <c r="A15" s="108"/>
      <c r="B15" s="55" t="str">
        <f>IF($A15="","",IFERROR(VLOOKUP($A15,Dados!$A:$B,2,FALSE),"Nº NÃO ENCONTRADO"))</f>
        <v/>
      </c>
      <c r="C15" s="56"/>
      <c r="D15" s="57"/>
      <c r="E15" s="57"/>
      <c r="F15" s="58" t="str">
        <f t="shared" si="0"/>
        <v/>
      </c>
    </row>
    <row r="16" spans="1:8" x14ac:dyDescent="0.25">
      <c r="A16" s="108"/>
      <c r="B16" s="55" t="str">
        <f>IF($A16="","",IFERROR(VLOOKUP($A16,Dados!$A:$B,2,FALSE),"Nº NÃO ENCONTRADO"))</f>
        <v/>
      </c>
      <c r="C16" s="56"/>
      <c r="D16" s="57"/>
      <c r="E16" s="109"/>
      <c r="F16" s="58" t="str">
        <f t="shared" si="0"/>
        <v/>
      </c>
    </row>
    <row r="17" spans="1:6" x14ac:dyDescent="0.25">
      <c r="A17" s="54"/>
      <c r="B17" s="55" t="str">
        <f>IF($A17="","",IFERROR(VLOOKUP($A17,Dados!$A:$B,2,FALSE),"Nº NÃO ENCONTRADO"))</f>
        <v/>
      </c>
      <c r="C17" s="56"/>
      <c r="D17" s="57"/>
      <c r="E17" s="57"/>
      <c r="F17" s="58" t="str">
        <f t="shared" si="0"/>
        <v/>
      </c>
    </row>
    <row r="18" spans="1:6" x14ac:dyDescent="0.25">
      <c r="A18" s="54"/>
      <c r="B18" s="55" t="str">
        <f>IF($A18="","",IFERROR(VLOOKUP($A18,Dados!$A:$B,2,FALSE),"Nº NÃO ENCONTRADO"))</f>
        <v/>
      </c>
      <c r="C18" s="56"/>
      <c r="D18" s="57"/>
      <c r="E18" s="57"/>
      <c r="F18" s="58" t="str">
        <f t="shared" si="0"/>
        <v/>
      </c>
    </row>
    <row r="19" spans="1:6" x14ac:dyDescent="0.25">
      <c r="A19" s="54"/>
      <c r="B19" s="55" t="str">
        <f>IF($A19="","",IFERROR(VLOOKUP($A19,Dados!$A:$B,2,FALSE),"Nº NÃO ENCONTRADO"))</f>
        <v/>
      </c>
      <c r="C19" s="56"/>
      <c r="D19" s="57"/>
      <c r="E19" s="57"/>
      <c r="F19" s="58" t="str">
        <f t="shared" si="0"/>
        <v/>
      </c>
    </row>
    <row r="20" spans="1:6" x14ac:dyDescent="0.25">
      <c r="A20" s="54"/>
      <c r="B20" s="55" t="str">
        <f>IF($A20="","",IFERROR(VLOOKUP($A20,Dados!$A:$B,2,FALSE),"Nº NÃO ENCONTRADO"))</f>
        <v/>
      </c>
      <c r="C20" s="56"/>
      <c r="D20" s="57"/>
      <c r="E20" s="57"/>
      <c r="F20" s="58" t="str">
        <f t="shared" si="0"/>
        <v/>
      </c>
    </row>
    <row r="21" spans="1:6" x14ac:dyDescent="0.25">
      <c r="A21" s="54"/>
      <c r="B21" s="55" t="str">
        <f>IF($A21="","",IFERROR(VLOOKUP($A21,Dados!$A:$B,2,FALSE),"Nº NÃO ENCONTRADO"))</f>
        <v/>
      </c>
      <c r="C21" s="56"/>
      <c r="D21" s="57"/>
      <c r="E21" s="57"/>
      <c r="F21" s="58" t="str">
        <f t="shared" si="0"/>
        <v/>
      </c>
    </row>
    <row r="22" spans="1:6" x14ac:dyDescent="0.25">
      <c r="A22" s="54"/>
      <c r="B22" s="55" t="str">
        <f>IF($A22="","",IFERROR(VLOOKUP($A22,Dados!$A:$B,2,FALSE),"Nº NÃO ENCONTRADO"))</f>
        <v/>
      </c>
      <c r="C22" s="56"/>
      <c r="D22" s="57"/>
      <c r="E22" s="57"/>
      <c r="F22" s="58" t="str">
        <f t="shared" si="0"/>
        <v/>
      </c>
    </row>
    <row r="23" spans="1:6" x14ac:dyDescent="0.25">
      <c r="A23" s="54"/>
      <c r="B23" s="55" t="str">
        <f>IF($A23="","",IFERROR(VLOOKUP($A23,Dados!$A:$B,2,FALSE),"Nº NÃO ENCONTRADO"))</f>
        <v/>
      </c>
      <c r="C23" s="56"/>
      <c r="D23" s="57"/>
      <c r="E23" s="57"/>
      <c r="F23" s="58" t="str">
        <f t="shared" si="0"/>
        <v/>
      </c>
    </row>
    <row r="24" spans="1:6" x14ac:dyDescent="0.25">
      <c r="A24" s="54"/>
      <c r="B24" s="55" t="str">
        <f>IF($A24="","",IFERROR(VLOOKUP($A24,Dados!$A:$B,2,FALSE),"Nº NÃO ENCONTRADO"))</f>
        <v/>
      </c>
      <c r="C24" s="56"/>
      <c r="D24" s="57"/>
      <c r="E24" s="57"/>
      <c r="F24" s="58" t="str">
        <f t="shared" si="0"/>
        <v/>
      </c>
    </row>
    <row r="25" spans="1:6" x14ac:dyDescent="0.25">
      <c r="A25" s="54"/>
      <c r="B25" s="55" t="str">
        <f>IF($A25="","",IFERROR(VLOOKUP($A25,Dados!$A:$B,2,FALSE),"Nº NÃO ENCONTRADO"))</f>
        <v/>
      </c>
      <c r="C25" s="56"/>
      <c r="D25" s="57"/>
      <c r="E25" s="57"/>
      <c r="F25" s="58" t="str">
        <f t="shared" si="0"/>
        <v/>
      </c>
    </row>
    <row r="26" spans="1:6" x14ac:dyDescent="0.25">
      <c r="A26" s="54"/>
      <c r="B26" s="55" t="str">
        <f>IF($A26="","",IFERROR(VLOOKUP($A26,Dados!$A:$B,2,FALSE),"Nº NÃO ENCONTRADO"))</f>
        <v/>
      </c>
      <c r="C26" s="56"/>
      <c r="D26" s="57"/>
      <c r="E26" s="57"/>
      <c r="F26" s="58" t="str">
        <f t="shared" si="0"/>
        <v/>
      </c>
    </row>
    <row r="27" spans="1:6" x14ac:dyDescent="0.25">
      <c r="A27" s="54"/>
      <c r="B27" s="55" t="str">
        <f>IF($A27="","",IFERROR(VLOOKUP($A27,Dados!$A:$B,2,FALSE),"Nº NÃO ENCONTRADO"))</f>
        <v/>
      </c>
      <c r="C27" s="56"/>
      <c r="D27" s="57"/>
      <c r="E27" s="57"/>
      <c r="F27" s="58" t="str">
        <f t="shared" si="0"/>
        <v/>
      </c>
    </row>
    <row r="28" spans="1:6" x14ac:dyDescent="0.25">
      <c r="A28" s="54"/>
      <c r="B28" s="55" t="str">
        <f>IF($A28="","",IFERROR(VLOOKUP($A28,Dados!$A:$B,2,FALSE),"Nº NÃO ENCONTRADO"))</f>
        <v/>
      </c>
      <c r="C28" s="56"/>
      <c r="D28" s="57"/>
      <c r="E28" s="57"/>
      <c r="F28" s="58" t="str">
        <f t="shared" si="0"/>
        <v/>
      </c>
    </row>
    <row r="29" spans="1:6" x14ac:dyDescent="0.25">
      <c r="A29" s="54"/>
      <c r="B29" s="55" t="str">
        <f>IF($A29="","",IFERROR(VLOOKUP($A29,Dados!$A:$B,2,FALSE),"Nº NÃO ENCONTRADO"))</f>
        <v/>
      </c>
      <c r="C29" s="56"/>
      <c r="D29" s="57"/>
      <c r="E29" s="57"/>
      <c r="F29" s="58" t="str">
        <f t="shared" si="0"/>
        <v/>
      </c>
    </row>
    <row r="30" spans="1:6" x14ac:dyDescent="0.25">
      <c r="A30" s="54"/>
      <c r="B30" s="55" t="str">
        <f>IF($A30="","",IFERROR(VLOOKUP($A30,Dados!$A:$B,2,FALSE),"Nº NÃO ENCONTRADO"))</f>
        <v/>
      </c>
      <c r="C30" s="56"/>
      <c r="D30" s="57"/>
      <c r="E30" s="57"/>
      <c r="F30" s="58" t="str">
        <f t="shared" si="0"/>
        <v/>
      </c>
    </row>
    <row r="31" spans="1:6" x14ac:dyDescent="0.25">
      <c r="A31" s="54"/>
      <c r="B31" s="55" t="str">
        <f>IF($A31="","",IFERROR(VLOOKUP($A31,Dados!$A:$B,2,FALSE),"Nº NÃO ENCONTRADO"))</f>
        <v/>
      </c>
      <c r="C31" s="56"/>
      <c r="D31" s="57"/>
      <c r="E31" s="57"/>
      <c r="F31" s="58" t="str">
        <f t="shared" si="0"/>
        <v/>
      </c>
    </row>
    <row r="32" spans="1:6" x14ac:dyDescent="0.25">
      <c r="A32" s="54"/>
      <c r="B32" s="55" t="str">
        <f>IF($A32="","",IFERROR(VLOOKUP($A32,Dados!$A:$B,2,FALSE),"Nº NÃO ENCONTRADO"))</f>
        <v/>
      </c>
      <c r="C32" s="56"/>
      <c r="D32" s="57"/>
      <c r="E32" s="57"/>
      <c r="F32" s="58" t="str">
        <f t="shared" si="0"/>
        <v/>
      </c>
    </row>
    <row r="33" spans="1:6" x14ac:dyDescent="0.25">
      <c r="A33" s="54"/>
      <c r="B33" s="55" t="str">
        <f>IF($A33="","",IFERROR(VLOOKUP($A33,Dados!$A:$B,2,FALSE),"Nº NÃO ENCONTRADO"))</f>
        <v/>
      </c>
      <c r="C33" s="56"/>
      <c r="D33" s="57"/>
      <c r="E33" s="57"/>
      <c r="F33" s="58" t="str">
        <f t="shared" si="0"/>
        <v/>
      </c>
    </row>
    <row r="34" spans="1:6" x14ac:dyDescent="0.25">
      <c r="A34" s="54"/>
      <c r="B34" s="55" t="str">
        <f>IF($A34="","",IFERROR(VLOOKUP($A34,Dados!$A:$B,2,FALSE),"Nº NÃO ENCONTRADO"))</f>
        <v/>
      </c>
      <c r="C34" s="56"/>
      <c r="D34" s="57"/>
      <c r="E34" s="57"/>
      <c r="F34" s="58" t="str">
        <f t="shared" si="0"/>
        <v/>
      </c>
    </row>
    <row r="35" spans="1:6" x14ac:dyDescent="0.25">
      <c r="A35" s="54"/>
      <c r="B35" s="55" t="str">
        <f>IF($A35="","",IFERROR(VLOOKUP($A35,Dados!$A:$B,2,FALSE),"Nº NÃO ENCONTRADO"))</f>
        <v/>
      </c>
      <c r="C35" s="56"/>
      <c r="D35" s="57"/>
      <c r="E35" s="57"/>
      <c r="F35" s="58" t="str">
        <f t="shared" si="0"/>
        <v/>
      </c>
    </row>
    <row r="36" spans="1:6" x14ac:dyDescent="0.25">
      <c r="A36" s="54"/>
      <c r="B36" s="55" t="str">
        <f>IF($A36="","",IFERROR(VLOOKUP($A36,Dados!$A:$B,2,FALSE),"Nº NÃO ENCONTRADO"))</f>
        <v/>
      </c>
      <c r="C36" s="56"/>
      <c r="D36" s="57"/>
      <c r="E36" s="57"/>
      <c r="F36" s="58" t="str">
        <f t="shared" si="0"/>
        <v/>
      </c>
    </row>
    <row r="37" spans="1:6" x14ac:dyDescent="0.25">
      <c r="A37" s="54"/>
      <c r="B37" s="55" t="str">
        <f>IF($A37="","",IFERROR(VLOOKUP($A37,Dados!$A:$B,2,FALSE),"Nº NÃO ENCONTRADO"))</f>
        <v/>
      </c>
      <c r="C37" s="56"/>
      <c r="D37" s="57"/>
      <c r="E37" s="57"/>
      <c r="F37" s="58" t="str">
        <f t="shared" si="0"/>
        <v/>
      </c>
    </row>
    <row r="38" spans="1:6" x14ac:dyDescent="0.25">
      <c r="A38" s="54"/>
      <c r="B38" s="55" t="str">
        <f>IF($A38="","",IFERROR(VLOOKUP($A38,Dados!$A:$B,2,FALSE),"Nº NÃO ENCONTRADO"))</f>
        <v/>
      </c>
      <c r="C38" s="56"/>
      <c r="D38" s="57"/>
      <c r="E38" s="57"/>
      <c r="F38" s="58" t="str">
        <f t="shared" si="0"/>
        <v/>
      </c>
    </row>
    <row r="39" spans="1:6" x14ac:dyDescent="0.25">
      <c r="A39" s="54"/>
      <c r="B39" s="55" t="str">
        <f>IF($A39="","",IFERROR(VLOOKUP($A39,Dados!$A:$B,2,FALSE),"Nº NÃO ENCONTRADO"))</f>
        <v/>
      </c>
      <c r="C39" s="110"/>
      <c r="D39" s="111"/>
      <c r="E39" s="111"/>
      <c r="F39" s="58" t="str">
        <f t="shared" si="0"/>
        <v/>
      </c>
    </row>
    <row r="40" spans="1:6" x14ac:dyDescent="0.25">
      <c r="A40" s="112"/>
      <c r="B40" s="55" t="str">
        <f>IF($A40="","",IFERROR(VLOOKUP($A40,Dados!$A:$B,2,FALSE),"Nº NÃO ENCONTRADO"))</f>
        <v/>
      </c>
      <c r="C40" s="113"/>
      <c r="D40" s="114"/>
      <c r="E40" s="114"/>
      <c r="F40" s="58" t="str">
        <f t="shared" si="0"/>
        <v/>
      </c>
    </row>
    <row r="41" spans="1:6" x14ac:dyDescent="0.25">
      <c r="A41" s="112"/>
      <c r="B41" s="55" t="str">
        <f>IF($A41="","",IFERROR(VLOOKUP($A41,Dados!$A:$B,2,FALSE),"Nº NÃO ENCONTRADO"))</f>
        <v/>
      </c>
      <c r="C41" s="113"/>
      <c r="D41" s="114"/>
      <c r="E41" s="114"/>
      <c r="F41" s="58" t="str">
        <f t="shared" si="0"/>
        <v/>
      </c>
    </row>
    <row r="42" spans="1:6" x14ac:dyDescent="0.25">
      <c r="A42" s="112"/>
      <c r="B42" s="55" t="str">
        <f>IF($A42="","",IFERROR(VLOOKUP($A42,Dados!$A:$B,2,FALSE),"Nº NÃO ENCONTRADO"))</f>
        <v/>
      </c>
      <c r="C42" s="113"/>
      <c r="D42" s="114"/>
      <c r="E42" s="114"/>
      <c r="F42" s="58" t="str">
        <f t="shared" si="0"/>
        <v/>
      </c>
    </row>
    <row r="43" spans="1:6" x14ac:dyDescent="0.25">
      <c r="A43" s="112"/>
      <c r="B43" s="55" t="str">
        <f>IF($A43="","",IFERROR(VLOOKUP($A43,Dados!$A:$B,2,FALSE),"Nº NÃO ENCONTRADO"))</f>
        <v/>
      </c>
      <c r="C43" s="113"/>
      <c r="D43" s="114"/>
      <c r="E43" s="114"/>
      <c r="F43" s="58" t="str">
        <f t="shared" si="0"/>
        <v/>
      </c>
    </row>
    <row r="44" spans="1:6" x14ac:dyDescent="0.25">
      <c r="A44" s="54"/>
      <c r="B44" s="55" t="str">
        <f>IF($A44="","",IFERROR(VLOOKUP($A44,Dados!$A:$B,2,FALSE),"Nº NÃO ENCONTRADO"))</f>
        <v/>
      </c>
      <c r="C44" s="56"/>
      <c r="D44" s="57"/>
      <c r="E44" s="57"/>
      <c r="F44" s="58" t="str">
        <f t="shared" si="0"/>
        <v/>
      </c>
    </row>
    <row r="45" spans="1:6" x14ac:dyDescent="0.25">
      <c r="A45" s="54"/>
      <c r="B45" s="55" t="str">
        <f>IF($A45="","",IFERROR(VLOOKUP($A45,Dados!$A:$B,2,FALSE),"Nº NÃO ENCONTRADO"))</f>
        <v/>
      </c>
      <c r="C45" s="56"/>
      <c r="D45" s="57"/>
      <c r="E45" s="57"/>
      <c r="F45" s="58" t="str">
        <f t="shared" si="0"/>
        <v/>
      </c>
    </row>
    <row r="46" spans="1:6" x14ac:dyDescent="0.25">
      <c r="A46" s="54"/>
      <c r="B46" s="55" t="str">
        <f>IF($A46="","",IFERROR(VLOOKUP($A46,Dados!$A:$B,2,FALSE),"Nº NÃO ENCONTRADO"))</f>
        <v/>
      </c>
      <c r="C46" s="56"/>
      <c r="D46" s="57"/>
      <c r="E46" s="57"/>
      <c r="F46" s="58" t="str">
        <f t="shared" si="0"/>
        <v/>
      </c>
    </row>
    <row r="47" spans="1:6" x14ac:dyDescent="0.25">
      <c r="A47" s="54"/>
      <c r="B47" s="55" t="str">
        <f>IF($A47="","",IFERROR(VLOOKUP($A47,Dados!$A:$B,2,FALSE),"Nº NÃO ENCONTRADO"))</f>
        <v/>
      </c>
      <c r="C47" s="56"/>
      <c r="D47" s="57"/>
      <c r="E47" s="57"/>
      <c r="F47" s="58" t="str">
        <f t="shared" si="0"/>
        <v/>
      </c>
    </row>
    <row r="48" spans="1:6" x14ac:dyDescent="0.25">
      <c r="A48" s="54"/>
      <c r="B48" s="55" t="str">
        <f>IF($A48="","",IFERROR(VLOOKUP($A48,Dados!$A:$B,2,FALSE),"Nº NÃO ENCONTRADO"))</f>
        <v/>
      </c>
      <c r="C48" s="56"/>
      <c r="D48" s="57"/>
      <c r="E48" s="57"/>
      <c r="F48" s="58" t="str">
        <f t="shared" si="0"/>
        <v/>
      </c>
    </row>
    <row r="49" spans="1:6" x14ac:dyDescent="0.25">
      <c r="A49" s="54"/>
      <c r="B49" s="55" t="str">
        <f>IF($A49="","",IFERROR(VLOOKUP($A49,Dados!$A:$B,2,FALSE),"Nº NÃO ENCONTRADO"))</f>
        <v/>
      </c>
      <c r="C49" s="56"/>
      <c r="D49" s="57"/>
      <c r="E49" s="57"/>
      <c r="F49" s="58" t="str">
        <f t="shared" si="0"/>
        <v/>
      </c>
    </row>
    <row r="50" spans="1:6" x14ac:dyDescent="0.25">
      <c r="A50" s="54"/>
      <c r="B50" s="55" t="str">
        <f>IF($A50="","",IFERROR(VLOOKUP($A50,Dados!$A:$B,2,FALSE),"Nº NÃO ENCONTRADO"))</f>
        <v/>
      </c>
      <c r="C50" s="56"/>
      <c r="D50" s="57"/>
      <c r="E50" s="57"/>
      <c r="F50" s="58" t="str">
        <f t="shared" si="0"/>
        <v/>
      </c>
    </row>
    <row r="51" spans="1:6" x14ac:dyDescent="0.25">
      <c r="A51" s="54"/>
      <c r="B51" s="55" t="str">
        <f>IF($A51="","",IFERROR(VLOOKUP($A51,Dados!$A:$B,2,FALSE),"Nº NÃO ENCONTRADO"))</f>
        <v/>
      </c>
      <c r="C51" s="56"/>
      <c r="D51" s="57"/>
      <c r="E51" s="57"/>
      <c r="F51" s="58" t="str">
        <f t="shared" si="0"/>
        <v/>
      </c>
    </row>
    <row r="52" spans="1:6" x14ac:dyDescent="0.25">
      <c r="A52" s="54"/>
      <c r="B52" s="55" t="str">
        <f>IF($A52="","",IFERROR(VLOOKUP($A52,Dados!$A:$B,2,FALSE),"Nº NÃO ENCONTRADO"))</f>
        <v/>
      </c>
      <c r="C52" s="56"/>
      <c r="D52" s="57"/>
      <c r="E52" s="57"/>
      <c r="F52" s="58" t="str">
        <f t="shared" si="0"/>
        <v/>
      </c>
    </row>
    <row r="53" spans="1:6" x14ac:dyDescent="0.25">
      <c r="A53" s="54"/>
      <c r="B53" s="55" t="str">
        <f>IF($A53="","",IFERROR(VLOOKUP($A53,Dados!$A:$B,2,FALSE),"Nº NÃO ENCONTRADO"))</f>
        <v/>
      </c>
      <c r="C53" s="56"/>
      <c r="D53" s="57"/>
      <c r="E53" s="57"/>
      <c r="F53" s="58" t="str">
        <f t="shared" si="0"/>
        <v/>
      </c>
    </row>
    <row r="54" spans="1:6" x14ac:dyDescent="0.25">
      <c r="A54" s="54"/>
      <c r="B54" s="55" t="str">
        <f>IF($A54="","",IFERROR(VLOOKUP($A54,Dados!$A:$B,2,FALSE),"Nº NÃO ENCONTRADO"))</f>
        <v/>
      </c>
      <c r="C54" s="56"/>
      <c r="D54" s="57"/>
      <c r="E54" s="57"/>
      <c r="F54" s="58" t="str">
        <f t="shared" si="0"/>
        <v/>
      </c>
    </row>
    <row r="55" spans="1:6" x14ac:dyDescent="0.25">
      <c r="A55" s="54"/>
      <c r="B55" s="55" t="str">
        <f>IF($A55="","",IFERROR(VLOOKUP($A55,Dados!$A:$B,2,FALSE),"Nº NÃO ENCONTRADO"))</f>
        <v/>
      </c>
      <c r="C55" s="56"/>
      <c r="D55" s="57"/>
      <c r="E55" s="57"/>
      <c r="F55" s="58" t="str">
        <f t="shared" si="0"/>
        <v/>
      </c>
    </row>
    <row r="56" spans="1:6" x14ac:dyDescent="0.25">
      <c r="A56" s="54"/>
      <c r="B56" s="55" t="str">
        <f>IF($A56="","",IFERROR(VLOOKUP($A56,Dados!$A:$B,2,FALSE),"Nº NÃO ENCONTRADO"))</f>
        <v/>
      </c>
      <c r="C56" s="56"/>
      <c r="D56" s="57"/>
      <c r="E56" s="57"/>
      <c r="F56" s="58" t="str">
        <f t="shared" si="0"/>
        <v/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0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0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0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0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0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0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0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0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0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0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0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630C65B1-50AB-4019-BC6D-AB2183EE2483}"/>
  <phoneticPr fontId="29" type="noConversion"/>
  <dataValidations count="1">
    <dataValidation type="list" allowBlank="1" showInputMessage="1" showErrorMessage="1" errorTitle="Tipo inválido" error="Escolha um dos tipos da lista." sqref="D5:D38 D44:D207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1"/>
  <sheetViews>
    <sheetView zoomScaleNormal="100" workbookViewId="0">
      <pane xSplit="2" ySplit="1" topLeftCell="C795" activePane="bottomRight" state="frozen"/>
      <selection pane="topRight" activeCell="C1" sqref="C1"/>
      <selection pane="bottomLeft" activeCell="A2" sqref="A2"/>
      <selection pane="bottomRight" activeCell="C812" sqref="C812:C814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237</v>
      </c>
      <c r="D1" s="45" t="s">
        <v>238</v>
      </c>
      <c r="E1" s="45" t="s">
        <v>239</v>
      </c>
      <c r="F1" s="45" t="s">
        <v>240</v>
      </c>
      <c r="G1" s="45" t="s">
        <v>241</v>
      </c>
      <c r="H1" s="45" t="s">
        <v>242</v>
      </c>
      <c r="I1" s="45" t="s">
        <v>243</v>
      </c>
      <c r="J1" s="45" t="s">
        <v>244</v>
      </c>
      <c r="K1" s="45" t="s">
        <v>245</v>
      </c>
      <c r="L1" s="45" t="s">
        <v>246</v>
      </c>
      <c r="M1" s="45" t="s">
        <v>247</v>
      </c>
      <c r="N1" s="45" t="s">
        <v>248</v>
      </c>
      <c r="O1" s="45" t="s">
        <v>249</v>
      </c>
      <c r="P1" s="45" t="s">
        <v>250</v>
      </c>
      <c r="Q1" s="46" t="s">
        <v>251</v>
      </c>
      <c r="R1" s="46" t="s">
        <v>252</v>
      </c>
      <c r="S1" s="46" t="s">
        <v>253</v>
      </c>
    </row>
    <row r="2" spans="1:19" ht="15" customHeight="1" x14ac:dyDescent="0.25">
      <c r="A2" s="122">
        <v>9218</v>
      </c>
      <c r="B2" s="65" t="s">
        <v>283</v>
      </c>
      <c r="C2" s="65" t="s">
        <v>263</v>
      </c>
      <c r="D2" s="66">
        <v>46262</v>
      </c>
      <c r="E2" s="67">
        <v>0.41</v>
      </c>
      <c r="F2" s="65" t="s">
        <v>255</v>
      </c>
      <c r="G2" s="66">
        <v>46262</v>
      </c>
      <c r="H2">
        <v>40501013</v>
      </c>
      <c r="I2">
        <v>10</v>
      </c>
      <c r="J2" s="65" t="s">
        <v>442</v>
      </c>
      <c r="K2" s="65" t="s">
        <v>304</v>
      </c>
      <c r="L2" s="66">
        <v>46262</v>
      </c>
      <c r="M2" s="65" t="s">
        <v>261</v>
      </c>
      <c r="N2" s="65" t="s">
        <v>264</v>
      </c>
      <c r="O2" s="65" t="s">
        <v>348</v>
      </c>
      <c r="P2" s="66">
        <v>46265</v>
      </c>
      <c r="Q2" s="31">
        <f t="shared" ref="Q2:Q65" si="0">IFERROR(VALUE(LEFT($J2,2))*60+VALUE(MID($J2,4,2)),9999)</f>
        <v>785</v>
      </c>
      <c r="R2" s="31">
        <f t="shared" ref="R2:R65" si="1">IFERROR(VALUE(LEFT($K2,2))*60+VALUE(MID($K2,4,2)),"")</f>
        <v>810</v>
      </c>
      <c r="S2" s="29">
        <f>IF($Q2&lt;Parâmetros!$E$19,$G2-1,$G2)</f>
        <v>46262</v>
      </c>
    </row>
    <row r="3" spans="1:19" ht="15" customHeight="1" x14ac:dyDescent="0.25">
      <c r="A3" s="122">
        <v>9218</v>
      </c>
      <c r="B3" s="65" t="s">
        <v>283</v>
      </c>
      <c r="C3" s="65" t="s">
        <v>263</v>
      </c>
      <c r="D3" s="66">
        <v>46265</v>
      </c>
      <c r="E3" s="67">
        <v>1.3</v>
      </c>
      <c r="F3" s="65" t="s">
        <v>255</v>
      </c>
      <c r="G3" s="66">
        <v>46265</v>
      </c>
      <c r="H3">
        <v>40509900</v>
      </c>
      <c r="I3">
        <v>10</v>
      </c>
      <c r="J3" s="65" t="s">
        <v>420</v>
      </c>
      <c r="K3" s="65" t="s">
        <v>443</v>
      </c>
      <c r="L3" s="66">
        <v>46265</v>
      </c>
      <c r="M3" s="65" t="s">
        <v>261</v>
      </c>
      <c r="N3" s="65" t="s">
        <v>264</v>
      </c>
      <c r="O3" s="65" t="s">
        <v>259</v>
      </c>
      <c r="P3" s="66">
        <v>46265</v>
      </c>
      <c r="Q3" s="31">
        <f t="shared" si="0"/>
        <v>426</v>
      </c>
      <c r="R3" s="31">
        <f t="shared" si="1"/>
        <v>504</v>
      </c>
      <c r="S3" s="29">
        <f>IF($Q3&lt;Parâmetros!$E$19,$G3-1,$G3)</f>
        <v>46265</v>
      </c>
    </row>
    <row r="4" spans="1:19" ht="15" customHeight="1" x14ac:dyDescent="0.25">
      <c r="A4" s="122">
        <v>9218</v>
      </c>
      <c r="B4" s="65" t="s">
        <v>283</v>
      </c>
      <c r="C4" s="65" t="s">
        <v>263</v>
      </c>
      <c r="D4" s="66">
        <v>46265</v>
      </c>
      <c r="E4" s="67">
        <v>2.1800000000000002</v>
      </c>
      <c r="F4" s="65" t="s">
        <v>255</v>
      </c>
      <c r="G4" s="66">
        <v>46265</v>
      </c>
      <c r="H4">
        <v>40510406</v>
      </c>
      <c r="I4">
        <v>10</v>
      </c>
      <c r="J4" s="65" t="s">
        <v>444</v>
      </c>
      <c r="K4" s="65" t="s">
        <v>445</v>
      </c>
      <c r="L4" s="66">
        <v>46265</v>
      </c>
      <c r="M4" s="65" t="s">
        <v>261</v>
      </c>
      <c r="N4" s="65" t="s">
        <v>264</v>
      </c>
      <c r="O4" s="65" t="s">
        <v>259</v>
      </c>
      <c r="P4" s="66">
        <v>46265</v>
      </c>
      <c r="Q4" s="31">
        <f t="shared" si="0"/>
        <v>517</v>
      </c>
      <c r="R4" s="31">
        <f t="shared" si="1"/>
        <v>648</v>
      </c>
      <c r="S4" s="29">
        <f>IF($Q4&lt;Parâmetros!$E$19,$G4-1,$G4)</f>
        <v>46265</v>
      </c>
    </row>
    <row r="5" spans="1:19" ht="15" customHeight="1" x14ac:dyDescent="0.25">
      <c r="A5" s="122">
        <v>9218</v>
      </c>
      <c r="B5" s="65" t="s">
        <v>283</v>
      </c>
      <c r="C5" s="65" t="s">
        <v>263</v>
      </c>
      <c r="D5" s="66">
        <v>46265</v>
      </c>
      <c r="E5" s="67">
        <v>1.3</v>
      </c>
      <c r="F5" s="65" t="s">
        <v>255</v>
      </c>
      <c r="G5" s="66">
        <v>46265</v>
      </c>
      <c r="H5">
        <v>40508381</v>
      </c>
      <c r="I5">
        <v>10</v>
      </c>
      <c r="J5" s="65" t="s">
        <v>446</v>
      </c>
      <c r="K5" s="65" t="s">
        <v>447</v>
      </c>
      <c r="L5" s="66">
        <v>46265</v>
      </c>
      <c r="M5" s="65" t="s">
        <v>261</v>
      </c>
      <c r="N5" s="65" t="s">
        <v>264</v>
      </c>
      <c r="O5" s="65" t="s">
        <v>259</v>
      </c>
      <c r="P5" s="66">
        <v>46265</v>
      </c>
      <c r="Q5" s="31">
        <f t="shared" si="0"/>
        <v>648</v>
      </c>
      <c r="R5" s="31">
        <f t="shared" si="1"/>
        <v>726</v>
      </c>
      <c r="S5" s="29">
        <f>IF($Q5&lt;Parâmetros!$E$19,$G5-1,$G5)</f>
        <v>46265</v>
      </c>
    </row>
    <row r="6" spans="1:19" ht="15" customHeight="1" x14ac:dyDescent="0.25">
      <c r="A6" s="122">
        <v>9218</v>
      </c>
      <c r="B6" s="65" t="s">
        <v>283</v>
      </c>
      <c r="C6" s="65" t="s">
        <v>263</v>
      </c>
      <c r="D6" s="66">
        <v>46265</v>
      </c>
      <c r="E6" s="67">
        <v>0.75</v>
      </c>
      <c r="F6" s="65" t="s">
        <v>255</v>
      </c>
      <c r="G6" s="66">
        <v>46265</v>
      </c>
      <c r="H6">
        <v>40501848</v>
      </c>
      <c r="I6">
        <v>20</v>
      </c>
      <c r="J6" s="65" t="s">
        <v>421</v>
      </c>
      <c r="K6" s="65" t="s">
        <v>515</v>
      </c>
      <c r="L6" s="66">
        <v>46265</v>
      </c>
      <c r="M6" s="65" t="s">
        <v>261</v>
      </c>
      <c r="N6" s="65" t="s">
        <v>264</v>
      </c>
      <c r="O6" s="65" t="s">
        <v>259</v>
      </c>
      <c r="P6" s="66">
        <v>46265</v>
      </c>
      <c r="Q6" s="31">
        <f t="shared" si="0"/>
        <v>791</v>
      </c>
      <c r="R6" s="31">
        <f t="shared" si="1"/>
        <v>836</v>
      </c>
      <c r="S6" s="29">
        <f>IF($Q6&lt;Parâmetros!$E$19,$G6-1,$G6)</f>
        <v>46265</v>
      </c>
    </row>
    <row r="7" spans="1:19" ht="15" customHeight="1" x14ac:dyDescent="0.25">
      <c r="A7" s="122">
        <v>9218</v>
      </c>
      <c r="B7" s="65" t="s">
        <v>283</v>
      </c>
      <c r="C7" s="65" t="s">
        <v>263</v>
      </c>
      <c r="D7" s="66">
        <v>46265</v>
      </c>
      <c r="E7" s="67">
        <v>2.58</v>
      </c>
      <c r="F7" s="65" t="s">
        <v>255</v>
      </c>
      <c r="G7" s="66">
        <v>46265</v>
      </c>
      <c r="H7">
        <v>40499664</v>
      </c>
      <c r="I7">
        <v>30</v>
      </c>
      <c r="J7" s="65" t="s">
        <v>516</v>
      </c>
      <c r="K7" s="65" t="s">
        <v>517</v>
      </c>
      <c r="L7" s="66">
        <v>46265</v>
      </c>
      <c r="M7" s="65" t="s">
        <v>261</v>
      </c>
      <c r="N7" s="65" t="s">
        <v>264</v>
      </c>
      <c r="O7" s="65" t="s">
        <v>259</v>
      </c>
      <c r="P7" s="66">
        <v>46265</v>
      </c>
      <c r="Q7" s="31">
        <f t="shared" si="0"/>
        <v>837</v>
      </c>
      <c r="R7" s="31">
        <f t="shared" si="1"/>
        <v>992</v>
      </c>
      <c r="S7" s="29">
        <f>IF($Q7&lt;Parâmetros!$E$19,$G7-1,$G7)</f>
        <v>46265</v>
      </c>
    </row>
    <row r="8" spans="1:19" ht="15" customHeight="1" x14ac:dyDescent="0.25">
      <c r="A8" s="122">
        <v>9218</v>
      </c>
      <c r="B8" s="65" t="s">
        <v>283</v>
      </c>
      <c r="C8" s="65" t="s">
        <v>263</v>
      </c>
      <c r="D8" s="66">
        <v>46266</v>
      </c>
      <c r="E8" s="67">
        <v>5.46</v>
      </c>
      <c r="F8" s="65" t="s">
        <v>255</v>
      </c>
      <c r="G8" s="66">
        <v>46266</v>
      </c>
      <c r="H8">
        <v>40501848</v>
      </c>
      <c r="I8">
        <v>20</v>
      </c>
      <c r="J8" s="65" t="s">
        <v>603</v>
      </c>
      <c r="K8" s="65" t="s">
        <v>604</v>
      </c>
      <c r="L8" s="66">
        <v>46266</v>
      </c>
      <c r="M8" s="65" t="s">
        <v>261</v>
      </c>
      <c r="N8" s="65" t="s">
        <v>264</v>
      </c>
      <c r="O8" s="65" t="s">
        <v>259</v>
      </c>
      <c r="P8" s="66">
        <v>46266</v>
      </c>
      <c r="Q8" s="31">
        <f t="shared" si="0"/>
        <v>422</v>
      </c>
      <c r="R8" s="31">
        <f t="shared" si="1"/>
        <v>749</v>
      </c>
      <c r="S8" s="29">
        <f>IF($Q8&lt;Parâmetros!$E$19,$G8-1,$G8)</f>
        <v>46266</v>
      </c>
    </row>
    <row r="9" spans="1:19" ht="15" customHeight="1" x14ac:dyDescent="0.25">
      <c r="A9" s="122">
        <v>9218</v>
      </c>
      <c r="B9" s="65" t="s">
        <v>283</v>
      </c>
      <c r="C9" s="65" t="s">
        <v>263</v>
      </c>
      <c r="D9" s="66">
        <v>46266</v>
      </c>
      <c r="E9" s="67">
        <v>2.35</v>
      </c>
      <c r="F9" s="65" t="s">
        <v>255</v>
      </c>
      <c r="G9" s="66">
        <v>46266</v>
      </c>
      <c r="H9">
        <v>40510719</v>
      </c>
      <c r="I9">
        <v>10</v>
      </c>
      <c r="J9" s="65" t="s">
        <v>703</v>
      </c>
      <c r="K9" s="65" t="s">
        <v>704</v>
      </c>
      <c r="L9" s="66">
        <v>46266</v>
      </c>
      <c r="M9" s="65" t="s">
        <v>261</v>
      </c>
      <c r="N9" s="65" t="s">
        <v>264</v>
      </c>
      <c r="O9" s="65" t="s">
        <v>259</v>
      </c>
      <c r="P9" s="66">
        <v>46266</v>
      </c>
      <c r="Q9" s="31">
        <f t="shared" si="0"/>
        <v>776</v>
      </c>
      <c r="R9" s="31">
        <f t="shared" si="1"/>
        <v>917</v>
      </c>
      <c r="S9" s="29">
        <f>IF($Q9&lt;Parâmetros!$E$19,$G9-1,$G9)</f>
        <v>46266</v>
      </c>
    </row>
    <row r="10" spans="1:19" ht="15" customHeight="1" x14ac:dyDescent="0.25">
      <c r="A10" s="122">
        <v>9218</v>
      </c>
      <c r="B10" s="65" t="s">
        <v>283</v>
      </c>
      <c r="C10" s="65" t="s">
        <v>263</v>
      </c>
      <c r="D10" s="66">
        <v>46266</v>
      </c>
      <c r="E10" s="67">
        <v>1.1399999999999999</v>
      </c>
      <c r="F10" s="65" t="s">
        <v>255</v>
      </c>
      <c r="G10" s="66">
        <v>46266</v>
      </c>
      <c r="H10">
        <v>40510730</v>
      </c>
      <c r="I10">
        <v>10</v>
      </c>
      <c r="J10" s="65" t="s">
        <v>705</v>
      </c>
      <c r="K10" s="65" t="s">
        <v>706</v>
      </c>
      <c r="L10" s="66">
        <v>46266</v>
      </c>
      <c r="M10" s="65" t="s">
        <v>261</v>
      </c>
      <c r="N10" s="65" t="s">
        <v>264</v>
      </c>
      <c r="O10" s="65" t="s">
        <v>259</v>
      </c>
      <c r="P10" s="66">
        <v>46266</v>
      </c>
      <c r="Q10" s="31">
        <f t="shared" si="0"/>
        <v>926</v>
      </c>
      <c r="R10" s="31">
        <f t="shared" si="1"/>
        <v>994</v>
      </c>
      <c r="S10" s="29">
        <f>IF($Q10&lt;Parâmetros!$E$19,$G10-1,$G10)</f>
        <v>46266</v>
      </c>
    </row>
    <row r="11" spans="1:19" ht="15" customHeight="1" x14ac:dyDescent="0.25">
      <c r="A11" s="122">
        <v>9218</v>
      </c>
      <c r="B11" s="65" t="s">
        <v>283</v>
      </c>
      <c r="C11" s="65" t="s">
        <v>263</v>
      </c>
      <c r="D11" s="66">
        <v>46267</v>
      </c>
      <c r="E11" s="67">
        <v>0.61</v>
      </c>
      <c r="F11" s="65" t="s">
        <v>255</v>
      </c>
      <c r="G11" s="66">
        <v>46267</v>
      </c>
      <c r="H11">
        <v>40509356</v>
      </c>
      <c r="I11">
        <v>10</v>
      </c>
      <c r="J11" s="65" t="s">
        <v>781</v>
      </c>
      <c r="K11" s="65" t="s">
        <v>782</v>
      </c>
      <c r="L11" s="66">
        <v>46267</v>
      </c>
      <c r="M11" s="65" t="s">
        <v>261</v>
      </c>
      <c r="N11" s="65" t="s">
        <v>264</v>
      </c>
      <c r="O11" s="65" t="s">
        <v>259</v>
      </c>
      <c r="P11" s="66">
        <v>46267</v>
      </c>
      <c r="Q11" s="31">
        <f t="shared" si="0"/>
        <v>423</v>
      </c>
      <c r="R11" s="31">
        <f t="shared" si="1"/>
        <v>459</v>
      </c>
      <c r="S11" s="29">
        <f>IF($Q11&lt;Parâmetros!$E$19,$G11-1,$G11)</f>
        <v>46267</v>
      </c>
    </row>
    <row r="12" spans="1:19" ht="15" customHeight="1" x14ac:dyDescent="0.25">
      <c r="A12" s="122">
        <v>9218</v>
      </c>
      <c r="B12" s="65" t="s">
        <v>283</v>
      </c>
      <c r="C12" s="65" t="s">
        <v>263</v>
      </c>
      <c r="D12" s="66">
        <v>46267</v>
      </c>
      <c r="E12" s="67">
        <v>4.5599999999999996</v>
      </c>
      <c r="F12" s="65" t="s">
        <v>255</v>
      </c>
      <c r="G12" s="66">
        <v>46267</v>
      </c>
      <c r="H12">
        <v>40510700</v>
      </c>
      <c r="I12">
        <v>10</v>
      </c>
      <c r="J12" s="65" t="s">
        <v>852</v>
      </c>
      <c r="K12" s="65" t="s">
        <v>853</v>
      </c>
      <c r="L12" s="66">
        <v>46267</v>
      </c>
      <c r="M12" s="65" t="s">
        <v>261</v>
      </c>
      <c r="N12">
        <v>3011210</v>
      </c>
      <c r="O12" s="65" t="s">
        <v>259</v>
      </c>
      <c r="P12" s="66">
        <v>46267</v>
      </c>
      <c r="Q12" s="31">
        <f t="shared" si="0"/>
        <v>461</v>
      </c>
      <c r="R12" s="31">
        <f t="shared" si="1"/>
        <v>735</v>
      </c>
      <c r="S12" s="29">
        <f>IF($Q12&lt;Parâmetros!$E$19,$G12-1,$G12)</f>
        <v>46267</v>
      </c>
    </row>
    <row r="13" spans="1:19" ht="15" customHeight="1" x14ac:dyDescent="0.25">
      <c r="A13" s="122">
        <v>9218</v>
      </c>
      <c r="B13" s="65" t="s">
        <v>283</v>
      </c>
      <c r="C13" s="65" t="s">
        <v>263</v>
      </c>
      <c r="D13" s="66">
        <v>46267</v>
      </c>
      <c r="E13" s="67">
        <v>3.32</v>
      </c>
      <c r="F13" s="65" t="s">
        <v>255</v>
      </c>
      <c r="G13" s="66">
        <v>46267</v>
      </c>
      <c r="H13">
        <v>40502099</v>
      </c>
      <c r="I13">
        <v>20</v>
      </c>
      <c r="J13" s="65" t="s">
        <v>936</v>
      </c>
      <c r="K13" s="65" t="s">
        <v>937</v>
      </c>
      <c r="L13" s="66">
        <v>46267</v>
      </c>
      <c r="M13" s="65" t="s">
        <v>261</v>
      </c>
      <c r="N13" s="65" t="s">
        <v>264</v>
      </c>
      <c r="O13" s="65" t="s">
        <v>259</v>
      </c>
      <c r="P13" s="66">
        <v>46267</v>
      </c>
      <c r="Q13" s="31">
        <f t="shared" si="0"/>
        <v>783</v>
      </c>
      <c r="R13" s="31">
        <f t="shared" si="1"/>
        <v>982</v>
      </c>
      <c r="S13" s="29">
        <f>IF($Q13&lt;Parâmetros!$E$19,$G13-1,$G13)</f>
        <v>46267</v>
      </c>
    </row>
    <row r="14" spans="1:19" ht="15" customHeight="1" x14ac:dyDescent="0.25">
      <c r="A14" s="122">
        <v>9218</v>
      </c>
      <c r="B14" s="65" t="s">
        <v>283</v>
      </c>
      <c r="C14" s="65" t="s">
        <v>263</v>
      </c>
      <c r="D14" s="66">
        <v>46268</v>
      </c>
      <c r="E14" s="67">
        <v>1.29</v>
      </c>
      <c r="F14" s="65" t="s">
        <v>255</v>
      </c>
      <c r="G14" s="66">
        <v>46268</v>
      </c>
      <c r="H14">
        <v>40511239</v>
      </c>
      <c r="I14">
        <v>10</v>
      </c>
      <c r="J14" s="65" t="s">
        <v>1144</v>
      </c>
      <c r="K14" s="65" t="s">
        <v>1145</v>
      </c>
      <c r="L14" s="66">
        <v>46268</v>
      </c>
      <c r="M14" s="65" t="s">
        <v>261</v>
      </c>
      <c r="N14" s="65" t="s">
        <v>264</v>
      </c>
      <c r="O14" s="65" t="s">
        <v>259</v>
      </c>
      <c r="P14" s="66">
        <v>46268</v>
      </c>
      <c r="Q14" s="31">
        <f t="shared" si="0"/>
        <v>428</v>
      </c>
      <c r="R14" s="31">
        <f t="shared" si="1"/>
        <v>506</v>
      </c>
      <c r="S14" s="29">
        <f>IF($Q14&lt;Parâmetros!$E$19,$G14-1,$G14)</f>
        <v>46268</v>
      </c>
    </row>
    <row r="15" spans="1:19" ht="15" customHeight="1" x14ac:dyDescent="0.25">
      <c r="A15" s="122">
        <v>9218</v>
      </c>
      <c r="B15" s="65" t="s">
        <v>283</v>
      </c>
      <c r="C15" s="65" t="s">
        <v>263</v>
      </c>
      <c r="D15" s="66">
        <v>46268</v>
      </c>
      <c r="E15" s="67">
        <v>4.2</v>
      </c>
      <c r="F15" s="65" t="s">
        <v>255</v>
      </c>
      <c r="G15" s="66">
        <v>46268</v>
      </c>
      <c r="H15">
        <v>40511260</v>
      </c>
      <c r="I15">
        <v>10</v>
      </c>
      <c r="J15" s="65" t="s">
        <v>1146</v>
      </c>
      <c r="K15" s="65" t="s">
        <v>1147</v>
      </c>
      <c r="L15" s="66">
        <v>46268</v>
      </c>
      <c r="M15" s="65" t="s">
        <v>261</v>
      </c>
      <c r="N15">
        <v>3011343</v>
      </c>
      <c r="O15" s="65" t="s">
        <v>259</v>
      </c>
      <c r="P15" s="66">
        <v>46268</v>
      </c>
      <c r="Q15" s="31">
        <f t="shared" si="0"/>
        <v>512</v>
      </c>
      <c r="R15" s="31">
        <f t="shared" si="1"/>
        <v>763</v>
      </c>
      <c r="S15" s="29">
        <f>IF($Q15&lt;Parâmetros!$E$19,$G15-1,$G15)</f>
        <v>46268</v>
      </c>
    </row>
    <row r="16" spans="1:19" ht="15" customHeight="1" x14ac:dyDescent="0.25">
      <c r="A16" s="122">
        <v>9218</v>
      </c>
      <c r="B16" s="65" t="s">
        <v>283</v>
      </c>
      <c r="C16" s="65" t="s">
        <v>263</v>
      </c>
      <c r="D16" s="66">
        <v>46268</v>
      </c>
      <c r="E16" s="67">
        <v>2.6</v>
      </c>
      <c r="F16" s="65" t="s">
        <v>255</v>
      </c>
      <c r="G16" s="66">
        <v>46268</v>
      </c>
      <c r="H16">
        <v>40502994</v>
      </c>
      <c r="I16">
        <v>20</v>
      </c>
      <c r="J16" s="65" t="s">
        <v>1148</v>
      </c>
      <c r="K16" s="65" t="s">
        <v>1149</v>
      </c>
      <c r="L16" s="66">
        <v>46268</v>
      </c>
      <c r="M16" s="65" t="s">
        <v>261</v>
      </c>
      <c r="N16" s="65" t="s">
        <v>264</v>
      </c>
      <c r="O16" s="65" t="s">
        <v>259</v>
      </c>
      <c r="P16" s="66">
        <v>46268</v>
      </c>
      <c r="Q16" s="31">
        <f t="shared" si="0"/>
        <v>837</v>
      </c>
      <c r="R16" s="31">
        <f t="shared" si="1"/>
        <v>993</v>
      </c>
      <c r="S16" s="29">
        <f>IF($Q16&lt;Parâmetros!$E$19,$G16-1,$G16)</f>
        <v>46268</v>
      </c>
    </row>
    <row r="17" spans="1:19" ht="15" customHeight="1" x14ac:dyDescent="0.25">
      <c r="A17" s="122">
        <v>9218</v>
      </c>
      <c r="B17" s="65" t="s">
        <v>283</v>
      </c>
      <c r="C17" s="65" t="s">
        <v>263</v>
      </c>
      <c r="D17" s="66">
        <v>46269</v>
      </c>
      <c r="E17" s="67">
        <v>4.7300000000000004</v>
      </c>
      <c r="F17" s="65" t="s">
        <v>255</v>
      </c>
      <c r="G17" s="66">
        <v>46269</v>
      </c>
      <c r="H17">
        <v>40502994</v>
      </c>
      <c r="I17">
        <v>20</v>
      </c>
      <c r="J17" s="65" t="s">
        <v>1382</v>
      </c>
      <c r="K17" s="65" t="s">
        <v>1383</v>
      </c>
      <c r="L17" s="66">
        <v>46269</v>
      </c>
      <c r="M17" s="65" t="s">
        <v>261</v>
      </c>
      <c r="N17" s="65" t="s">
        <v>264</v>
      </c>
      <c r="O17" s="65" t="s">
        <v>259</v>
      </c>
      <c r="P17" s="66">
        <v>46269</v>
      </c>
      <c r="Q17" s="31">
        <f t="shared" si="0"/>
        <v>430</v>
      </c>
      <c r="R17" s="31">
        <f t="shared" si="1"/>
        <v>714</v>
      </c>
      <c r="S17" s="29">
        <f>IF($Q17&lt;Parâmetros!$E$19,$G17-1,$G17)</f>
        <v>46269</v>
      </c>
    </row>
    <row r="18" spans="1:19" ht="15" customHeight="1" x14ac:dyDescent="0.25">
      <c r="A18" s="122">
        <v>9218</v>
      </c>
      <c r="B18" s="65" t="s">
        <v>283</v>
      </c>
      <c r="C18" s="65" t="s">
        <v>263</v>
      </c>
      <c r="D18" s="66">
        <v>46269</v>
      </c>
      <c r="E18" s="67">
        <v>3.65</v>
      </c>
      <c r="F18" s="65" t="s">
        <v>255</v>
      </c>
      <c r="G18" s="66">
        <v>46269</v>
      </c>
      <c r="H18">
        <v>40509356</v>
      </c>
      <c r="I18">
        <v>10</v>
      </c>
      <c r="J18" s="65" t="s">
        <v>1384</v>
      </c>
      <c r="K18" s="65" t="s">
        <v>1385</v>
      </c>
      <c r="L18" s="66">
        <v>46269</v>
      </c>
      <c r="M18" s="65" t="s">
        <v>261</v>
      </c>
      <c r="N18" s="65" t="s">
        <v>264</v>
      </c>
      <c r="O18" s="65" t="s">
        <v>259</v>
      </c>
      <c r="P18" s="66">
        <v>46269</v>
      </c>
      <c r="Q18" s="31">
        <f t="shared" si="0"/>
        <v>772</v>
      </c>
      <c r="R18" s="31">
        <f t="shared" si="1"/>
        <v>991</v>
      </c>
      <c r="S18" s="29">
        <f>IF($Q18&lt;Parâmetros!$E$19,$G18-1,$G18)</f>
        <v>46269</v>
      </c>
    </row>
    <row r="19" spans="1:19" ht="15" customHeight="1" x14ac:dyDescent="0.25">
      <c r="A19" s="122">
        <v>9218</v>
      </c>
      <c r="B19" s="65" t="s">
        <v>283</v>
      </c>
      <c r="C19" s="65" t="s">
        <v>263</v>
      </c>
      <c r="D19" s="66">
        <v>46270</v>
      </c>
      <c r="E19" s="67">
        <v>1.99</v>
      </c>
      <c r="F19" s="65" t="s">
        <v>255</v>
      </c>
      <c r="G19" s="66">
        <v>46270</v>
      </c>
      <c r="H19">
        <v>40502994</v>
      </c>
      <c r="I19">
        <v>20</v>
      </c>
      <c r="J19" s="65" t="s">
        <v>1386</v>
      </c>
      <c r="K19" s="65" t="s">
        <v>1387</v>
      </c>
      <c r="L19" s="66">
        <v>46270</v>
      </c>
      <c r="M19" s="65" t="s">
        <v>261</v>
      </c>
      <c r="N19" s="65" t="s">
        <v>264</v>
      </c>
      <c r="O19" s="65" t="s">
        <v>259</v>
      </c>
      <c r="P19" s="66">
        <v>46270</v>
      </c>
      <c r="Q19" s="31">
        <f t="shared" si="0"/>
        <v>426</v>
      </c>
      <c r="R19" s="31">
        <f t="shared" si="1"/>
        <v>546</v>
      </c>
      <c r="S19" s="29">
        <f>IF($Q19&lt;Parâmetros!$E$19,$G19-1,$G19)</f>
        <v>46270</v>
      </c>
    </row>
    <row r="20" spans="1:19" ht="15" customHeight="1" x14ac:dyDescent="0.25">
      <c r="A20" s="122">
        <v>9218</v>
      </c>
      <c r="B20" s="65" t="s">
        <v>283</v>
      </c>
      <c r="C20" s="65" t="s">
        <v>263</v>
      </c>
      <c r="D20" s="66">
        <v>46270</v>
      </c>
      <c r="E20" s="67">
        <v>2.93</v>
      </c>
      <c r="F20" s="65" t="s">
        <v>255</v>
      </c>
      <c r="G20" s="66">
        <v>46270</v>
      </c>
      <c r="H20">
        <v>40508381</v>
      </c>
      <c r="I20">
        <v>10</v>
      </c>
      <c r="J20" s="65" t="s">
        <v>1388</v>
      </c>
      <c r="K20" s="65" t="s">
        <v>1389</v>
      </c>
      <c r="L20" s="66">
        <v>46270</v>
      </c>
      <c r="M20" s="65" t="s">
        <v>261</v>
      </c>
      <c r="N20" s="65" t="s">
        <v>264</v>
      </c>
      <c r="O20" s="65" t="s">
        <v>259</v>
      </c>
      <c r="P20" s="66">
        <v>46270</v>
      </c>
      <c r="Q20" s="31">
        <f t="shared" si="0"/>
        <v>549</v>
      </c>
      <c r="R20" s="31">
        <f t="shared" si="1"/>
        <v>725</v>
      </c>
      <c r="S20" s="29">
        <f>IF($Q20&lt;Parâmetros!$E$19,$G20-1,$G20)</f>
        <v>46270</v>
      </c>
    </row>
    <row r="21" spans="1:19" ht="15" customHeight="1" x14ac:dyDescent="0.25">
      <c r="A21" s="122">
        <v>9218</v>
      </c>
      <c r="B21" s="65" t="s">
        <v>283</v>
      </c>
      <c r="C21" s="65" t="s">
        <v>263</v>
      </c>
      <c r="D21" s="66">
        <v>46272</v>
      </c>
      <c r="E21" s="67">
        <v>42.31</v>
      </c>
      <c r="F21" s="65" t="s">
        <v>255</v>
      </c>
      <c r="G21" s="66">
        <v>46270</v>
      </c>
      <c r="H21">
        <v>40512117</v>
      </c>
      <c r="I21">
        <v>10</v>
      </c>
      <c r="J21" s="65" t="s">
        <v>1390</v>
      </c>
      <c r="K21" s="65" t="s">
        <v>1391</v>
      </c>
      <c r="L21" s="66">
        <v>46272</v>
      </c>
      <c r="M21" s="65" t="s">
        <v>261</v>
      </c>
      <c r="N21" s="65" t="s">
        <v>264</v>
      </c>
      <c r="O21" s="65" t="s">
        <v>259</v>
      </c>
      <c r="P21" s="66">
        <v>46272</v>
      </c>
      <c r="Q21" s="31">
        <f t="shared" si="0"/>
        <v>799</v>
      </c>
      <c r="R21" s="31">
        <f t="shared" si="1"/>
        <v>458</v>
      </c>
      <c r="S21" s="29">
        <f>IF($Q21&lt;Parâmetros!$E$19,$G21-1,$G21)</f>
        <v>46270</v>
      </c>
    </row>
    <row r="22" spans="1:19" ht="15" customHeight="1" x14ac:dyDescent="0.25">
      <c r="A22" s="122">
        <v>9218</v>
      </c>
      <c r="B22" s="65" t="s">
        <v>283</v>
      </c>
      <c r="C22" s="65" t="s">
        <v>263</v>
      </c>
      <c r="D22" s="66">
        <v>46272</v>
      </c>
      <c r="E22" s="67">
        <v>-42.31</v>
      </c>
      <c r="F22" s="65" t="s">
        <v>255</v>
      </c>
      <c r="G22" s="66">
        <v>46270</v>
      </c>
      <c r="H22">
        <v>40512117</v>
      </c>
      <c r="I22">
        <v>10</v>
      </c>
      <c r="J22" s="65" t="s">
        <v>1390</v>
      </c>
      <c r="K22" s="65" t="s">
        <v>1391</v>
      </c>
      <c r="L22" s="66">
        <v>46272</v>
      </c>
      <c r="M22" s="65" t="s">
        <v>261</v>
      </c>
      <c r="N22" s="65" t="s">
        <v>264</v>
      </c>
      <c r="O22" s="65" t="s">
        <v>259</v>
      </c>
      <c r="P22" s="66">
        <v>46272</v>
      </c>
      <c r="Q22" s="31">
        <f t="shared" si="0"/>
        <v>799</v>
      </c>
      <c r="R22" s="31">
        <f t="shared" si="1"/>
        <v>458</v>
      </c>
      <c r="S22" s="29">
        <f>IF($Q22&lt;Parâmetros!$E$19,$G22-1,$G22)</f>
        <v>46270</v>
      </c>
    </row>
    <row r="23" spans="1:19" ht="15" customHeight="1" x14ac:dyDescent="0.25">
      <c r="A23" s="122">
        <v>9218</v>
      </c>
      <c r="B23" s="65" t="s">
        <v>283</v>
      </c>
      <c r="C23" s="65" t="s">
        <v>263</v>
      </c>
      <c r="D23" s="66">
        <v>46270</v>
      </c>
      <c r="E23" s="67">
        <v>1.91</v>
      </c>
      <c r="F23" s="65" t="s">
        <v>255</v>
      </c>
      <c r="G23" s="66">
        <v>46270</v>
      </c>
      <c r="H23">
        <v>40510434</v>
      </c>
      <c r="I23">
        <v>10</v>
      </c>
      <c r="J23" s="65" t="s">
        <v>1241</v>
      </c>
      <c r="K23" s="65" t="s">
        <v>1392</v>
      </c>
      <c r="L23" s="66">
        <v>46270</v>
      </c>
      <c r="M23" s="65" t="s">
        <v>261</v>
      </c>
      <c r="N23" s="65" t="s">
        <v>264</v>
      </c>
      <c r="O23" s="65" t="s">
        <v>348</v>
      </c>
      <c r="P23" s="66">
        <v>46271</v>
      </c>
      <c r="Q23" s="31">
        <f t="shared" si="0"/>
        <v>800</v>
      </c>
      <c r="R23" s="31">
        <f t="shared" si="1"/>
        <v>915</v>
      </c>
      <c r="S23" s="29">
        <f>IF($Q23&lt;Parâmetros!$E$19,$G23-1,$G23)</f>
        <v>46270</v>
      </c>
    </row>
    <row r="24" spans="1:19" ht="15" customHeight="1" x14ac:dyDescent="0.25">
      <c r="A24" s="122">
        <v>9218</v>
      </c>
      <c r="B24" s="65" t="s">
        <v>283</v>
      </c>
      <c r="C24" s="65" t="s">
        <v>263</v>
      </c>
      <c r="D24" s="66">
        <v>46272</v>
      </c>
      <c r="E24" s="67">
        <v>1.97</v>
      </c>
      <c r="F24" s="65" t="s">
        <v>255</v>
      </c>
      <c r="G24" s="66">
        <v>46270</v>
      </c>
      <c r="H24">
        <v>40512117</v>
      </c>
      <c r="I24">
        <v>10</v>
      </c>
      <c r="J24" s="65" t="s">
        <v>1393</v>
      </c>
      <c r="K24" s="65" t="s">
        <v>1394</v>
      </c>
      <c r="L24" s="66">
        <v>46270</v>
      </c>
      <c r="M24" s="65" t="s">
        <v>261</v>
      </c>
      <c r="N24" s="65" t="s">
        <v>264</v>
      </c>
      <c r="O24" s="65" t="s">
        <v>259</v>
      </c>
      <c r="P24" s="66">
        <v>46272</v>
      </c>
      <c r="Q24" s="31">
        <f t="shared" si="0"/>
        <v>801</v>
      </c>
      <c r="R24" s="31">
        <f t="shared" si="1"/>
        <v>919</v>
      </c>
      <c r="S24" s="29">
        <f>IF($Q24&lt;Parâmetros!$E$19,$G24-1,$G24)</f>
        <v>46270</v>
      </c>
    </row>
    <row r="25" spans="1:19" ht="15" customHeight="1" x14ac:dyDescent="0.25">
      <c r="A25" s="122">
        <v>9218</v>
      </c>
      <c r="B25" s="65" t="s">
        <v>283</v>
      </c>
      <c r="C25" s="65" t="s">
        <v>263</v>
      </c>
      <c r="D25" s="66">
        <v>46272</v>
      </c>
      <c r="E25" s="67">
        <v>2.0499999999999998</v>
      </c>
      <c r="F25" s="65" t="s">
        <v>255</v>
      </c>
      <c r="G25" s="66">
        <v>46272</v>
      </c>
      <c r="H25">
        <v>40512753</v>
      </c>
      <c r="I25">
        <v>10</v>
      </c>
      <c r="J25" s="65" t="s">
        <v>2407</v>
      </c>
      <c r="K25" s="65" t="s">
        <v>2408</v>
      </c>
      <c r="L25" s="66">
        <v>46272</v>
      </c>
      <c r="M25" s="65" t="s">
        <v>261</v>
      </c>
      <c r="N25" s="65" t="s">
        <v>264</v>
      </c>
      <c r="O25" s="65" t="s">
        <v>259</v>
      </c>
      <c r="P25" s="66">
        <v>46272</v>
      </c>
      <c r="Q25" s="31">
        <f t="shared" si="0"/>
        <v>462</v>
      </c>
      <c r="R25" s="31">
        <f t="shared" si="1"/>
        <v>585</v>
      </c>
      <c r="S25" s="29">
        <f>IF($Q25&lt;Parâmetros!$E$19,$G25-1,$G25)</f>
        <v>46272</v>
      </c>
    </row>
    <row r="26" spans="1:19" ht="15" customHeight="1" x14ac:dyDescent="0.25">
      <c r="A26" s="122">
        <v>9218</v>
      </c>
      <c r="B26" s="65" t="s">
        <v>283</v>
      </c>
      <c r="C26" s="65" t="s">
        <v>263</v>
      </c>
      <c r="D26" s="66">
        <v>46272</v>
      </c>
      <c r="E26" s="67">
        <v>2.23</v>
      </c>
      <c r="F26" s="65" t="s">
        <v>255</v>
      </c>
      <c r="G26" s="66">
        <v>46272</v>
      </c>
      <c r="H26">
        <v>40511735</v>
      </c>
      <c r="I26">
        <v>10</v>
      </c>
      <c r="J26" s="65" t="s">
        <v>2409</v>
      </c>
      <c r="K26" s="65" t="s">
        <v>2410</v>
      </c>
      <c r="L26" s="66">
        <v>46272</v>
      </c>
      <c r="M26" s="65" t="s">
        <v>261</v>
      </c>
      <c r="N26" s="65" t="s">
        <v>264</v>
      </c>
      <c r="O26" s="65" t="s">
        <v>259</v>
      </c>
      <c r="P26" s="66">
        <v>46272</v>
      </c>
      <c r="Q26" s="31">
        <f t="shared" si="0"/>
        <v>585</v>
      </c>
      <c r="R26" s="31">
        <f t="shared" si="1"/>
        <v>719</v>
      </c>
      <c r="S26" s="29">
        <f>IF($Q26&lt;Parâmetros!$E$19,$G26-1,$G26)</f>
        <v>46272</v>
      </c>
    </row>
    <row r="27" spans="1:19" ht="15" customHeight="1" x14ac:dyDescent="0.25">
      <c r="A27" s="122">
        <v>9218</v>
      </c>
      <c r="B27" s="65" t="s">
        <v>283</v>
      </c>
      <c r="C27" s="65" t="s">
        <v>263</v>
      </c>
      <c r="D27" s="66">
        <v>46272</v>
      </c>
      <c r="E27" s="67">
        <v>2.36</v>
      </c>
      <c r="F27" s="65" t="s">
        <v>255</v>
      </c>
      <c r="G27" s="66">
        <v>46272</v>
      </c>
      <c r="H27">
        <v>40511735</v>
      </c>
      <c r="I27">
        <v>10</v>
      </c>
      <c r="J27" s="65" t="s">
        <v>2411</v>
      </c>
      <c r="K27" s="65" t="s">
        <v>2412</v>
      </c>
      <c r="L27" s="66">
        <v>46272</v>
      </c>
      <c r="M27" s="65" t="s">
        <v>261</v>
      </c>
      <c r="N27" s="65" t="s">
        <v>264</v>
      </c>
      <c r="O27" s="65" t="s">
        <v>259</v>
      </c>
      <c r="P27" s="66">
        <v>46272</v>
      </c>
      <c r="Q27" s="31">
        <f t="shared" si="0"/>
        <v>772</v>
      </c>
      <c r="R27" s="31">
        <f t="shared" si="1"/>
        <v>914</v>
      </c>
      <c r="S27" s="29">
        <f>IF($Q27&lt;Parâmetros!$E$19,$G27-1,$G27)</f>
        <v>46272</v>
      </c>
    </row>
    <row r="28" spans="1:19" ht="15" customHeight="1" x14ac:dyDescent="0.25">
      <c r="A28" s="122">
        <v>9218</v>
      </c>
      <c r="B28" s="65" t="s">
        <v>283</v>
      </c>
      <c r="C28" s="65" t="s">
        <v>263</v>
      </c>
      <c r="D28" s="66">
        <v>46273</v>
      </c>
      <c r="E28" s="67">
        <v>3.25</v>
      </c>
      <c r="F28" s="65" t="s">
        <v>255</v>
      </c>
      <c r="G28" s="66">
        <v>46273</v>
      </c>
      <c r="H28">
        <v>40513026</v>
      </c>
      <c r="I28">
        <v>10</v>
      </c>
      <c r="J28" s="65" t="s">
        <v>2641</v>
      </c>
      <c r="K28" s="65" t="s">
        <v>2642</v>
      </c>
      <c r="L28" s="66">
        <v>46273</v>
      </c>
      <c r="M28" s="65" t="s">
        <v>261</v>
      </c>
      <c r="N28">
        <v>3007980</v>
      </c>
      <c r="O28" s="65" t="s">
        <v>259</v>
      </c>
      <c r="P28" s="66">
        <v>46273</v>
      </c>
      <c r="Q28" s="31">
        <f t="shared" si="0"/>
        <v>432</v>
      </c>
      <c r="R28" s="31">
        <f t="shared" si="1"/>
        <v>627</v>
      </c>
      <c r="S28" s="29">
        <f>IF($Q28&lt;Parâmetros!$E$19,$G28-1,$G28)</f>
        <v>46273</v>
      </c>
    </row>
    <row r="29" spans="1:19" ht="15" customHeight="1" x14ac:dyDescent="0.25">
      <c r="A29" s="122">
        <v>9218</v>
      </c>
      <c r="B29" s="65" t="s">
        <v>283</v>
      </c>
      <c r="C29" s="65" t="s">
        <v>263</v>
      </c>
      <c r="D29" s="66">
        <v>46273</v>
      </c>
      <c r="E29" s="67">
        <v>1.51</v>
      </c>
      <c r="F29" s="65" t="s">
        <v>255</v>
      </c>
      <c r="G29" s="66">
        <v>46273</v>
      </c>
      <c r="H29">
        <v>40511735</v>
      </c>
      <c r="I29">
        <v>10</v>
      </c>
      <c r="J29" s="65" t="s">
        <v>2643</v>
      </c>
      <c r="K29" s="65" t="s">
        <v>2644</v>
      </c>
      <c r="L29" s="66">
        <v>46273</v>
      </c>
      <c r="M29" s="65" t="s">
        <v>261</v>
      </c>
      <c r="N29" s="65" t="s">
        <v>264</v>
      </c>
      <c r="O29" s="65" t="s">
        <v>259</v>
      </c>
      <c r="P29" s="66">
        <v>46273</v>
      </c>
      <c r="Q29" s="31">
        <f t="shared" si="0"/>
        <v>629</v>
      </c>
      <c r="R29" s="31">
        <f t="shared" si="1"/>
        <v>719</v>
      </c>
      <c r="S29" s="29">
        <f>IF($Q29&lt;Parâmetros!$E$19,$G29-1,$G29)</f>
        <v>46273</v>
      </c>
    </row>
    <row r="30" spans="1:19" ht="15" customHeight="1" x14ac:dyDescent="0.25">
      <c r="A30" s="122">
        <v>9218</v>
      </c>
      <c r="B30" s="65" t="s">
        <v>283</v>
      </c>
      <c r="C30" s="65" t="s">
        <v>263</v>
      </c>
      <c r="D30" s="66">
        <v>46273</v>
      </c>
      <c r="E30" s="67">
        <v>1.5</v>
      </c>
      <c r="F30" s="65" t="s">
        <v>255</v>
      </c>
      <c r="G30" s="66">
        <v>46273</v>
      </c>
      <c r="H30">
        <v>40513036</v>
      </c>
      <c r="I30">
        <v>10</v>
      </c>
      <c r="J30" s="65" t="s">
        <v>2645</v>
      </c>
      <c r="K30" s="65" t="s">
        <v>2646</v>
      </c>
      <c r="L30" s="66">
        <v>46273</v>
      </c>
      <c r="M30" s="65" t="s">
        <v>261</v>
      </c>
      <c r="N30" s="65" t="s">
        <v>264</v>
      </c>
      <c r="O30" s="65" t="s">
        <v>259</v>
      </c>
      <c r="P30" s="66">
        <v>46273</v>
      </c>
      <c r="Q30" s="31">
        <f t="shared" si="0"/>
        <v>782</v>
      </c>
      <c r="R30" s="31">
        <f t="shared" si="1"/>
        <v>872</v>
      </c>
      <c r="S30" s="29">
        <f>IF($Q30&lt;Parâmetros!$E$19,$G30-1,$G30)</f>
        <v>46273</v>
      </c>
    </row>
    <row r="31" spans="1:19" ht="15" customHeight="1" x14ac:dyDescent="0.25">
      <c r="A31" s="122">
        <v>9218</v>
      </c>
      <c r="B31" s="65" t="s">
        <v>283</v>
      </c>
      <c r="C31" s="65" t="s">
        <v>263</v>
      </c>
      <c r="D31" s="66">
        <v>46273</v>
      </c>
      <c r="E31" s="67">
        <v>2.11</v>
      </c>
      <c r="F31" s="65" t="s">
        <v>255</v>
      </c>
      <c r="G31" s="66">
        <v>46273</v>
      </c>
      <c r="H31">
        <v>40513039</v>
      </c>
      <c r="I31">
        <v>10</v>
      </c>
      <c r="J31" s="65" t="s">
        <v>2647</v>
      </c>
      <c r="K31" s="65" t="s">
        <v>2648</v>
      </c>
      <c r="L31" s="66">
        <v>46273</v>
      </c>
      <c r="M31" s="65" t="s">
        <v>261</v>
      </c>
      <c r="N31">
        <v>3008475</v>
      </c>
      <c r="O31" s="65" t="s">
        <v>259</v>
      </c>
      <c r="P31" s="66">
        <v>46273</v>
      </c>
      <c r="Q31" s="31">
        <f t="shared" si="0"/>
        <v>874</v>
      </c>
      <c r="R31" s="31">
        <f t="shared" si="1"/>
        <v>1000</v>
      </c>
      <c r="S31" s="29">
        <f>IF($Q31&lt;Parâmetros!$E$19,$G31-1,$G31)</f>
        <v>46273</v>
      </c>
    </row>
    <row r="32" spans="1:19" ht="15" customHeight="1" x14ac:dyDescent="0.25">
      <c r="A32" s="122">
        <v>9218</v>
      </c>
      <c r="B32" s="65" t="s">
        <v>283</v>
      </c>
      <c r="C32" s="65" t="s">
        <v>263</v>
      </c>
      <c r="D32" s="66">
        <v>46274</v>
      </c>
      <c r="E32" s="67">
        <v>1</v>
      </c>
      <c r="F32" s="65" t="s">
        <v>255</v>
      </c>
      <c r="G32" s="66">
        <v>46274</v>
      </c>
      <c r="H32">
        <v>40511735</v>
      </c>
      <c r="I32">
        <v>10</v>
      </c>
      <c r="J32" s="65" t="s">
        <v>2837</v>
      </c>
      <c r="K32" s="65" t="s">
        <v>2838</v>
      </c>
      <c r="L32" s="66">
        <v>46274</v>
      </c>
      <c r="M32" s="65" t="s">
        <v>261</v>
      </c>
      <c r="N32" s="65" t="s">
        <v>264</v>
      </c>
      <c r="O32" s="65" t="s">
        <v>259</v>
      </c>
      <c r="P32" s="66">
        <v>46274</v>
      </c>
      <c r="Q32" s="31">
        <f t="shared" si="0"/>
        <v>434</v>
      </c>
      <c r="R32" s="31">
        <f t="shared" si="1"/>
        <v>494</v>
      </c>
      <c r="S32" s="29">
        <f>IF($Q32&lt;Parâmetros!$E$19,$G32-1,$G32)</f>
        <v>46274</v>
      </c>
    </row>
    <row r="33" spans="1:19" ht="15" customHeight="1" x14ac:dyDescent="0.25">
      <c r="A33" s="122">
        <v>9218</v>
      </c>
      <c r="B33" s="65" t="s">
        <v>283</v>
      </c>
      <c r="C33" s="65" t="s">
        <v>263</v>
      </c>
      <c r="D33" s="66">
        <v>46274</v>
      </c>
      <c r="E33" s="67">
        <v>3.81</v>
      </c>
      <c r="F33" s="65" t="s">
        <v>255</v>
      </c>
      <c r="G33" s="66">
        <v>46274</v>
      </c>
      <c r="H33">
        <v>40511735</v>
      </c>
      <c r="I33">
        <v>10</v>
      </c>
      <c r="J33" s="65" t="s">
        <v>2839</v>
      </c>
      <c r="K33" s="65" t="s">
        <v>2840</v>
      </c>
      <c r="L33" s="66">
        <v>46274</v>
      </c>
      <c r="M33" s="65" t="s">
        <v>261</v>
      </c>
      <c r="N33" s="65" t="s">
        <v>264</v>
      </c>
      <c r="O33" s="65" t="s">
        <v>259</v>
      </c>
      <c r="P33" s="66">
        <v>46274</v>
      </c>
      <c r="Q33" s="31">
        <f t="shared" si="0"/>
        <v>496</v>
      </c>
      <c r="R33" s="31">
        <f t="shared" si="1"/>
        <v>725</v>
      </c>
      <c r="S33" s="29">
        <f>IF($Q33&lt;Parâmetros!$E$19,$G33-1,$G33)</f>
        <v>46274</v>
      </c>
    </row>
    <row r="34" spans="1:19" ht="15" customHeight="1" x14ac:dyDescent="0.25">
      <c r="A34" s="122">
        <v>9218</v>
      </c>
      <c r="B34" s="65" t="s">
        <v>283</v>
      </c>
      <c r="C34" s="65" t="s">
        <v>263</v>
      </c>
      <c r="D34" s="66">
        <v>46274</v>
      </c>
      <c r="E34" s="67">
        <v>2.34</v>
      </c>
      <c r="F34" s="65" t="s">
        <v>255</v>
      </c>
      <c r="G34" s="66">
        <v>46274</v>
      </c>
      <c r="H34">
        <v>40513297</v>
      </c>
      <c r="I34">
        <v>10</v>
      </c>
      <c r="J34" s="65" t="s">
        <v>2900</v>
      </c>
      <c r="K34" s="65" t="s">
        <v>2901</v>
      </c>
      <c r="L34" s="66">
        <v>46274</v>
      </c>
      <c r="M34" s="65" t="s">
        <v>261</v>
      </c>
      <c r="N34" s="65" t="s">
        <v>264</v>
      </c>
      <c r="O34" s="65" t="s">
        <v>259</v>
      </c>
      <c r="P34" s="66">
        <v>46274</v>
      </c>
      <c r="Q34" s="31">
        <f t="shared" si="0"/>
        <v>770</v>
      </c>
      <c r="R34" s="31">
        <f t="shared" si="1"/>
        <v>911</v>
      </c>
      <c r="S34" s="29">
        <f>IF($Q34&lt;Parâmetros!$E$19,$G34-1,$G34)</f>
        <v>46274</v>
      </c>
    </row>
    <row r="35" spans="1:19" ht="15" customHeight="1" x14ac:dyDescent="0.25">
      <c r="A35" s="122">
        <v>9218</v>
      </c>
      <c r="B35" s="65" t="s">
        <v>283</v>
      </c>
      <c r="C35" s="65" t="s">
        <v>263</v>
      </c>
      <c r="D35" s="66">
        <v>46274</v>
      </c>
      <c r="E35" s="67">
        <v>1.34</v>
      </c>
      <c r="F35" s="65" t="s">
        <v>255</v>
      </c>
      <c r="G35" s="66">
        <v>46274</v>
      </c>
      <c r="H35">
        <v>40513299</v>
      </c>
      <c r="I35">
        <v>10</v>
      </c>
      <c r="J35" s="65" t="s">
        <v>2902</v>
      </c>
      <c r="K35" s="65" t="s">
        <v>2903</v>
      </c>
      <c r="L35" s="66">
        <v>46274</v>
      </c>
      <c r="M35" s="65" t="s">
        <v>261</v>
      </c>
      <c r="N35" s="65" t="s">
        <v>264</v>
      </c>
      <c r="O35" s="65" t="s">
        <v>259</v>
      </c>
      <c r="P35" s="66">
        <v>46274</v>
      </c>
      <c r="Q35" s="31">
        <f t="shared" si="0"/>
        <v>911</v>
      </c>
      <c r="R35" s="31">
        <f t="shared" si="1"/>
        <v>991</v>
      </c>
      <c r="S35" s="29">
        <f>IF($Q35&lt;Parâmetros!$E$19,$G35-1,$G35)</f>
        <v>46274</v>
      </c>
    </row>
    <row r="36" spans="1:19" ht="15" customHeight="1" x14ac:dyDescent="0.25">
      <c r="A36" s="122">
        <v>9218</v>
      </c>
      <c r="B36" s="65" t="s">
        <v>283</v>
      </c>
      <c r="C36" s="65" t="s">
        <v>263</v>
      </c>
      <c r="D36" s="66">
        <v>46275</v>
      </c>
      <c r="E36" s="67">
        <v>2.4500000000000002</v>
      </c>
      <c r="F36" s="65" t="s">
        <v>255</v>
      </c>
      <c r="G36" s="66">
        <v>46275</v>
      </c>
      <c r="H36">
        <v>40511735</v>
      </c>
      <c r="I36">
        <v>10</v>
      </c>
      <c r="J36" s="65" t="s">
        <v>2875</v>
      </c>
      <c r="K36" s="65" t="s">
        <v>3025</v>
      </c>
      <c r="L36" s="66">
        <v>46275</v>
      </c>
      <c r="M36" s="65" t="s">
        <v>261</v>
      </c>
      <c r="N36" s="65" t="s">
        <v>264</v>
      </c>
      <c r="O36" s="65" t="s">
        <v>259</v>
      </c>
      <c r="P36" s="66">
        <v>46275</v>
      </c>
      <c r="Q36" s="31">
        <f t="shared" si="0"/>
        <v>420</v>
      </c>
      <c r="R36" s="31">
        <f t="shared" si="1"/>
        <v>567</v>
      </c>
      <c r="S36" s="29">
        <f>IF($Q36&lt;Parâmetros!$E$19,$G36-1,$G36)</f>
        <v>46275</v>
      </c>
    </row>
    <row r="37" spans="1:19" ht="15" customHeight="1" x14ac:dyDescent="0.25">
      <c r="A37" s="122">
        <v>9218</v>
      </c>
      <c r="B37" s="65" t="s">
        <v>283</v>
      </c>
      <c r="C37" s="65" t="s">
        <v>263</v>
      </c>
      <c r="D37" s="66">
        <v>46275</v>
      </c>
      <c r="E37" s="67">
        <v>1.9</v>
      </c>
      <c r="F37" s="65" t="s">
        <v>255</v>
      </c>
      <c r="G37" s="66">
        <v>46275</v>
      </c>
      <c r="H37">
        <v>40511742</v>
      </c>
      <c r="I37">
        <v>10</v>
      </c>
      <c r="J37" s="65" t="s">
        <v>3026</v>
      </c>
      <c r="K37" s="65" t="s">
        <v>3027</v>
      </c>
      <c r="L37" s="66">
        <v>46275</v>
      </c>
      <c r="M37" s="65" t="s">
        <v>261</v>
      </c>
      <c r="N37" s="65" t="s">
        <v>264</v>
      </c>
      <c r="O37" s="65" t="s">
        <v>259</v>
      </c>
      <c r="P37" s="66">
        <v>46275</v>
      </c>
      <c r="Q37" s="31">
        <f t="shared" si="0"/>
        <v>567</v>
      </c>
      <c r="R37" s="31">
        <f t="shared" si="1"/>
        <v>681</v>
      </c>
      <c r="S37" s="29">
        <f>IF($Q37&lt;Parâmetros!$E$19,$G37-1,$G37)</f>
        <v>46275</v>
      </c>
    </row>
    <row r="38" spans="1:19" ht="15" customHeight="1" x14ac:dyDescent="0.25">
      <c r="A38" s="122">
        <v>9218</v>
      </c>
      <c r="B38" s="65" t="s">
        <v>283</v>
      </c>
      <c r="C38" s="65" t="s">
        <v>263</v>
      </c>
      <c r="D38" s="66">
        <v>46275</v>
      </c>
      <c r="E38" s="67">
        <v>0.81</v>
      </c>
      <c r="F38" s="65" t="s">
        <v>255</v>
      </c>
      <c r="G38" s="66">
        <v>46275</v>
      </c>
      <c r="H38">
        <v>40513584</v>
      </c>
      <c r="I38">
        <v>10</v>
      </c>
      <c r="J38" s="65" t="s">
        <v>3028</v>
      </c>
      <c r="K38" s="65" t="s">
        <v>3029</v>
      </c>
      <c r="L38" s="66">
        <v>46275</v>
      </c>
      <c r="M38" s="65" t="s">
        <v>261</v>
      </c>
      <c r="N38" s="65" t="s">
        <v>264</v>
      </c>
      <c r="O38" s="65" t="s">
        <v>259</v>
      </c>
      <c r="P38" s="66">
        <v>46275</v>
      </c>
      <c r="Q38" s="31">
        <f t="shared" si="0"/>
        <v>684</v>
      </c>
      <c r="R38" s="31">
        <f t="shared" si="1"/>
        <v>733</v>
      </c>
      <c r="S38" s="29">
        <f>IF($Q38&lt;Parâmetros!$E$19,$G38-1,$G38)</f>
        <v>46275</v>
      </c>
    </row>
    <row r="39" spans="1:19" ht="15" customHeight="1" x14ac:dyDescent="0.25">
      <c r="A39" s="122">
        <v>9218</v>
      </c>
      <c r="B39" s="65" t="s">
        <v>283</v>
      </c>
      <c r="C39" s="65" t="s">
        <v>263</v>
      </c>
      <c r="D39" s="66">
        <v>46275</v>
      </c>
      <c r="E39" s="67">
        <v>3.47</v>
      </c>
      <c r="F39" s="65" t="s">
        <v>255</v>
      </c>
      <c r="G39" s="66">
        <v>46275</v>
      </c>
      <c r="H39">
        <v>40511735</v>
      </c>
      <c r="I39">
        <v>10</v>
      </c>
      <c r="J39" s="65" t="s">
        <v>3030</v>
      </c>
      <c r="K39" s="65" t="s">
        <v>3031</v>
      </c>
      <c r="L39" s="66">
        <v>46275</v>
      </c>
      <c r="M39" s="65" t="s">
        <v>261</v>
      </c>
      <c r="N39" s="65" t="s">
        <v>264</v>
      </c>
      <c r="O39" s="65" t="s">
        <v>259</v>
      </c>
      <c r="P39" s="66">
        <v>46275</v>
      </c>
      <c r="Q39" s="31">
        <f t="shared" si="0"/>
        <v>789</v>
      </c>
      <c r="R39" s="31">
        <f t="shared" si="1"/>
        <v>997</v>
      </c>
      <c r="S39" s="29">
        <f>IF($Q39&lt;Parâmetros!$E$19,$G39-1,$G39)</f>
        <v>46275</v>
      </c>
    </row>
    <row r="40" spans="1:19" ht="15" customHeight="1" x14ac:dyDescent="0.25">
      <c r="A40" s="122">
        <v>9218</v>
      </c>
      <c r="B40" s="65" t="s">
        <v>283</v>
      </c>
      <c r="C40" s="65" t="s">
        <v>263</v>
      </c>
      <c r="D40" s="66">
        <v>46276</v>
      </c>
      <c r="E40" s="67">
        <v>2.2599999999999998</v>
      </c>
      <c r="F40" s="65" t="s">
        <v>255</v>
      </c>
      <c r="G40" s="66">
        <v>46276</v>
      </c>
      <c r="H40">
        <v>40511735</v>
      </c>
      <c r="I40">
        <v>10</v>
      </c>
      <c r="J40" s="65" t="s">
        <v>3209</v>
      </c>
      <c r="K40" s="65" t="s">
        <v>3210</v>
      </c>
      <c r="L40" s="66">
        <v>46276</v>
      </c>
      <c r="M40" s="65" t="s">
        <v>261</v>
      </c>
      <c r="N40" s="65" t="s">
        <v>264</v>
      </c>
      <c r="O40" s="65" t="s">
        <v>259</v>
      </c>
      <c r="P40" s="66">
        <v>46276</v>
      </c>
      <c r="Q40" s="31">
        <f t="shared" si="0"/>
        <v>442</v>
      </c>
      <c r="R40" s="31">
        <f t="shared" si="1"/>
        <v>578</v>
      </c>
      <c r="S40" s="29">
        <f>IF($Q40&lt;Parâmetros!$E$19,$G40-1,$G40)</f>
        <v>46276</v>
      </c>
    </row>
    <row r="41" spans="1:19" ht="15" customHeight="1" x14ac:dyDescent="0.25">
      <c r="A41" s="122">
        <v>9218</v>
      </c>
      <c r="B41" s="65" t="s">
        <v>283</v>
      </c>
      <c r="C41" s="65" t="s">
        <v>263</v>
      </c>
      <c r="D41" s="66">
        <v>46276</v>
      </c>
      <c r="E41" s="67">
        <v>2.35</v>
      </c>
      <c r="F41" s="65" t="s">
        <v>255</v>
      </c>
      <c r="G41" s="66">
        <v>46276</v>
      </c>
      <c r="H41">
        <v>40514087</v>
      </c>
      <c r="I41">
        <v>10</v>
      </c>
      <c r="J41" s="65" t="s">
        <v>3211</v>
      </c>
      <c r="K41" s="65" t="s">
        <v>3212</v>
      </c>
      <c r="L41" s="66">
        <v>46276</v>
      </c>
      <c r="M41" s="65" t="s">
        <v>261</v>
      </c>
      <c r="N41" s="65" t="s">
        <v>264</v>
      </c>
      <c r="O41" s="65" t="s">
        <v>259</v>
      </c>
      <c r="P41" s="66">
        <v>46276</v>
      </c>
      <c r="Q41" s="31">
        <f t="shared" si="0"/>
        <v>579</v>
      </c>
      <c r="R41" s="31">
        <f t="shared" si="1"/>
        <v>720</v>
      </c>
      <c r="S41" s="29">
        <f>IF($Q41&lt;Parâmetros!$E$19,$G41-1,$G41)</f>
        <v>46276</v>
      </c>
    </row>
    <row r="42" spans="1:19" ht="15" customHeight="1" x14ac:dyDescent="0.25">
      <c r="A42" s="122">
        <v>9218</v>
      </c>
      <c r="B42" s="65" t="s">
        <v>283</v>
      </c>
      <c r="C42" s="65" t="s">
        <v>263</v>
      </c>
      <c r="D42" s="66">
        <v>46276</v>
      </c>
      <c r="E42" s="67">
        <v>3.67</v>
      </c>
      <c r="F42" s="65" t="s">
        <v>255</v>
      </c>
      <c r="G42" s="66">
        <v>46276</v>
      </c>
      <c r="H42">
        <v>40511735</v>
      </c>
      <c r="I42">
        <v>10</v>
      </c>
      <c r="J42" s="65" t="s">
        <v>3213</v>
      </c>
      <c r="K42" s="65" t="s">
        <v>3214</v>
      </c>
      <c r="L42" s="66">
        <v>46276</v>
      </c>
      <c r="M42" s="65" t="s">
        <v>261</v>
      </c>
      <c r="N42" s="65" t="s">
        <v>264</v>
      </c>
      <c r="O42" s="65" t="s">
        <v>259</v>
      </c>
      <c r="P42" s="66">
        <v>46276</v>
      </c>
      <c r="Q42" s="31">
        <f t="shared" si="0"/>
        <v>777</v>
      </c>
      <c r="R42" s="31">
        <f t="shared" si="1"/>
        <v>997</v>
      </c>
      <c r="S42" s="29">
        <f>IF($Q42&lt;Parâmetros!$E$19,$G42-1,$G42)</f>
        <v>46276</v>
      </c>
    </row>
    <row r="43" spans="1:19" ht="15" customHeight="1" x14ac:dyDescent="0.25">
      <c r="A43" s="122">
        <v>9561</v>
      </c>
      <c r="B43" s="65" t="s">
        <v>172</v>
      </c>
      <c r="C43" s="65" t="s">
        <v>282</v>
      </c>
      <c r="D43" s="66">
        <v>46266</v>
      </c>
      <c r="E43" s="67">
        <v>0.69</v>
      </c>
      <c r="F43" s="65" t="s">
        <v>255</v>
      </c>
      <c r="G43" s="66">
        <v>46265</v>
      </c>
      <c r="H43">
        <v>40509408</v>
      </c>
      <c r="I43">
        <v>10</v>
      </c>
      <c r="J43" s="65" t="s">
        <v>605</v>
      </c>
      <c r="K43" s="65" t="s">
        <v>606</v>
      </c>
      <c r="L43" s="66">
        <v>46265</v>
      </c>
      <c r="M43" s="65" t="s">
        <v>287</v>
      </c>
      <c r="N43" s="65" t="s">
        <v>264</v>
      </c>
      <c r="O43" s="65" t="s">
        <v>259</v>
      </c>
      <c r="P43" s="66">
        <v>46266</v>
      </c>
      <c r="Q43" s="31">
        <f t="shared" si="0"/>
        <v>469</v>
      </c>
      <c r="R43" s="31">
        <f t="shared" si="1"/>
        <v>510</v>
      </c>
      <c r="S43" s="29">
        <f>IF($Q43&lt;Parâmetros!$E$19,$G43-1,$G43)</f>
        <v>46265</v>
      </c>
    </row>
    <row r="44" spans="1:19" ht="15" customHeight="1" x14ac:dyDescent="0.25">
      <c r="A44" s="122">
        <v>9561</v>
      </c>
      <c r="B44" s="65" t="s">
        <v>172</v>
      </c>
      <c r="C44" s="65" t="s">
        <v>282</v>
      </c>
      <c r="D44" s="66">
        <v>46266</v>
      </c>
      <c r="E44" s="67">
        <v>0.47</v>
      </c>
      <c r="F44" s="65" t="s">
        <v>255</v>
      </c>
      <c r="G44" s="66">
        <v>46265</v>
      </c>
      <c r="H44">
        <v>40509408</v>
      </c>
      <c r="I44">
        <v>20</v>
      </c>
      <c r="J44" s="65" t="s">
        <v>607</v>
      </c>
      <c r="K44" s="65" t="s">
        <v>608</v>
      </c>
      <c r="L44" s="66">
        <v>46265</v>
      </c>
      <c r="M44" s="65" t="s">
        <v>287</v>
      </c>
      <c r="N44" s="65" t="s">
        <v>264</v>
      </c>
      <c r="O44" s="65" t="s">
        <v>259</v>
      </c>
      <c r="P44" s="66">
        <v>46266</v>
      </c>
      <c r="Q44" s="31">
        <f t="shared" si="0"/>
        <v>513</v>
      </c>
      <c r="R44" s="31">
        <f t="shared" si="1"/>
        <v>541</v>
      </c>
      <c r="S44" s="29">
        <f>IF($Q44&lt;Parâmetros!$E$19,$G44-1,$G44)</f>
        <v>46265</v>
      </c>
    </row>
    <row r="45" spans="1:19" ht="15" customHeight="1" x14ac:dyDescent="0.25">
      <c r="A45" s="122">
        <v>9561</v>
      </c>
      <c r="B45" s="65" t="s">
        <v>172</v>
      </c>
      <c r="C45" s="65" t="s">
        <v>282</v>
      </c>
      <c r="D45" s="66">
        <v>46266</v>
      </c>
      <c r="E45" s="67">
        <v>0.34</v>
      </c>
      <c r="F45" s="65" t="s">
        <v>255</v>
      </c>
      <c r="G45" s="66">
        <v>46265</v>
      </c>
      <c r="H45">
        <v>40509409</v>
      </c>
      <c r="I45">
        <v>10</v>
      </c>
      <c r="J45" s="65" t="s">
        <v>609</v>
      </c>
      <c r="K45" s="65" t="s">
        <v>430</v>
      </c>
      <c r="L45" s="66">
        <v>46265</v>
      </c>
      <c r="M45" s="65" t="s">
        <v>287</v>
      </c>
      <c r="N45" s="65" t="s">
        <v>264</v>
      </c>
      <c r="O45" s="65" t="s">
        <v>259</v>
      </c>
      <c r="P45" s="66">
        <v>46266</v>
      </c>
      <c r="Q45" s="31">
        <f t="shared" si="0"/>
        <v>550</v>
      </c>
      <c r="R45" s="31">
        <f t="shared" si="1"/>
        <v>570</v>
      </c>
      <c r="S45" s="29">
        <f>IF($Q45&lt;Parâmetros!$E$19,$G45-1,$G45)</f>
        <v>46265</v>
      </c>
    </row>
    <row r="46" spans="1:19" ht="15" customHeight="1" x14ac:dyDescent="0.25">
      <c r="A46" s="122">
        <v>9561</v>
      </c>
      <c r="B46" s="65" t="s">
        <v>172</v>
      </c>
      <c r="C46" s="65" t="s">
        <v>282</v>
      </c>
      <c r="D46" s="66">
        <v>46266</v>
      </c>
      <c r="E46" s="67">
        <v>1.44</v>
      </c>
      <c r="F46" s="65" t="s">
        <v>255</v>
      </c>
      <c r="G46" s="66">
        <v>46265</v>
      </c>
      <c r="H46">
        <v>40509409</v>
      </c>
      <c r="I46">
        <v>20</v>
      </c>
      <c r="J46" s="65" t="s">
        <v>610</v>
      </c>
      <c r="K46" s="65" t="s">
        <v>278</v>
      </c>
      <c r="L46" s="66">
        <v>46265</v>
      </c>
      <c r="M46" s="65" t="s">
        <v>287</v>
      </c>
      <c r="N46" s="65" t="s">
        <v>264</v>
      </c>
      <c r="O46" s="65" t="s">
        <v>259</v>
      </c>
      <c r="P46" s="66">
        <v>46266</v>
      </c>
      <c r="Q46" s="31">
        <f t="shared" si="0"/>
        <v>573</v>
      </c>
      <c r="R46" s="31">
        <f t="shared" si="1"/>
        <v>660</v>
      </c>
      <c r="S46" s="29">
        <f>IF($Q46&lt;Parâmetros!$E$19,$G46-1,$G46)</f>
        <v>46265</v>
      </c>
    </row>
    <row r="47" spans="1:19" ht="15" customHeight="1" x14ac:dyDescent="0.25">
      <c r="A47" s="122">
        <v>9561</v>
      </c>
      <c r="B47" s="65" t="s">
        <v>172</v>
      </c>
      <c r="C47" s="65" t="s">
        <v>282</v>
      </c>
      <c r="D47" s="66">
        <v>46266</v>
      </c>
      <c r="E47" s="67">
        <v>0.47</v>
      </c>
      <c r="F47" s="65" t="s">
        <v>255</v>
      </c>
      <c r="G47" s="66">
        <v>46265</v>
      </c>
      <c r="H47">
        <v>40509410</v>
      </c>
      <c r="I47">
        <v>10</v>
      </c>
      <c r="J47" s="65" t="s">
        <v>611</v>
      </c>
      <c r="K47" s="65" t="s">
        <v>612</v>
      </c>
      <c r="L47" s="66">
        <v>46265</v>
      </c>
      <c r="M47" s="65" t="s">
        <v>287</v>
      </c>
      <c r="N47" s="65" t="s">
        <v>264</v>
      </c>
      <c r="O47" s="65" t="s">
        <v>259</v>
      </c>
      <c r="P47" s="66">
        <v>46266</v>
      </c>
      <c r="Q47" s="31">
        <f t="shared" si="0"/>
        <v>727</v>
      </c>
      <c r="R47" s="31">
        <f t="shared" si="1"/>
        <v>755</v>
      </c>
      <c r="S47" s="29">
        <f>IF($Q47&lt;Parâmetros!$E$19,$G47-1,$G47)</f>
        <v>46265</v>
      </c>
    </row>
    <row r="48" spans="1:19" ht="15" customHeight="1" x14ac:dyDescent="0.25">
      <c r="A48" s="122">
        <v>9561</v>
      </c>
      <c r="B48" s="65" t="s">
        <v>172</v>
      </c>
      <c r="C48" s="65" t="s">
        <v>282</v>
      </c>
      <c r="D48" s="66">
        <v>46266</v>
      </c>
      <c r="E48" s="67">
        <v>0.75</v>
      </c>
      <c r="F48" s="65" t="s">
        <v>255</v>
      </c>
      <c r="G48" s="66">
        <v>46265</v>
      </c>
      <c r="H48">
        <v>40509410</v>
      </c>
      <c r="I48">
        <v>20</v>
      </c>
      <c r="J48" s="65" t="s">
        <v>613</v>
      </c>
      <c r="K48" s="65" t="s">
        <v>614</v>
      </c>
      <c r="L48" s="66">
        <v>46265</v>
      </c>
      <c r="M48" s="65" t="s">
        <v>287</v>
      </c>
      <c r="N48" s="65" t="s">
        <v>264</v>
      </c>
      <c r="O48" s="65" t="s">
        <v>259</v>
      </c>
      <c r="P48" s="66">
        <v>46266</v>
      </c>
      <c r="Q48" s="31">
        <f t="shared" si="0"/>
        <v>756</v>
      </c>
      <c r="R48" s="31">
        <f t="shared" si="1"/>
        <v>801</v>
      </c>
      <c r="S48" s="29">
        <f>IF($Q48&lt;Parâmetros!$E$19,$G48-1,$G48)</f>
        <v>46265</v>
      </c>
    </row>
    <row r="49" spans="1:19" ht="15" customHeight="1" x14ac:dyDescent="0.25">
      <c r="A49" s="122">
        <v>9561</v>
      </c>
      <c r="B49" s="65" t="s">
        <v>172</v>
      </c>
      <c r="C49" s="65" t="s">
        <v>282</v>
      </c>
      <c r="D49" s="66">
        <v>46266</v>
      </c>
      <c r="E49" s="67">
        <v>0.87</v>
      </c>
      <c r="F49" s="65" t="s">
        <v>255</v>
      </c>
      <c r="G49" s="66">
        <v>46265</v>
      </c>
      <c r="H49">
        <v>40509411</v>
      </c>
      <c r="I49">
        <v>10</v>
      </c>
      <c r="J49" s="65" t="s">
        <v>615</v>
      </c>
      <c r="K49" s="65" t="s">
        <v>616</v>
      </c>
      <c r="L49" s="66">
        <v>46265</v>
      </c>
      <c r="M49" s="65" t="s">
        <v>287</v>
      </c>
      <c r="N49" s="65" t="s">
        <v>264</v>
      </c>
      <c r="O49" s="65" t="s">
        <v>259</v>
      </c>
      <c r="P49" s="66">
        <v>46266</v>
      </c>
      <c r="Q49" s="31">
        <f t="shared" si="0"/>
        <v>807</v>
      </c>
      <c r="R49" s="31">
        <f t="shared" si="1"/>
        <v>859</v>
      </c>
      <c r="S49" s="29">
        <f>IF($Q49&lt;Parâmetros!$E$19,$G49-1,$G49)</f>
        <v>46265</v>
      </c>
    </row>
    <row r="50" spans="1:19" ht="15" customHeight="1" x14ac:dyDescent="0.25">
      <c r="A50" s="122">
        <v>9561</v>
      </c>
      <c r="B50" s="65" t="s">
        <v>172</v>
      </c>
      <c r="C50" s="65" t="s">
        <v>282</v>
      </c>
      <c r="D50" s="66">
        <v>46266</v>
      </c>
      <c r="E50" s="67">
        <v>2.1</v>
      </c>
      <c r="F50" s="65" t="s">
        <v>255</v>
      </c>
      <c r="G50" s="66">
        <v>46265</v>
      </c>
      <c r="H50">
        <v>40509411</v>
      </c>
      <c r="I50">
        <v>20</v>
      </c>
      <c r="J50" s="65" t="s">
        <v>617</v>
      </c>
      <c r="K50" s="65" t="s">
        <v>618</v>
      </c>
      <c r="L50" s="66">
        <v>46265</v>
      </c>
      <c r="M50" s="65" t="s">
        <v>287</v>
      </c>
      <c r="N50" s="65" t="s">
        <v>264</v>
      </c>
      <c r="O50" s="65" t="s">
        <v>259</v>
      </c>
      <c r="P50" s="66">
        <v>46266</v>
      </c>
      <c r="Q50" s="31">
        <f t="shared" si="0"/>
        <v>862</v>
      </c>
      <c r="R50" s="31">
        <f t="shared" si="1"/>
        <v>989</v>
      </c>
      <c r="S50" s="29">
        <f>IF($Q50&lt;Parâmetros!$E$19,$G50-1,$G50)</f>
        <v>46265</v>
      </c>
    </row>
    <row r="51" spans="1:19" ht="15" customHeight="1" x14ac:dyDescent="0.25">
      <c r="A51" s="122">
        <v>9561</v>
      </c>
      <c r="B51" s="65" t="s">
        <v>172</v>
      </c>
      <c r="C51" s="65" t="s">
        <v>282</v>
      </c>
      <c r="D51" s="66">
        <v>46267</v>
      </c>
      <c r="E51" s="67">
        <v>4</v>
      </c>
      <c r="F51" s="65" t="s">
        <v>255</v>
      </c>
      <c r="G51" s="66">
        <v>46266</v>
      </c>
      <c r="H51">
        <v>40510987</v>
      </c>
      <c r="I51">
        <v>10</v>
      </c>
      <c r="J51" s="65" t="s">
        <v>854</v>
      </c>
      <c r="K51" s="65" t="s">
        <v>855</v>
      </c>
      <c r="L51" s="66">
        <v>46266</v>
      </c>
      <c r="M51" s="65" t="s">
        <v>261</v>
      </c>
      <c r="N51">
        <v>3003736</v>
      </c>
      <c r="O51" s="65" t="s">
        <v>259</v>
      </c>
      <c r="P51" s="66">
        <v>46267</v>
      </c>
      <c r="Q51" s="31">
        <f t="shared" si="0"/>
        <v>420</v>
      </c>
      <c r="R51" s="31">
        <f t="shared" si="1"/>
        <v>661</v>
      </c>
      <c r="S51" s="29">
        <f>IF($Q51&lt;Parâmetros!$E$19,$G51-1,$G51)</f>
        <v>46266</v>
      </c>
    </row>
    <row r="52" spans="1:19" ht="15" customHeight="1" x14ac:dyDescent="0.25">
      <c r="A52" s="122">
        <v>9561</v>
      </c>
      <c r="B52" s="65" t="s">
        <v>172</v>
      </c>
      <c r="C52" s="65" t="s">
        <v>282</v>
      </c>
      <c r="D52" s="66">
        <v>46267</v>
      </c>
      <c r="E52" s="67">
        <v>0.76</v>
      </c>
      <c r="F52" s="65" t="s">
        <v>255</v>
      </c>
      <c r="G52" s="66">
        <v>46266</v>
      </c>
      <c r="H52">
        <v>40509390</v>
      </c>
      <c r="I52">
        <v>10</v>
      </c>
      <c r="J52" s="65" t="s">
        <v>856</v>
      </c>
      <c r="K52" s="65" t="s">
        <v>857</v>
      </c>
      <c r="L52" s="66">
        <v>46266</v>
      </c>
      <c r="M52" s="65" t="s">
        <v>287</v>
      </c>
      <c r="N52" s="65" t="s">
        <v>264</v>
      </c>
      <c r="O52" s="65" t="s">
        <v>259</v>
      </c>
      <c r="P52" s="66">
        <v>46267</v>
      </c>
      <c r="Q52" s="31">
        <f t="shared" si="0"/>
        <v>769</v>
      </c>
      <c r="R52" s="31">
        <f t="shared" si="1"/>
        <v>815</v>
      </c>
      <c r="S52" s="29">
        <f>IF($Q52&lt;Parâmetros!$E$19,$G52-1,$G52)</f>
        <v>46266</v>
      </c>
    </row>
    <row r="53" spans="1:19" ht="15" customHeight="1" x14ac:dyDescent="0.25">
      <c r="A53" s="122">
        <v>9561</v>
      </c>
      <c r="B53" s="65" t="s">
        <v>172</v>
      </c>
      <c r="C53" s="65" t="s">
        <v>282</v>
      </c>
      <c r="D53" s="66">
        <v>46267</v>
      </c>
      <c r="E53" s="67">
        <v>0.4</v>
      </c>
      <c r="F53" s="65" t="s">
        <v>255</v>
      </c>
      <c r="G53" s="66">
        <v>46266</v>
      </c>
      <c r="H53">
        <v>40509390</v>
      </c>
      <c r="I53">
        <v>20</v>
      </c>
      <c r="J53" s="65" t="s">
        <v>858</v>
      </c>
      <c r="K53" s="65" t="s">
        <v>859</v>
      </c>
      <c r="L53" s="66">
        <v>46266</v>
      </c>
      <c r="M53" s="65" t="s">
        <v>287</v>
      </c>
      <c r="N53" s="65" t="s">
        <v>264</v>
      </c>
      <c r="O53" s="65" t="s">
        <v>259</v>
      </c>
      <c r="P53" s="66">
        <v>46267</v>
      </c>
      <c r="Q53" s="31">
        <f t="shared" si="0"/>
        <v>816</v>
      </c>
      <c r="R53" s="31">
        <f t="shared" si="1"/>
        <v>840</v>
      </c>
      <c r="S53" s="29">
        <f>IF($Q53&lt;Parâmetros!$E$19,$G53-1,$G53)</f>
        <v>46266</v>
      </c>
    </row>
    <row r="54" spans="1:19" ht="15" customHeight="1" x14ac:dyDescent="0.25">
      <c r="A54" s="122">
        <v>9561</v>
      </c>
      <c r="B54" s="65" t="s">
        <v>172</v>
      </c>
      <c r="C54" s="65" t="s">
        <v>282</v>
      </c>
      <c r="D54" s="66">
        <v>46267</v>
      </c>
      <c r="E54" s="67">
        <v>0.4</v>
      </c>
      <c r="F54" s="65" t="s">
        <v>255</v>
      </c>
      <c r="G54" s="66">
        <v>46266</v>
      </c>
      <c r="H54">
        <v>40509382</v>
      </c>
      <c r="I54">
        <v>10</v>
      </c>
      <c r="J54" s="65" t="s">
        <v>860</v>
      </c>
      <c r="K54" s="65" t="s">
        <v>861</v>
      </c>
      <c r="L54" s="66">
        <v>46266</v>
      </c>
      <c r="M54" s="65" t="s">
        <v>287</v>
      </c>
      <c r="N54">
        <v>3010918</v>
      </c>
      <c r="O54" s="65" t="s">
        <v>259</v>
      </c>
      <c r="P54" s="66">
        <v>46267</v>
      </c>
      <c r="Q54" s="31">
        <f t="shared" si="0"/>
        <v>845</v>
      </c>
      <c r="R54" s="31">
        <f t="shared" si="1"/>
        <v>870</v>
      </c>
      <c r="S54" s="29">
        <f>IF($Q54&lt;Parâmetros!$E$19,$G54-1,$G54)</f>
        <v>46266</v>
      </c>
    </row>
    <row r="55" spans="1:19" ht="15" customHeight="1" x14ac:dyDescent="0.25">
      <c r="A55" s="122">
        <v>9561</v>
      </c>
      <c r="B55" s="65" t="s">
        <v>172</v>
      </c>
      <c r="C55" s="65" t="s">
        <v>282</v>
      </c>
      <c r="D55" s="66">
        <v>46267</v>
      </c>
      <c r="E55" s="67">
        <v>0.49</v>
      </c>
      <c r="F55" s="65" t="s">
        <v>255</v>
      </c>
      <c r="G55" s="66">
        <v>46266</v>
      </c>
      <c r="H55">
        <v>40509382</v>
      </c>
      <c r="I55">
        <v>20</v>
      </c>
      <c r="J55" s="65" t="s">
        <v>862</v>
      </c>
      <c r="K55" s="65" t="s">
        <v>863</v>
      </c>
      <c r="L55" s="66">
        <v>46266</v>
      </c>
      <c r="M55" s="65" t="s">
        <v>287</v>
      </c>
      <c r="N55">
        <v>3010918</v>
      </c>
      <c r="O55" s="65" t="s">
        <v>259</v>
      </c>
      <c r="P55" s="66">
        <v>46267</v>
      </c>
      <c r="Q55" s="31">
        <f t="shared" si="0"/>
        <v>871</v>
      </c>
      <c r="R55" s="31">
        <f t="shared" si="1"/>
        <v>900</v>
      </c>
      <c r="S55" s="29">
        <f>IF($Q55&lt;Parâmetros!$E$19,$G55-1,$G55)</f>
        <v>46266</v>
      </c>
    </row>
    <row r="56" spans="1:19" ht="15" customHeight="1" x14ac:dyDescent="0.25">
      <c r="A56" s="122">
        <v>9561</v>
      </c>
      <c r="B56" s="65" t="s">
        <v>172</v>
      </c>
      <c r="C56" s="65" t="s">
        <v>282</v>
      </c>
      <c r="D56" s="66">
        <v>46267</v>
      </c>
      <c r="E56" s="67">
        <v>0.44</v>
      </c>
      <c r="F56" s="65" t="s">
        <v>255</v>
      </c>
      <c r="G56" s="66">
        <v>46266</v>
      </c>
      <c r="H56">
        <v>40509391</v>
      </c>
      <c r="I56">
        <v>10</v>
      </c>
      <c r="J56" s="65" t="s">
        <v>864</v>
      </c>
      <c r="K56" s="65" t="s">
        <v>865</v>
      </c>
      <c r="L56" s="66">
        <v>46266</v>
      </c>
      <c r="M56" s="65" t="s">
        <v>287</v>
      </c>
      <c r="N56" s="65" t="s">
        <v>264</v>
      </c>
      <c r="O56" s="65" t="s">
        <v>259</v>
      </c>
      <c r="P56" s="66">
        <v>46267</v>
      </c>
      <c r="Q56" s="31">
        <f t="shared" si="0"/>
        <v>904</v>
      </c>
      <c r="R56" s="31">
        <f t="shared" si="1"/>
        <v>930</v>
      </c>
      <c r="S56" s="29">
        <f>IF($Q56&lt;Parâmetros!$E$19,$G56-1,$G56)</f>
        <v>46266</v>
      </c>
    </row>
    <row r="57" spans="1:19" ht="15" customHeight="1" x14ac:dyDescent="0.25">
      <c r="A57" s="122">
        <v>9561</v>
      </c>
      <c r="B57" s="65" t="s">
        <v>172</v>
      </c>
      <c r="C57" s="65" t="s">
        <v>282</v>
      </c>
      <c r="D57" s="66">
        <v>46267</v>
      </c>
      <c r="E57" s="67">
        <v>0.12</v>
      </c>
      <c r="F57" s="65" t="s">
        <v>255</v>
      </c>
      <c r="G57" s="66">
        <v>46266</v>
      </c>
      <c r="H57">
        <v>40509391</v>
      </c>
      <c r="I57">
        <v>20</v>
      </c>
      <c r="J57" s="65" t="s">
        <v>866</v>
      </c>
      <c r="K57" s="65" t="s">
        <v>867</v>
      </c>
      <c r="L57" s="66">
        <v>46266</v>
      </c>
      <c r="M57" s="65" t="s">
        <v>287</v>
      </c>
      <c r="N57" s="65" t="s">
        <v>264</v>
      </c>
      <c r="O57" s="65" t="s">
        <v>259</v>
      </c>
      <c r="P57" s="66">
        <v>46267</v>
      </c>
      <c r="Q57" s="31">
        <f t="shared" si="0"/>
        <v>932</v>
      </c>
      <c r="R57" s="31">
        <f t="shared" si="1"/>
        <v>940</v>
      </c>
      <c r="S57" s="29">
        <f>IF($Q57&lt;Parâmetros!$E$19,$G57-1,$G57)</f>
        <v>46266</v>
      </c>
    </row>
    <row r="58" spans="1:19" ht="15" customHeight="1" x14ac:dyDescent="0.25">
      <c r="A58" s="122">
        <v>9561</v>
      </c>
      <c r="B58" s="65" t="s">
        <v>172</v>
      </c>
      <c r="C58" s="65" t="s">
        <v>282</v>
      </c>
      <c r="D58" s="66">
        <v>46267</v>
      </c>
      <c r="E58" s="67">
        <v>0.3</v>
      </c>
      <c r="F58" s="65" t="s">
        <v>255</v>
      </c>
      <c r="G58" s="66">
        <v>46266</v>
      </c>
      <c r="H58">
        <v>40509383</v>
      </c>
      <c r="I58">
        <v>10</v>
      </c>
      <c r="J58" s="65" t="s">
        <v>868</v>
      </c>
      <c r="K58" s="65" t="s">
        <v>869</v>
      </c>
      <c r="L58" s="66">
        <v>46266</v>
      </c>
      <c r="M58" s="65" t="s">
        <v>287</v>
      </c>
      <c r="N58">
        <v>3010928</v>
      </c>
      <c r="O58" s="65" t="s">
        <v>259</v>
      </c>
      <c r="P58" s="66">
        <v>46267</v>
      </c>
      <c r="Q58" s="31">
        <f t="shared" si="0"/>
        <v>941</v>
      </c>
      <c r="R58" s="31">
        <f t="shared" si="1"/>
        <v>960</v>
      </c>
      <c r="S58" s="29">
        <f>IF($Q58&lt;Parâmetros!$E$19,$G58-1,$G58)</f>
        <v>46266</v>
      </c>
    </row>
    <row r="59" spans="1:19" ht="15" customHeight="1" x14ac:dyDescent="0.25">
      <c r="A59" s="122">
        <v>9561</v>
      </c>
      <c r="B59" s="65" t="s">
        <v>172</v>
      </c>
      <c r="C59" s="65" t="s">
        <v>282</v>
      </c>
      <c r="D59" s="66">
        <v>46267</v>
      </c>
      <c r="E59" s="67">
        <v>0.69</v>
      </c>
      <c r="F59" s="65" t="s">
        <v>255</v>
      </c>
      <c r="G59" s="66">
        <v>46266</v>
      </c>
      <c r="H59">
        <v>40509383</v>
      </c>
      <c r="I59">
        <v>20</v>
      </c>
      <c r="J59" s="65" t="s">
        <v>870</v>
      </c>
      <c r="K59" s="65" t="s">
        <v>871</v>
      </c>
      <c r="L59" s="66">
        <v>46266</v>
      </c>
      <c r="M59" s="65" t="s">
        <v>287</v>
      </c>
      <c r="N59">
        <v>3010928</v>
      </c>
      <c r="O59" s="65" t="s">
        <v>259</v>
      </c>
      <c r="P59" s="66">
        <v>46267</v>
      </c>
      <c r="Q59" s="31">
        <f t="shared" si="0"/>
        <v>963</v>
      </c>
      <c r="R59" s="31">
        <f t="shared" si="1"/>
        <v>1004</v>
      </c>
      <c r="S59" s="29">
        <f>IF($Q59&lt;Parâmetros!$E$19,$G59-1,$G59)</f>
        <v>46266</v>
      </c>
    </row>
    <row r="60" spans="1:19" ht="15" customHeight="1" x14ac:dyDescent="0.25">
      <c r="A60" s="122">
        <v>9561</v>
      </c>
      <c r="B60" s="65" t="s">
        <v>172</v>
      </c>
      <c r="C60" s="65" t="s">
        <v>282</v>
      </c>
      <c r="D60" s="66">
        <v>46268</v>
      </c>
      <c r="E60" s="67">
        <v>4.74</v>
      </c>
      <c r="F60" s="65" t="s">
        <v>255</v>
      </c>
      <c r="G60" s="66">
        <v>46267</v>
      </c>
      <c r="H60">
        <v>40509389</v>
      </c>
      <c r="I60">
        <v>10</v>
      </c>
      <c r="J60" s="65" t="s">
        <v>938</v>
      </c>
      <c r="K60" s="65" t="s">
        <v>939</v>
      </c>
      <c r="L60" s="66">
        <v>46267</v>
      </c>
      <c r="M60" s="65" t="s">
        <v>261</v>
      </c>
      <c r="N60" s="65" t="s">
        <v>264</v>
      </c>
      <c r="O60" s="65" t="s">
        <v>259</v>
      </c>
      <c r="P60" s="66">
        <v>46268</v>
      </c>
      <c r="Q60" s="31">
        <f t="shared" si="0"/>
        <v>436</v>
      </c>
      <c r="R60" s="31">
        <f t="shared" si="1"/>
        <v>720</v>
      </c>
      <c r="S60" s="29">
        <f>IF($Q60&lt;Parâmetros!$E$19,$G60-1,$G60)</f>
        <v>46267</v>
      </c>
    </row>
    <row r="61" spans="1:19" ht="15" customHeight="1" x14ac:dyDescent="0.25">
      <c r="A61" s="122">
        <v>9561</v>
      </c>
      <c r="B61" s="65" t="s">
        <v>172</v>
      </c>
      <c r="C61" s="65" t="s">
        <v>282</v>
      </c>
      <c r="D61" s="66">
        <v>46268</v>
      </c>
      <c r="E61" s="67">
        <v>3.24</v>
      </c>
      <c r="F61" s="65" t="s">
        <v>255</v>
      </c>
      <c r="G61" s="66">
        <v>46267</v>
      </c>
      <c r="H61">
        <v>40509389</v>
      </c>
      <c r="I61">
        <v>10</v>
      </c>
      <c r="J61" s="65" t="s">
        <v>940</v>
      </c>
      <c r="K61" s="65" t="s">
        <v>941</v>
      </c>
      <c r="L61" s="66">
        <v>46267</v>
      </c>
      <c r="M61" s="65" t="s">
        <v>261</v>
      </c>
      <c r="N61" s="65" t="s">
        <v>264</v>
      </c>
      <c r="O61" s="65" t="s">
        <v>259</v>
      </c>
      <c r="P61" s="66">
        <v>46268</v>
      </c>
      <c r="Q61" s="31">
        <f t="shared" si="0"/>
        <v>796</v>
      </c>
      <c r="R61" s="31">
        <f t="shared" si="1"/>
        <v>990</v>
      </c>
      <c r="S61" s="29">
        <f>IF($Q61&lt;Parâmetros!$E$19,$G61-1,$G61)</f>
        <v>46267</v>
      </c>
    </row>
    <row r="62" spans="1:19" ht="15" customHeight="1" x14ac:dyDescent="0.25">
      <c r="A62" s="122">
        <v>9561</v>
      </c>
      <c r="B62" s="65" t="s">
        <v>172</v>
      </c>
      <c r="C62" s="65" t="s">
        <v>282</v>
      </c>
      <c r="D62" s="66">
        <v>46269</v>
      </c>
      <c r="E62" s="67">
        <v>0.69</v>
      </c>
      <c r="F62" s="65" t="s">
        <v>255</v>
      </c>
      <c r="G62" s="66">
        <v>46268</v>
      </c>
      <c r="H62">
        <v>40509394</v>
      </c>
      <c r="I62">
        <v>10</v>
      </c>
      <c r="J62" s="65" t="s">
        <v>1395</v>
      </c>
      <c r="K62" s="65" t="s">
        <v>1396</v>
      </c>
      <c r="L62" s="66">
        <v>46268</v>
      </c>
      <c r="M62" s="65" t="s">
        <v>287</v>
      </c>
      <c r="N62" s="65" t="s">
        <v>264</v>
      </c>
      <c r="O62" s="65" t="s">
        <v>259</v>
      </c>
      <c r="P62" s="66">
        <v>46269</v>
      </c>
      <c r="Q62" s="31">
        <f t="shared" si="0"/>
        <v>448</v>
      </c>
      <c r="R62" s="31">
        <f t="shared" si="1"/>
        <v>489</v>
      </c>
      <c r="S62" s="29">
        <f>IF($Q62&lt;Parâmetros!$E$19,$G62-1,$G62)</f>
        <v>46268</v>
      </c>
    </row>
    <row r="63" spans="1:19" ht="15" customHeight="1" x14ac:dyDescent="0.25">
      <c r="A63" s="122">
        <v>9561</v>
      </c>
      <c r="B63" s="65" t="s">
        <v>172</v>
      </c>
      <c r="C63" s="65" t="s">
        <v>282</v>
      </c>
      <c r="D63" s="66">
        <v>46269</v>
      </c>
      <c r="E63" s="67">
        <v>1.37</v>
      </c>
      <c r="F63" s="65" t="s">
        <v>255</v>
      </c>
      <c r="G63" s="66">
        <v>46268</v>
      </c>
      <c r="H63">
        <v>40509394</v>
      </c>
      <c r="I63">
        <v>20</v>
      </c>
      <c r="J63" s="65" t="s">
        <v>1397</v>
      </c>
      <c r="K63" s="65" t="s">
        <v>1398</v>
      </c>
      <c r="L63" s="66">
        <v>46268</v>
      </c>
      <c r="M63" s="65" t="s">
        <v>287</v>
      </c>
      <c r="N63" s="65" t="s">
        <v>264</v>
      </c>
      <c r="O63" s="65" t="s">
        <v>259</v>
      </c>
      <c r="P63" s="66">
        <v>46269</v>
      </c>
      <c r="Q63" s="31">
        <f t="shared" si="0"/>
        <v>489</v>
      </c>
      <c r="R63" s="31">
        <f t="shared" si="1"/>
        <v>572</v>
      </c>
      <c r="S63" s="29">
        <f>IF($Q63&lt;Parâmetros!$E$19,$G63-1,$G63)</f>
        <v>46268</v>
      </c>
    </row>
    <row r="64" spans="1:19" ht="15" customHeight="1" x14ac:dyDescent="0.25">
      <c r="A64" s="122">
        <v>9561</v>
      </c>
      <c r="B64" s="65" t="s">
        <v>172</v>
      </c>
      <c r="C64" s="65" t="s">
        <v>282</v>
      </c>
      <c r="D64" s="66">
        <v>46269</v>
      </c>
      <c r="E64" s="67">
        <v>0.45</v>
      </c>
      <c r="F64" s="65" t="s">
        <v>255</v>
      </c>
      <c r="G64" s="66">
        <v>46268</v>
      </c>
      <c r="H64">
        <v>40509393</v>
      </c>
      <c r="I64">
        <v>10</v>
      </c>
      <c r="J64" s="65" t="s">
        <v>1399</v>
      </c>
      <c r="K64" s="65" t="s">
        <v>828</v>
      </c>
      <c r="L64" s="66">
        <v>46268</v>
      </c>
      <c r="M64" s="65" t="s">
        <v>287</v>
      </c>
      <c r="N64" s="65" t="s">
        <v>264</v>
      </c>
      <c r="O64" s="65" t="s">
        <v>259</v>
      </c>
      <c r="P64" s="66">
        <v>46269</v>
      </c>
      <c r="Q64" s="31">
        <f t="shared" si="0"/>
        <v>573</v>
      </c>
      <c r="R64" s="31">
        <f t="shared" si="1"/>
        <v>600</v>
      </c>
      <c r="S64" s="29">
        <f>IF($Q64&lt;Parâmetros!$E$19,$G64-1,$G64)</f>
        <v>46268</v>
      </c>
    </row>
    <row r="65" spans="1:19" ht="15" customHeight="1" x14ac:dyDescent="0.25">
      <c r="A65" s="122">
        <v>9561</v>
      </c>
      <c r="B65" s="65" t="s">
        <v>172</v>
      </c>
      <c r="C65" s="65" t="s">
        <v>282</v>
      </c>
      <c r="D65" s="66">
        <v>46269</v>
      </c>
      <c r="E65" s="67">
        <v>0.5</v>
      </c>
      <c r="F65" s="65" t="s">
        <v>255</v>
      </c>
      <c r="G65" s="66">
        <v>46268</v>
      </c>
      <c r="H65">
        <v>40509393</v>
      </c>
      <c r="I65">
        <v>20</v>
      </c>
      <c r="J65" s="65" t="s">
        <v>1400</v>
      </c>
      <c r="K65" s="65" t="s">
        <v>1401</v>
      </c>
      <c r="L65" s="66">
        <v>46268</v>
      </c>
      <c r="M65" s="65" t="s">
        <v>287</v>
      </c>
      <c r="N65" s="65" t="s">
        <v>264</v>
      </c>
      <c r="O65" s="65" t="s">
        <v>259</v>
      </c>
      <c r="P65" s="66">
        <v>46269</v>
      </c>
      <c r="Q65" s="31">
        <f t="shared" si="0"/>
        <v>603</v>
      </c>
      <c r="R65" s="31">
        <f t="shared" si="1"/>
        <v>633</v>
      </c>
      <c r="S65" s="29">
        <f>IF($Q65&lt;Parâmetros!$E$19,$G65-1,$G65)</f>
        <v>46268</v>
      </c>
    </row>
    <row r="66" spans="1:19" ht="15" customHeight="1" x14ac:dyDescent="0.25">
      <c r="A66" s="122">
        <v>9561</v>
      </c>
      <c r="B66" s="65" t="s">
        <v>172</v>
      </c>
      <c r="C66" s="65" t="s">
        <v>282</v>
      </c>
      <c r="D66" s="66">
        <v>46269</v>
      </c>
      <c r="E66" s="67">
        <v>0.65</v>
      </c>
      <c r="F66" s="65" t="s">
        <v>255</v>
      </c>
      <c r="G66" s="66">
        <v>46268</v>
      </c>
      <c r="H66">
        <v>40509392</v>
      </c>
      <c r="I66">
        <v>10</v>
      </c>
      <c r="J66" s="65" t="s">
        <v>1402</v>
      </c>
      <c r="K66" s="65" t="s">
        <v>1403</v>
      </c>
      <c r="L66" s="66">
        <v>46268</v>
      </c>
      <c r="M66" s="65" t="s">
        <v>287</v>
      </c>
      <c r="N66" s="65" t="s">
        <v>264</v>
      </c>
      <c r="O66" s="65" t="s">
        <v>259</v>
      </c>
      <c r="P66" s="66">
        <v>46269</v>
      </c>
      <c r="Q66" s="31">
        <f t="shared" ref="Q66:Q129" si="2">IFERROR(VALUE(LEFT($J66,2))*60+VALUE(MID($J66,4,2)),9999)</f>
        <v>633</v>
      </c>
      <c r="R66" s="31">
        <f t="shared" ref="R66:R129" si="3">IFERROR(VALUE(LEFT($K66,2))*60+VALUE(MID($K66,4,2)),"")</f>
        <v>672</v>
      </c>
      <c r="S66" s="29">
        <f>IF($Q66&lt;Parâmetros!$E$19,$G66-1,$G66)</f>
        <v>46268</v>
      </c>
    </row>
    <row r="67" spans="1:19" ht="15" customHeight="1" x14ac:dyDescent="0.25">
      <c r="A67" s="122">
        <v>9561</v>
      </c>
      <c r="B67" s="65" t="s">
        <v>172</v>
      </c>
      <c r="C67" s="65" t="s">
        <v>282</v>
      </c>
      <c r="D67" s="66">
        <v>46269</v>
      </c>
      <c r="E67" s="67">
        <v>0.44</v>
      </c>
      <c r="F67" s="65" t="s">
        <v>255</v>
      </c>
      <c r="G67" s="66">
        <v>46268</v>
      </c>
      <c r="H67">
        <v>40509392</v>
      </c>
      <c r="I67">
        <v>20</v>
      </c>
      <c r="J67" s="65" t="s">
        <v>1404</v>
      </c>
      <c r="K67" s="65" t="s">
        <v>1405</v>
      </c>
      <c r="L67" s="66">
        <v>46268</v>
      </c>
      <c r="M67" s="65" t="s">
        <v>287</v>
      </c>
      <c r="N67" s="65" t="s">
        <v>264</v>
      </c>
      <c r="O67" s="65" t="s">
        <v>259</v>
      </c>
      <c r="P67" s="66">
        <v>46269</v>
      </c>
      <c r="Q67" s="31">
        <f t="shared" si="2"/>
        <v>672</v>
      </c>
      <c r="R67" s="31">
        <f t="shared" si="3"/>
        <v>698</v>
      </c>
      <c r="S67" s="29">
        <f>IF($Q67&lt;Parâmetros!$E$19,$G67-1,$G67)</f>
        <v>46268</v>
      </c>
    </row>
    <row r="68" spans="1:19" ht="15" customHeight="1" x14ac:dyDescent="0.25">
      <c r="A68" s="122">
        <v>9561</v>
      </c>
      <c r="B68" s="65" t="s">
        <v>172</v>
      </c>
      <c r="C68" s="65" t="s">
        <v>282</v>
      </c>
      <c r="D68" s="66">
        <v>46269</v>
      </c>
      <c r="E68" s="67">
        <v>0.45</v>
      </c>
      <c r="F68" s="65" t="s">
        <v>255</v>
      </c>
      <c r="G68" s="66">
        <v>46268</v>
      </c>
      <c r="H68">
        <v>40509384</v>
      </c>
      <c r="I68">
        <v>10</v>
      </c>
      <c r="J68" s="65" t="s">
        <v>1406</v>
      </c>
      <c r="K68" s="65" t="s">
        <v>1407</v>
      </c>
      <c r="L68" s="66">
        <v>46268</v>
      </c>
      <c r="M68" s="65" t="s">
        <v>287</v>
      </c>
      <c r="N68">
        <v>3004626</v>
      </c>
      <c r="O68" s="65" t="s">
        <v>259</v>
      </c>
      <c r="P68" s="66">
        <v>46269</v>
      </c>
      <c r="Q68" s="31">
        <f t="shared" si="2"/>
        <v>752</v>
      </c>
      <c r="R68" s="31">
        <f t="shared" si="3"/>
        <v>780</v>
      </c>
      <c r="S68" s="29">
        <f>IF($Q68&lt;Parâmetros!$E$19,$G68-1,$G68)</f>
        <v>46268</v>
      </c>
    </row>
    <row r="69" spans="1:19" ht="15" customHeight="1" x14ac:dyDescent="0.25">
      <c r="A69" s="122">
        <v>9561</v>
      </c>
      <c r="B69" s="65" t="s">
        <v>172</v>
      </c>
      <c r="C69" s="65" t="s">
        <v>282</v>
      </c>
      <c r="D69" s="66">
        <v>46269</v>
      </c>
      <c r="E69" s="67">
        <v>0.47</v>
      </c>
      <c r="F69" s="65" t="s">
        <v>255</v>
      </c>
      <c r="G69" s="66">
        <v>46268</v>
      </c>
      <c r="H69">
        <v>40509384</v>
      </c>
      <c r="I69">
        <v>20</v>
      </c>
      <c r="J69" s="65" t="s">
        <v>702</v>
      </c>
      <c r="K69" s="65" t="s">
        <v>1408</v>
      </c>
      <c r="L69" s="66">
        <v>46268</v>
      </c>
      <c r="M69" s="65" t="s">
        <v>287</v>
      </c>
      <c r="N69">
        <v>3004626</v>
      </c>
      <c r="O69" s="65" t="s">
        <v>259</v>
      </c>
      <c r="P69" s="66">
        <v>46269</v>
      </c>
      <c r="Q69" s="31">
        <f t="shared" si="2"/>
        <v>783</v>
      </c>
      <c r="R69" s="31">
        <f t="shared" si="3"/>
        <v>811</v>
      </c>
      <c r="S69" s="29">
        <f>IF($Q69&lt;Parâmetros!$E$19,$G69-1,$G69)</f>
        <v>46268</v>
      </c>
    </row>
    <row r="70" spans="1:19" ht="15" customHeight="1" x14ac:dyDescent="0.25">
      <c r="A70" s="122">
        <v>9561</v>
      </c>
      <c r="B70" s="65" t="s">
        <v>172</v>
      </c>
      <c r="C70" s="65" t="s">
        <v>282</v>
      </c>
      <c r="D70" s="66">
        <v>46269</v>
      </c>
      <c r="E70" s="67">
        <v>0.47</v>
      </c>
      <c r="F70" s="65" t="s">
        <v>255</v>
      </c>
      <c r="G70" s="66">
        <v>46268</v>
      </c>
      <c r="H70">
        <v>40509398</v>
      </c>
      <c r="I70">
        <v>10</v>
      </c>
      <c r="J70" s="65" t="s">
        <v>1409</v>
      </c>
      <c r="K70" s="65" t="s">
        <v>1323</v>
      </c>
      <c r="L70" s="66">
        <v>46268</v>
      </c>
      <c r="M70" s="65" t="s">
        <v>287</v>
      </c>
      <c r="N70" s="65" t="s">
        <v>264</v>
      </c>
      <c r="O70" s="65" t="s">
        <v>259</v>
      </c>
      <c r="P70" s="66">
        <v>46269</v>
      </c>
      <c r="Q70" s="31">
        <f t="shared" si="2"/>
        <v>812</v>
      </c>
      <c r="R70" s="31">
        <f t="shared" si="3"/>
        <v>840</v>
      </c>
      <c r="S70" s="29">
        <f>IF($Q70&lt;Parâmetros!$E$19,$G70-1,$G70)</f>
        <v>46268</v>
      </c>
    </row>
    <row r="71" spans="1:19" ht="15" customHeight="1" x14ac:dyDescent="0.25">
      <c r="A71" s="122">
        <v>9561</v>
      </c>
      <c r="B71" s="65" t="s">
        <v>172</v>
      </c>
      <c r="C71" s="65" t="s">
        <v>282</v>
      </c>
      <c r="D71" s="66">
        <v>46269</v>
      </c>
      <c r="E71" s="67">
        <v>0.5</v>
      </c>
      <c r="F71" s="65" t="s">
        <v>255</v>
      </c>
      <c r="G71" s="66">
        <v>46268</v>
      </c>
      <c r="H71">
        <v>40509398</v>
      </c>
      <c r="I71">
        <v>20</v>
      </c>
      <c r="J71" s="65" t="s">
        <v>1410</v>
      </c>
      <c r="K71" s="65" t="s">
        <v>1411</v>
      </c>
      <c r="L71" s="66">
        <v>46268</v>
      </c>
      <c r="M71" s="65" t="s">
        <v>287</v>
      </c>
      <c r="N71" s="65" t="s">
        <v>264</v>
      </c>
      <c r="O71" s="65" t="s">
        <v>259</v>
      </c>
      <c r="P71" s="66">
        <v>46269</v>
      </c>
      <c r="Q71" s="31">
        <f t="shared" si="2"/>
        <v>846</v>
      </c>
      <c r="R71" s="31">
        <f t="shared" si="3"/>
        <v>876</v>
      </c>
      <c r="S71" s="29">
        <f>IF($Q71&lt;Parâmetros!$E$19,$G71-1,$G71)</f>
        <v>46268</v>
      </c>
    </row>
    <row r="72" spans="1:19" ht="15" customHeight="1" x14ac:dyDescent="0.25">
      <c r="A72" s="122">
        <v>9561</v>
      </c>
      <c r="B72" s="65" t="s">
        <v>172</v>
      </c>
      <c r="C72" s="65" t="s">
        <v>282</v>
      </c>
      <c r="D72" s="66">
        <v>46269</v>
      </c>
      <c r="E72" s="67">
        <v>0.39</v>
      </c>
      <c r="F72" s="65" t="s">
        <v>255</v>
      </c>
      <c r="G72" s="66">
        <v>46268</v>
      </c>
      <c r="H72">
        <v>40509397</v>
      </c>
      <c r="I72">
        <v>10</v>
      </c>
      <c r="J72" s="65" t="s">
        <v>1412</v>
      </c>
      <c r="K72" s="65" t="s">
        <v>1413</v>
      </c>
      <c r="L72" s="66">
        <v>46268</v>
      </c>
      <c r="M72" s="65" t="s">
        <v>287</v>
      </c>
      <c r="N72" s="65" t="s">
        <v>264</v>
      </c>
      <c r="O72" s="65" t="s">
        <v>259</v>
      </c>
      <c r="P72" s="66">
        <v>46269</v>
      </c>
      <c r="Q72" s="31">
        <f t="shared" si="2"/>
        <v>877</v>
      </c>
      <c r="R72" s="31">
        <f t="shared" si="3"/>
        <v>900</v>
      </c>
      <c r="S72" s="29">
        <f>IF($Q72&lt;Parâmetros!$E$19,$G72-1,$G72)</f>
        <v>46268</v>
      </c>
    </row>
    <row r="73" spans="1:19" ht="15" customHeight="1" x14ac:dyDescent="0.25">
      <c r="A73" s="122">
        <v>9561</v>
      </c>
      <c r="B73" s="65" t="s">
        <v>172</v>
      </c>
      <c r="C73" s="65" t="s">
        <v>282</v>
      </c>
      <c r="D73" s="66">
        <v>46269</v>
      </c>
      <c r="E73" s="67">
        <v>0.44</v>
      </c>
      <c r="F73" s="65" t="s">
        <v>255</v>
      </c>
      <c r="G73" s="66">
        <v>46268</v>
      </c>
      <c r="H73">
        <v>40509397</v>
      </c>
      <c r="I73">
        <v>20</v>
      </c>
      <c r="J73" s="65" t="s">
        <v>1414</v>
      </c>
      <c r="K73" s="65" t="s">
        <v>1415</v>
      </c>
      <c r="L73" s="66">
        <v>46268</v>
      </c>
      <c r="M73" s="65" t="s">
        <v>287</v>
      </c>
      <c r="N73" s="65" t="s">
        <v>264</v>
      </c>
      <c r="O73" s="65" t="s">
        <v>259</v>
      </c>
      <c r="P73" s="66">
        <v>46269</v>
      </c>
      <c r="Q73" s="31">
        <f t="shared" si="2"/>
        <v>908</v>
      </c>
      <c r="R73" s="31">
        <f t="shared" si="3"/>
        <v>934</v>
      </c>
      <c r="S73" s="29">
        <f>IF($Q73&lt;Parâmetros!$E$19,$G73-1,$G73)</f>
        <v>46268</v>
      </c>
    </row>
    <row r="74" spans="1:19" ht="15" customHeight="1" x14ac:dyDescent="0.25">
      <c r="A74" s="122">
        <v>9561</v>
      </c>
      <c r="B74" s="65" t="s">
        <v>172</v>
      </c>
      <c r="C74" s="65" t="s">
        <v>282</v>
      </c>
      <c r="D74" s="66">
        <v>46269</v>
      </c>
      <c r="E74" s="67">
        <v>0.4</v>
      </c>
      <c r="F74" s="65" t="s">
        <v>255</v>
      </c>
      <c r="G74" s="66">
        <v>46268</v>
      </c>
      <c r="H74">
        <v>40509399</v>
      </c>
      <c r="I74">
        <v>10</v>
      </c>
      <c r="J74" s="65" t="s">
        <v>1416</v>
      </c>
      <c r="K74" s="65" t="s">
        <v>1417</v>
      </c>
      <c r="L74" s="66">
        <v>46268</v>
      </c>
      <c r="M74" s="65" t="s">
        <v>287</v>
      </c>
      <c r="N74" s="65" t="s">
        <v>264</v>
      </c>
      <c r="O74" s="65" t="s">
        <v>259</v>
      </c>
      <c r="P74" s="66">
        <v>46269</v>
      </c>
      <c r="Q74" s="31">
        <f t="shared" si="2"/>
        <v>936</v>
      </c>
      <c r="R74" s="31">
        <f t="shared" si="3"/>
        <v>960</v>
      </c>
      <c r="S74" s="29">
        <f>IF($Q74&lt;Parâmetros!$E$19,$G74-1,$G74)</f>
        <v>46268</v>
      </c>
    </row>
    <row r="75" spans="1:19" ht="15" customHeight="1" x14ac:dyDescent="0.25">
      <c r="A75" s="122">
        <v>9561</v>
      </c>
      <c r="B75" s="65" t="s">
        <v>172</v>
      </c>
      <c r="C75" s="65" t="s">
        <v>282</v>
      </c>
      <c r="D75" s="66">
        <v>46269</v>
      </c>
      <c r="E75" s="67">
        <v>0.5</v>
      </c>
      <c r="F75" s="65" t="s">
        <v>255</v>
      </c>
      <c r="G75" s="66">
        <v>46268</v>
      </c>
      <c r="H75">
        <v>40509399</v>
      </c>
      <c r="I75">
        <v>20</v>
      </c>
      <c r="J75" s="65" t="s">
        <v>1418</v>
      </c>
      <c r="K75" s="65" t="s">
        <v>1419</v>
      </c>
      <c r="L75" s="66">
        <v>46268</v>
      </c>
      <c r="M75" s="65" t="s">
        <v>287</v>
      </c>
      <c r="N75" s="65" t="s">
        <v>264</v>
      </c>
      <c r="O75" s="65" t="s">
        <v>259</v>
      </c>
      <c r="P75" s="66">
        <v>46269</v>
      </c>
      <c r="Q75" s="31">
        <f t="shared" si="2"/>
        <v>968</v>
      </c>
      <c r="R75" s="31">
        <f t="shared" si="3"/>
        <v>998</v>
      </c>
      <c r="S75" s="29">
        <f>IF($Q75&lt;Parâmetros!$E$19,$G75-1,$G75)</f>
        <v>46268</v>
      </c>
    </row>
    <row r="76" spans="1:19" ht="15" customHeight="1" x14ac:dyDescent="0.25">
      <c r="A76" s="122">
        <v>9561</v>
      </c>
      <c r="B76" s="65" t="s">
        <v>172</v>
      </c>
      <c r="C76" s="65" t="s">
        <v>282</v>
      </c>
      <c r="D76" s="66">
        <v>46270</v>
      </c>
      <c r="E76" s="67">
        <v>0.56999999999999995</v>
      </c>
      <c r="F76" s="65" t="s">
        <v>255</v>
      </c>
      <c r="G76" s="66">
        <v>46269</v>
      </c>
      <c r="H76">
        <v>40509395</v>
      </c>
      <c r="I76">
        <v>10</v>
      </c>
      <c r="J76" s="65" t="s">
        <v>1420</v>
      </c>
      <c r="K76" s="65" t="s">
        <v>1421</v>
      </c>
      <c r="L76" s="66">
        <v>46269</v>
      </c>
      <c r="M76" s="65" t="s">
        <v>287</v>
      </c>
      <c r="N76" s="65" t="s">
        <v>264</v>
      </c>
      <c r="O76" s="65" t="s">
        <v>259</v>
      </c>
      <c r="P76" s="66">
        <v>46270</v>
      </c>
      <c r="Q76" s="31">
        <f t="shared" si="2"/>
        <v>444</v>
      </c>
      <c r="R76" s="31">
        <f t="shared" si="3"/>
        <v>479</v>
      </c>
      <c r="S76" s="29">
        <f>IF($Q76&lt;Parâmetros!$E$19,$G76-1,$G76)</f>
        <v>46269</v>
      </c>
    </row>
    <row r="77" spans="1:19" ht="15" customHeight="1" x14ac:dyDescent="0.25">
      <c r="A77" s="122">
        <v>9561</v>
      </c>
      <c r="B77" s="65" t="s">
        <v>172</v>
      </c>
      <c r="C77" s="65" t="s">
        <v>282</v>
      </c>
      <c r="D77" s="66">
        <v>46270</v>
      </c>
      <c r="E77" s="67">
        <v>0.5</v>
      </c>
      <c r="F77" s="65" t="s">
        <v>255</v>
      </c>
      <c r="G77" s="66">
        <v>46269</v>
      </c>
      <c r="H77">
        <v>40509395</v>
      </c>
      <c r="I77">
        <v>20</v>
      </c>
      <c r="J77" s="65" t="s">
        <v>1422</v>
      </c>
      <c r="K77" s="65" t="s">
        <v>1423</v>
      </c>
      <c r="L77" s="66">
        <v>46269</v>
      </c>
      <c r="M77" s="65" t="s">
        <v>287</v>
      </c>
      <c r="N77" s="65" t="s">
        <v>264</v>
      </c>
      <c r="O77" s="65" t="s">
        <v>259</v>
      </c>
      <c r="P77" s="66">
        <v>46270</v>
      </c>
      <c r="Q77" s="31">
        <f t="shared" si="2"/>
        <v>480</v>
      </c>
      <c r="R77" s="31">
        <f t="shared" si="3"/>
        <v>510</v>
      </c>
      <c r="S77" s="29">
        <f>IF($Q77&lt;Parâmetros!$E$19,$G77-1,$G77)</f>
        <v>46269</v>
      </c>
    </row>
    <row r="78" spans="1:19" ht="15" customHeight="1" x14ac:dyDescent="0.25">
      <c r="A78" s="122">
        <v>9561</v>
      </c>
      <c r="B78" s="65" t="s">
        <v>172</v>
      </c>
      <c r="C78" s="65" t="s">
        <v>282</v>
      </c>
      <c r="D78" s="66">
        <v>46270</v>
      </c>
      <c r="E78" s="67">
        <v>0.49</v>
      </c>
      <c r="F78" s="65" t="s">
        <v>255</v>
      </c>
      <c r="G78" s="66">
        <v>46269</v>
      </c>
      <c r="H78">
        <v>40509396</v>
      </c>
      <c r="I78">
        <v>10</v>
      </c>
      <c r="J78" s="65" t="s">
        <v>1424</v>
      </c>
      <c r="K78" s="65" t="s">
        <v>1425</v>
      </c>
      <c r="L78" s="66">
        <v>46269</v>
      </c>
      <c r="M78" s="65" t="s">
        <v>287</v>
      </c>
      <c r="N78" s="65" t="s">
        <v>264</v>
      </c>
      <c r="O78" s="65" t="s">
        <v>259</v>
      </c>
      <c r="P78" s="66">
        <v>46270</v>
      </c>
      <c r="Q78" s="31">
        <f t="shared" si="2"/>
        <v>511</v>
      </c>
      <c r="R78" s="31">
        <f t="shared" si="3"/>
        <v>540</v>
      </c>
      <c r="S78" s="29">
        <f>IF($Q78&lt;Parâmetros!$E$19,$G78-1,$G78)</f>
        <v>46269</v>
      </c>
    </row>
    <row r="79" spans="1:19" ht="15" customHeight="1" x14ac:dyDescent="0.25">
      <c r="A79" s="122">
        <v>9561</v>
      </c>
      <c r="B79" s="65" t="s">
        <v>172</v>
      </c>
      <c r="C79" s="65" t="s">
        <v>282</v>
      </c>
      <c r="D79" s="66">
        <v>46270</v>
      </c>
      <c r="E79" s="67">
        <v>0.54</v>
      </c>
      <c r="F79" s="65" t="s">
        <v>255</v>
      </c>
      <c r="G79" s="66">
        <v>46269</v>
      </c>
      <c r="H79">
        <v>40509396</v>
      </c>
      <c r="I79">
        <v>20</v>
      </c>
      <c r="J79" s="65" t="s">
        <v>1426</v>
      </c>
      <c r="K79" s="65" t="s">
        <v>1427</v>
      </c>
      <c r="L79" s="66">
        <v>46269</v>
      </c>
      <c r="M79" s="65" t="s">
        <v>287</v>
      </c>
      <c r="N79" s="65" t="s">
        <v>264</v>
      </c>
      <c r="O79" s="65" t="s">
        <v>259</v>
      </c>
      <c r="P79" s="66">
        <v>46270</v>
      </c>
      <c r="Q79" s="31">
        <f t="shared" si="2"/>
        <v>541</v>
      </c>
      <c r="R79" s="31">
        <f t="shared" si="3"/>
        <v>573</v>
      </c>
      <c r="S79" s="29">
        <f>IF($Q79&lt;Parâmetros!$E$19,$G79-1,$G79)</f>
        <v>46269</v>
      </c>
    </row>
    <row r="80" spans="1:19" ht="15" customHeight="1" x14ac:dyDescent="0.25">
      <c r="A80" s="122">
        <v>9561</v>
      </c>
      <c r="B80" s="65" t="s">
        <v>172</v>
      </c>
      <c r="C80" s="65" t="s">
        <v>282</v>
      </c>
      <c r="D80" s="66">
        <v>46270</v>
      </c>
      <c r="E80" s="67">
        <v>0.45</v>
      </c>
      <c r="F80" s="65" t="s">
        <v>255</v>
      </c>
      <c r="G80" s="66">
        <v>46269</v>
      </c>
      <c r="H80">
        <v>40509400</v>
      </c>
      <c r="I80">
        <v>10</v>
      </c>
      <c r="J80" s="65" t="s">
        <v>1428</v>
      </c>
      <c r="K80" s="65" t="s">
        <v>1429</v>
      </c>
      <c r="L80" s="66">
        <v>46269</v>
      </c>
      <c r="M80" s="65" t="s">
        <v>287</v>
      </c>
      <c r="N80" s="65" t="s">
        <v>264</v>
      </c>
      <c r="O80" s="65" t="s">
        <v>259</v>
      </c>
      <c r="P80" s="66">
        <v>46270</v>
      </c>
      <c r="Q80" s="31">
        <f t="shared" si="2"/>
        <v>574</v>
      </c>
      <c r="R80" s="31">
        <f t="shared" si="3"/>
        <v>601</v>
      </c>
      <c r="S80" s="29">
        <f>IF($Q80&lt;Parâmetros!$E$19,$G80-1,$G80)</f>
        <v>46269</v>
      </c>
    </row>
    <row r="81" spans="1:19" ht="15" customHeight="1" x14ac:dyDescent="0.25">
      <c r="A81" s="122">
        <v>9561</v>
      </c>
      <c r="B81" s="65" t="s">
        <v>172</v>
      </c>
      <c r="C81" s="65" t="s">
        <v>282</v>
      </c>
      <c r="D81" s="66">
        <v>46270</v>
      </c>
      <c r="E81" s="67">
        <v>0.5</v>
      </c>
      <c r="F81" s="65" t="s">
        <v>255</v>
      </c>
      <c r="G81" s="66">
        <v>46269</v>
      </c>
      <c r="H81">
        <v>40509400</v>
      </c>
      <c r="I81">
        <v>20</v>
      </c>
      <c r="J81" s="65" t="s">
        <v>1430</v>
      </c>
      <c r="K81" s="65" t="s">
        <v>1431</v>
      </c>
      <c r="L81" s="66">
        <v>46269</v>
      </c>
      <c r="M81" s="65" t="s">
        <v>287</v>
      </c>
      <c r="N81" s="65" t="s">
        <v>264</v>
      </c>
      <c r="O81" s="65" t="s">
        <v>259</v>
      </c>
      <c r="P81" s="66">
        <v>46270</v>
      </c>
      <c r="Q81" s="31">
        <f t="shared" si="2"/>
        <v>602</v>
      </c>
      <c r="R81" s="31">
        <f t="shared" si="3"/>
        <v>632</v>
      </c>
      <c r="S81" s="29">
        <f>IF($Q81&lt;Parâmetros!$E$19,$G81-1,$G81)</f>
        <v>46269</v>
      </c>
    </row>
    <row r="82" spans="1:19" ht="15" customHeight="1" x14ac:dyDescent="0.25">
      <c r="A82" s="122">
        <v>9561</v>
      </c>
      <c r="B82" s="65" t="s">
        <v>172</v>
      </c>
      <c r="C82" s="65" t="s">
        <v>282</v>
      </c>
      <c r="D82" s="66">
        <v>46270</v>
      </c>
      <c r="E82" s="67">
        <v>0.49</v>
      </c>
      <c r="F82" s="65" t="s">
        <v>255</v>
      </c>
      <c r="G82" s="66">
        <v>46269</v>
      </c>
      <c r="H82">
        <v>40509401</v>
      </c>
      <c r="I82">
        <v>10</v>
      </c>
      <c r="J82" s="65" t="s">
        <v>1432</v>
      </c>
      <c r="K82" s="65" t="s">
        <v>1433</v>
      </c>
      <c r="L82" s="66">
        <v>46269</v>
      </c>
      <c r="M82" s="65" t="s">
        <v>287</v>
      </c>
      <c r="N82" s="65" t="s">
        <v>264</v>
      </c>
      <c r="O82" s="65" t="s">
        <v>259</v>
      </c>
      <c r="P82" s="66">
        <v>46270</v>
      </c>
      <c r="Q82" s="31">
        <f t="shared" si="2"/>
        <v>634</v>
      </c>
      <c r="R82" s="31">
        <f t="shared" si="3"/>
        <v>663</v>
      </c>
      <c r="S82" s="29">
        <f>IF($Q82&lt;Parâmetros!$E$19,$G82-1,$G82)</f>
        <v>46269</v>
      </c>
    </row>
    <row r="83" spans="1:19" ht="15" customHeight="1" x14ac:dyDescent="0.25">
      <c r="A83" s="122">
        <v>9561</v>
      </c>
      <c r="B83" s="65" t="s">
        <v>172</v>
      </c>
      <c r="C83" s="65" t="s">
        <v>282</v>
      </c>
      <c r="D83" s="66">
        <v>46270</v>
      </c>
      <c r="E83" s="67">
        <v>0.49</v>
      </c>
      <c r="F83" s="65" t="s">
        <v>255</v>
      </c>
      <c r="G83" s="66">
        <v>46269</v>
      </c>
      <c r="H83">
        <v>40509401</v>
      </c>
      <c r="I83">
        <v>20</v>
      </c>
      <c r="J83" s="65" t="s">
        <v>1434</v>
      </c>
      <c r="K83" s="65" t="s">
        <v>1435</v>
      </c>
      <c r="L83" s="66">
        <v>46269</v>
      </c>
      <c r="M83" s="65" t="s">
        <v>287</v>
      </c>
      <c r="N83" s="65" t="s">
        <v>264</v>
      </c>
      <c r="O83" s="65" t="s">
        <v>259</v>
      </c>
      <c r="P83" s="66">
        <v>46270</v>
      </c>
      <c r="Q83" s="31">
        <f t="shared" si="2"/>
        <v>664</v>
      </c>
      <c r="R83" s="31">
        <f t="shared" si="3"/>
        <v>693</v>
      </c>
      <c r="S83" s="29">
        <f>IF($Q83&lt;Parâmetros!$E$19,$G83-1,$G83)</f>
        <v>46269</v>
      </c>
    </row>
    <row r="84" spans="1:19" ht="15" customHeight="1" x14ac:dyDescent="0.25">
      <c r="A84" s="122">
        <v>9561</v>
      </c>
      <c r="B84" s="65" t="s">
        <v>172</v>
      </c>
      <c r="C84" s="65" t="s">
        <v>282</v>
      </c>
      <c r="D84" s="66">
        <v>46270</v>
      </c>
      <c r="E84" s="67">
        <v>0.5</v>
      </c>
      <c r="F84" s="65" t="s">
        <v>255</v>
      </c>
      <c r="G84" s="66">
        <v>46269</v>
      </c>
      <c r="H84">
        <v>40509402</v>
      </c>
      <c r="I84">
        <v>10</v>
      </c>
      <c r="J84" s="65" t="s">
        <v>1436</v>
      </c>
      <c r="K84" s="65" t="s">
        <v>1437</v>
      </c>
      <c r="L84" s="66">
        <v>46269</v>
      </c>
      <c r="M84" s="65" t="s">
        <v>287</v>
      </c>
      <c r="N84" s="65" t="s">
        <v>264</v>
      </c>
      <c r="O84" s="65" t="s">
        <v>259</v>
      </c>
      <c r="P84" s="66">
        <v>46270</v>
      </c>
      <c r="Q84" s="31">
        <f t="shared" si="2"/>
        <v>755</v>
      </c>
      <c r="R84" s="31">
        <f t="shared" si="3"/>
        <v>785</v>
      </c>
      <c r="S84" s="29">
        <f>IF($Q84&lt;Parâmetros!$E$19,$G84-1,$G84)</f>
        <v>46269</v>
      </c>
    </row>
    <row r="85" spans="1:19" ht="15" customHeight="1" x14ac:dyDescent="0.25">
      <c r="A85" s="122">
        <v>9561</v>
      </c>
      <c r="B85" s="65" t="s">
        <v>172</v>
      </c>
      <c r="C85" s="65" t="s">
        <v>282</v>
      </c>
      <c r="D85" s="66">
        <v>46270</v>
      </c>
      <c r="E85" s="67">
        <v>0.54</v>
      </c>
      <c r="F85" s="65" t="s">
        <v>255</v>
      </c>
      <c r="G85" s="66">
        <v>46269</v>
      </c>
      <c r="H85">
        <v>40509402</v>
      </c>
      <c r="I85">
        <v>20</v>
      </c>
      <c r="J85" s="65" t="s">
        <v>1438</v>
      </c>
      <c r="K85" s="65" t="s">
        <v>1439</v>
      </c>
      <c r="L85" s="66">
        <v>46269</v>
      </c>
      <c r="M85" s="65" t="s">
        <v>287</v>
      </c>
      <c r="N85" s="65" t="s">
        <v>264</v>
      </c>
      <c r="O85" s="65" t="s">
        <v>259</v>
      </c>
      <c r="P85" s="66">
        <v>46270</v>
      </c>
      <c r="Q85" s="31">
        <f t="shared" si="2"/>
        <v>785</v>
      </c>
      <c r="R85" s="31">
        <f t="shared" si="3"/>
        <v>817</v>
      </c>
      <c r="S85" s="29">
        <f>IF($Q85&lt;Parâmetros!$E$19,$G85-1,$G85)</f>
        <v>46269</v>
      </c>
    </row>
    <row r="86" spans="1:19" ht="15" customHeight="1" x14ac:dyDescent="0.25">
      <c r="A86" s="122">
        <v>9561</v>
      </c>
      <c r="B86" s="65" t="s">
        <v>172</v>
      </c>
      <c r="C86" s="65" t="s">
        <v>282</v>
      </c>
      <c r="D86" s="66">
        <v>46270</v>
      </c>
      <c r="E86" s="67">
        <v>0.45</v>
      </c>
      <c r="F86" s="65" t="s">
        <v>255</v>
      </c>
      <c r="G86" s="66">
        <v>46269</v>
      </c>
      <c r="H86">
        <v>40509403</v>
      </c>
      <c r="I86">
        <v>10</v>
      </c>
      <c r="J86" s="65" t="s">
        <v>1440</v>
      </c>
      <c r="K86" s="65" t="s">
        <v>1441</v>
      </c>
      <c r="L86" s="66">
        <v>46269</v>
      </c>
      <c r="M86" s="65" t="s">
        <v>287</v>
      </c>
      <c r="N86" s="65" t="s">
        <v>264</v>
      </c>
      <c r="O86" s="65" t="s">
        <v>259</v>
      </c>
      <c r="P86" s="66">
        <v>46270</v>
      </c>
      <c r="Q86" s="31">
        <f t="shared" si="2"/>
        <v>819</v>
      </c>
      <c r="R86" s="31">
        <f t="shared" si="3"/>
        <v>846</v>
      </c>
      <c r="S86" s="29">
        <f>IF($Q86&lt;Parâmetros!$E$19,$G86-1,$G86)</f>
        <v>46269</v>
      </c>
    </row>
    <row r="87" spans="1:19" ht="15" customHeight="1" x14ac:dyDescent="0.25">
      <c r="A87" s="122">
        <v>9561</v>
      </c>
      <c r="B87" s="65" t="s">
        <v>172</v>
      </c>
      <c r="C87" s="65" t="s">
        <v>282</v>
      </c>
      <c r="D87" s="66">
        <v>46270</v>
      </c>
      <c r="E87" s="67">
        <v>0.45</v>
      </c>
      <c r="F87" s="65" t="s">
        <v>255</v>
      </c>
      <c r="G87" s="66">
        <v>46269</v>
      </c>
      <c r="H87">
        <v>40509403</v>
      </c>
      <c r="I87">
        <v>20</v>
      </c>
      <c r="J87" s="65" t="s">
        <v>1442</v>
      </c>
      <c r="K87" s="65" t="s">
        <v>1443</v>
      </c>
      <c r="L87" s="66">
        <v>46269</v>
      </c>
      <c r="M87" s="65" t="s">
        <v>287</v>
      </c>
      <c r="N87" s="65" t="s">
        <v>264</v>
      </c>
      <c r="O87" s="65" t="s">
        <v>259</v>
      </c>
      <c r="P87" s="66">
        <v>46270</v>
      </c>
      <c r="Q87" s="31">
        <f t="shared" si="2"/>
        <v>846</v>
      </c>
      <c r="R87" s="31">
        <f t="shared" si="3"/>
        <v>874</v>
      </c>
      <c r="S87" s="29">
        <f>IF($Q87&lt;Parâmetros!$E$19,$G87-1,$G87)</f>
        <v>46269</v>
      </c>
    </row>
    <row r="88" spans="1:19" ht="15" customHeight="1" x14ac:dyDescent="0.25">
      <c r="A88" s="122">
        <v>9561</v>
      </c>
      <c r="B88" s="65" t="s">
        <v>172</v>
      </c>
      <c r="C88" s="65" t="s">
        <v>282</v>
      </c>
      <c r="D88" s="66">
        <v>46270</v>
      </c>
      <c r="E88" s="67">
        <v>0.99</v>
      </c>
      <c r="F88" s="65" t="s">
        <v>255</v>
      </c>
      <c r="G88" s="66">
        <v>46269</v>
      </c>
      <c r="H88">
        <v>40509413</v>
      </c>
      <c r="I88">
        <v>10</v>
      </c>
      <c r="J88" s="65" t="s">
        <v>1444</v>
      </c>
      <c r="K88" s="65" t="s">
        <v>1445</v>
      </c>
      <c r="L88" s="66">
        <v>46269</v>
      </c>
      <c r="M88" s="65" t="s">
        <v>287</v>
      </c>
      <c r="N88">
        <v>3002683</v>
      </c>
      <c r="O88" s="65" t="s">
        <v>259</v>
      </c>
      <c r="P88" s="66">
        <v>46270</v>
      </c>
      <c r="Q88" s="31">
        <f t="shared" si="2"/>
        <v>876</v>
      </c>
      <c r="R88" s="31">
        <f t="shared" si="3"/>
        <v>936</v>
      </c>
      <c r="S88" s="29">
        <f>IF($Q88&lt;Parâmetros!$E$19,$G88-1,$G88)</f>
        <v>46269</v>
      </c>
    </row>
    <row r="89" spans="1:19" ht="15" customHeight="1" x14ac:dyDescent="0.25">
      <c r="A89" s="122">
        <v>9561</v>
      </c>
      <c r="B89" s="65" t="s">
        <v>172</v>
      </c>
      <c r="C89" s="65" t="s">
        <v>282</v>
      </c>
      <c r="D89" s="66">
        <v>46270</v>
      </c>
      <c r="E89" s="67">
        <v>0.9</v>
      </c>
      <c r="F89" s="65" t="s">
        <v>255</v>
      </c>
      <c r="G89" s="66">
        <v>46269</v>
      </c>
      <c r="H89">
        <v>40509413</v>
      </c>
      <c r="I89">
        <v>20</v>
      </c>
      <c r="J89" s="65" t="s">
        <v>1446</v>
      </c>
      <c r="K89" s="65" t="s">
        <v>1447</v>
      </c>
      <c r="L89" s="66">
        <v>46269</v>
      </c>
      <c r="M89" s="65" t="s">
        <v>287</v>
      </c>
      <c r="N89">
        <v>3002683</v>
      </c>
      <c r="O89" s="65" t="s">
        <v>259</v>
      </c>
      <c r="P89" s="66">
        <v>46270</v>
      </c>
      <c r="Q89" s="31">
        <f t="shared" si="2"/>
        <v>937</v>
      </c>
      <c r="R89" s="31">
        <f t="shared" si="3"/>
        <v>991</v>
      </c>
      <c r="S89" s="29">
        <f>IF($Q89&lt;Parâmetros!$E$19,$G89-1,$G89)</f>
        <v>46269</v>
      </c>
    </row>
    <row r="90" spans="1:19" ht="15" customHeight="1" x14ac:dyDescent="0.25">
      <c r="A90" s="122">
        <v>9561</v>
      </c>
      <c r="B90" s="65" t="s">
        <v>172</v>
      </c>
      <c r="C90" s="65" t="s">
        <v>282</v>
      </c>
      <c r="D90" s="66">
        <v>46270</v>
      </c>
      <c r="E90" s="67">
        <v>1.5</v>
      </c>
      <c r="F90" s="65" t="s">
        <v>255</v>
      </c>
      <c r="G90" s="66">
        <v>46270</v>
      </c>
      <c r="H90">
        <v>40509385</v>
      </c>
      <c r="I90">
        <v>10</v>
      </c>
      <c r="J90" s="65" t="s">
        <v>1448</v>
      </c>
      <c r="K90" s="65" t="s">
        <v>1449</v>
      </c>
      <c r="L90" s="66">
        <v>46270</v>
      </c>
      <c r="M90" s="65" t="s">
        <v>287</v>
      </c>
      <c r="N90">
        <v>3012006</v>
      </c>
      <c r="O90" s="65" t="s">
        <v>259</v>
      </c>
      <c r="P90" s="66">
        <v>46270</v>
      </c>
      <c r="Q90" s="31">
        <f t="shared" si="2"/>
        <v>450</v>
      </c>
      <c r="R90" s="31">
        <f t="shared" si="3"/>
        <v>540</v>
      </c>
      <c r="S90" s="29">
        <f>IF($Q90&lt;Parâmetros!$E$19,$G90-1,$G90)</f>
        <v>46270</v>
      </c>
    </row>
    <row r="91" spans="1:19" ht="15" customHeight="1" x14ac:dyDescent="0.25">
      <c r="A91" s="122">
        <v>9561</v>
      </c>
      <c r="B91" s="65" t="s">
        <v>172</v>
      </c>
      <c r="C91" s="65" t="s">
        <v>282</v>
      </c>
      <c r="D91" s="66">
        <v>46270</v>
      </c>
      <c r="E91" s="67">
        <v>0.47</v>
      </c>
      <c r="F91" s="65" t="s">
        <v>255</v>
      </c>
      <c r="G91" s="66">
        <v>46270</v>
      </c>
      <c r="H91">
        <v>40509385</v>
      </c>
      <c r="I91">
        <v>20</v>
      </c>
      <c r="J91" s="65" t="s">
        <v>1450</v>
      </c>
      <c r="K91" s="65" t="s">
        <v>1451</v>
      </c>
      <c r="L91" s="66">
        <v>46270</v>
      </c>
      <c r="M91" s="65" t="s">
        <v>287</v>
      </c>
      <c r="N91">
        <v>3012006</v>
      </c>
      <c r="O91" s="65" t="s">
        <v>259</v>
      </c>
      <c r="P91" s="66">
        <v>46270</v>
      </c>
      <c r="Q91" s="31">
        <f t="shared" si="2"/>
        <v>543</v>
      </c>
      <c r="R91" s="31">
        <f t="shared" si="3"/>
        <v>571</v>
      </c>
      <c r="S91" s="29">
        <f>IF($Q91&lt;Parâmetros!$E$19,$G91-1,$G91)</f>
        <v>46270</v>
      </c>
    </row>
    <row r="92" spans="1:19" ht="15" customHeight="1" x14ac:dyDescent="0.25">
      <c r="A92" s="122">
        <v>9561</v>
      </c>
      <c r="B92" s="65" t="s">
        <v>172</v>
      </c>
      <c r="C92" s="65" t="s">
        <v>282</v>
      </c>
      <c r="D92" s="66">
        <v>46270</v>
      </c>
      <c r="E92" s="67">
        <v>0.2</v>
      </c>
      <c r="F92" s="65" t="s">
        <v>255</v>
      </c>
      <c r="G92" s="66">
        <v>46270</v>
      </c>
      <c r="H92">
        <v>40509404</v>
      </c>
      <c r="I92">
        <v>10</v>
      </c>
      <c r="J92" s="65" t="s">
        <v>1452</v>
      </c>
      <c r="K92" s="65" t="s">
        <v>1453</v>
      </c>
      <c r="L92" s="66">
        <v>46270</v>
      </c>
      <c r="M92" s="65" t="s">
        <v>287</v>
      </c>
      <c r="N92" s="65" t="s">
        <v>264</v>
      </c>
      <c r="O92" s="65" t="s">
        <v>259</v>
      </c>
      <c r="P92" s="66">
        <v>46270</v>
      </c>
      <c r="Q92" s="31">
        <f t="shared" si="2"/>
        <v>572</v>
      </c>
      <c r="R92" s="31">
        <f t="shared" si="3"/>
        <v>584</v>
      </c>
      <c r="S92" s="29">
        <f>IF($Q92&lt;Parâmetros!$E$19,$G92-1,$G92)</f>
        <v>46270</v>
      </c>
    </row>
    <row r="93" spans="1:19" ht="15" customHeight="1" x14ac:dyDescent="0.25">
      <c r="A93" s="122">
        <v>9561</v>
      </c>
      <c r="B93" s="65" t="s">
        <v>172</v>
      </c>
      <c r="C93" s="65" t="s">
        <v>282</v>
      </c>
      <c r="D93" s="66">
        <v>46270</v>
      </c>
      <c r="E93" s="67">
        <v>0.45</v>
      </c>
      <c r="F93" s="65" t="s">
        <v>255</v>
      </c>
      <c r="G93" s="66">
        <v>46270</v>
      </c>
      <c r="H93">
        <v>40509404</v>
      </c>
      <c r="I93">
        <v>20</v>
      </c>
      <c r="J93" s="65" t="s">
        <v>1454</v>
      </c>
      <c r="K93" s="65" t="s">
        <v>1455</v>
      </c>
      <c r="L93" s="66">
        <v>46270</v>
      </c>
      <c r="M93" s="65" t="s">
        <v>287</v>
      </c>
      <c r="N93" s="65" t="s">
        <v>264</v>
      </c>
      <c r="O93" s="65" t="s">
        <v>259</v>
      </c>
      <c r="P93" s="66">
        <v>46270</v>
      </c>
      <c r="Q93" s="31">
        <f t="shared" si="2"/>
        <v>589</v>
      </c>
      <c r="R93" s="31">
        <f t="shared" si="3"/>
        <v>616</v>
      </c>
      <c r="S93" s="29">
        <f>IF($Q93&lt;Parâmetros!$E$19,$G93-1,$G93)</f>
        <v>46270</v>
      </c>
    </row>
    <row r="94" spans="1:19" ht="15" customHeight="1" x14ac:dyDescent="0.25">
      <c r="A94" s="122">
        <v>9561</v>
      </c>
      <c r="B94" s="65" t="s">
        <v>172</v>
      </c>
      <c r="C94" s="65" t="s">
        <v>282</v>
      </c>
      <c r="D94" s="66">
        <v>46270</v>
      </c>
      <c r="E94" s="67">
        <v>0.44</v>
      </c>
      <c r="F94" s="65" t="s">
        <v>255</v>
      </c>
      <c r="G94" s="66">
        <v>46270</v>
      </c>
      <c r="H94">
        <v>40509405</v>
      </c>
      <c r="I94">
        <v>10</v>
      </c>
      <c r="J94" s="65" t="s">
        <v>1456</v>
      </c>
      <c r="K94" s="65" t="s">
        <v>1457</v>
      </c>
      <c r="L94" s="66">
        <v>46270</v>
      </c>
      <c r="M94" s="65" t="s">
        <v>287</v>
      </c>
      <c r="N94" s="65" t="s">
        <v>264</v>
      </c>
      <c r="O94" s="65" t="s">
        <v>259</v>
      </c>
      <c r="P94" s="66">
        <v>46270</v>
      </c>
      <c r="Q94" s="31">
        <f t="shared" si="2"/>
        <v>617</v>
      </c>
      <c r="R94" s="31">
        <f t="shared" si="3"/>
        <v>643</v>
      </c>
      <c r="S94" s="29">
        <f>IF($Q94&lt;Parâmetros!$E$19,$G94-1,$G94)</f>
        <v>46270</v>
      </c>
    </row>
    <row r="95" spans="1:19" ht="15" customHeight="1" x14ac:dyDescent="0.25">
      <c r="A95" s="122">
        <v>9561</v>
      </c>
      <c r="B95" s="65" t="s">
        <v>172</v>
      </c>
      <c r="C95" s="65" t="s">
        <v>282</v>
      </c>
      <c r="D95" s="66">
        <v>46270</v>
      </c>
      <c r="E95" s="67">
        <v>0.79</v>
      </c>
      <c r="F95" s="65" t="s">
        <v>255</v>
      </c>
      <c r="G95" s="66">
        <v>46270</v>
      </c>
      <c r="H95">
        <v>40509405</v>
      </c>
      <c r="I95">
        <v>20</v>
      </c>
      <c r="J95" s="65" t="s">
        <v>1458</v>
      </c>
      <c r="K95" s="65" t="s">
        <v>1459</v>
      </c>
      <c r="L95" s="66">
        <v>46270</v>
      </c>
      <c r="M95" s="65" t="s">
        <v>287</v>
      </c>
      <c r="N95" s="65" t="s">
        <v>264</v>
      </c>
      <c r="O95" s="65" t="s">
        <v>259</v>
      </c>
      <c r="P95" s="66">
        <v>46270</v>
      </c>
      <c r="Q95" s="31">
        <f t="shared" si="2"/>
        <v>651</v>
      </c>
      <c r="R95" s="31">
        <f t="shared" si="3"/>
        <v>698</v>
      </c>
      <c r="S95" s="29">
        <f>IF($Q95&lt;Parâmetros!$E$19,$G95-1,$G95)</f>
        <v>46270</v>
      </c>
    </row>
    <row r="96" spans="1:19" ht="15" customHeight="1" x14ac:dyDescent="0.25">
      <c r="A96" s="122">
        <v>9561</v>
      </c>
      <c r="B96" s="65" t="s">
        <v>172</v>
      </c>
      <c r="C96" s="65" t="s">
        <v>282</v>
      </c>
      <c r="D96" s="66">
        <v>46270</v>
      </c>
      <c r="E96" s="67">
        <v>0.24</v>
      </c>
      <c r="F96" s="65" t="s">
        <v>255</v>
      </c>
      <c r="G96" s="66">
        <v>46270</v>
      </c>
      <c r="H96">
        <v>40509406</v>
      </c>
      <c r="I96">
        <v>10</v>
      </c>
      <c r="J96" s="65" t="s">
        <v>1460</v>
      </c>
      <c r="K96" s="65" t="s">
        <v>1461</v>
      </c>
      <c r="L96" s="66">
        <v>46270</v>
      </c>
      <c r="M96" s="65" t="s">
        <v>287</v>
      </c>
      <c r="N96" s="65" t="s">
        <v>264</v>
      </c>
      <c r="O96" s="65" t="s">
        <v>259</v>
      </c>
      <c r="P96" s="66">
        <v>46270</v>
      </c>
      <c r="Q96" s="31">
        <f t="shared" si="2"/>
        <v>758</v>
      </c>
      <c r="R96" s="31">
        <f t="shared" si="3"/>
        <v>772</v>
      </c>
      <c r="S96" s="29">
        <f>IF($Q96&lt;Parâmetros!$E$19,$G96-1,$G96)</f>
        <v>46270</v>
      </c>
    </row>
    <row r="97" spans="1:19" ht="15" customHeight="1" x14ac:dyDescent="0.25">
      <c r="A97" s="122">
        <v>9561</v>
      </c>
      <c r="B97" s="65" t="s">
        <v>172</v>
      </c>
      <c r="C97" s="65" t="s">
        <v>282</v>
      </c>
      <c r="D97" s="66">
        <v>46270</v>
      </c>
      <c r="E97" s="67">
        <v>0.4</v>
      </c>
      <c r="F97" s="65" t="s">
        <v>255</v>
      </c>
      <c r="G97" s="66">
        <v>46270</v>
      </c>
      <c r="H97">
        <v>40509407</v>
      </c>
      <c r="I97">
        <v>10</v>
      </c>
      <c r="J97" s="65" t="s">
        <v>1462</v>
      </c>
      <c r="K97" s="65" t="s">
        <v>1463</v>
      </c>
      <c r="L97" s="66">
        <v>46270</v>
      </c>
      <c r="M97" s="65" t="s">
        <v>287</v>
      </c>
      <c r="N97" s="65" t="s">
        <v>264</v>
      </c>
      <c r="O97" s="65" t="s">
        <v>259</v>
      </c>
      <c r="P97" s="66">
        <v>46270</v>
      </c>
      <c r="Q97" s="31">
        <f t="shared" si="2"/>
        <v>783</v>
      </c>
      <c r="R97" s="31">
        <f t="shared" si="3"/>
        <v>807</v>
      </c>
      <c r="S97" s="29">
        <f>IF($Q97&lt;Parâmetros!$E$19,$G97-1,$G97)</f>
        <v>46270</v>
      </c>
    </row>
    <row r="98" spans="1:19" ht="15" customHeight="1" x14ac:dyDescent="0.25">
      <c r="A98" s="122">
        <v>9561</v>
      </c>
      <c r="B98" s="65" t="s">
        <v>172</v>
      </c>
      <c r="C98" s="65" t="s">
        <v>282</v>
      </c>
      <c r="D98" s="66">
        <v>46270</v>
      </c>
      <c r="E98" s="67">
        <v>0.32</v>
      </c>
      <c r="F98" s="65" t="s">
        <v>255</v>
      </c>
      <c r="G98" s="66">
        <v>46270</v>
      </c>
      <c r="H98">
        <v>40509407</v>
      </c>
      <c r="I98">
        <v>20</v>
      </c>
      <c r="J98" s="65" t="s">
        <v>1464</v>
      </c>
      <c r="K98" s="65" t="s">
        <v>1465</v>
      </c>
      <c r="L98" s="66">
        <v>46270</v>
      </c>
      <c r="M98" s="65" t="s">
        <v>287</v>
      </c>
      <c r="N98" s="65" t="s">
        <v>264</v>
      </c>
      <c r="O98" s="65" t="s">
        <v>259</v>
      </c>
      <c r="P98" s="66">
        <v>46270</v>
      </c>
      <c r="Q98" s="31">
        <f t="shared" si="2"/>
        <v>808</v>
      </c>
      <c r="R98" s="31">
        <f t="shared" si="3"/>
        <v>828</v>
      </c>
      <c r="S98" s="29">
        <f>IF($Q98&lt;Parâmetros!$E$19,$G98-1,$G98)</f>
        <v>46270</v>
      </c>
    </row>
    <row r="99" spans="1:19" ht="15" customHeight="1" x14ac:dyDescent="0.25">
      <c r="A99" s="122">
        <v>9561</v>
      </c>
      <c r="B99" s="65" t="s">
        <v>172</v>
      </c>
      <c r="C99" s="65" t="s">
        <v>282</v>
      </c>
      <c r="D99" s="66">
        <v>46270</v>
      </c>
      <c r="E99" s="67">
        <v>0.17</v>
      </c>
      <c r="F99" s="65" t="s">
        <v>255</v>
      </c>
      <c r="G99" s="66">
        <v>46270</v>
      </c>
      <c r="H99">
        <v>40509406</v>
      </c>
      <c r="I99">
        <v>20</v>
      </c>
      <c r="J99" s="65" t="s">
        <v>1466</v>
      </c>
      <c r="K99" s="65" t="s">
        <v>1467</v>
      </c>
      <c r="L99" s="66">
        <v>46270</v>
      </c>
      <c r="M99" s="65" t="s">
        <v>287</v>
      </c>
      <c r="N99" s="65" t="s">
        <v>264</v>
      </c>
      <c r="O99" s="65" t="s">
        <v>259</v>
      </c>
      <c r="P99" s="66">
        <v>46270</v>
      </c>
      <c r="Q99" s="31">
        <f t="shared" si="2"/>
        <v>829</v>
      </c>
      <c r="R99" s="31">
        <f t="shared" si="3"/>
        <v>839</v>
      </c>
      <c r="S99" s="29">
        <f>IF($Q99&lt;Parâmetros!$E$19,$G99-1,$G99)</f>
        <v>46270</v>
      </c>
    </row>
    <row r="100" spans="1:19" ht="15" customHeight="1" x14ac:dyDescent="0.25">
      <c r="A100" s="122">
        <v>9561</v>
      </c>
      <c r="B100" s="65" t="s">
        <v>172</v>
      </c>
      <c r="C100" s="65" t="s">
        <v>282</v>
      </c>
      <c r="D100" s="66">
        <v>46270</v>
      </c>
      <c r="E100" s="67">
        <v>0.32</v>
      </c>
      <c r="F100" s="65" t="s">
        <v>255</v>
      </c>
      <c r="G100" s="66">
        <v>46270</v>
      </c>
      <c r="H100">
        <v>40509412</v>
      </c>
      <c r="I100">
        <v>10</v>
      </c>
      <c r="J100" s="65" t="s">
        <v>1468</v>
      </c>
      <c r="K100" s="65" t="s">
        <v>1469</v>
      </c>
      <c r="L100" s="66">
        <v>46270</v>
      </c>
      <c r="M100" s="65" t="s">
        <v>287</v>
      </c>
      <c r="N100">
        <v>3002682</v>
      </c>
      <c r="O100" s="65" t="s">
        <v>259</v>
      </c>
      <c r="P100" s="66">
        <v>46270</v>
      </c>
      <c r="Q100" s="31">
        <f t="shared" si="2"/>
        <v>847</v>
      </c>
      <c r="R100" s="31">
        <f t="shared" si="3"/>
        <v>866</v>
      </c>
      <c r="S100" s="29">
        <f>IF($Q100&lt;Parâmetros!$E$19,$G100-1,$G100)</f>
        <v>46270</v>
      </c>
    </row>
    <row r="101" spans="1:19" ht="15" customHeight="1" x14ac:dyDescent="0.25">
      <c r="A101" s="122">
        <v>9561</v>
      </c>
      <c r="B101" s="65" t="s">
        <v>172</v>
      </c>
      <c r="C101" s="65" t="s">
        <v>282</v>
      </c>
      <c r="D101" s="66">
        <v>46270</v>
      </c>
      <c r="E101" s="67">
        <v>0.49</v>
      </c>
      <c r="F101" s="65" t="s">
        <v>255</v>
      </c>
      <c r="G101" s="66">
        <v>46270</v>
      </c>
      <c r="H101">
        <v>40509412</v>
      </c>
      <c r="I101">
        <v>20</v>
      </c>
      <c r="J101" s="65" t="s">
        <v>1470</v>
      </c>
      <c r="K101" s="65" t="s">
        <v>1471</v>
      </c>
      <c r="L101" s="66">
        <v>46270</v>
      </c>
      <c r="M101" s="65" t="s">
        <v>287</v>
      </c>
      <c r="N101">
        <v>3002682</v>
      </c>
      <c r="O101" s="65" t="s">
        <v>259</v>
      </c>
      <c r="P101" s="66">
        <v>46270</v>
      </c>
      <c r="Q101" s="31">
        <f t="shared" si="2"/>
        <v>867</v>
      </c>
      <c r="R101" s="31">
        <f t="shared" si="3"/>
        <v>896</v>
      </c>
      <c r="S101" s="29">
        <f>IF($Q101&lt;Parâmetros!$E$19,$G101-1,$G101)</f>
        <v>46270</v>
      </c>
    </row>
    <row r="102" spans="1:19" ht="15" customHeight="1" x14ac:dyDescent="0.25">
      <c r="A102" s="122">
        <v>9561</v>
      </c>
      <c r="B102" s="65" t="s">
        <v>172</v>
      </c>
      <c r="C102" s="65" t="s">
        <v>282</v>
      </c>
      <c r="D102" s="66">
        <v>46273</v>
      </c>
      <c r="E102" s="67">
        <v>0.56999999999999995</v>
      </c>
      <c r="F102" s="65" t="s">
        <v>255</v>
      </c>
      <c r="G102" s="66">
        <v>46272</v>
      </c>
      <c r="H102">
        <v>40511795</v>
      </c>
      <c r="I102">
        <v>10</v>
      </c>
      <c r="J102" s="65" t="s">
        <v>1914</v>
      </c>
      <c r="K102" s="65" t="s">
        <v>2649</v>
      </c>
      <c r="L102" s="66">
        <v>46272</v>
      </c>
      <c r="M102" s="65" t="s">
        <v>287</v>
      </c>
      <c r="N102" s="65" t="s">
        <v>264</v>
      </c>
      <c r="O102" s="65" t="s">
        <v>259</v>
      </c>
      <c r="P102" s="66">
        <v>46273</v>
      </c>
      <c r="Q102" s="31">
        <f t="shared" si="2"/>
        <v>446</v>
      </c>
      <c r="R102" s="31">
        <f t="shared" si="3"/>
        <v>480</v>
      </c>
      <c r="S102" s="29">
        <f>IF($Q102&lt;Parâmetros!$E$19,$G102-1,$G102)</f>
        <v>46272</v>
      </c>
    </row>
    <row r="103" spans="1:19" ht="15" customHeight="1" x14ac:dyDescent="0.25">
      <c r="A103" s="122">
        <v>9561</v>
      </c>
      <c r="B103" s="65" t="s">
        <v>172</v>
      </c>
      <c r="C103" s="65" t="s">
        <v>282</v>
      </c>
      <c r="D103" s="66">
        <v>46273</v>
      </c>
      <c r="E103" s="67">
        <v>0.5</v>
      </c>
      <c r="F103" s="65" t="s">
        <v>255</v>
      </c>
      <c r="G103" s="66">
        <v>46272</v>
      </c>
      <c r="H103">
        <v>40511795</v>
      </c>
      <c r="I103">
        <v>20</v>
      </c>
      <c r="J103" s="65" t="s">
        <v>2650</v>
      </c>
      <c r="K103" s="65" t="s">
        <v>2651</v>
      </c>
      <c r="L103" s="66">
        <v>46272</v>
      </c>
      <c r="M103" s="65" t="s">
        <v>287</v>
      </c>
      <c r="N103" s="65" t="s">
        <v>264</v>
      </c>
      <c r="O103" s="65" t="s">
        <v>259</v>
      </c>
      <c r="P103" s="66">
        <v>46273</v>
      </c>
      <c r="Q103" s="31">
        <f t="shared" si="2"/>
        <v>481</v>
      </c>
      <c r="R103" s="31">
        <f t="shared" si="3"/>
        <v>511</v>
      </c>
      <c r="S103" s="29">
        <f>IF($Q103&lt;Parâmetros!$E$19,$G103-1,$G103)</f>
        <v>46272</v>
      </c>
    </row>
    <row r="104" spans="1:19" ht="15" customHeight="1" x14ac:dyDescent="0.25">
      <c r="A104" s="122">
        <v>9561</v>
      </c>
      <c r="B104" s="65" t="s">
        <v>172</v>
      </c>
      <c r="C104" s="65" t="s">
        <v>282</v>
      </c>
      <c r="D104" s="66">
        <v>46273</v>
      </c>
      <c r="E104" s="67">
        <v>0.47</v>
      </c>
      <c r="F104" s="65" t="s">
        <v>255</v>
      </c>
      <c r="G104" s="66">
        <v>46272</v>
      </c>
      <c r="H104">
        <v>40511796</v>
      </c>
      <c r="I104">
        <v>10</v>
      </c>
      <c r="J104" s="65" t="s">
        <v>1146</v>
      </c>
      <c r="K104" s="65" t="s">
        <v>2652</v>
      </c>
      <c r="L104" s="66">
        <v>46272</v>
      </c>
      <c r="M104" s="65" t="s">
        <v>287</v>
      </c>
      <c r="N104" s="65" t="s">
        <v>264</v>
      </c>
      <c r="O104" s="65" t="s">
        <v>259</v>
      </c>
      <c r="P104" s="66">
        <v>46273</v>
      </c>
      <c r="Q104" s="31">
        <f t="shared" si="2"/>
        <v>512</v>
      </c>
      <c r="R104" s="31">
        <f t="shared" si="3"/>
        <v>540</v>
      </c>
      <c r="S104" s="29">
        <f>IF($Q104&lt;Parâmetros!$E$19,$G104-1,$G104)</f>
        <v>46272</v>
      </c>
    </row>
    <row r="105" spans="1:19" ht="15" customHeight="1" x14ac:dyDescent="0.25">
      <c r="A105" s="122">
        <v>9561</v>
      </c>
      <c r="B105" s="65" t="s">
        <v>172</v>
      </c>
      <c r="C105" s="65" t="s">
        <v>282</v>
      </c>
      <c r="D105" s="66">
        <v>46273</v>
      </c>
      <c r="E105" s="67">
        <v>0.44</v>
      </c>
      <c r="F105" s="65" t="s">
        <v>255</v>
      </c>
      <c r="G105" s="66">
        <v>46272</v>
      </c>
      <c r="H105">
        <v>40511796</v>
      </c>
      <c r="I105">
        <v>20</v>
      </c>
      <c r="J105" s="65" t="s">
        <v>2555</v>
      </c>
      <c r="K105" s="65" t="s">
        <v>2653</v>
      </c>
      <c r="L105" s="66">
        <v>46272</v>
      </c>
      <c r="M105" s="65" t="s">
        <v>287</v>
      </c>
      <c r="N105" s="65" t="s">
        <v>264</v>
      </c>
      <c r="O105" s="65" t="s">
        <v>259</v>
      </c>
      <c r="P105" s="66">
        <v>46273</v>
      </c>
      <c r="Q105" s="31">
        <f t="shared" si="2"/>
        <v>542</v>
      </c>
      <c r="R105" s="31">
        <f t="shared" si="3"/>
        <v>568</v>
      </c>
      <c r="S105" s="29">
        <f>IF($Q105&lt;Parâmetros!$E$19,$G105-1,$G105)</f>
        <v>46272</v>
      </c>
    </row>
    <row r="106" spans="1:19" ht="15" customHeight="1" x14ac:dyDescent="0.25">
      <c r="A106" s="122">
        <v>9561</v>
      </c>
      <c r="B106" s="65" t="s">
        <v>172</v>
      </c>
      <c r="C106" s="65" t="s">
        <v>282</v>
      </c>
      <c r="D106" s="66">
        <v>46273</v>
      </c>
      <c r="E106" s="67">
        <v>0.52</v>
      </c>
      <c r="F106" s="65" t="s">
        <v>255</v>
      </c>
      <c r="G106" s="66">
        <v>46272</v>
      </c>
      <c r="H106">
        <v>40511810</v>
      </c>
      <c r="I106">
        <v>10</v>
      </c>
      <c r="J106" s="65" t="s">
        <v>2654</v>
      </c>
      <c r="K106" s="65" t="s">
        <v>2655</v>
      </c>
      <c r="L106" s="66">
        <v>46272</v>
      </c>
      <c r="M106" s="65" t="s">
        <v>287</v>
      </c>
      <c r="N106" s="65" t="s">
        <v>264</v>
      </c>
      <c r="O106" s="65" t="s">
        <v>259</v>
      </c>
      <c r="P106" s="66">
        <v>46273</v>
      </c>
      <c r="Q106" s="31">
        <f t="shared" si="2"/>
        <v>569</v>
      </c>
      <c r="R106" s="31">
        <f t="shared" si="3"/>
        <v>600</v>
      </c>
      <c r="S106" s="29">
        <f>IF($Q106&lt;Parâmetros!$E$19,$G106-1,$G106)</f>
        <v>46272</v>
      </c>
    </row>
    <row r="107" spans="1:19" ht="15" customHeight="1" x14ac:dyDescent="0.25">
      <c r="A107" s="122">
        <v>9561</v>
      </c>
      <c r="B107" s="65" t="s">
        <v>172</v>
      </c>
      <c r="C107" s="65" t="s">
        <v>282</v>
      </c>
      <c r="D107" s="66">
        <v>46273</v>
      </c>
      <c r="E107" s="67">
        <v>0.4</v>
      </c>
      <c r="F107" s="65" t="s">
        <v>255</v>
      </c>
      <c r="G107" s="66">
        <v>46272</v>
      </c>
      <c r="H107">
        <v>40511810</v>
      </c>
      <c r="I107">
        <v>20</v>
      </c>
      <c r="J107" s="65" t="s">
        <v>2656</v>
      </c>
      <c r="K107" s="65" t="s">
        <v>2657</v>
      </c>
      <c r="L107" s="66">
        <v>46272</v>
      </c>
      <c r="M107" s="65" t="s">
        <v>287</v>
      </c>
      <c r="N107" s="65" t="s">
        <v>264</v>
      </c>
      <c r="O107" s="65" t="s">
        <v>259</v>
      </c>
      <c r="P107" s="66">
        <v>46273</v>
      </c>
      <c r="Q107" s="31">
        <f t="shared" si="2"/>
        <v>602</v>
      </c>
      <c r="R107" s="31">
        <f t="shared" si="3"/>
        <v>627</v>
      </c>
      <c r="S107" s="29">
        <f>IF($Q107&lt;Parâmetros!$E$19,$G107-1,$G107)</f>
        <v>46272</v>
      </c>
    </row>
    <row r="108" spans="1:19" ht="15" customHeight="1" x14ac:dyDescent="0.25">
      <c r="A108" s="122">
        <v>9561</v>
      </c>
      <c r="B108" s="65" t="s">
        <v>172</v>
      </c>
      <c r="C108" s="65" t="s">
        <v>282</v>
      </c>
      <c r="D108" s="66">
        <v>46273</v>
      </c>
      <c r="E108" s="67">
        <v>0.55000000000000004</v>
      </c>
      <c r="F108" s="65" t="s">
        <v>255</v>
      </c>
      <c r="G108" s="66">
        <v>46272</v>
      </c>
      <c r="H108">
        <v>40511811</v>
      </c>
      <c r="I108">
        <v>10</v>
      </c>
      <c r="J108" s="65" t="s">
        <v>2658</v>
      </c>
      <c r="K108" s="65" t="s">
        <v>2659</v>
      </c>
      <c r="L108" s="66">
        <v>46272</v>
      </c>
      <c r="M108" s="65" t="s">
        <v>287</v>
      </c>
      <c r="N108" s="65" t="s">
        <v>264</v>
      </c>
      <c r="O108" s="65" t="s">
        <v>259</v>
      </c>
      <c r="P108" s="66">
        <v>46273</v>
      </c>
      <c r="Q108" s="31">
        <f t="shared" si="2"/>
        <v>629</v>
      </c>
      <c r="R108" s="31">
        <f t="shared" si="3"/>
        <v>662</v>
      </c>
      <c r="S108" s="29">
        <f>IF($Q108&lt;Parâmetros!$E$19,$G108-1,$G108)</f>
        <v>46272</v>
      </c>
    </row>
    <row r="109" spans="1:19" ht="15" customHeight="1" x14ac:dyDescent="0.25">
      <c r="A109" s="122">
        <v>9561</v>
      </c>
      <c r="B109" s="65" t="s">
        <v>172</v>
      </c>
      <c r="C109" s="65" t="s">
        <v>282</v>
      </c>
      <c r="D109" s="66">
        <v>46273</v>
      </c>
      <c r="E109" s="67">
        <v>0.5</v>
      </c>
      <c r="F109" s="65" t="s">
        <v>255</v>
      </c>
      <c r="G109" s="66">
        <v>46272</v>
      </c>
      <c r="H109">
        <v>40511811</v>
      </c>
      <c r="I109">
        <v>20</v>
      </c>
      <c r="J109" s="65" t="s">
        <v>2660</v>
      </c>
      <c r="K109" s="65" t="s">
        <v>2661</v>
      </c>
      <c r="L109" s="66">
        <v>46272</v>
      </c>
      <c r="M109" s="65" t="s">
        <v>287</v>
      </c>
      <c r="N109" s="65" t="s">
        <v>264</v>
      </c>
      <c r="O109" s="65" t="s">
        <v>259</v>
      </c>
      <c r="P109" s="66">
        <v>46273</v>
      </c>
      <c r="Q109" s="31">
        <f t="shared" si="2"/>
        <v>728</v>
      </c>
      <c r="R109" s="31">
        <f t="shared" si="3"/>
        <v>758</v>
      </c>
      <c r="S109" s="29">
        <f>IF($Q109&lt;Parâmetros!$E$19,$G109-1,$G109)</f>
        <v>46272</v>
      </c>
    </row>
    <row r="110" spans="1:19" ht="15" customHeight="1" x14ac:dyDescent="0.25">
      <c r="A110" s="122">
        <v>9561</v>
      </c>
      <c r="B110" s="65" t="s">
        <v>172</v>
      </c>
      <c r="C110" s="65" t="s">
        <v>282</v>
      </c>
      <c r="D110" s="66">
        <v>46273</v>
      </c>
      <c r="E110" s="67">
        <v>0.35</v>
      </c>
      <c r="F110" s="65" t="s">
        <v>255</v>
      </c>
      <c r="G110" s="66">
        <v>46272</v>
      </c>
      <c r="H110">
        <v>40512082</v>
      </c>
      <c r="I110">
        <v>10</v>
      </c>
      <c r="J110" s="65" t="s">
        <v>2662</v>
      </c>
      <c r="K110" s="65" t="s">
        <v>2663</v>
      </c>
      <c r="L110" s="66">
        <v>46272</v>
      </c>
      <c r="M110" s="65" t="s">
        <v>287</v>
      </c>
      <c r="N110">
        <v>3011429</v>
      </c>
      <c r="O110" s="65" t="s">
        <v>259</v>
      </c>
      <c r="P110" s="66">
        <v>46273</v>
      </c>
      <c r="Q110" s="31">
        <f t="shared" si="2"/>
        <v>759</v>
      </c>
      <c r="R110" s="31">
        <f t="shared" si="3"/>
        <v>780</v>
      </c>
      <c r="S110" s="29">
        <f>IF($Q110&lt;Parâmetros!$E$19,$G110-1,$G110)</f>
        <v>46272</v>
      </c>
    </row>
    <row r="111" spans="1:19" ht="15" customHeight="1" x14ac:dyDescent="0.25">
      <c r="A111" s="122">
        <v>9561</v>
      </c>
      <c r="B111" s="65" t="s">
        <v>172</v>
      </c>
      <c r="C111" s="65" t="s">
        <v>282</v>
      </c>
      <c r="D111" s="66">
        <v>46273</v>
      </c>
      <c r="E111" s="67">
        <v>0.59</v>
      </c>
      <c r="F111" s="65" t="s">
        <v>255</v>
      </c>
      <c r="G111" s="66">
        <v>46272</v>
      </c>
      <c r="H111">
        <v>40512082</v>
      </c>
      <c r="I111">
        <v>20</v>
      </c>
      <c r="J111" s="65" t="s">
        <v>2664</v>
      </c>
      <c r="K111" s="65" t="s">
        <v>2665</v>
      </c>
      <c r="L111" s="66">
        <v>46272</v>
      </c>
      <c r="M111" s="65" t="s">
        <v>287</v>
      </c>
      <c r="N111">
        <v>3011429</v>
      </c>
      <c r="O111" s="65" t="s">
        <v>259</v>
      </c>
      <c r="P111" s="66">
        <v>46273</v>
      </c>
      <c r="Q111" s="31">
        <f t="shared" si="2"/>
        <v>783</v>
      </c>
      <c r="R111" s="31">
        <f t="shared" si="3"/>
        <v>818</v>
      </c>
      <c r="S111" s="29">
        <f>IF($Q111&lt;Parâmetros!$E$19,$G111-1,$G111)</f>
        <v>46272</v>
      </c>
    </row>
    <row r="112" spans="1:19" ht="15" customHeight="1" x14ac:dyDescent="0.25">
      <c r="A112" s="122">
        <v>9561</v>
      </c>
      <c r="B112" s="65" t="s">
        <v>172</v>
      </c>
      <c r="C112" s="65" t="s">
        <v>282</v>
      </c>
      <c r="D112" s="66">
        <v>46273</v>
      </c>
      <c r="E112" s="67">
        <v>0.9</v>
      </c>
      <c r="F112" s="65" t="s">
        <v>255</v>
      </c>
      <c r="G112" s="66">
        <v>46272</v>
      </c>
      <c r="H112">
        <v>40512083</v>
      </c>
      <c r="I112">
        <v>10</v>
      </c>
      <c r="J112" s="65" t="s">
        <v>2666</v>
      </c>
      <c r="K112" s="65" t="s">
        <v>2667</v>
      </c>
      <c r="L112" s="66">
        <v>46272</v>
      </c>
      <c r="M112" s="65" t="s">
        <v>287</v>
      </c>
      <c r="N112">
        <v>3011531</v>
      </c>
      <c r="O112" s="65" t="s">
        <v>259</v>
      </c>
      <c r="P112" s="66">
        <v>46273</v>
      </c>
      <c r="Q112" s="31">
        <f t="shared" si="2"/>
        <v>820</v>
      </c>
      <c r="R112" s="31">
        <f t="shared" si="3"/>
        <v>874</v>
      </c>
      <c r="S112" s="29">
        <f>IF($Q112&lt;Parâmetros!$E$19,$G112-1,$G112)</f>
        <v>46272</v>
      </c>
    </row>
    <row r="113" spans="1:19" ht="15" customHeight="1" x14ac:dyDescent="0.25">
      <c r="A113" s="122">
        <v>9561</v>
      </c>
      <c r="B113" s="65" t="s">
        <v>172</v>
      </c>
      <c r="C113" s="65" t="s">
        <v>282</v>
      </c>
      <c r="D113" s="66">
        <v>46273</v>
      </c>
      <c r="E113" s="67">
        <v>0.37</v>
      </c>
      <c r="F113" s="65" t="s">
        <v>255</v>
      </c>
      <c r="G113" s="66">
        <v>46272</v>
      </c>
      <c r="H113">
        <v>40512083</v>
      </c>
      <c r="I113">
        <v>20</v>
      </c>
      <c r="J113" s="65" t="s">
        <v>2668</v>
      </c>
      <c r="K113" s="65" t="s">
        <v>2669</v>
      </c>
      <c r="L113" s="66">
        <v>46272</v>
      </c>
      <c r="M113" s="65" t="s">
        <v>287</v>
      </c>
      <c r="N113">
        <v>3011531</v>
      </c>
      <c r="O113" s="65" t="s">
        <v>259</v>
      </c>
      <c r="P113" s="66">
        <v>46273</v>
      </c>
      <c r="Q113" s="31">
        <f t="shared" si="2"/>
        <v>878</v>
      </c>
      <c r="R113" s="31">
        <f t="shared" si="3"/>
        <v>900</v>
      </c>
      <c r="S113" s="29">
        <f>IF($Q113&lt;Parâmetros!$E$19,$G113-1,$G113)</f>
        <v>46272</v>
      </c>
    </row>
    <row r="114" spans="1:19" ht="15" customHeight="1" x14ac:dyDescent="0.25">
      <c r="A114" s="122">
        <v>9561</v>
      </c>
      <c r="B114" s="65" t="s">
        <v>172</v>
      </c>
      <c r="C114" s="65" t="s">
        <v>282</v>
      </c>
      <c r="D114" s="66">
        <v>46274</v>
      </c>
      <c r="E114" s="67">
        <v>0.45</v>
      </c>
      <c r="F114" s="65" t="s">
        <v>255</v>
      </c>
      <c r="G114" s="66">
        <v>46273</v>
      </c>
      <c r="H114">
        <v>40511797</v>
      </c>
      <c r="I114">
        <v>10</v>
      </c>
      <c r="J114" s="65" t="s">
        <v>2841</v>
      </c>
      <c r="K114" s="65" t="s">
        <v>2842</v>
      </c>
      <c r="L114" s="66">
        <v>46273</v>
      </c>
      <c r="M114" s="65" t="s">
        <v>287</v>
      </c>
      <c r="N114" s="65" t="s">
        <v>264</v>
      </c>
      <c r="O114" s="65" t="s">
        <v>259</v>
      </c>
      <c r="P114" s="66">
        <v>46274</v>
      </c>
      <c r="Q114" s="31">
        <f t="shared" si="2"/>
        <v>453</v>
      </c>
      <c r="R114" s="31">
        <f t="shared" si="3"/>
        <v>480</v>
      </c>
      <c r="S114" s="29">
        <f>IF($Q114&lt;Parâmetros!$E$19,$G114-1,$G114)</f>
        <v>46273</v>
      </c>
    </row>
    <row r="115" spans="1:19" ht="15" customHeight="1" x14ac:dyDescent="0.25">
      <c r="A115" s="122">
        <v>9561</v>
      </c>
      <c r="B115" s="65" t="s">
        <v>172</v>
      </c>
      <c r="C115" s="65" t="s">
        <v>282</v>
      </c>
      <c r="D115" s="66">
        <v>46274</v>
      </c>
      <c r="E115" s="67">
        <v>0.49</v>
      </c>
      <c r="F115" s="65" t="s">
        <v>255</v>
      </c>
      <c r="G115" s="66">
        <v>46273</v>
      </c>
      <c r="H115">
        <v>40511797</v>
      </c>
      <c r="I115">
        <v>20</v>
      </c>
      <c r="J115" s="65" t="s">
        <v>2843</v>
      </c>
      <c r="K115" s="65" t="s">
        <v>2844</v>
      </c>
      <c r="L115" s="66">
        <v>46273</v>
      </c>
      <c r="M115" s="65" t="s">
        <v>287</v>
      </c>
      <c r="N115" s="65" t="s">
        <v>264</v>
      </c>
      <c r="O115" s="65" t="s">
        <v>259</v>
      </c>
      <c r="P115" s="66">
        <v>46274</v>
      </c>
      <c r="Q115" s="31">
        <f t="shared" si="2"/>
        <v>483</v>
      </c>
      <c r="R115" s="31">
        <f t="shared" si="3"/>
        <v>513</v>
      </c>
      <c r="S115" s="29">
        <f>IF($Q115&lt;Parâmetros!$E$19,$G115-1,$G115)</f>
        <v>46273</v>
      </c>
    </row>
    <row r="116" spans="1:19" ht="15" customHeight="1" x14ac:dyDescent="0.25">
      <c r="A116" s="122">
        <v>9561</v>
      </c>
      <c r="B116" s="65" t="s">
        <v>172</v>
      </c>
      <c r="C116" s="65" t="s">
        <v>282</v>
      </c>
      <c r="D116" s="66">
        <v>46274</v>
      </c>
      <c r="E116" s="67">
        <v>0.42</v>
      </c>
      <c r="F116" s="65" t="s">
        <v>255</v>
      </c>
      <c r="G116" s="66">
        <v>46273</v>
      </c>
      <c r="H116">
        <v>40511812</v>
      </c>
      <c r="I116">
        <v>10</v>
      </c>
      <c r="J116" s="65" t="s">
        <v>2845</v>
      </c>
      <c r="K116" s="65" t="s">
        <v>2846</v>
      </c>
      <c r="L116" s="66">
        <v>46273</v>
      </c>
      <c r="M116" s="65" t="s">
        <v>287</v>
      </c>
      <c r="N116" s="65" t="s">
        <v>264</v>
      </c>
      <c r="O116" s="65" t="s">
        <v>259</v>
      </c>
      <c r="P116" s="66">
        <v>46274</v>
      </c>
      <c r="Q116" s="31">
        <f t="shared" si="2"/>
        <v>515</v>
      </c>
      <c r="R116" s="31">
        <f t="shared" si="3"/>
        <v>540</v>
      </c>
      <c r="S116" s="29">
        <f>IF($Q116&lt;Parâmetros!$E$19,$G116-1,$G116)</f>
        <v>46273</v>
      </c>
    </row>
    <row r="117" spans="1:19" ht="15" customHeight="1" x14ac:dyDescent="0.25">
      <c r="A117" s="122">
        <v>9561</v>
      </c>
      <c r="B117" s="65" t="s">
        <v>172</v>
      </c>
      <c r="C117" s="65" t="s">
        <v>282</v>
      </c>
      <c r="D117" s="66">
        <v>46274</v>
      </c>
      <c r="E117" s="67">
        <v>0.56999999999999995</v>
      </c>
      <c r="F117" s="65" t="s">
        <v>255</v>
      </c>
      <c r="G117" s="66">
        <v>46273</v>
      </c>
      <c r="H117">
        <v>40511812</v>
      </c>
      <c r="I117">
        <v>20</v>
      </c>
      <c r="J117" s="65" t="s">
        <v>2847</v>
      </c>
      <c r="K117" s="65" t="s">
        <v>2848</v>
      </c>
      <c r="L117" s="66">
        <v>46273</v>
      </c>
      <c r="M117" s="65" t="s">
        <v>287</v>
      </c>
      <c r="N117" s="65" t="s">
        <v>264</v>
      </c>
      <c r="O117" s="65" t="s">
        <v>259</v>
      </c>
      <c r="P117" s="66">
        <v>46274</v>
      </c>
      <c r="Q117" s="31">
        <f t="shared" si="2"/>
        <v>541</v>
      </c>
      <c r="R117" s="31">
        <f t="shared" si="3"/>
        <v>575</v>
      </c>
      <c r="S117" s="29">
        <f>IF($Q117&lt;Parâmetros!$E$19,$G117-1,$G117)</f>
        <v>46273</v>
      </c>
    </row>
    <row r="118" spans="1:19" ht="15" customHeight="1" x14ac:dyDescent="0.25">
      <c r="A118" s="122">
        <v>9561</v>
      </c>
      <c r="B118" s="65" t="s">
        <v>172</v>
      </c>
      <c r="C118" s="65" t="s">
        <v>282</v>
      </c>
      <c r="D118" s="66">
        <v>46274</v>
      </c>
      <c r="E118" s="67">
        <v>0.54</v>
      </c>
      <c r="F118" s="65" t="s">
        <v>255</v>
      </c>
      <c r="G118" s="66">
        <v>46273</v>
      </c>
      <c r="H118">
        <v>40511813</v>
      </c>
      <c r="I118">
        <v>10</v>
      </c>
      <c r="J118" s="65" t="s">
        <v>2849</v>
      </c>
      <c r="K118" s="65" t="s">
        <v>2850</v>
      </c>
      <c r="L118" s="66">
        <v>46273</v>
      </c>
      <c r="M118" s="65" t="s">
        <v>287</v>
      </c>
      <c r="N118" s="65" t="s">
        <v>264</v>
      </c>
      <c r="O118" s="65" t="s">
        <v>259</v>
      </c>
      <c r="P118" s="66">
        <v>46274</v>
      </c>
      <c r="Q118" s="31">
        <f t="shared" si="2"/>
        <v>577</v>
      </c>
      <c r="R118" s="31">
        <f t="shared" si="3"/>
        <v>609</v>
      </c>
      <c r="S118" s="29">
        <f>IF($Q118&lt;Parâmetros!$E$19,$G118-1,$G118)</f>
        <v>46273</v>
      </c>
    </row>
    <row r="119" spans="1:19" ht="15" customHeight="1" x14ac:dyDescent="0.25">
      <c r="A119" s="122">
        <v>9561</v>
      </c>
      <c r="B119" s="65" t="s">
        <v>172</v>
      </c>
      <c r="C119" s="65" t="s">
        <v>282</v>
      </c>
      <c r="D119" s="66">
        <v>46274</v>
      </c>
      <c r="E119" s="67">
        <v>0.25</v>
      </c>
      <c r="F119" s="65" t="s">
        <v>255</v>
      </c>
      <c r="G119" s="66">
        <v>46273</v>
      </c>
      <c r="H119">
        <v>40511813</v>
      </c>
      <c r="I119">
        <v>20</v>
      </c>
      <c r="J119" s="65" t="s">
        <v>2851</v>
      </c>
      <c r="K119" s="65" t="s">
        <v>2852</v>
      </c>
      <c r="L119" s="66">
        <v>46273</v>
      </c>
      <c r="M119" s="65" t="s">
        <v>287</v>
      </c>
      <c r="N119" s="65" t="s">
        <v>264</v>
      </c>
      <c r="O119" s="65" t="s">
        <v>259</v>
      </c>
      <c r="P119" s="66">
        <v>46274</v>
      </c>
      <c r="Q119" s="31">
        <f t="shared" si="2"/>
        <v>610</v>
      </c>
      <c r="R119" s="31">
        <f t="shared" si="3"/>
        <v>625</v>
      </c>
      <c r="S119" s="29">
        <f>IF($Q119&lt;Parâmetros!$E$19,$G119-1,$G119)</f>
        <v>46273</v>
      </c>
    </row>
    <row r="120" spans="1:19" ht="15" customHeight="1" x14ac:dyDescent="0.25">
      <c r="A120" s="122">
        <v>9561</v>
      </c>
      <c r="B120" s="65" t="s">
        <v>172</v>
      </c>
      <c r="C120" s="65" t="s">
        <v>282</v>
      </c>
      <c r="D120" s="66">
        <v>46274</v>
      </c>
      <c r="E120" s="67">
        <v>0.55000000000000004</v>
      </c>
      <c r="F120" s="65" t="s">
        <v>255</v>
      </c>
      <c r="G120" s="66">
        <v>46273</v>
      </c>
      <c r="H120">
        <v>40511814</v>
      </c>
      <c r="I120">
        <v>10</v>
      </c>
      <c r="J120" s="65" t="s">
        <v>2853</v>
      </c>
      <c r="K120" s="65" t="s">
        <v>2854</v>
      </c>
      <c r="L120" s="66">
        <v>46273</v>
      </c>
      <c r="M120" s="65" t="s">
        <v>287</v>
      </c>
      <c r="N120" s="65" t="s">
        <v>264</v>
      </c>
      <c r="O120" s="65" t="s">
        <v>259</v>
      </c>
      <c r="P120" s="66">
        <v>46274</v>
      </c>
      <c r="Q120" s="31">
        <f t="shared" si="2"/>
        <v>626</v>
      </c>
      <c r="R120" s="31">
        <f t="shared" si="3"/>
        <v>660</v>
      </c>
      <c r="S120" s="29">
        <f>IF($Q120&lt;Parâmetros!$E$19,$G120-1,$G120)</f>
        <v>46273</v>
      </c>
    </row>
    <row r="121" spans="1:19" ht="15" customHeight="1" x14ac:dyDescent="0.25">
      <c r="A121" s="122">
        <v>9561</v>
      </c>
      <c r="B121" s="65" t="s">
        <v>172</v>
      </c>
      <c r="C121" s="65" t="s">
        <v>282</v>
      </c>
      <c r="D121" s="66">
        <v>46274</v>
      </c>
      <c r="E121" s="67">
        <v>0.56999999999999995</v>
      </c>
      <c r="F121" s="65" t="s">
        <v>255</v>
      </c>
      <c r="G121" s="66">
        <v>46273</v>
      </c>
      <c r="H121">
        <v>40511814</v>
      </c>
      <c r="I121">
        <v>20</v>
      </c>
      <c r="J121" s="65" t="s">
        <v>2855</v>
      </c>
      <c r="K121" s="65" t="s">
        <v>1030</v>
      </c>
      <c r="L121" s="66">
        <v>46273</v>
      </c>
      <c r="M121" s="65" t="s">
        <v>287</v>
      </c>
      <c r="N121" s="65" t="s">
        <v>264</v>
      </c>
      <c r="O121" s="65" t="s">
        <v>259</v>
      </c>
      <c r="P121" s="66">
        <v>46274</v>
      </c>
      <c r="Q121" s="31">
        <f t="shared" si="2"/>
        <v>664</v>
      </c>
      <c r="R121" s="31">
        <f t="shared" si="3"/>
        <v>698</v>
      </c>
      <c r="S121" s="29">
        <f>IF($Q121&lt;Parâmetros!$E$19,$G121-1,$G121)</f>
        <v>46273</v>
      </c>
    </row>
    <row r="122" spans="1:19" ht="15" customHeight="1" x14ac:dyDescent="0.25">
      <c r="A122" s="122">
        <v>9561</v>
      </c>
      <c r="B122" s="65" t="s">
        <v>172</v>
      </c>
      <c r="C122" s="65" t="s">
        <v>282</v>
      </c>
      <c r="D122" s="66">
        <v>46274</v>
      </c>
      <c r="E122" s="67">
        <v>0.35</v>
      </c>
      <c r="F122" s="65" t="s">
        <v>255</v>
      </c>
      <c r="G122" s="66">
        <v>46273</v>
      </c>
      <c r="H122">
        <v>40511775</v>
      </c>
      <c r="I122">
        <v>10</v>
      </c>
      <c r="J122" s="65" t="s">
        <v>2856</v>
      </c>
      <c r="K122" s="65" t="s">
        <v>1661</v>
      </c>
      <c r="L122" s="66">
        <v>46273</v>
      </c>
      <c r="M122" s="65" t="s">
        <v>287</v>
      </c>
      <c r="N122">
        <v>3010777</v>
      </c>
      <c r="O122" s="65" t="s">
        <v>259</v>
      </c>
      <c r="P122" s="66">
        <v>46274</v>
      </c>
      <c r="Q122" s="31">
        <f t="shared" si="2"/>
        <v>759</v>
      </c>
      <c r="R122" s="31">
        <f t="shared" si="3"/>
        <v>780</v>
      </c>
      <c r="S122" s="29">
        <f>IF($Q122&lt;Parâmetros!$E$19,$G122-1,$G122)</f>
        <v>46273</v>
      </c>
    </row>
    <row r="123" spans="1:19" ht="15" customHeight="1" x14ac:dyDescent="0.25">
      <c r="A123" s="122">
        <v>9561</v>
      </c>
      <c r="B123" s="65" t="s">
        <v>172</v>
      </c>
      <c r="C123" s="65" t="s">
        <v>282</v>
      </c>
      <c r="D123" s="66">
        <v>46274</v>
      </c>
      <c r="E123" s="67">
        <v>0.5</v>
      </c>
      <c r="F123" s="65" t="s">
        <v>255</v>
      </c>
      <c r="G123" s="66">
        <v>46273</v>
      </c>
      <c r="H123">
        <v>40511775</v>
      </c>
      <c r="I123">
        <v>20</v>
      </c>
      <c r="J123" s="65" t="s">
        <v>2857</v>
      </c>
      <c r="K123" s="65" t="s">
        <v>2858</v>
      </c>
      <c r="L123" s="66">
        <v>46273</v>
      </c>
      <c r="M123" s="65" t="s">
        <v>287</v>
      </c>
      <c r="N123">
        <v>3010777</v>
      </c>
      <c r="O123" s="65" t="s">
        <v>259</v>
      </c>
      <c r="P123" s="66">
        <v>46274</v>
      </c>
      <c r="Q123" s="31">
        <f t="shared" si="2"/>
        <v>782</v>
      </c>
      <c r="R123" s="31">
        <f t="shared" si="3"/>
        <v>812</v>
      </c>
      <c r="S123" s="29">
        <f>IF($Q123&lt;Parâmetros!$E$19,$G123-1,$G123)</f>
        <v>46273</v>
      </c>
    </row>
    <row r="124" spans="1:19" ht="15" customHeight="1" x14ac:dyDescent="0.25">
      <c r="A124" s="122">
        <v>9561</v>
      </c>
      <c r="B124" s="65" t="s">
        <v>172</v>
      </c>
      <c r="C124" s="65" t="s">
        <v>282</v>
      </c>
      <c r="D124" s="66">
        <v>46274</v>
      </c>
      <c r="E124" s="67">
        <v>0.39</v>
      </c>
      <c r="F124" s="65" t="s">
        <v>255</v>
      </c>
      <c r="G124" s="66">
        <v>46273</v>
      </c>
      <c r="H124">
        <v>40511776</v>
      </c>
      <c r="I124">
        <v>10</v>
      </c>
      <c r="J124" s="65" t="s">
        <v>2859</v>
      </c>
      <c r="K124" s="65" t="s">
        <v>2860</v>
      </c>
      <c r="L124" s="66">
        <v>46273</v>
      </c>
      <c r="M124" s="65" t="s">
        <v>287</v>
      </c>
      <c r="N124">
        <v>3010780</v>
      </c>
      <c r="O124" s="65" t="s">
        <v>259</v>
      </c>
      <c r="P124" s="66">
        <v>46274</v>
      </c>
      <c r="Q124" s="31">
        <f t="shared" si="2"/>
        <v>817</v>
      </c>
      <c r="R124" s="31">
        <f t="shared" si="3"/>
        <v>840</v>
      </c>
      <c r="S124" s="29">
        <f>IF($Q124&lt;Parâmetros!$E$19,$G124-1,$G124)</f>
        <v>46273</v>
      </c>
    </row>
    <row r="125" spans="1:19" ht="15" customHeight="1" x14ac:dyDescent="0.25">
      <c r="A125" s="122">
        <v>9561</v>
      </c>
      <c r="B125" s="65" t="s">
        <v>172</v>
      </c>
      <c r="C125" s="65" t="s">
        <v>282</v>
      </c>
      <c r="D125" s="66">
        <v>46274</v>
      </c>
      <c r="E125" s="67">
        <v>0.47</v>
      </c>
      <c r="F125" s="65" t="s">
        <v>255</v>
      </c>
      <c r="G125" s="66">
        <v>46273</v>
      </c>
      <c r="H125">
        <v>40511776</v>
      </c>
      <c r="I125">
        <v>20</v>
      </c>
      <c r="J125" s="65" t="s">
        <v>2861</v>
      </c>
      <c r="K125" s="65" t="s">
        <v>2862</v>
      </c>
      <c r="L125" s="66">
        <v>46273</v>
      </c>
      <c r="M125" s="65" t="s">
        <v>287</v>
      </c>
      <c r="N125">
        <v>3010780</v>
      </c>
      <c r="O125" s="65" t="s">
        <v>259</v>
      </c>
      <c r="P125" s="66">
        <v>46274</v>
      </c>
      <c r="Q125" s="31">
        <f t="shared" si="2"/>
        <v>845</v>
      </c>
      <c r="R125" s="31">
        <f t="shared" si="3"/>
        <v>873</v>
      </c>
      <c r="S125" s="29">
        <f>IF($Q125&lt;Parâmetros!$E$19,$G125-1,$G125)</f>
        <v>46273</v>
      </c>
    </row>
    <row r="126" spans="1:19" ht="15" customHeight="1" x14ac:dyDescent="0.25">
      <c r="A126" s="122">
        <v>9561</v>
      </c>
      <c r="B126" s="65" t="s">
        <v>172</v>
      </c>
      <c r="C126" s="65" t="s">
        <v>282</v>
      </c>
      <c r="D126" s="66">
        <v>46274</v>
      </c>
      <c r="E126" s="67">
        <v>0.39</v>
      </c>
      <c r="F126" s="65" t="s">
        <v>255</v>
      </c>
      <c r="G126" s="66">
        <v>46273</v>
      </c>
      <c r="H126">
        <v>40511788</v>
      </c>
      <c r="I126">
        <v>10</v>
      </c>
      <c r="J126" s="65" t="s">
        <v>2863</v>
      </c>
      <c r="K126" s="65" t="s">
        <v>2864</v>
      </c>
      <c r="L126" s="66">
        <v>46273</v>
      </c>
      <c r="M126" s="65" t="s">
        <v>287</v>
      </c>
      <c r="N126">
        <v>3010755</v>
      </c>
      <c r="O126" s="65" t="s">
        <v>259</v>
      </c>
      <c r="P126" s="66">
        <v>46274</v>
      </c>
      <c r="Q126" s="31">
        <f t="shared" si="2"/>
        <v>877</v>
      </c>
      <c r="R126" s="31">
        <f t="shared" si="3"/>
        <v>900</v>
      </c>
      <c r="S126" s="29">
        <f>IF($Q126&lt;Parâmetros!$E$19,$G126-1,$G126)</f>
        <v>46273</v>
      </c>
    </row>
    <row r="127" spans="1:19" ht="15" customHeight="1" x14ac:dyDescent="0.25">
      <c r="A127" s="122">
        <v>9561</v>
      </c>
      <c r="B127" s="65" t="s">
        <v>172</v>
      </c>
      <c r="C127" s="65" t="s">
        <v>282</v>
      </c>
      <c r="D127" s="66">
        <v>46274</v>
      </c>
      <c r="E127" s="67">
        <v>1.1000000000000001</v>
      </c>
      <c r="F127" s="65" t="s">
        <v>255</v>
      </c>
      <c r="G127" s="66">
        <v>46273</v>
      </c>
      <c r="H127">
        <v>40511788</v>
      </c>
      <c r="I127">
        <v>20</v>
      </c>
      <c r="J127" s="65" t="s">
        <v>2865</v>
      </c>
      <c r="K127" s="65" t="s">
        <v>2866</v>
      </c>
      <c r="L127" s="66">
        <v>46273</v>
      </c>
      <c r="M127" s="65" t="s">
        <v>287</v>
      </c>
      <c r="N127">
        <v>3010755</v>
      </c>
      <c r="O127" s="65" t="s">
        <v>259</v>
      </c>
      <c r="P127" s="66">
        <v>46274</v>
      </c>
      <c r="Q127" s="31">
        <f t="shared" si="2"/>
        <v>916</v>
      </c>
      <c r="R127" s="31">
        <f t="shared" si="3"/>
        <v>983</v>
      </c>
      <c r="S127" s="29">
        <f>IF($Q127&lt;Parâmetros!$E$19,$G127-1,$G127)</f>
        <v>46273</v>
      </c>
    </row>
    <row r="128" spans="1:19" ht="15" customHeight="1" x14ac:dyDescent="0.25">
      <c r="A128" s="122">
        <v>9561</v>
      </c>
      <c r="B128" s="65" t="s">
        <v>172</v>
      </c>
      <c r="C128" s="65" t="s">
        <v>282</v>
      </c>
      <c r="D128" s="66">
        <v>46275</v>
      </c>
      <c r="E128" s="67">
        <v>4.12</v>
      </c>
      <c r="F128" s="65" t="s">
        <v>255</v>
      </c>
      <c r="G128" s="66">
        <v>46274</v>
      </c>
      <c r="H128">
        <v>40511794</v>
      </c>
      <c r="I128">
        <v>10</v>
      </c>
      <c r="J128" s="65" t="s">
        <v>3032</v>
      </c>
      <c r="K128" s="65" t="s">
        <v>3033</v>
      </c>
      <c r="L128" s="66">
        <v>46274</v>
      </c>
      <c r="M128" s="65" t="s">
        <v>261</v>
      </c>
      <c r="N128" s="65" t="s">
        <v>264</v>
      </c>
      <c r="O128" s="65" t="s">
        <v>259</v>
      </c>
      <c r="P128" s="66">
        <v>46275</v>
      </c>
      <c r="Q128" s="31">
        <f t="shared" si="2"/>
        <v>444</v>
      </c>
      <c r="R128" s="31">
        <f t="shared" si="3"/>
        <v>692</v>
      </c>
      <c r="S128" s="29">
        <f>IF($Q128&lt;Parâmetros!$E$19,$G128-1,$G128)</f>
        <v>46274</v>
      </c>
    </row>
    <row r="129" spans="1:19" ht="15" customHeight="1" x14ac:dyDescent="0.25">
      <c r="A129" s="122">
        <v>9561</v>
      </c>
      <c r="B129" s="65" t="s">
        <v>172</v>
      </c>
      <c r="C129" s="65" t="s">
        <v>282</v>
      </c>
      <c r="D129" s="66">
        <v>46275</v>
      </c>
      <c r="E129" s="67">
        <v>3.59</v>
      </c>
      <c r="F129" s="65" t="s">
        <v>255</v>
      </c>
      <c r="G129" s="66">
        <v>46274</v>
      </c>
      <c r="H129">
        <v>40511794</v>
      </c>
      <c r="I129">
        <v>10</v>
      </c>
      <c r="J129" s="65" t="s">
        <v>3034</v>
      </c>
      <c r="K129" s="65" t="s">
        <v>3035</v>
      </c>
      <c r="L129" s="66">
        <v>46274</v>
      </c>
      <c r="M129" s="65" t="s">
        <v>261</v>
      </c>
      <c r="N129" s="65" t="s">
        <v>264</v>
      </c>
      <c r="O129" s="65" t="s">
        <v>259</v>
      </c>
      <c r="P129" s="66">
        <v>46275</v>
      </c>
      <c r="Q129" s="31">
        <f t="shared" si="2"/>
        <v>767</v>
      </c>
      <c r="R129" s="31">
        <f t="shared" si="3"/>
        <v>982</v>
      </c>
      <c r="S129" s="29">
        <f>IF($Q129&lt;Parâmetros!$E$19,$G129-1,$G129)</f>
        <v>46274</v>
      </c>
    </row>
    <row r="130" spans="1:19" ht="15" customHeight="1" x14ac:dyDescent="0.25">
      <c r="A130" s="122">
        <v>9561</v>
      </c>
      <c r="B130" s="65" t="s">
        <v>172</v>
      </c>
      <c r="C130" s="65" t="s">
        <v>282</v>
      </c>
      <c r="D130" s="66">
        <v>46276</v>
      </c>
      <c r="E130" s="67">
        <v>0.57999999999999996</v>
      </c>
      <c r="F130" s="65" t="s">
        <v>255</v>
      </c>
      <c r="G130" s="66">
        <v>46275</v>
      </c>
      <c r="H130">
        <v>40511798</v>
      </c>
      <c r="I130">
        <v>10</v>
      </c>
      <c r="J130" s="65" t="s">
        <v>3215</v>
      </c>
      <c r="K130" s="65" t="s">
        <v>3216</v>
      </c>
      <c r="L130" s="66">
        <v>46275</v>
      </c>
      <c r="M130" s="65" t="s">
        <v>287</v>
      </c>
      <c r="N130" s="65" t="s">
        <v>264</v>
      </c>
      <c r="O130" s="65" t="s">
        <v>259</v>
      </c>
      <c r="P130" s="66">
        <v>46276</v>
      </c>
      <c r="Q130" s="31">
        <f t="shared" ref="Q130:Q193" si="4">IFERROR(VALUE(LEFT($J130,2))*60+VALUE(MID($J130,4,2)),9999)</f>
        <v>444</v>
      </c>
      <c r="R130" s="31">
        <f t="shared" ref="R130:R193" si="5">IFERROR(VALUE(LEFT($K130,2))*60+VALUE(MID($K130,4,2)),"")</f>
        <v>480</v>
      </c>
      <c r="S130" s="29">
        <f>IF($Q130&lt;Parâmetros!$E$19,$G130-1,$G130)</f>
        <v>46275</v>
      </c>
    </row>
    <row r="131" spans="1:19" ht="15" customHeight="1" x14ac:dyDescent="0.25">
      <c r="A131" s="122">
        <v>9561</v>
      </c>
      <c r="B131" s="65" t="s">
        <v>172</v>
      </c>
      <c r="C131" s="65" t="s">
        <v>282</v>
      </c>
      <c r="D131" s="66">
        <v>46276</v>
      </c>
      <c r="E131" s="67">
        <v>0.42</v>
      </c>
      <c r="F131" s="65" t="s">
        <v>255</v>
      </c>
      <c r="G131" s="66">
        <v>46275</v>
      </c>
      <c r="H131">
        <v>40511798</v>
      </c>
      <c r="I131">
        <v>20</v>
      </c>
      <c r="J131" s="65" t="s">
        <v>3217</v>
      </c>
      <c r="K131" s="65" t="s">
        <v>3218</v>
      </c>
      <c r="L131" s="66">
        <v>46275</v>
      </c>
      <c r="M131" s="65" t="s">
        <v>287</v>
      </c>
      <c r="N131" s="65" t="s">
        <v>264</v>
      </c>
      <c r="O131" s="65" t="s">
        <v>259</v>
      </c>
      <c r="P131" s="66">
        <v>46276</v>
      </c>
      <c r="Q131" s="31">
        <f t="shared" si="4"/>
        <v>480</v>
      </c>
      <c r="R131" s="31">
        <f t="shared" si="5"/>
        <v>505</v>
      </c>
      <c r="S131" s="29">
        <f>IF($Q131&lt;Parâmetros!$E$19,$G131-1,$G131)</f>
        <v>46275</v>
      </c>
    </row>
    <row r="132" spans="1:19" ht="15" customHeight="1" x14ac:dyDescent="0.25">
      <c r="A132" s="122">
        <v>9561</v>
      </c>
      <c r="B132" s="65" t="s">
        <v>172</v>
      </c>
      <c r="C132" s="65" t="s">
        <v>282</v>
      </c>
      <c r="D132" s="66">
        <v>46276</v>
      </c>
      <c r="E132" s="67">
        <v>0.57999999999999996</v>
      </c>
      <c r="F132" s="65" t="s">
        <v>255</v>
      </c>
      <c r="G132" s="66">
        <v>46275</v>
      </c>
      <c r="H132">
        <v>40511799</v>
      </c>
      <c r="I132">
        <v>10</v>
      </c>
      <c r="J132" s="65" t="s">
        <v>3219</v>
      </c>
      <c r="K132" s="65" t="s">
        <v>3220</v>
      </c>
      <c r="L132" s="66">
        <v>46275</v>
      </c>
      <c r="M132" s="65" t="s">
        <v>287</v>
      </c>
      <c r="N132" s="65" t="s">
        <v>264</v>
      </c>
      <c r="O132" s="65" t="s">
        <v>259</v>
      </c>
      <c r="P132" s="66">
        <v>46276</v>
      </c>
      <c r="Q132" s="31">
        <f t="shared" si="4"/>
        <v>505</v>
      </c>
      <c r="R132" s="31">
        <f t="shared" si="5"/>
        <v>540</v>
      </c>
      <c r="S132" s="29">
        <f>IF($Q132&lt;Parâmetros!$E$19,$G132-1,$G132)</f>
        <v>46275</v>
      </c>
    </row>
    <row r="133" spans="1:19" ht="15" customHeight="1" x14ac:dyDescent="0.25">
      <c r="A133" s="122">
        <v>9561</v>
      </c>
      <c r="B133" s="65" t="s">
        <v>172</v>
      </c>
      <c r="C133" s="65" t="s">
        <v>282</v>
      </c>
      <c r="D133" s="66">
        <v>46276</v>
      </c>
      <c r="E133" s="67">
        <v>0.42</v>
      </c>
      <c r="F133" s="65" t="s">
        <v>255</v>
      </c>
      <c r="G133" s="66">
        <v>46275</v>
      </c>
      <c r="H133">
        <v>40511799</v>
      </c>
      <c r="I133">
        <v>20</v>
      </c>
      <c r="J133" s="65" t="s">
        <v>3221</v>
      </c>
      <c r="K133" s="65" t="s">
        <v>3222</v>
      </c>
      <c r="L133" s="66">
        <v>46275</v>
      </c>
      <c r="M133" s="65" t="s">
        <v>287</v>
      </c>
      <c r="N133" s="65" t="s">
        <v>264</v>
      </c>
      <c r="O133" s="65" t="s">
        <v>259</v>
      </c>
      <c r="P133" s="66">
        <v>46276</v>
      </c>
      <c r="Q133" s="31">
        <f t="shared" si="4"/>
        <v>541</v>
      </c>
      <c r="R133" s="31">
        <f t="shared" si="5"/>
        <v>566</v>
      </c>
      <c r="S133" s="29">
        <f>IF($Q133&lt;Parâmetros!$E$19,$G133-1,$G133)</f>
        <v>46275</v>
      </c>
    </row>
    <row r="134" spans="1:19" ht="15" customHeight="1" x14ac:dyDescent="0.25">
      <c r="A134" s="122">
        <v>9561</v>
      </c>
      <c r="B134" s="65" t="s">
        <v>172</v>
      </c>
      <c r="C134" s="65" t="s">
        <v>282</v>
      </c>
      <c r="D134" s="66">
        <v>46276</v>
      </c>
      <c r="E134" s="67">
        <v>0.55000000000000004</v>
      </c>
      <c r="F134" s="65" t="s">
        <v>255</v>
      </c>
      <c r="G134" s="66">
        <v>46275</v>
      </c>
      <c r="H134">
        <v>40511800</v>
      </c>
      <c r="I134">
        <v>10</v>
      </c>
      <c r="J134" s="65" t="s">
        <v>3223</v>
      </c>
      <c r="K134" s="65" t="s">
        <v>3224</v>
      </c>
      <c r="L134" s="66">
        <v>46275</v>
      </c>
      <c r="M134" s="65" t="s">
        <v>287</v>
      </c>
      <c r="N134" s="65" t="s">
        <v>264</v>
      </c>
      <c r="O134" s="65" t="s">
        <v>259</v>
      </c>
      <c r="P134" s="66">
        <v>46276</v>
      </c>
      <c r="Q134" s="31">
        <f t="shared" si="4"/>
        <v>567</v>
      </c>
      <c r="R134" s="31">
        <f t="shared" si="5"/>
        <v>600</v>
      </c>
      <c r="S134" s="29">
        <f>IF($Q134&lt;Parâmetros!$E$19,$G134-1,$G134)</f>
        <v>46275</v>
      </c>
    </row>
    <row r="135" spans="1:19" ht="15" customHeight="1" x14ac:dyDescent="0.25">
      <c r="A135" s="122">
        <v>9561</v>
      </c>
      <c r="B135" s="65" t="s">
        <v>172</v>
      </c>
      <c r="C135" s="65" t="s">
        <v>282</v>
      </c>
      <c r="D135" s="66">
        <v>46276</v>
      </c>
      <c r="E135" s="67">
        <v>0.4</v>
      </c>
      <c r="F135" s="65" t="s">
        <v>255</v>
      </c>
      <c r="G135" s="66">
        <v>46275</v>
      </c>
      <c r="H135">
        <v>40511800</v>
      </c>
      <c r="I135">
        <v>20</v>
      </c>
      <c r="J135" s="65" t="s">
        <v>3225</v>
      </c>
      <c r="K135" s="65" t="s">
        <v>3226</v>
      </c>
      <c r="L135" s="66">
        <v>46275</v>
      </c>
      <c r="M135" s="65" t="s">
        <v>287</v>
      </c>
      <c r="N135" s="65" t="s">
        <v>264</v>
      </c>
      <c r="O135" s="65" t="s">
        <v>259</v>
      </c>
      <c r="P135" s="66">
        <v>46276</v>
      </c>
      <c r="Q135" s="31">
        <f t="shared" si="4"/>
        <v>603</v>
      </c>
      <c r="R135" s="31">
        <f t="shared" si="5"/>
        <v>627</v>
      </c>
      <c r="S135" s="29">
        <f>IF($Q135&lt;Parâmetros!$E$19,$G135-1,$G135)</f>
        <v>46275</v>
      </c>
    </row>
    <row r="136" spans="1:19" ht="15" customHeight="1" x14ac:dyDescent="0.25">
      <c r="A136" s="122">
        <v>9561</v>
      </c>
      <c r="B136" s="65" t="s">
        <v>172</v>
      </c>
      <c r="C136" s="65" t="s">
        <v>282</v>
      </c>
      <c r="D136" s="66">
        <v>46276</v>
      </c>
      <c r="E136" s="67">
        <v>0.54</v>
      </c>
      <c r="F136" s="65" t="s">
        <v>255</v>
      </c>
      <c r="G136" s="66">
        <v>46275</v>
      </c>
      <c r="H136">
        <v>40511801</v>
      </c>
      <c r="I136">
        <v>10</v>
      </c>
      <c r="J136" s="65" t="s">
        <v>3227</v>
      </c>
      <c r="K136" s="65" t="s">
        <v>3228</v>
      </c>
      <c r="L136" s="66">
        <v>46275</v>
      </c>
      <c r="M136" s="65" t="s">
        <v>287</v>
      </c>
      <c r="N136" s="65" t="s">
        <v>264</v>
      </c>
      <c r="O136" s="65" t="s">
        <v>259</v>
      </c>
      <c r="P136" s="66">
        <v>46276</v>
      </c>
      <c r="Q136" s="31">
        <f t="shared" si="4"/>
        <v>628</v>
      </c>
      <c r="R136" s="31">
        <f t="shared" si="5"/>
        <v>660</v>
      </c>
      <c r="S136" s="29">
        <f>IF($Q136&lt;Parâmetros!$E$19,$G136-1,$G136)</f>
        <v>46275</v>
      </c>
    </row>
    <row r="137" spans="1:19" ht="15" customHeight="1" x14ac:dyDescent="0.25">
      <c r="A137" s="122">
        <v>9561</v>
      </c>
      <c r="B137" s="65" t="s">
        <v>172</v>
      </c>
      <c r="C137" s="65" t="s">
        <v>282</v>
      </c>
      <c r="D137" s="66">
        <v>46276</v>
      </c>
      <c r="E137" s="67">
        <v>0.4</v>
      </c>
      <c r="F137" s="65" t="s">
        <v>255</v>
      </c>
      <c r="G137" s="66">
        <v>46275</v>
      </c>
      <c r="H137">
        <v>40511801</v>
      </c>
      <c r="I137">
        <v>20</v>
      </c>
      <c r="J137" s="65" t="s">
        <v>3229</v>
      </c>
      <c r="K137" s="65" t="s">
        <v>3230</v>
      </c>
      <c r="L137" s="66">
        <v>46275</v>
      </c>
      <c r="M137" s="65" t="s">
        <v>287</v>
      </c>
      <c r="N137" s="65" t="s">
        <v>264</v>
      </c>
      <c r="O137" s="65" t="s">
        <v>259</v>
      </c>
      <c r="P137" s="66">
        <v>46276</v>
      </c>
      <c r="Q137" s="31">
        <f t="shared" si="4"/>
        <v>664</v>
      </c>
      <c r="R137" s="31">
        <f t="shared" si="5"/>
        <v>688</v>
      </c>
      <c r="S137" s="29">
        <f>IF($Q137&lt;Parâmetros!$E$19,$G137-1,$G137)</f>
        <v>46275</v>
      </c>
    </row>
    <row r="138" spans="1:19" ht="15" customHeight="1" x14ac:dyDescent="0.25">
      <c r="A138" s="122">
        <v>9561</v>
      </c>
      <c r="B138" s="65" t="s">
        <v>172</v>
      </c>
      <c r="C138" s="65" t="s">
        <v>282</v>
      </c>
      <c r="D138" s="66">
        <v>46276</v>
      </c>
      <c r="E138" s="67">
        <v>0.52</v>
      </c>
      <c r="F138" s="65" t="s">
        <v>255</v>
      </c>
      <c r="G138" s="66">
        <v>46275</v>
      </c>
      <c r="H138">
        <v>40511807</v>
      </c>
      <c r="I138">
        <v>10</v>
      </c>
      <c r="J138" s="65" t="s">
        <v>3231</v>
      </c>
      <c r="K138" s="65" t="s">
        <v>2592</v>
      </c>
      <c r="L138" s="66">
        <v>46275</v>
      </c>
      <c r="M138" s="65" t="s">
        <v>287</v>
      </c>
      <c r="N138" s="65" t="s">
        <v>264</v>
      </c>
      <c r="O138" s="65" t="s">
        <v>259</v>
      </c>
      <c r="P138" s="66">
        <v>46276</v>
      </c>
      <c r="Q138" s="31">
        <f t="shared" si="4"/>
        <v>749</v>
      </c>
      <c r="R138" s="31">
        <f t="shared" si="5"/>
        <v>780</v>
      </c>
      <c r="S138" s="29">
        <f>IF($Q138&lt;Parâmetros!$E$19,$G138-1,$G138)</f>
        <v>46275</v>
      </c>
    </row>
    <row r="139" spans="1:19" ht="15" customHeight="1" x14ac:dyDescent="0.25">
      <c r="A139" s="122">
        <v>9561</v>
      </c>
      <c r="B139" s="65" t="s">
        <v>172</v>
      </c>
      <c r="C139" s="65" t="s">
        <v>282</v>
      </c>
      <c r="D139" s="66">
        <v>46276</v>
      </c>
      <c r="E139" s="67">
        <v>0.49</v>
      </c>
      <c r="F139" s="65" t="s">
        <v>255</v>
      </c>
      <c r="G139" s="66">
        <v>46275</v>
      </c>
      <c r="H139">
        <v>40511807</v>
      </c>
      <c r="I139">
        <v>20</v>
      </c>
      <c r="J139" s="65" t="s">
        <v>3232</v>
      </c>
      <c r="K139" s="65" t="s">
        <v>3154</v>
      </c>
      <c r="L139" s="66">
        <v>46275</v>
      </c>
      <c r="M139" s="65" t="s">
        <v>287</v>
      </c>
      <c r="N139" s="65" t="s">
        <v>264</v>
      </c>
      <c r="O139" s="65" t="s">
        <v>259</v>
      </c>
      <c r="P139" s="66">
        <v>46276</v>
      </c>
      <c r="Q139" s="31">
        <f t="shared" si="4"/>
        <v>781</v>
      </c>
      <c r="R139" s="31">
        <f t="shared" si="5"/>
        <v>810</v>
      </c>
      <c r="S139" s="29">
        <f>IF($Q139&lt;Parâmetros!$E$19,$G139-1,$G139)</f>
        <v>46275</v>
      </c>
    </row>
    <row r="140" spans="1:19" ht="15" customHeight="1" x14ac:dyDescent="0.25">
      <c r="A140" s="122">
        <v>9561</v>
      </c>
      <c r="B140" s="65" t="s">
        <v>172</v>
      </c>
      <c r="C140" s="65" t="s">
        <v>282</v>
      </c>
      <c r="D140" s="66">
        <v>46276</v>
      </c>
      <c r="E140" s="67">
        <v>0.54</v>
      </c>
      <c r="F140" s="65" t="s">
        <v>255</v>
      </c>
      <c r="G140" s="66">
        <v>46275</v>
      </c>
      <c r="H140">
        <v>40511787</v>
      </c>
      <c r="I140">
        <v>10</v>
      </c>
      <c r="J140" s="65" t="s">
        <v>3233</v>
      </c>
      <c r="K140" s="65" t="s">
        <v>3234</v>
      </c>
      <c r="L140" s="66">
        <v>46275</v>
      </c>
      <c r="M140" s="65" t="s">
        <v>287</v>
      </c>
      <c r="N140">
        <v>3010753</v>
      </c>
      <c r="O140" s="65" t="s">
        <v>259</v>
      </c>
      <c r="P140" s="66">
        <v>46276</v>
      </c>
      <c r="Q140" s="31">
        <f t="shared" si="4"/>
        <v>810</v>
      </c>
      <c r="R140" s="31">
        <f t="shared" si="5"/>
        <v>843</v>
      </c>
      <c r="S140" s="29">
        <f>IF($Q140&lt;Parâmetros!$E$19,$G140-1,$G140)</f>
        <v>46275</v>
      </c>
    </row>
    <row r="141" spans="1:19" ht="15" customHeight="1" x14ac:dyDescent="0.25">
      <c r="A141" s="122">
        <v>9561</v>
      </c>
      <c r="B141" s="65" t="s">
        <v>172</v>
      </c>
      <c r="C141" s="65" t="s">
        <v>282</v>
      </c>
      <c r="D141" s="66">
        <v>46276</v>
      </c>
      <c r="E141" s="67">
        <v>0.47</v>
      </c>
      <c r="F141" s="65" t="s">
        <v>255</v>
      </c>
      <c r="G141" s="66">
        <v>46275</v>
      </c>
      <c r="H141">
        <v>40511787</v>
      </c>
      <c r="I141">
        <v>20</v>
      </c>
      <c r="J141" s="65" t="s">
        <v>3235</v>
      </c>
      <c r="K141" s="65" t="s">
        <v>3236</v>
      </c>
      <c r="L141" s="66">
        <v>46275</v>
      </c>
      <c r="M141" s="65" t="s">
        <v>287</v>
      </c>
      <c r="N141">
        <v>3010753</v>
      </c>
      <c r="O141" s="65" t="s">
        <v>259</v>
      </c>
      <c r="P141" s="66">
        <v>46276</v>
      </c>
      <c r="Q141" s="31">
        <f t="shared" si="4"/>
        <v>843</v>
      </c>
      <c r="R141" s="31">
        <f t="shared" si="5"/>
        <v>871</v>
      </c>
      <c r="S141" s="29">
        <f>IF($Q141&lt;Parâmetros!$E$19,$G141-1,$G141)</f>
        <v>46275</v>
      </c>
    </row>
    <row r="142" spans="1:19" ht="15" customHeight="1" x14ac:dyDescent="0.25">
      <c r="A142" s="122">
        <v>9561</v>
      </c>
      <c r="B142" s="65" t="s">
        <v>172</v>
      </c>
      <c r="C142" s="65" t="s">
        <v>282</v>
      </c>
      <c r="D142" s="66">
        <v>46276</v>
      </c>
      <c r="E142" s="67">
        <v>1</v>
      </c>
      <c r="F142" s="65" t="s">
        <v>255</v>
      </c>
      <c r="G142" s="66">
        <v>46275</v>
      </c>
      <c r="H142">
        <v>40511786</v>
      </c>
      <c r="I142">
        <v>10</v>
      </c>
      <c r="J142" s="65" t="s">
        <v>3237</v>
      </c>
      <c r="K142" s="65" t="s">
        <v>2537</v>
      </c>
      <c r="L142" s="66">
        <v>46275</v>
      </c>
      <c r="M142" s="65" t="s">
        <v>287</v>
      </c>
      <c r="N142">
        <v>3010751</v>
      </c>
      <c r="O142" s="65" t="s">
        <v>259</v>
      </c>
      <c r="P142" s="66">
        <v>46276</v>
      </c>
      <c r="Q142" s="31">
        <f t="shared" si="4"/>
        <v>872</v>
      </c>
      <c r="R142" s="31">
        <f t="shared" si="5"/>
        <v>932</v>
      </c>
      <c r="S142" s="29">
        <f>IF($Q142&lt;Parâmetros!$E$19,$G142-1,$G142)</f>
        <v>46275</v>
      </c>
    </row>
    <row r="143" spans="1:19" ht="15" customHeight="1" x14ac:dyDescent="0.25">
      <c r="A143" s="122">
        <v>9561</v>
      </c>
      <c r="B143" s="65" t="s">
        <v>172</v>
      </c>
      <c r="C143" s="65" t="s">
        <v>282</v>
      </c>
      <c r="D143" s="66">
        <v>46276</v>
      </c>
      <c r="E143" s="67">
        <v>1</v>
      </c>
      <c r="F143" s="65" t="s">
        <v>255</v>
      </c>
      <c r="G143" s="66">
        <v>46275</v>
      </c>
      <c r="H143">
        <v>40511786</v>
      </c>
      <c r="I143">
        <v>20</v>
      </c>
      <c r="J143" s="65" t="s">
        <v>3238</v>
      </c>
      <c r="K143" s="65" t="s">
        <v>3239</v>
      </c>
      <c r="L143" s="66">
        <v>46275</v>
      </c>
      <c r="M143" s="65" t="s">
        <v>287</v>
      </c>
      <c r="N143">
        <v>3010751</v>
      </c>
      <c r="O143" s="65" t="s">
        <v>259</v>
      </c>
      <c r="P143" s="66">
        <v>46276</v>
      </c>
      <c r="Q143" s="31">
        <f t="shared" si="4"/>
        <v>932</v>
      </c>
      <c r="R143" s="31">
        <f t="shared" si="5"/>
        <v>992</v>
      </c>
      <c r="S143" s="29">
        <f>IF($Q143&lt;Parâmetros!$E$19,$G143-1,$G143)</f>
        <v>46275</v>
      </c>
    </row>
    <row r="144" spans="1:19" ht="15" customHeight="1" x14ac:dyDescent="0.25">
      <c r="A144" s="122">
        <v>9561</v>
      </c>
      <c r="B144" s="65" t="s">
        <v>172</v>
      </c>
      <c r="C144" s="65" t="s">
        <v>282</v>
      </c>
      <c r="D144" s="66">
        <v>46276</v>
      </c>
      <c r="E144" s="67">
        <v>0.39</v>
      </c>
      <c r="F144" s="65" t="s">
        <v>255</v>
      </c>
      <c r="G144" s="66">
        <v>46276</v>
      </c>
      <c r="H144">
        <v>40511789</v>
      </c>
      <c r="I144">
        <v>10</v>
      </c>
      <c r="J144" s="65" t="s">
        <v>3240</v>
      </c>
      <c r="K144" s="65" t="s">
        <v>3241</v>
      </c>
      <c r="L144" s="66">
        <v>46276</v>
      </c>
      <c r="M144" s="65" t="s">
        <v>287</v>
      </c>
      <c r="N144" s="65" t="s">
        <v>264</v>
      </c>
      <c r="O144" s="65" t="s">
        <v>259</v>
      </c>
      <c r="P144" s="66">
        <v>46276</v>
      </c>
      <c r="Q144" s="31">
        <f t="shared" si="4"/>
        <v>429</v>
      </c>
      <c r="R144" s="31">
        <f t="shared" si="5"/>
        <v>452</v>
      </c>
      <c r="S144" s="29">
        <f>IF($Q144&lt;Parâmetros!$E$19,$G144-1,$G144)</f>
        <v>46276</v>
      </c>
    </row>
    <row r="145" spans="1:19" ht="15" customHeight="1" x14ac:dyDescent="0.25">
      <c r="A145" s="122">
        <v>9561</v>
      </c>
      <c r="B145" s="65" t="s">
        <v>172</v>
      </c>
      <c r="C145" s="65" t="s">
        <v>282</v>
      </c>
      <c r="D145" s="66">
        <v>46276</v>
      </c>
      <c r="E145" s="67">
        <v>0.37</v>
      </c>
      <c r="F145" s="65" t="s">
        <v>255</v>
      </c>
      <c r="G145" s="66">
        <v>46276</v>
      </c>
      <c r="H145">
        <v>40511789</v>
      </c>
      <c r="I145">
        <v>20</v>
      </c>
      <c r="J145" s="65" t="s">
        <v>3242</v>
      </c>
      <c r="K145" s="65" t="s">
        <v>3243</v>
      </c>
      <c r="L145" s="66">
        <v>46276</v>
      </c>
      <c r="M145" s="65" t="s">
        <v>287</v>
      </c>
      <c r="N145" s="65" t="s">
        <v>264</v>
      </c>
      <c r="O145" s="65" t="s">
        <v>259</v>
      </c>
      <c r="P145" s="66">
        <v>46276</v>
      </c>
      <c r="Q145" s="31">
        <f t="shared" si="4"/>
        <v>458</v>
      </c>
      <c r="R145" s="31">
        <f t="shared" si="5"/>
        <v>480</v>
      </c>
      <c r="S145" s="29">
        <f>IF($Q145&lt;Parâmetros!$E$19,$G145-1,$G145)</f>
        <v>46276</v>
      </c>
    </row>
    <row r="146" spans="1:19" ht="15" customHeight="1" x14ac:dyDescent="0.25">
      <c r="A146" s="122">
        <v>9561</v>
      </c>
      <c r="B146" s="65" t="s">
        <v>172</v>
      </c>
      <c r="C146" s="65" t="s">
        <v>282</v>
      </c>
      <c r="D146" s="66">
        <v>46276</v>
      </c>
      <c r="E146" s="67">
        <v>0.44</v>
      </c>
      <c r="F146" s="65" t="s">
        <v>255</v>
      </c>
      <c r="G146" s="66">
        <v>46276</v>
      </c>
      <c r="H146">
        <v>40511802</v>
      </c>
      <c r="I146">
        <v>10</v>
      </c>
      <c r="J146" s="65" t="s">
        <v>3244</v>
      </c>
      <c r="K146" s="65" t="s">
        <v>3245</v>
      </c>
      <c r="L146" s="66">
        <v>46276</v>
      </c>
      <c r="M146" s="65" t="s">
        <v>287</v>
      </c>
      <c r="N146" s="65" t="s">
        <v>264</v>
      </c>
      <c r="O146" s="65" t="s">
        <v>259</v>
      </c>
      <c r="P146" s="66">
        <v>46276</v>
      </c>
      <c r="Q146" s="31">
        <f t="shared" si="4"/>
        <v>486</v>
      </c>
      <c r="R146" s="31">
        <f t="shared" si="5"/>
        <v>512</v>
      </c>
      <c r="S146" s="29">
        <f>IF($Q146&lt;Parâmetros!$E$19,$G146-1,$G146)</f>
        <v>46276</v>
      </c>
    </row>
    <row r="147" spans="1:19" ht="15" customHeight="1" x14ac:dyDescent="0.25">
      <c r="A147" s="122">
        <v>9561</v>
      </c>
      <c r="B147" s="65" t="s">
        <v>172</v>
      </c>
      <c r="C147" s="65" t="s">
        <v>282</v>
      </c>
      <c r="D147" s="66">
        <v>46276</v>
      </c>
      <c r="E147" s="67">
        <v>0.44</v>
      </c>
      <c r="F147" s="65" t="s">
        <v>255</v>
      </c>
      <c r="G147" s="66">
        <v>46276</v>
      </c>
      <c r="H147">
        <v>40511802</v>
      </c>
      <c r="I147">
        <v>20</v>
      </c>
      <c r="J147" s="65" t="s">
        <v>3246</v>
      </c>
      <c r="K147" s="65" t="s">
        <v>3247</v>
      </c>
      <c r="L147" s="66">
        <v>46276</v>
      </c>
      <c r="M147" s="65" t="s">
        <v>287</v>
      </c>
      <c r="N147" s="65" t="s">
        <v>264</v>
      </c>
      <c r="O147" s="65" t="s">
        <v>259</v>
      </c>
      <c r="P147" s="66">
        <v>46276</v>
      </c>
      <c r="Q147" s="31">
        <f t="shared" si="4"/>
        <v>514</v>
      </c>
      <c r="R147" s="31">
        <f t="shared" si="5"/>
        <v>540</v>
      </c>
      <c r="S147" s="29">
        <f>IF($Q147&lt;Parâmetros!$E$19,$G147-1,$G147)</f>
        <v>46276</v>
      </c>
    </row>
    <row r="148" spans="1:19" ht="15" customHeight="1" x14ac:dyDescent="0.25">
      <c r="A148" s="122">
        <v>9561</v>
      </c>
      <c r="B148" s="65" t="s">
        <v>172</v>
      </c>
      <c r="C148" s="65" t="s">
        <v>282</v>
      </c>
      <c r="D148" s="66">
        <v>46276</v>
      </c>
      <c r="E148" s="67">
        <v>0.49</v>
      </c>
      <c r="F148" s="65" t="s">
        <v>255</v>
      </c>
      <c r="G148" s="66">
        <v>46276</v>
      </c>
      <c r="H148">
        <v>40511803</v>
      </c>
      <c r="I148">
        <v>10</v>
      </c>
      <c r="J148" s="65" t="s">
        <v>3248</v>
      </c>
      <c r="K148" s="65" t="s">
        <v>3249</v>
      </c>
      <c r="L148" s="66">
        <v>46276</v>
      </c>
      <c r="M148" s="65" t="s">
        <v>287</v>
      </c>
      <c r="N148" s="65" t="s">
        <v>264</v>
      </c>
      <c r="O148" s="65" t="s">
        <v>259</v>
      </c>
      <c r="P148" s="66">
        <v>46276</v>
      </c>
      <c r="Q148" s="31">
        <f t="shared" si="4"/>
        <v>545</v>
      </c>
      <c r="R148" s="31">
        <f t="shared" si="5"/>
        <v>574</v>
      </c>
      <c r="S148" s="29">
        <f>IF($Q148&lt;Parâmetros!$E$19,$G148-1,$G148)</f>
        <v>46276</v>
      </c>
    </row>
    <row r="149" spans="1:19" ht="15" customHeight="1" x14ac:dyDescent="0.25">
      <c r="A149" s="122">
        <v>9561</v>
      </c>
      <c r="B149" s="65" t="s">
        <v>172</v>
      </c>
      <c r="C149" s="65" t="s">
        <v>282</v>
      </c>
      <c r="D149" s="66">
        <v>46276</v>
      </c>
      <c r="E149" s="67">
        <v>0.42</v>
      </c>
      <c r="F149" s="65" t="s">
        <v>255</v>
      </c>
      <c r="G149" s="66">
        <v>46276</v>
      </c>
      <c r="H149">
        <v>40511803</v>
      </c>
      <c r="I149">
        <v>20</v>
      </c>
      <c r="J149" s="65" t="s">
        <v>3250</v>
      </c>
      <c r="K149" s="65" t="s">
        <v>3251</v>
      </c>
      <c r="L149" s="66">
        <v>46276</v>
      </c>
      <c r="M149" s="65" t="s">
        <v>287</v>
      </c>
      <c r="N149" s="65" t="s">
        <v>264</v>
      </c>
      <c r="O149" s="65" t="s">
        <v>259</v>
      </c>
      <c r="P149" s="66">
        <v>46276</v>
      </c>
      <c r="Q149" s="31">
        <f t="shared" si="4"/>
        <v>575</v>
      </c>
      <c r="R149" s="31">
        <f t="shared" si="5"/>
        <v>600</v>
      </c>
      <c r="S149" s="29">
        <f>IF($Q149&lt;Parâmetros!$E$19,$G149-1,$G149)</f>
        <v>46276</v>
      </c>
    </row>
    <row r="150" spans="1:19" ht="15" customHeight="1" x14ac:dyDescent="0.25">
      <c r="A150" s="122">
        <v>9561</v>
      </c>
      <c r="B150" s="65" t="s">
        <v>172</v>
      </c>
      <c r="C150" s="65" t="s">
        <v>282</v>
      </c>
      <c r="D150" s="66">
        <v>46276</v>
      </c>
      <c r="E150" s="67">
        <v>0.37</v>
      </c>
      <c r="F150" s="65" t="s">
        <v>255</v>
      </c>
      <c r="G150" s="66">
        <v>46276</v>
      </c>
      <c r="H150">
        <v>40511790</v>
      </c>
      <c r="I150">
        <v>10</v>
      </c>
      <c r="J150" s="65" t="s">
        <v>3252</v>
      </c>
      <c r="K150" s="65" t="s">
        <v>3253</v>
      </c>
      <c r="L150" s="66">
        <v>46276</v>
      </c>
      <c r="M150" s="65" t="s">
        <v>287</v>
      </c>
      <c r="N150" s="65" t="s">
        <v>264</v>
      </c>
      <c r="O150" s="65" t="s">
        <v>259</v>
      </c>
      <c r="P150" s="66">
        <v>46276</v>
      </c>
      <c r="Q150" s="31">
        <f t="shared" si="4"/>
        <v>607</v>
      </c>
      <c r="R150" s="31">
        <f t="shared" si="5"/>
        <v>629</v>
      </c>
      <c r="S150" s="29">
        <f>IF($Q150&lt;Parâmetros!$E$19,$G150-1,$G150)</f>
        <v>46276</v>
      </c>
    </row>
    <row r="151" spans="1:19" ht="15" customHeight="1" x14ac:dyDescent="0.25">
      <c r="A151" s="122">
        <v>9561</v>
      </c>
      <c r="B151" s="65" t="s">
        <v>172</v>
      </c>
      <c r="C151" s="65" t="s">
        <v>282</v>
      </c>
      <c r="D151" s="66">
        <v>46276</v>
      </c>
      <c r="E151" s="67">
        <v>0.5</v>
      </c>
      <c r="F151" s="65" t="s">
        <v>255</v>
      </c>
      <c r="G151" s="66">
        <v>46276</v>
      </c>
      <c r="H151">
        <v>40511790</v>
      </c>
      <c r="I151">
        <v>20</v>
      </c>
      <c r="J151" s="65" t="s">
        <v>3254</v>
      </c>
      <c r="K151" s="65" t="s">
        <v>3255</v>
      </c>
      <c r="L151" s="66">
        <v>46276</v>
      </c>
      <c r="M151" s="65" t="s">
        <v>287</v>
      </c>
      <c r="N151" s="65" t="s">
        <v>264</v>
      </c>
      <c r="O151" s="65" t="s">
        <v>259</v>
      </c>
      <c r="P151" s="66">
        <v>46276</v>
      </c>
      <c r="Q151" s="31">
        <f t="shared" si="4"/>
        <v>630</v>
      </c>
      <c r="R151" s="31">
        <f t="shared" si="5"/>
        <v>660</v>
      </c>
      <c r="S151" s="29">
        <f>IF($Q151&lt;Parâmetros!$E$19,$G151-1,$G151)</f>
        <v>46276</v>
      </c>
    </row>
    <row r="152" spans="1:19" ht="15" customHeight="1" x14ac:dyDescent="0.25">
      <c r="A152" s="122">
        <v>9561</v>
      </c>
      <c r="B152" s="65" t="s">
        <v>172</v>
      </c>
      <c r="C152" s="65" t="s">
        <v>282</v>
      </c>
      <c r="D152" s="66">
        <v>46276</v>
      </c>
      <c r="E152" s="67">
        <v>0.4</v>
      </c>
      <c r="F152" s="65" t="s">
        <v>255</v>
      </c>
      <c r="G152" s="66">
        <v>46276</v>
      </c>
      <c r="H152">
        <v>40511791</v>
      </c>
      <c r="I152">
        <v>10</v>
      </c>
      <c r="J152" s="65" t="s">
        <v>3256</v>
      </c>
      <c r="K152" s="65" t="s">
        <v>3257</v>
      </c>
      <c r="L152" s="66">
        <v>46276</v>
      </c>
      <c r="M152" s="65" t="s">
        <v>287</v>
      </c>
      <c r="N152" s="65" t="s">
        <v>264</v>
      </c>
      <c r="O152" s="65" t="s">
        <v>259</v>
      </c>
      <c r="P152" s="66">
        <v>46276</v>
      </c>
      <c r="Q152" s="31">
        <f t="shared" si="4"/>
        <v>726</v>
      </c>
      <c r="R152" s="31">
        <f t="shared" si="5"/>
        <v>750</v>
      </c>
      <c r="S152" s="29">
        <f>IF($Q152&lt;Parâmetros!$E$19,$G152-1,$G152)</f>
        <v>46276</v>
      </c>
    </row>
    <row r="153" spans="1:19" ht="15" customHeight="1" x14ac:dyDescent="0.25">
      <c r="A153" s="122">
        <v>9561</v>
      </c>
      <c r="B153" s="65" t="s">
        <v>172</v>
      </c>
      <c r="C153" s="65" t="s">
        <v>282</v>
      </c>
      <c r="D153" s="66">
        <v>46276</v>
      </c>
      <c r="E153" s="67">
        <v>0.45</v>
      </c>
      <c r="F153" s="65" t="s">
        <v>255</v>
      </c>
      <c r="G153" s="66">
        <v>46276</v>
      </c>
      <c r="H153">
        <v>40511791</v>
      </c>
      <c r="I153">
        <v>20</v>
      </c>
      <c r="J153" s="65" t="s">
        <v>3258</v>
      </c>
      <c r="K153" s="65" t="s">
        <v>2877</v>
      </c>
      <c r="L153" s="66">
        <v>46276</v>
      </c>
      <c r="M153" s="65" t="s">
        <v>287</v>
      </c>
      <c r="N153" s="65" t="s">
        <v>264</v>
      </c>
      <c r="O153" s="65" t="s">
        <v>259</v>
      </c>
      <c r="P153" s="66">
        <v>46276</v>
      </c>
      <c r="Q153" s="31">
        <f t="shared" si="4"/>
        <v>753</v>
      </c>
      <c r="R153" s="31">
        <f t="shared" si="5"/>
        <v>780</v>
      </c>
      <c r="S153" s="29">
        <f>IF($Q153&lt;Parâmetros!$E$19,$G153-1,$G153)</f>
        <v>46276</v>
      </c>
    </row>
    <row r="154" spans="1:19" ht="15" customHeight="1" x14ac:dyDescent="0.25">
      <c r="A154" s="122">
        <v>9561</v>
      </c>
      <c r="B154" s="65" t="s">
        <v>172</v>
      </c>
      <c r="C154" s="65" t="s">
        <v>282</v>
      </c>
      <c r="D154" s="66">
        <v>46276</v>
      </c>
      <c r="E154" s="67">
        <v>0.3</v>
      </c>
      <c r="F154" s="65" t="s">
        <v>255</v>
      </c>
      <c r="G154" s="66">
        <v>46276</v>
      </c>
      <c r="H154">
        <v>40511804</v>
      </c>
      <c r="I154">
        <v>10</v>
      </c>
      <c r="J154" s="65" t="s">
        <v>3259</v>
      </c>
      <c r="K154" s="65" t="s">
        <v>3260</v>
      </c>
      <c r="L154" s="66">
        <v>46276</v>
      </c>
      <c r="M154" s="65" t="s">
        <v>287</v>
      </c>
      <c r="N154" s="65" t="s">
        <v>264</v>
      </c>
      <c r="O154" s="65" t="s">
        <v>259</v>
      </c>
      <c r="P154" s="66">
        <v>46276</v>
      </c>
      <c r="Q154" s="31">
        <f t="shared" si="4"/>
        <v>790</v>
      </c>
      <c r="R154" s="31">
        <f t="shared" si="5"/>
        <v>808</v>
      </c>
      <c r="S154" s="29">
        <f>IF($Q154&lt;Parâmetros!$E$19,$G154-1,$G154)</f>
        <v>46276</v>
      </c>
    </row>
    <row r="155" spans="1:19" ht="15" customHeight="1" x14ac:dyDescent="0.25">
      <c r="A155" s="122">
        <v>9561</v>
      </c>
      <c r="B155" s="65" t="s">
        <v>172</v>
      </c>
      <c r="C155" s="65" t="s">
        <v>282</v>
      </c>
      <c r="D155" s="66">
        <v>46276</v>
      </c>
      <c r="E155" s="67">
        <v>0.6</v>
      </c>
      <c r="F155" s="65" t="s">
        <v>255</v>
      </c>
      <c r="G155" s="66">
        <v>46276</v>
      </c>
      <c r="H155">
        <v>40511804</v>
      </c>
      <c r="I155">
        <v>20</v>
      </c>
      <c r="J155" s="65" t="s">
        <v>790</v>
      </c>
      <c r="K155" s="65" t="s">
        <v>3261</v>
      </c>
      <c r="L155" s="66">
        <v>46276</v>
      </c>
      <c r="M155" s="65" t="s">
        <v>287</v>
      </c>
      <c r="N155" s="65" t="s">
        <v>264</v>
      </c>
      <c r="O155" s="65" t="s">
        <v>259</v>
      </c>
      <c r="P155" s="66">
        <v>46276</v>
      </c>
      <c r="Q155" s="31">
        <f t="shared" si="4"/>
        <v>809</v>
      </c>
      <c r="R155" s="31">
        <f t="shared" si="5"/>
        <v>845</v>
      </c>
      <c r="S155" s="29">
        <f>IF($Q155&lt;Parâmetros!$E$19,$G155-1,$G155)</f>
        <v>46276</v>
      </c>
    </row>
    <row r="156" spans="1:19" ht="15" customHeight="1" x14ac:dyDescent="0.25">
      <c r="A156" s="122">
        <v>9561</v>
      </c>
      <c r="B156" s="65" t="s">
        <v>172</v>
      </c>
      <c r="C156" s="65" t="s">
        <v>282</v>
      </c>
      <c r="D156" s="66">
        <v>46276</v>
      </c>
      <c r="E156" s="67">
        <v>0.4</v>
      </c>
      <c r="F156" s="65" t="s">
        <v>255</v>
      </c>
      <c r="G156" s="66">
        <v>46276</v>
      </c>
      <c r="H156">
        <v>40511805</v>
      </c>
      <c r="I156">
        <v>10</v>
      </c>
      <c r="J156" s="65" t="s">
        <v>3262</v>
      </c>
      <c r="K156" s="65" t="s">
        <v>3263</v>
      </c>
      <c r="L156" s="66">
        <v>46276</v>
      </c>
      <c r="M156" s="65" t="s">
        <v>287</v>
      </c>
      <c r="N156" s="65" t="s">
        <v>264</v>
      </c>
      <c r="O156" s="65" t="s">
        <v>259</v>
      </c>
      <c r="P156" s="66">
        <v>46276</v>
      </c>
      <c r="Q156" s="31">
        <f t="shared" si="4"/>
        <v>846</v>
      </c>
      <c r="R156" s="31">
        <f t="shared" si="5"/>
        <v>870</v>
      </c>
      <c r="S156" s="29">
        <f>IF($Q156&lt;Parâmetros!$E$19,$G156-1,$G156)</f>
        <v>46276</v>
      </c>
    </row>
    <row r="157" spans="1:19" ht="15" customHeight="1" x14ac:dyDescent="0.25">
      <c r="A157" s="122">
        <v>9561</v>
      </c>
      <c r="B157" s="65" t="s">
        <v>172</v>
      </c>
      <c r="C157" s="65" t="s">
        <v>282</v>
      </c>
      <c r="D157" s="66">
        <v>46276</v>
      </c>
      <c r="E157" s="67">
        <v>0.47</v>
      </c>
      <c r="F157" s="65" t="s">
        <v>255</v>
      </c>
      <c r="G157" s="66">
        <v>46276</v>
      </c>
      <c r="H157">
        <v>40511805</v>
      </c>
      <c r="I157">
        <v>20</v>
      </c>
      <c r="J157" s="65" t="s">
        <v>3264</v>
      </c>
      <c r="K157" s="65" t="s">
        <v>3265</v>
      </c>
      <c r="L157" s="66">
        <v>46276</v>
      </c>
      <c r="M157" s="65" t="s">
        <v>287</v>
      </c>
      <c r="N157" s="65" t="s">
        <v>264</v>
      </c>
      <c r="O157" s="65" t="s">
        <v>259</v>
      </c>
      <c r="P157" s="66">
        <v>46276</v>
      </c>
      <c r="Q157" s="31">
        <f t="shared" si="4"/>
        <v>872</v>
      </c>
      <c r="R157" s="31">
        <f t="shared" si="5"/>
        <v>900</v>
      </c>
      <c r="S157" s="29">
        <f>IF($Q157&lt;Parâmetros!$E$19,$G157-1,$G157)</f>
        <v>46276</v>
      </c>
    </row>
    <row r="158" spans="1:19" ht="15" customHeight="1" x14ac:dyDescent="0.25">
      <c r="A158" s="122">
        <v>9561</v>
      </c>
      <c r="B158" s="65" t="s">
        <v>172</v>
      </c>
      <c r="C158" s="65" t="s">
        <v>282</v>
      </c>
      <c r="D158" s="66">
        <v>46276</v>
      </c>
      <c r="E158" s="67">
        <v>0.37</v>
      </c>
      <c r="F158" s="65" t="s">
        <v>255</v>
      </c>
      <c r="G158" s="66">
        <v>46276</v>
      </c>
      <c r="H158">
        <v>40511806</v>
      </c>
      <c r="I158">
        <v>10</v>
      </c>
      <c r="J158" s="65" t="s">
        <v>3266</v>
      </c>
      <c r="K158" s="65" t="s">
        <v>3267</v>
      </c>
      <c r="L158" s="66">
        <v>46276</v>
      </c>
      <c r="M158" s="65" t="s">
        <v>287</v>
      </c>
      <c r="N158" s="65" t="s">
        <v>264</v>
      </c>
      <c r="O158" s="65" t="s">
        <v>259</v>
      </c>
      <c r="P158" s="66">
        <v>46276</v>
      </c>
      <c r="Q158" s="31">
        <f t="shared" si="4"/>
        <v>908</v>
      </c>
      <c r="R158" s="31">
        <f t="shared" si="5"/>
        <v>930</v>
      </c>
      <c r="S158" s="29">
        <f>IF($Q158&lt;Parâmetros!$E$19,$G158-1,$G158)</f>
        <v>46276</v>
      </c>
    </row>
    <row r="159" spans="1:19" ht="15" customHeight="1" x14ac:dyDescent="0.25">
      <c r="A159" s="122">
        <v>9561</v>
      </c>
      <c r="B159" s="65" t="s">
        <v>172</v>
      </c>
      <c r="C159" s="65" t="s">
        <v>282</v>
      </c>
      <c r="D159" s="66">
        <v>46276</v>
      </c>
      <c r="E159" s="67">
        <v>0.65</v>
      </c>
      <c r="F159" s="65" t="s">
        <v>255</v>
      </c>
      <c r="G159" s="66">
        <v>46276</v>
      </c>
      <c r="H159">
        <v>40511806</v>
      </c>
      <c r="I159">
        <v>20</v>
      </c>
      <c r="J159" s="65" t="s">
        <v>986</v>
      </c>
      <c r="K159" s="65" t="s">
        <v>3268</v>
      </c>
      <c r="L159" s="66">
        <v>46276</v>
      </c>
      <c r="M159" s="65" t="s">
        <v>287</v>
      </c>
      <c r="N159" s="65" t="s">
        <v>264</v>
      </c>
      <c r="O159" s="65" t="s">
        <v>259</v>
      </c>
      <c r="P159" s="66">
        <v>46276</v>
      </c>
      <c r="Q159" s="31">
        <f t="shared" si="4"/>
        <v>931</v>
      </c>
      <c r="R159" s="31">
        <f t="shared" si="5"/>
        <v>970</v>
      </c>
      <c r="S159" s="29">
        <f>IF($Q159&lt;Parâmetros!$E$19,$G159-1,$G159)</f>
        <v>46276</v>
      </c>
    </row>
    <row r="160" spans="1:19" ht="15" customHeight="1" x14ac:dyDescent="0.25">
      <c r="A160" s="122">
        <v>9821</v>
      </c>
      <c r="B160" s="65" t="s">
        <v>301</v>
      </c>
      <c r="C160" s="65" t="s">
        <v>288</v>
      </c>
      <c r="D160" s="66">
        <v>46265</v>
      </c>
      <c r="E160" s="67">
        <v>16.440000000000001</v>
      </c>
      <c r="F160" s="65" t="s">
        <v>255</v>
      </c>
      <c r="G160" s="66">
        <v>46264</v>
      </c>
      <c r="H160">
        <v>40460626</v>
      </c>
      <c r="I160">
        <v>50</v>
      </c>
      <c r="J160" s="65" t="s">
        <v>518</v>
      </c>
      <c r="K160" s="65" t="s">
        <v>519</v>
      </c>
      <c r="L160" s="66">
        <v>46265</v>
      </c>
      <c r="M160" s="65" t="s">
        <v>261</v>
      </c>
      <c r="N160" s="65" t="s">
        <v>264</v>
      </c>
      <c r="O160" s="65" t="s">
        <v>259</v>
      </c>
      <c r="P160" s="66">
        <v>46265</v>
      </c>
      <c r="Q160" s="31">
        <f t="shared" si="4"/>
        <v>1402</v>
      </c>
      <c r="R160" s="31">
        <f t="shared" si="5"/>
        <v>949</v>
      </c>
      <c r="S160" s="29">
        <f>IF($Q160&lt;Parâmetros!$E$19,$G160-1,$G160)</f>
        <v>46264</v>
      </c>
    </row>
    <row r="161" spans="1:19" ht="15" customHeight="1" x14ac:dyDescent="0.25">
      <c r="A161" s="122">
        <v>9821</v>
      </c>
      <c r="B161" s="65" t="s">
        <v>301</v>
      </c>
      <c r="C161" s="65" t="s">
        <v>288</v>
      </c>
      <c r="D161" s="66">
        <v>46265</v>
      </c>
      <c r="E161" s="67">
        <v>-16.440000000000001</v>
      </c>
      <c r="F161" s="65" t="s">
        <v>255</v>
      </c>
      <c r="G161" s="66">
        <v>46264</v>
      </c>
      <c r="H161">
        <v>40460626</v>
      </c>
      <c r="I161">
        <v>50</v>
      </c>
      <c r="J161" s="65" t="s">
        <v>518</v>
      </c>
      <c r="K161" s="65" t="s">
        <v>519</v>
      </c>
      <c r="L161" s="66">
        <v>46265</v>
      </c>
      <c r="M161" s="65" t="s">
        <v>261</v>
      </c>
      <c r="N161" s="65" t="s">
        <v>264</v>
      </c>
      <c r="O161" s="65" t="s">
        <v>312</v>
      </c>
      <c r="P161" s="66">
        <v>46266</v>
      </c>
      <c r="Q161" s="31">
        <f t="shared" si="4"/>
        <v>1402</v>
      </c>
      <c r="R161" s="31">
        <f t="shared" si="5"/>
        <v>949</v>
      </c>
      <c r="S161" s="29">
        <f>IF($Q161&lt;Parâmetros!$E$19,$G161-1,$G161)</f>
        <v>46264</v>
      </c>
    </row>
    <row r="162" spans="1:19" ht="15" customHeight="1" x14ac:dyDescent="0.25">
      <c r="A162" s="122">
        <v>10495</v>
      </c>
      <c r="B162" s="65" t="s">
        <v>199</v>
      </c>
      <c r="C162" s="65" t="s">
        <v>254</v>
      </c>
      <c r="D162" s="66">
        <v>46262</v>
      </c>
      <c r="E162" s="67">
        <v>-1.0900000000000001</v>
      </c>
      <c r="F162" s="65" t="s">
        <v>255</v>
      </c>
      <c r="G162" s="66">
        <v>46262</v>
      </c>
      <c r="H162">
        <v>40506238</v>
      </c>
      <c r="I162">
        <v>10</v>
      </c>
      <c r="J162" s="65" t="s">
        <v>619</v>
      </c>
      <c r="K162" s="65" t="s">
        <v>440</v>
      </c>
      <c r="L162" s="66">
        <v>46262</v>
      </c>
      <c r="M162" s="65" t="s">
        <v>258</v>
      </c>
      <c r="N162" s="65" t="s">
        <v>264</v>
      </c>
      <c r="O162" s="65" t="s">
        <v>312</v>
      </c>
      <c r="P162" s="66">
        <v>46266</v>
      </c>
      <c r="Q162" s="31">
        <f t="shared" si="4"/>
        <v>418</v>
      </c>
      <c r="R162" s="31">
        <f t="shared" si="5"/>
        <v>483</v>
      </c>
      <c r="S162" s="29">
        <f>IF($Q162&lt;Parâmetros!$E$19,$G162-1,$G162)</f>
        <v>46261</v>
      </c>
    </row>
    <row r="163" spans="1:19" ht="15" customHeight="1" x14ac:dyDescent="0.25">
      <c r="A163" s="122">
        <v>10495</v>
      </c>
      <c r="B163" s="65" t="s">
        <v>199</v>
      </c>
      <c r="C163" s="65" t="s">
        <v>254</v>
      </c>
      <c r="D163" s="66">
        <v>46266</v>
      </c>
      <c r="E163" s="67">
        <v>1</v>
      </c>
      <c r="F163" s="65" t="s">
        <v>255</v>
      </c>
      <c r="G163" s="66">
        <v>46262</v>
      </c>
      <c r="H163">
        <v>40506238</v>
      </c>
      <c r="I163">
        <v>10</v>
      </c>
      <c r="J163" s="65" t="s">
        <v>514</v>
      </c>
      <c r="K163" s="65" t="s">
        <v>440</v>
      </c>
      <c r="L163" s="66">
        <v>46262</v>
      </c>
      <c r="M163" s="65" t="s">
        <v>258</v>
      </c>
      <c r="N163" s="65" t="s">
        <v>264</v>
      </c>
      <c r="O163" s="65" t="s">
        <v>312</v>
      </c>
      <c r="P163" s="66">
        <v>46266</v>
      </c>
      <c r="Q163" s="31">
        <f t="shared" si="4"/>
        <v>423</v>
      </c>
      <c r="R163" s="31">
        <f t="shared" si="5"/>
        <v>483</v>
      </c>
      <c r="S163" s="29">
        <f>IF($Q163&lt;Parâmetros!$E$19,$G163-1,$G163)</f>
        <v>46262</v>
      </c>
    </row>
    <row r="164" spans="1:19" ht="15" customHeight="1" x14ac:dyDescent="0.25">
      <c r="A164" s="122">
        <v>10495</v>
      </c>
      <c r="B164" s="65" t="s">
        <v>199</v>
      </c>
      <c r="C164" s="65" t="s">
        <v>254</v>
      </c>
      <c r="D164" s="66">
        <v>46265</v>
      </c>
      <c r="E164" s="67">
        <v>1.07</v>
      </c>
      <c r="F164" s="65" t="s">
        <v>255</v>
      </c>
      <c r="G164" s="66">
        <v>46262</v>
      </c>
      <c r="H164">
        <v>40510404</v>
      </c>
      <c r="I164">
        <v>10</v>
      </c>
      <c r="J164" s="65" t="s">
        <v>347</v>
      </c>
      <c r="K164" s="65" t="s">
        <v>337</v>
      </c>
      <c r="L164" s="66">
        <v>46262</v>
      </c>
      <c r="M164" s="65" t="s">
        <v>261</v>
      </c>
      <c r="N164" s="65" t="s">
        <v>264</v>
      </c>
      <c r="O164" s="65" t="s">
        <v>259</v>
      </c>
      <c r="P164" s="66">
        <v>46265</v>
      </c>
      <c r="Q164" s="31">
        <f t="shared" si="4"/>
        <v>850</v>
      </c>
      <c r="R164" s="31">
        <f t="shared" si="5"/>
        <v>915</v>
      </c>
      <c r="S164" s="29">
        <f>IF($Q164&lt;Parâmetros!$E$19,$G164-1,$G164)</f>
        <v>46262</v>
      </c>
    </row>
    <row r="165" spans="1:19" ht="15" customHeight="1" x14ac:dyDescent="0.25">
      <c r="A165" s="122">
        <v>10495</v>
      </c>
      <c r="B165" s="65" t="s">
        <v>199</v>
      </c>
      <c r="C165" s="65" t="s">
        <v>254</v>
      </c>
      <c r="D165" s="66">
        <v>46265</v>
      </c>
      <c r="E165" s="67">
        <v>0.98</v>
      </c>
      <c r="F165" s="65" t="s">
        <v>255</v>
      </c>
      <c r="G165" s="66">
        <v>46265</v>
      </c>
      <c r="H165">
        <v>40506296</v>
      </c>
      <c r="I165">
        <v>10</v>
      </c>
      <c r="J165" s="65" t="s">
        <v>344</v>
      </c>
      <c r="K165" s="65" t="s">
        <v>291</v>
      </c>
      <c r="L165" s="66">
        <v>46265</v>
      </c>
      <c r="M165" s="65" t="s">
        <v>258</v>
      </c>
      <c r="N165" s="65" t="s">
        <v>264</v>
      </c>
      <c r="O165" s="65" t="s">
        <v>259</v>
      </c>
      <c r="P165" s="66">
        <v>46265</v>
      </c>
      <c r="Q165" s="31">
        <f t="shared" si="4"/>
        <v>420</v>
      </c>
      <c r="R165" s="31">
        <f t="shared" si="5"/>
        <v>480</v>
      </c>
      <c r="S165" s="29">
        <f>IF($Q165&lt;Parâmetros!$E$19,$G165-1,$G165)</f>
        <v>46265</v>
      </c>
    </row>
    <row r="166" spans="1:19" ht="15" customHeight="1" x14ac:dyDescent="0.25">
      <c r="A166" s="122">
        <v>10495</v>
      </c>
      <c r="B166" s="65" t="s">
        <v>199</v>
      </c>
      <c r="C166" s="65" t="s">
        <v>254</v>
      </c>
      <c r="D166" s="66">
        <v>46270</v>
      </c>
      <c r="E166" s="67">
        <v>0.43</v>
      </c>
      <c r="F166" s="65" t="s">
        <v>255</v>
      </c>
      <c r="G166" s="66">
        <v>46265</v>
      </c>
      <c r="H166">
        <v>40509372</v>
      </c>
      <c r="I166">
        <v>10</v>
      </c>
      <c r="J166" s="65" t="s">
        <v>1472</v>
      </c>
      <c r="K166" s="65" t="s">
        <v>1473</v>
      </c>
      <c r="L166" s="66">
        <v>46265</v>
      </c>
      <c r="M166" s="65" t="s">
        <v>261</v>
      </c>
      <c r="N166">
        <v>3011089</v>
      </c>
      <c r="O166" s="65" t="s">
        <v>259</v>
      </c>
      <c r="P166" s="66">
        <v>46270</v>
      </c>
      <c r="Q166" s="31">
        <f t="shared" si="4"/>
        <v>499</v>
      </c>
      <c r="R166" s="31">
        <f t="shared" si="5"/>
        <v>525</v>
      </c>
      <c r="S166" s="29">
        <f>IF($Q166&lt;Parâmetros!$E$19,$G166-1,$G166)</f>
        <v>46265</v>
      </c>
    </row>
    <row r="167" spans="1:19" ht="15" customHeight="1" x14ac:dyDescent="0.25">
      <c r="A167" s="122">
        <v>10495</v>
      </c>
      <c r="B167" s="65" t="s">
        <v>199</v>
      </c>
      <c r="C167" s="65" t="s">
        <v>254</v>
      </c>
      <c r="D167" s="66">
        <v>46270</v>
      </c>
      <c r="E167" s="67">
        <v>0.67</v>
      </c>
      <c r="F167" s="65" t="s">
        <v>255</v>
      </c>
      <c r="G167" s="66">
        <v>46265</v>
      </c>
      <c r="H167">
        <v>40509378</v>
      </c>
      <c r="I167">
        <v>10</v>
      </c>
      <c r="J167" s="65" t="s">
        <v>1474</v>
      </c>
      <c r="K167" s="65" t="s">
        <v>1045</v>
      </c>
      <c r="L167" s="66">
        <v>46265</v>
      </c>
      <c r="M167" s="65" t="s">
        <v>261</v>
      </c>
      <c r="N167" s="65" t="s">
        <v>264</v>
      </c>
      <c r="O167" s="65" t="s">
        <v>259</v>
      </c>
      <c r="P167" s="66">
        <v>46270</v>
      </c>
      <c r="Q167" s="31">
        <f t="shared" si="4"/>
        <v>530</v>
      </c>
      <c r="R167" s="31">
        <f t="shared" si="5"/>
        <v>570</v>
      </c>
      <c r="S167" s="29">
        <f>IF($Q167&lt;Parâmetros!$E$19,$G167-1,$G167)</f>
        <v>46265</v>
      </c>
    </row>
    <row r="168" spans="1:19" ht="15" customHeight="1" x14ac:dyDescent="0.25">
      <c r="A168" s="122">
        <v>10495</v>
      </c>
      <c r="B168" s="65" t="s">
        <v>199</v>
      </c>
      <c r="C168" s="65" t="s">
        <v>254</v>
      </c>
      <c r="D168" s="66">
        <v>46270</v>
      </c>
      <c r="E168" s="67">
        <v>0.49</v>
      </c>
      <c r="F168" s="65" t="s">
        <v>255</v>
      </c>
      <c r="G168" s="66">
        <v>46265</v>
      </c>
      <c r="H168">
        <v>40510158</v>
      </c>
      <c r="I168">
        <v>10</v>
      </c>
      <c r="J168" s="65" t="s">
        <v>1475</v>
      </c>
      <c r="K168" s="65" t="s">
        <v>1153</v>
      </c>
      <c r="L168" s="66">
        <v>46265</v>
      </c>
      <c r="M168" s="65" t="s">
        <v>261</v>
      </c>
      <c r="N168" s="65" t="s">
        <v>264</v>
      </c>
      <c r="O168" s="65" t="s">
        <v>259</v>
      </c>
      <c r="P168" s="66">
        <v>46270</v>
      </c>
      <c r="Q168" s="31">
        <f t="shared" si="4"/>
        <v>570</v>
      </c>
      <c r="R168" s="31">
        <f t="shared" si="5"/>
        <v>600</v>
      </c>
      <c r="S168" s="29">
        <f>IF($Q168&lt;Parâmetros!$E$19,$G168-1,$G168)</f>
        <v>46265</v>
      </c>
    </row>
    <row r="169" spans="1:19" ht="15" customHeight="1" x14ac:dyDescent="0.25">
      <c r="A169" s="122">
        <v>10495</v>
      </c>
      <c r="B169" s="65" t="s">
        <v>199</v>
      </c>
      <c r="C169" s="65" t="s">
        <v>254</v>
      </c>
      <c r="D169" s="66">
        <v>46265</v>
      </c>
      <c r="E169" s="67">
        <v>3.75</v>
      </c>
      <c r="F169" s="65" t="s">
        <v>255</v>
      </c>
      <c r="G169" s="66">
        <v>46265</v>
      </c>
      <c r="H169">
        <v>40489283</v>
      </c>
      <c r="I169">
        <v>20</v>
      </c>
      <c r="J169" s="65" t="s">
        <v>520</v>
      </c>
      <c r="K169" s="65" t="s">
        <v>521</v>
      </c>
      <c r="L169" s="66">
        <v>46265</v>
      </c>
      <c r="M169" s="65" t="s">
        <v>261</v>
      </c>
      <c r="N169" s="65" t="s">
        <v>264</v>
      </c>
      <c r="O169" s="65" t="s">
        <v>259</v>
      </c>
      <c r="P169" s="66">
        <v>46265</v>
      </c>
      <c r="Q169" s="31">
        <f t="shared" si="4"/>
        <v>603</v>
      </c>
      <c r="R169" s="31">
        <f t="shared" si="5"/>
        <v>827</v>
      </c>
      <c r="S169" s="29">
        <f>IF($Q169&lt;Parâmetros!$E$19,$G169-1,$G169)</f>
        <v>46265</v>
      </c>
    </row>
    <row r="170" spans="1:19" ht="15" customHeight="1" x14ac:dyDescent="0.25">
      <c r="A170" s="122">
        <v>10495</v>
      </c>
      <c r="B170" s="65" t="s">
        <v>199</v>
      </c>
      <c r="C170" s="65" t="s">
        <v>254</v>
      </c>
      <c r="D170" s="66">
        <v>46270</v>
      </c>
      <c r="E170" s="67">
        <v>0.99</v>
      </c>
      <c r="F170" s="65" t="s">
        <v>255</v>
      </c>
      <c r="G170" s="66">
        <v>46265</v>
      </c>
      <c r="H170">
        <v>40489283</v>
      </c>
      <c r="I170">
        <v>10</v>
      </c>
      <c r="J170" s="65" t="s">
        <v>1476</v>
      </c>
      <c r="K170" s="65" t="s">
        <v>1477</v>
      </c>
      <c r="L170" s="66">
        <v>46265</v>
      </c>
      <c r="M170" s="65" t="s">
        <v>261</v>
      </c>
      <c r="N170" s="65" t="s">
        <v>264</v>
      </c>
      <c r="O170" s="65" t="s">
        <v>259</v>
      </c>
      <c r="P170" s="66">
        <v>46270</v>
      </c>
      <c r="Q170" s="31">
        <f t="shared" si="4"/>
        <v>870</v>
      </c>
      <c r="R170" s="31">
        <f t="shared" si="5"/>
        <v>929</v>
      </c>
      <c r="S170" s="29">
        <f>IF($Q170&lt;Parâmetros!$E$19,$G170-1,$G170)</f>
        <v>46265</v>
      </c>
    </row>
    <row r="171" spans="1:19" ht="15" customHeight="1" x14ac:dyDescent="0.25">
      <c r="A171" s="122">
        <v>10495</v>
      </c>
      <c r="B171" s="65" t="s">
        <v>199</v>
      </c>
      <c r="C171" s="65" t="s">
        <v>254</v>
      </c>
      <c r="D171" s="66">
        <v>46266</v>
      </c>
      <c r="E171" s="67">
        <v>1.18</v>
      </c>
      <c r="F171" s="65" t="s">
        <v>255</v>
      </c>
      <c r="G171" s="66">
        <v>46266</v>
      </c>
      <c r="H171">
        <v>40506293</v>
      </c>
      <c r="I171">
        <v>10</v>
      </c>
      <c r="J171" s="65" t="s">
        <v>620</v>
      </c>
      <c r="K171" s="65" t="s">
        <v>621</v>
      </c>
      <c r="L171" s="66">
        <v>46266</v>
      </c>
      <c r="M171" s="65" t="s">
        <v>258</v>
      </c>
      <c r="N171" s="65" t="s">
        <v>264</v>
      </c>
      <c r="O171" s="65" t="s">
        <v>259</v>
      </c>
      <c r="P171" s="66">
        <v>46266</v>
      </c>
      <c r="Q171" s="31">
        <f t="shared" si="4"/>
        <v>425</v>
      </c>
      <c r="R171" s="31">
        <f t="shared" si="5"/>
        <v>496</v>
      </c>
      <c r="S171" s="29">
        <f>IF($Q171&lt;Parâmetros!$E$19,$G171-1,$G171)</f>
        <v>46266</v>
      </c>
    </row>
    <row r="172" spans="1:19" ht="15" customHeight="1" x14ac:dyDescent="0.25">
      <c r="A172" s="122">
        <v>10495</v>
      </c>
      <c r="B172" s="65" t="s">
        <v>199</v>
      </c>
      <c r="C172" s="65" t="s">
        <v>254</v>
      </c>
      <c r="D172" s="66">
        <v>46270</v>
      </c>
      <c r="E172" s="67">
        <v>2.67</v>
      </c>
      <c r="F172" s="65" t="s">
        <v>255</v>
      </c>
      <c r="G172" s="66">
        <v>46266</v>
      </c>
      <c r="H172">
        <v>40510705</v>
      </c>
      <c r="I172">
        <v>10</v>
      </c>
      <c r="J172" s="65" t="s">
        <v>1478</v>
      </c>
      <c r="K172" s="65" t="s">
        <v>278</v>
      </c>
      <c r="L172" s="66">
        <v>46266</v>
      </c>
      <c r="M172" s="65" t="s">
        <v>261</v>
      </c>
      <c r="N172" s="65" t="s">
        <v>264</v>
      </c>
      <c r="O172" s="65" t="s">
        <v>259</v>
      </c>
      <c r="P172" s="66">
        <v>46270</v>
      </c>
      <c r="Q172" s="31">
        <f t="shared" si="4"/>
        <v>500</v>
      </c>
      <c r="R172" s="31">
        <f t="shared" si="5"/>
        <v>660</v>
      </c>
      <c r="S172" s="29">
        <f>IF($Q172&lt;Parâmetros!$E$19,$G172-1,$G172)</f>
        <v>46266</v>
      </c>
    </row>
    <row r="173" spans="1:19" ht="15" customHeight="1" x14ac:dyDescent="0.25">
      <c r="A173" s="122">
        <v>10495</v>
      </c>
      <c r="B173" s="65" t="s">
        <v>199</v>
      </c>
      <c r="C173" s="65" t="s">
        <v>254</v>
      </c>
      <c r="D173" s="66">
        <v>46270</v>
      </c>
      <c r="E173" s="67">
        <v>0.46</v>
      </c>
      <c r="F173" s="65" t="s">
        <v>255</v>
      </c>
      <c r="G173" s="66">
        <v>46266</v>
      </c>
      <c r="H173">
        <v>40510723</v>
      </c>
      <c r="I173">
        <v>30</v>
      </c>
      <c r="J173" s="65" t="s">
        <v>1479</v>
      </c>
      <c r="K173" s="65" t="s">
        <v>355</v>
      </c>
      <c r="L173" s="66">
        <v>46266</v>
      </c>
      <c r="M173" s="65" t="s">
        <v>287</v>
      </c>
      <c r="N173">
        <v>3002675</v>
      </c>
      <c r="O173" s="65" t="s">
        <v>259</v>
      </c>
      <c r="P173" s="66">
        <v>46270</v>
      </c>
      <c r="Q173" s="31">
        <f t="shared" si="4"/>
        <v>662</v>
      </c>
      <c r="R173" s="31">
        <f t="shared" si="5"/>
        <v>690</v>
      </c>
      <c r="S173" s="29">
        <f>IF($Q173&lt;Parâmetros!$E$19,$G173-1,$G173)</f>
        <v>46266</v>
      </c>
    </row>
    <row r="174" spans="1:19" ht="15" customHeight="1" x14ac:dyDescent="0.25">
      <c r="A174" s="122">
        <v>10495</v>
      </c>
      <c r="B174" s="65" t="s">
        <v>199</v>
      </c>
      <c r="C174" s="65" t="s">
        <v>254</v>
      </c>
      <c r="D174" s="66">
        <v>46270</v>
      </c>
      <c r="E174" s="67">
        <v>1</v>
      </c>
      <c r="F174" s="65" t="s">
        <v>255</v>
      </c>
      <c r="G174" s="66">
        <v>46266</v>
      </c>
      <c r="H174">
        <v>40508959</v>
      </c>
      <c r="I174">
        <v>10</v>
      </c>
      <c r="J174" s="65" t="s">
        <v>947</v>
      </c>
      <c r="K174" s="65" t="s">
        <v>335</v>
      </c>
      <c r="L174" s="66">
        <v>46266</v>
      </c>
      <c r="M174" s="65" t="s">
        <v>258</v>
      </c>
      <c r="N174" s="65" t="s">
        <v>264</v>
      </c>
      <c r="O174" s="65" t="s">
        <v>259</v>
      </c>
      <c r="P174" s="66">
        <v>46270</v>
      </c>
      <c r="Q174" s="31">
        <f t="shared" si="4"/>
        <v>690</v>
      </c>
      <c r="R174" s="31">
        <f t="shared" si="5"/>
        <v>750</v>
      </c>
      <c r="S174" s="29">
        <f>IF($Q174&lt;Parâmetros!$E$19,$G174-1,$G174)</f>
        <v>46266</v>
      </c>
    </row>
    <row r="175" spans="1:19" ht="15" customHeight="1" x14ac:dyDescent="0.25">
      <c r="A175" s="122">
        <v>10495</v>
      </c>
      <c r="B175" s="65" t="s">
        <v>199</v>
      </c>
      <c r="C175" s="65" t="s">
        <v>254</v>
      </c>
      <c r="D175" s="66">
        <v>46270</v>
      </c>
      <c r="E175" s="67">
        <v>23.46</v>
      </c>
      <c r="F175" s="65" t="s">
        <v>255</v>
      </c>
      <c r="G175" s="66">
        <v>46266</v>
      </c>
      <c r="H175">
        <v>40510723</v>
      </c>
      <c r="I175">
        <v>30</v>
      </c>
      <c r="J175" s="65" t="s">
        <v>1480</v>
      </c>
      <c r="K175" s="65" t="s">
        <v>355</v>
      </c>
      <c r="L175" s="66">
        <v>46267</v>
      </c>
      <c r="M175" s="65" t="s">
        <v>287</v>
      </c>
      <c r="N175">
        <v>3002675</v>
      </c>
      <c r="O175" s="65" t="s">
        <v>259</v>
      </c>
      <c r="P175" s="66">
        <v>46270</v>
      </c>
      <c r="Q175" s="31">
        <f t="shared" si="4"/>
        <v>722</v>
      </c>
      <c r="R175" s="31">
        <f t="shared" si="5"/>
        <v>690</v>
      </c>
      <c r="S175" s="29">
        <f>IF($Q175&lt;Parâmetros!$E$19,$G175-1,$G175)</f>
        <v>46266</v>
      </c>
    </row>
    <row r="176" spans="1:19" ht="15" customHeight="1" x14ac:dyDescent="0.25">
      <c r="A176" s="122">
        <v>10495</v>
      </c>
      <c r="B176" s="65" t="s">
        <v>199</v>
      </c>
      <c r="C176" s="65" t="s">
        <v>254</v>
      </c>
      <c r="D176" s="66">
        <v>46270</v>
      </c>
      <c r="E176" s="67">
        <v>-23.46</v>
      </c>
      <c r="F176" s="65" t="s">
        <v>255</v>
      </c>
      <c r="G176" s="66">
        <v>46266</v>
      </c>
      <c r="H176">
        <v>40510723</v>
      </c>
      <c r="I176">
        <v>30</v>
      </c>
      <c r="J176" s="65" t="s">
        <v>1480</v>
      </c>
      <c r="K176" s="65" t="s">
        <v>355</v>
      </c>
      <c r="L176" s="66">
        <v>46267</v>
      </c>
      <c r="M176" s="65" t="s">
        <v>287</v>
      </c>
      <c r="N176">
        <v>3002675</v>
      </c>
      <c r="O176" s="65" t="s">
        <v>312</v>
      </c>
      <c r="P176" s="66">
        <v>46270</v>
      </c>
      <c r="Q176" s="31">
        <f t="shared" si="4"/>
        <v>722</v>
      </c>
      <c r="R176" s="31">
        <f t="shared" si="5"/>
        <v>690</v>
      </c>
      <c r="S176" s="29">
        <f>IF($Q176&lt;Parâmetros!$E$19,$G176-1,$G176)</f>
        <v>46266</v>
      </c>
    </row>
    <row r="177" spans="1:19" ht="15" customHeight="1" x14ac:dyDescent="0.25">
      <c r="A177" s="122">
        <v>10495</v>
      </c>
      <c r="B177" s="65" t="s">
        <v>199</v>
      </c>
      <c r="C177" s="65" t="s">
        <v>254</v>
      </c>
      <c r="D177" s="66">
        <v>46270</v>
      </c>
      <c r="E177" s="67">
        <v>2.0099999999999998</v>
      </c>
      <c r="F177" s="65" t="s">
        <v>255</v>
      </c>
      <c r="G177" s="66">
        <v>46266</v>
      </c>
      <c r="H177">
        <v>40511250</v>
      </c>
      <c r="I177">
        <v>10</v>
      </c>
      <c r="J177" s="65" t="s">
        <v>1481</v>
      </c>
      <c r="K177" s="65" t="s">
        <v>1482</v>
      </c>
      <c r="L177" s="66">
        <v>46266</v>
      </c>
      <c r="M177" s="65" t="s">
        <v>261</v>
      </c>
      <c r="N177" s="65" t="s">
        <v>264</v>
      </c>
      <c r="O177" s="65" t="s">
        <v>259</v>
      </c>
      <c r="P177" s="66">
        <v>46270</v>
      </c>
      <c r="Q177" s="31">
        <f t="shared" si="4"/>
        <v>810</v>
      </c>
      <c r="R177" s="31">
        <f t="shared" si="5"/>
        <v>930</v>
      </c>
      <c r="S177" s="29">
        <f>IF($Q177&lt;Parâmetros!$E$19,$G177-1,$G177)</f>
        <v>46266</v>
      </c>
    </row>
    <row r="178" spans="1:19" ht="15" customHeight="1" x14ac:dyDescent="0.25">
      <c r="A178" s="122">
        <v>10495</v>
      </c>
      <c r="B178" s="65" t="s">
        <v>199</v>
      </c>
      <c r="C178" s="65" t="s">
        <v>254</v>
      </c>
      <c r="D178" s="66">
        <v>46270</v>
      </c>
      <c r="E178" s="67">
        <v>0.9</v>
      </c>
      <c r="F178" s="65" t="s">
        <v>255</v>
      </c>
      <c r="G178" s="66">
        <v>46267</v>
      </c>
      <c r="H178">
        <v>40508956</v>
      </c>
      <c r="I178">
        <v>10</v>
      </c>
      <c r="J178" s="65" t="s">
        <v>1483</v>
      </c>
      <c r="K178" s="65" t="s">
        <v>291</v>
      </c>
      <c r="L178" s="66">
        <v>46267</v>
      </c>
      <c r="M178" s="65" t="s">
        <v>258</v>
      </c>
      <c r="N178" s="65" t="s">
        <v>264</v>
      </c>
      <c r="O178" s="65" t="s">
        <v>259</v>
      </c>
      <c r="P178" s="66">
        <v>46270</v>
      </c>
      <c r="Q178" s="31">
        <f t="shared" si="4"/>
        <v>425</v>
      </c>
      <c r="R178" s="31">
        <f t="shared" si="5"/>
        <v>480</v>
      </c>
      <c r="S178" s="29">
        <f>IF($Q178&lt;Parâmetros!$E$19,$G178-1,$G178)</f>
        <v>46267</v>
      </c>
    </row>
    <row r="179" spans="1:19" ht="15" customHeight="1" x14ac:dyDescent="0.25">
      <c r="A179" s="122">
        <v>10495</v>
      </c>
      <c r="B179" s="65" t="s">
        <v>199</v>
      </c>
      <c r="C179" s="65" t="s">
        <v>254</v>
      </c>
      <c r="D179" s="66">
        <v>46268</v>
      </c>
      <c r="E179" s="67">
        <v>5.92</v>
      </c>
      <c r="F179" s="65" t="s">
        <v>255</v>
      </c>
      <c r="G179" s="66">
        <v>46267</v>
      </c>
      <c r="H179">
        <v>40508956</v>
      </c>
      <c r="I179">
        <v>10</v>
      </c>
      <c r="J179" s="65" t="s">
        <v>942</v>
      </c>
      <c r="K179" s="65" t="s">
        <v>521</v>
      </c>
      <c r="L179" s="66">
        <v>46267</v>
      </c>
      <c r="M179" s="65" t="s">
        <v>258</v>
      </c>
      <c r="N179" s="65" t="s">
        <v>264</v>
      </c>
      <c r="O179" s="65" t="s">
        <v>259</v>
      </c>
      <c r="P179" s="66">
        <v>46268</v>
      </c>
      <c r="Q179" s="31">
        <f t="shared" si="4"/>
        <v>472</v>
      </c>
      <c r="R179" s="31">
        <f t="shared" si="5"/>
        <v>827</v>
      </c>
      <c r="S179" s="29">
        <f>IF($Q179&lt;Parâmetros!$E$19,$G179-1,$G179)</f>
        <v>46267</v>
      </c>
    </row>
    <row r="180" spans="1:19" ht="15" customHeight="1" x14ac:dyDescent="0.25">
      <c r="A180" s="122">
        <v>10495</v>
      </c>
      <c r="B180" s="65" t="s">
        <v>199</v>
      </c>
      <c r="C180" s="65" t="s">
        <v>254</v>
      </c>
      <c r="D180" s="66">
        <v>46268</v>
      </c>
      <c r="E180" s="67">
        <v>-5.92</v>
      </c>
      <c r="F180" s="65" t="s">
        <v>255</v>
      </c>
      <c r="G180" s="66">
        <v>46267</v>
      </c>
      <c r="H180">
        <v>40508956</v>
      </c>
      <c r="I180">
        <v>10</v>
      </c>
      <c r="J180" s="65" t="s">
        <v>942</v>
      </c>
      <c r="K180" s="65" t="s">
        <v>521</v>
      </c>
      <c r="L180" s="66">
        <v>46267</v>
      </c>
      <c r="M180" s="65" t="s">
        <v>258</v>
      </c>
      <c r="N180" s="65" t="s">
        <v>264</v>
      </c>
      <c r="O180" s="65" t="s">
        <v>312</v>
      </c>
      <c r="P180" s="66">
        <v>46268</v>
      </c>
      <c r="Q180" s="31">
        <f t="shared" si="4"/>
        <v>472</v>
      </c>
      <c r="R180" s="31">
        <f t="shared" si="5"/>
        <v>827</v>
      </c>
      <c r="S180" s="29">
        <f>IF($Q180&lt;Parâmetros!$E$19,$G180-1,$G180)</f>
        <v>46267</v>
      </c>
    </row>
    <row r="181" spans="1:19" ht="15" customHeight="1" x14ac:dyDescent="0.25">
      <c r="A181" s="122">
        <v>10495</v>
      </c>
      <c r="B181" s="65" t="s">
        <v>199</v>
      </c>
      <c r="C181" s="65" t="s">
        <v>254</v>
      </c>
      <c r="D181" s="66">
        <v>46270</v>
      </c>
      <c r="E181" s="67">
        <v>0.48</v>
      </c>
      <c r="F181" s="65" t="s">
        <v>255</v>
      </c>
      <c r="G181" s="66">
        <v>46267</v>
      </c>
      <c r="H181">
        <v>40461924</v>
      </c>
      <c r="I181">
        <v>10</v>
      </c>
      <c r="J181" s="65" t="s">
        <v>1484</v>
      </c>
      <c r="K181" s="65" t="s">
        <v>1485</v>
      </c>
      <c r="L181" s="66">
        <v>46267</v>
      </c>
      <c r="M181" s="65" t="s">
        <v>261</v>
      </c>
      <c r="N181">
        <v>3011399</v>
      </c>
      <c r="O181" s="65" t="s">
        <v>259</v>
      </c>
      <c r="P181" s="66">
        <v>46270</v>
      </c>
      <c r="Q181" s="31">
        <f t="shared" si="4"/>
        <v>480</v>
      </c>
      <c r="R181" s="31">
        <f t="shared" si="5"/>
        <v>510</v>
      </c>
      <c r="S181" s="29">
        <f>IF($Q181&lt;Parâmetros!$E$19,$G181-1,$G181)</f>
        <v>46267</v>
      </c>
    </row>
    <row r="182" spans="1:19" ht="15" customHeight="1" x14ac:dyDescent="0.25">
      <c r="A182" s="122">
        <v>10495</v>
      </c>
      <c r="B182" s="65" t="s">
        <v>199</v>
      </c>
      <c r="C182" s="65" t="s">
        <v>254</v>
      </c>
      <c r="D182" s="66">
        <v>46270</v>
      </c>
      <c r="E182" s="67">
        <v>0.5</v>
      </c>
      <c r="F182" s="65" t="s">
        <v>255</v>
      </c>
      <c r="G182" s="66">
        <v>46267</v>
      </c>
      <c r="H182">
        <v>40511243</v>
      </c>
      <c r="I182">
        <v>10</v>
      </c>
      <c r="J182" s="65" t="s">
        <v>1486</v>
      </c>
      <c r="K182" s="65" t="s">
        <v>1151</v>
      </c>
      <c r="L182" s="66">
        <v>46267</v>
      </c>
      <c r="M182" s="65" t="s">
        <v>261</v>
      </c>
      <c r="N182" s="65" t="s">
        <v>264</v>
      </c>
      <c r="O182" s="65" t="s">
        <v>259</v>
      </c>
      <c r="P182" s="66">
        <v>46270</v>
      </c>
      <c r="Q182" s="31">
        <f t="shared" si="4"/>
        <v>510</v>
      </c>
      <c r="R182" s="31">
        <f t="shared" si="5"/>
        <v>540</v>
      </c>
      <c r="S182" s="29">
        <f>IF($Q182&lt;Parâmetros!$E$19,$G182-1,$G182)</f>
        <v>46267</v>
      </c>
    </row>
    <row r="183" spans="1:19" ht="15" customHeight="1" x14ac:dyDescent="0.25">
      <c r="A183" s="122">
        <v>10495</v>
      </c>
      <c r="B183" s="65" t="s">
        <v>199</v>
      </c>
      <c r="C183" s="65" t="s">
        <v>254</v>
      </c>
      <c r="D183" s="66">
        <v>46270</v>
      </c>
      <c r="E183" s="67">
        <v>1.49</v>
      </c>
      <c r="F183" s="65" t="s">
        <v>255</v>
      </c>
      <c r="G183" s="66">
        <v>46267</v>
      </c>
      <c r="H183">
        <v>40511251</v>
      </c>
      <c r="I183">
        <v>10</v>
      </c>
      <c r="J183" s="65" t="s">
        <v>1487</v>
      </c>
      <c r="K183" s="65" t="s">
        <v>1488</v>
      </c>
      <c r="L183" s="66">
        <v>46267</v>
      </c>
      <c r="M183" s="65" t="s">
        <v>261</v>
      </c>
      <c r="N183" s="65" t="s">
        <v>264</v>
      </c>
      <c r="O183" s="65" t="s">
        <v>259</v>
      </c>
      <c r="P183" s="66">
        <v>46270</v>
      </c>
      <c r="Q183" s="31">
        <f t="shared" si="4"/>
        <v>540</v>
      </c>
      <c r="R183" s="31">
        <f t="shared" si="5"/>
        <v>630</v>
      </c>
      <c r="S183" s="29">
        <f>IF($Q183&lt;Parâmetros!$E$19,$G183-1,$G183)</f>
        <v>46267</v>
      </c>
    </row>
    <row r="184" spans="1:19" ht="15" customHeight="1" x14ac:dyDescent="0.25">
      <c r="A184" s="122">
        <v>10495</v>
      </c>
      <c r="B184" s="65" t="s">
        <v>199</v>
      </c>
      <c r="C184" s="65" t="s">
        <v>254</v>
      </c>
      <c r="D184" s="66">
        <v>46270</v>
      </c>
      <c r="E184" s="67">
        <v>0.47</v>
      </c>
      <c r="F184" s="65" t="s">
        <v>255</v>
      </c>
      <c r="G184" s="66">
        <v>46267</v>
      </c>
      <c r="H184">
        <v>40511248</v>
      </c>
      <c r="I184">
        <v>20</v>
      </c>
      <c r="J184" s="65" t="s">
        <v>1489</v>
      </c>
      <c r="K184" s="65" t="s">
        <v>278</v>
      </c>
      <c r="L184" s="66">
        <v>46267</v>
      </c>
      <c r="M184" s="65" t="s">
        <v>261</v>
      </c>
      <c r="N184" s="65" t="s">
        <v>264</v>
      </c>
      <c r="O184" s="65" t="s">
        <v>259</v>
      </c>
      <c r="P184" s="66">
        <v>46270</v>
      </c>
      <c r="Q184" s="31">
        <f t="shared" si="4"/>
        <v>631</v>
      </c>
      <c r="R184" s="31">
        <f t="shared" si="5"/>
        <v>660</v>
      </c>
      <c r="S184" s="29">
        <f>IF($Q184&lt;Parâmetros!$E$19,$G184-1,$G184)</f>
        <v>46267</v>
      </c>
    </row>
    <row r="185" spans="1:19" ht="15" customHeight="1" x14ac:dyDescent="0.25">
      <c r="A185" s="122">
        <v>10495</v>
      </c>
      <c r="B185" s="65" t="s">
        <v>199</v>
      </c>
      <c r="C185" s="65" t="s">
        <v>254</v>
      </c>
      <c r="D185" s="66">
        <v>46270</v>
      </c>
      <c r="E185" s="67">
        <v>0.49</v>
      </c>
      <c r="F185" s="65" t="s">
        <v>255</v>
      </c>
      <c r="G185" s="66">
        <v>46267</v>
      </c>
      <c r="H185">
        <v>40511252</v>
      </c>
      <c r="I185">
        <v>10</v>
      </c>
      <c r="J185" s="65" t="s">
        <v>1490</v>
      </c>
      <c r="K185" s="65" t="s">
        <v>355</v>
      </c>
      <c r="L185" s="66">
        <v>46267</v>
      </c>
      <c r="M185" s="65" t="s">
        <v>261</v>
      </c>
      <c r="N185" s="65" t="s">
        <v>264</v>
      </c>
      <c r="O185" s="65" t="s">
        <v>259</v>
      </c>
      <c r="P185" s="66">
        <v>46270</v>
      </c>
      <c r="Q185" s="31">
        <f t="shared" si="4"/>
        <v>660</v>
      </c>
      <c r="R185" s="31">
        <f t="shared" si="5"/>
        <v>690</v>
      </c>
      <c r="S185" s="29">
        <f>IF($Q185&lt;Parâmetros!$E$19,$G185-1,$G185)</f>
        <v>46267</v>
      </c>
    </row>
    <row r="186" spans="1:19" ht="15" customHeight="1" x14ac:dyDescent="0.25">
      <c r="A186" s="122">
        <v>10495</v>
      </c>
      <c r="B186" s="65" t="s">
        <v>199</v>
      </c>
      <c r="C186" s="65" t="s">
        <v>254</v>
      </c>
      <c r="D186" s="66">
        <v>46270</v>
      </c>
      <c r="E186" s="67">
        <v>0.49</v>
      </c>
      <c r="F186" s="65" t="s">
        <v>255</v>
      </c>
      <c r="G186" s="66">
        <v>46267</v>
      </c>
      <c r="H186">
        <v>40511247</v>
      </c>
      <c r="I186">
        <v>10</v>
      </c>
      <c r="J186" s="65" t="s">
        <v>1491</v>
      </c>
      <c r="K186" s="65" t="s">
        <v>294</v>
      </c>
      <c r="L186" s="66">
        <v>46267</v>
      </c>
      <c r="M186" s="65" t="s">
        <v>261</v>
      </c>
      <c r="N186" s="65" t="s">
        <v>264</v>
      </c>
      <c r="O186" s="65" t="s">
        <v>259</v>
      </c>
      <c r="P186" s="66">
        <v>46270</v>
      </c>
      <c r="Q186" s="31">
        <f t="shared" si="4"/>
        <v>690</v>
      </c>
      <c r="R186" s="31">
        <f t="shared" si="5"/>
        <v>720</v>
      </c>
      <c r="S186" s="29">
        <f>IF($Q186&lt;Parâmetros!$E$19,$G186-1,$G186)</f>
        <v>46267</v>
      </c>
    </row>
    <row r="187" spans="1:19" ht="15" customHeight="1" x14ac:dyDescent="0.25">
      <c r="A187" s="122">
        <v>10495</v>
      </c>
      <c r="B187" s="65" t="s">
        <v>199</v>
      </c>
      <c r="C187" s="65" t="s">
        <v>254</v>
      </c>
      <c r="D187" s="66">
        <v>46271</v>
      </c>
      <c r="E187" s="67">
        <v>0.68</v>
      </c>
      <c r="F187" s="65" t="s">
        <v>255</v>
      </c>
      <c r="G187" s="66">
        <v>46267</v>
      </c>
      <c r="H187">
        <v>40512477</v>
      </c>
      <c r="I187">
        <v>10</v>
      </c>
      <c r="J187" s="65" t="s">
        <v>1492</v>
      </c>
      <c r="K187" s="65" t="s">
        <v>1493</v>
      </c>
      <c r="L187" s="66">
        <v>46267</v>
      </c>
      <c r="M187" s="65" t="s">
        <v>261</v>
      </c>
      <c r="N187">
        <v>3007161</v>
      </c>
      <c r="O187" s="65" t="s">
        <v>259</v>
      </c>
      <c r="P187" s="66">
        <v>46271</v>
      </c>
      <c r="Q187" s="31">
        <f t="shared" si="4"/>
        <v>724</v>
      </c>
      <c r="R187" s="31">
        <f t="shared" si="5"/>
        <v>765</v>
      </c>
      <c r="S187" s="29">
        <f>IF($Q187&lt;Parâmetros!$E$19,$G187-1,$G187)</f>
        <v>46267</v>
      </c>
    </row>
    <row r="188" spans="1:19" ht="15" customHeight="1" x14ac:dyDescent="0.25">
      <c r="A188" s="122">
        <v>10495</v>
      </c>
      <c r="B188" s="65" t="s">
        <v>199</v>
      </c>
      <c r="C188" s="65" t="s">
        <v>254</v>
      </c>
      <c r="D188" s="66">
        <v>46270</v>
      </c>
      <c r="E188" s="67">
        <v>0.49</v>
      </c>
      <c r="F188" s="65" t="s">
        <v>255</v>
      </c>
      <c r="G188" s="66">
        <v>46267</v>
      </c>
      <c r="H188">
        <v>40511245</v>
      </c>
      <c r="I188">
        <v>10</v>
      </c>
      <c r="J188" s="65" t="s">
        <v>1494</v>
      </c>
      <c r="K188" s="65" t="s">
        <v>304</v>
      </c>
      <c r="L188" s="66">
        <v>46267</v>
      </c>
      <c r="M188" s="65" t="s">
        <v>261</v>
      </c>
      <c r="N188">
        <v>3010857</v>
      </c>
      <c r="O188" s="65" t="s">
        <v>259</v>
      </c>
      <c r="P188" s="66">
        <v>46270</v>
      </c>
      <c r="Q188" s="31">
        <f t="shared" si="4"/>
        <v>780</v>
      </c>
      <c r="R188" s="31">
        <f t="shared" si="5"/>
        <v>810</v>
      </c>
      <c r="S188" s="29">
        <f>IF($Q188&lt;Parâmetros!$E$19,$G188-1,$G188)</f>
        <v>46267</v>
      </c>
    </row>
    <row r="189" spans="1:19" ht="15" customHeight="1" x14ac:dyDescent="0.25">
      <c r="A189" s="122">
        <v>10495</v>
      </c>
      <c r="B189" s="65" t="s">
        <v>199</v>
      </c>
      <c r="C189" s="65" t="s">
        <v>254</v>
      </c>
      <c r="D189" s="66">
        <v>46271</v>
      </c>
      <c r="E189" s="67">
        <v>1.5</v>
      </c>
      <c r="F189" s="65" t="s">
        <v>255</v>
      </c>
      <c r="G189" s="66">
        <v>46267</v>
      </c>
      <c r="H189">
        <v>40507451</v>
      </c>
      <c r="I189">
        <v>30</v>
      </c>
      <c r="J189" s="65" t="s">
        <v>1495</v>
      </c>
      <c r="K189" s="65" t="s">
        <v>1496</v>
      </c>
      <c r="L189" s="66">
        <v>46267</v>
      </c>
      <c r="M189" s="65" t="s">
        <v>261</v>
      </c>
      <c r="N189" s="65" t="s">
        <v>264</v>
      </c>
      <c r="O189" s="65" t="s">
        <v>259</v>
      </c>
      <c r="P189" s="66">
        <v>46271</v>
      </c>
      <c r="Q189" s="31">
        <f t="shared" si="4"/>
        <v>840</v>
      </c>
      <c r="R189" s="31">
        <f t="shared" si="5"/>
        <v>930</v>
      </c>
      <c r="S189" s="29">
        <f>IF($Q189&lt;Parâmetros!$E$19,$G189-1,$G189)</f>
        <v>46267</v>
      </c>
    </row>
    <row r="190" spans="1:19" ht="15" customHeight="1" x14ac:dyDescent="0.25">
      <c r="A190" s="122">
        <v>10495</v>
      </c>
      <c r="B190" s="65" t="s">
        <v>199</v>
      </c>
      <c r="C190" s="65" t="s">
        <v>254</v>
      </c>
      <c r="D190" s="66">
        <v>46270</v>
      </c>
      <c r="E190" s="67">
        <v>1</v>
      </c>
      <c r="F190" s="65" t="s">
        <v>255</v>
      </c>
      <c r="G190" s="66">
        <v>46268</v>
      </c>
      <c r="H190">
        <v>40508962</v>
      </c>
      <c r="I190">
        <v>10</v>
      </c>
      <c r="J190" s="65" t="s">
        <v>1497</v>
      </c>
      <c r="K190" s="65" t="s">
        <v>291</v>
      </c>
      <c r="L190" s="66">
        <v>46268</v>
      </c>
      <c r="M190" s="65" t="s">
        <v>258</v>
      </c>
      <c r="N190" s="65" t="s">
        <v>264</v>
      </c>
      <c r="O190" s="65" t="s">
        <v>259</v>
      </c>
      <c r="P190" s="66">
        <v>46270</v>
      </c>
      <c r="Q190" s="31">
        <f t="shared" si="4"/>
        <v>420</v>
      </c>
      <c r="R190" s="31">
        <f t="shared" si="5"/>
        <v>480</v>
      </c>
      <c r="S190" s="29">
        <f>IF($Q190&lt;Parâmetros!$E$19,$G190-1,$G190)</f>
        <v>46268</v>
      </c>
    </row>
    <row r="191" spans="1:19" ht="15" customHeight="1" x14ac:dyDescent="0.25">
      <c r="A191" s="122">
        <v>10495</v>
      </c>
      <c r="B191" s="65" t="s">
        <v>199</v>
      </c>
      <c r="C191" s="65" t="s">
        <v>254</v>
      </c>
      <c r="D191" s="66">
        <v>46268</v>
      </c>
      <c r="E191" s="67">
        <v>1</v>
      </c>
      <c r="F191" s="65" t="s">
        <v>255</v>
      </c>
      <c r="G191" s="66">
        <v>46268</v>
      </c>
      <c r="H191">
        <v>40508654</v>
      </c>
      <c r="I191">
        <v>10</v>
      </c>
      <c r="J191" s="65" t="s">
        <v>1150</v>
      </c>
      <c r="K191" s="65" t="s">
        <v>1151</v>
      </c>
      <c r="L191" s="66">
        <v>46268</v>
      </c>
      <c r="M191" s="65" t="s">
        <v>261</v>
      </c>
      <c r="N191" s="65" t="s">
        <v>264</v>
      </c>
      <c r="O191" s="65" t="s">
        <v>259</v>
      </c>
      <c r="P191" s="66">
        <v>46268</v>
      </c>
      <c r="Q191" s="31">
        <f t="shared" si="4"/>
        <v>480</v>
      </c>
      <c r="R191" s="31">
        <f t="shared" si="5"/>
        <v>540</v>
      </c>
      <c r="S191" s="29">
        <f>IF($Q191&lt;Parâmetros!$E$19,$G191-1,$G191)</f>
        <v>46268</v>
      </c>
    </row>
    <row r="192" spans="1:19" ht="15" customHeight="1" x14ac:dyDescent="0.25">
      <c r="A192" s="122">
        <v>10495</v>
      </c>
      <c r="B192" s="65" t="s">
        <v>199</v>
      </c>
      <c r="C192" s="65" t="s">
        <v>254</v>
      </c>
      <c r="D192" s="66">
        <v>46268</v>
      </c>
      <c r="E192" s="67">
        <v>0.99</v>
      </c>
      <c r="F192" s="65" t="s">
        <v>255</v>
      </c>
      <c r="G192" s="66">
        <v>46268</v>
      </c>
      <c r="H192">
        <v>40511272</v>
      </c>
      <c r="I192">
        <v>20</v>
      </c>
      <c r="J192" s="65" t="s">
        <v>1152</v>
      </c>
      <c r="K192" s="65" t="s">
        <v>1153</v>
      </c>
      <c r="L192" s="66">
        <v>46268</v>
      </c>
      <c r="M192" s="65" t="s">
        <v>261</v>
      </c>
      <c r="N192" s="65" t="s">
        <v>264</v>
      </c>
      <c r="O192" s="65" t="s">
        <v>259</v>
      </c>
      <c r="P192" s="66">
        <v>46268</v>
      </c>
      <c r="Q192" s="31">
        <f t="shared" si="4"/>
        <v>540</v>
      </c>
      <c r="R192" s="31">
        <f t="shared" si="5"/>
        <v>600</v>
      </c>
      <c r="S192" s="29">
        <f>IF($Q192&lt;Parâmetros!$E$19,$G192-1,$G192)</f>
        <v>46268</v>
      </c>
    </row>
    <row r="193" spans="1:19" ht="15" customHeight="1" x14ac:dyDescent="0.25">
      <c r="A193" s="122">
        <v>10495</v>
      </c>
      <c r="B193" s="65" t="s">
        <v>199</v>
      </c>
      <c r="C193" s="65" t="s">
        <v>254</v>
      </c>
      <c r="D193" s="66">
        <v>46270</v>
      </c>
      <c r="E193" s="67">
        <v>0.98</v>
      </c>
      <c r="F193" s="65" t="s">
        <v>255</v>
      </c>
      <c r="G193" s="66">
        <v>46268</v>
      </c>
      <c r="H193">
        <v>40508792</v>
      </c>
      <c r="I193">
        <v>10</v>
      </c>
      <c r="J193" s="65" t="s">
        <v>1498</v>
      </c>
      <c r="K193" s="65" t="s">
        <v>278</v>
      </c>
      <c r="L193" s="66">
        <v>46268</v>
      </c>
      <c r="M193" s="65" t="s">
        <v>258</v>
      </c>
      <c r="N193">
        <v>3004491</v>
      </c>
      <c r="O193" s="65" t="s">
        <v>259</v>
      </c>
      <c r="P193" s="66">
        <v>46270</v>
      </c>
      <c r="Q193" s="31">
        <f t="shared" si="4"/>
        <v>601</v>
      </c>
      <c r="R193" s="31">
        <f t="shared" si="5"/>
        <v>660</v>
      </c>
      <c r="S193" s="29">
        <f>IF($Q193&lt;Parâmetros!$E$19,$G193-1,$G193)</f>
        <v>46268</v>
      </c>
    </row>
    <row r="194" spans="1:19" ht="15" customHeight="1" x14ac:dyDescent="0.25">
      <c r="A194" s="122">
        <v>10495</v>
      </c>
      <c r="B194" s="65" t="s">
        <v>199</v>
      </c>
      <c r="C194" s="65" t="s">
        <v>254</v>
      </c>
      <c r="D194" s="66">
        <v>46268</v>
      </c>
      <c r="E194" s="67">
        <v>0.99</v>
      </c>
      <c r="F194" s="65" t="s">
        <v>255</v>
      </c>
      <c r="G194" s="66">
        <v>46268</v>
      </c>
      <c r="H194">
        <v>40511270</v>
      </c>
      <c r="I194">
        <v>10</v>
      </c>
      <c r="J194" s="65" t="s">
        <v>1154</v>
      </c>
      <c r="K194" s="65" t="s">
        <v>294</v>
      </c>
      <c r="L194" s="66">
        <v>46268</v>
      </c>
      <c r="M194" s="65" t="s">
        <v>261</v>
      </c>
      <c r="N194" s="65" t="s">
        <v>264</v>
      </c>
      <c r="O194" s="65" t="s">
        <v>259</v>
      </c>
      <c r="P194" s="66">
        <v>46268</v>
      </c>
      <c r="Q194" s="31">
        <f t="shared" ref="Q194:Q256" si="6">IFERROR(VALUE(LEFT($J194,2))*60+VALUE(MID($J194,4,2)),9999)</f>
        <v>660</v>
      </c>
      <c r="R194" s="31">
        <f t="shared" ref="R194:R256" si="7">IFERROR(VALUE(LEFT($K194,2))*60+VALUE(MID($K194,4,2)),"")</f>
        <v>720</v>
      </c>
      <c r="S194" s="29">
        <f>IF($Q194&lt;Parâmetros!$E$19,$G194-1,$G194)</f>
        <v>46268</v>
      </c>
    </row>
    <row r="195" spans="1:19" ht="15" customHeight="1" x14ac:dyDescent="0.25">
      <c r="A195" s="122">
        <v>10495</v>
      </c>
      <c r="B195" s="65" t="s">
        <v>199</v>
      </c>
      <c r="C195" s="65" t="s">
        <v>254</v>
      </c>
      <c r="D195" s="66">
        <v>46270</v>
      </c>
      <c r="E195" s="67">
        <v>0.99</v>
      </c>
      <c r="F195" s="65" t="s">
        <v>255</v>
      </c>
      <c r="G195" s="66">
        <v>46270</v>
      </c>
      <c r="H195">
        <v>40508950</v>
      </c>
      <c r="I195">
        <v>10</v>
      </c>
      <c r="J195" s="65" t="s">
        <v>1499</v>
      </c>
      <c r="K195" s="65" t="s">
        <v>291</v>
      </c>
      <c r="L195" s="66">
        <v>46270</v>
      </c>
      <c r="M195" s="65" t="s">
        <v>258</v>
      </c>
      <c r="N195" s="65" t="s">
        <v>264</v>
      </c>
      <c r="O195" s="65" t="s">
        <v>259</v>
      </c>
      <c r="P195" s="66">
        <v>46270</v>
      </c>
      <c r="Q195" s="31">
        <f t="shared" si="6"/>
        <v>420</v>
      </c>
      <c r="R195" s="31">
        <f t="shared" si="7"/>
        <v>480</v>
      </c>
      <c r="S195" s="29">
        <f>IF($Q195&lt;Parâmetros!$E$19,$G195-1,$G195)</f>
        <v>46270</v>
      </c>
    </row>
    <row r="196" spans="1:19" ht="15" customHeight="1" x14ac:dyDescent="0.25">
      <c r="A196" s="122">
        <v>10495</v>
      </c>
      <c r="B196" s="65" t="s">
        <v>199</v>
      </c>
      <c r="C196" s="65" t="s">
        <v>254</v>
      </c>
      <c r="D196" s="66">
        <v>46271</v>
      </c>
      <c r="E196" s="67">
        <v>1</v>
      </c>
      <c r="F196" s="65" t="s">
        <v>255</v>
      </c>
      <c r="G196" s="66">
        <v>46270</v>
      </c>
      <c r="H196">
        <v>40508795</v>
      </c>
      <c r="I196">
        <v>10</v>
      </c>
      <c r="J196" s="65" t="s">
        <v>1500</v>
      </c>
      <c r="K196" s="65" t="s">
        <v>1151</v>
      </c>
      <c r="L196" s="66">
        <v>46270</v>
      </c>
      <c r="M196" s="65" t="s">
        <v>258</v>
      </c>
      <c r="N196">
        <v>3004490</v>
      </c>
      <c r="O196" s="65" t="s">
        <v>259</v>
      </c>
      <c r="P196" s="66">
        <v>46271</v>
      </c>
      <c r="Q196" s="31">
        <f t="shared" si="6"/>
        <v>480</v>
      </c>
      <c r="R196" s="31">
        <f t="shared" si="7"/>
        <v>540</v>
      </c>
      <c r="S196" s="29">
        <f>IF($Q196&lt;Parâmetros!$E$19,$G196-1,$G196)</f>
        <v>46270</v>
      </c>
    </row>
    <row r="197" spans="1:19" ht="15" customHeight="1" x14ac:dyDescent="0.25">
      <c r="A197" s="122">
        <v>10495</v>
      </c>
      <c r="B197" s="65" t="s">
        <v>199</v>
      </c>
      <c r="C197" s="65" t="s">
        <v>254</v>
      </c>
      <c r="D197" s="66">
        <v>46271</v>
      </c>
      <c r="E197" s="67">
        <v>1</v>
      </c>
      <c r="F197" s="65" t="s">
        <v>255</v>
      </c>
      <c r="G197" s="66">
        <v>46270</v>
      </c>
      <c r="H197">
        <v>40508797</v>
      </c>
      <c r="I197">
        <v>10</v>
      </c>
      <c r="J197" s="65" t="s">
        <v>1501</v>
      </c>
      <c r="K197" s="65" t="s">
        <v>1153</v>
      </c>
      <c r="L197" s="66">
        <v>46270</v>
      </c>
      <c r="M197" s="65" t="s">
        <v>258</v>
      </c>
      <c r="N197">
        <v>3002482</v>
      </c>
      <c r="O197" s="65" t="s">
        <v>259</v>
      </c>
      <c r="P197" s="66">
        <v>46271</v>
      </c>
      <c r="Q197" s="31">
        <f t="shared" si="6"/>
        <v>540</v>
      </c>
      <c r="R197" s="31">
        <f t="shared" si="7"/>
        <v>600</v>
      </c>
      <c r="S197" s="29">
        <f>IF($Q197&lt;Parâmetros!$E$19,$G197-1,$G197)</f>
        <v>46270</v>
      </c>
    </row>
    <row r="198" spans="1:19" ht="15" customHeight="1" x14ac:dyDescent="0.25">
      <c r="A198" s="122">
        <v>10495</v>
      </c>
      <c r="B198" s="65" t="s">
        <v>199</v>
      </c>
      <c r="C198" s="65" t="s">
        <v>254</v>
      </c>
      <c r="D198" s="66">
        <v>46271</v>
      </c>
      <c r="E198" s="67">
        <v>0.99</v>
      </c>
      <c r="F198" s="65" t="s">
        <v>255</v>
      </c>
      <c r="G198" s="66">
        <v>46270</v>
      </c>
      <c r="H198">
        <v>40508809</v>
      </c>
      <c r="I198">
        <v>10</v>
      </c>
      <c r="J198" s="65" t="s">
        <v>1502</v>
      </c>
      <c r="K198" s="65" t="s">
        <v>1503</v>
      </c>
      <c r="L198" s="66">
        <v>46270</v>
      </c>
      <c r="M198" s="65" t="s">
        <v>258</v>
      </c>
      <c r="N198">
        <v>3002622</v>
      </c>
      <c r="O198" s="65" t="s">
        <v>259</v>
      </c>
      <c r="P198" s="66">
        <v>46271</v>
      </c>
      <c r="Q198" s="31">
        <f t="shared" si="6"/>
        <v>600</v>
      </c>
      <c r="R198" s="31">
        <f t="shared" si="7"/>
        <v>660</v>
      </c>
      <c r="S198" s="29">
        <f>IF($Q198&lt;Parâmetros!$E$19,$G198-1,$G198)</f>
        <v>46270</v>
      </c>
    </row>
    <row r="199" spans="1:19" ht="15" customHeight="1" x14ac:dyDescent="0.25">
      <c r="A199" s="122">
        <v>10495</v>
      </c>
      <c r="B199" s="65" t="s">
        <v>199</v>
      </c>
      <c r="C199" s="65" t="s">
        <v>254</v>
      </c>
      <c r="D199" s="66">
        <v>46271</v>
      </c>
      <c r="E199" s="67">
        <v>0.99</v>
      </c>
      <c r="F199" s="65" t="s">
        <v>255</v>
      </c>
      <c r="G199" s="66">
        <v>46270</v>
      </c>
      <c r="H199">
        <v>40508809</v>
      </c>
      <c r="I199">
        <v>20</v>
      </c>
      <c r="J199" s="65" t="s">
        <v>1504</v>
      </c>
      <c r="K199" s="65" t="s">
        <v>294</v>
      </c>
      <c r="L199" s="66">
        <v>46270</v>
      </c>
      <c r="M199" s="65" t="s">
        <v>258</v>
      </c>
      <c r="N199">
        <v>3002622</v>
      </c>
      <c r="O199" s="65" t="s">
        <v>259</v>
      </c>
      <c r="P199" s="66">
        <v>46271</v>
      </c>
      <c r="Q199" s="31">
        <f t="shared" si="6"/>
        <v>660</v>
      </c>
      <c r="R199" s="31">
        <f t="shared" si="7"/>
        <v>720</v>
      </c>
      <c r="S199" s="29">
        <f>IF($Q199&lt;Parâmetros!$E$19,$G199-1,$G199)</f>
        <v>46270</v>
      </c>
    </row>
    <row r="200" spans="1:19" ht="15" customHeight="1" x14ac:dyDescent="0.25">
      <c r="A200" s="122">
        <v>10495</v>
      </c>
      <c r="B200" s="65" t="s">
        <v>199</v>
      </c>
      <c r="C200" s="65" t="s">
        <v>254</v>
      </c>
      <c r="D200" s="66">
        <v>46270</v>
      </c>
      <c r="E200" s="67">
        <v>1</v>
      </c>
      <c r="F200" s="65" t="s">
        <v>255</v>
      </c>
      <c r="G200" s="66">
        <v>46270</v>
      </c>
      <c r="H200">
        <v>40508953</v>
      </c>
      <c r="I200">
        <v>10</v>
      </c>
      <c r="J200" s="65" t="s">
        <v>294</v>
      </c>
      <c r="K200" s="65" t="s">
        <v>1053</v>
      </c>
      <c r="L200" s="66">
        <v>46270</v>
      </c>
      <c r="M200" s="65" t="s">
        <v>258</v>
      </c>
      <c r="N200" s="65" t="s">
        <v>264</v>
      </c>
      <c r="O200" s="65" t="s">
        <v>259</v>
      </c>
      <c r="P200" s="66">
        <v>46270</v>
      </c>
      <c r="Q200" s="31">
        <f t="shared" si="6"/>
        <v>720</v>
      </c>
      <c r="R200" s="31">
        <f t="shared" si="7"/>
        <v>780</v>
      </c>
      <c r="S200" s="29">
        <f>IF($Q200&lt;Parâmetros!$E$19,$G200-1,$G200)</f>
        <v>46270</v>
      </c>
    </row>
    <row r="201" spans="1:19" ht="15" customHeight="1" x14ac:dyDescent="0.25">
      <c r="A201" s="122">
        <v>10495</v>
      </c>
      <c r="B201" s="65" t="s">
        <v>199</v>
      </c>
      <c r="C201" s="65" t="s">
        <v>254</v>
      </c>
      <c r="D201" s="66">
        <v>46270</v>
      </c>
      <c r="E201" s="67">
        <v>1.07</v>
      </c>
      <c r="F201" s="65" t="s">
        <v>255</v>
      </c>
      <c r="G201" s="66">
        <v>46270</v>
      </c>
      <c r="H201">
        <v>40508796</v>
      </c>
      <c r="I201">
        <v>10</v>
      </c>
      <c r="J201" s="65" t="s">
        <v>1505</v>
      </c>
      <c r="K201" s="65" t="s">
        <v>1506</v>
      </c>
      <c r="L201" s="66">
        <v>46270</v>
      </c>
      <c r="M201" s="65" t="s">
        <v>258</v>
      </c>
      <c r="N201">
        <v>3002444</v>
      </c>
      <c r="O201" s="65" t="s">
        <v>259</v>
      </c>
      <c r="P201" s="66">
        <v>46270</v>
      </c>
      <c r="Q201" s="31">
        <f t="shared" si="6"/>
        <v>804</v>
      </c>
      <c r="R201" s="31">
        <f t="shared" si="7"/>
        <v>868</v>
      </c>
      <c r="S201" s="29">
        <f>IF($Q201&lt;Parâmetros!$E$19,$G201-1,$G201)</f>
        <v>46270</v>
      </c>
    </row>
    <row r="202" spans="1:19" ht="15" customHeight="1" x14ac:dyDescent="0.25">
      <c r="A202" s="122">
        <v>10495</v>
      </c>
      <c r="B202" s="65" t="s">
        <v>199</v>
      </c>
      <c r="C202" s="65" t="s">
        <v>254</v>
      </c>
      <c r="D202" s="66">
        <v>46271</v>
      </c>
      <c r="E202" s="67">
        <v>0.94</v>
      </c>
      <c r="F202" s="65" t="s">
        <v>255</v>
      </c>
      <c r="G202" s="66">
        <v>46271</v>
      </c>
      <c r="H202">
        <v>40508812</v>
      </c>
      <c r="I202">
        <v>10</v>
      </c>
      <c r="J202" s="65" t="s">
        <v>1507</v>
      </c>
      <c r="K202" s="65" t="s">
        <v>291</v>
      </c>
      <c r="L202" s="66">
        <v>46271</v>
      </c>
      <c r="M202" s="65" t="s">
        <v>258</v>
      </c>
      <c r="N202">
        <v>3010799</v>
      </c>
      <c r="O202" s="65" t="s">
        <v>259</v>
      </c>
      <c r="P202" s="66">
        <v>46271</v>
      </c>
      <c r="Q202" s="31">
        <f t="shared" si="6"/>
        <v>423</v>
      </c>
      <c r="R202" s="31">
        <f t="shared" si="7"/>
        <v>480</v>
      </c>
      <c r="S202" s="29">
        <f>IF($Q202&lt;Parâmetros!$E$19,$G202-1,$G202)</f>
        <v>46271</v>
      </c>
    </row>
    <row r="203" spans="1:19" ht="15" customHeight="1" x14ac:dyDescent="0.25">
      <c r="A203" s="122">
        <v>10495</v>
      </c>
      <c r="B203" s="65" t="s">
        <v>199</v>
      </c>
      <c r="C203" s="65" t="s">
        <v>254</v>
      </c>
      <c r="D203" s="66">
        <v>46271</v>
      </c>
      <c r="E203" s="67">
        <v>0.99</v>
      </c>
      <c r="F203" s="65" t="s">
        <v>255</v>
      </c>
      <c r="G203" s="66">
        <v>46271</v>
      </c>
      <c r="H203">
        <v>40508813</v>
      </c>
      <c r="I203">
        <v>10</v>
      </c>
      <c r="J203" s="65" t="s">
        <v>1508</v>
      </c>
      <c r="K203" s="65" t="s">
        <v>1151</v>
      </c>
      <c r="L203" s="66">
        <v>46271</v>
      </c>
      <c r="M203" s="65" t="s">
        <v>258</v>
      </c>
      <c r="N203" s="65" t="s">
        <v>264</v>
      </c>
      <c r="O203" s="65" t="s">
        <v>259</v>
      </c>
      <c r="P203" s="66">
        <v>46271</v>
      </c>
      <c r="Q203" s="31">
        <f t="shared" si="6"/>
        <v>480</v>
      </c>
      <c r="R203" s="31">
        <f t="shared" si="7"/>
        <v>540</v>
      </c>
      <c r="S203" s="29">
        <f>IF($Q203&lt;Parâmetros!$E$19,$G203-1,$G203)</f>
        <v>46271</v>
      </c>
    </row>
    <row r="204" spans="1:19" ht="15" customHeight="1" x14ac:dyDescent="0.25">
      <c r="A204" s="122">
        <v>10495</v>
      </c>
      <c r="B204" s="65" t="s">
        <v>199</v>
      </c>
      <c r="C204" s="65" t="s">
        <v>254</v>
      </c>
      <c r="D204" s="66">
        <v>46271</v>
      </c>
      <c r="E204" s="67">
        <v>0.99</v>
      </c>
      <c r="F204" s="65" t="s">
        <v>255</v>
      </c>
      <c r="G204" s="66">
        <v>46271</v>
      </c>
      <c r="H204">
        <v>40512122</v>
      </c>
      <c r="I204">
        <v>40</v>
      </c>
      <c r="J204" s="65" t="s">
        <v>1509</v>
      </c>
      <c r="K204" s="65" t="s">
        <v>1153</v>
      </c>
      <c r="L204" s="66">
        <v>46271</v>
      </c>
      <c r="M204" s="65" t="s">
        <v>261</v>
      </c>
      <c r="N204" s="65" t="s">
        <v>264</v>
      </c>
      <c r="O204" s="65" t="s">
        <v>259</v>
      </c>
      <c r="P204" s="66">
        <v>46271</v>
      </c>
      <c r="Q204" s="31">
        <f t="shared" si="6"/>
        <v>540</v>
      </c>
      <c r="R204" s="31">
        <f t="shared" si="7"/>
        <v>600</v>
      </c>
      <c r="S204" s="29">
        <f>IF($Q204&lt;Parâmetros!$E$19,$G204-1,$G204)</f>
        <v>46271</v>
      </c>
    </row>
    <row r="205" spans="1:19" ht="15" customHeight="1" x14ac:dyDescent="0.25">
      <c r="A205" s="122">
        <v>10495</v>
      </c>
      <c r="B205" s="65" t="s">
        <v>199</v>
      </c>
      <c r="C205" s="65" t="s">
        <v>254</v>
      </c>
      <c r="D205" s="66">
        <v>46271</v>
      </c>
      <c r="E205" s="67">
        <v>1</v>
      </c>
      <c r="F205" s="65" t="s">
        <v>255</v>
      </c>
      <c r="G205" s="66">
        <v>46271</v>
      </c>
      <c r="H205">
        <v>40512478</v>
      </c>
      <c r="I205">
        <v>10</v>
      </c>
      <c r="J205" s="65" t="s">
        <v>1510</v>
      </c>
      <c r="K205" s="65" t="s">
        <v>278</v>
      </c>
      <c r="L205" s="66">
        <v>46271</v>
      </c>
      <c r="M205" s="65" t="s">
        <v>261</v>
      </c>
      <c r="N205" s="65" t="s">
        <v>264</v>
      </c>
      <c r="O205" s="65" t="s">
        <v>259</v>
      </c>
      <c r="P205" s="66">
        <v>46271</v>
      </c>
      <c r="Q205" s="31">
        <f t="shared" si="6"/>
        <v>600</v>
      </c>
      <c r="R205" s="31">
        <f t="shared" si="7"/>
        <v>660</v>
      </c>
      <c r="S205" s="29">
        <f>IF($Q205&lt;Parâmetros!$E$19,$G205-1,$G205)</f>
        <v>46271</v>
      </c>
    </row>
    <row r="206" spans="1:19" ht="15" customHeight="1" x14ac:dyDescent="0.25">
      <c r="A206" s="122">
        <v>10495</v>
      </c>
      <c r="B206" s="65" t="s">
        <v>199</v>
      </c>
      <c r="C206" s="65" t="s">
        <v>254</v>
      </c>
      <c r="D206" s="66">
        <v>46271</v>
      </c>
      <c r="E206" s="67">
        <v>0.94</v>
      </c>
      <c r="F206" s="65" t="s">
        <v>255</v>
      </c>
      <c r="G206" s="66">
        <v>46271</v>
      </c>
      <c r="H206">
        <v>40512122</v>
      </c>
      <c r="I206">
        <v>30</v>
      </c>
      <c r="J206" s="65" t="s">
        <v>1511</v>
      </c>
      <c r="K206" s="65" t="s">
        <v>1512</v>
      </c>
      <c r="L206" s="66">
        <v>46271</v>
      </c>
      <c r="M206" s="65" t="s">
        <v>261</v>
      </c>
      <c r="N206" s="65" t="s">
        <v>264</v>
      </c>
      <c r="O206" s="65" t="s">
        <v>259</v>
      </c>
      <c r="P206" s="66">
        <v>46271</v>
      </c>
      <c r="Q206" s="31">
        <f t="shared" si="6"/>
        <v>601</v>
      </c>
      <c r="R206" s="31">
        <f t="shared" si="7"/>
        <v>658</v>
      </c>
      <c r="S206" s="29">
        <f>IF($Q206&lt;Parâmetros!$E$19,$G206-1,$G206)</f>
        <v>46271</v>
      </c>
    </row>
    <row r="207" spans="1:19" ht="15" customHeight="1" x14ac:dyDescent="0.25">
      <c r="A207" s="122">
        <v>10495</v>
      </c>
      <c r="B207" s="65" t="s">
        <v>199</v>
      </c>
      <c r="C207" s="65" t="s">
        <v>254</v>
      </c>
      <c r="D207" s="66">
        <v>46271</v>
      </c>
      <c r="E207" s="67">
        <v>0.99</v>
      </c>
      <c r="F207" s="65" t="s">
        <v>255</v>
      </c>
      <c r="G207" s="66">
        <v>46271</v>
      </c>
      <c r="H207">
        <v>40508811</v>
      </c>
      <c r="I207">
        <v>10</v>
      </c>
      <c r="J207" s="65" t="s">
        <v>1513</v>
      </c>
      <c r="K207" s="65" t="s">
        <v>294</v>
      </c>
      <c r="L207" s="66">
        <v>46271</v>
      </c>
      <c r="M207" s="65" t="s">
        <v>258</v>
      </c>
      <c r="N207">
        <v>3010797</v>
      </c>
      <c r="O207" s="65" t="s">
        <v>259</v>
      </c>
      <c r="P207" s="66">
        <v>46271</v>
      </c>
      <c r="Q207" s="31">
        <f t="shared" si="6"/>
        <v>660</v>
      </c>
      <c r="R207" s="31">
        <f t="shared" si="7"/>
        <v>720</v>
      </c>
      <c r="S207" s="29">
        <f>IF($Q207&lt;Parâmetros!$E$19,$G207-1,$G207)</f>
        <v>46271</v>
      </c>
    </row>
    <row r="208" spans="1:19" ht="15" customHeight="1" x14ac:dyDescent="0.25">
      <c r="A208" s="122">
        <v>10495</v>
      </c>
      <c r="B208" s="65" t="s">
        <v>199</v>
      </c>
      <c r="C208" s="65" t="s">
        <v>254</v>
      </c>
      <c r="D208" s="66">
        <v>46271</v>
      </c>
      <c r="E208" s="67">
        <v>1</v>
      </c>
      <c r="F208" s="65" t="s">
        <v>255</v>
      </c>
      <c r="G208" s="66">
        <v>46271</v>
      </c>
      <c r="H208">
        <v>40508810</v>
      </c>
      <c r="I208">
        <v>10</v>
      </c>
      <c r="J208" s="65" t="s">
        <v>1053</v>
      </c>
      <c r="K208" s="65" t="s">
        <v>875</v>
      </c>
      <c r="L208" s="66">
        <v>46271</v>
      </c>
      <c r="M208" s="65" t="s">
        <v>258</v>
      </c>
      <c r="N208">
        <v>3006716</v>
      </c>
      <c r="O208" s="65" t="s">
        <v>259</v>
      </c>
      <c r="P208" s="66">
        <v>46271</v>
      </c>
      <c r="Q208" s="31">
        <f t="shared" si="6"/>
        <v>780</v>
      </c>
      <c r="R208" s="31">
        <f t="shared" si="7"/>
        <v>840</v>
      </c>
      <c r="S208" s="29">
        <f>IF($Q208&lt;Parâmetros!$E$19,$G208-1,$G208)</f>
        <v>46271</v>
      </c>
    </row>
    <row r="209" spans="1:19" ht="15" customHeight="1" x14ac:dyDescent="0.25">
      <c r="A209" s="122">
        <v>10495</v>
      </c>
      <c r="B209" s="65" t="s">
        <v>199</v>
      </c>
      <c r="C209" s="65" t="s">
        <v>254</v>
      </c>
      <c r="D209" s="66">
        <v>46271</v>
      </c>
      <c r="E209" s="67">
        <v>0.5</v>
      </c>
      <c r="F209" s="65" t="s">
        <v>255</v>
      </c>
      <c r="G209" s="66">
        <v>46271</v>
      </c>
      <c r="H209">
        <v>40512122</v>
      </c>
      <c r="I209">
        <v>50</v>
      </c>
      <c r="J209" s="65" t="s">
        <v>1514</v>
      </c>
      <c r="K209" s="65" t="s">
        <v>1048</v>
      </c>
      <c r="L209" s="66">
        <v>46271</v>
      </c>
      <c r="M209" s="65" t="s">
        <v>261</v>
      </c>
      <c r="N209" s="65" t="s">
        <v>264</v>
      </c>
      <c r="O209" s="65" t="s">
        <v>259</v>
      </c>
      <c r="P209" s="66">
        <v>46271</v>
      </c>
      <c r="Q209" s="31">
        <f t="shared" si="6"/>
        <v>840</v>
      </c>
      <c r="R209" s="31">
        <f t="shared" si="7"/>
        <v>870</v>
      </c>
      <c r="S209" s="29">
        <f>IF($Q209&lt;Parâmetros!$E$19,$G209-1,$G209)</f>
        <v>46271</v>
      </c>
    </row>
    <row r="210" spans="1:19" ht="15" customHeight="1" x14ac:dyDescent="0.25">
      <c r="A210" s="122">
        <v>10495</v>
      </c>
      <c r="B210" s="65" t="s">
        <v>199</v>
      </c>
      <c r="C210" s="65" t="s">
        <v>254</v>
      </c>
      <c r="D210" s="66">
        <v>46271</v>
      </c>
      <c r="E210" s="67">
        <v>0.86</v>
      </c>
      <c r="F210" s="65" t="s">
        <v>255</v>
      </c>
      <c r="G210" s="66">
        <v>46271</v>
      </c>
      <c r="H210">
        <v>40512489</v>
      </c>
      <c r="I210">
        <v>10</v>
      </c>
      <c r="J210" s="65" t="s">
        <v>1515</v>
      </c>
      <c r="K210" s="65" t="s">
        <v>1516</v>
      </c>
      <c r="L210" s="66">
        <v>46271</v>
      </c>
      <c r="M210" s="65" t="s">
        <v>261</v>
      </c>
      <c r="N210" s="65" t="s">
        <v>264</v>
      </c>
      <c r="O210" s="65" t="s">
        <v>259</v>
      </c>
      <c r="P210" s="66">
        <v>46271</v>
      </c>
      <c r="Q210" s="31">
        <f t="shared" si="6"/>
        <v>870</v>
      </c>
      <c r="R210" s="31">
        <f t="shared" si="7"/>
        <v>922</v>
      </c>
      <c r="S210" s="29">
        <f>IF($Q210&lt;Parâmetros!$E$19,$G210-1,$G210)</f>
        <v>46271</v>
      </c>
    </row>
    <row r="211" spans="1:19" ht="15" customHeight="1" x14ac:dyDescent="0.25">
      <c r="A211" s="122">
        <v>10495</v>
      </c>
      <c r="B211" s="65" t="s">
        <v>199</v>
      </c>
      <c r="C211" s="65" t="s">
        <v>254</v>
      </c>
      <c r="D211" s="66">
        <v>46273</v>
      </c>
      <c r="E211" s="67">
        <v>0.94</v>
      </c>
      <c r="F211" s="65" t="s">
        <v>255</v>
      </c>
      <c r="G211" s="66">
        <v>46272</v>
      </c>
      <c r="H211">
        <v>40508968</v>
      </c>
      <c r="I211">
        <v>10</v>
      </c>
      <c r="J211" s="65" t="s">
        <v>2670</v>
      </c>
      <c r="K211" s="65" t="s">
        <v>291</v>
      </c>
      <c r="L211" s="66">
        <v>46272</v>
      </c>
      <c r="M211" s="65" t="s">
        <v>258</v>
      </c>
      <c r="N211" s="65" t="s">
        <v>264</v>
      </c>
      <c r="O211" s="65" t="s">
        <v>259</v>
      </c>
      <c r="P211" s="66">
        <v>46273</v>
      </c>
      <c r="Q211" s="31">
        <f t="shared" si="6"/>
        <v>423</v>
      </c>
      <c r="R211" s="31">
        <f t="shared" si="7"/>
        <v>480</v>
      </c>
      <c r="S211" s="29">
        <f>IF($Q211&lt;Parâmetros!$E$19,$G211-1,$G211)</f>
        <v>46272</v>
      </c>
    </row>
    <row r="212" spans="1:19" ht="15" customHeight="1" x14ac:dyDescent="0.25">
      <c r="A212" s="122">
        <v>10495</v>
      </c>
      <c r="B212" s="65" t="s">
        <v>199</v>
      </c>
      <c r="C212" s="65" t="s">
        <v>254</v>
      </c>
      <c r="D212" s="66">
        <v>46276</v>
      </c>
      <c r="E212" s="67">
        <v>2.99</v>
      </c>
      <c r="F212" s="65" t="s">
        <v>255</v>
      </c>
      <c r="G212" s="66">
        <v>46272</v>
      </c>
      <c r="H212">
        <v>40512479</v>
      </c>
      <c r="I212">
        <v>10</v>
      </c>
      <c r="J212" s="65" t="s">
        <v>793</v>
      </c>
      <c r="K212" s="65" t="s">
        <v>278</v>
      </c>
      <c r="L212" s="66">
        <v>46272</v>
      </c>
      <c r="M212" s="65" t="s">
        <v>261</v>
      </c>
      <c r="N212" s="65" t="s">
        <v>264</v>
      </c>
      <c r="O212" s="65" t="s">
        <v>259</v>
      </c>
      <c r="P212" s="66">
        <v>46276</v>
      </c>
      <c r="Q212" s="31">
        <f t="shared" si="6"/>
        <v>480</v>
      </c>
      <c r="R212" s="31">
        <f t="shared" si="7"/>
        <v>660</v>
      </c>
      <c r="S212" s="29">
        <f>IF($Q212&lt;Parâmetros!$E$19,$G212-1,$G212)</f>
        <v>46272</v>
      </c>
    </row>
    <row r="213" spans="1:19" ht="15" customHeight="1" x14ac:dyDescent="0.25">
      <c r="A213" s="122">
        <v>10495</v>
      </c>
      <c r="B213" s="65" t="s">
        <v>199</v>
      </c>
      <c r="C213" s="65" t="s">
        <v>254</v>
      </c>
      <c r="D213" s="66">
        <v>46276</v>
      </c>
      <c r="E213" s="67">
        <v>1.99</v>
      </c>
      <c r="F213" s="65" t="s">
        <v>255</v>
      </c>
      <c r="G213" s="66">
        <v>46272</v>
      </c>
      <c r="H213">
        <v>40512782</v>
      </c>
      <c r="I213">
        <v>10</v>
      </c>
      <c r="J213" s="65" t="s">
        <v>3269</v>
      </c>
      <c r="K213" s="65" t="s">
        <v>3270</v>
      </c>
      <c r="L213" s="66">
        <v>46272</v>
      </c>
      <c r="M213" s="65" t="s">
        <v>261</v>
      </c>
      <c r="N213" s="65" t="s">
        <v>264</v>
      </c>
      <c r="O213" s="65" t="s">
        <v>259</v>
      </c>
      <c r="P213" s="66">
        <v>46276</v>
      </c>
      <c r="Q213" s="31">
        <f t="shared" si="6"/>
        <v>660</v>
      </c>
      <c r="R213" s="31">
        <f t="shared" si="7"/>
        <v>780</v>
      </c>
      <c r="S213" s="29">
        <f>IF($Q213&lt;Parâmetros!$E$19,$G213-1,$G213)</f>
        <v>46272</v>
      </c>
    </row>
    <row r="214" spans="1:19" ht="15" customHeight="1" x14ac:dyDescent="0.25">
      <c r="A214" s="122">
        <v>10495</v>
      </c>
      <c r="B214" s="65" t="s">
        <v>199</v>
      </c>
      <c r="C214" s="65" t="s">
        <v>254</v>
      </c>
      <c r="D214" s="66">
        <v>46276</v>
      </c>
      <c r="E214" s="67">
        <v>0.5</v>
      </c>
      <c r="F214" s="65" t="s">
        <v>255</v>
      </c>
      <c r="G214" s="66">
        <v>46272</v>
      </c>
      <c r="H214">
        <v>40512784</v>
      </c>
      <c r="I214">
        <v>10</v>
      </c>
      <c r="J214" s="65" t="s">
        <v>875</v>
      </c>
      <c r="K214" s="65" t="s">
        <v>1048</v>
      </c>
      <c r="L214" s="66">
        <v>46272</v>
      </c>
      <c r="M214" s="65" t="s">
        <v>261</v>
      </c>
      <c r="N214" s="65" t="s">
        <v>264</v>
      </c>
      <c r="O214" s="65" t="s">
        <v>259</v>
      </c>
      <c r="P214" s="66">
        <v>46276</v>
      </c>
      <c r="Q214" s="31">
        <f t="shared" si="6"/>
        <v>840</v>
      </c>
      <c r="R214" s="31">
        <f t="shared" si="7"/>
        <v>870</v>
      </c>
      <c r="S214" s="29">
        <f>IF($Q214&lt;Parâmetros!$E$19,$G214-1,$G214)</f>
        <v>46272</v>
      </c>
    </row>
    <row r="215" spans="1:19" ht="15" customHeight="1" x14ac:dyDescent="0.25">
      <c r="A215" s="122">
        <v>10495</v>
      </c>
      <c r="B215" s="65" t="s">
        <v>199</v>
      </c>
      <c r="C215" s="65" t="s">
        <v>254</v>
      </c>
      <c r="D215" s="66">
        <v>46276</v>
      </c>
      <c r="E215" s="67">
        <v>0.49</v>
      </c>
      <c r="F215" s="65" t="s">
        <v>255</v>
      </c>
      <c r="G215" s="66">
        <v>46272</v>
      </c>
      <c r="H215">
        <v>40512786</v>
      </c>
      <c r="I215">
        <v>10</v>
      </c>
      <c r="J215" s="65" t="s">
        <v>3271</v>
      </c>
      <c r="K215" s="65" t="s">
        <v>321</v>
      </c>
      <c r="L215" s="66">
        <v>46272</v>
      </c>
      <c r="M215" s="65" t="s">
        <v>261</v>
      </c>
      <c r="N215" s="65" t="s">
        <v>264</v>
      </c>
      <c r="O215" s="65" t="s">
        <v>259</v>
      </c>
      <c r="P215" s="66">
        <v>46276</v>
      </c>
      <c r="Q215" s="31">
        <f t="shared" si="6"/>
        <v>870</v>
      </c>
      <c r="R215" s="31">
        <f t="shared" si="7"/>
        <v>900</v>
      </c>
      <c r="S215" s="29">
        <f>IF($Q215&lt;Parâmetros!$E$19,$G215-1,$G215)</f>
        <v>46272</v>
      </c>
    </row>
    <row r="216" spans="1:19" ht="15" customHeight="1" x14ac:dyDescent="0.25">
      <c r="A216" s="122">
        <v>10495</v>
      </c>
      <c r="B216" s="65" t="s">
        <v>199</v>
      </c>
      <c r="C216" s="65" t="s">
        <v>254</v>
      </c>
      <c r="D216" s="66">
        <v>46276</v>
      </c>
      <c r="E216" s="67">
        <v>0.49</v>
      </c>
      <c r="F216" s="65" t="s">
        <v>255</v>
      </c>
      <c r="G216" s="66">
        <v>46272</v>
      </c>
      <c r="H216">
        <v>40512785</v>
      </c>
      <c r="I216">
        <v>10</v>
      </c>
      <c r="J216" s="65" t="s">
        <v>863</v>
      </c>
      <c r="K216" s="65" t="s">
        <v>306</v>
      </c>
      <c r="L216" s="66">
        <v>46272</v>
      </c>
      <c r="M216" s="65" t="s">
        <v>261</v>
      </c>
      <c r="N216" s="65" t="s">
        <v>264</v>
      </c>
      <c r="O216" s="65" t="s">
        <v>259</v>
      </c>
      <c r="P216" s="66">
        <v>46276</v>
      </c>
      <c r="Q216" s="31">
        <f t="shared" si="6"/>
        <v>900</v>
      </c>
      <c r="R216" s="31">
        <f t="shared" si="7"/>
        <v>930</v>
      </c>
      <c r="S216" s="29">
        <f>IF($Q216&lt;Parâmetros!$E$19,$G216-1,$G216)</f>
        <v>46272</v>
      </c>
    </row>
    <row r="217" spans="1:19" ht="15" customHeight="1" x14ac:dyDescent="0.25">
      <c r="A217" s="122">
        <v>10495</v>
      </c>
      <c r="B217" s="65" t="s">
        <v>199</v>
      </c>
      <c r="C217" s="65" t="s">
        <v>254</v>
      </c>
      <c r="D217" s="66">
        <v>46276</v>
      </c>
      <c r="E217" s="67">
        <v>1</v>
      </c>
      <c r="F217" s="65" t="s">
        <v>255</v>
      </c>
      <c r="G217" s="66">
        <v>46273</v>
      </c>
      <c r="H217">
        <v>40508968</v>
      </c>
      <c r="I217">
        <v>10</v>
      </c>
      <c r="J217" s="65" t="s">
        <v>3017</v>
      </c>
      <c r="K217" s="65" t="s">
        <v>291</v>
      </c>
      <c r="L217" s="66">
        <v>46273</v>
      </c>
      <c r="M217" s="65" t="s">
        <v>258</v>
      </c>
      <c r="N217" s="65" t="s">
        <v>264</v>
      </c>
      <c r="O217" s="65" t="s">
        <v>259</v>
      </c>
      <c r="P217" s="66">
        <v>46276</v>
      </c>
      <c r="Q217" s="31">
        <f t="shared" si="6"/>
        <v>420</v>
      </c>
      <c r="R217" s="31">
        <f t="shared" si="7"/>
        <v>480</v>
      </c>
      <c r="S217" s="29">
        <f>IF($Q217&lt;Parâmetros!$E$19,$G217-1,$G217)</f>
        <v>46273</v>
      </c>
    </row>
    <row r="218" spans="1:19" ht="15" customHeight="1" x14ac:dyDescent="0.25">
      <c r="A218" s="122">
        <v>10495</v>
      </c>
      <c r="B218" s="65" t="s">
        <v>199</v>
      </c>
      <c r="C218" s="65" t="s">
        <v>254</v>
      </c>
      <c r="D218" s="66">
        <v>46276</v>
      </c>
      <c r="E218" s="67">
        <v>0.98</v>
      </c>
      <c r="F218" s="65" t="s">
        <v>255</v>
      </c>
      <c r="G218" s="66">
        <v>46273</v>
      </c>
      <c r="H218">
        <v>40508872</v>
      </c>
      <c r="I218">
        <v>10</v>
      </c>
      <c r="J218" s="65" t="s">
        <v>3272</v>
      </c>
      <c r="K218" s="65" t="s">
        <v>1151</v>
      </c>
      <c r="L218" s="66">
        <v>46273</v>
      </c>
      <c r="M218" s="65" t="s">
        <v>258</v>
      </c>
      <c r="N218">
        <v>3010799</v>
      </c>
      <c r="O218" s="65" t="s">
        <v>259</v>
      </c>
      <c r="P218" s="66">
        <v>46276</v>
      </c>
      <c r="Q218" s="31">
        <f t="shared" si="6"/>
        <v>480</v>
      </c>
      <c r="R218" s="31">
        <f t="shared" si="7"/>
        <v>540</v>
      </c>
      <c r="S218" s="29">
        <f>IF($Q218&lt;Parâmetros!$E$19,$G218-1,$G218)</f>
        <v>46273</v>
      </c>
    </row>
    <row r="219" spans="1:19" ht="15" customHeight="1" x14ac:dyDescent="0.25">
      <c r="A219" s="122">
        <v>10495</v>
      </c>
      <c r="B219" s="65" t="s">
        <v>199</v>
      </c>
      <c r="C219" s="65" t="s">
        <v>254</v>
      </c>
      <c r="D219" s="66">
        <v>46276</v>
      </c>
      <c r="E219" s="67">
        <v>1</v>
      </c>
      <c r="F219" s="65" t="s">
        <v>255</v>
      </c>
      <c r="G219" s="66">
        <v>46273</v>
      </c>
      <c r="H219">
        <v>40508871</v>
      </c>
      <c r="I219">
        <v>10</v>
      </c>
      <c r="J219" s="65" t="s">
        <v>3273</v>
      </c>
      <c r="K219" s="65" t="s">
        <v>1153</v>
      </c>
      <c r="L219" s="66">
        <v>46273</v>
      </c>
      <c r="M219" s="65" t="s">
        <v>258</v>
      </c>
      <c r="N219">
        <v>3010797</v>
      </c>
      <c r="O219" s="65" t="s">
        <v>259</v>
      </c>
      <c r="P219" s="66">
        <v>46276</v>
      </c>
      <c r="Q219" s="31">
        <f t="shared" si="6"/>
        <v>540</v>
      </c>
      <c r="R219" s="31">
        <f t="shared" si="7"/>
        <v>600</v>
      </c>
      <c r="S219" s="29">
        <f>IF($Q219&lt;Parâmetros!$E$19,$G219-1,$G219)</f>
        <v>46273</v>
      </c>
    </row>
    <row r="220" spans="1:19" ht="15" customHeight="1" x14ac:dyDescent="0.25">
      <c r="A220" s="122">
        <v>11229</v>
      </c>
      <c r="B220" s="65" t="s">
        <v>292</v>
      </c>
      <c r="C220" s="65" t="s">
        <v>288</v>
      </c>
      <c r="D220" s="66">
        <v>46265</v>
      </c>
      <c r="E220" s="67">
        <v>3.95</v>
      </c>
      <c r="F220" s="65" t="s">
        <v>255</v>
      </c>
      <c r="G220" s="66">
        <v>46265</v>
      </c>
      <c r="H220">
        <v>40497238</v>
      </c>
      <c r="I220">
        <v>10</v>
      </c>
      <c r="J220" s="65" t="s">
        <v>448</v>
      </c>
      <c r="K220" s="65" t="s">
        <v>433</v>
      </c>
      <c r="L220" s="66">
        <v>46265</v>
      </c>
      <c r="M220" s="65" t="s">
        <v>261</v>
      </c>
      <c r="N220">
        <v>3004221</v>
      </c>
      <c r="O220" s="65" t="s">
        <v>259</v>
      </c>
      <c r="P220" s="66">
        <v>46265</v>
      </c>
      <c r="Q220" s="31">
        <f t="shared" si="6"/>
        <v>423</v>
      </c>
      <c r="R220" s="31">
        <f t="shared" si="7"/>
        <v>660</v>
      </c>
      <c r="S220" s="29">
        <f>IF($Q220&lt;Parâmetros!$E$19,$G220-1,$G220)</f>
        <v>46265</v>
      </c>
    </row>
    <row r="221" spans="1:19" ht="15" customHeight="1" x14ac:dyDescent="0.25">
      <c r="A221" s="122">
        <v>11229</v>
      </c>
      <c r="B221" s="65" t="s">
        <v>292</v>
      </c>
      <c r="C221" s="65" t="s">
        <v>288</v>
      </c>
      <c r="D221" s="66">
        <v>46267</v>
      </c>
      <c r="E221" s="67">
        <v>0.59</v>
      </c>
      <c r="F221" s="65" t="s">
        <v>255</v>
      </c>
      <c r="G221" s="66">
        <v>46265</v>
      </c>
      <c r="H221">
        <v>40458609</v>
      </c>
      <c r="I221">
        <v>10</v>
      </c>
      <c r="J221" s="65" t="s">
        <v>783</v>
      </c>
      <c r="K221" s="65" t="s">
        <v>784</v>
      </c>
      <c r="L221" s="66">
        <v>46265</v>
      </c>
      <c r="M221" s="65" t="s">
        <v>261</v>
      </c>
      <c r="N221" s="65" t="s">
        <v>264</v>
      </c>
      <c r="O221" s="65" t="s">
        <v>259</v>
      </c>
      <c r="P221" s="66">
        <v>46267</v>
      </c>
      <c r="Q221" s="31">
        <f t="shared" si="6"/>
        <v>662</v>
      </c>
      <c r="R221" s="31">
        <f t="shared" si="7"/>
        <v>697</v>
      </c>
      <c r="S221" s="29">
        <f>IF($Q221&lt;Parâmetros!$E$19,$G221-1,$G221)</f>
        <v>46265</v>
      </c>
    </row>
    <row r="222" spans="1:19" ht="15" customHeight="1" x14ac:dyDescent="0.25">
      <c r="A222" s="122">
        <v>11229</v>
      </c>
      <c r="B222" s="65" t="s">
        <v>292</v>
      </c>
      <c r="C222" s="65" t="s">
        <v>288</v>
      </c>
      <c r="D222" s="66">
        <v>46265</v>
      </c>
      <c r="E222" s="67">
        <v>2.95</v>
      </c>
      <c r="F222" s="65" t="s">
        <v>255</v>
      </c>
      <c r="G222" s="66">
        <v>46265</v>
      </c>
      <c r="H222">
        <v>40458609</v>
      </c>
      <c r="I222">
        <v>10</v>
      </c>
      <c r="J222" s="65" t="s">
        <v>359</v>
      </c>
      <c r="K222" s="65" t="s">
        <v>522</v>
      </c>
      <c r="L222" s="66">
        <v>46265</v>
      </c>
      <c r="M222" s="65" t="s">
        <v>261</v>
      </c>
      <c r="N222" s="65" t="s">
        <v>264</v>
      </c>
      <c r="O222" s="65" t="s">
        <v>259</v>
      </c>
      <c r="P222" s="66">
        <v>46265</v>
      </c>
      <c r="Q222" s="31">
        <f t="shared" si="6"/>
        <v>752</v>
      </c>
      <c r="R222" s="31">
        <f t="shared" si="7"/>
        <v>929</v>
      </c>
      <c r="S222" s="29">
        <f>IF($Q222&lt;Parâmetros!$E$19,$G222-1,$G222)</f>
        <v>46265</v>
      </c>
    </row>
    <row r="223" spans="1:19" ht="15" customHeight="1" x14ac:dyDescent="0.25">
      <c r="A223" s="122">
        <v>11229</v>
      </c>
      <c r="B223" s="65" t="s">
        <v>292</v>
      </c>
      <c r="C223" s="65" t="s">
        <v>288</v>
      </c>
      <c r="D223" s="66">
        <v>46265</v>
      </c>
      <c r="E223" s="67">
        <v>0.75</v>
      </c>
      <c r="F223" s="65" t="s">
        <v>255</v>
      </c>
      <c r="G223" s="66">
        <v>46265</v>
      </c>
      <c r="H223">
        <v>40494736</v>
      </c>
      <c r="I223">
        <v>10</v>
      </c>
      <c r="J223" s="65" t="s">
        <v>523</v>
      </c>
      <c r="K223" s="65" t="s">
        <v>524</v>
      </c>
      <c r="L223" s="66">
        <v>46265</v>
      </c>
      <c r="M223" s="65" t="s">
        <v>261</v>
      </c>
      <c r="N223" s="65" t="s">
        <v>264</v>
      </c>
      <c r="O223" s="65" t="s">
        <v>259</v>
      </c>
      <c r="P223" s="66">
        <v>46265</v>
      </c>
      <c r="Q223" s="31">
        <f t="shared" si="6"/>
        <v>936</v>
      </c>
      <c r="R223" s="31">
        <f t="shared" si="7"/>
        <v>981</v>
      </c>
      <c r="S223" s="29">
        <f>IF($Q223&lt;Parâmetros!$E$19,$G223-1,$G223)</f>
        <v>46265</v>
      </c>
    </row>
    <row r="224" spans="1:19" ht="15" customHeight="1" x14ac:dyDescent="0.25">
      <c r="A224" s="122">
        <v>11229</v>
      </c>
      <c r="B224" s="65" t="s">
        <v>292</v>
      </c>
      <c r="C224" s="65" t="s">
        <v>288</v>
      </c>
      <c r="D224" s="66">
        <v>46266</v>
      </c>
      <c r="E224" s="67">
        <v>24.17</v>
      </c>
      <c r="F224" s="65" t="s">
        <v>255</v>
      </c>
      <c r="G224" s="66">
        <v>46265</v>
      </c>
      <c r="H224">
        <v>40494736</v>
      </c>
      <c r="I224">
        <v>10</v>
      </c>
      <c r="J224" s="65" t="s">
        <v>707</v>
      </c>
      <c r="K224" s="65" t="s">
        <v>708</v>
      </c>
      <c r="L224" s="66">
        <v>46266</v>
      </c>
      <c r="M224" s="65" t="s">
        <v>261</v>
      </c>
      <c r="N224" s="65" t="s">
        <v>264</v>
      </c>
      <c r="O224" s="65" t="s">
        <v>259</v>
      </c>
      <c r="P224" s="66">
        <v>46266</v>
      </c>
      <c r="Q224" s="31">
        <f t="shared" si="6"/>
        <v>982</v>
      </c>
      <c r="R224" s="31">
        <f t="shared" si="7"/>
        <v>992</v>
      </c>
      <c r="S224" s="29">
        <f>IF($Q224&lt;Parâmetros!$E$19,$G224-1,$G224)</f>
        <v>46265</v>
      </c>
    </row>
    <row r="225" spans="1:19" ht="15" customHeight="1" x14ac:dyDescent="0.25">
      <c r="A225" s="122">
        <v>11229</v>
      </c>
      <c r="B225" s="65" t="s">
        <v>292</v>
      </c>
      <c r="C225" s="65" t="s">
        <v>288</v>
      </c>
      <c r="D225" s="66">
        <v>46266</v>
      </c>
      <c r="E225" s="67">
        <v>-24.17</v>
      </c>
      <c r="F225" s="65" t="s">
        <v>255</v>
      </c>
      <c r="G225" s="66">
        <v>46265</v>
      </c>
      <c r="H225">
        <v>40494736</v>
      </c>
      <c r="I225">
        <v>10</v>
      </c>
      <c r="J225" s="65" t="s">
        <v>707</v>
      </c>
      <c r="K225" s="65" t="s">
        <v>708</v>
      </c>
      <c r="L225" s="66">
        <v>46266</v>
      </c>
      <c r="M225" s="65" t="s">
        <v>261</v>
      </c>
      <c r="N225" s="65" t="s">
        <v>264</v>
      </c>
      <c r="O225" s="65" t="s">
        <v>259</v>
      </c>
      <c r="P225" s="66">
        <v>46266</v>
      </c>
      <c r="Q225" s="31">
        <f t="shared" si="6"/>
        <v>982</v>
      </c>
      <c r="R225" s="31">
        <f t="shared" si="7"/>
        <v>992</v>
      </c>
      <c r="S225" s="29">
        <f>IF($Q225&lt;Parâmetros!$E$19,$G225-1,$G225)</f>
        <v>46265</v>
      </c>
    </row>
    <row r="226" spans="1:19" ht="15" customHeight="1" x14ac:dyDescent="0.25">
      <c r="A226" s="122">
        <v>11229</v>
      </c>
      <c r="B226" s="65" t="s">
        <v>292</v>
      </c>
      <c r="C226" s="65" t="s">
        <v>288</v>
      </c>
      <c r="D226" s="66">
        <v>46266</v>
      </c>
      <c r="E226" s="67">
        <v>4.25</v>
      </c>
      <c r="F226" s="65" t="s">
        <v>255</v>
      </c>
      <c r="G226" s="66">
        <v>46266</v>
      </c>
      <c r="H226">
        <v>40501826</v>
      </c>
      <c r="I226">
        <v>10</v>
      </c>
      <c r="J226" s="65" t="s">
        <v>709</v>
      </c>
      <c r="K226" s="65" t="s">
        <v>710</v>
      </c>
      <c r="L226" s="66">
        <v>46266</v>
      </c>
      <c r="M226" s="65" t="s">
        <v>261</v>
      </c>
      <c r="N226" s="65" t="s">
        <v>264</v>
      </c>
      <c r="O226" s="65" t="s">
        <v>259</v>
      </c>
      <c r="P226" s="66">
        <v>46266</v>
      </c>
      <c r="Q226" s="31">
        <f t="shared" si="6"/>
        <v>435</v>
      </c>
      <c r="R226" s="31">
        <f t="shared" si="7"/>
        <v>690</v>
      </c>
      <c r="S226" s="29">
        <f>IF($Q226&lt;Parâmetros!$E$19,$G226-1,$G226)</f>
        <v>46266</v>
      </c>
    </row>
    <row r="227" spans="1:19" ht="15" customHeight="1" x14ac:dyDescent="0.25">
      <c r="A227" s="122">
        <v>11229</v>
      </c>
      <c r="B227" s="65" t="s">
        <v>292</v>
      </c>
      <c r="C227" s="65" t="s">
        <v>288</v>
      </c>
      <c r="D227" s="66">
        <v>46266</v>
      </c>
      <c r="E227" s="67">
        <v>4.04</v>
      </c>
      <c r="F227" s="65" t="s">
        <v>255</v>
      </c>
      <c r="G227" s="66">
        <v>46266</v>
      </c>
      <c r="H227">
        <v>40501826</v>
      </c>
      <c r="I227">
        <v>10</v>
      </c>
      <c r="J227" s="65" t="s">
        <v>711</v>
      </c>
      <c r="K227" s="65" t="s">
        <v>712</v>
      </c>
      <c r="L227" s="66">
        <v>46266</v>
      </c>
      <c r="M227" s="65" t="s">
        <v>261</v>
      </c>
      <c r="N227" s="65" t="s">
        <v>264</v>
      </c>
      <c r="O227" s="65" t="s">
        <v>259</v>
      </c>
      <c r="P227" s="66">
        <v>46266</v>
      </c>
      <c r="Q227" s="31">
        <f t="shared" si="6"/>
        <v>756</v>
      </c>
      <c r="R227" s="31">
        <f t="shared" si="7"/>
        <v>998</v>
      </c>
      <c r="S227" s="29">
        <f>IF($Q227&lt;Parâmetros!$E$19,$G227-1,$G227)</f>
        <v>46266</v>
      </c>
    </row>
    <row r="228" spans="1:19" ht="15" customHeight="1" x14ac:dyDescent="0.25">
      <c r="A228" s="122">
        <v>11229</v>
      </c>
      <c r="B228" s="65" t="s">
        <v>292</v>
      </c>
      <c r="C228" s="65" t="s">
        <v>288</v>
      </c>
      <c r="D228" s="66">
        <v>46268</v>
      </c>
      <c r="E228" s="67">
        <v>4.25</v>
      </c>
      <c r="F228" s="65" t="s">
        <v>255</v>
      </c>
      <c r="G228" s="66">
        <v>46267</v>
      </c>
      <c r="H228">
        <v>40511285</v>
      </c>
      <c r="I228">
        <v>10</v>
      </c>
      <c r="J228" s="65" t="s">
        <v>1155</v>
      </c>
      <c r="K228" s="65" t="s">
        <v>1156</v>
      </c>
      <c r="L228" s="66">
        <v>46267</v>
      </c>
      <c r="M228" s="65" t="s">
        <v>261</v>
      </c>
      <c r="N228">
        <v>3010852</v>
      </c>
      <c r="O228" s="65" t="s">
        <v>259</v>
      </c>
      <c r="P228" s="66">
        <v>46268</v>
      </c>
      <c r="Q228" s="31">
        <f t="shared" si="6"/>
        <v>433</v>
      </c>
      <c r="R228" s="31">
        <f t="shared" si="7"/>
        <v>688</v>
      </c>
      <c r="S228" s="29">
        <f>IF($Q228&lt;Parâmetros!$E$19,$G228-1,$G228)</f>
        <v>46267</v>
      </c>
    </row>
    <row r="229" spans="1:19" ht="15" customHeight="1" x14ac:dyDescent="0.25">
      <c r="A229" s="122">
        <v>11229</v>
      </c>
      <c r="B229" s="65" t="s">
        <v>292</v>
      </c>
      <c r="C229" s="65" t="s">
        <v>288</v>
      </c>
      <c r="D229" s="66">
        <v>46268</v>
      </c>
      <c r="E229" s="67">
        <v>4</v>
      </c>
      <c r="F229" s="65" t="s">
        <v>255</v>
      </c>
      <c r="G229" s="66">
        <v>46267</v>
      </c>
      <c r="H229">
        <v>40511285</v>
      </c>
      <c r="I229">
        <v>10</v>
      </c>
      <c r="J229" s="65" t="s">
        <v>1157</v>
      </c>
      <c r="K229" s="65" t="s">
        <v>1158</v>
      </c>
      <c r="L229" s="66">
        <v>46267</v>
      </c>
      <c r="M229" s="65" t="s">
        <v>261</v>
      </c>
      <c r="N229">
        <v>3010852</v>
      </c>
      <c r="O229" s="65" t="s">
        <v>259</v>
      </c>
      <c r="P229" s="66">
        <v>46268</v>
      </c>
      <c r="Q229" s="31">
        <f t="shared" si="6"/>
        <v>747</v>
      </c>
      <c r="R229" s="31">
        <f t="shared" si="7"/>
        <v>987</v>
      </c>
      <c r="S229" s="29">
        <f>IF($Q229&lt;Parâmetros!$E$19,$G229-1,$G229)</f>
        <v>46267</v>
      </c>
    </row>
    <row r="230" spans="1:19" ht="15" customHeight="1" x14ac:dyDescent="0.25">
      <c r="A230" s="122">
        <v>11229</v>
      </c>
      <c r="B230" s="65" t="s">
        <v>292</v>
      </c>
      <c r="C230" s="65" t="s">
        <v>288</v>
      </c>
      <c r="D230" s="66">
        <v>46268</v>
      </c>
      <c r="E230" s="67">
        <v>2.0499999999999998</v>
      </c>
      <c r="F230" s="65" t="s">
        <v>255</v>
      </c>
      <c r="G230" s="66">
        <v>46268</v>
      </c>
      <c r="H230">
        <v>40511388</v>
      </c>
      <c r="I230">
        <v>10</v>
      </c>
      <c r="J230" s="65" t="s">
        <v>1159</v>
      </c>
      <c r="K230" s="65" t="s">
        <v>1160</v>
      </c>
      <c r="L230" s="66">
        <v>46268</v>
      </c>
      <c r="M230" s="65" t="s">
        <v>261</v>
      </c>
      <c r="N230" s="65" t="s">
        <v>264</v>
      </c>
      <c r="O230" s="65" t="s">
        <v>259</v>
      </c>
      <c r="P230" s="66">
        <v>46268</v>
      </c>
      <c r="Q230" s="31">
        <f t="shared" si="6"/>
        <v>450</v>
      </c>
      <c r="R230" s="31">
        <f t="shared" si="7"/>
        <v>573</v>
      </c>
      <c r="S230" s="29">
        <f>IF($Q230&lt;Parâmetros!$E$19,$G230-1,$G230)</f>
        <v>46268</v>
      </c>
    </row>
    <row r="231" spans="1:19" ht="15" customHeight="1" x14ac:dyDescent="0.25">
      <c r="A231" s="122">
        <v>11229</v>
      </c>
      <c r="B231" s="65" t="s">
        <v>292</v>
      </c>
      <c r="C231" s="65" t="s">
        <v>288</v>
      </c>
      <c r="D231" s="66">
        <v>46268</v>
      </c>
      <c r="E231" s="67">
        <v>1.94</v>
      </c>
      <c r="F231" s="65" t="s">
        <v>255</v>
      </c>
      <c r="G231" s="66">
        <v>46268</v>
      </c>
      <c r="H231">
        <v>40511389</v>
      </c>
      <c r="I231">
        <v>10</v>
      </c>
      <c r="J231" s="65" t="s">
        <v>1161</v>
      </c>
      <c r="K231" s="65" t="s">
        <v>1162</v>
      </c>
      <c r="L231" s="66">
        <v>46268</v>
      </c>
      <c r="M231" s="65" t="s">
        <v>261</v>
      </c>
      <c r="N231" s="65" t="s">
        <v>264</v>
      </c>
      <c r="O231" s="65" t="s">
        <v>259</v>
      </c>
      <c r="P231" s="66">
        <v>46268</v>
      </c>
      <c r="Q231" s="31">
        <f t="shared" si="6"/>
        <v>574</v>
      </c>
      <c r="R231" s="31">
        <f t="shared" si="7"/>
        <v>690</v>
      </c>
      <c r="S231" s="29">
        <f>IF($Q231&lt;Parâmetros!$E$19,$G231-1,$G231)</f>
        <v>46268</v>
      </c>
    </row>
    <row r="232" spans="1:19" ht="15" customHeight="1" x14ac:dyDescent="0.25">
      <c r="A232" s="122">
        <v>11229</v>
      </c>
      <c r="B232" s="65" t="s">
        <v>292</v>
      </c>
      <c r="C232" s="65" t="s">
        <v>288</v>
      </c>
      <c r="D232" s="66">
        <v>46268</v>
      </c>
      <c r="E232" s="67">
        <v>1.05</v>
      </c>
      <c r="F232" s="65" t="s">
        <v>255</v>
      </c>
      <c r="G232" s="66">
        <v>46268</v>
      </c>
      <c r="H232">
        <v>40511390</v>
      </c>
      <c r="I232">
        <v>10</v>
      </c>
      <c r="J232" s="65" t="s">
        <v>1163</v>
      </c>
      <c r="K232" s="65" t="s">
        <v>1164</v>
      </c>
      <c r="L232" s="66">
        <v>46268</v>
      </c>
      <c r="M232" s="65" t="s">
        <v>261</v>
      </c>
      <c r="N232" s="65" t="s">
        <v>264</v>
      </c>
      <c r="O232" s="65" t="s">
        <v>259</v>
      </c>
      <c r="P232" s="66">
        <v>46268</v>
      </c>
      <c r="Q232" s="31">
        <f t="shared" si="6"/>
        <v>751</v>
      </c>
      <c r="R232" s="31">
        <f t="shared" si="7"/>
        <v>815</v>
      </c>
      <c r="S232" s="29">
        <f>IF($Q232&lt;Parâmetros!$E$19,$G232-1,$G232)</f>
        <v>46268</v>
      </c>
    </row>
    <row r="233" spans="1:19" ht="15" customHeight="1" x14ac:dyDescent="0.25">
      <c r="A233" s="122">
        <v>11229</v>
      </c>
      <c r="B233" s="65" t="s">
        <v>292</v>
      </c>
      <c r="C233" s="65" t="s">
        <v>288</v>
      </c>
      <c r="D233" s="66">
        <v>46268</v>
      </c>
      <c r="E233" s="67">
        <v>2.92</v>
      </c>
      <c r="F233" s="65" t="s">
        <v>255</v>
      </c>
      <c r="G233" s="66">
        <v>46268</v>
      </c>
      <c r="H233">
        <v>40501826</v>
      </c>
      <c r="I233">
        <v>10</v>
      </c>
      <c r="J233" s="65" t="s">
        <v>1165</v>
      </c>
      <c r="K233" s="65" t="s">
        <v>366</v>
      </c>
      <c r="L233" s="66">
        <v>46268</v>
      </c>
      <c r="M233" s="65" t="s">
        <v>261</v>
      </c>
      <c r="N233" s="65" t="s">
        <v>264</v>
      </c>
      <c r="O233" s="65" t="s">
        <v>259</v>
      </c>
      <c r="P233" s="66">
        <v>46268</v>
      </c>
      <c r="Q233" s="31">
        <f t="shared" si="6"/>
        <v>820</v>
      </c>
      <c r="R233" s="31">
        <f t="shared" si="7"/>
        <v>996</v>
      </c>
      <c r="S233" s="29">
        <f>IF($Q233&lt;Parâmetros!$E$19,$G233-1,$G233)</f>
        <v>46268</v>
      </c>
    </row>
    <row r="234" spans="1:19" ht="15" customHeight="1" x14ac:dyDescent="0.25">
      <c r="A234" s="122">
        <v>11229</v>
      </c>
      <c r="B234" s="65" t="s">
        <v>292</v>
      </c>
      <c r="C234" s="65" t="s">
        <v>288</v>
      </c>
      <c r="D234" s="66">
        <v>46269</v>
      </c>
      <c r="E234" s="67">
        <v>4</v>
      </c>
      <c r="F234" s="65" t="s">
        <v>255</v>
      </c>
      <c r="G234" s="66">
        <v>46269</v>
      </c>
      <c r="H234">
        <v>40458609</v>
      </c>
      <c r="I234">
        <v>10</v>
      </c>
      <c r="J234" s="65" t="s">
        <v>1517</v>
      </c>
      <c r="K234" s="65" t="s">
        <v>1518</v>
      </c>
      <c r="L234" s="66">
        <v>46269</v>
      </c>
      <c r="M234" s="65" t="s">
        <v>261</v>
      </c>
      <c r="N234" s="65" t="s">
        <v>264</v>
      </c>
      <c r="O234" s="65" t="s">
        <v>259</v>
      </c>
      <c r="P234" s="66">
        <v>46269</v>
      </c>
      <c r="Q234" s="31">
        <f t="shared" si="6"/>
        <v>436</v>
      </c>
      <c r="R234" s="31">
        <f t="shared" si="7"/>
        <v>676</v>
      </c>
      <c r="S234" s="29">
        <f>IF($Q234&lt;Parâmetros!$E$19,$G234-1,$G234)</f>
        <v>46269</v>
      </c>
    </row>
    <row r="235" spans="1:19" ht="15" customHeight="1" x14ac:dyDescent="0.25">
      <c r="A235" s="122">
        <v>11229</v>
      </c>
      <c r="B235" s="65" t="s">
        <v>292</v>
      </c>
      <c r="C235" s="65" t="s">
        <v>288</v>
      </c>
      <c r="D235" s="66">
        <v>46270</v>
      </c>
      <c r="E235" s="67">
        <v>3.97</v>
      </c>
      <c r="F235" s="65" t="s">
        <v>255</v>
      </c>
      <c r="G235" s="66">
        <v>46269</v>
      </c>
      <c r="H235">
        <v>40503372</v>
      </c>
      <c r="I235">
        <v>10</v>
      </c>
      <c r="J235" s="65" t="s">
        <v>527</v>
      </c>
      <c r="K235" s="65" t="s">
        <v>1519</v>
      </c>
      <c r="L235" s="66">
        <v>46269</v>
      </c>
      <c r="M235" s="65" t="s">
        <v>261</v>
      </c>
      <c r="N235" s="65" t="s">
        <v>264</v>
      </c>
      <c r="O235" s="65" t="s">
        <v>259</v>
      </c>
      <c r="P235" s="66">
        <v>46270</v>
      </c>
      <c r="Q235" s="31">
        <f t="shared" si="6"/>
        <v>751</v>
      </c>
      <c r="R235" s="31">
        <f t="shared" si="7"/>
        <v>989</v>
      </c>
      <c r="S235" s="29">
        <f>IF($Q235&lt;Parâmetros!$E$19,$G235-1,$G235)</f>
        <v>46269</v>
      </c>
    </row>
    <row r="236" spans="1:19" ht="15" customHeight="1" x14ac:dyDescent="0.25">
      <c r="A236" s="122">
        <v>11229</v>
      </c>
      <c r="B236" s="65" t="s">
        <v>292</v>
      </c>
      <c r="C236" s="65" t="s">
        <v>288</v>
      </c>
      <c r="D236" s="66">
        <v>46270</v>
      </c>
      <c r="E236" s="67">
        <v>0.97</v>
      </c>
      <c r="F236" s="65" t="s">
        <v>255</v>
      </c>
      <c r="G236" s="66">
        <v>46270</v>
      </c>
      <c r="H236">
        <v>40494721</v>
      </c>
      <c r="I236">
        <v>10</v>
      </c>
      <c r="J236" s="65" t="s">
        <v>1307</v>
      </c>
      <c r="K236" s="65" t="s">
        <v>1520</v>
      </c>
      <c r="L236" s="66">
        <v>46270</v>
      </c>
      <c r="M236" s="65" t="s">
        <v>261</v>
      </c>
      <c r="N236" s="65" t="s">
        <v>264</v>
      </c>
      <c r="O236" s="65" t="s">
        <v>259</v>
      </c>
      <c r="P236" s="66">
        <v>46270</v>
      </c>
      <c r="Q236" s="31">
        <f t="shared" si="6"/>
        <v>440</v>
      </c>
      <c r="R236" s="31">
        <f t="shared" si="7"/>
        <v>498</v>
      </c>
      <c r="S236" s="29">
        <f>IF($Q236&lt;Parâmetros!$E$19,$G236-1,$G236)</f>
        <v>46270</v>
      </c>
    </row>
    <row r="237" spans="1:19" ht="15" customHeight="1" x14ac:dyDescent="0.25">
      <c r="A237" s="122">
        <v>11229</v>
      </c>
      <c r="B237" s="65" t="s">
        <v>292</v>
      </c>
      <c r="C237" s="65" t="s">
        <v>288</v>
      </c>
      <c r="D237" s="66">
        <v>46270</v>
      </c>
      <c r="E237" s="67">
        <v>1.04</v>
      </c>
      <c r="F237" s="65" t="s">
        <v>255</v>
      </c>
      <c r="G237" s="66">
        <v>46270</v>
      </c>
      <c r="H237">
        <v>40494736</v>
      </c>
      <c r="I237">
        <v>10</v>
      </c>
      <c r="J237" s="65" t="s">
        <v>1521</v>
      </c>
      <c r="K237" s="65" t="s">
        <v>1522</v>
      </c>
      <c r="L237" s="66">
        <v>46270</v>
      </c>
      <c r="M237" s="65" t="s">
        <v>261</v>
      </c>
      <c r="N237" s="65" t="s">
        <v>264</v>
      </c>
      <c r="O237" s="65" t="s">
        <v>259</v>
      </c>
      <c r="P237" s="66">
        <v>46270</v>
      </c>
      <c r="Q237" s="31">
        <f t="shared" si="6"/>
        <v>501</v>
      </c>
      <c r="R237" s="31">
        <f t="shared" si="7"/>
        <v>564</v>
      </c>
      <c r="S237" s="29">
        <f>IF($Q237&lt;Parâmetros!$E$19,$G237-1,$G237)</f>
        <v>46270</v>
      </c>
    </row>
    <row r="238" spans="1:19" ht="15" customHeight="1" x14ac:dyDescent="0.25">
      <c r="A238" s="122">
        <v>11229</v>
      </c>
      <c r="B238" s="65" t="s">
        <v>292</v>
      </c>
      <c r="C238" s="65" t="s">
        <v>288</v>
      </c>
      <c r="D238" s="66">
        <v>46272</v>
      </c>
      <c r="E238" s="67">
        <v>2.09</v>
      </c>
      <c r="F238" s="65" t="s">
        <v>255</v>
      </c>
      <c r="G238" s="66">
        <v>46271</v>
      </c>
      <c r="H238">
        <v>40470256</v>
      </c>
      <c r="I238">
        <v>80</v>
      </c>
      <c r="J238" s="65" t="s">
        <v>2413</v>
      </c>
      <c r="K238" s="65" t="s">
        <v>2414</v>
      </c>
      <c r="L238" s="66">
        <v>46271</v>
      </c>
      <c r="M238" s="65" t="s">
        <v>261</v>
      </c>
      <c r="N238" s="65" t="s">
        <v>264</v>
      </c>
      <c r="O238" s="65" t="s">
        <v>259</v>
      </c>
      <c r="P238" s="66">
        <v>46272</v>
      </c>
      <c r="Q238" s="31">
        <f t="shared" si="6"/>
        <v>562</v>
      </c>
      <c r="R238" s="31">
        <f t="shared" si="7"/>
        <v>687</v>
      </c>
      <c r="S238" s="29">
        <f>IF($Q238&lt;Parâmetros!$E$19,$G238-1,$G238)</f>
        <v>46271</v>
      </c>
    </row>
    <row r="239" spans="1:19" ht="15" customHeight="1" x14ac:dyDescent="0.25">
      <c r="A239" s="122">
        <v>11229</v>
      </c>
      <c r="B239" s="65" t="s">
        <v>292</v>
      </c>
      <c r="C239" s="65" t="s">
        <v>288</v>
      </c>
      <c r="D239" s="66">
        <v>46272</v>
      </c>
      <c r="E239" s="67">
        <v>2.95</v>
      </c>
      <c r="F239" s="65" t="s">
        <v>255</v>
      </c>
      <c r="G239" s="66">
        <v>46271</v>
      </c>
      <c r="H239">
        <v>40470256</v>
      </c>
      <c r="I239">
        <v>80</v>
      </c>
      <c r="J239" s="65" t="s">
        <v>2415</v>
      </c>
      <c r="K239" s="65" t="s">
        <v>2416</v>
      </c>
      <c r="L239" s="66">
        <v>46271</v>
      </c>
      <c r="M239" s="65" t="s">
        <v>261</v>
      </c>
      <c r="N239" s="65" t="s">
        <v>264</v>
      </c>
      <c r="O239" s="65" t="s">
        <v>259</v>
      </c>
      <c r="P239" s="66">
        <v>46272</v>
      </c>
      <c r="Q239" s="31">
        <f t="shared" si="6"/>
        <v>746</v>
      </c>
      <c r="R239" s="31">
        <f t="shared" si="7"/>
        <v>923</v>
      </c>
      <c r="S239" s="29">
        <f>IF($Q239&lt;Parâmetros!$E$19,$G239-1,$G239)</f>
        <v>46271</v>
      </c>
    </row>
    <row r="240" spans="1:19" ht="15" customHeight="1" x14ac:dyDescent="0.25">
      <c r="A240" s="122">
        <v>11229</v>
      </c>
      <c r="B240" s="65" t="s">
        <v>292</v>
      </c>
      <c r="C240" s="65" t="s">
        <v>288</v>
      </c>
      <c r="D240" s="66">
        <v>46272</v>
      </c>
      <c r="E240" s="67">
        <v>4.12</v>
      </c>
      <c r="F240" s="65" t="s">
        <v>255</v>
      </c>
      <c r="G240" s="66">
        <v>46272</v>
      </c>
      <c r="H240">
        <v>40470256</v>
      </c>
      <c r="I240">
        <v>80</v>
      </c>
      <c r="J240" s="65" t="s">
        <v>2417</v>
      </c>
      <c r="K240" s="65" t="s">
        <v>2418</v>
      </c>
      <c r="L240" s="66">
        <v>46272</v>
      </c>
      <c r="M240" s="65" t="s">
        <v>261</v>
      </c>
      <c r="N240" s="65" t="s">
        <v>264</v>
      </c>
      <c r="O240" s="65" t="s">
        <v>259</v>
      </c>
      <c r="P240" s="66">
        <v>46272</v>
      </c>
      <c r="Q240" s="31">
        <f t="shared" si="6"/>
        <v>428</v>
      </c>
      <c r="R240" s="31">
        <f t="shared" si="7"/>
        <v>675</v>
      </c>
      <c r="S240" s="29">
        <f>IF($Q240&lt;Parâmetros!$E$19,$G240-1,$G240)</f>
        <v>46272</v>
      </c>
    </row>
    <row r="241" spans="1:19" ht="15" customHeight="1" x14ac:dyDescent="0.25">
      <c r="A241" s="122">
        <v>11229</v>
      </c>
      <c r="B241" s="65" t="s">
        <v>292</v>
      </c>
      <c r="C241" s="65" t="s">
        <v>288</v>
      </c>
      <c r="D241" s="66">
        <v>46272</v>
      </c>
      <c r="E241" s="67">
        <v>2.65</v>
      </c>
      <c r="F241" s="65" t="s">
        <v>255</v>
      </c>
      <c r="G241" s="66">
        <v>46272</v>
      </c>
      <c r="H241">
        <v>40511675</v>
      </c>
      <c r="I241">
        <v>10</v>
      </c>
      <c r="J241" s="65" t="s">
        <v>2419</v>
      </c>
      <c r="K241" s="65" t="s">
        <v>2420</v>
      </c>
      <c r="L241" s="66">
        <v>46272</v>
      </c>
      <c r="M241" s="65" t="s">
        <v>261</v>
      </c>
      <c r="N241" s="65" t="s">
        <v>264</v>
      </c>
      <c r="O241" s="65" t="s">
        <v>259</v>
      </c>
      <c r="P241" s="66">
        <v>46272</v>
      </c>
      <c r="Q241" s="31">
        <f t="shared" si="6"/>
        <v>749</v>
      </c>
      <c r="R241" s="31">
        <f t="shared" si="7"/>
        <v>908</v>
      </c>
      <c r="S241" s="29">
        <f>IF($Q241&lt;Parâmetros!$E$19,$G241-1,$G241)</f>
        <v>46272</v>
      </c>
    </row>
    <row r="242" spans="1:19" ht="15" customHeight="1" x14ac:dyDescent="0.25">
      <c r="A242" s="122">
        <v>11229</v>
      </c>
      <c r="B242" s="65" t="s">
        <v>292</v>
      </c>
      <c r="C242" s="65" t="s">
        <v>288</v>
      </c>
      <c r="D242" s="66">
        <v>46273</v>
      </c>
      <c r="E242" s="67">
        <v>0.49</v>
      </c>
      <c r="F242" s="65" t="s">
        <v>255</v>
      </c>
      <c r="G242" s="66">
        <v>46273</v>
      </c>
      <c r="H242">
        <v>40505597</v>
      </c>
      <c r="I242">
        <v>10</v>
      </c>
      <c r="J242" s="65" t="s">
        <v>2671</v>
      </c>
      <c r="K242" s="65" t="s">
        <v>2672</v>
      </c>
      <c r="L242" s="66">
        <v>46273</v>
      </c>
      <c r="M242" s="65" t="s">
        <v>261</v>
      </c>
      <c r="N242" s="65" t="s">
        <v>264</v>
      </c>
      <c r="O242" s="65" t="s">
        <v>259</v>
      </c>
      <c r="P242" s="66">
        <v>46273</v>
      </c>
      <c r="Q242" s="31">
        <f t="shared" si="6"/>
        <v>452</v>
      </c>
      <c r="R242" s="31">
        <f t="shared" si="7"/>
        <v>481</v>
      </c>
      <c r="S242" s="29">
        <f>IF($Q242&lt;Parâmetros!$E$19,$G242-1,$G242)</f>
        <v>46273</v>
      </c>
    </row>
    <row r="243" spans="1:19" ht="15" customHeight="1" x14ac:dyDescent="0.25">
      <c r="A243" s="122">
        <v>11229</v>
      </c>
      <c r="B243" s="65" t="s">
        <v>292</v>
      </c>
      <c r="C243" s="65" t="s">
        <v>288</v>
      </c>
      <c r="D243" s="66">
        <v>46273</v>
      </c>
      <c r="E243" s="67">
        <v>2.61</v>
      </c>
      <c r="F243" s="65" t="s">
        <v>255</v>
      </c>
      <c r="G243" s="66">
        <v>46273</v>
      </c>
      <c r="H243">
        <v>40470256</v>
      </c>
      <c r="I243">
        <v>80</v>
      </c>
      <c r="J243" s="65" t="s">
        <v>2673</v>
      </c>
      <c r="K243" s="65" t="s">
        <v>2674</v>
      </c>
      <c r="L243" s="66">
        <v>46273</v>
      </c>
      <c r="M243" s="65" t="s">
        <v>261</v>
      </c>
      <c r="N243" s="65" t="s">
        <v>264</v>
      </c>
      <c r="O243" s="65" t="s">
        <v>259</v>
      </c>
      <c r="P243" s="66">
        <v>46273</v>
      </c>
      <c r="Q243" s="31">
        <f t="shared" si="6"/>
        <v>534</v>
      </c>
      <c r="R243" s="31">
        <f t="shared" si="7"/>
        <v>690</v>
      </c>
      <c r="S243" s="29">
        <f>IF($Q243&lt;Parâmetros!$E$19,$G243-1,$G243)</f>
        <v>46273</v>
      </c>
    </row>
    <row r="244" spans="1:19" ht="15" customHeight="1" x14ac:dyDescent="0.25">
      <c r="A244" s="122">
        <v>11229</v>
      </c>
      <c r="B244" s="65" t="s">
        <v>292</v>
      </c>
      <c r="C244" s="65" t="s">
        <v>288</v>
      </c>
      <c r="D244" s="66">
        <v>46273</v>
      </c>
      <c r="E244" s="67">
        <v>4</v>
      </c>
      <c r="F244" s="65" t="s">
        <v>255</v>
      </c>
      <c r="G244" s="66">
        <v>46273</v>
      </c>
      <c r="H244">
        <v>40470256</v>
      </c>
      <c r="I244">
        <v>80</v>
      </c>
      <c r="J244" s="65" t="s">
        <v>2675</v>
      </c>
      <c r="K244" s="65" t="s">
        <v>2676</v>
      </c>
      <c r="L244" s="66">
        <v>46273</v>
      </c>
      <c r="M244" s="65" t="s">
        <v>261</v>
      </c>
      <c r="N244" s="65" t="s">
        <v>264</v>
      </c>
      <c r="O244" s="65" t="s">
        <v>259</v>
      </c>
      <c r="P244" s="66">
        <v>46273</v>
      </c>
      <c r="Q244" s="31">
        <f t="shared" si="6"/>
        <v>751</v>
      </c>
      <c r="R244" s="31">
        <f t="shared" si="7"/>
        <v>991</v>
      </c>
      <c r="S244" s="29">
        <f>IF($Q244&lt;Parâmetros!$E$19,$G244-1,$G244)</f>
        <v>46273</v>
      </c>
    </row>
    <row r="245" spans="1:19" ht="15" customHeight="1" x14ac:dyDescent="0.25">
      <c r="A245" s="122">
        <v>11229</v>
      </c>
      <c r="B245" s="65" t="s">
        <v>292</v>
      </c>
      <c r="C245" s="65" t="s">
        <v>288</v>
      </c>
      <c r="D245" s="66">
        <v>46274</v>
      </c>
      <c r="E245" s="67">
        <v>4.24</v>
      </c>
      <c r="F245" s="65" t="s">
        <v>255</v>
      </c>
      <c r="G245" s="66">
        <v>46274</v>
      </c>
      <c r="H245">
        <v>40491648</v>
      </c>
      <c r="I245">
        <v>10</v>
      </c>
      <c r="J245" s="65" t="s">
        <v>2867</v>
      </c>
      <c r="K245" s="65" t="s">
        <v>2868</v>
      </c>
      <c r="L245" s="66">
        <v>46274</v>
      </c>
      <c r="M245" s="65" t="s">
        <v>261</v>
      </c>
      <c r="N245" s="65" t="s">
        <v>264</v>
      </c>
      <c r="O245" s="65" t="s">
        <v>259</v>
      </c>
      <c r="P245" s="66">
        <v>46274</v>
      </c>
      <c r="Q245" s="31">
        <f t="shared" si="6"/>
        <v>438</v>
      </c>
      <c r="R245" s="31">
        <f t="shared" si="7"/>
        <v>692</v>
      </c>
      <c r="S245" s="29">
        <f>IF($Q245&lt;Parâmetros!$E$19,$G245-1,$G245)</f>
        <v>46274</v>
      </c>
    </row>
    <row r="246" spans="1:19" ht="15" customHeight="1" x14ac:dyDescent="0.25">
      <c r="A246" s="122">
        <v>11229</v>
      </c>
      <c r="B246" s="65" t="s">
        <v>292</v>
      </c>
      <c r="C246" s="65" t="s">
        <v>288</v>
      </c>
      <c r="D246" s="66">
        <v>46274</v>
      </c>
      <c r="E246" s="67">
        <v>3.45</v>
      </c>
      <c r="F246" s="65" t="s">
        <v>255</v>
      </c>
      <c r="G246" s="66">
        <v>46274</v>
      </c>
      <c r="H246">
        <v>40513301</v>
      </c>
      <c r="I246">
        <v>10</v>
      </c>
      <c r="J246" s="65" t="s">
        <v>3036</v>
      </c>
      <c r="K246" s="65" t="s">
        <v>3037</v>
      </c>
      <c r="L246" s="66">
        <v>46274</v>
      </c>
      <c r="M246" s="65" t="s">
        <v>261</v>
      </c>
      <c r="N246" s="65" t="s">
        <v>264</v>
      </c>
      <c r="O246" s="65" t="s">
        <v>259</v>
      </c>
      <c r="P246" s="66">
        <v>46274</v>
      </c>
      <c r="Q246" s="31">
        <f t="shared" si="6"/>
        <v>750</v>
      </c>
      <c r="R246" s="31">
        <f t="shared" si="7"/>
        <v>958</v>
      </c>
      <c r="S246" s="29">
        <f>IF($Q246&lt;Parâmetros!$E$19,$G246-1,$G246)</f>
        <v>46274</v>
      </c>
    </row>
    <row r="247" spans="1:19" ht="15" customHeight="1" x14ac:dyDescent="0.25">
      <c r="A247" s="122">
        <v>11229</v>
      </c>
      <c r="B247" s="65" t="s">
        <v>292</v>
      </c>
      <c r="C247" s="65" t="s">
        <v>288</v>
      </c>
      <c r="D247" s="66">
        <v>46274</v>
      </c>
      <c r="E247" s="67">
        <v>-3.45</v>
      </c>
      <c r="F247" s="65" t="s">
        <v>255</v>
      </c>
      <c r="G247" s="66">
        <v>46274</v>
      </c>
      <c r="H247">
        <v>40513301</v>
      </c>
      <c r="I247">
        <v>10</v>
      </c>
      <c r="J247" s="65" t="s">
        <v>3036</v>
      </c>
      <c r="K247" s="65" t="s">
        <v>3037</v>
      </c>
      <c r="L247" s="66">
        <v>46274</v>
      </c>
      <c r="M247" s="65" t="s">
        <v>261</v>
      </c>
      <c r="N247" s="65" t="s">
        <v>264</v>
      </c>
      <c r="O247" s="65" t="s">
        <v>312</v>
      </c>
      <c r="P247" s="66">
        <v>46275</v>
      </c>
      <c r="Q247" s="31">
        <f t="shared" si="6"/>
        <v>750</v>
      </c>
      <c r="R247" s="31">
        <f t="shared" si="7"/>
        <v>958</v>
      </c>
      <c r="S247" s="29">
        <f>IF($Q247&lt;Parâmetros!$E$19,$G247-1,$G247)</f>
        <v>46274</v>
      </c>
    </row>
    <row r="248" spans="1:19" ht="15" customHeight="1" x14ac:dyDescent="0.25">
      <c r="A248" s="122">
        <v>11229</v>
      </c>
      <c r="B248" s="65" t="s">
        <v>292</v>
      </c>
      <c r="C248" s="65" t="s">
        <v>288</v>
      </c>
      <c r="D248" s="66">
        <v>46274</v>
      </c>
      <c r="E248" s="67">
        <v>3.42</v>
      </c>
      <c r="F248" s="65" t="s">
        <v>255</v>
      </c>
      <c r="G248" s="66">
        <v>46274</v>
      </c>
      <c r="H248">
        <v>40513301</v>
      </c>
      <c r="I248">
        <v>10</v>
      </c>
      <c r="J248" s="65" t="s">
        <v>2904</v>
      </c>
      <c r="K248" s="65" t="s">
        <v>2905</v>
      </c>
      <c r="L248" s="66">
        <v>46274</v>
      </c>
      <c r="M248" s="65" t="s">
        <v>261</v>
      </c>
      <c r="N248" s="65" t="s">
        <v>264</v>
      </c>
      <c r="O248" s="65" t="s">
        <v>259</v>
      </c>
      <c r="P248" s="66">
        <v>46274</v>
      </c>
      <c r="Q248" s="31">
        <f t="shared" si="6"/>
        <v>751</v>
      </c>
      <c r="R248" s="31">
        <f t="shared" si="7"/>
        <v>956</v>
      </c>
      <c r="S248" s="29">
        <f>IF($Q248&lt;Parâmetros!$E$19,$G248-1,$G248)</f>
        <v>46274</v>
      </c>
    </row>
    <row r="249" spans="1:19" ht="15" customHeight="1" x14ac:dyDescent="0.25">
      <c r="A249" s="122">
        <v>11229</v>
      </c>
      <c r="B249" s="65" t="s">
        <v>292</v>
      </c>
      <c r="C249" s="65" t="s">
        <v>288</v>
      </c>
      <c r="D249" s="66">
        <v>46274</v>
      </c>
      <c r="E249" s="67">
        <v>0.35</v>
      </c>
      <c r="F249" s="65" t="s">
        <v>255</v>
      </c>
      <c r="G249" s="66">
        <v>46274</v>
      </c>
      <c r="H249">
        <v>40496567</v>
      </c>
      <c r="I249">
        <v>20</v>
      </c>
      <c r="J249" s="65" t="s">
        <v>2906</v>
      </c>
      <c r="K249" s="65" t="s">
        <v>2907</v>
      </c>
      <c r="L249" s="66">
        <v>46274</v>
      </c>
      <c r="M249" s="65" t="s">
        <v>261</v>
      </c>
      <c r="N249">
        <v>3010404</v>
      </c>
      <c r="O249" s="65" t="s">
        <v>259</v>
      </c>
      <c r="P249" s="66">
        <v>46274</v>
      </c>
      <c r="Q249" s="31">
        <f t="shared" si="6"/>
        <v>968</v>
      </c>
      <c r="R249" s="31">
        <f t="shared" si="7"/>
        <v>989</v>
      </c>
      <c r="S249" s="29">
        <f>IF($Q249&lt;Parâmetros!$E$19,$G249-1,$G249)</f>
        <v>46274</v>
      </c>
    </row>
    <row r="250" spans="1:19" ht="15" customHeight="1" x14ac:dyDescent="0.25">
      <c r="A250" s="122">
        <v>11229</v>
      </c>
      <c r="B250" s="65" t="s">
        <v>292</v>
      </c>
      <c r="C250" s="65" t="s">
        <v>288</v>
      </c>
      <c r="D250" s="66">
        <v>46275</v>
      </c>
      <c r="E250" s="67">
        <v>4.32</v>
      </c>
      <c r="F250" s="65" t="s">
        <v>255</v>
      </c>
      <c r="G250" s="66">
        <v>46275</v>
      </c>
      <c r="H250">
        <v>40513574</v>
      </c>
      <c r="I250">
        <v>10</v>
      </c>
      <c r="J250" s="65" t="s">
        <v>3038</v>
      </c>
      <c r="K250" s="65" t="s">
        <v>3039</v>
      </c>
      <c r="L250" s="66">
        <v>46275</v>
      </c>
      <c r="M250" s="65" t="s">
        <v>261</v>
      </c>
      <c r="N250" s="65" t="s">
        <v>264</v>
      </c>
      <c r="O250" s="65" t="s">
        <v>259</v>
      </c>
      <c r="P250" s="66">
        <v>46275</v>
      </c>
      <c r="Q250" s="31">
        <f t="shared" si="6"/>
        <v>432</v>
      </c>
      <c r="R250" s="31">
        <f t="shared" si="7"/>
        <v>691</v>
      </c>
      <c r="S250" s="29">
        <f>IF($Q250&lt;Parâmetros!$E$19,$G250-1,$G250)</f>
        <v>46275</v>
      </c>
    </row>
    <row r="251" spans="1:19" ht="15" customHeight="1" x14ac:dyDescent="0.25">
      <c r="A251" s="122">
        <v>11229</v>
      </c>
      <c r="B251" s="65" t="s">
        <v>292</v>
      </c>
      <c r="C251" s="65" t="s">
        <v>288</v>
      </c>
      <c r="D251" s="66">
        <v>46275</v>
      </c>
      <c r="E251" s="67">
        <v>4.04</v>
      </c>
      <c r="F251" s="65" t="s">
        <v>255</v>
      </c>
      <c r="G251" s="66">
        <v>46275</v>
      </c>
      <c r="H251">
        <v>40513574</v>
      </c>
      <c r="I251">
        <v>10</v>
      </c>
      <c r="J251" s="65" t="s">
        <v>3040</v>
      </c>
      <c r="K251" s="65" t="s">
        <v>3041</v>
      </c>
      <c r="L251" s="66">
        <v>46275</v>
      </c>
      <c r="M251" s="65" t="s">
        <v>261</v>
      </c>
      <c r="N251" s="65" t="s">
        <v>264</v>
      </c>
      <c r="O251" s="65" t="s">
        <v>259</v>
      </c>
      <c r="P251" s="66">
        <v>46275</v>
      </c>
      <c r="Q251" s="31">
        <f t="shared" si="6"/>
        <v>756</v>
      </c>
      <c r="R251" s="31">
        <f t="shared" si="7"/>
        <v>998</v>
      </c>
      <c r="S251" s="29">
        <f>IF($Q251&lt;Parâmetros!$E$19,$G251-1,$G251)</f>
        <v>46275</v>
      </c>
    </row>
    <row r="252" spans="1:19" ht="15" customHeight="1" x14ac:dyDescent="0.25">
      <c r="A252" s="122">
        <v>11229</v>
      </c>
      <c r="B252" s="65" t="s">
        <v>292</v>
      </c>
      <c r="C252" s="65" t="s">
        <v>288</v>
      </c>
      <c r="D252" s="66">
        <v>46276</v>
      </c>
      <c r="E252" s="67">
        <v>1.19</v>
      </c>
      <c r="F252" s="65" t="s">
        <v>255</v>
      </c>
      <c r="G252" s="66">
        <v>46276</v>
      </c>
      <c r="H252">
        <v>40511702</v>
      </c>
      <c r="I252">
        <v>10</v>
      </c>
      <c r="J252" s="65" t="s">
        <v>3274</v>
      </c>
      <c r="K252" s="65" t="s">
        <v>3275</v>
      </c>
      <c r="L252" s="66">
        <v>46276</v>
      </c>
      <c r="M252" s="65" t="s">
        <v>261</v>
      </c>
      <c r="N252" s="65" t="s">
        <v>264</v>
      </c>
      <c r="O252" s="65" t="s">
        <v>259</v>
      </c>
      <c r="P252" s="66">
        <v>46276</v>
      </c>
      <c r="Q252" s="31">
        <f t="shared" si="6"/>
        <v>437</v>
      </c>
      <c r="R252" s="31">
        <f t="shared" si="7"/>
        <v>508</v>
      </c>
      <c r="S252" s="29">
        <f>IF($Q252&lt;Parâmetros!$E$19,$G252-1,$G252)</f>
        <v>46276</v>
      </c>
    </row>
    <row r="253" spans="1:19" ht="15" customHeight="1" x14ac:dyDescent="0.25">
      <c r="A253" s="122">
        <v>11229</v>
      </c>
      <c r="B253" s="65" t="s">
        <v>292</v>
      </c>
      <c r="C253" s="65" t="s">
        <v>288</v>
      </c>
      <c r="D253" s="66">
        <v>46276</v>
      </c>
      <c r="E253" s="67">
        <v>0.01</v>
      </c>
      <c r="F253" s="65" t="s">
        <v>255</v>
      </c>
      <c r="G253" s="66">
        <v>46276</v>
      </c>
      <c r="H253">
        <v>40511702</v>
      </c>
      <c r="I253">
        <v>10</v>
      </c>
      <c r="J253" s="65" t="s">
        <v>3276</v>
      </c>
      <c r="K253" s="65" t="s">
        <v>3277</v>
      </c>
      <c r="L253" s="66">
        <v>46276</v>
      </c>
      <c r="M253" s="65" t="s">
        <v>261</v>
      </c>
      <c r="N253" s="65" t="s">
        <v>264</v>
      </c>
      <c r="O253" s="65" t="s">
        <v>259</v>
      </c>
      <c r="P253" s="66">
        <v>46276</v>
      </c>
      <c r="Q253" s="31">
        <f t="shared" si="6"/>
        <v>509</v>
      </c>
      <c r="R253" s="31">
        <f t="shared" si="7"/>
        <v>509</v>
      </c>
      <c r="S253" s="29">
        <f>IF($Q253&lt;Parâmetros!$E$19,$G253-1,$G253)</f>
        <v>46276</v>
      </c>
    </row>
    <row r="254" spans="1:19" ht="15" customHeight="1" x14ac:dyDescent="0.25">
      <c r="A254" s="122">
        <v>11229</v>
      </c>
      <c r="B254" s="65" t="s">
        <v>292</v>
      </c>
      <c r="C254" s="65" t="s">
        <v>288</v>
      </c>
      <c r="D254" s="66">
        <v>46276</v>
      </c>
      <c r="E254" s="67">
        <v>0.83</v>
      </c>
      <c r="F254" s="65" t="s">
        <v>255</v>
      </c>
      <c r="G254" s="66">
        <v>46276</v>
      </c>
      <c r="H254">
        <v>40511702</v>
      </c>
      <c r="I254">
        <v>10</v>
      </c>
      <c r="J254" s="65" t="s">
        <v>3278</v>
      </c>
      <c r="K254" s="65" t="s">
        <v>3279</v>
      </c>
      <c r="L254" s="66">
        <v>46276</v>
      </c>
      <c r="M254" s="65" t="s">
        <v>261</v>
      </c>
      <c r="N254" s="65" t="s">
        <v>264</v>
      </c>
      <c r="O254" s="65" t="s">
        <v>259</v>
      </c>
      <c r="P254" s="66">
        <v>46276</v>
      </c>
      <c r="Q254" s="31">
        <f t="shared" si="6"/>
        <v>559</v>
      </c>
      <c r="R254" s="31">
        <f t="shared" si="7"/>
        <v>609</v>
      </c>
      <c r="S254" s="29">
        <f>IF($Q254&lt;Parâmetros!$E$19,$G254-1,$G254)</f>
        <v>46276</v>
      </c>
    </row>
    <row r="255" spans="1:19" ht="15" customHeight="1" x14ac:dyDescent="0.25">
      <c r="A255" s="122">
        <v>11229</v>
      </c>
      <c r="B255" s="65" t="s">
        <v>292</v>
      </c>
      <c r="C255" s="65" t="s">
        <v>288</v>
      </c>
      <c r="D255" s="66">
        <v>46276</v>
      </c>
      <c r="E255" s="67">
        <v>2.35</v>
      </c>
      <c r="F255" s="65" t="s">
        <v>255</v>
      </c>
      <c r="G255" s="66">
        <v>46276</v>
      </c>
      <c r="H255">
        <v>40511702</v>
      </c>
      <c r="I255">
        <v>10</v>
      </c>
      <c r="J255" s="65" t="s">
        <v>3280</v>
      </c>
      <c r="K255" s="65" t="s">
        <v>3281</v>
      </c>
      <c r="L255" s="66">
        <v>46276</v>
      </c>
      <c r="M255" s="65" t="s">
        <v>261</v>
      </c>
      <c r="N255" s="65" t="s">
        <v>264</v>
      </c>
      <c r="O255" s="65" t="s">
        <v>259</v>
      </c>
      <c r="P255" s="66">
        <v>46276</v>
      </c>
      <c r="Q255" s="31">
        <f t="shared" si="6"/>
        <v>614</v>
      </c>
      <c r="R255" s="31">
        <f t="shared" si="7"/>
        <v>755</v>
      </c>
      <c r="S255" s="29">
        <f>IF($Q255&lt;Parâmetros!$E$19,$G255-1,$G255)</f>
        <v>46276</v>
      </c>
    </row>
    <row r="256" spans="1:19" ht="15" customHeight="1" x14ac:dyDescent="0.25">
      <c r="A256" s="122">
        <v>11229</v>
      </c>
      <c r="B256" s="65" t="s">
        <v>292</v>
      </c>
      <c r="C256" s="65" t="s">
        <v>288</v>
      </c>
      <c r="D256" s="66">
        <v>46276</v>
      </c>
      <c r="E256" s="67">
        <v>3</v>
      </c>
      <c r="F256" s="65" t="s">
        <v>255</v>
      </c>
      <c r="G256" s="66">
        <v>46276</v>
      </c>
      <c r="H256">
        <v>40513301</v>
      </c>
      <c r="I256">
        <v>10</v>
      </c>
      <c r="J256" s="65" t="s">
        <v>3282</v>
      </c>
      <c r="K256" s="65" t="s">
        <v>3283</v>
      </c>
      <c r="L256" s="66">
        <v>46276</v>
      </c>
      <c r="M256" s="65" t="s">
        <v>261</v>
      </c>
      <c r="N256" s="65" t="s">
        <v>264</v>
      </c>
      <c r="O256" s="65" t="s">
        <v>259</v>
      </c>
      <c r="P256" s="66">
        <v>46276</v>
      </c>
      <c r="Q256" s="31">
        <f t="shared" si="6"/>
        <v>803</v>
      </c>
      <c r="R256" s="31">
        <f t="shared" si="7"/>
        <v>983</v>
      </c>
      <c r="S256" s="29">
        <f>IF($Q256&lt;Parâmetros!$E$19,$G256-1,$G256)</f>
        <v>46276</v>
      </c>
    </row>
    <row r="257" spans="1:19" ht="15" customHeight="1" x14ac:dyDescent="0.25">
      <c r="A257" s="122">
        <v>11352</v>
      </c>
      <c r="B257" s="65" t="s">
        <v>159</v>
      </c>
      <c r="C257" s="65" t="s">
        <v>262</v>
      </c>
      <c r="D257" s="66">
        <v>46265</v>
      </c>
      <c r="E257" s="67">
        <v>40.56</v>
      </c>
      <c r="F257" s="65" t="s">
        <v>255</v>
      </c>
      <c r="G257" s="66">
        <v>46263</v>
      </c>
      <c r="H257">
        <v>40507038</v>
      </c>
      <c r="I257">
        <v>10</v>
      </c>
      <c r="J257" s="65" t="s">
        <v>449</v>
      </c>
      <c r="K257" s="65" t="s">
        <v>450</v>
      </c>
      <c r="L257" s="66">
        <v>46265</v>
      </c>
      <c r="M257" s="65" t="s">
        <v>261</v>
      </c>
      <c r="N257" s="65" t="s">
        <v>264</v>
      </c>
      <c r="O257" s="65" t="s">
        <v>259</v>
      </c>
      <c r="P257" s="66">
        <v>46265</v>
      </c>
      <c r="Q257" s="31">
        <f t="shared" ref="Q257:Q317" si="8">IFERROR(VALUE(LEFT($J257,2))*60+VALUE(MID($J257,4,2)),9999)</f>
        <v>906</v>
      </c>
      <c r="R257" s="31">
        <f t="shared" ref="R257:R317" si="9">IFERROR(VALUE(LEFT($K257,2))*60+VALUE(MID($K257,4,2)),"")</f>
        <v>460</v>
      </c>
      <c r="S257" s="29">
        <f>IF($Q257&lt;Parâmetros!$E$19,$G257-1,$G257)</f>
        <v>46263</v>
      </c>
    </row>
    <row r="258" spans="1:19" ht="15" customHeight="1" x14ac:dyDescent="0.25">
      <c r="A258" s="122">
        <v>11352</v>
      </c>
      <c r="B258" s="65" t="s">
        <v>159</v>
      </c>
      <c r="C258" s="65" t="s">
        <v>262</v>
      </c>
      <c r="D258" s="66">
        <v>46265</v>
      </c>
      <c r="E258" s="67">
        <v>4</v>
      </c>
      <c r="F258" s="65" t="s">
        <v>255</v>
      </c>
      <c r="G258" s="66">
        <v>46265</v>
      </c>
      <c r="H258">
        <v>40510414</v>
      </c>
      <c r="I258">
        <v>10</v>
      </c>
      <c r="J258" s="65" t="s">
        <v>525</v>
      </c>
      <c r="K258" s="65" t="s">
        <v>526</v>
      </c>
      <c r="L258" s="66">
        <v>46265</v>
      </c>
      <c r="M258" s="65" t="s">
        <v>261</v>
      </c>
      <c r="N258" s="65" t="s">
        <v>264</v>
      </c>
      <c r="O258" s="65" t="s">
        <v>259</v>
      </c>
      <c r="P258" s="66">
        <v>46265</v>
      </c>
      <c r="Q258" s="31">
        <f t="shared" si="8"/>
        <v>444</v>
      </c>
      <c r="R258" s="31">
        <f t="shared" si="9"/>
        <v>684</v>
      </c>
      <c r="S258" s="29">
        <f>IF($Q258&lt;Parâmetros!$E$19,$G258-1,$G258)</f>
        <v>46265</v>
      </c>
    </row>
    <row r="259" spans="1:19" ht="15" customHeight="1" x14ac:dyDescent="0.25">
      <c r="A259" s="122">
        <v>11352</v>
      </c>
      <c r="B259" s="65" t="s">
        <v>159</v>
      </c>
      <c r="C259" s="65" t="s">
        <v>262</v>
      </c>
      <c r="D259" s="66">
        <v>46265</v>
      </c>
      <c r="E259" s="67">
        <v>3.9</v>
      </c>
      <c r="F259" s="65" t="s">
        <v>255</v>
      </c>
      <c r="G259" s="66">
        <v>46265</v>
      </c>
      <c r="H259">
        <v>40510414</v>
      </c>
      <c r="I259">
        <v>10</v>
      </c>
      <c r="J259" s="65" t="s">
        <v>527</v>
      </c>
      <c r="K259" s="65" t="s">
        <v>528</v>
      </c>
      <c r="L259" s="66">
        <v>46265</v>
      </c>
      <c r="M259" s="65" t="s">
        <v>261</v>
      </c>
      <c r="N259" s="65" t="s">
        <v>264</v>
      </c>
      <c r="O259" s="65" t="s">
        <v>259</v>
      </c>
      <c r="P259" s="66">
        <v>46265</v>
      </c>
      <c r="Q259" s="31">
        <f t="shared" si="8"/>
        <v>751</v>
      </c>
      <c r="R259" s="31">
        <f t="shared" si="9"/>
        <v>985</v>
      </c>
      <c r="S259" s="29">
        <f>IF($Q259&lt;Parâmetros!$E$19,$G259-1,$G259)</f>
        <v>46265</v>
      </c>
    </row>
    <row r="260" spans="1:19" ht="15" customHeight="1" x14ac:dyDescent="0.25">
      <c r="A260" s="122">
        <v>11352</v>
      </c>
      <c r="B260" s="65" t="s">
        <v>159</v>
      </c>
      <c r="C260" s="65" t="s">
        <v>262</v>
      </c>
      <c r="D260" s="66">
        <v>46266</v>
      </c>
      <c r="E260" s="67">
        <v>3.9</v>
      </c>
      <c r="F260" s="65" t="s">
        <v>255</v>
      </c>
      <c r="G260" s="66">
        <v>46266</v>
      </c>
      <c r="H260">
        <v>40510414</v>
      </c>
      <c r="I260">
        <v>10</v>
      </c>
      <c r="J260" s="65" t="s">
        <v>354</v>
      </c>
      <c r="K260" s="65" t="s">
        <v>622</v>
      </c>
      <c r="L260" s="66">
        <v>46266</v>
      </c>
      <c r="M260" s="65" t="s">
        <v>261</v>
      </c>
      <c r="N260" s="65" t="s">
        <v>264</v>
      </c>
      <c r="O260" s="65" t="s">
        <v>259</v>
      </c>
      <c r="P260" s="66">
        <v>46266</v>
      </c>
      <c r="Q260" s="31">
        <f t="shared" si="8"/>
        <v>457</v>
      </c>
      <c r="R260" s="31">
        <f t="shared" si="9"/>
        <v>691</v>
      </c>
      <c r="S260" s="29">
        <f>IF($Q260&lt;Parâmetros!$E$19,$G260-1,$G260)</f>
        <v>46266</v>
      </c>
    </row>
    <row r="261" spans="1:19" ht="15" customHeight="1" x14ac:dyDescent="0.25">
      <c r="A261" s="122">
        <v>11352</v>
      </c>
      <c r="B261" s="65" t="s">
        <v>159</v>
      </c>
      <c r="C261" s="65" t="s">
        <v>262</v>
      </c>
      <c r="D261" s="66">
        <v>46268</v>
      </c>
      <c r="E261" s="67">
        <v>3.99</v>
      </c>
      <c r="F261" s="65" t="s">
        <v>255</v>
      </c>
      <c r="G261" s="66">
        <v>46266</v>
      </c>
      <c r="H261">
        <v>40510414</v>
      </c>
      <c r="I261">
        <v>10</v>
      </c>
      <c r="J261" s="65" t="s">
        <v>1166</v>
      </c>
      <c r="K261" s="65" t="s">
        <v>1167</v>
      </c>
      <c r="L261" s="66">
        <v>46266</v>
      </c>
      <c r="M261" s="65" t="s">
        <v>261</v>
      </c>
      <c r="N261" s="65" t="s">
        <v>264</v>
      </c>
      <c r="O261" s="65" t="s">
        <v>259</v>
      </c>
      <c r="P261" s="66">
        <v>46268</v>
      </c>
      <c r="Q261" s="31">
        <f t="shared" si="8"/>
        <v>754</v>
      </c>
      <c r="R261" s="31">
        <f t="shared" si="9"/>
        <v>993</v>
      </c>
      <c r="S261" s="29">
        <f>IF($Q261&lt;Parâmetros!$E$19,$G261-1,$G261)</f>
        <v>46266</v>
      </c>
    </row>
    <row r="262" spans="1:19" ht="15" customHeight="1" x14ac:dyDescent="0.25">
      <c r="A262" s="122">
        <v>11352</v>
      </c>
      <c r="B262" s="65" t="s">
        <v>159</v>
      </c>
      <c r="C262" s="65" t="s">
        <v>262</v>
      </c>
      <c r="D262" s="66">
        <v>46268</v>
      </c>
      <c r="E262" s="67">
        <v>46.7</v>
      </c>
      <c r="F262" s="65" t="s">
        <v>255</v>
      </c>
      <c r="G262" s="66">
        <v>46266</v>
      </c>
      <c r="H262">
        <v>40510414</v>
      </c>
      <c r="I262">
        <v>10</v>
      </c>
      <c r="J262" s="65" t="s">
        <v>1168</v>
      </c>
      <c r="K262" s="65" t="s">
        <v>1169</v>
      </c>
      <c r="L262" s="66">
        <v>46268</v>
      </c>
      <c r="M262" s="65" t="s">
        <v>261</v>
      </c>
      <c r="N262" s="65" t="s">
        <v>264</v>
      </c>
      <c r="O262" s="65" t="s">
        <v>259</v>
      </c>
      <c r="P262" s="66">
        <v>46268</v>
      </c>
      <c r="Q262" s="31">
        <f t="shared" si="8"/>
        <v>757</v>
      </c>
      <c r="R262" s="31">
        <f t="shared" si="9"/>
        <v>679</v>
      </c>
      <c r="S262" s="29">
        <f>IF($Q262&lt;Parâmetros!$E$19,$G262-1,$G262)</f>
        <v>46266</v>
      </c>
    </row>
    <row r="263" spans="1:19" ht="15" customHeight="1" x14ac:dyDescent="0.25">
      <c r="A263" s="122">
        <v>11352</v>
      </c>
      <c r="B263" s="65" t="s">
        <v>159</v>
      </c>
      <c r="C263" s="65" t="s">
        <v>262</v>
      </c>
      <c r="D263" s="66">
        <v>46268</v>
      </c>
      <c r="E263" s="67">
        <v>-46.7</v>
      </c>
      <c r="F263" s="65" t="s">
        <v>255</v>
      </c>
      <c r="G263" s="66">
        <v>46266</v>
      </c>
      <c r="H263">
        <v>40510414</v>
      </c>
      <c r="I263">
        <v>10</v>
      </c>
      <c r="J263" s="65" t="s">
        <v>1168</v>
      </c>
      <c r="K263" s="65" t="s">
        <v>1169</v>
      </c>
      <c r="L263" s="66">
        <v>46268</v>
      </c>
      <c r="M263" s="65" t="s">
        <v>261</v>
      </c>
      <c r="N263" s="65" t="s">
        <v>264</v>
      </c>
      <c r="O263" s="65" t="s">
        <v>259</v>
      </c>
      <c r="P263" s="66">
        <v>46268</v>
      </c>
      <c r="Q263" s="31">
        <f t="shared" si="8"/>
        <v>757</v>
      </c>
      <c r="R263" s="31">
        <f t="shared" si="9"/>
        <v>679</v>
      </c>
      <c r="S263" s="29">
        <f>IF($Q263&lt;Parâmetros!$E$19,$G263-1,$G263)</f>
        <v>46266</v>
      </c>
    </row>
    <row r="264" spans="1:19" ht="15" customHeight="1" x14ac:dyDescent="0.25">
      <c r="A264" s="122">
        <v>11352</v>
      </c>
      <c r="B264" s="65" t="s">
        <v>159</v>
      </c>
      <c r="C264" s="65" t="s">
        <v>262</v>
      </c>
      <c r="D264" s="66">
        <v>46268</v>
      </c>
      <c r="E264" s="67">
        <v>3.89</v>
      </c>
      <c r="F264" s="65" t="s">
        <v>255</v>
      </c>
      <c r="G264" s="66">
        <v>46267</v>
      </c>
      <c r="H264">
        <v>40510414</v>
      </c>
      <c r="I264">
        <v>10</v>
      </c>
      <c r="J264" s="65" t="s">
        <v>1170</v>
      </c>
      <c r="K264" s="65" t="s">
        <v>1171</v>
      </c>
      <c r="L264" s="66">
        <v>46267</v>
      </c>
      <c r="M264" s="65" t="s">
        <v>261</v>
      </c>
      <c r="N264" s="65" t="s">
        <v>264</v>
      </c>
      <c r="O264" s="65" t="s">
        <v>259</v>
      </c>
      <c r="P264" s="66">
        <v>46268</v>
      </c>
      <c r="Q264" s="31">
        <f t="shared" si="8"/>
        <v>449</v>
      </c>
      <c r="R264" s="31">
        <f t="shared" si="9"/>
        <v>682</v>
      </c>
      <c r="S264" s="29">
        <f>IF($Q264&lt;Parâmetros!$E$19,$G264-1,$G264)</f>
        <v>46267</v>
      </c>
    </row>
    <row r="265" spans="1:19" ht="15" customHeight="1" x14ac:dyDescent="0.25">
      <c r="A265" s="122">
        <v>11352</v>
      </c>
      <c r="B265" s="65" t="s">
        <v>159</v>
      </c>
      <c r="C265" s="65" t="s">
        <v>262</v>
      </c>
      <c r="D265" s="66">
        <v>46268</v>
      </c>
      <c r="E265" s="67">
        <v>3.89</v>
      </c>
      <c r="F265" s="65" t="s">
        <v>255</v>
      </c>
      <c r="G265" s="66">
        <v>46267</v>
      </c>
      <c r="H265">
        <v>40510414</v>
      </c>
      <c r="I265">
        <v>10</v>
      </c>
      <c r="J265" s="65" t="s">
        <v>1172</v>
      </c>
      <c r="K265" s="65" t="s">
        <v>1173</v>
      </c>
      <c r="L265" s="66">
        <v>46267</v>
      </c>
      <c r="M265" s="65" t="s">
        <v>261</v>
      </c>
      <c r="N265" s="65" t="s">
        <v>264</v>
      </c>
      <c r="O265" s="65" t="s">
        <v>259</v>
      </c>
      <c r="P265" s="66">
        <v>46268</v>
      </c>
      <c r="Q265" s="31">
        <f t="shared" si="8"/>
        <v>750</v>
      </c>
      <c r="R265" s="31">
        <f t="shared" si="9"/>
        <v>983</v>
      </c>
      <c r="S265" s="29">
        <f>IF($Q265&lt;Parâmetros!$E$19,$G265-1,$G265)</f>
        <v>46267</v>
      </c>
    </row>
    <row r="266" spans="1:19" ht="15" customHeight="1" x14ac:dyDescent="0.25">
      <c r="A266" s="122">
        <v>11352</v>
      </c>
      <c r="B266" s="65" t="s">
        <v>159</v>
      </c>
      <c r="C266" s="65" t="s">
        <v>262</v>
      </c>
      <c r="D266" s="66">
        <v>46270</v>
      </c>
      <c r="E266" s="67">
        <v>3.95</v>
      </c>
      <c r="F266" s="65" t="s">
        <v>255</v>
      </c>
      <c r="G266" s="66">
        <v>46268</v>
      </c>
      <c r="H266">
        <v>40510414</v>
      </c>
      <c r="I266">
        <v>10</v>
      </c>
      <c r="J266" s="65" t="s">
        <v>1523</v>
      </c>
      <c r="K266" s="65" t="s">
        <v>1524</v>
      </c>
      <c r="L266" s="66">
        <v>46268</v>
      </c>
      <c r="M266" s="65" t="s">
        <v>261</v>
      </c>
      <c r="N266" s="65" t="s">
        <v>264</v>
      </c>
      <c r="O266" s="65" t="s">
        <v>259</v>
      </c>
      <c r="P266" s="66">
        <v>46270</v>
      </c>
      <c r="Q266" s="31">
        <f t="shared" si="8"/>
        <v>450</v>
      </c>
      <c r="R266" s="31">
        <f t="shared" si="9"/>
        <v>687</v>
      </c>
      <c r="S266" s="29">
        <f>IF($Q266&lt;Parâmetros!$E$19,$G266-1,$G266)</f>
        <v>46268</v>
      </c>
    </row>
    <row r="267" spans="1:19" ht="15" customHeight="1" x14ac:dyDescent="0.25">
      <c r="A267" s="122">
        <v>11352</v>
      </c>
      <c r="B267" s="65" t="s">
        <v>159</v>
      </c>
      <c r="C267" s="65" t="s">
        <v>262</v>
      </c>
      <c r="D267" s="66">
        <v>46269</v>
      </c>
      <c r="E267" s="67">
        <v>4.79</v>
      </c>
      <c r="F267" s="65" t="s">
        <v>255</v>
      </c>
      <c r="G267" s="66">
        <v>46268</v>
      </c>
      <c r="H267">
        <v>40510414</v>
      </c>
      <c r="I267">
        <v>10</v>
      </c>
      <c r="J267" s="65" t="s">
        <v>1174</v>
      </c>
      <c r="K267" s="65" t="s">
        <v>1175</v>
      </c>
      <c r="L267" s="66">
        <v>46268</v>
      </c>
      <c r="M267" s="65" t="s">
        <v>261</v>
      </c>
      <c r="N267" s="65" t="s">
        <v>264</v>
      </c>
      <c r="O267" s="65" t="s">
        <v>259</v>
      </c>
      <c r="P267" s="66">
        <v>46269</v>
      </c>
      <c r="Q267" s="31">
        <f t="shared" si="8"/>
        <v>694</v>
      </c>
      <c r="R267" s="31">
        <f t="shared" si="9"/>
        <v>981</v>
      </c>
      <c r="S267" s="29">
        <f>IF($Q267&lt;Parâmetros!$E$19,$G267-1,$G267)</f>
        <v>46268</v>
      </c>
    </row>
    <row r="268" spans="1:19" ht="15" customHeight="1" x14ac:dyDescent="0.25">
      <c r="A268" s="122">
        <v>11352</v>
      </c>
      <c r="B268" s="65" t="s">
        <v>159</v>
      </c>
      <c r="C268" s="65" t="s">
        <v>262</v>
      </c>
      <c r="D268" s="66">
        <v>46269</v>
      </c>
      <c r="E268" s="67">
        <v>3.89</v>
      </c>
      <c r="F268" s="65" t="s">
        <v>255</v>
      </c>
      <c r="G268" s="66">
        <v>46269</v>
      </c>
      <c r="H268">
        <v>40510414</v>
      </c>
      <c r="I268">
        <v>10</v>
      </c>
      <c r="J268" s="65" t="s">
        <v>1525</v>
      </c>
      <c r="K268" s="65" t="s">
        <v>1526</v>
      </c>
      <c r="L268" s="66">
        <v>46269</v>
      </c>
      <c r="M268" s="65" t="s">
        <v>261</v>
      </c>
      <c r="N268" s="65" t="s">
        <v>264</v>
      </c>
      <c r="O268" s="65" t="s">
        <v>259</v>
      </c>
      <c r="P268" s="66">
        <v>46269</v>
      </c>
      <c r="Q268" s="31">
        <f t="shared" si="8"/>
        <v>452</v>
      </c>
      <c r="R268" s="31">
        <f t="shared" si="9"/>
        <v>685</v>
      </c>
      <c r="S268" s="29">
        <f>IF($Q268&lt;Parâmetros!$E$19,$G268-1,$G268)</f>
        <v>46269</v>
      </c>
    </row>
    <row r="269" spans="1:19" ht="15" customHeight="1" x14ac:dyDescent="0.25">
      <c r="A269" s="122">
        <v>11352</v>
      </c>
      <c r="B269" s="65" t="s">
        <v>159</v>
      </c>
      <c r="C269" s="65" t="s">
        <v>262</v>
      </c>
      <c r="D269" s="66">
        <v>46269</v>
      </c>
      <c r="E269" s="67">
        <v>3.72</v>
      </c>
      <c r="F269" s="65" t="s">
        <v>255</v>
      </c>
      <c r="G269" s="66">
        <v>46269</v>
      </c>
      <c r="H269">
        <v>40510414</v>
      </c>
      <c r="I269">
        <v>10</v>
      </c>
      <c r="J269" s="65" t="s">
        <v>1527</v>
      </c>
      <c r="K269" s="65" t="s">
        <v>1528</v>
      </c>
      <c r="L269" s="66">
        <v>46269</v>
      </c>
      <c r="M269" s="65" t="s">
        <v>261</v>
      </c>
      <c r="N269" s="65" t="s">
        <v>264</v>
      </c>
      <c r="O269" s="65" t="s">
        <v>259</v>
      </c>
      <c r="P269" s="66">
        <v>46269</v>
      </c>
      <c r="Q269" s="31">
        <f t="shared" si="8"/>
        <v>754</v>
      </c>
      <c r="R269" s="31">
        <f t="shared" si="9"/>
        <v>977</v>
      </c>
      <c r="S269" s="29">
        <f>IF($Q269&lt;Parâmetros!$E$19,$G269-1,$G269)</f>
        <v>46269</v>
      </c>
    </row>
    <row r="270" spans="1:19" ht="15" customHeight="1" x14ac:dyDescent="0.25">
      <c r="A270" s="122">
        <v>11352</v>
      </c>
      <c r="B270" s="65" t="s">
        <v>159</v>
      </c>
      <c r="C270" s="65" t="s">
        <v>262</v>
      </c>
      <c r="D270" s="66">
        <v>46270</v>
      </c>
      <c r="E270" s="67">
        <v>4.12</v>
      </c>
      <c r="F270" s="65" t="s">
        <v>255</v>
      </c>
      <c r="G270" s="66">
        <v>46270</v>
      </c>
      <c r="H270">
        <v>40510414</v>
      </c>
      <c r="I270">
        <v>10</v>
      </c>
      <c r="J270" s="65" t="s">
        <v>1529</v>
      </c>
      <c r="K270" s="65" t="s">
        <v>1530</v>
      </c>
      <c r="L270" s="66">
        <v>46270</v>
      </c>
      <c r="M270" s="65" t="s">
        <v>261</v>
      </c>
      <c r="N270" s="65" t="s">
        <v>264</v>
      </c>
      <c r="O270" s="65" t="s">
        <v>259</v>
      </c>
      <c r="P270" s="66">
        <v>46270</v>
      </c>
      <c r="Q270" s="31">
        <f t="shared" si="8"/>
        <v>439</v>
      </c>
      <c r="R270" s="31">
        <f t="shared" si="9"/>
        <v>686</v>
      </c>
      <c r="S270" s="29">
        <f>IF($Q270&lt;Parâmetros!$E$19,$G270-1,$G270)</f>
        <v>46270</v>
      </c>
    </row>
    <row r="271" spans="1:19" ht="15" customHeight="1" x14ac:dyDescent="0.25">
      <c r="A271" s="122">
        <v>11352</v>
      </c>
      <c r="B271" s="65" t="s">
        <v>159</v>
      </c>
      <c r="C271" s="65" t="s">
        <v>262</v>
      </c>
      <c r="D271" s="66">
        <v>46270</v>
      </c>
      <c r="E271" s="67">
        <v>3</v>
      </c>
      <c r="F271" s="65" t="s">
        <v>255</v>
      </c>
      <c r="G271" s="66">
        <v>46270</v>
      </c>
      <c r="H271">
        <v>40510414</v>
      </c>
      <c r="I271">
        <v>10</v>
      </c>
      <c r="J271" s="65" t="s">
        <v>1531</v>
      </c>
      <c r="K271" s="65" t="s">
        <v>1532</v>
      </c>
      <c r="L271" s="66">
        <v>46270</v>
      </c>
      <c r="M271" s="65" t="s">
        <v>261</v>
      </c>
      <c r="N271" s="65" t="s">
        <v>264</v>
      </c>
      <c r="O271" s="65" t="s">
        <v>259</v>
      </c>
      <c r="P271" s="66">
        <v>46270</v>
      </c>
      <c r="Q271" s="31">
        <f t="shared" si="8"/>
        <v>740</v>
      </c>
      <c r="R271" s="31">
        <f t="shared" si="9"/>
        <v>920</v>
      </c>
      <c r="S271" s="29">
        <f>IF($Q271&lt;Parâmetros!$E$19,$G271-1,$G271)</f>
        <v>46270</v>
      </c>
    </row>
    <row r="272" spans="1:19" ht="15" customHeight="1" x14ac:dyDescent="0.25">
      <c r="A272" s="122">
        <v>11352</v>
      </c>
      <c r="B272" s="65" t="s">
        <v>159</v>
      </c>
      <c r="C272" s="65" t="s">
        <v>262</v>
      </c>
      <c r="D272" s="66">
        <v>46272</v>
      </c>
      <c r="E272" s="67">
        <v>3.82</v>
      </c>
      <c r="F272" s="65" t="s">
        <v>255</v>
      </c>
      <c r="G272" s="66">
        <v>46272</v>
      </c>
      <c r="H272">
        <v>40511405</v>
      </c>
      <c r="I272">
        <v>20</v>
      </c>
      <c r="J272" s="65" t="s">
        <v>2421</v>
      </c>
      <c r="K272" s="65" t="s">
        <v>2422</v>
      </c>
      <c r="L272" s="66">
        <v>46272</v>
      </c>
      <c r="M272" s="65" t="s">
        <v>261</v>
      </c>
      <c r="N272" s="65" t="s">
        <v>264</v>
      </c>
      <c r="O272" s="65" t="s">
        <v>259</v>
      </c>
      <c r="P272" s="66">
        <v>46272</v>
      </c>
      <c r="Q272" s="31">
        <f t="shared" si="8"/>
        <v>451</v>
      </c>
      <c r="R272" s="31">
        <f t="shared" si="9"/>
        <v>680</v>
      </c>
      <c r="S272" s="29">
        <f>IF($Q272&lt;Parâmetros!$E$19,$G272-1,$G272)</f>
        <v>46272</v>
      </c>
    </row>
    <row r="273" spans="1:19" ht="15" customHeight="1" x14ac:dyDescent="0.25">
      <c r="A273" s="122">
        <v>11352</v>
      </c>
      <c r="B273" s="65" t="s">
        <v>159</v>
      </c>
      <c r="C273" s="65" t="s">
        <v>262</v>
      </c>
      <c r="D273" s="66">
        <v>46272</v>
      </c>
      <c r="E273" s="67">
        <v>3.81</v>
      </c>
      <c r="F273" s="65" t="s">
        <v>255</v>
      </c>
      <c r="G273" s="66">
        <v>46272</v>
      </c>
      <c r="H273">
        <v>40511405</v>
      </c>
      <c r="I273">
        <v>20</v>
      </c>
      <c r="J273" s="65" t="s">
        <v>2423</v>
      </c>
      <c r="K273" s="65" t="s">
        <v>2424</v>
      </c>
      <c r="L273" s="66">
        <v>46272</v>
      </c>
      <c r="M273" s="65" t="s">
        <v>261</v>
      </c>
      <c r="N273" s="65" t="s">
        <v>264</v>
      </c>
      <c r="O273" s="65" t="s">
        <v>259</v>
      </c>
      <c r="P273" s="66">
        <v>46272</v>
      </c>
      <c r="Q273" s="31">
        <f t="shared" si="8"/>
        <v>694</v>
      </c>
      <c r="R273" s="31">
        <f t="shared" si="9"/>
        <v>922</v>
      </c>
      <c r="S273" s="29">
        <f>IF($Q273&lt;Parâmetros!$E$19,$G273-1,$G273)</f>
        <v>46272</v>
      </c>
    </row>
    <row r="274" spans="1:19" ht="15" customHeight="1" x14ac:dyDescent="0.25">
      <c r="A274" s="122">
        <v>11352</v>
      </c>
      <c r="B274" s="65" t="s">
        <v>159</v>
      </c>
      <c r="C274" s="65" t="s">
        <v>262</v>
      </c>
      <c r="D274" s="66">
        <v>46273</v>
      </c>
      <c r="E274" s="67">
        <v>4.09</v>
      </c>
      <c r="F274" s="65" t="s">
        <v>255</v>
      </c>
      <c r="G274" s="66">
        <v>46273</v>
      </c>
      <c r="H274">
        <v>40511405</v>
      </c>
      <c r="I274">
        <v>10</v>
      </c>
      <c r="J274" s="65" t="s">
        <v>2677</v>
      </c>
      <c r="K274" s="65" t="s">
        <v>2678</v>
      </c>
      <c r="L274" s="66">
        <v>46273</v>
      </c>
      <c r="M274" s="65" t="s">
        <v>261</v>
      </c>
      <c r="N274" s="65" t="s">
        <v>264</v>
      </c>
      <c r="O274" s="65" t="s">
        <v>259</v>
      </c>
      <c r="P274" s="66">
        <v>46273</v>
      </c>
      <c r="Q274" s="31">
        <f t="shared" si="8"/>
        <v>439</v>
      </c>
      <c r="R274" s="31">
        <f t="shared" si="9"/>
        <v>684</v>
      </c>
      <c r="S274" s="29">
        <f>IF($Q274&lt;Parâmetros!$E$19,$G274-1,$G274)</f>
        <v>46273</v>
      </c>
    </row>
    <row r="275" spans="1:19" ht="15" customHeight="1" x14ac:dyDescent="0.25">
      <c r="A275" s="122">
        <v>11352</v>
      </c>
      <c r="B275" s="65" t="s">
        <v>159</v>
      </c>
      <c r="C275" s="65" t="s">
        <v>262</v>
      </c>
      <c r="D275" s="66">
        <v>46273</v>
      </c>
      <c r="E275" s="67">
        <v>4.8499999999999996</v>
      </c>
      <c r="F275" s="65" t="s">
        <v>255</v>
      </c>
      <c r="G275" s="66">
        <v>46273</v>
      </c>
      <c r="H275">
        <v>40511405</v>
      </c>
      <c r="I275">
        <v>10</v>
      </c>
      <c r="J275" s="65" t="s">
        <v>2679</v>
      </c>
      <c r="K275" s="65" t="s">
        <v>2680</v>
      </c>
      <c r="L275" s="66">
        <v>46273</v>
      </c>
      <c r="M275" s="65" t="s">
        <v>261</v>
      </c>
      <c r="N275" s="65" t="s">
        <v>264</v>
      </c>
      <c r="O275" s="65" t="s">
        <v>259</v>
      </c>
      <c r="P275" s="66">
        <v>46273</v>
      </c>
      <c r="Q275" s="31">
        <f t="shared" si="8"/>
        <v>689</v>
      </c>
      <c r="R275" s="31">
        <f t="shared" si="9"/>
        <v>980</v>
      </c>
      <c r="S275" s="29">
        <f>IF($Q275&lt;Parâmetros!$E$19,$G275-1,$G275)</f>
        <v>46273</v>
      </c>
    </row>
    <row r="276" spans="1:19" ht="15" customHeight="1" x14ac:dyDescent="0.25">
      <c r="A276" s="122">
        <v>11352</v>
      </c>
      <c r="B276" s="65" t="s">
        <v>159</v>
      </c>
      <c r="C276" s="65" t="s">
        <v>262</v>
      </c>
      <c r="D276" s="66">
        <v>46276</v>
      </c>
      <c r="E276" s="67">
        <v>4</v>
      </c>
      <c r="F276" s="65" t="s">
        <v>255</v>
      </c>
      <c r="G276" s="66">
        <v>46276</v>
      </c>
      <c r="H276">
        <v>40511405</v>
      </c>
      <c r="I276">
        <v>20</v>
      </c>
      <c r="J276" s="65" t="s">
        <v>3284</v>
      </c>
      <c r="K276" s="65" t="s">
        <v>3285</v>
      </c>
      <c r="L276" s="66">
        <v>46276</v>
      </c>
      <c r="M276" s="65" t="s">
        <v>261</v>
      </c>
      <c r="N276" s="65" t="s">
        <v>264</v>
      </c>
      <c r="O276" s="65" t="s">
        <v>259</v>
      </c>
      <c r="P276" s="66">
        <v>46276</v>
      </c>
      <c r="Q276" s="31">
        <f t="shared" si="8"/>
        <v>449</v>
      </c>
      <c r="R276" s="31">
        <f t="shared" si="9"/>
        <v>690</v>
      </c>
      <c r="S276" s="29">
        <f>IF($Q276&lt;Parâmetros!$E$19,$G276-1,$G276)</f>
        <v>46276</v>
      </c>
    </row>
    <row r="277" spans="1:19" ht="15" customHeight="1" x14ac:dyDescent="0.25">
      <c r="A277" s="122">
        <v>11352</v>
      </c>
      <c r="B277" s="65" t="s">
        <v>159</v>
      </c>
      <c r="C277" s="65" t="s">
        <v>262</v>
      </c>
      <c r="D277" s="66">
        <v>46276</v>
      </c>
      <c r="E277" s="67">
        <v>3.89</v>
      </c>
      <c r="F277" s="65" t="s">
        <v>255</v>
      </c>
      <c r="G277" s="66">
        <v>46276</v>
      </c>
      <c r="H277">
        <v>40511405</v>
      </c>
      <c r="I277">
        <v>20</v>
      </c>
      <c r="J277" s="65" t="s">
        <v>3286</v>
      </c>
      <c r="K277" s="65" t="s">
        <v>956</v>
      </c>
      <c r="L277" s="66">
        <v>46276</v>
      </c>
      <c r="M277" s="65" t="s">
        <v>261</v>
      </c>
      <c r="N277" s="65" t="s">
        <v>264</v>
      </c>
      <c r="O277" s="65" t="s">
        <v>259</v>
      </c>
      <c r="P277" s="66">
        <v>46276</v>
      </c>
      <c r="Q277" s="31">
        <f t="shared" si="8"/>
        <v>757</v>
      </c>
      <c r="R277" s="31">
        <f t="shared" si="9"/>
        <v>990</v>
      </c>
      <c r="S277" s="29">
        <f>IF($Q277&lt;Parâmetros!$E$19,$G277-1,$G277)</f>
        <v>46276</v>
      </c>
    </row>
    <row r="278" spans="1:19" ht="15" customHeight="1" x14ac:dyDescent="0.25">
      <c r="A278" s="122">
        <v>11415</v>
      </c>
      <c r="B278" s="65" t="s">
        <v>943</v>
      </c>
      <c r="C278" s="65" t="s">
        <v>290</v>
      </c>
      <c r="D278" s="66">
        <v>46267</v>
      </c>
      <c r="E278" s="67">
        <v>2.42</v>
      </c>
      <c r="F278" s="65" t="s">
        <v>255</v>
      </c>
      <c r="G278" s="66">
        <v>46265</v>
      </c>
      <c r="H278">
        <v>40509428</v>
      </c>
      <c r="I278">
        <v>10</v>
      </c>
      <c r="J278" s="65" t="s">
        <v>944</v>
      </c>
      <c r="K278" s="65" t="s">
        <v>945</v>
      </c>
      <c r="L278" s="66">
        <v>46265</v>
      </c>
      <c r="M278" s="65" t="s">
        <v>258</v>
      </c>
      <c r="N278" s="65" t="s">
        <v>264</v>
      </c>
      <c r="O278" s="65" t="s">
        <v>259</v>
      </c>
      <c r="P278" s="66">
        <v>46267</v>
      </c>
      <c r="Q278" s="31">
        <f t="shared" si="8"/>
        <v>440</v>
      </c>
      <c r="R278" s="31">
        <f t="shared" si="9"/>
        <v>586</v>
      </c>
      <c r="S278" s="29">
        <f>IF($Q278&lt;Parâmetros!$E$19,$G278-1,$G278)</f>
        <v>46265</v>
      </c>
    </row>
    <row r="279" spans="1:19" ht="15" customHeight="1" x14ac:dyDescent="0.25">
      <c r="A279" s="122">
        <v>11415</v>
      </c>
      <c r="B279" s="65" t="s">
        <v>943</v>
      </c>
      <c r="C279" s="65" t="s">
        <v>290</v>
      </c>
      <c r="D279" s="66">
        <v>46267</v>
      </c>
      <c r="E279" s="67">
        <v>1.61</v>
      </c>
      <c r="F279" s="65" t="s">
        <v>255</v>
      </c>
      <c r="G279" s="66">
        <v>46265</v>
      </c>
      <c r="H279">
        <v>40509429</v>
      </c>
      <c r="I279">
        <v>10</v>
      </c>
      <c r="J279" s="65" t="s">
        <v>946</v>
      </c>
      <c r="K279" s="65" t="s">
        <v>947</v>
      </c>
      <c r="L279" s="66">
        <v>46265</v>
      </c>
      <c r="M279" s="65" t="s">
        <v>258</v>
      </c>
      <c r="N279" s="65" t="s">
        <v>264</v>
      </c>
      <c r="O279" s="65" t="s">
        <v>259</v>
      </c>
      <c r="P279" s="66">
        <v>46267</v>
      </c>
      <c r="Q279" s="31">
        <f t="shared" si="8"/>
        <v>593</v>
      </c>
      <c r="R279" s="31">
        <f t="shared" si="9"/>
        <v>690</v>
      </c>
      <c r="S279" s="29">
        <f>IF($Q279&lt;Parâmetros!$E$19,$G279-1,$G279)</f>
        <v>46265</v>
      </c>
    </row>
    <row r="280" spans="1:19" ht="15" customHeight="1" x14ac:dyDescent="0.25">
      <c r="A280" s="122">
        <v>11415</v>
      </c>
      <c r="B280" s="65" t="s">
        <v>943</v>
      </c>
      <c r="C280" s="65" t="s">
        <v>290</v>
      </c>
      <c r="D280" s="66">
        <v>46267</v>
      </c>
      <c r="E280" s="67">
        <v>1.22</v>
      </c>
      <c r="F280" s="65" t="s">
        <v>255</v>
      </c>
      <c r="G280" s="66">
        <v>46265</v>
      </c>
      <c r="H280">
        <v>40509431</v>
      </c>
      <c r="I280">
        <v>10</v>
      </c>
      <c r="J280" s="65" t="s">
        <v>789</v>
      </c>
      <c r="K280" s="65" t="s">
        <v>948</v>
      </c>
      <c r="L280" s="66">
        <v>46265</v>
      </c>
      <c r="M280" s="65" t="s">
        <v>258</v>
      </c>
      <c r="N280" s="65" t="s">
        <v>264</v>
      </c>
      <c r="O280" s="65" t="s">
        <v>259</v>
      </c>
      <c r="P280" s="66">
        <v>46267</v>
      </c>
      <c r="Q280" s="31">
        <f t="shared" si="8"/>
        <v>752</v>
      </c>
      <c r="R280" s="31">
        <f t="shared" si="9"/>
        <v>825</v>
      </c>
      <c r="S280" s="29">
        <f>IF($Q280&lt;Parâmetros!$E$19,$G280-1,$G280)</f>
        <v>46265</v>
      </c>
    </row>
    <row r="281" spans="1:19" ht="15" customHeight="1" x14ac:dyDescent="0.25">
      <c r="A281" s="122">
        <v>11415</v>
      </c>
      <c r="B281" s="65" t="s">
        <v>943</v>
      </c>
      <c r="C281" s="65" t="s">
        <v>290</v>
      </c>
      <c r="D281" s="66">
        <v>46267</v>
      </c>
      <c r="E281" s="67">
        <v>1.1200000000000001</v>
      </c>
      <c r="F281" s="65" t="s">
        <v>255</v>
      </c>
      <c r="G281" s="66">
        <v>46265</v>
      </c>
      <c r="H281">
        <v>40509430</v>
      </c>
      <c r="I281">
        <v>10</v>
      </c>
      <c r="J281" s="65" t="s">
        <v>949</v>
      </c>
      <c r="K281" s="65" t="s">
        <v>950</v>
      </c>
      <c r="L281" s="66">
        <v>46265</v>
      </c>
      <c r="M281" s="65" t="s">
        <v>258</v>
      </c>
      <c r="N281" s="65" t="s">
        <v>264</v>
      </c>
      <c r="O281" s="65" t="s">
        <v>259</v>
      </c>
      <c r="P281" s="66">
        <v>46267</v>
      </c>
      <c r="Q281" s="31">
        <f t="shared" si="8"/>
        <v>831</v>
      </c>
      <c r="R281" s="31">
        <f t="shared" si="9"/>
        <v>898</v>
      </c>
      <c r="S281" s="29">
        <f>IF($Q281&lt;Parâmetros!$E$19,$G281-1,$G281)</f>
        <v>46265</v>
      </c>
    </row>
    <row r="282" spans="1:19" ht="15" customHeight="1" x14ac:dyDescent="0.25">
      <c r="A282" s="122">
        <v>11415</v>
      </c>
      <c r="B282" s="65" t="s">
        <v>943</v>
      </c>
      <c r="C282" s="65" t="s">
        <v>290</v>
      </c>
      <c r="D282" s="66">
        <v>46267</v>
      </c>
      <c r="E282" s="67">
        <v>1.24</v>
      </c>
      <c r="F282" s="65" t="s">
        <v>255</v>
      </c>
      <c r="G282" s="66">
        <v>46265</v>
      </c>
      <c r="H282">
        <v>40509643</v>
      </c>
      <c r="I282">
        <v>10</v>
      </c>
      <c r="J282" s="65" t="s">
        <v>951</v>
      </c>
      <c r="K282" s="65" t="s">
        <v>952</v>
      </c>
      <c r="L282" s="66">
        <v>46265</v>
      </c>
      <c r="M282" s="65" t="s">
        <v>258</v>
      </c>
      <c r="N282" s="65" t="s">
        <v>264</v>
      </c>
      <c r="O282" s="65" t="s">
        <v>259</v>
      </c>
      <c r="P282" s="66">
        <v>46267</v>
      </c>
      <c r="Q282" s="31">
        <f t="shared" si="8"/>
        <v>912</v>
      </c>
      <c r="R282" s="31">
        <f t="shared" si="9"/>
        <v>986</v>
      </c>
      <c r="S282" s="29">
        <f>IF($Q282&lt;Parâmetros!$E$19,$G282-1,$G282)</f>
        <v>46265</v>
      </c>
    </row>
    <row r="283" spans="1:19" ht="15" customHeight="1" x14ac:dyDescent="0.25">
      <c r="A283" s="122">
        <v>11415</v>
      </c>
      <c r="B283" s="65" t="s">
        <v>943</v>
      </c>
      <c r="C283" s="65" t="s">
        <v>290</v>
      </c>
      <c r="D283" s="66">
        <v>46267</v>
      </c>
      <c r="E283" s="67">
        <v>4.5199999999999996</v>
      </c>
      <c r="F283" s="65" t="s">
        <v>255</v>
      </c>
      <c r="G283" s="66">
        <v>46266</v>
      </c>
      <c r="H283">
        <v>40510992</v>
      </c>
      <c r="I283">
        <v>10</v>
      </c>
      <c r="J283" s="65" t="s">
        <v>953</v>
      </c>
      <c r="K283" s="65" t="s">
        <v>954</v>
      </c>
      <c r="L283" s="66">
        <v>46266</v>
      </c>
      <c r="M283" s="65" t="s">
        <v>261</v>
      </c>
      <c r="N283" s="65" t="s">
        <v>264</v>
      </c>
      <c r="O283" s="65" t="s">
        <v>259</v>
      </c>
      <c r="P283" s="66">
        <v>46267</v>
      </c>
      <c r="Q283" s="31">
        <f t="shared" si="8"/>
        <v>449</v>
      </c>
      <c r="R283" s="31">
        <f t="shared" si="9"/>
        <v>720</v>
      </c>
      <c r="S283" s="29">
        <f>IF($Q283&lt;Parâmetros!$E$19,$G283-1,$G283)</f>
        <v>46266</v>
      </c>
    </row>
    <row r="284" spans="1:19" ht="15" customHeight="1" x14ac:dyDescent="0.25">
      <c r="A284" s="122">
        <v>11415</v>
      </c>
      <c r="B284" s="65" t="s">
        <v>943</v>
      </c>
      <c r="C284" s="65" t="s">
        <v>290</v>
      </c>
      <c r="D284" s="66">
        <v>46267</v>
      </c>
      <c r="E284" s="67">
        <v>3.5</v>
      </c>
      <c r="F284" s="65" t="s">
        <v>255</v>
      </c>
      <c r="G284" s="66">
        <v>46266</v>
      </c>
      <c r="H284">
        <v>40510992</v>
      </c>
      <c r="I284">
        <v>10</v>
      </c>
      <c r="J284" s="65" t="s">
        <v>955</v>
      </c>
      <c r="K284" s="65" t="s">
        <v>956</v>
      </c>
      <c r="L284" s="66">
        <v>46266</v>
      </c>
      <c r="M284" s="65" t="s">
        <v>261</v>
      </c>
      <c r="N284" s="65" t="s">
        <v>264</v>
      </c>
      <c r="O284" s="65" t="s">
        <v>259</v>
      </c>
      <c r="P284" s="66">
        <v>46267</v>
      </c>
      <c r="Q284" s="31">
        <f t="shared" si="8"/>
        <v>780</v>
      </c>
      <c r="R284" s="31">
        <f t="shared" si="9"/>
        <v>990</v>
      </c>
      <c r="S284" s="29">
        <f>IF($Q284&lt;Parâmetros!$E$19,$G284-1,$G284)</f>
        <v>46266</v>
      </c>
    </row>
    <row r="285" spans="1:19" ht="15" customHeight="1" x14ac:dyDescent="0.25">
      <c r="A285" s="122">
        <v>11415</v>
      </c>
      <c r="B285" s="65" t="s">
        <v>943</v>
      </c>
      <c r="C285" s="65" t="s">
        <v>290</v>
      </c>
      <c r="D285" s="66">
        <v>46270</v>
      </c>
      <c r="E285" s="67">
        <v>1.5</v>
      </c>
      <c r="F285" s="65" t="s">
        <v>255</v>
      </c>
      <c r="G285" s="66">
        <v>46267</v>
      </c>
      <c r="H285">
        <v>40511255</v>
      </c>
      <c r="I285">
        <v>10</v>
      </c>
      <c r="J285" s="65" t="s">
        <v>1448</v>
      </c>
      <c r="K285" s="65" t="s">
        <v>1533</v>
      </c>
      <c r="L285" s="66">
        <v>46267</v>
      </c>
      <c r="M285" s="65" t="s">
        <v>261</v>
      </c>
      <c r="N285" s="65" t="s">
        <v>264</v>
      </c>
      <c r="O285" s="65" t="s">
        <v>259</v>
      </c>
      <c r="P285" s="66">
        <v>46270</v>
      </c>
      <c r="Q285" s="31">
        <f t="shared" si="8"/>
        <v>450</v>
      </c>
      <c r="R285" s="31">
        <f t="shared" si="9"/>
        <v>540</v>
      </c>
      <c r="S285" s="29">
        <f>IF($Q285&lt;Parâmetros!$E$19,$G285-1,$G285)</f>
        <v>46267</v>
      </c>
    </row>
    <row r="286" spans="1:19" ht="15" customHeight="1" x14ac:dyDescent="0.25">
      <c r="A286" s="122">
        <v>11415</v>
      </c>
      <c r="B286" s="65" t="s">
        <v>943</v>
      </c>
      <c r="C286" s="65" t="s">
        <v>290</v>
      </c>
      <c r="D286" s="66">
        <v>46270</v>
      </c>
      <c r="E286" s="67">
        <v>1.89</v>
      </c>
      <c r="F286" s="65" t="s">
        <v>255</v>
      </c>
      <c r="G286" s="66">
        <v>46267</v>
      </c>
      <c r="H286">
        <v>40511257</v>
      </c>
      <c r="I286">
        <v>10</v>
      </c>
      <c r="J286" s="65" t="s">
        <v>1534</v>
      </c>
      <c r="K286" s="65" t="s">
        <v>1535</v>
      </c>
      <c r="L286" s="66">
        <v>46267</v>
      </c>
      <c r="M286" s="65" t="s">
        <v>261</v>
      </c>
      <c r="N286" s="65" t="s">
        <v>264</v>
      </c>
      <c r="O286" s="65" t="s">
        <v>259</v>
      </c>
      <c r="P286" s="66">
        <v>46270</v>
      </c>
      <c r="Q286" s="31">
        <f t="shared" si="8"/>
        <v>547</v>
      </c>
      <c r="R286" s="31">
        <f t="shared" si="9"/>
        <v>660</v>
      </c>
      <c r="S286" s="29">
        <f>IF($Q286&lt;Parâmetros!$E$19,$G286-1,$G286)</f>
        <v>46267</v>
      </c>
    </row>
    <row r="287" spans="1:19" ht="15" customHeight="1" x14ac:dyDescent="0.25">
      <c r="A287" s="122">
        <v>11415</v>
      </c>
      <c r="B287" s="65" t="s">
        <v>943</v>
      </c>
      <c r="C287" s="65" t="s">
        <v>290</v>
      </c>
      <c r="D287" s="66">
        <v>46270</v>
      </c>
      <c r="E287" s="67">
        <v>1.5</v>
      </c>
      <c r="F287" s="65" t="s">
        <v>255</v>
      </c>
      <c r="G287" s="66">
        <v>46267</v>
      </c>
      <c r="H287">
        <v>40511256</v>
      </c>
      <c r="I287">
        <v>10</v>
      </c>
      <c r="J287" s="65" t="s">
        <v>1536</v>
      </c>
      <c r="K287" s="65" t="s">
        <v>1537</v>
      </c>
      <c r="L287" s="66">
        <v>46267</v>
      </c>
      <c r="M287" s="65" t="s">
        <v>261</v>
      </c>
      <c r="N287">
        <v>3009938</v>
      </c>
      <c r="O287" s="65" t="s">
        <v>259</v>
      </c>
      <c r="P287" s="66">
        <v>46270</v>
      </c>
      <c r="Q287" s="31">
        <f t="shared" si="8"/>
        <v>720</v>
      </c>
      <c r="R287" s="31">
        <f t="shared" si="9"/>
        <v>810</v>
      </c>
      <c r="S287" s="29">
        <f>IF($Q287&lt;Parâmetros!$E$19,$G287-1,$G287)</f>
        <v>46267</v>
      </c>
    </row>
    <row r="288" spans="1:19" ht="15" customHeight="1" x14ac:dyDescent="0.25">
      <c r="A288" s="122">
        <v>11415</v>
      </c>
      <c r="B288" s="65" t="s">
        <v>943</v>
      </c>
      <c r="C288" s="65" t="s">
        <v>290</v>
      </c>
      <c r="D288" s="66">
        <v>46270</v>
      </c>
      <c r="E288" s="67">
        <v>1.4</v>
      </c>
      <c r="F288" s="65" t="s">
        <v>255</v>
      </c>
      <c r="G288" s="66">
        <v>46267</v>
      </c>
      <c r="H288">
        <v>40511259</v>
      </c>
      <c r="I288">
        <v>10</v>
      </c>
      <c r="J288" s="65" t="s">
        <v>1538</v>
      </c>
      <c r="K288" s="65" t="s">
        <v>1539</v>
      </c>
      <c r="L288" s="66">
        <v>46267</v>
      </c>
      <c r="M288" s="65" t="s">
        <v>261</v>
      </c>
      <c r="N288">
        <v>3009387</v>
      </c>
      <c r="O288" s="65" t="s">
        <v>259</v>
      </c>
      <c r="P288" s="66">
        <v>46270</v>
      </c>
      <c r="Q288" s="31">
        <f t="shared" si="8"/>
        <v>815</v>
      </c>
      <c r="R288" s="31">
        <f t="shared" si="9"/>
        <v>900</v>
      </c>
      <c r="S288" s="29">
        <f>IF($Q288&lt;Parâmetros!$E$19,$G288-1,$G288)</f>
        <v>46267</v>
      </c>
    </row>
    <row r="289" spans="1:19" ht="15" customHeight="1" x14ac:dyDescent="0.25">
      <c r="A289" s="122">
        <v>11415</v>
      </c>
      <c r="B289" s="65" t="s">
        <v>943</v>
      </c>
      <c r="C289" s="65" t="s">
        <v>290</v>
      </c>
      <c r="D289" s="66">
        <v>46270</v>
      </c>
      <c r="E289" s="67">
        <v>1.47</v>
      </c>
      <c r="F289" s="65" t="s">
        <v>255</v>
      </c>
      <c r="G289" s="66">
        <v>46267</v>
      </c>
      <c r="H289">
        <v>40511258</v>
      </c>
      <c r="I289">
        <v>10</v>
      </c>
      <c r="J289" s="65" t="s">
        <v>1540</v>
      </c>
      <c r="K289" s="65" t="s">
        <v>1541</v>
      </c>
      <c r="L289" s="66">
        <v>46267</v>
      </c>
      <c r="M289" s="65" t="s">
        <v>261</v>
      </c>
      <c r="N289" s="65" t="s">
        <v>264</v>
      </c>
      <c r="O289" s="65" t="s">
        <v>259</v>
      </c>
      <c r="P289" s="66">
        <v>46270</v>
      </c>
      <c r="Q289" s="31">
        <f t="shared" si="8"/>
        <v>903</v>
      </c>
      <c r="R289" s="31">
        <f t="shared" si="9"/>
        <v>991</v>
      </c>
      <c r="S289" s="29">
        <f>IF($Q289&lt;Parâmetros!$E$19,$G289-1,$G289)</f>
        <v>46267</v>
      </c>
    </row>
    <row r="290" spans="1:19" ht="15" customHeight="1" x14ac:dyDescent="0.25">
      <c r="A290" s="122">
        <v>11415</v>
      </c>
      <c r="B290" s="65" t="s">
        <v>943</v>
      </c>
      <c r="C290" s="65" t="s">
        <v>290</v>
      </c>
      <c r="D290" s="66">
        <v>46270</v>
      </c>
      <c r="E290" s="67">
        <v>0.67</v>
      </c>
      <c r="F290" s="65" t="s">
        <v>255</v>
      </c>
      <c r="G290" s="66">
        <v>46268</v>
      </c>
      <c r="H290">
        <v>40509616</v>
      </c>
      <c r="I290">
        <v>10</v>
      </c>
      <c r="J290" s="65" t="s">
        <v>1542</v>
      </c>
      <c r="K290" s="65" t="s">
        <v>1543</v>
      </c>
      <c r="L290" s="66">
        <v>46268</v>
      </c>
      <c r="M290" s="65" t="s">
        <v>258</v>
      </c>
      <c r="N290">
        <v>3006424</v>
      </c>
      <c r="O290" s="65" t="s">
        <v>259</v>
      </c>
      <c r="P290" s="66">
        <v>46270</v>
      </c>
      <c r="Q290" s="31">
        <f t="shared" si="8"/>
        <v>434</v>
      </c>
      <c r="R290" s="31">
        <f t="shared" si="9"/>
        <v>475</v>
      </c>
      <c r="S290" s="29">
        <f>IF($Q290&lt;Parâmetros!$E$19,$G290-1,$G290)</f>
        <v>46268</v>
      </c>
    </row>
    <row r="291" spans="1:19" ht="15" customHeight="1" x14ac:dyDescent="0.25">
      <c r="A291" s="122">
        <v>11415</v>
      </c>
      <c r="B291" s="65" t="s">
        <v>943</v>
      </c>
      <c r="C291" s="65" t="s">
        <v>290</v>
      </c>
      <c r="D291" s="66">
        <v>46270</v>
      </c>
      <c r="E291" s="67">
        <v>0.49</v>
      </c>
      <c r="F291" s="65" t="s">
        <v>255</v>
      </c>
      <c r="G291" s="66">
        <v>46268</v>
      </c>
      <c r="H291">
        <v>40509617</v>
      </c>
      <c r="I291">
        <v>10</v>
      </c>
      <c r="J291" s="65" t="s">
        <v>1544</v>
      </c>
      <c r="K291" s="65" t="s">
        <v>1545</v>
      </c>
      <c r="L291" s="66">
        <v>46268</v>
      </c>
      <c r="M291" s="65" t="s">
        <v>258</v>
      </c>
      <c r="N291">
        <v>3002651</v>
      </c>
      <c r="O291" s="65" t="s">
        <v>259</v>
      </c>
      <c r="P291" s="66">
        <v>46270</v>
      </c>
      <c r="Q291" s="31">
        <f t="shared" si="8"/>
        <v>477</v>
      </c>
      <c r="R291" s="31">
        <f t="shared" si="9"/>
        <v>506</v>
      </c>
      <c r="S291" s="29">
        <f>IF($Q291&lt;Parâmetros!$E$19,$G291-1,$G291)</f>
        <v>46268</v>
      </c>
    </row>
    <row r="292" spans="1:19" ht="15" customHeight="1" x14ac:dyDescent="0.25">
      <c r="A292" s="122">
        <v>11415</v>
      </c>
      <c r="B292" s="65" t="s">
        <v>943</v>
      </c>
      <c r="C292" s="65" t="s">
        <v>290</v>
      </c>
      <c r="D292" s="66">
        <v>46270</v>
      </c>
      <c r="E292" s="67">
        <v>0.47</v>
      </c>
      <c r="F292" s="65" t="s">
        <v>255</v>
      </c>
      <c r="G292" s="66">
        <v>46268</v>
      </c>
      <c r="H292">
        <v>40509618</v>
      </c>
      <c r="I292">
        <v>10</v>
      </c>
      <c r="J292" s="65" t="s">
        <v>1546</v>
      </c>
      <c r="K292" s="65" t="s">
        <v>303</v>
      </c>
      <c r="L292" s="66">
        <v>46268</v>
      </c>
      <c r="M292" s="65" t="s">
        <v>258</v>
      </c>
      <c r="N292">
        <v>3002653</v>
      </c>
      <c r="O292" s="65" t="s">
        <v>259</v>
      </c>
      <c r="P292" s="66">
        <v>46270</v>
      </c>
      <c r="Q292" s="31">
        <f t="shared" si="8"/>
        <v>511</v>
      </c>
      <c r="R292" s="31">
        <f t="shared" si="9"/>
        <v>540</v>
      </c>
      <c r="S292" s="29">
        <f>IF($Q292&lt;Parâmetros!$E$19,$G292-1,$G292)</f>
        <v>46268</v>
      </c>
    </row>
    <row r="293" spans="1:19" ht="15" customHeight="1" x14ac:dyDescent="0.25">
      <c r="A293" s="122">
        <v>11415</v>
      </c>
      <c r="B293" s="65" t="s">
        <v>943</v>
      </c>
      <c r="C293" s="65" t="s">
        <v>290</v>
      </c>
      <c r="D293" s="66">
        <v>46270</v>
      </c>
      <c r="E293" s="67">
        <v>0.39</v>
      </c>
      <c r="F293" s="65" t="s">
        <v>255</v>
      </c>
      <c r="G293" s="66">
        <v>46268</v>
      </c>
      <c r="H293">
        <v>40509619</v>
      </c>
      <c r="I293">
        <v>10</v>
      </c>
      <c r="J293" s="65" t="s">
        <v>1547</v>
      </c>
      <c r="K293" s="65" t="s">
        <v>1548</v>
      </c>
      <c r="L293" s="66">
        <v>46268</v>
      </c>
      <c r="M293" s="65" t="s">
        <v>258</v>
      </c>
      <c r="N293">
        <v>3002654</v>
      </c>
      <c r="O293" s="65" t="s">
        <v>259</v>
      </c>
      <c r="P293" s="66">
        <v>46270</v>
      </c>
      <c r="Q293" s="31">
        <f t="shared" si="8"/>
        <v>550</v>
      </c>
      <c r="R293" s="31">
        <f t="shared" si="9"/>
        <v>573</v>
      </c>
      <c r="S293" s="29">
        <f>IF($Q293&lt;Parâmetros!$E$19,$G293-1,$G293)</f>
        <v>46268</v>
      </c>
    </row>
    <row r="294" spans="1:19" ht="15" customHeight="1" x14ac:dyDescent="0.25">
      <c r="A294" s="122">
        <v>11415</v>
      </c>
      <c r="B294" s="65" t="s">
        <v>943</v>
      </c>
      <c r="C294" s="65" t="s">
        <v>290</v>
      </c>
      <c r="D294" s="66">
        <v>46270</v>
      </c>
      <c r="E294" s="67">
        <v>0.49</v>
      </c>
      <c r="F294" s="65" t="s">
        <v>255</v>
      </c>
      <c r="G294" s="66">
        <v>46268</v>
      </c>
      <c r="H294">
        <v>40509620</v>
      </c>
      <c r="I294">
        <v>10</v>
      </c>
      <c r="J294" s="65" t="s">
        <v>1549</v>
      </c>
      <c r="K294" s="65" t="s">
        <v>1550</v>
      </c>
      <c r="L294" s="66">
        <v>46268</v>
      </c>
      <c r="M294" s="65" t="s">
        <v>258</v>
      </c>
      <c r="N294">
        <v>3002650</v>
      </c>
      <c r="O294" s="65" t="s">
        <v>259</v>
      </c>
      <c r="P294" s="66">
        <v>46270</v>
      </c>
      <c r="Q294" s="31">
        <f t="shared" si="8"/>
        <v>576</v>
      </c>
      <c r="R294" s="31">
        <f t="shared" si="9"/>
        <v>605</v>
      </c>
      <c r="S294" s="29">
        <f>IF($Q294&lt;Parâmetros!$E$19,$G294-1,$G294)</f>
        <v>46268</v>
      </c>
    </row>
    <row r="295" spans="1:19" ht="15" customHeight="1" x14ac:dyDescent="0.25">
      <c r="A295" s="122">
        <v>11415</v>
      </c>
      <c r="B295" s="65" t="s">
        <v>943</v>
      </c>
      <c r="C295" s="65" t="s">
        <v>290</v>
      </c>
      <c r="D295" s="66">
        <v>46270</v>
      </c>
      <c r="E295" s="67">
        <v>0.5</v>
      </c>
      <c r="F295" s="65" t="s">
        <v>255</v>
      </c>
      <c r="G295" s="66">
        <v>46268</v>
      </c>
      <c r="H295">
        <v>40509621</v>
      </c>
      <c r="I295">
        <v>10</v>
      </c>
      <c r="J295" s="65" t="s">
        <v>1551</v>
      </c>
      <c r="K295" s="65" t="s">
        <v>1552</v>
      </c>
      <c r="L295" s="66">
        <v>46268</v>
      </c>
      <c r="M295" s="65" t="s">
        <v>258</v>
      </c>
      <c r="N295">
        <v>3010500</v>
      </c>
      <c r="O295" s="65" t="s">
        <v>259</v>
      </c>
      <c r="P295" s="66">
        <v>46270</v>
      </c>
      <c r="Q295" s="31">
        <f t="shared" si="8"/>
        <v>606</v>
      </c>
      <c r="R295" s="31">
        <f t="shared" si="9"/>
        <v>636</v>
      </c>
      <c r="S295" s="29">
        <f>IF($Q295&lt;Parâmetros!$E$19,$G295-1,$G295)</f>
        <v>46268</v>
      </c>
    </row>
    <row r="296" spans="1:19" ht="15" customHeight="1" x14ac:dyDescent="0.25">
      <c r="A296" s="122">
        <v>11415</v>
      </c>
      <c r="B296" s="65" t="s">
        <v>943</v>
      </c>
      <c r="C296" s="65" t="s">
        <v>290</v>
      </c>
      <c r="D296" s="66">
        <v>46270</v>
      </c>
      <c r="E296" s="67">
        <v>0.7</v>
      </c>
      <c r="F296" s="65" t="s">
        <v>255</v>
      </c>
      <c r="G296" s="66">
        <v>46268</v>
      </c>
      <c r="H296">
        <v>40509622</v>
      </c>
      <c r="I296">
        <v>10</v>
      </c>
      <c r="J296" s="65" t="s">
        <v>1553</v>
      </c>
      <c r="K296" s="65" t="s">
        <v>1554</v>
      </c>
      <c r="L296" s="66">
        <v>46268</v>
      </c>
      <c r="M296" s="65" t="s">
        <v>258</v>
      </c>
      <c r="N296">
        <v>3010502</v>
      </c>
      <c r="O296" s="65" t="s">
        <v>259</v>
      </c>
      <c r="P296" s="66">
        <v>46270</v>
      </c>
      <c r="Q296" s="31">
        <f t="shared" si="8"/>
        <v>640</v>
      </c>
      <c r="R296" s="31">
        <f t="shared" si="9"/>
        <v>682</v>
      </c>
      <c r="S296" s="29">
        <f>IF($Q296&lt;Parâmetros!$E$19,$G296-1,$G296)</f>
        <v>46268</v>
      </c>
    </row>
    <row r="297" spans="1:19" ht="15" customHeight="1" x14ac:dyDescent="0.25">
      <c r="A297" s="122">
        <v>11415</v>
      </c>
      <c r="B297" s="65" t="s">
        <v>943</v>
      </c>
      <c r="C297" s="65" t="s">
        <v>290</v>
      </c>
      <c r="D297" s="66">
        <v>46270</v>
      </c>
      <c r="E297" s="67">
        <v>0.5</v>
      </c>
      <c r="F297" s="65" t="s">
        <v>255</v>
      </c>
      <c r="G297" s="66">
        <v>46268</v>
      </c>
      <c r="H297">
        <v>40509623</v>
      </c>
      <c r="I297">
        <v>10</v>
      </c>
      <c r="J297" s="65" t="s">
        <v>1555</v>
      </c>
      <c r="K297" s="65" t="s">
        <v>1556</v>
      </c>
      <c r="L297" s="66">
        <v>46268</v>
      </c>
      <c r="M297" s="65" t="s">
        <v>258</v>
      </c>
      <c r="N297" s="65" t="s">
        <v>264</v>
      </c>
      <c r="O297" s="65" t="s">
        <v>259</v>
      </c>
      <c r="P297" s="66">
        <v>46270</v>
      </c>
      <c r="Q297" s="31">
        <f t="shared" si="8"/>
        <v>750</v>
      </c>
      <c r="R297" s="31">
        <f t="shared" si="9"/>
        <v>780</v>
      </c>
      <c r="S297" s="29">
        <f>IF($Q297&lt;Parâmetros!$E$19,$G297-1,$G297)</f>
        <v>46268</v>
      </c>
    </row>
    <row r="298" spans="1:19" ht="15" customHeight="1" x14ac:dyDescent="0.25">
      <c r="A298" s="122">
        <v>11415</v>
      </c>
      <c r="B298" s="65" t="s">
        <v>943</v>
      </c>
      <c r="C298" s="65" t="s">
        <v>290</v>
      </c>
      <c r="D298" s="66">
        <v>46270</v>
      </c>
      <c r="E298" s="67">
        <v>0.56999999999999995</v>
      </c>
      <c r="F298" s="65" t="s">
        <v>255</v>
      </c>
      <c r="G298" s="66">
        <v>46268</v>
      </c>
      <c r="H298">
        <v>40509624</v>
      </c>
      <c r="I298">
        <v>10</v>
      </c>
      <c r="J298" s="65" t="s">
        <v>1557</v>
      </c>
      <c r="K298" s="65" t="s">
        <v>1558</v>
      </c>
      <c r="L298" s="66">
        <v>46268</v>
      </c>
      <c r="M298" s="65" t="s">
        <v>258</v>
      </c>
      <c r="N298" s="65" t="s">
        <v>264</v>
      </c>
      <c r="O298" s="65" t="s">
        <v>259</v>
      </c>
      <c r="P298" s="66">
        <v>46270</v>
      </c>
      <c r="Q298" s="31">
        <f t="shared" si="8"/>
        <v>786</v>
      </c>
      <c r="R298" s="31">
        <f t="shared" si="9"/>
        <v>820</v>
      </c>
      <c r="S298" s="29">
        <f>IF($Q298&lt;Parâmetros!$E$19,$G298-1,$G298)</f>
        <v>46268</v>
      </c>
    </row>
    <row r="299" spans="1:19" ht="15" customHeight="1" x14ac:dyDescent="0.25">
      <c r="A299" s="122">
        <v>11415</v>
      </c>
      <c r="B299" s="65" t="s">
        <v>943</v>
      </c>
      <c r="C299" s="65" t="s">
        <v>290</v>
      </c>
      <c r="D299" s="66">
        <v>46270</v>
      </c>
      <c r="E299" s="67">
        <v>1</v>
      </c>
      <c r="F299" s="65" t="s">
        <v>255</v>
      </c>
      <c r="G299" s="66">
        <v>46268</v>
      </c>
      <c r="H299">
        <v>40509646</v>
      </c>
      <c r="I299">
        <v>10</v>
      </c>
      <c r="J299" s="65" t="s">
        <v>1559</v>
      </c>
      <c r="K299" s="65" t="s">
        <v>1560</v>
      </c>
      <c r="L299" s="66">
        <v>46268</v>
      </c>
      <c r="M299" s="65" t="s">
        <v>279</v>
      </c>
      <c r="N299" s="65" t="s">
        <v>264</v>
      </c>
      <c r="O299" s="65" t="s">
        <v>259</v>
      </c>
      <c r="P299" s="66">
        <v>46270</v>
      </c>
      <c r="Q299" s="31">
        <f t="shared" si="8"/>
        <v>840</v>
      </c>
      <c r="R299" s="31">
        <f t="shared" si="9"/>
        <v>900</v>
      </c>
      <c r="S299" s="29">
        <f>IF($Q299&lt;Parâmetros!$E$19,$G299-1,$G299)</f>
        <v>46268</v>
      </c>
    </row>
    <row r="300" spans="1:19" ht="15" customHeight="1" x14ac:dyDescent="0.25">
      <c r="A300" s="122">
        <v>11415</v>
      </c>
      <c r="B300" s="65" t="s">
        <v>943</v>
      </c>
      <c r="C300" s="65" t="s">
        <v>290</v>
      </c>
      <c r="D300" s="66">
        <v>46270</v>
      </c>
      <c r="E300" s="67">
        <v>1.1399999999999999</v>
      </c>
      <c r="F300" s="65" t="s">
        <v>255</v>
      </c>
      <c r="G300" s="66">
        <v>46268</v>
      </c>
      <c r="H300">
        <v>40509644</v>
      </c>
      <c r="I300">
        <v>10</v>
      </c>
      <c r="J300" s="65" t="s">
        <v>1561</v>
      </c>
      <c r="K300" s="65" t="s">
        <v>937</v>
      </c>
      <c r="L300" s="66">
        <v>46268</v>
      </c>
      <c r="M300" s="65" t="s">
        <v>258</v>
      </c>
      <c r="N300" s="65" t="s">
        <v>264</v>
      </c>
      <c r="O300" s="65" t="s">
        <v>259</v>
      </c>
      <c r="P300" s="66">
        <v>46270</v>
      </c>
      <c r="Q300" s="31">
        <f t="shared" si="8"/>
        <v>914</v>
      </c>
      <c r="R300" s="31">
        <f t="shared" si="9"/>
        <v>982</v>
      </c>
      <c r="S300" s="29">
        <f>IF($Q300&lt;Parâmetros!$E$19,$G300-1,$G300)</f>
        <v>46268</v>
      </c>
    </row>
    <row r="301" spans="1:19" ht="15" customHeight="1" x14ac:dyDescent="0.25">
      <c r="A301" s="122">
        <v>11415</v>
      </c>
      <c r="B301" s="65" t="s">
        <v>943</v>
      </c>
      <c r="C301" s="65" t="s">
        <v>290</v>
      </c>
      <c r="D301" s="66">
        <v>46270</v>
      </c>
      <c r="E301" s="67">
        <v>1.22</v>
      </c>
      <c r="F301" s="65" t="s">
        <v>255</v>
      </c>
      <c r="G301" s="66">
        <v>46269</v>
      </c>
      <c r="H301">
        <v>40512089</v>
      </c>
      <c r="I301">
        <v>10</v>
      </c>
      <c r="J301" s="65" t="s">
        <v>1562</v>
      </c>
      <c r="K301" s="65" t="s">
        <v>1563</v>
      </c>
      <c r="L301" s="66">
        <v>46269</v>
      </c>
      <c r="M301" s="65" t="s">
        <v>261</v>
      </c>
      <c r="N301" s="65" t="s">
        <v>264</v>
      </c>
      <c r="O301" s="65" t="s">
        <v>259</v>
      </c>
      <c r="P301" s="66">
        <v>46270</v>
      </c>
      <c r="Q301" s="31">
        <f t="shared" si="8"/>
        <v>435</v>
      </c>
      <c r="R301" s="31">
        <f t="shared" si="9"/>
        <v>508</v>
      </c>
      <c r="S301" s="29">
        <f>IF($Q301&lt;Parâmetros!$E$19,$G301-1,$G301)</f>
        <v>46269</v>
      </c>
    </row>
    <row r="302" spans="1:19" ht="15" customHeight="1" x14ac:dyDescent="0.25">
      <c r="A302" s="122">
        <v>11415</v>
      </c>
      <c r="B302" s="65" t="s">
        <v>943</v>
      </c>
      <c r="C302" s="65" t="s">
        <v>290</v>
      </c>
      <c r="D302" s="66">
        <v>46270</v>
      </c>
      <c r="E302" s="67">
        <v>1.04</v>
      </c>
      <c r="F302" s="65" t="s">
        <v>255</v>
      </c>
      <c r="G302" s="66">
        <v>46269</v>
      </c>
      <c r="H302">
        <v>40512090</v>
      </c>
      <c r="I302">
        <v>10</v>
      </c>
      <c r="J302" s="65" t="s">
        <v>1564</v>
      </c>
      <c r="K302" s="65" t="s">
        <v>1565</v>
      </c>
      <c r="L302" s="66">
        <v>46269</v>
      </c>
      <c r="M302" s="65" t="s">
        <v>261</v>
      </c>
      <c r="N302" s="65" t="s">
        <v>264</v>
      </c>
      <c r="O302" s="65" t="s">
        <v>259</v>
      </c>
      <c r="P302" s="66">
        <v>46270</v>
      </c>
      <c r="Q302" s="31">
        <f t="shared" si="8"/>
        <v>518</v>
      </c>
      <c r="R302" s="31">
        <f t="shared" si="9"/>
        <v>580</v>
      </c>
      <c r="S302" s="29">
        <f>IF($Q302&lt;Parâmetros!$E$19,$G302-1,$G302)</f>
        <v>46269</v>
      </c>
    </row>
    <row r="303" spans="1:19" ht="15" customHeight="1" x14ac:dyDescent="0.25">
      <c r="A303" s="122">
        <v>11415</v>
      </c>
      <c r="B303" s="65" t="s">
        <v>943</v>
      </c>
      <c r="C303" s="65" t="s">
        <v>290</v>
      </c>
      <c r="D303" s="66">
        <v>46270</v>
      </c>
      <c r="E303" s="67">
        <v>0.59</v>
      </c>
      <c r="F303" s="65" t="s">
        <v>255</v>
      </c>
      <c r="G303" s="66">
        <v>46269</v>
      </c>
      <c r="H303">
        <v>40512091</v>
      </c>
      <c r="I303">
        <v>10</v>
      </c>
      <c r="J303" s="65" t="s">
        <v>1566</v>
      </c>
      <c r="K303" s="65" t="s">
        <v>1567</v>
      </c>
      <c r="L303" s="66">
        <v>46269</v>
      </c>
      <c r="M303" s="65" t="s">
        <v>261</v>
      </c>
      <c r="N303">
        <v>3002420</v>
      </c>
      <c r="O303" s="65" t="s">
        <v>259</v>
      </c>
      <c r="P303" s="66">
        <v>46270</v>
      </c>
      <c r="Q303" s="31">
        <f t="shared" si="8"/>
        <v>595</v>
      </c>
      <c r="R303" s="31">
        <f t="shared" si="9"/>
        <v>630</v>
      </c>
      <c r="S303" s="29">
        <f>IF($Q303&lt;Parâmetros!$E$19,$G303-1,$G303)</f>
        <v>46269</v>
      </c>
    </row>
    <row r="304" spans="1:19" ht="15" customHeight="1" x14ac:dyDescent="0.25">
      <c r="A304" s="122">
        <v>11415</v>
      </c>
      <c r="B304" s="65" t="s">
        <v>943</v>
      </c>
      <c r="C304" s="65" t="s">
        <v>290</v>
      </c>
      <c r="D304" s="66">
        <v>46270</v>
      </c>
      <c r="E304" s="67">
        <v>0.84</v>
      </c>
      <c r="F304" s="65" t="s">
        <v>255</v>
      </c>
      <c r="G304" s="66">
        <v>46269</v>
      </c>
      <c r="H304">
        <v>40509626</v>
      </c>
      <c r="I304">
        <v>10</v>
      </c>
      <c r="J304" s="65" t="s">
        <v>1568</v>
      </c>
      <c r="K304" s="65" t="s">
        <v>1569</v>
      </c>
      <c r="L304" s="66">
        <v>46269</v>
      </c>
      <c r="M304" s="65" t="s">
        <v>258</v>
      </c>
      <c r="N304">
        <v>3012384</v>
      </c>
      <c r="O304" s="65" t="s">
        <v>259</v>
      </c>
      <c r="P304" s="66">
        <v>46270</v>
      </c>
      <c r="Q304" s="31">
        <f t="shared" si="8"/>
        <v>640</v>
      </c>
      <c r="R304" s="31">
        <f t="shared" si="9"/>
        <v>690</v>
      </c>
      <c r="S304" s="29">
        <f>IF($Q304&lt;Parâmetros!$E$19,$G304-1,$G304)</f>
        <v>46269</v>
      </c>
    </row>
    <row r="305" spans="1:19" ht="15" customHeight="1" x14ac:dyDescent="0.25">
      <c r="A305" s="122">
        <v>11415</v>
      </c>
      <c r="B305" s="65" t="s">
        <v>943</v>
      </c>
      <c r="C305" s="65" t="s">
        <v>290</v>
      </c>
      <c r="D305" s="66">
        <v>46270</v>
      </c>
      <c r="E305" s="67">
        <v>3.94</v>
      </c>
      <c r="F305" s="65" t="s">
        <v>255</v>
      </c>
      <c r="G305" s="66">
        <v>46269</v>
      </c>
      <c r="H305">
        <v>40422727</v>
      </c>
      <c r="I305">
        <v>10</v>
      </c>
      <c r="J305" s="65" t="s">
        <v>1570</v>
      </c>
      <c r="K305" s="65" t="s">
        <v>1571</v>
      </c>
      <c r="L305" s="66">
        <v>46269</v>
      </c>
      <c r="M305" s="65" t="s">
        <v>261</v>
      </c>
      <c r="N305" s="65" t="s">
        <v>264</v>
      </c>
      <c r="O305" s="65" t="s">
        <v>259</v>
      </c>
      <c r="P305" s="66">
        <v>46270</v>
      </c>
      <c r="Q305" s="31">
        <f t="shared" si="8"/>
        <v>752</v>
      </c>
      <c r="R305" s="31">
        <f t="shared" si="9"/>
        <v>988</v>
      </c>
      <c r="S305" s="29">
        <f>IF($Q305&lt;Parâmetros!$E$19,$G305-1,$G305)</f>
        <v>46269</v>
      </c>
    </row>
    <row r="306" spans="1:19" ht="15" customHeight="1" x14ac:dyDescent="0.25">
      <c r="A306" s="122">
        <v>11415</v>
      </c>
      <c r="B306" s="65" t="s">
        <v>943</v>
      </c>
      <c r="C306" s="65" t="s">
        <v>290</v>
      </c>
      <c r="D306" s="66">
        <v>46270</v>
      </c>
      <c r="E306" s="67">
        <v>0.51</v>
      </c>
      <c r="F306" s="65" t="s">
        <v>255</v>
      </c>
      <c r="G306" s="66">
        <v>46270</v>
      </c>
      <c r="H306">
        <v>40509465</v>
      </c>
      <c r="I306">
        <v>10</v>
      </c>
      <c r="J306" s="65" t="s">
        <v>1307</v>
      </c>
      <c r="K306" s="65" t="s">
        <v>1572</v>
      </c>
      <c r="L306" s="66">
        <v>46270</v>
      </c>
      <c r="M306" s="65" t="s">
        <v>258</v>
      </c>
      <c r="N306" s="65" t="s">
        <v>264</v>
      </c>
      <c r="O306" s="65" t="s">
        <v>259</v>
      </c>
      <c r="P306" s="66">
        <v>46270</v>
      </c>
      <c r="Q306" s="31">
        <f t="shared" si="8"/>
        <v>440</v>
      </c>
      <c r="R306" s="31">
        <f t="shared" si="9"/>
        <v>470</v>
      </c>
      <c r="S306" s="29">
        <f>IF($Q306&lt;Parâmetros!$E$19,$G306-1,$G306)</f>
        <v>46270</v>
      </c>
    </row>
    <row r="307" spans="1:19" ht="15" customHeight="1" x14ac:dyDescent="0.25">
      <c r="A307" s="122">
        <v>11415</v>
      </c>
      <c r="B307" s="65" t="s">
        <v>943</v>
      </c>
      <c r="C307" s="65" t="s">
        <v>290</v>
      </c>
      <c r="D307" s="66">
        <v>46270</v>
      </c>
      <c r="E307" s="67">
        <v>0.64</v>
      </c>
      <c r="F307" s="65" t="s">
        <v>255</v>
      </c>
      <c r="G307" s="66">
        <v>46270</v>
      </c>
      <c r="H307">
        <v>40509464</v>
      </c>
      <c r="I307">
        <v>10</v>
      </c>
      <c r="J307" s="65" t="s">
        <v>1573</v>
      </c>
      <c r="K307" s="65" t="s">
        <v>1574</v>
      </c>
      <c r="L307" s="66">
        <v>46270</v>
      </c>
      <c r="M307" s="65" t="s">
        <v>258</v>
      </c>
      <c r="N307" s="65" t="s">
        <v>264</v>
      </c>
      <c r="O307" s="65" t="s">
        <v>259</v>
      </c>
      <c r="P307" s="66">
        <v>46270</v>
      </c>
      <c r="Q307" s="31">
        <f t="shared" si="8"/>
        <v>472</v>
      </c>
      <c r="R307" s="31">
        <f t="shared" si="9"/>
        <v>510</v>
      </c>
      <c r="S307" s="29">
        <f>IF($Q307&lt;Parâmetros!$E$19,$G307-1,$G307)</f>
        <v>46270</v>
      </c>
    </row>
    <row r="308" spans="1:19" ht="15" customHeight="1" x14ac:dyDescent="0.25">
      <c r="A308" s="122">
        <v>11415</v>
      </c>
      <c r="B308" s="65" t="s">
        <v>943</v>
      </c>
      <c r="C308" s="65" t="s">
        <v>290</v>
      </c>
      <c r="D308" s="66">
        <v>46270</v>
      </c>
      <c r="E308" s="67">
        <v>0.45</v>
      </c>
      <c r="F308" s="65" t="s">
        <v>255</v>
      </c>
      <c r="G308" s="66">
        <v>46270</v>
      </c>
      <c r="H308">
        <v>40509462</v>
      </c>
      <c r="I308">
        <v>10</v>
      </c>
      <c r="J308" s="65" t="s">
        <v>1575</v>
      </c>
      <c r="K308" s="65" t="s">
        <v>1576</v>
      </c>
      <c r="L308" s="66">
        <v>46270</v>
      </c>
      <c r="M308" s="65" t="s">
        <v>258</v>
      </c>
      <c r="N308" s="65" t="s">
        <v>264</v>
      </c>
      <c r="O308" s="65" t="s">
        <v>259</v>
      </c>
      <c r="P308" s="66">
        <v>46270</v>
      </c>
      <c r="Q308" s="31">
        <f t="shared" si="8"/>
        <v>513</v>
      </c>
      <c r="R308" s="31">
        <f t="shared" si="9"/>
        <v>540</v>
      </c>
      <c r="S308" s="29">
        <f>IF($Q308&lt;Parâmetros!$E$19,$G308-1,$G308)</f>
        <v>46270</v>
      </c>
    </row>
    <row r="309" spans="1:19" ht="15" customHeight="1" x14ac:dyDescent="0.25">
      <c r="A309" s="122">
        <v>11415</v>
      </c>
      <c r="B309" s="65" t="s">
        <v>943</v>
      </c>
      <c r="C309" s="65" t="s">
        <v>290</v>
      </c>
      <c r="D309" s="66">
        <v>46270</v>
      </c>
      <c r="E309" s="67">
        <v>0.5</v>
      </c>
      <c r="F309" s="65" t="s">
        <v>255</v>
      </c>
      <c r="G309" s="66">
        <v>46270</v>
      </c>
      <c r="H309">
        <v>40509461</v>
      </c>
      <c r="I309">
        <v>10</v>
      </c>
      <c r="J309" s="65" t="s">
        <v>1577</v>
      </c>
      <c r="K309" s="65" t="s">
        <v>1578</v>
      </c>
      <c r="L309" s="66">
        <v>46270</v>
      </c>
      <c r="M309" s="65" t="s">
        <v>258</v>
      </c>
      <c r="N309" s="65" t="s">
        <v>264</v>
      </c>
      <c r="O309" s="65" t="s">
        <v>259</v>
      </c>
      <c r="P309" s="66">
        <v>46270</v>
      </c>
      <c r="Q309" s="31">
        <f t="shared" si="8"/>
        <v>543</v>
      </c>
      <c r="R309" s="31">
        <f t="shared" si="9"/>
        <v>573</v>
      </c>
      <c r="S309" s="29">
        <f>IF($Q309&lt;Parâmetros!$E$19,$G309-1,$G309)</f>
        <v>46270</v>
      </c>
    </row>
    <row r="310" spans="1:19" ht="15" customHeight="1" x14ac:dyDescent="0.25">
      <c r="A310" s="122">
        <v>11415</v>
      </c>
      <c r="B310" s="65" t="s">
        <v>943</v>
      </c>
      <c r="C310" s="65" t="s">
        <v>290</v>
      </c>
      <c r="D310" s="66">
        <v>46270</v>
      </c>
      <c r="E310" s="67">
        <v>0.7</v>
      </c>
      <c r="F310" s="65" t="s">
        <v>255</v>
      </c>
      <c r="G310" s="66">
        <v>46270</v>
      </c>
      <c r="H310">
        <v>40509463</v>
      </c>
      <c r="I310">
        <v>10</v>
      </c>
      <c r="J310" s="65" t="s">
        <v>1579</v>
      </c>
      <c r="K310" s="65" t="s">
        <v>1580</v>
      </c>
      <c r="L310" s="66">
        <v>46270</v>
      </c>
      <c r="M310" s="65" t="s">
        <v>258</v>
      </c>
      <c r="N310">
        <v>3011417</v>
      </c>
      <c r="O310" s="65" t="s">
        <v>259</v>
      </c>
      <c r="P310" s="66">
        <v>46270</v>
      </c>
      <c r="Q310" s="31">
        <f t="shared" si="8"/>
        <v>580</v>
      </c>
      <c r="R310" s="31">
        <f t="shared" si="9"/>
        <v>622</v>
      </c>
      <c r="S310" s="29">
        <f>IF($Q310&lt;Parâmetros!$E$19,$G310-1,$G310)</f>
        <v>46270</v>
      </c>
    </row>
    <row r="311" spans="1:19" ht="15" customHeight="1" x14ac:dyDescent="0.25">
      <c r="A311" s="122">
        <v>11415</v>
      </c>
      <c r="B311" s="65" t="s">
        <v>943</v>
      </c>
      <c r="C311" s="65" t="s">
        <v>290</v>
      </c>
      <c r="D311" s="66">
        <v>46270</v>
      </c>
      <c r="E311" s="67">
        <v>0.92</v>
      </c>
      <c r="F311" s="65" t="s">
        <v>255</v>
      </c>
      <c r="G311" s="66">
        <v>46270</v>
      </c>
      <c r="H311">
        <v>40509615</v>
      </c>
      <c r="I311">
        <v>10</v>
      </c>
      <c r="J311" s="65" t="s">
        <v>1581</v>
      </c>
      <c r="K311" s="65" t="s">
        <v>1582</v>
      </c>
      <c r="L311" s="66">
        <v>46270</v>
      </c>
      <c r="M311" s="65" t="s">
        <v>258</v>
      </c>
      <c r="N311">
        <v>3008586</v>
      </c>
      <c r="O311" s="65" t="s">
        <v>259</v>
      </c>
      <c r="P311" s="66">
        <v>46270</v>
      </c>
      <c r="Q311" s="31">
        <f t="shared" si="8"/>
        <v>630</v>
      </c>
      <c r="R311" s="31">
        <f t="shared" si="9"/>
        <v>685</v>
      </c>
      <c r="S311" s="29">
        <f>IF($Q311&lt;Parâmetros!$E$19,$G311-1,$G311)</f>
        <v>46270</v>
      </c>
    </row>
    <row r="312" spans="1:19" ht="15" customHeight="1" x14ac:dyDescent="0.25">
      <c r="A312" s="122">
        <v>11415</v>
      </c>
      <c r="B312" s="65" t="s">
        <v>943</v>
      </c>
      <c r="C312" s="65" t="s">
        <v>290</v>
      </c>
      <c r="D312" s="66">
        <v>46270</v>
      </c>
      <c r="E312" s="67">
        <v>2.39</v>
      </c>
      <c r="F312" s="65" t="s">
        <v>255</v>
      </c>
      <c r="G312" s="66">
        <v>46270</v>
      </c>
      <c r="H312">
        <v>40509421</v>
      </c>
      <c r="I312">
        <v>10</v>
      </c>
      <c r="J312" s="65" t="s">
        <v>1583</v>
      </c>
      <c r="K312" s="65" t="s">
        <v>1584</v>
      </c>
      <c r="L312" s="66">
        <v>46270</v>
      </c>
      <c r="M312" s="65" t="s">
        <v>279</v>
      </c>
      <c r="N312" s="65" t="s">
        <v>264</v>
      </c>
      <c r="O312" s="65" t="s">
        <v>259</v>
      </c>
      <c r="P312" s="66">
        <v>46270</v>
      </c>
      <c r="Q312" s="31">
        <f t="shared" si="8"/>
        <v>754</v>
      </c>
      <c r="R312" s="31">
        <f t="shared" si="9"/>
        <v>897</v>
      </c>
      <c r="S312" s="29">
        <f>IF($Q312&lt;Parâmetros!$E$19,$G312-1,$G312)</f>
        <v>46270</v>
      </c>
    </row>
    <row r="313" spans="1:19" ht="15" customHeight="1" x14ac:dyDescent="0.25">
      <c r="A313" s="122">
        <v>11415</v>
      </c>
      <c r="B313" s="65" t="s">
        <v>943</v>
      </c>
      <c r="C313" s="65" t="s">
        <v>290</v>
      </c>
      <c r="D313" s="66">
        <v>46276</v>
      </c>
      <c r="E313" s="67">
        <v>2.5</v>
      </c>
      <c r="F313" s="65" t="s">
        <v>255</v>
      </c>
      <c r="G313" s="66">
        <v>46272</v>
      </c>
      <c r="H313">
        <v>40512227</v>
      </c>
      <c r="I313">
        <v>10</v>
      </c>
      <c r="J313" s="65" t="s">
        <v>3287</v>
      </c>
      <c r="K313" s="65" t="s">
        <v>3288</v>
      </c>
      <c r="L313" s="66">
        <v>46272</v>
      </c>
      <c r="M313" s="65" t="s">
        <v>258</v>
      </c>
      <c r="N313" s="65" t="s">
        <v>264</v>
      </c>
      <c r="O313" s="65" t="s">
        <v>259</v>
      </c>
      <c r="P313" s="66">
        <v>46276</v>
      </c>
      <c r="Q313" s="31">
        <f t="shared" si="8"/>
        <v>435</v>
      </c>
      <c r="R313" s="31">
        <f t="shared" si="9"/>
        <v>585</v>
      </c>
      <c r="S313" s="29">
        <f>IF($Q313&lt;Parâmetros!$E$19,$G313-1,$G313)</f>
        <v>46272</v>
      </c>
    </row>
    <row r="314" spans="1:19" ht="15" customHeight="1" x14ac:dyDescent="0.25">
      <c r="A314" s="122">
        <v>11415</v>
      </c>
      <c r="B314" s="65" t="s">
        <v>943</v>
      </c>
      <c r="C314" s="65" t="s">
        <v>290</v>
      </c>
      <c r="D314" s="66">
        <v>46276</v>
      </c>
      <c r="E314" s="67">
        <v>2.2200000000000002</v>
      </c>
      <c r="F314" s="65" t="s">
        <v>255</v>
      </c>
      <c r="G314" s="66">
        <v>46272</v>
      </c>
      <c r="H314">
        <v>40512740</v>
      </c>
      <c r="I314">
        <v>10</v>
      </c>
      <c r="J314" s="65" t="s">
        <v>3289</v>
      </c>
      <c r="K314" s="65" t="s">
        <v>3290</v>
      </c>
      <c r="L314" s="66">
        <v>46272</v>
      </c>
      <c r="M314" s="65" t="s">
        <v>258</v>
      </c>
      <c r="N314" s="65" t="s">
        <v>264</v>
      </c>
      <c r="O314" s="65" t="s">
        <v>259</v>
      </c>
      <c r="P314" s="66">
        <v>46276</v>
      </c>
      <c r="Q314" s="31">
        <f t="shared" si="8"/>
        <v>587</v>
      </c>
      <c r="R314" s="31">
        <f t="shared" si="9"/>
        <v>720</v>
      </c>
      <c r="S314" s="29">
        <f>IF($Q314&lt;Parâmetros!$E$19,$G314-1,$G314)</f>
        <v>46272</v>
      </c>
    </row>
    <row r="315" spans="1:19" ht="15" customHeight="1" x14ac:dyDescent="0.25">
      <c r="A315" s="122">
        <v>11415</v>
      </c>
      <c r="B315" s="65" t="s">
        <v>943</v>
      </c>
      <c r="C315" s="65" t="s">
        <v>290</v>
      </c>
      <c r="D315" s="66">
        <v>46276</v>
      </c>
      <c r="E315" s="67">
        <v>2.25</v>
      </c>
      <c r="F315" s="65" t="s">
        <v>255</v>
      </c>
      <c r="G315" s="66">
        <v>46272</v>
      </c>
      <c r="H315">
        <v>40512200</v>
      </c>
      <c r="I315">
        <v>10</v>
      </c>
      <c r="J315" s="65" t="s">
        <v>1085</v>
      </c>
      <c r="K315" s="65" t="s">
        <v>3291</v>
      </c>
      <c r="L315" s="66">
        <v>46272</v>
      </c>
      <c r="M315" s="65" t="s">
        <v>258</v>
      </c>
      <c r="N315" s="65" t="s">
        <v>264</v>
      </c>
      <c r="O315" s="65" t="s">
        <v>259</v>
      </c>
      <c r="P315" s="66">
        <v>46276</v>
      </c>
      <c r="Q315" s="31">
        <f t="shared" si="8"/>
        <v>780</v>
      </c>
      <c r="R315" s="31">
        <f t="shared" si="9"/>
        <v>915</v>
      </c>
      <c r="S315" s="29">
        <f>IF($Q315&lt;Parâmetros!$E$19,$G315-1,$G315)</f>
        <v>46272</v>
      </c>
    </row>
    <row r="316" spans="1:19" ht="15" customHeight="1" x14ac:dyDescent="0.25">
      <c r="A316" s="122">
        <v>11415</v>
      </c>
      <c r="B316" s="65" t="s">
        <v>943</v>
      </c>
      <c r="C316" s="65" t="s">
        <v>290</v>
      </c>
      <c r="D316" s="66">
        <v>46276</v>
      </c>
      <c r="E316" s="67">
        <v>0.94</v>
      </c>
      <c r="F316" s="65" t="s">
        <v>255</v>
      </c>
      <c r="G316" s="66">
        <v>46273</v>
      </c>
      <c r="H316">
        <v>40512199</v>
      </c>
      <c r="I316">
        <v>10</v>
      </c>
      <c r="J316" s="65" t="s">
        <v>3292</v>
      </c>
      <c r="K316" s="65" t="s">
        <v>3293</v>
      </c>
      <c r="L316" s="66">
        <v>46273</v>
      </c>
      <c r="M316" s="65" t="s">
        <v>258</v>
      </c>
      <c r="N316" s="65" t="s">
        <v>264</v>
      </c>
      <c r="O316" s="65" t="s">
        <v>259</v>
      </c>
      <c r="P316" s="66">
        <v>46276</v>
      </c>
      <c r="Q316" s="31">
        <f t="shared" si="8"/>
        <v>780</v>
      </c>
      <c r="R316" s="31">
        <f t="shared" si="9"/>
        <v>836</v>
      </c>
      <c r="S316" s="29">
        <f>IF($Q316&lt;Parâmetros!$E$19,$G316-1,$G316)</f>
        <v>46273</v>
      </c>
    </row>
    <row r="317" spans="1:19" ht="15" customHeight="1" x14ac:dyDescent="0.25">
      <c r="A317" s="122">
        <v>11415</v>
      </c>
      <c r="B317" s="65" t="s">
        <v>943</v>
      </c>
      <c r="C317" s="65" t="s">
        <v>290</v>
      </c>
      <c r="D317" s="66">
        <v>46276</v>
      </c>
      <c r="E317" s="67">
        <v>0.95</v>
      </c>
      <c r="F317" s="65" t="s">
        <v>255</v>
      </c>
      <c r="G317" s="66">
        <v>46273</v>
      </c>
      <c r="H317">
        <v>40512228</v>
      </c>
      <c r="I317">
        <v>10</v>
      </c>
      <c r="J317" s="65" t="s">
        <v>3294</v>
      </c>
      <c r="K317" s="65" t="s">
        <v>3295</v>
      </c>
      <c r="L317" s="66">
        <v>46273</v>
      </c>
      <c r="M317" s="65" t="s">
        <v>258</v>
      </c>
      <c r="N317" s="65" t="s">
        <v>264</v>
      </c>
      <c r="O317" s="65" t="s">
        <v>259</v>
      </c>
      <c r="P317" s="66">
        <v>46276</v>
      </c>
      <c r="Q317" s="31">
        <f t="shared" si="8"/>
        <v>854</v>
      </c>
      <c r="R317" s="31">
        <f t="shared" si="9"/>
        <v>912</v>
      </c>
      <c r="S317" s="29">
        <f>IF($Q317&lt;Parâmetros!$E$19,$G317-1,$G317)</f>
        <v>46273</v>
      </c>
    </row>
    <row r="318" spans="1:19" ht="15" customHeight="1" x14ac:dyDescent="0.25">
      <c r="A318" s="122">
        <v>11415</v>
      </c>
      <c r="B318" s="65" t="s">
        <v>943</v>
      </c>
      <c r="C318" s="65" t="s">
        <v>290</v>
      </c>
      <c r="D318" s="66">
        <v>46276</v>
      </c>
      <c r="E318" s="67">
        <v>0.92</v>
      </c>
      <c r="F318" s="65" t="s">
        <v>255</v>
      </c>
      <c r="G318" s="66">
        <v>46273</v>
      </c>
      <c r="H318">
        <v>40512787</v>
      </c>
      <c r="I318">
        <v>10</v>
      </c>
      <c r="J318" s="65" t="s">
        <v>3296</v>
      </c>
      <c r="K318" s="65" t="s">
        <v>3297</v>
      </c>
      <c r="L318" s="66">
        <v>46273</v>
      </c>
      <c r="M318" s="65" t="s">
        <v>261</v>
      </c>
      <c r="N318" s="65" t="s">
        <v>264</v>
      </c>
      <c r="O318" s="65" t="s">
        <v>259</v>
      </c>
      <c r="P318" s="66">
        <v>46276</v>
      </c>
      <c r="Q318" s="31">
        <f t="shared" ref="Q318:Q381" si="10">IFERROR(VALUE(LEFT($J318,2))*60+VALUE(MID($J318,4,2)),9999)</f>
        <v>929</v>
      </c>
      <c r="R318" s="31">
        <f t="shared" ref="R318:R381" si="11">IFERROR(VALUE(LEFT($K318,2))*60+VALUE(MID($K318,4,2)),"")</f>
        <v>984</v>
      </c>
      <c r="S318" s="29">
        <f>IF($Q318&lt;Parâmetros!$E$19,$G318-1,$G318)</f>
        <v>46273</v>
      </c>
    </row>
    <row r="319" spans="1:19" ht="15" customHeight="1" x14ac:dyDescent="0.25">
      <c r="A319" s="122">
        <v>11415</v>
      </c>
      <c r="B319" s="65" t="s">
        <v>943</v>
      </c>
      <c r="C319" s="65" t="s">
        <v>290</v>
      </c>
      <c r="D319" s="66">
        <v>46276</v>
      </c>
      <c r="E319" s="67">
        <v>2.17</v>
      </c>
      <c r="F319" s="65" t="s">
        <v>255</v>
      </c>
      <c r="G319" s="66">
        <v>46274</v>
      </c>
      <c r="H319">
        <v>40473865</v>
      </c>
      <c r="I319">
        <v>10</v>
      </c>
      <c r="J319" s="65" t="s">
        <v>3298</v>
      </c>
      <c r="K319" s="65" t="s">
        <v>3299</v>
      </c>
      <c r="L319" s="66">
        <v>46274</v>
      </c>
      <c r="M319" s="65" t="s">
        <v>261</v>
      </c>
      <c r="N319">
        <v>3002630</v>
      </c>
      <c r="O319" s="65" t="s">
        <v>259</v>
      </c>
      <c r="P319" s="66">
        <v>46276</v>
      </c>
      <c r="Q319" s="31">
        <f t="shared" si="10"/>
        <v>439</v>
      </c>
      <c r="R319" s="31">
        <f t="shared" si="11"/>
        <v>570</v>
      </c>
      <c r="S319" s="29">
        <f>IF($Q319&lt;Parâmetros!$E$19,$G319-1,$G319)</f>
        <v>46274</v>
      </c>
    </row>
    <row r="320" spans="1:19" ht="15" customHeight="1" x14ac:dyDescent="0.25">
      <c r="A320" s="122">
        <v>11415</v>
      </c>
      <c r="B320" s="65" t="s">
        <v>943</v>
      </c>
      <c r="C320" s="65" t="s">
        <v>290</v>
      </c>
      <c r="D320" s="66">
        <v>46276</v>
      </c>
      <c r="E320" s="67">
        <v>1.94</v>
      </c>
      <c r="F320" s="65" t="s">
        <v>255</v>
      </c>
      <c r="G320" s="66">
        <v>46274</v>
      </c>
      <c r="H320">
        <v>40513291</v>
      </c>
      <c r="I320">
        <v>10</v>
      </c>
      <c r="J320" s="65" t="s">
        <v>3300</v>
      </c>
      <c r="K320" s="65" t="s">
        <v>3301</v>
      </c>
      <c r="L320" s="66">
        <v>46274</v>
      </c>
      <c r="M320" s="65" t="s">
        <v>261</v>
      </c>
      <c r="N320">
        <v>3010883</v>
      </c>
      <c r="O320" s="65" t="s">
        <v>259</v>
      </c>
      <c r="P320" s="66">
        <v>46276</v>
      </c>
      <c r="Q320" s="31">
        <f t="shared" si="10"/>
        <v>584</v>
      </c>
      <c r="R320" s="31">
        <f t="shared" si="11"/>
        <v>700</v>
      </c>
      <c r="S320" s="29">
        <f>IF($Q320&lt;Parâmetros!$E$19,$G320-1,$G320)</f>
        <v>46274</v>
      </c>
    </row>
    <row r="321" spans="1:19" ht="15" customHeight="1" x14ac:dyDescent="0.25">
      <c r="A321" s="122">
        <v>11415</v>
      </c>
      <c r="B321" s="65" t="s">
        <v>943</v>
      </c>
      <c r="C321" s="65" t="s">
        <v>290</v>
      </c>
      <c r="D321" s="66">
        <v>46276</v>
      </c>
      <c r="E321" s="67">
        <v>3.7</v>
      </c>
      <c r="F321" s="65" t="s">
        <v>255</v>
      </c>
      <c r="G321" s="66">
        <v>46274</v>
      </c>
      <c r="H321">
        <v>40514101</v>
      </c>
      <c r="I321">
        <v>10</v>
      </c>
      <c r="J321" s="65" t="s">
        <v>3302</v>
      </c>
      <c r="K321" s="65" t="s">
        <v>3303</v>
      </c>
      <c r="L321" s="66">
        <v>46274</v>
      </c>
      <c r="M321" s="65" t="s">
        <v>261</v>
      </c>
      <c r="N321">
        <v>3007360</v>
      </c>
      <c r="O321" s="65" t="s">
        <v>259</v>
      </c>
      <c r="P321" s="66">
        <v>46276</v>
      </c>
      <c r="Q321" s="31">
        <f t="shared" si="10"/>
        <v>769</v>
      </c>
      <c r="R321" s="31">
        <f t="shared" si="11"/>
        <v>991</v>
      </c>
      <c r="S321" s="29">
        <f>IF($Q321&lt;Parâmetros!$E$19,$G321-1,$G321)</f>
        <v>46274</v>
      </c>
    </row>
    <row r="322" spans="1:19" ht="15" customHeight="1" x14ac:dyDescent="0.25">
      <c r="A322" s="122">
        <v>11415</v>
      </c>
      <c r="B322" s="65" t="s">
        <v>943</v>
      </c>
      <c r="C322" s="65" t="s">
        <v>290</v>
      </c>
      <c r="D322" s="66">
        <v>46276</v>
      </c>
      <c r="E322" s="67">
        <v>4.72</v>
      </c>
      <c r="F322" s="65" t="s">
        <v>255</v>
      </c>
      <c r="G322" s="66">
        <v>46275</v>
      </c>
      <c r="H322">
        <v>40513574</v>
      </c>
      <c r="I322">
        <v>20</v>
      </c>
      <c r="J322" s="65" t="s">
        <v>3304</v>
      </c>
      <c r="K322" s="65" t="s">
        <v>3143</v>
      </c>
      <c r="L322" s="66">
        <v>46275</v>
      </c>
      <c r="M322" s="65" t="s">
        <v>261</v>
      </c>
      <c r="N322" s="65" t="s">
        <v>264</v>
      </c>
      <c r="O322" s="65" t="s">
        <v>259</v>
      </c>
      <c r="P322" s="66">
        <v>46276</v>
      </c>
      <c r="Q322" s="31">
        <f t="shared" si="10"/>
        <v>437</v>
      </c>
      <c r="R322" s="31">
        <f t="shared" si="11"/>
        <v>720</v>
      </c>
      <c r="S322" s="29">
        <f>IF($Q322&lt;Parâmetros!$E$19,$G322-1,$G322)</f>
        <v>46275</v>
      </c>
    </row>
    <row r="323" spans="1:19" ht="15" customHeight="1" x14ac:dyDescent="0.25">
      <c r="A323" s="122">
        <v>11415</v>
      </c>
      <c r="B323" s="65" t="s">
        <v>943</v>
      </c>
      <c r="C323" s="65" t="s">
        <v>290</v>
      </c>
      <c r="D323" s="66">
        <v>46276</v>
      </c>
      <c r="E323" s="67">
        <v>3.5</v>
      </c>
      <c r="F323" s="65" t="s">
        <v>255</v>
      </c>
      <c r="G323" s="66">
        <v>46275</v>
      </c>
      <c r="H323">
        <v>40513574</v>
      </c>
      <c r="I323">
        <v>20</v>
      </c>
      <c r="J323" s="65" t="s">
        <v>3305</v>
      </c>
      <c r="K323" s="65" t="s">
        <v>3306</v>
      </c>
      <c r="L323" s="66">
        <v>46275</v>
      </c>
      <c r="M323" s="65" t="s">
        <v>261</v>
      </c>
      <c r="N323" s="65" t="s">
        <v>264</v>
      </c>
      <c r="O323" s="65" t="s">
        <v>259</v>
      </c>
      <c r="P323" s="66">
        <v>46276</v>
      </c>
      <c r="Q323" s="31">
        <f t="shared" si="10"/>
        <v>780</v>
      </c>
      <c r="R323" s="31">
        <f t="shared" si="11"/>
        <v>990</v>
      </c>
      <c r="S323" s="29">
        <f>IF($Q323&lt;Parâmetros!$E$19,$G323-1,$G323)</f>
        <v>46275</v>
      </c>
    </row>
    <row r="324" spans="1:19" ht="15" customHeight="1" x14ac:dyDescent="0.25">
      <c r="A324" s="122">
        <v>11918</v>
      </c>
      <c r="B324" s="65" t="s">
        <v>187</v>
      </c>
      <c r="C324" s="65" t="s">
        <v>285</v>
      </c>
      <c r="D324" s="66">
        <v>46267</v>
      </c>
      <c r="E324" s="67">
        <v>4.3</v>
      </c>
      <c r="F324" s="65" t="s">
        <v>255</v>
      </c>
      <c r="G324" s="66">
        <v>46265</v>
      </c>
      <c r="H324">
        <v>40491684</v>
      </c>
      <c r="I324">
        <v>10</v>
      </c>
      <c r="J324" s="65" t="s">
        <v>872</v>
      </c>
      <c r="K324" s="65" t="s">
        <v>873</v>
      </c>
      <c r="L324" s="66">
        <v>46265</v>
      </c>
      <c r="M324" s="65" t="s">
        <v>261</v>
      </c>
      <c r="N324" s="65" t="s">
        <v>264</v>
      </c>
      <c r="O324" s="65" t="s">
        <v>259</v>
      </c>
      <c r="P324" s="66">
        <v>46267</v>
      </c>
      <c r="Q324" s="31">
        <f t="shared" si="10"/>
        <v>429</v>
      </c>
      <c r="R324" s="31">
        <f t="shared" si="11"/>
        <v>686</v>
      </c>
      <c r="S324" s="29">
        <f>IF($Q324&lt;Parâmetros!$E$19,$G324-1,$G324)</f>
        <v>46265</v>
      </c>
    </row>
    <row r="325" spans="1:19" ht="15" customHeight="1" x14ac:dyDescent="0.25">
      <c r="A325" s="122">
        <v>11918</v>
      </c>
      <c r="B325" s="65" t="s">
        <v>187</v>
      </c>
      <c r="C325" s="65" t="s">
        <v>285</v>
      </c>
      <c r="D325" s="66">
        <v>46267</v>
      </c>
      <c r="E325" s="67">
        <v>1.44</v>
      </c>
      <c r="F325" s="65" t="s">
        <v>255</v>
      </c>
      <c r="G325" s="66">
        <v>46265</v>
      </c>
      <c r="H325">
        <v>40491684</v>
      </c>
      <c r="I325">
        <v>10</v>
      </c>
      <c r="J325" s="65" t="s">
        <v>874</v>
      </c>
      <c r="K325" s="65" t="s">
        <v>875</v>
      </c>
      <c r="L325" s="66">
        <v>46265</v>
      </c>
      <c r="M325" s="65" t="s">
        <v>261</v>
      </c>
      <c r="N325" s="65" t="s">
        <v>264</v>
      </c>
      <c r="O325" s="65" t="s">
        <v>259</v>
      </c>
      <c r="P325" s="66">
        <v>46267</v>
      </c>
      <c r="Q325" s="31">
        <f t="shared" si="10"/>
        <v>753</v>
      </c>
      <c r="R325" s="31">
        <f t="shared" si="11"/>
        <v>840</v>
      </c>
      <c r="S325" s="29">
        <f>IF($Q325&lt;Parâmetros!$E$19,$G325-1,$G325)</f>
        <v>46265</v>
      </c>
    </row>
    <row r="326" spans="1:19" ht="15" customHeight="1" x14ac:dyDescent="0.25">
      <c r="A326" s="122">
        <v>11918</v>
      </c>
      <c r="B326" s="65" t="s">
        <v>187</v>
      </c>
      <c r="C326" s="65" t="s">
        <v>285</v>
      </c>
      <c r="D326" s="66">
        <v>46267</v>
      </c>
      <c r="E326" s="67">
        <v>2.37</v>
      </c>
      <c r="F326" s="65" t="s">
        <v>255</v>
      </c>
      <c r="G326" s="66">
        <v>46265</v>
      </c>
      <c r="H326">
        <v>40488315</v>
      </c>
      <c r="I326">
        <v>50</v>
      </c>
      <c r="J326" s="65" t="s">
        <v>876</v>
      </c>
      <c r="K326" s="65" t="s">
        <v>680</v>
      </c>
      <c r="L326" s="66">
        <v>46265</v>
      </c>
      <c r="M326" s="65" t="s">
        <v>261</v>
      </c>
      <c r="N326" s="65" t="s">
        <v>264</v>
      </c>
      <c r="O326" s="65" t="s">
        <v>259</v>
      </c>
      <c r="P326" s="66">
        <v>46267</v>
      </c>
      <c r="Q326" s="31">
        <f t="shared" si="10"/>
        <v>847</v>
      </c>
      <c r="R326" s="31">
        <f t="shared" si="11"/>
        <v>990</v>
      </c>
      <c r="S326" s="29">
        <f>IF($Q326&lt;Parâmetros!$E$19,$G326-1,$G326)</f>
        <v>46265</v>
      </c>
    </row>
    <row r="327" spans="1:19" ht="15" customHeight="1" x14ac:dyDescent="0.25">
      <c r="A327" s="122">
        <v>11918</v>
      </c>
      <c r="B327" s="65" t="s">
        <v>187</v>
      </c>
      <c r="C327" s="65" t="s">
        <v>285</v>
      </c>
      <c r="D327" s="66">
        <v>46267</v>
      </c>
      <c r="E327" s="67">
        <v>1.1499999999999999</v>
      </c>
      <c r="F327" s="65" t="s">
        <v>255</v>
      </c>
      <c r="G327" s="66">
        <v>46266</v>
      </c>
      <c r="H327">
        <v>40510403</v>
      </c>
      <c r="I327">
        <v>10</v>
      </c>
      <c r="J327" s="65" t="s">
        <v>877</v>
      </c>
      <c r="K327" s="65" t="s">
        <v>878</v>
      </c>
      <c r="L327" s="66">
        <v>46266</v>
      </c>
      <c r="M327" s="65" t="s">
        <v>261</v>
      </c>
      <c r="N327" s="65" t="s">
        <v>264</v>
      </c>
      <c r="O327" s="65" t="s">
        <v>259</v>
      </c>
      <c r="P327" s="66">
        <v>46267</v>
      </c>
      <c r="Q327" s="31">
        <f t="shared" si="10"/>
        <v>427</v>
      </c>
      <c r="R327" s="31">
        <f t="shared" si="11"/>
        <v>496</v>
      </c>
      <c r="S327" s="29">
        <f>IF($Q327&lt;Parâmetros!$E$19,$G327-1,$G327)</f>
        <v>46266</v>
      </c>
    </row>
    <row r="328" spans="1:19" ht="15" customHeight="1" x14ac:dyDescent="0.25">
      <c r="A328" s="122">
        <v>11918</v>
      </c>
      <c r="B328" s="65" t="s">
        <v>187</v>
      </c>
      <c r="C328" s="65" t="s">
        <v>285</v>
      </c>
      <c r="D328" s="66">
        <v>46267</v>
      </c>
      <c r="E328" s="67">
        <v>2.99</v>
      </c>
      <c r="F328" s="65" t="s">
        <v>255</v>
      </c>
      <c r="G328" s="66">
        <v>46266</v>
      </c>
      <c r="H328">
        <v>40508402</v>
      </c>
      <c r="I328">
        <v>10</v>
      </c>
      <c r="J328" s="65" t="s">
        <v>879</v>
      </c>
      <c r="K328" s="65" t="s">
        <v>880</v>
      </c>
      <c r="L328" s="66">
        <v>46266</v>
      </c>
      <c r="M328" s="65" t="s">
        <v>261</v>
      </c>
      <c r="N328" s="65" t="s">
        <v>264</v>
      </c>
      <c r="O328" s="65" t="s">
        <v>259</v>
      </c>
      <c r="P328" s="66">
        <v>46267</v>
      </c>
      <c r="Q328" s="31">
        <f t="shared" si="10"/>
        <v>510</v>
      </c>
      <c r="R328" s="31">
        <f t="shared" si="11"/>
        <v>689</v>
      </c>
      <c r="S328" s="29">
        <f>IF($Q328&lt;Parâmetros!$E$19,$G328-1,$G328)</f>
        <v>46266</v>
      </c>
    </row>
    <row r="329" spans="1:19" ht="15" customHeight="1" x14ac:dyDescent="0.25">
      <c r="A329" s="122">
        <v>11918</v>
      </c>
      <c r="B329" s="65" t="s">
        <v>187</v>
      </c>
      <c r="C329" s="65" t="s">
        <v>285</v>
      </c>
      <c r="D329" s="66">
        <v>46267</v>
      </c>
      <c r="E329" s="67">
        <v>2.42</v>
      </c>
      <c r="F329" s="65" t="s">
        <v>255</v>
      </c>
      <c r="G329" s="66">
        <v>46266</v>
      </c>
      <c r="H329">
        <v>40471862</v>
      </c>
      <c r="I329">
        <v>30</v>
      </c>
      <c r="J329" s="65" t="s">
        <v>881</v>
      </c>
      <c r="K329" s="65" t="s">
        <v>321</v>
      </c>
      <c r="L329" s="66">
        <v>46266</v>
      </c>
      <c r="M329" s="65" t="s">
        <v>258</v>
      </c>
      <c r="N329" s="65" t="s">
        <v>264</v>
      </c>
      <c r="O329" s="65" t="s">
        <v>259</v>
      </c>
      <c r="P329" s="66">
        <v>46267</v>
      </c>
      <c r="Q329" s="31">
        <f t="shared" si="10"/>
        <v>754</v>
      </c>
      <c r="R329" s="31">
        <f t="shared" si="11"/>
        <v>900</v>
      </c>
      <c r="S329" s="29">
        <f>IF($Q329&lt;Parâmetros!$E$19,$G329-1,$G329)</f>
        <v>46266</v>
      </c>
    </row>
    <row r="330" spans="1:19" ht="15" customHeight="1" x14ac:dyDescent="0.25">
      <c r="A330" s="122">
        <v>11918</v>
      </c>
      <c r="B330" s="65" t="s">
        <v>187</v>
      </c>
      <c r="C330" s="65" t="s">
        <v>285</v>
      </c>
      <c r="D330" s="66">
        <v>46267</v>
      </c>
      <c r="E330" s="67">
        <v>1.35</v>
      </c>
      <c r="F330" s="65" t="s">
        <v>255</v>
      </c>
      <c r="G330" s="66">
        <v>46266</v>
      </c>
      <c r="H330">
        <v>40508402</v>
      </c>
      <c r="I330">
        <v>10</v>
      </c>
      <c r="J330" s="65" t="s">
        <v>882</v>
      </c>
      <c r="K330" s="65" t="s">
        <v>883</v>
      </c>
      <c r="L330" s="66">
        <v>46266</v>
      </c>
      <c r="M330" s="65" t="s">
        <v>261</v>
      </c>
      <c r="N330" s="65" t="s">
        <v>264</v>
      </c>
      <c r="O330" s="65" t="s">
        <v>259</v>
      </c>
      <c r="P330" s="66">
        <v>46267</v>
      </c>
      <c r="Q330" s="31">
        <f t="shared" si="10"/>
        <v>905</v>
      </c>
      <c r="R330" s="31">
        <f t="shared" si="11"/>
        <v>986</v>
      </c>
      <c r="S330" s="29">
        <f>IF($Q330&lt;Parâmetros!$E$19,$G330-1,$G330)</f>
        <v>46266</v>
      </c>
    </row>
    <row r="331" spans="1:19" ht="15" customHeight="1" x14ac:dyDescent="0.25">
      <c r="A331" s="122">
        <v>11918</v>
      </c>
      <c r="B331" s="65" t="s">
        <v>187</v>
      </c>
      <c r="C331" s="65" t="s">
        <v>285</v>
      </c>
      <c r="D331" s="66">
        <v>46269</v>
      </c>
      <c r="E331" s="67">
        <v>4.29</v>
      </c>
      <c r="F331" s="65" t="s">
        <v>255</v>
      </c>
      <c r="G331" s="66">
        <v>46267</v>
      </c>
      <c r="H331">
        <v>40508402</v>
      </c>
      <c r="I331">
        <v>10</v>
      </c>
      <c r="J331" s="65" t="s">
        <v>1585</v>
      </c>
      <c r="K331" s="65" t="s">
        <v>1586</v>
      </c>
      <c r="L331" s="66">
        <v>46267</v>
      </c>
      <c r="M331" s="65" t="s">
        <v>261</v>
      </c>
      <c r="N331" s="65" t="s">
        <v>264</v>
      </c>
      <c r="O331" s="65" t="s">
        <v>259</v>
      </c>
      <c r="P331" s="66">
        <v>46269</v>
      </c>
      <c r="Q331" s="31">
        <f t="shared" si="10"/>
        <v>427</v>
      </c>
      <c r="R331" s="31">
        <f t="shared" si="11"/>
        <v>685</v>
      </c>
      <c r="S331" s="29">
        <f>IF($Q331&lt;Parâmetros!$E$19,$G331-1,$G331)</f>
        <v>46267</v>
      </c>
    </row>
    <row r="332" spans="1:19" ht="15" customHeight="1" x14ac:dyDescent="0.25">
      <c r="A332" s="122">
        <v>11918</v>
      </c>
      <c r="B332" s="65" t="s">
        <v>187</v>
      </c>
      <c r="C332" s="65" t="s">
        <v>285</v>
      </c>
      <c r="D332" s="66">
        <v>46269</v>
      </c>
      <c r="E332" s="67">
        <v>3.94</v>
      </c>
      <c r="F332" s="65" t="s">
        <v>255</v>
      </c>
      <c r="G332" s="66">
        <v>46267</v>
      </c>
      <c r="H332">
        <v>40508402</v>
      </c>
      <c r="I332">
        <v>10</v>
      </c>
      <c r="J332" s="65" t="s">
        <v>1587</v>
      </c>
      <c r="K332" s="65" t="s">
        <v>1588</v>
      </c>
      <c r="L332" s="66">
        <v>46267</v>
      </c>
      <c r="M332" s="65" t="s">
        <v>261</v>
      </c>
      <c r="N332" s="65" t="s">
        <v>264</v>
      </c>
      <c r="O332" s="65" t="s">
        <v>259</v>
      </c>
      <c r="P332" s="66">
        <v>46269</v>
      </c>
      <c r="Q332" s="31">
        <f t="shared" si="10"/>
        <v>755</v>
      </c>
      <c r="R332" s="31">
        <f t="shared" si="11"/>
        <v>992</v>
      </c>
      <c r="S332" s="29">
        <f>IF($Q332&lt;Parâmetros!$E$19,$G332-1,$G332)</f>
        <v>46267</v>
      </c>
    </row>
    <row r="333" spans="1:19" ht="15" customHeight="1" x14ac:dyDescent="0.25">
      <c r="A333" s="122">
        <v>11918</v>
      </c>
      <c r="B333" s="65" t="s">
        <v>187</v>
      </c>
      <c r="C333" s="65" t="s">
        <v>285</v>
      </c>
      <c r="D333" s="66">
        <v>46269</v>
      </c>
      <c r="E333" s="67">
        <v>4.3</v>
      </c>
      <c r="F333" s="65" t="s">
        <v>255</v>
      </c>
      <c r="G333" s="66">
        <v>46268</v>
      </c>
      <c r="H333">
        <v>40508402</v>
      </c>
      <c r="I333">
        <v>10</v>
      </c>
      <c r="J333" s="65" t="s">
        <v>1589</v>
      </c>
      <c r="K333" s="65" t="s">
        <v>1590</v>
      </c>
      <c r="L333" s="66">
        <v>46268</v>
      </c>
      <c r="M333" s="65" t="s">
        <v>261</v>
      </c>
      <c r="N333" s="65" t="s">
        <v>264</v>
      </c>
      <c r="O333" s="65" t="s">
        <v>259</v>
      </c>
      <c r="P333" s="66">
        <v>46269</v>
      </c>
      <c r="Q333" s="31">
        <f t="shared" si="10"/>
        <v>427</v>
      </c>
      <c r="R333" s="31">
        <f t="shared" si="11"/>
        <v>685</v>
      </c>
      <c r="S333" s="29">
        <f>IF($Q333&lt;Parâmetros!$E$19,$G333-1,$G333)</f>
        <v>46268</v>
      </c>
    </row>
    <row r="334" spans="1:19" ht="15" customHeight="1" x14ac:dyDescent="0.25">
      <c r="A334" s="122">
        <v>11918</v>
      </c>
      <c r="B334" s="65" t="s">
        <v>187</v>
      </c>
      <c r="C334" s="65" t="s">
        <v>285</v>
      </c>
      <c r="D334" s="66">
        <v>46269</v>
      </c>
      <c r="E334" s="67">
        <v>3.99</v>
      </c>
      <c r="F334" s="65" t="s">
        <v>255</v>
      </c>
      <c r="G334" s="66">
        <v>46268</v>
      </c>
      <c r="H334">
        <v>40411631</v>
      </c>
      <c r="I334">
        <v>20</v>
      </c>
      <c r="J334" s="65" t="s">
        <v>1591</v>
      </c>
      <c r="K334" s="65" t="s">
        <v>1592</v>
      </c>
      <c r="L334" s="66">
        <v>46268</v>
      </c>
      <c r="M334" s="65" t="s">
        <v>261</v>
      </c>
      <c r="N334" s="65" t="s">
        <v>264</v>
      </c>
      <c r="O334" s="65" t="s">
        <v>259</v>
      </c>
      <c r="P334" s="66">
        <v>46269</v>
      </c>
      <c r="Q334" s="31">
        <f t="shared" si="10"/>
        <v>753</v>
      </c>
      <c r="R334" s="31">
        <f t="shared" si="11"/>
        <v>992</v>
      </c>
      <c r="S334" s="29">
        <f>IF($Q334&lt;Parâmetros!$E$19,$G334-1,$G334)</f>
        <v>46268</v>
      </c>
    </row>
    <row r="335" spans="1:19" ht="15" customHeight="1" x14ac:dyDescent="0.25">
      <c r="A335" s="122">
        <v>11918</v>
      </c>
      <c r="B335" s="65" t="s">
        <v>187</v>
      </c>
      <c r="C335" s="65" t="s">
        <v>285</v>
      </c>
      <c r="D335" s="66">
        <v>46269</v>
      </c>
      <c r="E335" s="67">
        <v>4.2699999999999996</v>
      </c>
      <c r="F335" s="65" t="s">
        <v>255</v>
      </c>
      <c r="G335" s="66">
        <v>46269</v>
      </c>
      <c r="H335">
        <v>40472155</v>
      </c>
      <c r="I335">
        <v>20</v>
      </c>
      <c r="J335" s="65" t="s">
        <v>1593</v>
      </c>
      <c r="K335" s="65" t="s">
        <v>1594</v>
      </c>
      <c r="L335" s="66">
        <v>46269</v>
      </c>
      <c r="M335" s="65" t="s">
        <v>261</v>
      </c>
      <c r="N335" s="65" t="s">
        <v>264</v>
      </c>
      <c r="O335" s="65" t="s">
        <v>259</v>
      </c>
      <c r="P335" s="66">
        <v>46269</v>
      </c>
      <c r="Q335" s="31">
        <f t="shared" si="10"/>
        <v>430</v>
      </c>
      <c r="R335" s="31">
        <f t="shared" si="11"/>
        <v>687</v>
      </c>
      <c r="S335" s="29">
        <f>IF($Q335&lt;Parâmetros!$E$19,$G335-1,$G335)</f>
        <v>46269</v>
      </c>
    </row>
    <row r="336" spans="1:19" ht="15" customHeight="1" x14ac:dyDescent="0.25">
      <c r="A336" s="122">
        <v>11918</v>
      </c>
      <c r="B336" s="65" t="s">
        <v>187</v>
      </c>
      <c r="C336" s="65" t="s">
        <v>285</v>
      </c>
      <c r="D336" s="66">
        <v>46269</v>
      </c>
      <c r="E336" s="67">
        <v>3.45</v>
      </c>
      <c r="F336" s="65" t="s">
        <v>255</v>
      </c>
      <c r="G336" s="66">
        <v>46269</v>
      </c>
      <c r="H336">
        <v>40497617</v>
      </c>
      <c r="I336">
        <v>10</v>
      </c>
      <c r="J336" s="65" t="s">
        <v>1595</v>
      </c>
      <c r="K336" s="65" t="s">
        <v>1596</v>
      </c>
      <c r="L336" s="66">
        <v>46269</v>
      </c>
      <c r="M336" s="65" t="s">
        <v>261</v>
      </c>
      <c r="N336" s="65" t="s">
        <v>264</v>
      </c>
      <c r="O336" s="65" t="s">
        <v>259</v>
      </c>
      <c r="P336" s="66">
        <v>46269</v>
      </c>
      <c r="Q336" s="31">
        <f t="shared" si="10"/>
        <v>753</v>
      </c>
      <c r="R336" s="31">
        <f t="shared" si="11"/>
        <v>960</v>
      </c>
      <c r="S336" s="29">
        <f>IF($Q336&lt;Parâmetros!$E$19,$G336-1,$G336)</f>
        <v>46269</v>
      </c>
    </row>
    <row r="337" spans="1:19" ht="15" customHeight="1" x14ac:dyDescent="0.25">
      <c r="A337" s="122">
        <v>11918</v>
      </c>
      <c r="B337" s="65" t="s">
        <v>187</v>
      </c>
      <c r="C337" s="65" t="s">
        <v>285</v>
      </c>
      <c r="D337" s="66">
        <v>46270</v>
      </c>
      <c r="E337" s="67">
        <v>4.3</v>
      </c>
      <c r="F337" s="65" t="s">
        <v>255</v>
      </c>
      <c r="G337" s="66">
        <v>46270</v>
      </c>
      <c r="H337">
        <v>40488315</v>
      </c>
      <c r="I337">
        <v>50</v>
      </c>
      <c r="J337" s="65" t="s">
        <v>1597</v>
      </c>
      <c r="K337" s="65" t="s">
        <v>1598</v>
      </c>
      <c r="L337" s="66">
        <v>46270</v>
      </c>
      <c r="M337" s="65" t="s">
        <v>261</v>
      </c>
      <c r="N337" s="65" t="s">
        <v>264</v>
      </c>
      <c r="O337" s="65" t="s">
        <v>259</v>
      </c>
      <c r="P337" s="66">
        <v>46270</v>
      </c>
      <c r="Q337" s="31">
        <f t="shared" si="10"/>
        <v>428</v>
      </c>
      <c r="R337" s="31">
        <f t="shared" si="11"/>
        <v>686</v>
      </c>
      <c r="S337" s="29">
        <f>IF($Q337&lt;Parâmetros!$E$19,$G337-1,$G337)</f>
        <v>46270</v>
      </c>
    </row>
    <row r="338" spans="1:19" ht="15" customHeight="1" x14ac:dyDescent="0.25">
      <c r="A338" s="122">
        <v>11918</v>
      </c>
      <c r="B338" s="65" t="s">
        <v>187</v>
      </c>
      <c r="C338" s="65" t="s">
        <v>285</v>
      </c>
      <c r="D338" s="66">
        <v>46270</v>
      </c>
      <c r="E338" s="67">
        <v>0.72</v>
      </c>
      <c r="F338" s="65" t="s">
        <v>255</v>
      </c>
      <c r="G338" s="66">
        <v>46270</v>
      </c>
      <c r="H338">
        <v>40510400</v>
      </c>
      <c r="I338">
        <v>10</v>
      </c>
      <c r="J338" s="65" t="s">
        <v>1599</v>
      </c>
      <c r="K338" s="65" t="s">
        <v>1600</v>
      </c>
      <c r="L338" s="66">
        <v>46270</v>
      </c>
      <c r="M338" s="65" t="s">
        <v>261</v>
      </c>
      <c r="N338" s="65" t="s">
        <v>264</v>
      </c>
      <c r="O338" s="65" t="s">
        <v>259</v>
      </c>
      <c r="P338" s="66">
        <v>46270</v>
      </c>
      <c r="Q338" s="31">
        <f t="shared" si="10"/>
        <v>755</v>
      </c>
      <c r="R338" s="31">
        <f t="shared" si="11"/>
        <v>799</v>
      </c>
      <c r="S338" s="29">
        <f>IF($Q338&lt;Parâmetros!$E$19,$G338-1,$G338)</f>
        <v>46270</v>
      </c>
    </row>
    <row r="339" spans="1:19" ht="15" customHeight="1" x14ac:dyDescent="0.25">
      <c r="A339" s="122">
        <v>11918</v>
      </c>
      <c r="B339" s="65" t="s">
        <v>187</v>
      </c>
      <c r="C339" s="65" t="s">
        <v>285</v>
      </c>
      <c r="D339" s="66">
        <v>46270</v>
      </c>
      <c r="E339" s="67">
        <v>1.59</v>
      </c>
      <c r="F339" s="65" t="s">
        <v>255</v>
      </c>
      <c r="G339" s="66">
        <v>46270</v>
      </c>
      <c r="H339">
        <v>40488315</v>
      </c>
      <c r="I339">
        <v>50</v>
      </c>
      <c r="J339" s="65" t="s">
        <v>1601</v>
      </c>
      <c r="K339" s="65" t="s">
        <v>1602</v>
      </c>
      <c r="L339" s="66">
        <v>46270</v>
      </c>
      <c r="M339" s="65" t="s">
        <v>261</v>
      </c>
      <c r="N339" s="65" t="s">
        <v>264</v>
      </c>
      <c r="O339" s="65" t="s">
        <v>259</v>
      </c>
      <c r="P339" s="66">
        <v>46270</v>
      </c>
      <c r="Q339" s="31">
        <f t="shared" si="10"/>
        <v>810</v>
      </c>
      <c r="R339" s="31">
        <f t="shared" si="11"/>
        <v>905</v>
      </c>
      <c r="S339" s="29">
        <f>IF($Q339&lt;Parâmetros!$E$19,$G339-1,$G339)</f>
        <v>46270</v>
      </c>
    </row>
    <row r="340" spans="1:19" ht="15" customHeight="1" x14ac:dyDescent="0.25">
      <c r="A340" s="122">
        <v>11918</v>
      </c>
      <c r="B340" s="65" t="s">
        <v>187</v>
      </c>
      <c r="C340" s="65" t="s">
        <v>285</v>
      </c>
      <c r="D340" s="66">
        <v>46274</v>
      </c>
      <c r="E340" s="67">
        <v>4.29</v>
      </c>
      <c r="F340" s="65" t="s">
        <v>255</v>
      </c>
      <c r="G340" s="66">
        <v>46273</v>
      </c>
      <c r="H340">
        <v>40470256</v>
      </c>
      <c r="I340">
        <v>70</v>
      </c>
      <c r="J340" s="65" t="s">
        <v>2681</v>
      </c>
      <c r="K340" s="65" t="s">
        <v>2682</v>
      </c>
      <c r="L340" s="66">
        <v>46273</v>
      </c>
      <c r="M340" s="65" t="s">
        <v>261</v>
      </c>
      <c r="N340" s="65" t="s">
        <v>264</v>
      </c>
      <c r="O340" s="65" t="s">
        <v>259</v>
      </c>
      <c r="P340" s="66">
        <v>46274</v>
      </c>
      <c r="Q340" s="31">
        <f t="shared" si="10"/>
        <v>432</v>
      </c>
      <c r="R340" s="31">
        <f t="shared" si="11"/>
        <v>689</v>
      </c>
      <c r="S340" s="29">
        <f>IF($Q340&lt;Parâmetros!$E$19,$G340-1,$G340)</f>
        <v>46273</v>
      </c>
    </row>
    <row r="341" spans="1:19" ht="15" customHeight="1" x14ac:dyDescent="0.25">
      <c r="A341" s="122">
        <v>11918</v>
      </c>
      <c r="B341" s="65" t="s">
        <v>187</v>
      </c>
      <c r="C341" s="65" t="s">
        <v>285</v>
      </c>
      <c r="D341" s="66">
        <v>46274</v>
      </c>
      <c r="E341" s="67">
        <v>3.99</v>
      </c>
      <c r="F341" s="65" t="s">
        <v>255</v>
      </c>
      <c r="G341" s="66">
        <v>46273</v>
      </c>
      <c r="H341">
        <v>40470256</v>
      </c>
      <c r="I341">
        <v>70</v>
      </c>
      <c r="J341" s="65" t="s">
        <v>2683</v>
      </c>
      <c r="K341" s="65" t="s">
        <v>2684</v>
      </c>
      <c r="L341" s="66">
        <v>46273</v>
      </c>
      <c r="M341" s="65" t="s">
        <v>261</v>
      </c>
      <c r="N341" s="65" t="s">
        <v>264</v>
      </c>
      <c r="O341" s="65" t="s">
        <v>259</v>
      </c>
      <c r="P341" s="66">
        <v>46274</v>
      </c>
      <c r="Q341" s="31">
        <f t="shared" si="10"/>
        <v>754</v>
      </c>
      <c r="R341" s="31">
        <f t="shared" si="11"/>
        <v>993</v>
      </c>
      <c r="S341" s="29">
        <f>IF($Q341&lt;Parâmetros!$E$19,$G341-1,$G341)</f>
        <v>46273</v>
      </c>
    </row>
    <row r="342" spans="1:19" ht="15" customHeight="1" x14ac:dyDescent="0.25">
      <c r="A342" s="122">
        <v>11918</v>
      </c>
      <c r="B342" s="65" t="s">
        <v>187</v>
      </c>
      <c r="C342" s="65" t="s">
        <v>285</v>
      </c>
      <c r="D342" s="66">
        <v>46276</v>
      </c>
      <c r="E342" s="67">
        <v>4.3899999999999997</v>
      </c>
      <c r="F342" s="65" t="s">
        <v>255</v>
      </c>
      <c r="G342" s="66">
        <v>46274</v>
      </c>
      <c r="H342">
        <v>40470256</v>
      </c>
      <c r="I342">
        <v>70</v>
      </c>
      <c r="J342" s="65" t="s">
        <v>620</v>
      </c>
      <c r="K342" s="65" t="s">
        <v>3042</v>
      </c>
      <c r="L342" s="66">
        <v>46274</v>
      </c>
      <c r="M342" s="65" t="s">
        <v>261</v>
      </c>
      <c r="N342" s="65" t="s">
        <v>264</v>
      </c>
      <c r="O342" s="65" t="s">
        <v>259</v>
      </c>
      <c r="P342" s="66">
        <v>46276</v>
      </c>
      <c r="Q342" s="31">
        <f t="shared" si="10"/>
        <v>425</v>
      </c>
      <c r="R342" s="31">
        <f t="shared" si="11"/>
        <v>688</v>
      </c>
      <c r="S342" s="29">
        <f>IF($Q342&lt;Parâmetros!$E$19,$G342-1,$G342)</f>
        <v>46274</v>
      </c>
    </row>
    <row r="343" spans="1:19" ht="15" customHeight="1" x14ac:dyDescent="0.25">
      <c r="A343" s="122">
        <v>11918</v>
      </c>
      <c r="B343" s="65" t="s">
        <v>187</v>
      </c>
      <c r="C343" s="65" t="s">
        <v>285</v>
      </c>
      <c r="D343" s="66">
        <v>46276</v>
      </c>
      <c r="E343" s="67">
        <v>3.8</v>
      </c>
      <c r="F343" s="65" t="s">
        <v>255</v>
      </c>
      <c r="G343" s="66">
        <v>46274</v>
      </c>
      <c r="H343">
        <v>40470256</v>
      </c>
      <c r="I343">
        <v>70</v>
      </c>
      <c r="J343" s="65" t="s">
        <v>3043</v>
      </c>
      <c r="K343" s="65" t="s">
        <v>3044</v>
      </c>
      <c r="L343" s="66">
        <v>46274</v>
      </c>
      <c r="M343" s="65" t="s">
        <v>261</v>
      </c>
      <c r="N343" s="65" t="s">
        <v>264</v>
      </c>
      <c r="O343" s="65" t="s">
        <v>259</v>
      </c>
      <c r="P343" s="66">
        <v>46276</v>
      </c>
      <c r="Q343" s="31">
        <f t="shared" si="10"/>
        <v>753</v>
      </c>
      <c r="R343" s="31">
        <f t="shared" si="11"/>
        <v>981</v>
      </c>
      <c r="S343" s="29">
        <f>IF($Q343&lt;Parâmetros!$E$19,$G343-1,$G343)</f>
        <v>46274</v>
      </c>
    </row>
    <row r="344" spans="1:19" ht="15" customHeight="1" x14ac:dyDescent="0.25">
      <c r="A344" s="122">
        <v>11918</v>
      </c>
      <c r="B344" s="65" t="s">
        <v>187</v>
      </c>
      <c r="C344" s="65" t="s">
        <v>285</v>
      </c>
      <c r="D344" s="66">
        <v>46276</v>
      </c>
      <c r="E344" s="67">
        <v>4.24</v>
      </c>
      <c r="F344" s="65" t="s">
        <v>255</v>
      </c>
      <c r="G344" s="66">
        <v>46275</v>
      </c>
      <c r="H344">
        <v>40470256</v>
      </c>
      <c r="I344">
        <v>70</v>
      </c>
      <c r="J344" s="65" t="s">
        <v>3045</v>
      </c>
      <c r="K344" s="65" t="s">
        <v>3046</v>
      </c>
      <c r="L344" s="66">
        <v>46275</v>
      </c>
      <c r="M344" s="65" t="s">
        <v>261</v>
      </c>
      <c r="N344" s="65" t="s">
        <v>264</v>
      </c>
      <c r="O344" s="65" t="s">
        <v>259</v>
      </c>
      <c r="P344" s="66">
        <v>46276</v>
      </c>
      <c r="Q344" s="31">
        <f t="shared" si="10"/>
        <v>432</v>
      </c>
      <c r="R344" s="31">
        <f t="shared" si="11"/>
        <v>686</v>
      </c>
      <c r="S344" s="29">
        <f>IF($Q344&lt;Parâmetros!$E$19,$G344-1,$G344)</f>
        <v>46275</v>
      </c>
    </row>
    <row r="345" spans="1:19" ht="15" customHeight="1" x14ac:dyDescent="0.25">
      <c r="A345" s="122">
        <v>11918</v>
      </c>
      <c r="B345" s="65" t="s">
        <v>187</v>
      </c>
      <c r="C345" s="65" t="s">
        <v>285</v>
      </c>
      <c r="D345" s="66">
        <v>46277</v>
      </c>
      <c r="E345" s="67">
        <v>3.92</v>
      </c>
      <c r="F345" s="65" t="s">
        <v>255</v>
      </c>
      <c r="G345" s="66">
        <v>46275</v>
      </c>
      <c r="H345">
        <v>40514080</v>
      </c>
      <c r="I345">
        <v>10</v>
      </c>
      <c r="J345" s="65" t="s">
        <v>3307</v>
      </c>
      <c r="K345" s="65" t="s">
        <v>3308</v>
      </c>
      <c r="L345" s="66">
        <v>46275</v>
      </c>
      <c r="M345" s="65" t="s">
        <v>261</v>
      </c>
      <c r="N345" s="65" t="s">
        <v>264</v>
      </c>
      <c r="O345" s="65" t="s">
        <v>259</v>
      </c>
      <c r="P345" s="66">
        <v>46277</v>
      </c>
      <c r="Q345" s="31">
        <f t="shared" si="10"/>
        <v>757</v>
      </c>
      <c r="R345" s="31">
        <f t="shared" si="11"/>
        <v>992</v>
      </c>
      <c r="S345" s="29">
        <f>IF($Q345&lt;Parâmetros!$E$19,$G345-1,$G345)</f>
        <v>46275</v>
      </c>
    </row>
    <row r="346" spans="1:19" ht="15" customHeight="1" x14ac:dyDescent="0.25">
      <c r="A346" s="122">
        <v>11918</v>
      </c>
      <c r="B346" s="65" t="s">
        <v>187</v>
      </c>
      <c r="C346" s="65" t="s">
        <v>285</v>
      </c>
      <c r="D346" s="66">
        <v>46277</v>
      </c>
      <c r="E346" s="67">
        <v>4.24</v>
      </c>
      <c r="F346" s="65" t="s">
        <v>255</v>
      </c>
      <c r="G346" s="66">
        <v>46276</v>
      </c>
      <c r="H346">
        <v>40470256</v>
      </c>
      <c r="I346">
        <v>70</v>
      </c>
      <c r="J346" s="65" t="s">
        <v>3309</v>
      </c>
      <c r="K346" s="65" t="s">
        <v>3310</v>
      </c>
      <c r="L346" s="66">
        <v>46276</v>
      </c>
      <c r="M346" s="65" t="s">
        <v>261</v>
      </c>
      <c r="N346" s="65" t="s">
        <v>264</v>
      </c>
      <c r="O346" s="65" t="s">
        <v>259</v>
      </c>
      <c r="P346" s="66">
        <v>46277</v>
      </c>
      <c r="Q346" s="31">
        <f t="shared" si="10"/>
        <v>432</v>
      </c>
      <c r="R346" s="31">
        <f t="shared" si="11"/>
        <v>687</v>
      </c>
      <c r="S346" s="29">
        <f>IF($Q346&lt;Parâmetros!$E$19,$G346-1,$G346)</f>
        <v>46276</v>
      </c>
    </row>
    <row r="347" spans="1:19" ht="15" customHeight="1" x14ac:dyDescent="0.25">
      <c r="A347" s="122">
        <v>11918</v>
      </c>
      <c r="B347" s="65" t="s">
        <v>187</v>
      </c>
      <c r="C347" s="65" t="s">
        <v>285</v>
      </c>
      <c r="D347" s="66">
        <v>46277</v>
      </c>
      <c r="E347" s="67">
        <v>3.95</v>
      </c>
      <c r="F347" s="65" t="s">
        <v>255</v>
      </c>
      <c r="G347" s="66">
        <v>46276</v>
      </c>
      <c r="H347">
        <v>40512119</v>
      </c>
      <c r="I347">
        <v>10</v>
      </c>
      <c r="J347" s="65" t="s">
        <v>3311</v>
      </c>
      <c r="K347" s="65" t="s">
        <v>3312</v>
      </c>
      <c r="L347" s="66">
        <v>46276</v>
      </c>
      <c r="M347" s="65" t="s">
        <v>261</v>
      </c>
      <c r="N347" s="65" t="s">
        <v>264</v>
      </c>
      <c r="O347" s="65" t="s">
        <v>259</v>
      </c>
      <c r="P347" s="66">
        <v>46277</v>
      </c>
      <c r="Q347" s="31">
        <f t="shared" si="10"/>
        <v>752</v>
      </c>
      <c r="R347" s="31">
        <f t="shared" si="11"/>
        <v>990</v>
      </c>
      <c r="S347" s="29">
        <f>IF($Q347&lt;Parâmetros!$E$19,$G347-1,$G347)</f>
        <v>46276</v>
      </c>
    </row>
    <row r="348" spans="1:19" ht="15" customHeight="1" x14ac:dyDescent="0.25">
      <c r="A348" s="122">
        <v>11950</v>
      </c>
      <c r="B348" s="65" t="s">
        <v>162</v>
      </c>
      <c r="C348" s="65" t="s">
        <v>288</v>
      </c>
      <c r="D348" s="66">
        <v>46265</v>
      </c>
      <c r="E348" s="67">
        <v>5.39</v>
      </c>
      <c r="F348" s="65" t="s">
        <v>255</v>
      </c>
      <c r="G348" s="66">
        <v>46265</v>
      </c>
      <c r="H348">
        <v>40510448</v>
      </c>
      <c r="I348">
        <v>10</v>
      </c>
      <c r="J348" s="65" t="s">
        <v>529</v>
      </c>
      <c r="K348" s="65" t="s">
        <v>530</v>
      </c>
      <c r="L348" s="66">
        <v>46265</v>
      </c>
      <c r="M348" s="65" t="s">
        <v>261</v>
      </c>
      <c r="N348" s="65" t="s">
        <v>264</v>
      </c>
      <c r="O348" s="65" t="s">
        <v>259</v>
      </c>
      <c r="P348" s="66">
        <v>46265</v>
      </c>
      <c r="Q348" s="31">
        <f t="shared" si="10"/>
        <v>937</v>
      </c>
      <c r="R348" s="31">
        <f t="shared" si="11"/>
        <v>1260</v>
      </c>
      <c r="S348" s="29">
        <f>IF($Q348&lt;Parâmetros!$E$19,$G348-1,$G348)</f>
        <v>46265</v>
      </c>
    </row>
    <row r="349" spans="1:19" ht="15" customHeight="1" x14ac:dyDescent="0.25">
      <c r="A349" s="122">
        <v>11950</v>
      </c>
      <c r="B349" s="65" t="s">
        <v>162</v>
      </c>
      <c r="C349" s="65" t="s">
        <v>288</v>
      </c>
      <c r="D349" s="66">
        <v>46265</v>
      </c>
      <c r="E349" s="67">
        <v>1.42</v>
      </c>
      <c r="F349" s="65" t="s">
        <v>255</v>
      </c>
      <c r="G349" s="66">
        <v>46265</v>
      </c>
      <c r="H349">
        <v>40510448</v>
      </c>
      <c r="I349">
        <v>10</v>
      </c>
      <c r="J349" s="65" t="s">
        <v>308</v>
      </c>
      <c r="K349" s="65" t="s">
        <v>531</v>
      </c>
      <c r="L349" s="66">
        <v>46265</v>
      </c>
      <c r="M349" s="65" t="s">
        <v>261</v>
      </c>
      <c r="N349" s="65" t="s">
        <v>264</v>
      </c>
      <c r="O349" s="65" t="s">
        <v>259</v>
      </c>
      <c r="P349" s="66">
        <v>46265</v>
      </c>
      <c r="Q349" s="31">
        <f t="shared" si="10"/>
        <v>1320</v>
      </c>
      <c r="R349" s="31">
        <f t="shared" si="11"/>
        <v>1405</v>
      </c>
      <c r="S349" s="29">
        <f>IF($Q349&lt;Parâmetros!$E$19,$G349-1,$G349)</f>
        <v>46265</v>
      </c>
    </row>
    <row r="350" spans="1:19" ht="15" customHeight="1" x14ac:dyDescent="0.25">
      <c r="A350" s="122">
        <v>11950</v>
      </c>
      <c r="B350" s="65" t="s">
        <v>162</v>
      </c>
      <c r="C350" s="65" t="s">
        <v>288</v>
      </c>
      <c r="D350" s="66">
        <v>46267</v>
      </c>
      <c r="E350" s="67">
        <v>5.39</v>
      </c>
      <c r="F350" s="65" t="s">
        <v>255</v>
      </c>
      <c r="G350" s="66">
        <v>46266</v>
      </c>
      <c r="H350">
        <v>40510969</v>
      </c>
      <c r="I350">
        <v>10</v>
      </c>
      <c r="J350" s="65" t="s">
        <v>957</v>
      </c>
      <c r="K350" s="65" t="s">
        <v>958</v>
      </c>
      <c r="L350" s="66">
        <v>46266</v>
      </c>
      <c r="M350" s="65" t="s">
        <v>261</v>
      </c>
      <c r="N350" s="65" t="s">
        <v>264</v>
      </c>
      <c r="O350" s="65" t="s">
        <v>259</v>
      </c>
      <c r="P350" s="66">
        <v>46267</v>
      </c>
      <c r="Q350" s="31">
        <f t="shared" si="10"/>
        <v>936</v>
      </c>
      <c r="R350" s="31">
        <f t="shared" si="11"/>
        <v>1260</v>
      </c>
      <c r="S350" s="29">
        <f>IF($Q350&lt;Parâmetros!$E$19,$G350-1,$G350)</f>
        <v>46266</v>
      </c>
    </row>
    <row r="351" spans="1:19" ht="15" customHeight="1" x14ac:dyDescent="0.25">
      <c r="A351" s="122">
        <v>11950</v>
      </c>
      <c r="B351" s="65" t="s">
        <v>162</v>
      </c>
      <c r="C351" s="65" t="s">
        <v>288</v>
      </c>
      <c r="D351" s="66">
        <v>46267</v>
      </c>
      <c r="E351" s="67">
        <v>1.59</v>
      </c>
      <c r="F351" s="65" t="s">
        <v>255</v>
      </c>
      <c r="G351" s="66">
        <v>46266</v>
      </c>
      <c r="H351">
        <v>40510969</v>
      </c>
      <c r="I351">
        <v>10</v>
      </c>
      <c r="J351" s="65" t="s">
        <v>959</v>
      </c>
      <c r="K351" s="65" t="s">
        <v>960</v>
      </c>
      <c r="L351" s="66">
        <v>46266</v>
      </c>
      <c r="M351" s="65" t="s">
        <v>261</v>
      </c>
      <c r="N351" s="65" t="s">
        <v>264</v>
      </c>
      <c r="O351" s="65" t="s">
        <v>259</v>
      </c>
      <c r="P351" s="66">
        <v>46267</v>
      </c>
      <c r="Q351" s="31">
        <f t="shared" si="10"/>
        <v>1320</v>
      </c>
      <c r="R351" s="31">
        <f t="shared" si="11"/>
        <v>1415</v>
      </c>
      <c r="S351" s="29">
        <f>IF($Q351&lt;Parâmetros!$E$19,$G351-1,$G351)</f>
        <v>46266</v>
      </c>
    </row>
    <row r="352" spans="1:19" ht="15" customHeight="1" x14ac:dyDescent="0.25">
      <c r="A352" s="122">
        <v>11950</v>
      </c>
      <c r="B352" s="65" t="s">
        <v>162</v>
      </c>
      <c r="C352" s="65" t="s">
        <v>288</v>
      </c>
      <c r="D352" s="66">
        <v>46267</v>
      </c>
      <c r="E352" s="67">
        <v>5.34</v>
      </c>
      <c r="F352" s="65" t="s">
        <v>255</v>
      </c>
      <c r="G352" s="66">
        <v>46267</v>
      </c>
      <c r="H352">
        <v>40505866</v>
      </c>
      <c r="I352">
        <v>30</v>
      </c>
      <c r="J352" s="65" t="s">
        <v>961</v>
      </c>
      <c r="K352" s="65" t="s">
        <v>962</v>
      </c>
      <c r="L352" s="66">
        <v>46267</v>
      </c>
      <c r="M352" s="65" t="s">
        <v>261</v>
      </c>
      <c r="N352" s="65" t="s">
        <v>264</v>
      </c>
      <c r="O352" s="65" t="s">
        <v>259</v>
      </c>
      <c r="P352" s="66">
        <v>46267</v>
      </c>
      <c r="Q352" s="31">
        <f t="shared" si="10"/>
        <v>940</v>
      </c>
      <c r="R352" s="31">
        <f t="shared" si="11"/>
        <v>1260</v>
      </c>
      <c r="S352" s="29">
        <f>IF($Q352&lt;Parâmetros!$E$19,$G352-1,$G352)</f>
        <v>46267</v>
      </c>
    </row>
    <row r="353" spans="1:19" ht="15" customHeight="1" x14ac:dyDescent="0.25">
      <c r="A353" s="122">
        <v>11950</v>
      </c>
      <c r="B353" s="65" t="s">
        <v>162</v>
      </c>
      <c r="C353" s="65" t="s">
        <v>288</v>
      </c>
      <c r="D353" s="66">
        <v>46267</v>
      </c>
      <c r="E353" s="67">
        <v>1.33</v>
      </c>
      <c r="F353" s="65" t="s">
        <v>255</v>
      </c>
      <c r="G353" s="66">
        <v>46267</v>
      </c>
      <c r="H353">
        <v>40510715</v>
      </c>
      <c r="I353">
        <v>30</v>
      </c>
      <c r="J353" s="65" t="s">
        <v>308</v>
      </c>
      <c r="K353" s="65" t="s">
        <v>963</v>
      </c>
      <c r="L353" s="66">
        <v>46267</v>
      </c>
      <c r="M353" s="65" t="s">
        <v>261</v>
      </c>
      <c r="N353">
        <v>3002997</v>
      </c>
      <c r="O353" s="65" t="s">
        <v>259</v>
      </c>
      <c r="P353" s="66">
        <v>46267</v>
      </c>
      <c r="Q353" s="31">
        <f t="shared" si="10"/>
        <v>1320</v>
      </c>
      <c r="R353" s="31">
        <f t="shared" si="11"/>
        <v>1400</v>
      </c>
      <c r="S353" s="29">
        <f>IF($Q353&lt;Parâmetros!$E$19,$G353-1,$G353)</f>
        <v>46267</v>
      </c>
    </row>
    <row r="354" spans="1:19" ht="15" customHeight="1" x14ac:dyDescent="0.25">
      <c r="A354" s="122">
        <v>11950</v>
      </c>
      <c r="B354" s="65" t="s">
        <v>162</v>
      </c>
      <c r="C354" s="65" t="s">
        <v>288</v>
      </c>
      <c r="D354" s="66">
        <v>46270</v>
      </c>
      <c r="E354" s="67">
        <v>5.34</v>
      </c>
      <c r="F354" s="65" t="s">
        <v>255</v>
      </c>
      <c r="G354" s="66">
        <v>46268</v>
      </c>
      <c r="H354">
        <v>40506756</v>
      </c>
      <c r="I354">
        <v>20</v>
      </c>
      <c r="J354" s="65" t="s">
        <v>1603</v>
      </c>
      <c r="K354" s="65" t="s">
        <v>1604</v>
      </c>
      <c r="L354" s="66">
        <v>46268</v>
      </c>
      <c r="M354" s="65" t="s">
        <v>261</v>
      </c>
      <c r="N354" s="65" t="s">
        <v>264</v>
      </c>
      <c r="O354" s="65" t="s">
        <v>259</v>
      </c>
      <c r="P354" s="66">
        <v>46270</v>
      </c>
      <c r="Q354" s="31">
        <f t="shared" si="10"/>
        <v>940</v>
      </c>
      <c r="R354" s="31">
        <f t="shared" si="11"/>
        <v>1260</v>
      </c>
      <c r="S354" s="29">
        <f>IF($Q354&lt;Parâmetros!$E$19,$G354-1,$G354)</f>
        <v>46268</v>
      </c>
    </row>
    <row r="355" spans="1:19" ht="15" customHeight="1" x14ac:dyDescent="0.25">
      <c r="A355" s="122">
        <v>11950</v>
      </c>
      <c r="B355" s="65" t="s">
        <v>162</v>
      </c>
      <c r="C355" s="65" t="s">
        <v>288</v>
      </c>
      <c r="D355" s="66">
        <v>46270</v>
      </c>
      <c r="E355" s="67">
        <v>1.65</v>
      </c>
      <c r="F355" s="65" t="s">
        <v>255</v>
      </c>
      <c r="G355" s="66">
        <v>46268</v>
      </c>
      <c r="H355">
        <v>40506756</v>
      </c>
      <c r="I355">
        <v>20</v>
      </c>
      <c r="J355" s="65" t="s">
        <v>1605</v>
      </c>
      <c r="K355" s="65" t="s">
        <v>1606</v>
      </c>
      <c r="L355" s="66">
        <v>46268</v>
      </c>
      <c r="M355" s="65" t="s">
        <v>261</v>
      </c>
      <c r="N355" s="65" t="s">
        <v>264</v>
      </c>
      <c r="O355" s="65" t="s">
        <v>259</v>
      </c>
      <c r="P355" s="66">
        <v>46270</v>
      </c>
      <c r="Q355" s="31">
        <f t="shared" si="10"/>
        <v>1320</v>
      </c>
      <c r="R355" s="31">
        <f t="shared" si="11"/>
        <v>1418</v>
      </c>
      <c r="S355" s="29">
        <f>IF($Q355&lt;Parâmetros!$E$19,$G355-1,$G355)</f>
        <v>46268</v>
      </c>
    </row>
    <row r="356" spans="1:19" ht="15" customHeight="1" x14ac:dyDescent="0.25">
      <c r="A356" s="122">
        <v>11950</v>
      </c>
      <c r="B356" s="65" t="s">
        <v>162</v>
      </c>
      <c r="C356" s="65" t="s">
        <v>288</v>
      </c>
      <c r="D356" s="66">
        <v>46271</v>
      </c>
      <c r="E356" s="67">
        <v>5.34</v>
      </c>
      <c r="F356" s="65" t="s">
        <v>255</v>
      </c>
      <c r="G356" s="66">
        <v>46270</v>
      </c>
      <c r="H356">
        <v>40494725</v>
      </c>
      <c r="I356">
        <v>10</v>
      </c>
      <c r="J356" s="65" t="s">
        <v>1607</v>
      </c>
      <c r="K356" s="65" t="s">
        <v>1608</v>
      </c>
      <c r="L356" s="66">
        <v>46270</v>
      </c>
      <c r="M356" s="65" t="s">
        <v>261</v>
      </c>
      <c r="N356">
        <v>3007176</v>
      </c>
      <c r="O356" s="65" t="s">
        <v>259</v>
      </c>
      <c r="P356" s="66">
        <v>46271</v>
      </c>
      <c r="Q356" s="31">
        <f t="shared" si="10"/>
        <v>939</v>
      </c>
      <c r="R356" s="31">
        <f t="shared" si="11"/>
        <v>1260</v>
      </c>
      <c r="S356" s="29">
        <f>IF($Q356&lt;Parâmetros!$E$19,$G356-1,$G356)</f>
        <v>46270</v>
      </c>
    </row>
    <row r="357" spans="1:19" ht="15" customHeight="1" x14ac:dyDescent="0.25">
      <c r="A357" s="122">
        <v>11950</v>
      </c>
      <c r="B357" s="65" t="s">
        <v>162</v>
      </c>
      <c r="C357" s="65" t="s">
        <v>288</v>
      </c>
      <c r="D357" s="66">
        <v>46271</v>
      </c>
      <c r="E357" s="67">
        <v>1.54</v>
      </c>
      <c r="F357" s="65" t="s">
        <v>255</v>
      </c>
      <c r="G357" s="66">
        <v>46270</v>
      </c>
      <c r="H357">
        <v>40508654</v>
      </c>
      <c r="I357">
        <v>20</v>
      </c>
      <c r="J357" s="65" t="s">
        <v>1609</v>
      </c>
      <c r="K357" s="65" t="s">
        <v>1610</v>
      </c>
      <c r="L357" s="66">
        <v>46270</v>
      </c>
      <c r="M357" s="65" t="s">
        <v>261</v>
      </c>
      <c r="N357" s="65" t="s">
        <v>264</v>
      </c>
      <c r="O357" s="65" t="s">
        <v>259</v>
      </c>
      <c r="P357" s="66">
        <v>46271</v>
      </c>
      <c r="Q357" s="31">
        <f t="shared" si="10"/>
        <v>1321</v>
      </c>
      <c r="R357" s="31">
        <f t="shared" si="11"/>
        <v>1413</v>
      </c>
      <c r="S357" s="29">
        <f>IF($Q357&lt;Parâmetros!$E$19,$G357-1,$G357)</f>
        <v>46270</v>
      </c>
    </row>
    <row r="358" spans="1:19" ht="15" customHeight="1" x14ac:dyDescent="0.25">
      <c r="A358" s="122">
        <v>11950</v>
      </c>
      <c r="B358" s="65" t="s">
        <v>162</v>
      </c>
      <c r="C358" s="65" t="s">
        <v>288</v>
      </c>
      <c r="D358" s="66">
        <v>46272</v>
      </c>
      <c r="E358" s="67">
        <v>5.39</v>
      </c>
      <c r="F358" s="65" t="s">
        <v>255</v>
      </c>
      <c r="G358" s="66">
        <v>46271</v>
      </c>
      <c r="H358">
        <v>40512122</v>
      </c>
      <c r="I358">
        <v>70</v>
      </c>
      <c r="J358" s="65" t="s">
        <v>2425</v>
      </c>
      <c r="K358" s="65" t="s">
        <v>2426</v>
      </c>
      <c r="L358" s="66">
        <v>46271</v>
      </c>
      <c r="M358" s="65" t="s">
        <v>261</v>
      </c>
      <c r="N358" s="65" t="s">
        <v>264</v>
      </c>
      <c r="O358" s="65" t="s">
        <v>259</v>
      </c>
      <c r="P358" s="66">
        <v>46272</v>
      </c>
      <c r="Q358" s="31">
        <f t="shared" si="10"/>
        <v>937</v>
      </c>
      <c r="R358" s="31">
        <f t="shared" si="11"/>
        <v>1260</v>
      </c>
      <c r="S358" s="29">
        <f>IF($Q358&lt;Parâmetros!$E$19,$G358-1,$G358)</f>
        <v>46271</v>
      </c>
    </row>
    <row r="359" spans="1:19" ht="15" customHeight="1" x14ac:dyDescent="0.25">
      <c r="A359" s="122">
        <v>11950</v>
      </c>
      <c r="B359" s="65" t="s">
        <v>162</v>
      </c>
      <c r="C359" s="65" t="s">
        <v>288</v>
      </c>
      <c r="D359" s="66">
        <v>46272</v>
      </c>
      <c r="E359" s="67">
        <v>1.5</v>
      </c>
      <c r="F359" s="65" t="s">
        <v>255</v>
      </c>
      <c r="G359" s="66">
        <v>46271</v>
      </c>
      <c r="H359">
        <v>40512122</v>
      </c>
      <c r="I359">
        <v>70</v>
      </c>
      <c r="J359" s="65" t="s">
        <v>308</v>
      </c>
      <c r="K359" s="65" t="s">
        <v>315</v>
      </c>
      <c r="L359" s="66">
        <v>46271</v>
      </c>
      <c r="M359" s="65" t="s">
        <v>261</v>
      </c>
      <c r="N359" s="65" t="s">
        <v>264</v>
      </c>
      <c r="O359" s="65" t="s">
        <v>259</v>
      </c>
      <c r="P359" s="66">
        <v>46272</v>
      </c>
      <c r="Q359" s="31">
        <f t="shared" si="10"/>
        <v>1320</v>
      </c>
      <c r="R359" s="31">
        <f t="shared" si="11"/>
        <v>1410</v>
      </c>
      <c r="S359" s="29">
        <f>IF($Q359&lt;Parâmetros!$E$19,$G359-1,$G359)</f>
        <v>46271</v>
      </c>
    </row>
    <row r="360" spans="1:19" ht="15" customHeight="1" x14ac:dyDescent="0.25">
      <c r="A360" s="122">
        <v>11950</v>
      </c>
      <c r="B360" s="65" t="s">
        <v>162</v>
      </c>
      <c r="C360" s="65" t="s">
        <v>288</v>
      </c>
      <c r="D360" s="66">
        <v>46272</v>
      </c>
      <c r="E360" s="67">
        <v>5.32</v>
      </c>
      <c r="F360" s="65" t="s">
        <v>255</v>
      </c>
      <c r="G360" s="66">
        <v>46272</v>
      </c>
      <c r="H360">
        <v>40505583</v>
      </c>
      <c r="I360">
        <v>10</v>
      </c>
      <c r="J360" s="65" t="s">
        <v>2427</v>
      </c>
      <c r="K360" s="65" t="s">
        <v>745</v>
      </c>
      <c r="L360" s="66">
        <v>46272</v>
      </c>
      <c r="M360" s="65" t="s">
        <v>261</v>
      </c>
      <c r="N360" s="65" t="s">
        <v>264</v>
      </c>
      <c r="O360" s="65" t="s">
        <v>259</v>
      </c>
      <c r="P360" s="66">
        <v>46272</v>
      </c>
      <c r="Q360" s="31">
        <f t="shared" si="10"/>
        <v>940</v>
      </c>
      <c r="R360" s="31">
        <f t="shared" si="11"/>
        <v>1260</v>
      </c>
      <c r="S360" s="29">
        <f>IF($Q360&lt;Parâmetros!$E$19,$G360-1,$G360)</f>
        <v>46272</v>
      </c>
    </row>
    <row r="361" spans="1:19" ht="15" customHeight="1" x14ac:dyDescent="0.25">
      <c r="A361" s="122">
        <v>11950</v>
      </c>
      <c r="B361" s="65" t="s">
        <v>162</v>
      </c>
      <c r="C361" s="65" t="s">
        <v>288</v>
      </c>
      <c r="D361" s="66">
        <v>46272</v>
      </c>
      <c r="E361" s="67">
        <v>1.4</v>
      </c>
      <c r="F361" s="65" t="s">
        <v>255</v>
      </c>
      <c r="G361" s="66">
        <v>46272</v>
      </c>
      <c r="H361">
        <v>40505583</v>
      </c>
      <c r="I361">
        <v>10</v>
      </c>
      <c r="J361" s="65" t="s">
        <v>308</v>
      </c>
      <c r="K361" s="65" t="s">
        <v>2428</v>
      </c>
      <c r="L361" s="66">
        <v>46272</v>
      </c>
      <c r="M361" s="65" t="s">
        <v>261</v>
      </c>
      <c r="N361" s="65" t="s">
        <v>264</v>
      </c>
      <c r="O361" s="65" t="s">
        <v>259</v>
      </c>
      <c r="P361" s="66">
        <v>46272</v>
      </c>
      <c r="Q361" s="31">
        <f t="shared" si="10"/>
        <v>1320</v>
      </c>
      <c r="R361" s="31">
        <f t="shared" si="11"/>
        <v>1404</v>
      </c>
      <c r="S361" s="29">
        <f>IF($Q361&lt;Parâmetros!$E$19,$G361-1,$G361)</f>
        <v>46272</v>
      </c>
    </row>
    <row r="362" spans="1:19" ht="15" customHeight="1" x14ac:dyDescent="0.25">
      <c r="A362" s="122">
        <v>11950</v>
      </c>
      <c r="B362" s="65" t="s">
        <v>162</v>
      </c>
      <c r="C362" s="65" t="s">
        <v>288</v>
      </c>
      <c r="D362" s="66">
        <v>46274</v>
      </c>
      <c r="E362" s="67">
        <v>5.38</v>
      </c>
      <c r="F362" s="65" t="s">
        <v>255</v>
      </c>
      <c r="G362" s="66">
        <v>46273</v>
      </c>
      <c r="H362">
        <v>40513312</v>
      </c>
      <c r="I362">
        <v>10</v>
      </c>
      <c r="J362" s="65" t="s">
        <v>2908</v>
      </c>
      <c r="K362" s="65" t="s">
        <v>745</v>
      </c>
      <c r="L362" s="66">
        <v>46273</v>
      </c>
      <c r="M362" s="65" t="s">
        <v>261</v>
      </c>
      <c r="N362" s="65" t="s">
        <v>264</v>
      </c>
      <c r="O362" s="65" t="s">
        <v>259</v>
      </c>
      <c r="P362" s="66">
        <v>46274</v>
      </c>
      <c r="Q362" s="31">
        <f t="shared" si="10"/>
        <v>937</v>
      </c>
      <c r="R362" s="31">
        <f t="shared" si="11"/>
        <v>1260</v>
      </c>
      <c r="S362" s="29">
        <f>IF($Q362&lt;Parâmetros!$E$19,$G362-1,$G362)</f>
        <v>46273</v>
      </c>
    </row>
    <row r="363" spans="1:19" ht="15" customHeight="1" x14ac:dyDescent="0.25">
      <c r="A363" s="122">
        <v>11950</v>
      </c>
      <c r="B363" s="65" t="s">
        <v>162</v>
      </c>
      <c r="C363" s="65" t="s">
        <v>288</v>
      </c>
      <c r="D363" s="66">
        <v>46274</v>
      </c>
      <c r="E363" s="67">
        <v>1.5</v>
      </c>
      <c r="F363" s="65" t="s">
        <v>255</v>
      </c>
      <c r="G363" s="66">
        <v>46273</v>
      </c>
      <c r="H363">
        <v>40513312</v>
      </c>
      <c r="I363">
        <v>10</v>
      </c>
      <c r="J363" s="65" t="s">
        <v>308</v>
      </c>
      <c r="K363" s="65" t="s">
        <v>315</v>
      </c>
      <c r="L363" s="66">
        <v>46273</v>
      </c>
      <c r="M363" s="65" t="s">
        <v>261</v>
      </c>
      <c r="N363" s="65" t="s">
        <v>264</v>
      </c>
      <c r="O363" s="65" t="s">
        <v>259</v>
      </c>
      <c r="P363" s="66">
        <v>46274</v>
      </c>
      <c r="Q363" s="31">
        <f t="shared" si="10"/>
        <v>1320</v>
      </c>
      <c r="R363" s="31">
        <f t="shared" si="11"/>
        <v>1410</v>
      </c>
      <c r="S363" s="29">
        <f>IF($Q363&lt;Parâmetros!$E$19,$G363-1,$G363)</f>
        <v>46273</v>
      </c>
    </row>
    <row r="364" spans="1:19" ht="15" customHeight="1" x14ac:dyDescent="0.25">
      <c r="A364" s="122">
        <v>11950</v>
      </c>
      <c r="B364" s="65" t="s">
        <v>162</v>
      </c>
      <c r="C364" s="65" t="s">
        <v>288</v>
      </c>
      <c r="D364" s="66">
        <v>46274</v>
      </c>
      <c r="E364" s="67">
        <v>5.37</v>
      </c>
      <c r="F364" s="65" t="s">
        <v>255</v>
      </c>
      <c r="G364" s="66">
        <v>46274</v>
      </c>
      <c r="H364">
        <v>40513313</v>
      </c>
      <c r="I364">
        <v>10</v>
      </c>
      <c r="J364" s="65" t="s">
        <v>1265</v>
      </c>
      <c r="K364" s="65" t="s">
        <v>745</v>
      </c>
      <c r="L364" s="66">
        <v>46274</v>
      </c>
      <c r="M364" s="65" t="s">
        <v>261</v>
      </c>
      <c r="N364" s="65" t="s">
        <v>264</v>
      </c>
      <c r="O364" s="65" t="s">
        <v>259</v>
      </c>
      <c r="P364" s="66">
        <v>46274</v>
      </c>
      <c r="Q364" s="31">
        <f t="shared" si="10"/>
        <v>938</v>
      </c>
      <c r="R364" s="31">
        <f t="shared" si="11"/>
        <v>1260</v>
      </c>
      <c r="S364" s="29">
        <f>IF($Q364&lt;Parâmetros!$E$19,$G364-1,$G364)</f>
        <v>46274</v>
      </c>
    </row>
    <row r="365" spans="1:19" ht="15" customHeight="1" x14ac:dyDescent="0.25">
      <c r="A365" s="122">
        <v>11950</v>
      </c>
      <c r="B365" s="65" t="s">
        <v>162</v>
      </c>
      <c r="C365" s="65" t="s">
        <v>288</v>
      </c>
      <c r="D365" s="66">
        <v>46274</v>
      </c>
      <c r="E365" s="67">
        <v>1.33</v>
      </c>
      <c r="F365" s="65" t="s">
        <v>255</v>
      </c>
      <c r="G365" s="66">
        <v>46274</v>
      </c>
      <c r="H365">
        <v>40513313</v>
      </c>
      <c r="I365">
        <v>10</v>
      </c>
      <c r="J365" s="65" t="s">
        <v>2909</v>
      </c>
      <c r="K365" s="65" t="s">
        <v>2910</v>
      </c>
      <c r="L365" s="66">
        <v>46274</v>
      </c>
      <c r="M365" s="65" t="s">
        <v>261</v>
      </c>
      <c r="N365" s="65" t="s">
        <v>264</v>
      </c>
      <c r="O365" s="65" t="s">
        <v>259</v>
      </c>
      <c r="P365" s="66">
        <v>46274</v>
      </c>
      <c r="Q365" s="31">
        <f t="shared" si="10"/>
        <v>1320</v>
      </c>
      <c r="R365" s="31">
        <f t="shared" si="11"/>
        <v>1400</v>
      </c>
      <c r="S365" s="29">
        <f>IF($Q365&lt;Parâmetros!$E$19,$G365-1,$G365)</f>
        <v>46274</v>
      </c>
    </row>
    <row r="366" spans="1:19" ht="15" customHeight="1" x14ac:dyDescent="0.25">
      <c r="A366" s="122">
        <v>12244</v>
      </c>
      <c r="B366" s="65" t="s">
        <v>213</v>
      </c>
      <c r="C366" s="65" t="s">
        <v>260</v>
      </c>
      <c r="D366" s="66">
        <v>46265</v>
      </c>
      <c r="E366" s="67">
        <v>1.1399999999999999</v>
      </c>
      <c r="F366" s="65" t="s">
        <v>255</v>
      </c>
      <c r="G366" s="66">
        <v>46265</v>
      </c>
      <c r="H366">
        <v>40509371</v>
      </c>
      <c r="I366">
        <v>40</v>
      </c>
      <c r="J366" s="65" t="s">
        <v>434</v>
      </c>
      <c r="K366" s="65" t="s">
        <v>532</v>
      </c>
      <c r="L366" s="66">
        <v>46265</v>
      </c>
      <c r="M366" s="65" t="s">
        <v>261</v>
      </c>
      <c r="N366" s="65" t="s">
        <v>264</v>
      </c>
      <c r="O366" s="65" t="s">
        <v>259</v>
      </c>
      <c r="P366" s="66">
        <v>46265</v>
      </c>
      <c r="Q366" s="31">
        <f t="shared" si="10"/>
        <v>451</v>
      </c>
      <c r="R366" s="31">
        <f t="shared" si="11"/>
        <v>519</v>
      </c>
      <c r="S366" s="29">
        <f>IF($Q366&lt;Parâmetros!$E$19,$G366-1,$G366)</f>
        <v>46265</v>
      </c>
    </row>
    <row r="367" spans="1:19" ht="15" customHeight="1" x14ac:dyDescent="0.25">
      <c r="A367" s="122">
        <v>12244</v>
      </c>
      <c r="B367" s="65" t="s">
        <v>213</v>
      </c>
      <c r="C367" s="65" t="s">
        <v>260</v>
      </c>
      <c r="D367" s="66">
        <v>46265</v>
      </c>
      <c r="E367" s="67">
        <v>2.82</v>
      </c>
      <c r="F367" s="65" t="s">
        <v>255</v>
      </c>
      <c r="G367" s="66">
        <v>46265</v>
      </c>
      <c r="H367">
        <v>40509923</v>
      </c>
      <c r="I367">
        <v>20</v>
      </c>
      <c r="J367" s="65" t="s">
        <v>533</v>
      </c>
      <c r="K367" s="65" t="s">
        <v>358</v>
      </c>
      <c r="L367" s="66">
        <v>46265</v>
      </c>
      <c r="M367" s="65" t="s">
        <v>261</v>
      </c>
      <c r="N367" s="65" t="s">
        <v>264</v>
      </c>
      <c r="O367" s="65" t="s">
        <v>259</v>
      </c>
      <c r="P367" s="66">
        <v>46265</v>
      </c>
      <c r="Q367" s="31">
        <f t="shared" si="10"/>
        <v>521</v>
      </c>
      <c r="R367" s="31">
        <f t="shared" si="11"/>
        <v>690</v>
      </c>
      <c r="S367" s="29">
        <f>IF($Q367&lt;Parâmetros!$E$19,$G367-1,$G367)</f>
        <v>46265</v>
      </c>
    </row>
    <row r="368" spans="1:19" ht="15" customHeight="1" x14ac:dyDescent="0.25">
      <c r="A368" s="122">
        <v>12244</v>
      </c>
      <c r="B368" s="65" t="s">
        <v>213</v>
      </c>
      <c r="C368" s="65" t="s">
        <v>260</v>
      </c>
      <c r="D368" s="66">
        <v>46265</v>
      </c>
      <c r="E368" s="67">
        <v>0.49</v>
      </c>
      <c r="F368" s="65" t="s">
        <v>255</v>
      </c>
      <c r="G368" s="66">
        <v>46265</v>
      </c>
      <c r="H368">
        <v>40509923</v>
      </c>
      <c r="I368">
        <v>20</v>
      </c>
      <c r="J368" s="65" t="s">
        <v>427</v>
      </c>
      <c r="K368" s="65" t="s">
        <v>320</v>
      </c>
      <c r="L368" s="66">
        <v>46265</v>
      </c>
      <c r="M368" s="65" t="s">
        <v>261</v>
      </c>
      <c r="N368" s="65" t="s">
        <v>264</v>
      </c>
      <c r="O368" s="65" t="s">
        <v>259</v>
      </c>
      <c r="P368" s="66">
        <v>46265</v>
      </c>
      <c r="Q368" s="31">
        <f t="shared" si="10"/>
        <v>751</v>
      </c>
      <c r="R368" s="31">
        <f t="shared" si="11"/>
        <v>780</v>
      </c>
      <c r="S368" s="29">
        <f>IF($Q368&lt;Parâmetros!$E$19,$G368-1,$G368)</f>
        <v>46265</v>
      </c>
    </row>
    <row r="369" spans="1:19" ht="15" customHeight="1" x14ac:dyDescent="0.25">
      <c r="A369" s="122">
        <v>12244</v>
      </c>
      <c r="B369" s="65" t="s">
        <v>213</v>
      </c>
      <c r="C369" s="65" t="s">
        <v>260</v>
      </c>
      <c r="D369" s="66">
        <v>46265</v>
      </c>
      <c r="E369" s="67">
        <v>1.1200000000000001</v>
      </c>
      <c r="F369" s="65" t="s">
        <v>255</v>
      </c>
      <c r="G369" s="66">
        <v>46265</v>
      </c>
      <c r="H369">
        <v>40497597</v>
      </c>
      <c r="I369">
        <v>20</v>
      </c>
      <c r="J369" s="65" t="s">
        <v>534</v>
      </c>
      <c r="K369" s="65" t="s">
        <v>535</v>
      </c>
      <c r="L369" s="66">
        <v>46265</v>
      </c>
      <c r="M369" s="65" t="s">
        <v>261</v>
      </c>
      <c r="N369" s="65" t="s">
        <v>264</v>
      </c>
      <c r="O369" s="65" t="s">
        <v>259</v>
      </c>
      <c r="P369" s="66">
        <v>46265</v>
      </c>
      <c r="Q369" s="31">
        <f t="shared" si="10"/>
        <v>780</v>
      </c>
      <c r="R369" s="31">
        <f t="shared" si="11"/>
        <v>848</v>
      </c>
      <c r="S369" s="29">
        <f>IF($Q369&lt;Parâmetros!$E$19,$G369-1,$G369)</f>
        <v>46265</v>
      </c>
    </row>
    <row r="370" spans="1:19" ht="15" customHeight="1" x14ac:dyDescent="0.25">
      <c r="A370" s="122">
        <v>12244</v>
      </c>
      <c r="B370" s="65" t="s">
        <v>213</v>
      </c>
      <c r="C370" s="65" t="s">
        <v>260</v>
      </c>
      <c r="D370" s="66">
        <v>46266</v>
      </c>
      <c r="E370" s="67">
        <v>0.84</v>
      </c>
      <c r="F370" s="65" t="s">
        <v>255</v>
      </c>
      <c r="G370" s="66">
        <v>46265</v>
      </c>
      <c r="H370">
        <v>40499664</v>
      </c>
      <c r="I370">
        <v>40</v>
      </c>
      <c r="J370" s="65" t="s">
        <v>623</v>
      </c>
      <c r="K370" s="65" t="s">
        <v>322</v>
      </c>
      <c r="L370" s="66">
        <v>46265</v>
      </c>
      <c r="M370" s="65" t="s">
        <v>261</v>
      </c>
      <c r="N370" s="65" t="s">
        <v>264</v>
      </c>
      <c r="O370" s="65" t="s">
        <v>259</v>
      </c>
      <c r="P370" s="66">
        <v>46266</v>
      </c>
      <c r="Q370" s="31">
        <f t="shared" si="10"/>
        <v>851</v>
      </c>
      <c r="R370" s="31">
        <f t="shared" si="11"/>
        <v>902</v>
      </c>
      <c r="S370" s="29">
        <f>IF($Q370&lt;Parâmetros!$E$19,$G370-1,$G370)</f>
        <v>46265</v>
      </c>
    </row>
    <row r="371" spans="1:19" ht="15" customHeight="1" x14ac:dyDescent="0.25">
      <c r="A371" s="122">
        <v>12244</v>
      </c>
      <c r="B371" s="65" t="s">
        <v>213</v>
      </c>
      <c r="C371" s="65" t="s">
        <v>260</v>
      </c>
      <c r="D371" s="66">
        <v>46267</v>
      </c>
      <c r="E371" s="67">
        <v>3.27</v>
      </c>
      <c r="F371" s="65" t="s">
        <v>255</v>
      </c>
      <c r="G371" s="66">
        <v>46266</v>
      </c>
      <c r="H371">
        <v>40510159</v>
      </c>
      <c r="I371">
        <v>30</v>
      </c>
      <c r="J371" s="65" t="s">
        <v>785</v>
      </c>
      <c r="K371" s="65" t="s">
        <v>786</v>
      </c>
      <c r="L371" s="66">
        <v>46266</v>
      </c>
      <c r="M371" s="65" t="s">
        <v>261</v>
      </c>
      <c r="N371" s="65" t="s">
        <v>264</v>
      </c>
      <c r="O371" s="65" t="s">
        <v>259</v>
      </c>
      <c r="P371" s="66">
        <v>46267</v>
      </c>
      <c r="Q371" s="31">
        <f t="shared" si="10"/>
        <v>433</v>
      </c>
      <c r="R371" s="31">
        <f t="shared" si="11"/>
        <v>629</v>
      </c>
      <c r="S371" s="29">
        <f>IF($Q371&lt;Parâmetros!$E$19,$G371-1,$G371)</f>
        <v>46266</v>
      </c>
    </row>
    <row r="372" spans="1:19" ht="15" customHeight="1" x14ac:dyDescent="0.25">
      <c r="A372" s="122">
        <v>12244</v>
      </c>
      <c r="B372" s="65" t="s">
        <v>213</v>
      </c>
      <c r="C372" s="65" t="s">
        <v>260</v>
      </c>
      <c r="D372" s="66">
        <v>46267</v>
      </c>
      <c r="E372" s="67">
        <v>0.89</v>
      </c>
      <c r="F372" s="65" t="s">
        <v>255</v>
      </c>
      <c r="G372" s="66">
        <v>46266</v>
      </c>
      <c r="H372">
        <v>40509913</v>
      </c>
      <c r="I372">
        <v>10</v>
      </c>
      <c r="J372" s="65" t="s">
        <v>787</v>
      </c>
      <c r="K372" s="65" t="s">
        <v>788</v>
      </c>
      <c r="L372" s="66">
        <v>46266</v>
      </c>
      <c r="M372" s="65" t="s">
        <v>261</v>
      </c>
      <c r="N372" s="65" t="s">
        <v>264</v>
      </c>
      <c r="O372" s="65" t="s">
        <v>259</v>
      </c>
      <c r="P372" s="66">
        <v>46267</v>
      </c>
      <c r="Q372" s="31">
        <f t="shared" si="10"/>
        <v>633</v>
      </c>
      <c r="R372" s="31">
        <f t="shared" si="11"/>
        <v>686</v>
      </c>
      <c r="S372" s="29">
        <f>IF($Q372&lt;Parâmetros!$E$19,$G372-1,$G372)</f>
        <v>46266</v>
      </c>
    </row>
    <row r="373" spans="1:19" ht="15" customHeight="1" x14ac:dyDescent="0.25">
      <c r="A373" s="122">
        <v>12244</v>
      </c>
      <c r="B373" s="65" t="s">
        <v>213</v>
      </c>
      <c r="C373" s="65" t="s">
        <v>260</v>
      </c>
      <c r="D373" s="66">
        <v>46267</v>
      </c>
      <c r="E373" s="67">
        <v>0.95</v>
      </c>
      <c r="F373" s="65" t="s">
        <v>255</v>
      </c>
      <c r="G373" s="66">
        <v>46266</v>
      </c>
      <c r="H373">
        <v>40509913</v>
      </c>
      <c r="I373">
        <v>10</v>
      </c>
      <c r="J373" s="65" t="s">
        <v>789</v>
      </c>
      <c r="K373" s="65" t="s">
        <v>790</v>
      </c>
      <c r="L373" s="66">
        <v>46266</v>
      </c>
      <c r="M373" s="65" t="s">
        <v>261</v>
      </c>
      <c r="N373" s="65" t="s">
        <v>264</v>
      </c>
      <c r="O373" s="65" t="s">
        <v>259</v>
      </c>
      <c r="P373" s="66">
        <v>46267</v>
      </c>
      <c r="Q373" s="31">
        <f t="shared" si="10"/>
        <v>752</v>
      </c>
      <c r="R373" s="31">
        <f t="shared" si="11"/>
        <v>809</v>
      </c>
      <c r="S373" s="29">
        <f>IF($Q373&lt;Parâmetros!$E$19,$G373-1,$G373)</f>
        <v>46266</v>
      </c>
    </row>
    <row r="374" spans="1:19" ht="15" customHeight="1" x14ac:dyDescent="0.25">
      <c r="A374" s="122">
        <v>12244</v>
      </c>
      <c r="B374" s="65" t="s">
        <v>213</v>
      </c>
      <c r="C374" s="65" t="s">
        <v>260</v>
      </c>
      <c r="D374" s="66">
        <v>46266</v>
      </c>
      <c r="E374" s="67">
        <v>1.79</v>
      </c>
      <c r="F374" s="65" t="s">
        <v>255</v>
      </c>
      <c r="G374" s="66">
        <v>46266</v>
      </c>
      <c r="H374">
        <v>40470256</v>
      </c>
      <c r="I374">
        <v>50</v>
      </c>
      <c r="J374" s="65" t="s">
        <v>713</v>
      </c>
      <c r="K374" s="65" t="s">
        <v>714</v>
      </c>
      <c r="L374" s="66">
        <v>46266</v>
      </c>
      <c r="M374" s="65" t="s">
        <v>261</v>
      </c>
      <c r="N374" s="65" t="s">
        <v>264</v>
      </c>
      <c r="O374" s="65" t="s">
        <v>259</v>
      </c>
      <c r="P374" s="66">
        <v>46266</v>
      </c>
      <c r="Q374" s="31">
        <f t="shared" si="10"/>
        <v>810</v>
      </c>
      <c r="R374" s="31">
        <f t="shared" si="11"/>
        <v>917</v>
      </c>
      <c r="S374" s="29">
        <f>IF($Q374&lt;Parâmetros!$E$19,$G374-1,$G374)</f>
        <v>46266</v>
      </c>
    </row>
    <row r="375" spans="1:19" ht="15" customHeight="1" x14ac:dyDescent="0.25">
      <c r="A375" s="122">
        <v>12244</v>
      </c>
      <c r="B375" s="65" t="s">
        <v>213</v>
      </c>
      <c r="C375" s="65" t="s">
        <v>260</v>
      </c>
      <c r="D375" s="66">
        <v>46267</v>
      </c>
      <c r="E375" s="67">
        <v>4.24</v>
      </c>
      <c r="F375" s="65" t="s">
        <v>255</v>
      </c>
      <c r="G375" s="66">
        <v>46267</v>
      </c>
      <c r="H375">
        <v>40509904</v>
      </c>
      <c r="I375">
        <v>30</v>
      </c>
      <c r="J375" s="65" t="s">
        <v>964</v>
      </c>
      <c r="K375" s="65" t="s">
        <v>965</v>
      </c>
      <c r="L375" s="66">
        <v>46267</v>
      </c>
      <c r="M375" s="65" t="s">
        <v>261</v>
      </c>
      <c r="N375" s="65" t="s">
        <v>264</v>
      </c>
      <c r="O375" s="65" t="s">
        <v>259</v>
      </c>
      <c r="P375" s="66">
        <v>46267</v>
      </c>
      <c r="Q375" s="31">
        <f t="shared" si="10"/>
        <v>435</v>
      </c>
      <c r="R375" s="31">
        <f t="shared" si="11"/>
        <v>689</v>
      </c>
      <c r="S375" s="29">
        <f>IF($Q375&lt;Parâmetros!$E$19,$G375-1,$G375)</f>
        <v>46267</v>
      </c>
    </row>
    <row r="376" spans="1:19" ht="15" customHeight="1" x14ac:dyDescent="0.25">
      <c r="A376" s="122">
        <v>12244</v>
      </c>
      <c r="B376" s="65" t="s">
        <v>213</v>
      </c>
      <c r="C376" s="65" t="s">
        <v>260</v>
      </c>
      <c r="D376" s="66">
        <v>46267</v>
      </c>
      <c r="E376" s="67">
        <v>2.4900000000000002</v>
      </c>
      <c r="F376" s="65" t="s">
        <v>255</v>
      </c>
      <c r="G376" s="66">
        <v>46267</v>
      </c>
      <c r="H376">
        <v>40510978</v>
      </c>
      <c r="I376">
        <v>20</v>
      </c>
      <c r="J376" s="65" t="s">
        <v>966</v>
      </c>
      <c r="K376" s="65" t="s">
        <v>967</v>
      </c>
      <c r="L376" s="66">
        <v>46267</v>
      </c>
      <c r="M376" s="65" t="s">
        <v>261</v>
      </c>
      <c r="N376">
        <v>3004299</v>
      </c>
      <c r="O376" s="65" t="s">
        <v>259</v>
      </c>
      <c r="P376" s="66">
        <v>46267</v>
      </c>
      <c r="Q376" s="31">
        <f t="shared" si="10"/>
        <v>751</v>
      </c>
      <c r="R376" s="31">
        <f t="shared" si="11"/>
        <v>900</v>
      </c>
      <c r="S376" s="29">
        <f>IF($Q376&lt;Parâmetros!$E$19,$G376-1,$G376)</f>
        <v>46267</v>
      </c>
    </row>
    <row r="377" spans="1:19" ht="15" customHeight="1" x14ac:dyDescent="0.25">
      <c r="A377" s="122">
        <v>12244</v>
      </c>
      <c r="B377" s="65" t="s">
        <v>213</v>
      </c>
      <c r="C377" s="65" t="s">
        <v>260</v>
      </c>
      <c r="D377" s="66">
        <v>46267</v>
      </c>
      <c r="E377" s="67">
        <v>0.34</v>
      </c>
      <c r="F377" s="65" t="s">
        <v>255</v>
      </c>
      <c r="G377" s="66">
        <v>46267</v>
      </c>
      <c r="H377">
        <v>40509904</v>
      </c>
      <c r="I377">
        <v>30</v>
      </c>
      <c r="J377" s="65" t="s">
        <v>968</v>
      </c>
      <c r="K377" s="65" t="s">
        <v>969</v>
      </c>
      <c r="L377" s="66">
        <v>46267</v>
      </c>
      <c r="M377" s="65" t="s">
        <v>261</v>
      </c>
      <c r="N377" s="65" t="s">
        <v>264</v>
      </c>
      <c r="O377" s="65" t="s">
        <v>259</v>
      </c>
      <c r="P377" s="66">
        <v>46267</v>
      </c>
      <c r="Q377" s="31">
        <f t="shared" si="10"/>
        <v>901</v>
      </c>
      <c r="R377" s="31">
        <f t="shared" si="11"/>
        <v>921</v>
      </c>
      <c r="S377" s="29">
        <f>IF($Q377&lt;Parâmetros!$E$19,$G377-1,$G377)</f>
        <v>46267</v>
      </c>
    </row>
    <row r="378" spans="1:19" ht="15" customHeight="1" x14ac:dyDescent="0.25">
      <c r="A378" s="122">
        <v>12244</v>
      </c>
      <c r="B378" s="65" t="s">
        <v>213</v>
      </c>
      <c r="C378" s="65" t="s">
        <v>260</v>
      </c>
      <c r="D378" s="66">
        <v>46269</v>
      </c>
      <c r="E378" s="67">
        <v>1.5</v>
      </c>
      <c r="F378" s="65" t="s">
        <v>255</v>
      </c>
      <c r="G378" s="66">
        <v>46269</v>
      </c>
      <c r="H378">
        <v>40478306</v>
      </c>
      <c r="I378">
        <v>60</v>
      </c>
      <c r="J378" s="65" t="s">
        <v>1611</v>
      </c>
      <c r="K378" s="65" t="s">
        <v>1612</v>
      </c>
      <c r="L378" s="66">
        <v>46269</v>
      </c>
      <c r="M378" s="65" t="s">
        <v>261</v>
      </c>
      <c r="N378" s="65" t="s">
        <v>264</v>
      </c>
      <c r="O378" s="65" t="s">
        <v>259</v>
      </c>
      <c r="P378" s="66">
        <v>46269</v>
      </c>
      <c r="Q378" s="31">
        <f t="shared" si="10"/>
        <v>430</v>
      </c>
      <c r="R378" s="31">
        <f t="shared" si="11"/>
        <v>520</v>
      </c>
      <c r="S378" s="29">
        <f>IF($Q378&lt;Parâmetros!$E$19,$G378-1,$G378)</f>
        <v>46269</v>
      </c>
    </row>
    <row r="379" spans="1:19" ht="15" customHeight="1" x14ac:dyDescent="0.25">
      <c r="A379" s="122">
        <v>12244</v>
      </c>
      <c r="B379" s="65" t="s">
        <v>213</v>
      </c>
      <c r="C379" s="65" t="s">
        <v>260</v>
      </c>
      <c r="D379" s="66">
        <v>46269</v>
      </c>
      <c r="E379" s="67">
        <v>0.82</v>
      </c>
      <c r="F379" s="65" t="s">
        <v>255</v>
      </c>
      <c r="G379" s="66">
        <v>46269</v>
      </c>
      <c r="H379">
        <v>40503104</v>
      </c>
      <c r="I379">
        <v>20</v>
      </c>
      <c r="J379" s="65" t="s">
        <v>1613</v>
      </c>
      <c r="K379" s="65" t="s">
        <v>1614</v>
      </c>
      <c r="L379" s="66">
        <v>46269</v>
      </c>
      <c r="M379" s="65" t="s">
        <v>261</v>
      </c>
      <c r="N379" s="65" t="s">
        <v>264</v>
      </c>
      <c r="O379" s="65" t="s">
        <v>259</v>
      </c>
      <c r="P379" s="66">
        <v>46269</v>
      </c>
      <c r="Q379" s="31">
        <f t="shared" si="10"/>
        <v>520</v>
      </c>
      <c r="R379" s="31">
        <f t="shared" si="11"/>
        <v>570</v>
      </c>
      <c r="S379" s="29">
        <f>IF($Q379&lt;Parâmetros!$E$19,$G379-1,$G379)</f>
        <v>46269</v>
      </c>
    </row>
    <row r="380" spans="1:19" ht="15" customHeight="1" x14ac:dyDescent="0.25">
      <c r="A380" s="122">
        <v>12244</v>
      </c>
      <c r="B380" s="65" t="s">
        <v>213</v>
      </c>
      <c r="C380" s="65" t="s">
        <v>260</v>
      </c>
      <c r="D380" s="66">
        <v>46269</v>
      </c>
      <c r="E380" s="67">
        <v>0.74</v>
      </c>
      <c r="F380" s="65" t="s">
        <v>255</v>
      </c>
      <c r="G380" s="66">
        <v>46269</v>
      </c>
      <c r="H380">
        <v>40497597</v>
      </c>
      <c r="I380">
        <v>20</v>
      </c>
      <c r="J380" s="65" t="s">
        <v>1615</v>
      </c>
      <c r="K380" s="65" t="s">
        <v>1616</v>
      </c>
      <c r="L380" s="66">
        <v>46269</v>
      </c>
      <c r="M380" s="65" t="s">
        <v>261</v>
      </c>
      <c r="N380" s="65" t="s">
        <v>264</v>
      </c>
      <c r="O380" s="65" t="s">
        <v>259</v>
      </c>
      <c r="P380" s="66">
        <v>46269</v>
      </c>
      <c r="Q380" s="31">
        <f t="shared" si="10"/>
        <v>571</v>
      </c>
      <c r="R380" s="31">
        <f t="shared" si="11"/>
        <v>615</v>
      </c>
      <c r="S380" s="29">
        <f>IF($Q380&lt;Parâmetros!$E$19,$G380-1,$G380)</f>
        <v>46269</v>
      </c>
    </row>
    <row r="381" spans="1:19" ht="15" customHeight="1" x14ac:dyDescent="0.25">
      <c r="A381" s="122">
        <v>12244</v>
      </c>
      <c r="B381" s="65" t="s">
        <v>213</v>
      </c>
      <c r="C381" s="65" t="s">
        <v>260</v>
      </c>
      <c r="D381" s="66">
        <v>46269</v>
      </c>
      <c r="E381" s="67">
        <v>1.21</v>
      </c>
      <c r="F381" s="65" t="s">
        <v>255</v>
      </c>
      <c r="G381" s="66">
        <v>46269</v>
      </c>
      <c r="H381">
        <v>40508661</v>
      </c>
      <c r="I381">
        <v>10</v>
      </c>
      <c r="J381" s="65" t="s">
        <v>1617</v>
      </c>
      <c r="K381" s="65" t="s">
        <v>1618</v>
      </c>
      <c r="L381" s="66">
        <v>46269</v>
      </c>
      <c r="M381" s="65" t="s">
        <v>261</v>
      </c>
      <c r="N381" s="65" t="s">
        <v>264</v>
      </c>
      <c r="O381" s="65" t="s">
        <v>259</v>
      </c>
      <c r="P381" s="66">
        <v>46269</v>
      </c>
      <c r="Q381" s="31">
        <f t="shared" si="10"/>
        <v>617</v>
      </c>
      <c r="R381" s="31">
        <f t="shared" si="11"/>
        <v>689</v>
      </c>
      <c r="S381" s="29">
        <f>IF($Q381&lt;Parâmetros!$E$19,$G381-1,$G381)</f>
        <v>46269</v>
      </c>
    </row>
    <row r="382" spans="1:19" ht="15" customHeight="1" x14ac:dyDescent="0.25">
      <c r="A382" s="122">
        <v>12244</v>
      </c>
      <c r="B382" s="65" t="s">
        <v>213</v>
      </c>
      <c r="C382" s="65" t="s">
        <v>260</v>
      </c>
      <c r="D382" s="66">
        <v>46269</v>
      </c>
      <c r="E382" s="67">
        <v>2.79</v>
      </c>
      <c r="F382" s="65" t="s">
        <v>255</v>
      </c>
      <c r="G382" s="66">
        <v>46269</v>
      </c>
      <c r="H382">
        <v>40511696</v>
      </c>
      <c r="I382">
        <v>20</v>
      </c>
      <c r="J382" s="65" t="s">
        <v>1619</v>
      </c>
      <c r="K382" s="65" t="s">
        <v>1620</v>
      </c>
      <c r="L382" s="66">
        <v>46269</v>
      </c>
      <c r="M382" s="65" t="s">
        <v>261</v>
      </c>
      <c r="N382" s="65" t="s">
        <v>264</v>
      </c>
      <c r="O382" s="65" t="s">
        <v>259</v>
      </c>
      <c r="P382" s="66">
        <v>46269</v>
      </c>
      <c r="Q382" s="31">
        <f t="shared" ref="Q382:Q445" si="12">IFERROR(VALUE(LEFT($J382,2))*60+VALUE(MID($J382,4,2)),9999)</f>
        <v>752</v>
      </c>
      <c r="R382" s="31">
        <f t="shared" ref="R382:R445" si="13">IFERROR(VALUE(LEFT($K382,2))*60+VALUE(MID($K382,4,2)),"")</f>
        <v>920</v>
      </c>
      <c r="S382" s="29">
        <f>IF($Q382&lt;Parâmetros!$E$19,$G382-1,$G382)</f>
        <v>46269</v>
      </c>
    </row>
    <row r="383" spans="1:19" ht="15" customHeight="1" x14ac:dyDescent="0.25">
      <c r="A383" s="122">
        <v>12244</v>
      </c>
      <c r="B383" s="65" t="s">
        <v>213</v>
      </c>
      <c r="C383" s="65" t="s">
        <v>260</v>
      </c>
      <c r="D383" s="66">
        <v>46270</v>
      </c>
      <c r="E383" s="67">
        <v>3.09</v>
      </c>
      <c r="F383" s="65" t="s">
        <v>255</v>
      </c>
      <c r="G383" s="66">
        <v>46270</v>
      </c>
      <c r="H383">
        <v>40511827</v>
      </c>
      <c r="I383">
        <v>20</v>
      </c>
      <c r="J383" s="65" t="s">
        <v>1621</v>
      </c>
      <c r="K383" s="65" t="s">
        <v>1622</v>
      </c>
      <c r="L383" s="66">
        <v>46270</v>
      </c>
      <c r="M383" s="65" t="s">
        <v>261</v>
      </c>
      <c r="N383">
        <v>3002875</v>
      </c>
      <c r="O383" s="65" t="s">
        <v>259</v>
      </c>
      <c r="P383" s="66">
        <v>46270</v>
      </c>
      <c r="Q383" s="31">
        <f t="shared" si="12"/>
        <v>445</v>
      </c>
      <c r="R383" s="31">
        <f t="shared" si="13"/>
        <v>630</v>
      </c>
      <c r="S383" s="29">
        <f>IF($Q383&lt;Parâmetros!$E$19,$G383-1,$G383)</f>
        <v>46270</v>
      </c>
    </row>
    <row r="384" spans="1:19" ht="15" customHeight="1" x14ac:dyDescent="0.25">
      <c r="A384" s="122">
        <v>12244</v>
      </c>
      <c r="B384" s="65" t="s">
        <v>213</v>
      </c>
      <c r="C384" s="65" t="s">
        <v>260</v>
      </c>
      <c r="D384" s="66">
        <v>46270</v>
      </c>
      <c r="E384" s="67">
        <v>0.99</v>
      </c>
      <c r="F384" s="65" t="s">
        <v>255</v>
      </c>
      <c r="G384" s="66">
        <v>46270</v>
      </c>
      <c r="H384">
        <v>40512114</v>
      </c>
      <c r="I384">
        <v>10</v>
      </c>
      <c r="J384" s="65" t="s">
        <v>1623</v>
      </c>
      <c r="K384" s="65" t="s">
        <v>1624</v>
      </c>
      <c r="L384" s="66">
        <v>46270</v>
      </c>
      <c r="M384" s="65" t="s">
        <v>261</v>
      </c>
      <c r="N384" s="65" t="s">
        <v>264</v>
      </c>
      <c r="O384" s="65" t="s">
        <v>259</v>
      </c>
      <c r="P384" s="66">
        <v>46270</v>
      </c>
      <c r="Q384" s="31">
        <f t="shared" si="12"/>
        <v>631</v>
      </c>
      <c r="R384" s="31">
        <f t="shared" si="13"/>
        <v>690</v>
      </c>
      <c r="S384" s="29">
        <f>IF($Q384&lt;Parâmetros!$E$19,$G384-1,$G384)</f>
        <v>46270</v>
      </c>
    </row>
    <row r="385" spans="1:19" ht="15" customHeight="1" x14ac:dyDescent="0.25">
      <c r="A385" s="122">
        <v>12244</v>
      </c>
      <c r="B385" s="65" t="s">
        <v>213</v>
      </c>
      <c r="C385" s="65" t="s">
        <v>260</v>
      </c>
      <c r="D385" s="66">
        <v>46270</v>
      </c>
      <c r="E385" s="67">
        <v>2.6</v>
      </c>
      <c r="F385" s="65" t="s">
        <v>255</v>
      </c>
      <c r="G385" s="66">
        <v>46270</v>
      </c>
      <c r="H385">
        <v>40497597</v>
      </c>
      <c r="I385">
        <v>20</v>
      </c>
      <c r="J385" s="65" t="s">
        <v>1625</v>
      </c>
      <c r="K385" s="65" t="s">
        <v>1626</v>
      </c>
      <c r="L385" s="66">
        <v>46270</v>
      </c>
      <c r="M385" s="65" t="s">
        <v>261</v>
      </c>
      <c r="N385" s="65" t="s">
        <v>264</v>
      </c>
      <c r="O385" s="65" t="s">
        <v>259</v>
      </c>
      <c r="P385" s="66">
        <v>46270</v>
      </c>
      <c r="Q385" s="31">
        <f t="shared" si="12"/>
        <v>753</v>
      </c>
      <c r="R385" s="31">
        <f t="shared" si="13"/>
        <v>909</v>
      </c>
      <c r="S385" s="29">
        <f>IF($Q385&lt;Parâmetros!$E$19,$G385-1,$G385)</f>
        <v>46270</v>
      </c>
    </row>
    <row r="386" spans="1:19" ht="15" customHeight="1" x14ac:dyDescent="0.25">
      <c r="A386" s="122">
        <v>12244</v>
      </c>
      <c r="B386" s="65" t="s">
        <v>213</v>
      </c>
      <c r="C386" s="65" t="s">
        <v>260</v>
      </c>
      <c r="D386" s="66">
        <v>46271</v>
      </c>
      <c r="E386" s="67">
        <v>4.1900000000000004</v>
      </c>
      <c r="F386" s="65" t="s">
        <v>255</v>
      </c>
      <c r="G386" s="66">
        <v>46271</v>
      </c>
      <c r="H386">
        <v>40511827</v>
      </c>
      <c r="I386">
        <v>20</v>
      </c>
      <c r="J386" s="65" t="s">
        <v>1627</v>
      </c>
      <c r="K386" s="65" t="s">
        <v>1628</v>
      </c>
      <c r="L386" s="66">
        <v>46271</v>
      </c>
      <c r="M386" s="65" t="s">
        <v>261</v>
      </c>
      <c r="N386">
        <v>3002875</v>
      </c>
      <c r="O386" s="65" t="s">
        <v>259</v>
      </c>
      <c r="P386" s="66">
        <v>46271</v>
      </c>
      <c r="Q386" s="31">
        <f t="shared" si="12"/>
        <v>435</v>
      </c>
      <c r="R386" s="31">
        <f t="shared" si="13"/>
        <v>686</v>
      </c>
      <c r="S386" s="29">
        <f>IF($Q386&lt;Parâmetros!$E$19,$G386-1,$G386)</f>
        <v>46271</v>
      </c>
    </row>
    <row r="387" spans="1:19" ht="15" customHeight="1" x14ac:dyDescent="0.25">
      <c r="A387" s="122">
        <v>12244</v>
      </c>
      <c r="B387" s="65" t="s">
        <v>213</v>
      </c>
      <c r="C387" s="65" t="s">
        <v>260</v>
      </c>
      <c r="D387" s="66">
        <v>46271</v>
      </c>
      <c r="E387" s="67">
        <v>0.52</v>
      </c>
      <c r="F387" s="65" t="s">
        <v>255</v>
      </c>
      <c r="G387" s="66">
        <v>46271</v>
      </c>
      <c r="H387">
        <v>40512122</v>
      </c>
      <c r="I387">
        <v>20</v>
      </c>
      <c r="J387" s="65" t="s">
        <v>1629</v>
      </c>
      <c r="K387" s="65" t="s">
        <v>1630</v>
      </c>
      <c r="L387" s="66">
        <v>46271</v>
      </c>
      <c r="M387" s="65" t="s">
        <v>261</v>
      </c>
      <c r="N387" s="65" t="s">
        <v>264</v>
      </c>
      <c r="O387" s="65" t="s">
        <v>259</v>
      </c>
      <c r="P387" s="66">
        <v>46271</v>
      </c>
      <c r="Q387" s="31">
        <f t="shared" si="12"/>
        <v>750</v>
      </c>
      <c r="R387" s="31">
        <f t="shared" si="13"/>
        <v>781</v>
      </c>
      <c r="S387" s="29">
        <f>IF($Q387&lt;Parâmetros!$E$19,$G387-1,$G387)</f>
        <v>46271</v>
      </c>
    </row>
    <row r="388" spans="1:19" ht="15" customHeight="1" x14ac:dyDescent="0.25">
      <c r="A388" s="122">
        <v>12244</v>
      </c>
      <c r="B388" s="65" t="s">
        <v>213</v>
      </c>
      <c r="C388" s="65" t="s">
        <v>260</v>
      </c>
      <c r="D388" s="66">
        <v>46271</v>
      </c>
      <c r="E388" s="67">
        <v>1.73</v>
      </c>
      <c r="F388" s="65" t="s">
        <v>255</v>
      </c>
      <c r="G388" s="66">
        <v>46271</v>
      </c>
      <c r="H388">
        <v>40510436</v>
      </c>
      <c r="I388">
        <v>20</v>
      </c>
      <c r="J388" s="65" t="s">
        <v>1631</v>
      </c>
      <c r="K388" s="65" t="s">
        <v>1632</v>
      </c>
      <c r="L388" s="66">
        <v>46271</v>
      </c>
      <c r="M388" s="65" t="s">
        <v>261</v>
      </c>
      <c r="N388" s="65" t="s">
        <v>264</v>
      </c>
      <c r="O388" s="65" t="s">
        <v>259</v>
      </c>
      <c r="P388" s="66">
        <v>46271</v>
      </c>
      <c r="Q388" s="31">
        <f t="shared" si="12"/>
        <v>781</v>
      </c>
      <c r="R388" s="31">
        <f t="shared" si="13"/>
        <v>886</v>
      </c>
      <c r="S388" s="29">
        <f>IF($Q388&lt;Parâmetros!$E$19,$G388-1,$G388)</f>
        <v>46271</v>
      </c>
    </row>
    <row r="389" spans="1:19" ht="15" customHeight="1" x14ac:dyDescent="0.25">
      <c r="A389" s="122">
        <v>12244</v>
      </c>
      <c r="B389" s="65" t="s">
        <v>213</v>
      </c>
      <c r="C389" s="65" t="s">
        <v>260</v>
      </c>
      <c r="D389" s="66">
        <v>46272</v>
      </c>
      <c r="E389" s="67">
        <v>1.0900000000000001</v>
      </c>
      <c r="F389" s="65" t="s">
        <v>255</v>
      </c>
      <c r="G389" s="66">
        <v>46272</v>
      </c>
      <c r="H389">
        <v>40512755</v>
      </c>
      <c r="I389">
        <v>20</v>
      </c>
      <c r="J389" s="65" t="s">
        <v>2429</v>
      </c>
      <c r="K389" s="65" t="s">
        <v>2430</v>
      </c>
      <c r="L389" s="66">
        <v>46272</v>
      </c>
      <c r="M389" s="65" t="s">
        <v>261</v>
      </c>
      <c r="N389" s="65" t="s">
        <v>264</v>
      </c>
      <c r="O389" s="65" t="s">
        <v>259</v>
      </c>
      <c r="P389" s="66">
        <v>46272</v>
      </c>
      <c r="Q389" s="31">
        <f t="shared" si="12"/>
        <v>455</v>
      </c>
      <c r="R389" s="31">
        <f t="shared" si="13"/>
        <v>520</v>
      </c>
      <c r="S389" s="29">
        <f>IF($Q389&lt;Parâmetros!$E$19,$G389-1,$G389)</f>
        <v>46272</v>
      </c>
    </row>
    <row r="390" spans="1:19" ht="15" customHeight="1" x14ac:dyDescent="0.25">
      <c r="A390" s="122">
        <v>12244</v>
      </c>
      <c r="B390" s="65" t="s">
        <v>213</v>
      </c>
      <c r="C390" s="65" t="s">
        <v>260</v>
      </c>
      <c r="D390" s="66">
        <v>46272</v>
      </c>
      <c r="E390" s="67">
        <v>2.74</v>
      </c>
      <c r="F390" s="65" t="s">
        <v>255</v>
      </c>
      <c r="G390" s="66">
        <v>46272</v>
      </c>
      <c r="H390">
        <v>40510446</v>
      </c>
      <c r="I390">
        <v>10</v>
      </c>
      <c r="J390" s="65" t="s">
        <v>2431</v>
      </c>
      <c r="K390" s="65" t="s">
        <v>2432</v>
      </c>
      <c r="L390" s="66">
        <v>46272</v>
      </c>
      <c r="M390" s="65" t="s">
        <v>261</v>
      </c>
      <c r="N390" s="65" t="s">
        <v>264</v>
      </c>
      <c r="O390" s="65" t="s">
        <v>259</v>
      </c>
      <c r="P390" s="66">
        <v>46272</v>
      </c>
      <c r="Q390" s="31">
        <f t="shared" si="12"/>
        <v>522</v>
      </c>
      <c r="R390" s="31">
        <f t="shared" si="13"/>
        <v>686</v>
      </c>
      <c r="S390" s="29">
        <f>IF($Q390&lt;Parâmetros!$E$19,$G390-1,$G390)</f>
        <v>46272</v>
      </c>
    </row>
    <row r="391" spans="1:19" ht="15" customHeight="1" x14ac:dyDescent="0.25">
      <c r="A391" s="122">
        <v>12244</v>
      </c>
      <c r="B391" s="65" t="s">
        <v>213</v>
      </c>
      <c r="C391" s="65" t="s">
        <v>260</v>
      </c>
      <c r="D391" s="66">
        <v>46272</v>
      </c>
      <c r="E391" s="67">
        <v>2.5499999999999998</v>
      </c>
      <c r="F391" s="65" t="s">
        <v>255</v>
      </c>
      <c r="G391" s="66">
        <v>46272</v>
      </c>
      <c r="H391">
        <v>40490141</v>
      </c>
      <c r="I391">
        <v>20</v>
      </c>
      <c r="J391" s="65" t="s">
        <v>527</v>
      </c>
      <c r="K391" s="65" t="s">
        <v>2433</v>
      </c>
      <c r="L391" s="66">
        <v>46272</v>
      </c>
      <c r="M391" s="65" t="s">
        <v>261</v>
      </c>
      <c r="N391" s="65" t="s">
        <v>264</v>
      </c>
      <c r="O391" s="65" t="s">
        <v>259</v>
      </c>
      <c r="P391" s="66">
        <v>46272</v>
      </c>
      <c r="Q391" s="31">
        <f t="shared" si="12"/>
        <v>751</v>
      </c>
      <c r="R391" s="31">
        <f t="shared" si="13"/>
        <v>904</v>
      </c>
      <c r="S391" s="29">
        <f>IF($Q391&lt;Parâmetros!$E$19,$G391-1,$G391)</f>
        <v>46272</v>
      </c>
    </row>
    <row r="392" spans="1:19" ht="15" customHeight="1" x14ac:dyDescent="0.25">
      <c r="A392" s="122">
        <v>12244</v>
      </c>
      <c r="B392" s="65" t="s">
        <v>213</v>
      </c>
      <c r="C392" s="65" t="s">
        <v>260</v>
      </c>
      <c r="D392" s="66">
        <v>46273</v>
      </c>
      <c r="E392" s="67">
        <v>1.97</v>
      </c>
      <c r="F392" s="65" t="s">
        <v>255</v>
      </c>
      <c r="G392" s="66">
        <v>46273</v>
      </c>
      <c r="H392">
        <v>40510157</v>
      </c>
      <c r="I392">
        <v>10</v>
      </c>
      <c r="J392" s="65" t="s">
        <v>2685</v>
      </c>
      <c r="K392" s="65" t="s">
        <v>2686</v>
      </c>
      <c r="L392" s="66">
        <v>46273</v>
      </c>
      <c r="M392" s="65" t="s">
        <v>261</v>
      </c>
      <c r="N392" s="65" t="s">
        <v>264</v>
      </c>
      <c r="O392" s="65" t="s">
        <v>259</v>
      </c>
      <c r="P392" s="66">
        <v>46273</v>
      </c>
      <c r="Q392" s="31">
        <f t="shared" si="12"/>
        <v>481</v>
      </c>
      <c r="R392" s="31">
        <f t="shared" si="13"/>
        <v>599</v>
      </c>
      <c r="S392" s="29">
        <f>IF($Q392&lt;Parâmetros!$E$19,$G392-1,$G392)</f>
        <v>46273</v>
      </c>
    </row>
    <row r="393" spans="1:19" ht="15" customHeight="1" x14ac:dyDescent="0.25">
      <c r="A393" s="122">
        <v>12244</v>
      </c>
      <c r="B393" s="65" t="s">
        <v>213</v>
      </c>
      <c r="C393" s="65" t="s">
        <v>260</v>
      </c>
      <c r="D393" s="66">
        <v>46273</v>
      </c>
      <c r="E393" s="67">
        <v>1.37</v>
      </c>
      <c r="F393" s="65" t="s">
        <v>255</v>
      </c>
      <c r="G393" s="66">
        <v>46273</v>
      </c>
      <c r="H393">
        <v>40508661</v>
      </c>
      <c r="I393">
        <v>10</v>
      </c>
      <c r="J393" s="65" t="s">
        <v>2687</v>
      </c>
      <c r="K393" s="65" t="s">
        <v>2688</v>
      </c>
      <c r="L393" s="66">
        <v>46273</v>
      </c>
      <c r="M393" s="65" t="s">
        <v>261</v>
      </c>
      <c r="N393" s="65" t="s">
        <v>264</v>
      </c>
      <c r="O393" s="65" t="s">
        <v>259</v>
      </c>
      <c r="P393" s="66">
        <v>46273</v>
      </c>
      <c r="Q393" s="31">
        <f t="shared" si="12"/>
        <v>601</v>
      </c>
      <c r="R393" s="31">
        <f t="shared" si="13"/>
        <v>683</v>
      </c>
      <c r="S393" s="29">
        <f>IF($Q393&lt;Parâmetros!$E$19,$G393-1,$G393)</f>
        <v>46273</v>
      </c>
    </row>
    <row r="394" spans="1:19" ht="15" customHeight="1" x14ac:dyDescent="0.25">
      <c r="A394" s="122">
        <v>12244</v>
      </c>
      <c r="B394" s="65" t="s">
        <v>213</v>
      </c>
      <c r="C394" s="65" t="s">
        <v>260</v>
      </c>
      <c r="D394" s="66">
        <v>46273</v>
      </c>
      <c r="E394" s="67">
        <v>2.85</v>
      </c>
      <c r="F394" s="65" t="s">
        <v>255</v>
      </c>
      <c r="G394" s="66">
        <v>46273</v>
      </c>
      <c r="H394">
        <v>40510991</v>
      </c>
      <c r="I394">
        <v>20</v>
      </c>
      <c r="J394" s="65" t="s">
        <v>2689</v>
      </c>
      <c r="K394" s="65" t="s">
        <v>2690</v>
      </c>
      <c r="L394" s="66">
        <v>46273</v>
      </c>
      <c r="M394" s="65" t="s">
        <v>261</v>
      </c>
      <c r="N394" s="65" t="s">
        <v>264</v>
      </c>
      <c r="O394" s="65" t="s">
        <v>259</v>
      </c>
      <c r="P394" s="66">
        <v>46273</v>
      </c>
      <c r="Q394" s="31">
        <f t="shared" si="12"/>
        <v>751</v>
      </c>
      <c r="R394" s="31">
        <f t="shared" si="13"/>
        <v>922</v>
      </c>
      <c r="S394" s="29">
        <f>IF($Q394&lt;Parâmetros!$E$19,$G394-1,$G394)</f>
        <v>46273</v>
      </c>
    </row>
    <row r="395" spans="1:19" ht="15" customHeight="1" x14ac:dyDescent="0.25">
      <c r="A395" s="122">
        <v>12244</v>
      </c>
      <c r="B395" s="65" t="s">
        <v>213</v>
      </c>
      <c r="C395" s="65" t="s">
        <v>260</v>
      </c>
      <c r="D395" s="66">
        <v>46275</v>
      </c>
      <c r="E395" s="67">
        <v>0.84</v>
      </c>
      <c r="F395" s="65" t="s">
        <v>255</v>
      </c>
      <c r="G395" s="66">
        <v>46275</v>
      </c>
      <c r="H395">
        <v>40513314</v>
      </c>
      <c r="I395">
        <v>20</v>
      </c>
      <c r="J395" s="65" t="s">
        <v>3047</v>
      </c>
      <c r="K395" s="65" t="s">
        <v>915</v>
      </c>
      <c r="L395" s="66">
        <v>46275</v>
      </c>
      <c r="M395" s="65" t="s">
        <v>261</v>
      </c>
      <c r="N395">
        <v>3012986</v>
      </c>
      <c r="O395" s="65" t="s">
        <v>259</v>
      </c>
      <c r="P395" s="66">
        <v>46275</v>
      </c>
      <c r="Q395" s="31">
        <f t="shared" si="12"/>
        <v>430</v>
      </c>
      <c r="R395" s="31">
        <f t="shared" si="13"/>
        <v>480</v>
      </c>
      <c r="S395" s="29">
        <f>IF($Q395&lt;Parâmetros!$E$19,$G395-1,$G395)</f>
        <v>46275</v>
      </c>
    </row>
    <row r="396" spans="1:19" ht="15" customHeight="1" x14ac:dyDescent="0.25">
      <c r="A396" s="122">
        <v>12244</v>
      </c>
      <c r="B396" s="65" t="s">
        <v>213</v>
      </c>
      <c r="C396" s="65" t="s">
        <v>260</v>
      </c>
      <c r="D396" s="66">
        <v>46275</v>
      </c>
      <c r="E396" s="67">
        <v>0.73</v>
      </c>
      <c r="F396" s="65" t="s">
        <v>255</v>
      </c>
      <c r="G396" s="66">
        <v>46275</v>
      </c>
      <c r="H396">
        <v>40513568</v>
      </c>
      <c r="I396">
        <v>10</v>
      </c>
      <c r="J396" s="65" t="s">
        <v>3048</v>
      </c>
      <c r="K396" s="65" t="s">
        <v>3049</v>
      </c>
      <c r="L396" s="66">
        <v>46275</v>
      </c>
      <c r="M396" s="65" t="s">
        <v>261</v>
      </c>
      <c r="N396" s="65" t="s">
        <v>264</v>
      </c>
      <c r="O396" s="65" t="s">
        <v>259</v>
      </c>
      <c r="P396" s="66">
        <v>46275</v>
      </c>
      <c r="Q396" s="31">
        <f t="shared" si="12"/>
        <v>481</v>
      </c>
      <c r="R396" s="31">
        <f t="shared" si="13"/>
        <v>525</v>
      </c>
      <c r="S396" s="29">
        <f>IF($Q396&lt;Parâmetros!$E$19,$G396-1,$G396)</f>
        <v>46275</v>
      </c>
    </row>
    <row r="397" spans="1:19" ht="15" customHeight="1" x14ac:dyDescent="0.25">
      <c r="A397" s="122">
        <v>12244</v>
      </c>
      <c r="B397" s="65" t="s">
        <v>213</v>
      </c>
      <c r="C397" s="65" t="s">
        <v>260</v>
      </c>
      <c r="D397" s="66">
        <v>46275</v>
      </c>
      <c r="E397" s="67">
        <v>0.64</v>
      </c>
      <c r="F397" s="65" t="s">
        <v>255</v>
      </c>
      <c r="G397" s="66">
        <v>46275</v>
      </c>
      <c r="H397">
        <v>40496567</v>
      </c>
      <c r="I397">
        <v>40</v>
      </c>
      <c r="J397" s="65" t="s">
        <v>3050</v>
      </c>
      <c r="K397" s="65" t="s">
        <v>3051</v>
      </c>
      <c r="L397" s="66">
        <v>46275</v>
      </c>
      <c r="M397" s="65" t="s">
        <v>261</v>
      </c>
      <c r="N397">
        <v>3010404</v>
      </c>
      <c r="O397" s="65" t="s">
        <v>259</v>
      </c>
      <c r="P397" s="66">
        <v>46275</v>
      </c>
      <c r="Q397" s="31">
        <f t="shared" si="12"/>
        <v>526</v>
      </c>
      <c r="R397" s="31">
        <f t="shared" si="13"/>
        <v>565</v>
      </c>
      <c r="S397" s="29">
        <f>IF($Q397&lt;Parâmetros!$E$19,$G397-1,$G397)</f>
        <v>46275</v>
      </c>
    </row>
    <row r="398" spans="1:19" ht="15" customHeight="1" x14ac:dyDescent="0.25">
      <c r="A398" s="122">
        <v>12244</v>
      </c>
      <c r="B398" s="65" t="s">
        <v>213</v>
      </c>
      <c r="C398" s="65" t="s">
        <v>260</v>
      </c>
      <c r="D398" s="66">
        <v>46275</v>
      </c>
      <c r="E398" s="67">
        <v>1.4</v>
      </c>
      <c r="F398" s="65" t="s">
        <v>255</v>
      </c>
      <c r="G398" s="66">
        <v>46275</v>
      </c>
      <c r="H398">
        <v>40513569</v>
      </c>
      <c r="I398">
        <v>10</v>
      </c>
      <c r="J398" s="65" t="s">
        <v>3052</v>
      </c>
      <c r="K398" s="65" t="s">
        <v>3053</v>
      </c>
      <c r="L398" s="66">
        <v>46275</v>
      </c>
      <c r="M398" s="65" t="s">
        <v>261</v>
      </c>
      <c r="N398" s="65" t="s">
        <v>264</v>
      </c>
      <c r="O398" s="65" t="s">
        <v>259</v>
      </c>
      <c r="P398" s="66">
        <v>46275</v>
      </c>
      <c r="Q398" s="31">
        <f t="shared" si="12"/>
        <v>566</v>
      </c>
      <c r="R398" s="31">
        <f t="shared" si="13"/>
        <v>650</v>
      </c>
      <c r="S398" s="29">
        <f>IF($Q398&lt;Parâmetros!$E$19,$G398-1,$G398)</f>
        <v>46275</v>
      </c>
    </row>
    <row r="399" spans="1:19" ht="15" customHeight="1" x14ac:dyDescent="0.25">
      <c r="A399" s="122">
        <v>12244</v>
      </c>
      <c r="B399" s="65" t="s">
        <v>213</v>
      </c>
      <c r="C399" s="65" t="s">
        <v>260</v>
      </c>
      <c r="D399" s="66">
        <v>46275</v>
      </c>
      <c r="E399" s="67">
        <v>0.65</v>
      </c>
      <c r="F399" s="65" t="s">
        <v>255</v>
      </c>
      <c r="G399" s="66">
        <v>46275</v>
      </c>
      <c r="H399">
        <v>40504542</v>
      </c>
      <c r="I399">
        <v>20</v>
      </c>
      <c r="J399" s="65" t="s">
        <v>805</v>
      </c>
      <c r="K399" s="65" t="s">
        <v>3054</v>
      </c>
      <c r="L399" s="66">
        <v>46275</v>
      </c>
      <c r="M399" s="65" t="s">
        <v>261</v>
      </c>
      <c r="N399">
        <v>3007083</v>
      </c>
      <c r="O399" s="65" t="s">
        <v>259</v>
      </c>
      <c r="P399" s="66">
        <v>46275</v>
      </c>
      <c r="Q399" s="31">
        <f t="shared" si="12"/>
        <v>651</v>
      </c>
      <c r="R399" s="31">
        <f t="shared" si="13"/>
        <v>690</v>
      </c>
      <c r="S399" s="29">
        <f>IF($Q399&lt;Parâmetros!$E$19,$G399-1,$G399)</f>
        <v>46275</v>
      </c>
    </row>
    <row r="400" spans="1:19" ht="15" customHeight="1" x14ac:dyDescent="0.25">
      <c r="A400" s="122">
        <v>12244</v>
      </c>
      <c r="B400" s="65" t="s">
        <v>213</v>
      </c>
      <c r="C400" s="65" t="s">
        <v>260</v>
      </c>
      <c r="D400" s="66">
        <v>46275</v>
      </c>
      <c r="E400" s="67">
        <v>2.87</v>
      </c>
      <c r="F400" s="65" t="s">
        <v>255</v>
      </c>
      <c r="G400" s="66">
        <v>46275</v>
      </c>
      <c r="H400">
        <v>40504542</v>
      </c>
      <c r="I400">
        <v>20</v>
      </c>
      <c r="J400" s="65" t="s">
        <v>3055</v>
      </c>
      <c r="K400" s="65" t="s">
        <v>3056</v>
      </c>
      <c r="L400" s="66">
        <v>46275</v>
      </c>
      <c r="M400" s="65" t="s">
        <v>261</v>
      </c>
      <c r="N400">
        <v>3007083</v>
      </c>
      <c r="O400" s="65" t="s">
        <v>259</v>
      </c>
      <c r="P400" s="66">
        <v>46275</v>
      </c>
      <c r="Q400" s="31">
        <f t="shared" si="12"/>
        <v>752</v>
      </c>
      <c r="R400" s="31">
        <f t="shared" si="13"/>
        <v>924</v>
      </c>
      <c r="S400" s="29">
        <f>IF($Q400&lt;Parâmetros!$E$19,$G400-1,$G400)</f>
        <v>46275</v>
      </c>
    </row>
    <row r="401" spans="1:19" ht="15" customHeight="1" x14ac:dyDescent="0.25">
      <c r="A401" s="122">
        <v>12244</v>
      </c>
      <c r="B401" s="65" t="s">
        <v>213</v>
      </c>
      <c r="C401" s="65" t="s">
        <v>260</v>
      </c>
      <c r="D401" s="66">
        <v>46276</v>
      </c>
      <c r="E401" s="67">
        <v>2.02</v>
      </c>
      <c r="F401" s="65" t="s">
        <v>255</v>
      </c>
      <c r="G401" s="66">
        <v>46276</v>
      </c>
      <c r="H401">
        <v>40513314</v>
      </c>
      <c r="I401">
        <v>20</v>
      </c>
      <c r="J401" s="65" t="s">
        <v>3313</v>
      </c>
      <c r="K401" s="65" t="s">
        <v>3314</v>
      </c>
      <c r="L401" s="66">
        <v>46276</v>
      </c>
      <c r="M401" s="65" t="s">
        <v>261</v>
      </c>
      <c r="N401">
        <v>3012986</v>
      </c>
      <c r="O401" s="65" t="s">
        <v>259</v>
      </c>
      <c r="P401" s="66">
        <v>46276</v>
      </c>
      <c r="Q401" s="31">
        <f t="shared" si="12"/>
        <v>430</v>
      </c>
      <c r="R401" s="31">
        <f t="shared" si="13"/>
        <v>552</v>
      </c>
      <c r="S401" s="29">
        <f>IF($Q401&lt;Parâmetros!$E$19,$G401-1,$G401)</f>
        <v>46276</v>
      </c>
    </row>
    <row r="402" spans="1:19" ht="15" customHeight="1" x14ac:dyDescent="0.25">
      <c r="A402" s="122">
        <v>12244</v>
      </c>
      <c r="B402" s="65" t="s">
        <v>213</v>
      </c>
      <c r="C402" s="65" t="s">
        <v>260</v>
      </c>
      <c r="D402" s="66">
        <v>46276</v>
      </c>
      <c r="E402" s="67">
        <v>0.54</v>
      </c>
      <c r="F402" s="65" t="s">
        <v>255</v>
      </c>
      <c r="G402" s="66">
        <v>46276</v>
      </c>
      <c r="H402">
        <v>40513568</v>
      </c>
      <c r="I402">
        <v>10</v>
      </c>
      <c r="J402" s="65" t="s">
        <v>3315</v>
      </c>
      <c r="K402" s="65" t="s">
        <v>3316</v>
      </c>
      <c r="L402" s="66">
        <v>46276</v>
      </c>
      <c r="M402" s="65" t="s">
        <v>261</v>
      </c>
      <c r="N402" s="65" t="s">
        <v>264</v>
      </c>
      <c r="O402" s="65" t="s">
        <v>259</v>
      </c>
      <c r="P402" s="66">
        <v>46276</v>
      </c>
      <c r="Q402" s="31">
        <f t="shared" si="12"/>
        <v>553</v>
      </c>
      <c r="R402" s="31">
        <f t="shared" si="13"/>
        <v>585</v>
      </c>
      <c r="S402" s="29">
        <f>IF($Q402&lt;Parâmetros!$E$19,$G402-1,$G402)</f>
        <v>46276</v>
      </c>
    </row>
    <row r="403" spans="1:19" ht="15" customHeight="1" x14ac:dyDescent="0.25">
      <c r="A403" s="122">
        <v>12244</v>
      </c>
      <c r="B403" s="65" t="s">
        <v>213</v>
      </c>
      <c r="C403" s="65" t="s">
        <v>260</v>
      </c>
      <c r="D403" s="66">
        <v>46276</v>
      </c>
      <c r="E403" s="67">
        <v>0.74</v>
      </c>
      <c r="F403" s="65" t="s">
        <v>255</v>
      </c>
      <c r="G403" s="66">
        <v>46276</v>
      </c>
      <c r="H403">
        <v>40511704</v>
      </c>
      <c r="I403">
        <v>20</v>
      </c>
      <c r="J403" s="65" t="s">
        <v>3317</v>
      </c>
      <c r="K403" s="65" t="s">
        <v>3318</v>
      </c>
      <c r="L403" s="66">
        <v>46276</v>
      </c>
      <c r="M403" s="65" t="s">
        <v>261</v>
      </c>
      <c r="N403" s="65" t="s">
        <v>264</v>
      </c>
      <c r="O403" s="65" t="s">
        <v>259</v>
      </c>
      <c r="P403" s="66">
        <v>46276</v>
      </c>
      <c r="Q403" s="31">
        <f t="shared" si="12"/>
        <v>586</v>
      </c>
      <c r="R403" s="31">
        <f t="shared" si="13"/>
        <v>630</v>
      </c>
      <c r="S403" s="29">
        <f>IF($Q403&lt;Parâmetros!$E$19,$G403-1,$G403)</f>
        <v>46276</v>
      </c>
    </row>
    <row r="404" spans="1:19" ht="15" customHeight="1" x14ac:dyDescent="0.25">
      <c r="A404" s="122">
        <v>12244</v>
      </c>
      <c r="B404" s="65" t="s">
        <v>213</v>
      </c>
      <c r="C404" s="65" t="s">
        <v>260</v>
      </c>
      <c r="D404" s="66">
        <v>46276</v>
      </c>
      <c r="E404" s="67">
        <v>0.98</v>
      </c>
      <c r="F404" s="65" t="s">
        <v>255</v>
      </c>
      <c r="G404" s="66">
        <v>46276</v>
      </c>
      <c r="H404">
        <v>40514088</v>
      </c>
      <c r="I404">
        <v>20</v>
      </c>
      <c r="J404" s="65" t="s">
        <v>3319</v>
      </c>
      <c r="K404" s="65" t="s">
        <v>3320</v>
      </c>
      <c r="L404" s="66">
        <v>46276</v>
      </c>
      <c r="M404" s="65" t="s">
        <v>261</v>
      </c>
      <c r="N404" s="65" t="s">
        <v>264</v>
      </c>
      <c r="O404" s="65" t="s">
        <v>259</v>
      </c>
      <c r="P404" s="66">
        <v>46276</v>
      </c>
      <c r="Q404" s="31">
        <f t="shared" si="12"/>
        <v>630</v>
      </c>
      <c r="R404" s="31">
        <f t="shared" si="13"/>
        <v>690</v>
      </c>
      <c r="S404" s="29">
        <f>IF($Q404&lt;Parâmetros!$E$19,$G404-1,$G404)</f>
        <v>46276</v>
      </c>
    </row>
    <row r="405" spans="1:19" ht="15" customHeight="1" x14ac:dyDescent="0.25">
      <c r="A405" s="122">
        <v>12244</v>
      </c>
      <c r="B405" s="65" t="s">
        <v>213</v>
      </c>
      <c r="C405" s="65" t="s">
        <v>260</v>
      </c>
      <c r="D405" s="66">
        <v>46276</v>
      </c>
      <c r="E405" s="67">
        <v>3.03</v>
      </c>
      <c r="F405" s="65" t="s">
        <v>255</v>
      </c>
      <c r="G405" s="66">
        <v>46276</v>
      </c>
      <c r="H405">
        <v>40500737</v>
      </c>
      <c r="I405">
        <v>20</v>
      </c>
      <c r="J405" s="65" t="s">
        <v>3321</v>
      </c>
      <c r="K405" s="65" t="s">
        <v>3322</v>
      </c>
      <c r="L405" s="66">
        <v>46276</v>
      </c>
      <c r="M405" s="65" t="s">
        <v>261</v>
      </c>
      <c r="N405" s="65" t="s">
        <v>264</v>
      </c>
      <c r="O405" s="65" t="s">
        <v>259</v>
      </c>
      <c r="P405" s="66">
        <v>46276</v>
      </c>
      <c r="Q405" s="31">
        <f t="shared" si="12"/>
        <v>750</v>
      </c>
      <c r="R405" s="31">
        <f t="shared" si="13"/>
        <v>932</v>
      </c>
      <c r="S405" s="29">
        <f>IF($Q405&lt;Parâmetros!$E$19,$G405-1,$G405)</f>
        <v>46276</v>
      </c>
    </row>
    <row r="406" spans="1:19" ht="15" customHeight="1" x14ac:dyDescent="0.25">
      <c r="A406" s="122">
        <v>12291</v>
      </c>
      <c r="B406" s="65" t="s">
        <v>233</v>
      </c>
      <c r="C406" s="65" t="s">
        <v>288</v>
      </c>
      <c r="D406" s="66">
        <v>46265</v>
      </c>
      <c r="E406" s="67">
        <v>4.1500000000000004</v>
      </c>
      <c r="F406" s="65" t="s">
        <v>255</v>
      </c>
      <c r="G406" s="66">
        <v>46262</v>
      </c>
      <c r="H406">
        <v>40478306</v>
      </c>
      <c r="I406">
        <v>50</v>
      </c>
      <c r="J406" s="65" t="s">
        <v>339</v>
      </c>
      <c r="K406" s="65" t="s">
        <v>451</v>
      </c>
      <c r="L406" s="66">
        <v>46262</v>
      </c>
      <c r="M406" s="65" t="s">
        <v>261</v>
      </c>
      <c r="N406" s="65" t="s">
        <v>264</v>
      </c>
      <c r="O406" s="65" t="s">
        <v>259</v>
      </c>
      <c r="P406" s="66">
        <v>46265</v>
      </c>
      <c r="Q406" s="31">
        <f t="shared" si="12"/>
        <v>750</v>
      </c>
      <c r="R406" s="31">
        <f t="shared" si="13"/>
        <v>999</v>
      </c>
      <c r="S406" s="29">
        <f>IF($Q406&lt;Parâmetros!$E$19,$G406-1,$G406)</f>
        <v>46262</v>
      </c>
    </row>
    <row r="407" spans="1:19" ht="15" customHeight="1" x14ac:dyDescent="0.25">
      <c r="A407" s="122">
        <v>12291</v>
      </c>
      <c r="B407" s="65" t="s">
        <v>233</v>
      </c>
      <c r="C407" s="65" t="s">
        <v>288</v>
      </c>
      <c r="D407" s="66">
        <v>46267</v>
      </c>
      <c r="E407" s="67">
        <v>4.12</v>
      </c>
      <c r="F407" s="65" t="s">
        <v>255</v>
      </c>
      <c r="G407" s="66">
        <v>46267</v>
      </c>
      <c r="H407">
        <v>40510977</v>
      </c>
      <c r="I407">
        <v>10</v>
      </c>
      <c r="J407" s="65" t="s">
        <v>884</v>
      </c>
      <c r="K407" s="65" t="s">
        <v>885</v>
      </c>
      <c r="L407" s="66">
        <v>46267</v>
      </c>
      <c r="M407" s="65" t="s">
        <v>258</v>
      </c>
      <c r="N407" s="65" t="s">
        <v>264</v>
      </c>
      <c r="O407" s="65" t="s">
        <v>259</v>
      </c>
      <c r="P407" s="66">
        <v>46267</v>
      </c>
      <c r="Q407" s="31">
        <f t="shared" si="12"/>
        <v>439</v>
      </c>
      <c r="R407" s="31">
        <f t="shared" si="13"/>
        <v>686</v>
      </c>
      <c r="S407" s="29">
        <f>IF($Q407&lt;Parâmetros!$E$19,$G407-1,$G407)</f>
        <v>46267</v>
      </c>
    </row>
    <row r="408" spans="1:19" ht="15" customHeight="1" x14ac:dyDescent="0.25">
      <c r="A408" s="122">
        <v>12291</v>
      </c>
      <c r="B408" s="65" t="s">
        <v>233</v>
      </c>
      <c r="C408" s="65" t="s">
        <v>288</v>
      </c>
      <c r="D408" s="66">
        <v>46267</v>
      </c>
      <c r="E408" s="67">
        <v>3.95</v>
      </c>
      <c r="F408" s="65" t="s">
        <v>255</v>
      </c>
      <c r="G408" s="66">
        <v>46267</v>
      </c>
      <c r="H408">
        <v>40510977</v>
      </c>
      <c r="I408">
        <v>10</v>
      </c>
      <c r="J408" s="65" t="s">
        <v>970</v>
      </c>
      <c r="K408" s="65" t="s">
        <v>971</v>
      </c>
      <c r="L408" s="66">
        <v>46267</v>
      </c>
      <c r="M408" s="65" t="s">
        <v>258</v>
      </c>
      <c r="N408" s="65" t="s">
        <v>264</v>
      </c>
      <c r="O408" s="65" t="s">
        <v>259</v>
      </c>
      <c r="P408" s="66">
        <v>46267</v>
      </c>
      <c r="Q408" s="31">
        <f t="shared" si="12"/>
        <v>764</v>
      </c>
      <c r="R408" s="31">
        <f t="shared" si="13"/>
        <v>1002</v>
      </c>
      <c r="S408" s="29">
        <f>IF($Q408&lt;Parâmetros!$E$19,$G408-1,$G408)</f>
        <v>46267</v>
      </c>
    </row>
    <row r="409" spans="1:19" ht="15" customHeight="1" x14ac:dyDescent="0.25">
      <c r="A409" s="122">
        <v>12291</v>
      </c>
      <c r="B409" s="65" t="s">
        <v>233</v>
      </c>
      <c r="C409" s="65" t="s">
        <v>288</v>
      </c>
      <c r="D409" s="66">
        <v>46268</v>
      </c>
      <c r="E409" s="67">
        <v>2.7</v>
      </c>
      <c r="F409" s="65" t="s">
        <v>255</v>
      </c>
      <c r="G409" s="66">
        <v>46268</v>
      </c>
      <c r="H409">
        <v>40503385</v>
      </c>
      <c r="I409">
        <v>10</v>
      </c>
      <c r="J409" s="65" t="s">
        <v>1176</v>
      </c>
      <c r="K409" s="65" t="s">
        <v>1177</v>
      </c>
      <c r="L409" s="66">
        <v>46268</v>
      </c>
      <c r="M409" s="65" t="s">
        <v>261</v>
      </c>
      <c r="N409" s="65" t="s">
        <v>264</v>
      </c>
      <c r="O409" s="65" t="s">
        <v>259</v>
      </c>
      <c r="P409" s="66">
        <v>46268</v>
      </c>
      <c r="Q409" s="31">
        <f t="shared" si="12"/>
        <v>441</v>
      </c>
      <c r="R409" s="31">
        <f t="shared" si="13"/>
        <v>603</v>
      </c>
      <c r="S409" s="29">
        <f>IF($Q409&lt;Parâmetros!$E$19,$G409-1,$G409)</f>
        <v>46268</v>
      </c>
    </row>
    <row r="410" spans="1:19" ht="15" customHeight="1" x14ac:dyDescent="0.25">
      <c r="A410" s="122">
        <v>12291</v>
      </c>
      <c r="B410" s="65" t="s">
        <v>233</v>
      </c>
      <c r="C410" s="65" t="s">
        <v>288</v>
      </c>
      <c r="D410" s="66">
        <v>46268</v>
      </c>
      <c r="E410" s="67">
        <v>1.29</v>
      </c>
      <c r="F410" s="65" t="s">
        <v>255</v>
      </c>
      <c r="G410" s="66">
        <v>46268</v>
      </c>
      <c r="H410">
        <v>40503110</v>
      </c>
      <c r="I410">
        <v>10</v>
      </c>
      <c r="J410" s="65" t="s">
        <v>1178</v>
      </c>
      <c r="K410" s="65" t="s">
        <v>1179</v>
      </c>
      <c r="L410" s="66">
        <v>46268</v>
      </c>
      <c r="M410" s="65" t="s">
        <v>261</v>
      </c>
      <c r="N410">
        <v>3004088</v>
      </c>
      <c r="O410" s="65" t="s">
        <v>259</v>
      </c>
      <c r="P410" s="66">
        <v>46268</v>
      </c>
      <c r="Q410" s="31">
        <f t="shared" si="12"/>
        <v>607</v>
      </c>
      <c r="R410" s="31">
        <f t="shared" si="13"/>
        <v>684</v>
      </c>
      <c r="S410" s="29">
        <f>IF($Q410&lt;Parâmetros!$E$19,$G410-1,$G410)</f>
        <v>46268</v>
      </c>
    </row>
    <row r="411" spans="1:19" ht="15" customHeight="1" x14ac:dyDescent="0.25">
      <c r="A411" s="122">
        <v>12291</v>
      </c>
      <c r="B411" s="65" t="s">
        <v>233</v>
      </c>
      <c r="C411" s="65" t="s">
        <v>288</v>
      </c>
      <c r="D411" s="66">
        <v>46268</v>
      </c>
      <c r="E411" s="67">
        <v>2.4700000000000002</v>
      </c>
      <c r="F411" s="65" t="s">
        <v>255</v>
      </c>
      <c r="G411" s="66">
        <v>46268</v>
      </c>
      <c r="H411">
        <v>40481239</v>
      </c>
      <c r="I411">
        <v>20</v>
      </c>
      <c r="J411" s="65" t="s">
        <v>821</v>
      </c>
      <c r="K411" s="65" t="s">
        <v>1180</v>
      </c>
      <c r="L411" s="66">
        <v>46268</v>
      </c>
      <c r="M411" s="65" t="s">
        <v>261</v>
      </c>
      <c r="N411">
        <v>3004267</v>
      </c>
      <c r="O411" s="65" t="s">
        <v>259</v>
      </c>
      <c r="P411" s="66">
        <v>46268</v>
      </c>
      <c r="Q411" s="31">
        <f t="shared" si="12"/>
        <v>755</v>
      </c>
      <c r="R411" s="31">
        <f t="shared" si="13"/>
        <v>903</v>
      </c>
      <c r="S411" s="29">
        <f>IF($Q411&lt;Parâmetros!$E$19,$G411-1,$G411)</f>
        <v>46268</v>
      </c>
    </row>
    <row r="412" spans="1:19" ht="15" customHeight="1" x14ac:dyDescent="0.25">
      <c r="A412" s="122">
        <v>12291</v>
      </c>
      <c r="B412" s="65" t="s">
        <v>233</v>
      </c>
      <c r="C412" s="65" t="s">
        <v>288</v>
      </c>
      <c r="D412" s="66">
        <v>46268</v>
      </c>
      <c r="E412" s="67">
        <v>1.34</v>
      </c>
      <c r="F412" s="65" t="s">
        <v>255</v>
      </c>
      <c r="G412" s="66">
        <v>46268</v>
      </c>
      <c r="H412">
        <v>40503380</v>
      </c>
      <c r="I412">
        <v>10</v>
      </c>
      <c r="J412" s="65" t="s">
        <v>1181</v>
      </c>
      <c r="K412" s="65" t="s">
        <v>1182</v>
      </c>
      <c r="L412" s="66">
        <v>46268</v>
      </c>
      <c r="M412" s="65" t="s">
        <v>261</v>
      </c>
      <c r="N412" s="65" t="s">
        <v>264</v>
      </c>
      <c r="O412" s="65" t="s">
        <v>259</v>
      </c>
      <c r="P412" s="66">
        <v>46268</v>
      </c>
      <c r="Q412" s="31">
        <f t="shared" si="12"/>
        <v>910</v>
      </c>
      <c r="R412" s="31">
        <f t="shared" si="13"/>
        <v>990</v>
      </c>
      <c r="S412" s="29">
        <f>IF($Q412&lt;Parâmetros!$E$19,$G412-1,$G412)</f>
        <v>46268</v>
      </c>
    </row>
    <row r="413" spans="1:19" ht="15" customHeight="1" x14ac:dyDescent="0.25">
      <c r="A413" s="122">
        <v>12291</v>
      </c>
      <c r="B413" s="65" t="s">
        <v>233</v>
      </c>
      <c r="C413" s="65" t="s">
        <v>288</v>
      </c>
      <c r="D413" s="66">
        <v>46269</v>
      </c>
      <c r="E413" s="67">
        <v>1.1200000000000001</v>
      </c>
      <c r="F413" s="65" t="s">
        <v>255</v>
      </c>
      <c r="G413" s="66">
        <v>46269</v>
      </c>
      <c r="H413">
        <v>40503377</v>
      </c>
      <c r="I413">
        <v>10</v>
      </c>
      <c r="J413" s="65" t="s">
        <v>1633</v>
      </c>
      <c r="K413" s="65" t="s">
        <v>1574</v>
      </c>
      <c r="L413" s="66">
        <v>46269</v>
      </c>
      <c r="M413" s="65" t="s">
        <v>261</v>
      </c>
      <c r="N413">
        <v>3007190</v>
      </c>
      <c r="O413" s="65" t="s">
        <v>259</v>
      </c>
      <c r="P413" s="66">
        <v>46269</v>
      </c>
      <c r="Q413" s="31">
        <f t="shared" si="12"/>
        <v>443</v>
      </c>
      <c r="R413" s="31">
        <f t="shared" si="13"/>
        <v>510</v>
      </c>
      <c r="S413" s="29">
        <f>IF($Q413&lt;Parâmetros!$E$19,$G413-1,$G413)</f>
        <v>46269</v>
      </c>
    </row>
    <row r="414" spans="1:19" ht="15" customHeight="1" x14ac:dyDescent="0.25">
      <c r="A414" s="122">
        <v>12291</v>
      </c>
      <c r="B414" s="65" t="s">
        <v>233</v>
      </c>
      <c r="C414" s="65" t="s">
        <v>288</v>
      </c>
      <c r="D414" s="66">
        <v>46269</v>
      </c>
      <c r="E414" s="67">
        <v>2.82</v>
      </c>
      <c r="F414" s="65" t="s">
        <v>255</v>
      </c>
      <c r="G414" s="66">
        <v>46269</v>
      </c>
      <c r="H414">
        <v>40489305</v>
      </c>
      <c r="I414">
        <v>10</v>
      </c>
      <c r="J414" s="65" t="s">
        <v>1634</v>
      </c>
      <c r="K414" s="65" t="s">
        <v>1635</v>
      </c>
      <c r="L414" s="66">
        <v>46269</v>
      </c>
      <c r="M414" s="65" t="s">
        <v>261</v>
      </c>
      <c r="N414" s="65" t="s">
        <v>264</v>
      </c>
      <c r="O414" s="65" t="s">
        <v>259</v>
      </c>
      <c r="P414" s="66">
        <v>46269</v>
      </c>
      <c r="Q414" s="31">
        <f t="shared" si="12"/>
        <v>517</v>
      </c>
      <c r="R414" s="31">
        <f t="shared" si="13"/>
        <v>686</v>
      </c>
      <c r="S414" s="29">
        <f>IF($Q414&lt;Parâmetros!$E$19,$G414-1,$G414)</f>
        <v>46269</v>
      </c>
    </row>
    <row r="415" spans="1:19" ht="15" customHeight="1" x14ac:dyDescent="0.25">
      <c r="A415" s="122">
        <v>12291</v>
      </c>
      <c r="B415" s="65" t="s">
        <v>233</v>
      </c>
      <c r="C415" s="65" t="s">
        <v>288</v>
      </c>
      <c r="D415" s="66">
        <v>46269</v>
      </c>
      <c r="E415" s="67">
        <v>4</v>
      </c>
      <c r="F415" s="65" t="s">
        <v>255</v>
      </c>
      <c r="G415" s="66">
        <v>46269</v>
      </c>
      <c r="H415">
        <v>40489305</v>
      </c>
      <c r="I415">
        <v>10</v>
      </c>
      <c r="J415" s="65" t="s">
        <v>1636</v>
      </c>
      <c r="K415" s="65" t="s">
        <v>1637</v>
      </c>
      <c r="L415" s="66">
        <v>46269</v>
      </c>
      <c r="M415" s="65" t="s">
        <v>261</v>
      </c>
      <c r="N415" s="65" t="s">
        <v>264</v>
      </c>
      <c r="O415" s="65" t="s">
        <v>259</v>
      </c>
      <c r="P415" s="66">
        <v>46269</v>
      </c>
      <c r="Q415" s="31">
        <f t="shared" si="12"/>
        <v>758</v>
      </c>
      <c r="R415" s="31">
        <f t="shared" si="13"/>
        <v>998</v>
      </c>
      <c r="S415" s="29">
        <f>IF($Q415&lt;Parâmetros!$E$19,$G415-1,$G415)</f>
        <v>46269</v>
      </c>
    </row>
    <row r="416" spans="1:19" ht="15" customHeight="1" x14ac:dyDescent="0.25">
      <c r="A416" s="122">
        <v>12291</v>
      </c>
      <c r="B416" s="65" t="s">
        <v>233</v>
      </c>
      <c r="C416" s="65" t="s">
        <v>288</v>
      </c>
      <c r="D416" s="66">
        <v>46272</v>
      </c>
      <c r="E416" s="67">
        <v>4</v>
      </c>
      <c r="F416" s="65" t="s">
        <v>255</v>
      </c>
      <c r="G416" s="66">
        <v>46270</v>
      </c>
      <c r="H416">
        <v>40489305</v>
      </c>
      <c r="I416">
        <v>10</v>
      </c>
      <c r="J416" s="65" t="s">
        <v>2434</v>
      </c>
      <c r="K416" s="65" t="s">
        <v>2435</v>
      </c>
      <c r="L416" s="66">
        <v>46270</v>
      </c>
      <c r="M416" s="65" t="s">
        <v>261</v>
      </c>
      <c r="N416" s="65" t="s">
        <v>264</v>
      </c>
      <c r="O416" s="65" t="s">
        <v>259</v>
      </c>
      <c r="P416" s="66">
        <v>46272</v>
      </c>
      <c r="Q416" s="31">
        <f t="shared" si="12"/>
        <v>443</v>
      </c>
      <c r="R416" s="31">
        <f t="shared" si="13"/>
        <v>683</v>
      </c>
      <c r="S416" s="29">
        <f>IF($Q416&lt;Parâmetros!$E$19,$G416-1,$G416)</f>
        <v>46270</v>
      </c>
    </row>
    <row r="417" spans="1:19" ht="15" customHeight="1" x14ac:dyDescent="0.25">
      <c r="A417" s="122">
        <v>12291</v>
      </c>
      <c r="B417" s="65" t="s">
        <v>233</v>
      </c>
      <c r="C417" s="65" t="s">
        <v>288</v>
      </c>
      <c r="D417" s="66">
        <v>46272</v>
      </c>
      <c r="E417" s="67">
        <v>2.84</v>
      </c>
      <c r="F417" s="65" t="s">
        <v>255</v>
      </c>
      <c r="G417" s="66">
        <v>46270</v>
      </c>
      <c r="H417">
        <v>40489305</v>
      </c>
      <c r="I417">
        <v>10</v>
      </c>
      <c r="J417" s="65" t="s">
        <v>2436</v>
      </c>
      <c r="K417" s="65" t="s">
        <v>2437</v>
      </c>
      <c r="L417" s="66">
        <v>46270</v>
      </c>
      <c r="M417" s="65" t="s">
        <v>261</v>
      </c>
      <c r="N417" s="65" t="s">
        <v>264</v>
      </c>
      <c r="O417" s="65" t="s">
        <v>259</v>
      </c>
      <c r="P417" s="66">
        <v>46272</v>
      </c>
      <c r="Q417" s="31">
        <f t="shared" si="12"/>
        <v>754</v>
      </c>
      <c r="R417" s="31">
        <f t="shared" si="13"/>
        <v>924</v>
      </c>
      <c r="S417" s="29">
        <f>IF($Q417&lt;Parâmetros!$E$19,$G417-1,$G417)</f>
        <v>46270</v>
      </c>
    </row>
    <row r="418" spans="1:19" ht="15" customHeight="1" x14ac:dyDescent="0.25">
      <c r="A418" s="122">
        <v>12291</v>
      </c>
      <c r="B418" s="65" t="s">
        <v>233</v>
      </c>
      <c r="C418" s="65" t="s">
        <v>288</v>
      </c>
      <c r="D418" s="66">
        <v>46272</v>
      </c>
      <c r="E418" s="67">
        <v>4.2</v>
      </c>
      <c r="F418" s="65" t="s">
        <v>255</v>
      </c>
      <c r="G418" s="66">
        <v>46272</v>
      </c>
      <c r="H418">
        <v>40489305</v>
      </c>
      <c r="I418">
        <v>10</v>
      </c>
      <c r="J418" s="65" t="s">
        <v>1542</v>
      </c>
      <c r="K418" s="65" t="s">
        <v>2438</v>
      </c>
      <c r="L418" s="66">
        <v>46272</v>
      </c>
      <c r="M418" s="65" t="s">
        <v>261</v>
      </c>
      <c r="N418" s="65" t="s">
        <v>264</v>
      </c>
      <c r="O418" s="65" t="s">
        <v>259</v>
      </c>
      <c r="P418" s="66">
        <v>46272</v>
      </c>
      <c r="Q418" s="31">
        <f t="shared" si="12"/>
        <v>434</v>
      </c>
      <c r="R418" s="31">
        <f t="shared" si="13"/>
        <v>687</v>
      </c>
      <c r="S418" s="29">
        <f>IF($Q418&lt;Parâmetros!$E$19,$G418-1,$G418)</f>
        <v>46272</v>
      </c>
    </row>
    <row r="419" spans="1:19" ht="15" customHeight="1" x14ac:dyDescent="0.25">
      <c r="A419" s="122">
        <v>12291</v>
      </c>
      <c r="B419" s="65" t="s">
        <v>233</v>
      </c>
      <c r="C419" s="65" t="s">
        <v>288</v>
      </c>
      <c r="D419" s="66">
        <v>46272</v>
      </c>
      <c r="E419" s="67">
        <v>3</v>
      </c>
      <c r="F419" s="65" t="s">
        <v>255</v>
      </c>
      <c r="G419" s="66">
        <v>46272</v>
      </c>
      <c r="H419">
        <v>40489305</v>
      </c>
      <c r="I419">
        <v>10</v>
      </c>
      <c r="J419" s="65" t="s">
        <v>2439</v>
      </c>
      <c r="K419" s="65" t="s">
        <v>2440</v>
      </c>
      <c r="L419" s="66">
        <v>46272</v>
      </c>
      <c r="M419" s="65" t="s">
        <v>261</v>
      </c>
      <c r="N419" s="65" t="s">
        <v>264</v>
      </c>
      <c r="O419" s="65" t="s">
        <v>259</v>
      </c>
      <c r="P419" s="66">
        <v>46272</v>
      </c>
      <c r="Q419" s="31">
        <f t="shared" si="12"/>
        <v>742</v>
      </c>
      <c r="R419" s="31">
        <f t="shared" si="13"/>
        <v>922</v>
      </c>
      <c r="S419" s="29">
        <f>IF($Q419&lt;Parâmetros!$E$19,$G419-1,$G419)</f>
        <v>46272</v>
      </c>
    </row>
    <row r="420" spans="1:19" ht="15" customHeight="1" x14ac:dyDescent="0.25">
      <c r="A420" s="122">
        <v>12291</v>
      </c>
      <c r="B420" s="65" t="s">
        <v>233</v>
      </c>
      <c r="C420" s="65" t="s">
        <v>288</v>
      </c>
      <c r="D420" s="66">
        <v>46274</v>
      </c>
      <c r="E420" s="67">
        <v>3.01</v>
      </c>
      <c r="F420" s="65" t="s">
        <v>255</v>
      </c>
      <c r="G420" s="66">
        <v>46274</v>
      </c>
      <c r="H420">
        <v>40505583</v>
      </c>
      <c r="I420">
        <v>10</v>
      </c>
      <c r="J420" s="65" t="s">
        <v>2911</v>
      </c>
      <c r="K420" s="65" t="s">
        <v>2912</v>
      </c>
      <c r="L420" s="66">
        <v>46274</v>
      </c>
      <c r="M420" s="65" t="s">
        <v>261</v>
      </c>
      <c r="N420" s="65" t="s">
        <v>264</v>
      </c>
      <c r="O420" s="65" t="s">
        <v>259</v>
      </c>
      <c r="P420" s="66">
        <v>46274</v>
      </c>
      <c r="Q420" s="31">
        <f t="shared" si="12"/>
        <v>447</v>
      </c>
      <c r="R420" s="31">
        <f t="shared" si="13"/>
        <v>628</v>
      </c>
      <c r="S420" s="29">
        <f>IF($Q420&lt;Parâmetros!$E$19,$G420-1,$G420)</f>
        <v>46274</v>
      </c>
    </row>
    <row r="421" spans="1:19" ht="15" customHeight="1" x14ac:dyDescent="0.25">
      <c r="A421" s="122">
        <v>12291</v>
      </c>
      <c r="B421" s="65" t="s">
        <v>233</v>
      </c>
      <c r="C421" s="65" t="s">
        <v>288</v>
      </c>
      <c r="D421" s="66">
        <v>46275</v>
      </c>
      <c r="E421" s="67">
        <v>0.99</v>
      </c>
      <c r="F421" s="65" t="s">
        <v>255</v>
      </c>
      <c r="G421" s="66">
        <v>46274</v>
      </c>
      <c r="H421">
        <v>40513562</v>
      </c>
      <c r="I421">
        <v>10</v>
      </c>
      <c r="J421" s="65" t="s">
        <v>804</v>
      </c>
      <c r="K421" s="65" t="s">
        <v>3057</v>
      </c>
      <c r="L421" s="66">
        <v>46274</v>
      </c>
      <c r="M421" s="65" t="s">
        <v>261</v>
      </c>
      <c r="N421" s="65" t="s">
        <v>264</v>
      </c>
      <c r="O421" s="65" t="s">
        <v>259</v>
      </c>
      <c r="P421" s="66">
        <v>46275</v>
      </c>
      <c r="Q421" s="31">
        <f t="shared" si="12"/>
        <v>630</v>
      </c>
      <c r="R421" s="31">
        <f t="shared" si="13"/>
        <v>689</v>
      </c>
      <c r="S421" s="29">
        <f>IF($Q421&lt;Parâmetros!$E$19,$G421-1,$G421)</f>
        <v>46274</v>
      </c>
    </row>
    <row r="422" spans="1:19" ht="15" customHeight="1" x14ac:dyDescent="0.25">
      <c r="A422" s="122">
        <v>12291</v>
      </c>
      <c r="B422" s="65" t="s">
        <v>233</v>
      </c>
      <c r="C422" s="65" t="s">
        <v>288</v>
      </c>
      <c r="D422" s="66">
        <v>46275</v>
      </c>
      <c r="E422" s="67">
        <v>2.95</v>
      </c>
      <c r="F422" s="65" t="s">
        <v>255</v>
      </c>
      <c r="G422" s="66">
        <v>46274</v>
      </c>
      <c r="H422">
        <v>40513562</v>
      </c>
      <c r="I422">
        <v>10</v>
      </c>
      <c r="J422" s="65" t="s">
        <v>3058</v>
      </c>
      <c r="K422" s="65" t="s">
        <v>3059</v>
      </c>
      <c r="L422" s="66">
        <v>46274</v>
      </c>
      <c r="M422" s="65" t="s">
        <v>261</v>
      </c>
      <c r="N422" s="65" t="s">
        <v>264</v>
      </c>
      <c r="O422" s="65" t="s">
        <v>259</v>
      </c>
      <c r="P422" s="66">
        <v>46275</v>
      </c>
      <c r="Q422" s="31">
        <f t="shared" si="12"/>
        <v>755</v>
      </c>
      <c r="R422" s="31">
        <f t="shared" si="13"/>
        <v>933</v>
      </c>
      <c r="S422" s="29">
        <f>IF($Q422&lt;Parâmetros!$E$19,$G422-1,$G422)</f>
        <v>46274</v>
      </c>
    </row>
    <row r="423" spans="1:19" ht="15" customHeight="1" x14ac:dyDescent="0.25">
      <c r="A423" s="122">
        <v>12291</v>
      </c>
      <c r="B423" s="65" t="s">
        <v>233</v>
      </c>
      <c r="C423" s="65" t="s">
        <v>288</v>
      </c>
      <c r="D423" s="66">
        <v>46275</v>
      </c>
      <c r="E423" s="67">
        <v>1.05</v>
      </c>
      <c r="F423" s="65" t="s">
        <v>255</v>
      </c>
      <c r="G423" s="66">
        <v>46274</v>
      </c>
      <c r="H423">
        <v>40505583</v>
      </c>
      <c r="I423">
        <v>10</v>
      </c>
      <c r="J423" s="65" t="s">
        <v>3060</v>
      </c>
      <c r="K423" s="65" t="s">
        <v>3061</v>
      </c>
      <c r="L423" s="66">
        <v>46274</v>
      </c>
      <c r="M423" s="65" t="s">
        <v>261</v>
      </c>
      <c r="N423" s="65" t="s">
        <v>264</v>
      </c>
      <c r="O423" s="65" t="s">
        <v>259</v>
      </c>
      <c r="P423" s="66">
        <v>46275</v>
      </c>
      <c r="Q423" s="31">
        <f t="shared" si="12"/>
        <v>935</v>
      </c>
      <c r="R423" s="31">
        <f t="shared" si="13"/>
        <v>999</v>
      </c>
      <c r="S423" s="29">
        <f>IF($Q423&lt;Parâmetros!$E$19,$G423-1,$G423)</f>
        <v>46274</v>
      </c>
    </row>
    <row r="424" spans="1:19" ht="15" customHeight="1" x14ac:dyDescent="0.25">
      <c r="A424" s="122">
        <v>12291</v>
      </c>
      <c r="B424" s="65" t="s">
        <v>233</v>
      </c>
      <c r="C424" s="65" t="s">
        <v>288</v>
      </c>
      <c r="D424" s="66">
        <v>46276</v>
      </c>
      <c r="E424" s="67">
        <v>2.65</v>
      </c>
      <c r="F424" s="65" t="s">
        <v>255</v>
      </c>
      <c r="G424" s="66">
        <v>46276</v>
      </c>
      <c r="H424">
        <v>40511701</v>
      </c>
      <c r="I424">
        <v>10</v>
      </c>
      <c r="J424" s="65" t="s">
        <v>3323</v>
      </c>
      <c r="K424" s="65" t="s">
        <v>3324</v>
      </c>
      <c r="L424" s="66">
        <v>46276</v>
      </c>
      <c r="M424" s="65" t="s">
        <v>261</v>
      </c>
      <c r="N424" s="65" t="s">
        <v>264</v>
      </c>
      <c r="O424" s="65" t="s">
        <v>259</v>
      </c>
      <c r="P424" s="66">
        <v>46276</v>
      </c>
      <c r="Q424" s="31">
        <f t="shared" si="12"/>
        <v>441</v>
      </c>
      <c r="R424" s="31">
        <f t="shared" si="13"/>
        <v>600</v>
      </c>
      <c r="S424" s="29">
        <f>IF($Q424&lt;Parâmetros!$E$19,$G424-1,$G424)</f>
        <v>46276</v>
      </c>
    </row>
    <row r="425" spans="1:19" ht="15" customHeight="1" x14ac:dyDescent="0.25">
      <c r="A425" s="122">
        <v>12291</v>
      </c>
      <c r="B425" s="65" t="s">
        <v>233</v>
      </c>
      <c r="C425" s="65" t="s">
        <v>288</v>
      </c>
      <c r="D425" s="66">
        <v>46276</v>
      </c>
      <c r="E425" s="67">
        <v>2.12</v>
      </c>
      <c r="F425" s="65" t="s">
        <v>255</v>
      </c>
      <c r="G425" s="66">
        <v>46276</v>
      </c>
      <c r="H425">
        <v>40511703</v>
      </c>
      <c r="I425">
        <v>10</v>
      </c>
      <c r="J425" s="65" t="s">
        <v>3325</v>
      </c>
      <c r="K425" s="65" t="s">
        <v>3326</v>
      </c>
      <c r="L425" s="66">
        <v>46276</v>
      </c>
      <c r="M425" s="65" t="s">
        <v>261</v>
      </c>
      <c r="N425" s="65" t="s">
        <v>264</v>
      </c>
      <c r="O425" s="65" t="s">
        <v>259</v>
      </c>
      <c r="P425" s="66">
        <v>46276</v>
      </c>
      <c r="Q425" s="31">
        <f t="shared" si="12"/>
        <v>608</v>
      </c>
      <c r="R425" s="31">
        <f t="shared" si="13"/>
        <v>735</v>
      </c>
      <c r="S425" s="29">
        <f>IF($Q425&lt;Parâmetros!$E$19,$G425-1,$G425)</f>
        <v>46276</v>
      </c>
    </row>
    <row r="426" spans="1:19" ht="15" customHeight="1" x14ac:dyDescent="0.25">
      <c r="A426" s="122">
        <v>12291</v>
      </c>
      <c r="B426" s="65" t="s">
        <v>233</v>
      </c>
      <c r="C426" s="65" t="s">
        <v>288</v>
      </c>
      <c r="D426" s="66">
        <v>46276</v>
      </c>
      <c r="E426" s="67">
        <v>3.12</v>
      </c>
      <c r="F426" s="65" t="s">
        <v>255</v>
      </c>
      <c r="G426" s="66">
        <v>46276</v>
      </c>
      <c r="H426">
        <v>40511704</v>
      </c>
      <c r="I426">
        <v>10</v>
      </c>
      <c r="J426" s="65" t="s">
        <v>3327</v>
      </c>
      <c r="K426" s="65" t="s">
        <v>3328</v>
      </c>
      <c r="L426" s="66">
        <v>46276</v>
      </c>
      <c r="M426" s="65" t="s">
        <v>261</v>
      </c>
      <c r="N426" s="65" t="s">
        <v>264</v>
      </c>
      <c r="O426" s="65" t="s">
        <v>259</v>
      </c>
      <c r="P426" s="66">
        <v>46276</v>
      </c>
      <c r="Q426" s="31">
        <f t="shared" si="12"/>
        <v>812</v>
      </c>
      <c r="R426" s="31">
        <f t="shared" si="13"/>
        <v>999</v>
      </c>
      <c r="S426" s="29">
        <f>IF($Q426&lt;Parâmetros!$E$19,$G426-1,$G426)</f>
        <v>46276</v>
      </c>
    </row>
    <row r="427" spans="1:19" ht="15" customHeight="1" x14ac:dyDescent="0.25">
      <c r="A427" s="122">
        <v>12292</v>
      </c>
      <c r="B427" s="65" t="s">
        <v>158</v>
      </c>
      <c r="C427" s="65" t="s">
        <v>288</v>
      </c>
      <c r="D427" s="66">
        <v>46265</v>
      </c>
      <c r="E427" s="67">
        <v>3.95</v>
      </c>
      <c r="F427" s="65" t="s">
        <v>255</v>
      </c>
      <c r="G427" s="66">
        <v>46265</v>
      </c>
      <c r="H427">
        <v>40497238</v>
      </c>
      <c r="I427">
        <v>10</v>
      </c>
      <c r="J427" s="65" t="s">
        <v>448</v>
      </c>
      <c r="K427" s="65" t="s">
        <v>433</v>
      </c>
      <c r="L427" s="66">
        <v>46265</v>
      </c>
      <c r="M427" s="65" t="s">
        <v>261</v>
      </c>
      <c r="N427">
        <v>3004221</v>
      </c>
      <c r="O427" s="65" t="s">
        <v>259</v>
      </c>
      <c r="P427" s="66">
        <v>46265</v>
      </c>
      <c r="Q427" s="31">
        <f t="shared" si="12"/>
        <v>423</v>
      </c>
      <c r="R427" s="31">
        <f t="shared" si="13"/>
        <v>660</v>
      </c>
      <c r="S427" s="29">
        <f>IF($Q427&lt;Parâmetros!$E$19,$G427-1,$G427)</f>
        <v>46265</v>
      </c>
    </row>
    <row r="428" spans="1:19" ht="15" customHeight="1" x14ac:dyDescent="0.25">
      <c r="A428" s="122">
        <v>12292</v>
      </c>
      <c r="B428" s="65" t="s">
        <v>158</v>
      </c>
      <c r="C428" s="65" t="s">
        <v>288</v>
      </c>
      <c r="D428" s="66">
        <v>46267</v>
      </c>
      <c r="E428" s="67">
        <v>0.59</v>
      </c>
      <c r="F428" s="65" t="s">
        <v>255</v>
      </c>
      <c r="G428" s="66">
        <v>46265</v>
      </c>
      <c r="H428">
        <v>40458609</v>
      </c>
      <c r="I428">
        <v>10</v>
      </c>
      <c r="J428" s="65" t="s">
        <v>783</v>
      </c>
      <c r="K428" s="65" t="s">
        <v>784</v>
      </c>
      <c r="L428" s="66">
        <v>46265</v>
      </c>
      <c r="M428" s="65" t="s">
        <v>261</v>
      </c>
      <c r="N428" s="65" t="s">
        <v>264</v>
      </c>
      <c r="O428" s="65" t="s">
        <v>259</v>
      </c>
      <c r="P428" s="66">
        <v>46267</v>
      </c>
      <c r="Q428" s="31">
        <f t="shared" si="12"/>
        <v>662</v>
      </c>
      <c r="R428" s="31">
        <f t="shared" si="13"/>
        <v>697</v>
      </c>
      <c r="S428" s="29">
        <f>IF($Q428&lt;Parâmetros!$E$19,$G428-1,$G428)</f>
        <v>46265</v>
      </c>
    </row>
    <row r="429" spans="1:19" ht="15" customHeight="1" x14ac:dyDescent="0.25">
      <c r="A429" s="122">
        <v>12292</v>
      </c>
      <c r="B429" s="65" t="s">
        <v>158</v>
      </c>
      <c r="C429" s="65" t="s">
        <v>288</v>
      </c>
      <c r="D429" s="66">
        <v>46265</v>
      </c>
      <c r="E429" s="67">
        <v>2.95</v>
      </c>
      <c r="F429" s="65" t="s">
        <v>255</v>
      </c>
      <c r="G429" s="66">
        <v>46265</v>
      </c>
      <c r="H429">
        <v>40458609</v>
      </c>
      <c r="I429">
        <v>10</v>
      </c>
      <c r="J429" s="65" t="s">
        <v>359</v>
      </c>
      <c r="K429" s="65" t="s">
        <v>522</v>
      </c>
      <c r="L429" s="66">
        <v>46265</v>
      </c>
      <c r="M429" s="65" t="s">
        <v>261</v>
      </c>
      <c r="N429" s="65" t="s">
        <v>264</v>
      </c>
      <c r="O429" s="65" t="s">
        <v>259</v>
      </c>
      <c r="P429" s="66">
        <v>46265</v>
      </c>
      <c r="Q429" s="31">
        <f t="shared" si="12"/>
        <v>752</v>
      </c>
      <c r="R429" s="31">
        <f t="shared" si="13"/>
        <v>929</v>
      </c>
      <c r="S429" s="29">
        <f>IF($Q429&lt;Parâmetros!$E$19,$G429-1,$G429)</f>
        <v>46265</v>
      </c>
    </row>
    <row r="430" spans="1:19" ht="15" customHeight="1" x14ac:dyDescent="0.25">
      <c r="A430" s="122">
        <v>12292</v>
      </c>
      <c r="B430" s="65" t="s">
        <v>158</v>
      </c>
      <c r="C430" s="65" t="s">
        <v>288</v>
      </c>
      <c r="D430" s="66">
        <v>46265</v>
      </c>
      <c r="E430" s="67">
        <v>0.75</v>
      </c>
      <c r="F430" s="65" t="s">
        <v>255</v>
      </c>
      <c r="G430" s="66">
        <v>46265</v>
      </c>
      <c r="H430">
        <v>40494736</v>
      </c>
      <c r="I430">
        <v>10</v>
      </c>
      <c r="J430" s="65" t="s">
        <v>523</v>
      </c>
      <c r="K430" s="65" t="s">
        <v>524</v>
      </c>
      <c r="L430" s="66">
        <v>46265</v>
      </c>
      <c r="M430" s="65" t="s">
        <v>261</v>
      </c>
      <c r="N430" s="65" t="s">
        <v>264</v>
      </c>
      <c r="O430" s="65" t="s">
        <v>259</v>
      </c>
      <c r="P430" s="66">
        <v>46265</v>
      </c>
      <c r="Q430" s="31">
        <f t="shared" si="12"/>
        <v>936</v>
      </c>
      <c r="R430" s="31">
        <f t="shared" si="13"/>
        <v>981</v>
      </c>
      <c r="S430" s="29">
        <f>IF($Q430&lt;Parâmetros!$E$19,$G430-1,$G430)</f>
        <v>46265</v>
      </c>
    </row>
    <row r="431" spans="1:19" ht="15" customHeight="1" x14ac:dyDescent="0.25">
      <c r="A431" s="122">
        <v>12292</v>
      </c>
      <c r="B431" s="65" t="s">
        <v>158</v>
      </c>
      <c r="C431" s="65" t="s">
        <v>288</v>
      </c>
      <c r="D431" s="66">
        <v>46266</v>
      </c>
      <c r="E431" s="67">
        <v>24.17</v>
      </c>
      <c r="F431" s="65" t="s">
        <v>255</v>
      </c>
      <c r="G431" s="66">
        <v>46265</v>
      </c>
      <c r="H431">
        <v>40494736</v>
      </c>
      <c r="I431">
        <v>10</v>
      </c>
      <c r="J431" s="65" t="s">
        <v>707</v>
      </c>
      <c r="K431" s="65" t="s">
        <v>708</v>
      </c>
      <c r="L431" s="66">
        <v>46266</v>
      </c>
      <c r="M431" s="65" t="s">
        <v>261</v>
      </c>
      <c r="N431" s="65" t="s">
        <v>264</v>
      </c>
      <c r="O431" s="65" t="s">
        <v>259</v>
      </c>
      <c r="P431" s="66">
        <v>46266</v>
      </c>
      <c r="Q431" s="31">
        <f t="shared" si="12"/>
        <v>982</v>
      </c>
      <c r="R431" s="31">
        <f t="shared" si="13"/>
        <v>992</v>
      </c>
      <c r="S431" s="29">
        <f>IF($Q431&lt;Parâmetros!$E$19,$G431-1,$G431)</f>
        <v>46265</v>
      </c>
    </row>
    <row r="432" spans="1:19" ht="15" customHeight="1" x14ac:dyDescent="0.25">
      <c r="A432" s="122">
        <v>12292</v>
      </c>
      <c r="B432" s="65" t="s">
        <v>158</v>
      </c>
      <c r="C432" s="65" t="s">
        <v>288</v>
      </c>
      <c r="D432" s="66">
        <v>46266</v>
      </c>
      <c r="E432" s="67">
        <v>-24.17</v>
      </c>
      <c r="F432" s="65" t="s">
        <v>255</v>
      </c>
      <c r="G432" s="66">
        <v>46265</v>
      </c>
      <c r="H432">
        <v>40494736</v>
      </c>
      <c r="I432">
        <v>10</v>
      </c>
      <c r="J432" s="65" t="s">
        <v>707</v>
      </c>
      <c r="K432" s="65" t="s">
        <v>708</v>
      </c>
      <c r="L432" s="66">
        <v>46266</v>
      </c>
      <c r="M432" s="65" t="s">
        <v>261</v>
      </c>
      <c r="N432" s="65" t="s">
        <v>264</v>
      </c>
      <c r="O432" s="65" t="s">
        <v>259</v>
      </c>
      <c r="P432" s="66">
        <v>46266</v>
      </c>
      <c r="Q432" s="31">
        <f t="shared" si="12"/>
        <v>982</v>
      </c>
      <c r="R432" s="31">
        <f t="shared" si="13"/>
        <v>992</v>
      </c>
      <c r="S432" s="29">
        <f>IF($Q432&lt;Parâmetros!$E$19,$G432-1,$G432)</f>
        <v>46265</v>
      </c>
    </row>
    <row r="433" spans="1:19" ht="15" customHeight="1" x14ac:dyDescent="0.25">
      <c r="A433" s="122">
        <v>12292</v>
      </c>
      <c r="B433" s="65" t="s">
        <v>158</v>
      </c>
      <c r="C433" s="65" t="s">
        <v>288</v>
      </c>
      <c r="D433" s="66">
        <v>46266</v>
      </c>
      <c r="E433" s="67">
        <v>4.25</v>
      </c>
      <c r="F433" s="65" t="s">
        <v>255</v>
      </c>
      <c r="G433" s="66">
        <v>46266</v>
      </c>
      <c r="H433">
        <v>40501826</v>
      </c>
      <c r="I433">
        <v>10</v>
      </c>
      <c r="J433" s="65" t="s">
        <v>709</v>
      </c>
      <c r="K433" s="65" t="s">
        <v>710</v>
      </c>
      <c r="L433" s="66">
        <v>46266</v>
      </c>
      <c r="M433" s="65" t="s">
        <v>261</v>
      </c>
      <c r="N433" s="65" t="s">
        <v>264</v>
      </c>
      <c r="O433" s="65" t="s">
        <v>259</v>
      </c>
      <c r="P433" s="66">
        <v>46266</v>
      </c>
      <c r="Q433" s="31">
        <f t="shared" si="12"/>
        <v>435</v>
      </c>
      <c r="R433" s="31">
        <f t="shared" si="13"/>
        <v>690</v>
      </c>
      <c r="S433" s="29">
        <f>IF($Q433&lt;Parâmetros!$E$19,$G433-1,$G433)</f>
        <v>46266</v>
      </c>
    </row>
    <row r="434" spans="1:19" ht="15" customHeight="1" x14ac:dyDescent="0.25">
      <c r="A434" s="122">
        <v>12292</v>
      </c>
      <c r="B434" s="65" t="s">
        <v>158</v>
      </c>
      <c r="C434" s="65" t="s">
        <v>288</v>
      </c>
      <c r="D434" s="66">
        <v>46266</v>
      </c>
      <c r="E434" s="67">
        <v>4.04</v>
      </c>
      <c r="F434" s="65" t="s">
        <v>255</v>
      </c>
      <c r="G434" s="66">
        <v>46266</v>
      </c>
      <c r="H434">
        <v>40501826</v>
      </c>
      <c r="I434">
        <v>10</v>
      </c>
      <c r="J434" s="65" t="s">
        <v>711</v>
      </c>
      <c r="K434" s="65" t="s">
        <v>712</v>
      </c>
      <c r="L434" s="66">
        <v>46266</v>
      </c>
      <c r="M434" s="65" t="s">
        <v>261</v>
      </c>
      <c r="N434" s="65" t="s">
        <v>264</v>
      </c>
      <c r="O434" s="65" t="s">
        <v>259</v>
      </c>
      <c r="P434" s="66">
        <v>46266</v>
      </c>
      <c r="Q434" s="31">
        <f t="shared" si="12"/>
        <v>756</v>
      </c>
      <c r="R434" s="31">
        <f t="shared" si="13"/>
        <v>998</v>
      </c>
      <c r="S434" s="29">
        <f>IF($Q434&lt;Parâmetros!$E$19,$G434-1,$G434)</f>
        <v>46266</v>
      </c>
    </row>
    <row r="435" spans="1:19" ht="15" customHeight="1" x14ac:dyDescent="0.25">
      <c r="A435" s="122">
        <v>12292</v>
      </c>
      <c r="B435" s="65" t="s">
        <v>158</v>
      </c>
      <c r="C435" s="65" t="s">
        <v>288</v>
      </c>
      <c r="D435" s="66">
        <v>46268</v>
      </c>
      <c r="E435" s="67">
        <v>4.25</v>
      </c>
      <c r="F435" s="65" t="s">
        <v>255</v>
      </c>
      <c r="G435" s="66">
        <v>46267</v>
      </c>
      <c r="H435">
        <v>40511285</v>
      </c>
      <c r="I435">
        <v>10</v>
      </c>
      <c r="J435" s="65" t="s">
        <v>1155</v>
      </c>
      <c r="K435" s="65" t="s">
        <v>1156</v>
      </c>
      <c r="L435" s="66">
        <v>46267</v>
      </c>
      <c r="M435" s="65" t="s">
        <v>261</v>
      </c>
      <c r="N435">
        <v>3010852</v>
      </c>
      <c r="O435" s="65" t="s">
        <v>259</v>
      </c>
      <c r="P435" s="66">
        <v>46268</v>
      </c>
      <c r="Q435" s="31">
        <f t="shared" si="12"/>
        <v>433</v>
      </c>
      <c r="R435" s="31">
        <f t="shared" si="13"/>
        <v>688</v>
      </c>
      <c r="S435" s="29">
        <f>IF($Q435&lt;Parâmetros!$E$19,$G435-1,$G435)</f>
        <v>46267</v>
      </c>
    </row>
    <row r="436" spans="1:19" ht="15" customHeight="1" x14ac:dyDescent="0.25">
      <c r="A436" s="122">
        <v>12292</v>
      </c>
      <c r="B436" s="65" t="s">
        <v>158</v>
      </c>
      <c r="C436" s="65" t="s">
        <v>288</v>
      </c>
      <c r="D436" s="66">
        <v>46268</v>
      </c>
      <c r="E436" s="67">
        <v>4</v>
      </c>
      <c r="F436" s="65" t="s">
        <v>255</v>
      </c>
      <c r="G436" s="66">
        <v>46267</v>
      </c>
      <c r="H436">
        <v>40511285</v>
      </c>
      <c r="I436">
        <v>10</v>
      </c>
      <c r="J436" s="65" t="s">
        <v>1157</v>
      </c>
      <c r="K436" s="65" t="s">
        <v>1158</v>
      </c>
      <c r="L436" s="66">
        <v>46267</v>
      </c>
      <c r="M436" s="65" t="s">
        <v>261</v>
      </c>
      <c r="N436">
        <v>3010852</v>
      </c>
      <c r="O436" s="65" t="s">
        <v>259</v>
      </c>
      <c r="P436" s="66">
        <v>46268</v>
      </c>
      <c r="Q436" s="31">
        <f t="shared" si="12"/>
        <v>747</v>
      </c>
      <c r="R436" s="31">
        <f t="shared" si="13"/>
        <v>987</v>
      </c>
      <c r="S436" s="29">
        <f>IF($Q436&lt;Parâmetros!$E$19,$G436-1,$G436)</f>
        <v>46267</v>
      </c>
    </row>
    <row r="437" spans="1:19" ht="15" customHeight="1" x14ac:dyDescent="0.25">
      <c r="A437" s="122">
        <v>12292</v>
      </c>
      <c r="B437" s="65" t="s">
        <v>158</v>
      </c>
      <c r="C437" s="65" t="s">
        <v>288</v>
      </c>
      <c r="D437" s="66">
        <v>46268</v>
      </c>
      <c r="E437" s="67">
        <v>2.0499999999999998</v>
      </c>
      <c r="F437" s="65" t="s">
        <v>255</v>
      </c>
      <c r="G437" s="66">
        <v>46268</v>
      </c>
      <c r="H437">
        <v>40511388</v>
      </c>
      <c r="I437">
        <v>10</v>
      </c>
      <c r="J437" s="65" t="s">
        <v>1159</v>
      </c>
      <c r="K437" s="65" t="s">
        <v>1160</v>
      </c>
      <c r="L437" s="66">
        <v>46268</v>
      </c>
      <c r="M437" s="65" t="s">
        <v>261</v>
      </c>
      <c r="N437" s="65" t="s">
        <v>264</v>
      </c>
      <c r="O437" s="65" t="s">
        <v>259</v>
      </c>
      <c r="P437" s="66">
        <v>46268</v>
      </c>
      <c r="Q437" s="31">
        <f t="shared" si="12"/>
        <v>450</v>
      </c>
      <c r="R437" s="31">
        <f t="shared" si="13"/>
        <v>573</v>
      </c>
      <c r="S437" s="29">
        <f>IF($Q437&lt;Parâmetros!$E$19,$G437-1,$G437)</f>
        <v>46268</v>
      </c>
    </row>
    <row r="438" spans="1:19" ht="15" customHeight="1" x14ac:dyDescent="0.25">
      <c r="A438" s="122">
        <v>12292</v>
      </c>
      <c r="B438" s="65" t="s">
        <v>158</v>
      </c>
      <c r="C438" s="65" t="s">
        <v>288</v>
      </c>
      <c r="D438" s="66">
        <v>46268</v>
      </c>
      <c r="E438" s="67">
        <v>1.94</v>
      </c>
      <c r="F438" s="65" t="s">
        <v>255</v>
      </c>
      <c r="G438" s="66">
        <v>46268</v>
      </c>
      <c r="H438">
        <v>40511389</v>
      </c>
      <c r="I438">
        <v>10</v>
      </c>
      <c r="J438" s="65" t="s">
        <v>1161</v>
      </c>
      <c r="K438" s="65" t="s">
        <v>1162</v>
      </c>
      <c r="L438" s="66">
        <v>46268</v>
      </c>
      <c r="M438" s="65" t="s">
        <v>261</v>
      </c>
      <c r="N438" s="65" t="s">
        <v>264</v>
      </c>
      <c r="O438" s="65" t="s">
        <v>259</v>
      </c>
      <c r="P438" s="66">
        <v>46268</v>
      </c>
      <c r="Q438" s="31">
        <f t="shared" si="12"/>
        <v>574</v>
      </c>
      <c r="R438" s="31">
        <f t="shared" si="13"/>
        <v>690</v>
      </c>
      <c r="S438" s="29">
        <f>IF($Q438&lt;Parâmetros!$E$19,$G438-1,$G438)</f>
        <v>46268</v>
      </c>
    </row>
    <row r="439" spans="1:19" ht="15" customHeight="1" x14ac:dyDescent="0.25">
      <c r="A439" s="122">
        <v>12292</v>
      </c>
      <c r="B439" s="65" t="s">
        <v>158</v>
      </c>
      <c r="C439" s="65" t="s">
        <v>288</v>
      </c>
      <c r="D439" s="66">
        <v>46268</v>
      </c>
      <c r="E439" s="67">
        <v>1.05</v>
      </c>
      <c r="F439" s="65" t="s">
        <v>255</v>
      </c>
      <c r="G439" s="66">
        <v>46268</v>
      </c>
      <c r="H439">
        <v>40511390</v>
      </c>
      <c r="I439">
        <v>10</v>
      </c>
      <c r="J439" s="65" t="s">
        <v>1163</v>
      </c>
      <c r="K439" s="65" t="s">
        <v>1164</v>
      </c>
      <c r="L439" s="66">
        <v>46268</v>
      </c>
      <c r="M439" s="65" t="s">
        <v>261</v>
      </c>
      <c r="N439" s="65" t="s">
        <v>264</v>
      </c>
      <c r="O439" s="65" t="s">
        <v>259</v>
      </c>
      <c r="P439" s="66">
        <v>46268</v>
      </c>
      <c r="Q439" s="31">
        <f t="shared" si="12"/>
        <v>751</v>
      </c>
      <c r="R439" s="31">
        <f t="shared" si="13"/>
        <v>815</v>
      </c>
      <c r="S439" s="29">
        <f>IF($Q439&lt;Parâmetros!$E$19,$G439-1,$G439)</f>
        <v>46268</v>
      </c>
    </row>
    <row r="440" spans="1:19" ht="15" customHeight="1" x14ac:dyDescent="0.25">
      <c r="A440" s="122">
        <v>12292</v>
      </c>
      <c r="B440" s="65" t="s">
        <v>158</v>
      </c>
      <c r="C440" s="65" t="s">
        <v>288</v>
      </c>
      <c r="D440" s="66">
        <v>46268</v>
      </c>
      <c r="E440" s="67">
        <v>2.92</v>
      </c>
      <c r="F440" s="65" t="s">
        <v>255</v>
      </c>
      <c r="G440" s="66">
        <v>46268</v>
      </c>
      <c r="H440">
        <v>40501826</v>
      </c>
      <c r="I440">
        <v>10</v>
      </c>
      <c r="J440" s="65" t="s">
        <v>1165</v>
      </c>
      <c r="K440" s="65" t="s">
        <v>366</v>
      </c>
      <c r="L440" s="66">
        <v>46268</v>
      </c>
      <c r="M440" s="65" t="s">
        <v>261</v>
      </c>
      <c r="N440" s="65" t="s">
        <v>264</v>
      </c>
      <c r="O440" s="65" t="s">
        <v>259</v>
      </c>
      <c r="P440" s="66">
        <v>46268</v>
      </c>
      <c r="Q440" s="31">
        <f t="shared" si="12"/>
        <v>820</v>
      </c>
      <c r="R440" s="31">
        <f t="shared" si="13"/>
        <v>996</v>
      </c>
      <c r="S440" s="29">
        <f>IF($Q440&lt;Parâmetros!$E$19,$G440-1,$G440)</f>
        <v>46268</v>
      </c>
    </row>
    <row r="441" spans="1:19" ht="15" customHeight="1" x14ac:dyDescent="0.25">
      <c r="A441" s="122">
        <v>12292</v>
      </c>
      <c r="B441" s="65" t="s">
        <v>158</v>
      </c>
      <c r="C441" s="65" t="s">
        <v>288</v>
      </c>
      <c r="D441" s="66">
        <v>46270</v>
      </c>
      <c r="E441" s="67">
        <v>0.97</v>
      </c>
      <c r="F441" s="65" t="s">
        <v>255</v>
      </c>
      <c r="G441" s="66">
        <v>46270</v>
      </c>
      <c r="H441">
        <v>40494721</v>
      </c>
      <c r="I441">
        <v>10</v>
      </c>
      <c r="J441" s="65" t="s">
        <v>1307</v>
      </c>
      <c r="K441" s="65" t="s">
        <v>1520</v>
      </c>
      <c r="L441" s="66">
        <v>46270</v>
      </c>
      <c r="M441" s="65" t="s">
        <v>261</v>
      </c>
      <c r="N441" s="65" t="s">
        <v>264</v>
      </c>
      <c r="O441" s="65" t="s">
        <v>259</v>
      </c>
      <c r="P441" s="66">
        <v>46270</v>
      </c>
      <c r="Q441" s="31">
        <f t="shared" si="12"/>
        <v>440</v>
      </c>
      <c r="R441" s="31">
        <f t="shared" si="13"/>
        <v>498</v>
      </c>
      <c r="S441" s="29">
        <f>IF($Q441&lt;Parâmetros!$E$19,$G441-1,$G441)</f>
        <v>46270</v>
      </c>
    </row>
    <row r="442" spans="1:19" ht="15" customHeight="1" x14ac:dyDescent="0.25">
      <c r="A442" s="122">
        <v>12292</v>
      </c>
      <c r="B442" s="65" t="s">
        <v>158</v>
      </c>
      <c r="C442" s="65" t="s">
        <v>288</v>
      </c>
      <c r="D442" s="66">
        <v>46270</v>
      </c>
      <c r="E442" s="67">
        <v>1.04</v>
      </c>
      <c r="F442" s="65" t="s">
        <v>255</v>
      </c>
      <c r="G442" s="66">
        <v>46270</v>
      </c>
      <c r="H442">
        <v>40494736</v>
      </c>
      <c r="I442">
        <v>10</v>
      </c>
      <c r="J442" s="65" t="s">
        <v>1521</v>
      </c>
      <c r="K442" s="65" t="s">
        <v>1522</v>
      </c>
      <c r="L442" s="66">
        <v>46270</v>
      </c>
      <c r="M442" s="65" t="s">
        <v>261</v>
      </c>
      <c r="N442" s="65" t="s">
        <v>264</v>
      </c>
      <c r="O442" s="65" t="s">
        <v>259</v>
      </c>
      <c r="P442" s="66">
        <v>46270</v>
      </c>
      <c r="Q442" s="31">
        <f t="shared" si="12"/>
        <v>501</v>
      </c>
      <c r="R442" s="31">
        <f t="shared" si="13"/>
        <v>564</v>
      </c>
      <c r="S442" s="29">
        <f>IF($Q442&lt;Parâmetros!$E$19,$G442-1,$G442)</f>
        <v>46270</v>
      </c>
    </row>
    <row r="443" spans="1:19" ht="15" customHeight="1" x14ac:dyDescent="0.25">
      <c r="A443" s="122">
        <v>12292</v>
      </c>
      <c r="B443" s="65" t="s">
        <v>158</v>
      </c>
      <c r="C443" s="65" t="s">
        <v>288</v>
      </c>
      <c r="D443" s="66">
        <v>46272</v>
      </c>
      <c r="E443" s="67">
        <v>2.09</v>
      </c>
      <c r="F443" s="65" t="s">
        <v>255</v>
      </c>
      <c r="G443" s="66">
        <v>46271</v>
      </c>
      <c r="H443">
        <v>40470256</v>
      </c>
      <c r="I443">
        <v>80</v>
      </c>
      <c r="J443" s="65" t="s">
        <v>2413</v>
      </c>
      <c r="K443" s="65" t="s">
        <v>2414</v>
      </c>
      <c r="L443" s="66">
        <v>46271</v>
      </c>
      <c r="M443" s="65" t="s">
        <v>261</v>
      </c>
      <c r="N443" s="65" t="s">
        <v>264</v>
      </c>
      <c r="O443" s="65" t="s">
        <v>259</v>
      </c>
      <c r="P443" s="66">
        <v>46272</v>
      </c>
      <c r="Q443" s="31">
        <f t="shared" si="12"/>
        <v>562</v>
      </c>
      <c r="R443" s="31">
        <f t="shared" si="13"/>
        <v>687</v>
      </c>
      <c r="S443" s="29">
        <f>IF($Q443&lt;Parâmetros!$E$19,$G443-1,$G443)</f>
        <v>46271</v>
      </c>
    </row>
    <row r="444" spans="1:19" ht="15" customHeight="1" x14ac:dyDescent="0.25">
      <c r="A444" s="122">
        <v>12292</v>
      </c>
      <c r="B444" s="65" t="s">
        <v>158</v>
      </c>
      <c r="C444" s="65" t="s">
        <v>288</v>
      </c>
      <c r="D444" s="66">
        <v>46272</v>
      </c>
      <c r="E444" s="67">
        <v>2.95</v>
      </c>
      <c r="F444" s="65" t="s">
        <v>255</v>
      </c>
      <c r="G444" s="66">
        <v>46271</v>
      </c>
      <c r="H444">
        <v>40470256</v>
      </c>
      <c r="I444">
        <v>80</v>
      </c>
      <c r="J444" s="65" t="s">
        <v>2415</v>
      </c>
      <c r="K444" s="65" t="s">
        <v>2416</v>
      </c>
      <c r="L444" s="66">
        <v>46271</v>
      </c>
      <c r="M444" s="65" t="s">
        <v>261</v>
      </c>
      <c r="N444" s="65" t="s">
        <v>264</v>
      </c>
      <c r="O444" s="65" t="s">
        <v>259</v>
      </c>
      <c r="P444" s="66">
        <v>46272</v>
      </c>
      <c r="Q444" s="31">
        <f t="shared" si="12"/>
        <v>746</v>
      </c>
      <c r="R444" s="31">
        <f t="shared" si="13"/>
        <v>923</v>
      </c>
      <c r="S444" s="29">
        <f>IF($Q444&lt;Parâmetros!$E$19,$G444-1,$G444)</f>
        <v>46271</v>
      </c>
    </row>
    <row r="445" spans="1:19" ht="15" customHeight="1" x14ac:dyDescent="0.25">
      <c r="A445" s="122">
        <v>12292</v>
      </c>
      <c r="B445" s="65" t="s">
        <v>158</v>
      </c>
      <c r="C445" s="65" t="s">
        <v>288</v>
      </c>
      <c r="D445" s="66">
        <v>46272</v>
      </c>
      <c r="E445" s="67">
        <v>5.32</v>
      </c>
      <c r="F445" s="65" t="s">
        <v>255</v>
      </c>
      <c r="G445" s="66">
        <v>46271</v>
      </c>
      <c r="H445">
        <v>40512122</v>
      </c>
      <c r="I445">
        <v>70</v>
      </c>
      <c r="J445" s="65" t="s">
        <v>2441</v>
      </c>
      <c r="K445" s="65" t="s">
        <v>2442</v>
      </c>
      <c r="L445" s="66">
        <v>46271</v>
      </c>
      <c r="M445" s="65" t="s">
        <v>261</v>
      </c>
      <c r="N445" s="65" t="s">
        <v>264</v>
      </c>
      <c r="O445" s="65" t="s">
        <v>259</v>
      </c>
      <c r="P445" s="66">
        <v>46272</v>
      </c>
      <c r="Q445" s="31">
        <f t="shared" si="12"/>
        <v>941</v>
      </c>
      <c r="R445" s="31">
        <f t="shared" si="13"/>
        <v>1260</v>
      </c>
      <c r="S445" s="29">
        <f>IF($Q445&lt;Parâmetros!$E$19,$G445-1,$G445)</f>
        <v>46271</v>
      </c>
    </row>
    <row r="446" spans="1:19" ht="15" customHeight="1" x14ac:dyDescent="0.25">
      <c r="A446" s="122">
        <v>12292</v>
      </c>
      <c r="B446" s="65" t="s">
        <v>158</v>
      </c>
      <c r="C446" s="65" t="s">
        <v>288</v>
      </c>
      <c r="D446" s="66">
        <v>46272</v>
      </c>
      <c r="E446" s="67">
        <v>4.12</v>
      </c>
      <c r="F446" s="65" t="s">
        <v>255</v>
      </c>
      <c r="G446" s="66">
        <v>46272</v>
      </c>
      <c r="H446">
        <v>40470256</v>
      </c>
      <c r="I446">
        <v>80</v>
      </c>
      <c r="J446" s="65" t="s">
        <v>2417</v>
      </c>
      <c r="K446" s="65" t="s">
        <v>2418</v>
      </c>
      <c r="L446" s="66">
        <v>46272</v>
      </c>
      <c r="M446" s="65" t="s">
        <v>261</v>
      </c>
      <c r="N446" s="65" t="s">
        <v>264</v>
      </c>
      <c r="O446" s="65" t="s">
        <v>259</v>
      </c>
      <c r="P446" s="66">
        <v>46272</v>
      </c>
      <c r="Q446" s="31">
        <f t="shared" ref="Q446:Q509" si="14">IFERROR(VALUE(LEFT($J446,2))*60+VALUE(MID($J446,4,2)),9999)</f>
        <v>428</v>
      </c>
      <c r="R446" s="31">
        <f t="shared" ref="R446:R509" si="15">IFERROR(VALUE(LEFT($K446,2))*60+VALUE(MID($K446,4,2)),"")</f>
        <v>675</v>
      </c>
      <c r="S446" s="29">
        <f>IF($Q446&lt;Parâmetros!$E$19,$G446-1,$G446)</f>
        <v>46272</v>
      </c>
    </row>
    <row r="447" spans="1:19" ht="15" customHeight="1" x14ac:dyDescent="0.25">
      <c r="A447" s="122">
        <v>12292</v>
      </c>
      <c r="B447" s="65" t="s">
        <v>158</v>
      </c>
      <c r="C447" s="65" t="s">
        <v>288</v>
      </c>
      <c r="D447" s="66">
        <v>46272</v>
      </c>
      <c r="E447" s="67">
        <v>2.65</v>
      </c>
      <c r="F447" s="65" t="s">
        <v>255</v>
      </c>
      <c r="G447" s="66">
        <v>46272</v>
      </c>
      <c r="H447">
        <v>40511675</v>
      </c>
      <c r="I447">
        <v>10</v>
      </c>
      <c r="J447" s="65" t="s">
        <v>2419</v>
      </c>
      <c r="K447" s="65" t="s">
        <v>2420</v>
      </c>
      <c r="L447" s="66">
        <v>46272</v>
      </c>
      <c r="M447" s="65" t="s">
        <v>261</v>
      </c>
      <c r="N447" s="65" t="s">
        <v>264</v>
      </c>
      <c r="O447" s="65" t="s">
        <v>259</v>
      </c>
      <c r="P447" s="66">
        <v>46272</v>
      </c>
      <c r="Q447" s="31">
        <f t="shared" si="14"/>
        <v>749</v>
      </c>
      <c r="R447" s="31">
        <f t="shared" si="15"/>
        <v>908</v>
      </c>
      <c r="S447" s="29">
        <f>IF($Q447&lt;Parâmetros!$E$19,$G447-1,$G447)</f>
        <v>46272</v>
      </c>
    </row>
    <row r="448" spans="1:19" ht="15" customHeight="1" x14ac:dyDescent="0.25">
      <c r="A448" s="122">
        <v>12292</v>
      </c>
      <c r="B448" s="65" t="s">
        <v>158</v>
      </c>
      <c r="C448" s="65" t="s">
        <v>288</v>
      </c>
      <c r="D448" s="66">
        <v>46273</v>
      </c>
      <c r="E448" s="67">
        <v>0.49</v>
      </c>
      <c r="F448" s="65" t="s">
        <v>255</v>
      </c>
      <c r="G448" s="66">
        <v>46273</v>
      </c>
      <c r="H448">
        <v>40505597</v>
      </c>
      <c r="I448">
        <v>10</v>
      </c>
      <c r="J448" s="65" t="s">
        <v>2671</v>
      </c>
      <c r="K448" s="65" t="s">
        <v>2672</v>
      </c>
      <c r="L448" s="66">
        <v>46273</v>
      </c>
      <c r="M448" s="65" t="s">
        <v>261</v>
      </c>
      <c r="N448" s="65" t="s">
        <v>264</v>
      </c>
      <c r="O448" s="65" t="s">
        <v>259</v>
      </c>
      <c r="P448" s="66">
        <v>46273</v>
      </c>
      <c r="Q448" s="31">
        <f t="shared" si="14"/>
        <v>452</v>
      </c>
      <c r="R448" s="31">
        <f t="shared" si="15"/>
        <v>481</v>
      </c>
      <c r="S448" s="29">
        <f>IF($Q448&lt;Parâmetros!$E$19,$G448-1,$G448)</f>
        <v>46273</v>
      </c>
    </row>
    <row r="449" spans="1:19" ht="15" customHeight="1" x14ac:dyDescent="0.25">
      <c r="A449" s="122">
        <v>12292</v>
      </c>
      <c r="B449" s="65" t="s">
        <v>158</v>
      </c>
      <c r="C449" s="65" t="s">
        <v>288</v>
      </c>
      <c r="D449" s="66">
        <v>46273</v>
      </c>
      <c r="E449" s="67">
        <v>3.22</v>
      </c>
      <c r="F449" s="65" t="s">
        <v>255</v>
      </c>
      <c r="G449" s="66">
        <v>46273</v>
      </c>
      <c r="H449">
        <v>40470256</v>
      </c>
      <c r="I449">
        <v>80</v>
      </c>
      <c r="J449" s="65" t="s">
        <v>2691</v>
      </c>
      <c r="K449" s="65" t="s">
        <v>2692</v>
      </c>
      <c r="L449" s="66">
        <v>46273</v>
      </c>
      <c r="M449" s="65" t="s">
        <v>261</v>
      </c>
      <c r="N449" s="65" t="s">
        <v>264</v>
      </c>
      <c r="O449" s="65" t="s">
        <v>259</v>
      </c>
      <c r="P449" s="66">
        <v>46273</v>
      </c>
      <c r="Q449" s="31">
        <f t="shared" si="14"/>
        <v>498</v>
      </c>
      <c r="R449" s="31">
        <f t="shared" si="15"/>
        <v>691</v>
      </c>
      <c r="S449" s="29">
        <f>IF($Q449&lt;Parâmetros!$E$19,$G449-1,$G449)</f>
        <v>46273</v>
      </c>
    </row>
    <row r="450" spans="1:19" ht="15" customHeight="1" x14ac:dyDescent="0.25">
      <c r="A450" s="122">
        <v>12292</v>
      </c>
      <c r="B450" s="65" t="s">
        <v>158</v>
      </c>
      <c r="C450" s="65" t="s">
        <v>288</v>
      </c>
      <c r="D450" s="66">
        <v>46273</v>
      </c>
      <c r="E450" s="67">
        <v>4</v>
      </c>
      <c r="F450" s="65" t="s">
        <v>255</v>
      </c>
      <c r="G450" s="66">
        <v>46273</v>
      </c>
      <c r="H450">
        <v>40470256</v>
      </c>
      <c r="I450">
        <v>80</v>
      </c>
      <c r="J450" s="65" t="s">
        <v>2675</v>
      </c>
      <c r="K450" s="65" t="s">
        <v>2676</v>
      </c>
      <c r="L450" s="66">
        <v>46273</v>
      </c>
      <c r="M450" s="65" t="s">
        <v>261</v>
      </c>
      <c r="N450" s="65" t="s">
        <v>264</v>
      </c>
      <c r="O450" s="65" t="s">
        <v>259</v>
      </c>
      <c r="P450" s="66">
        <v>46273</v>
      </c>
      <c r="Q450" s="31">
        <f t="shared" si="14"/>
        <v>751</v>
      </c>
      <c r="R450" s="31">
        <f t="shared" si="15"/>
        <v>991</v>
      </c>
      <c r="S450" s="29">
        <f>IF($Q450&lt;Parâmetros!$E$19,$G450-1,$G450)</f>
        <v>46273</v>
      </c>
    </row>
    <row r="451" spans="1:19" ht="15" customHeight="1" x14ac:dyDescent="0.25">
      <c r="A451" s="122">
        <v>12292</v>
      </c>
      <c r="B451" s="65" t="s">
        <v>158</v>
      </c>
      <c r="C451" s="65" t="s">
        <v>288</v>
      </c>
      <c r="D451" s="66">
        <v>46274</v>
      </c>
      <c r="E451" s="67">
        <v>4.24</v>
      </c>
      <c r="F451" s="65" t="s">
        <v>255</v>
      </c>
      <c r="G451" s="66">
        <v>46274</v>
      </c>
      <c r="H451">
        <v>40491648</v>
      </c>
      <c r="I451">
        <v>10</v>
      </c>
      <c r="J451" s="65" t="s">
        <v>2867</v>
      </c>
      <c r="K451" s="65" t="s">
        <v>2868</v>
      </c>
      <c r="L451" s="66">
        <v>46274</v>
      </c>
      <c r="M451" s="65" t="s">
        <v>261</v>
      </c>
      <c r="N451" s="65" t="s">
        <v>264</v>
      </c>
      <c r="O451" s="65" t="s">
        <v>259</v>
      </c>
      <c r="P451" s="66">
        <v>46274</v>
      </c>
      <c r="Q451" s="31">
        <f t="shared" si="14"/>
        <v>438</v>
      </c>
      <c r="R451" s="31">
        <f t="shared" si="15"/>
        <v>692</v>
      </c>
      <c r="S451" s="29">
        <f>IF($Q451&lt;Parâmetros!$E$19,$G451-1,$G451)</f>
        <v>46274</v>
      </c>
    </row>
    <row r="452" spans="1:19" ht="15" customHeight="1" x14ac:dyDescent="0.25">
      <c r="A452" s="122">
        <v>12292</v>
      </c>
      <c r="B452" s="65" t="s">
        <v>158</v>
      </c>
      <c r="C452" s="65" t="s">
        <v>288</v>
      </c>
      <c r="D452" s="66">
        <v>46274</v>
      </c>
      <c r="E452" s="67">
        <v>3.42</v>
      </c>
      <c r="F452" s="65" t="s">
        <v>255</v>
      </c>
      <c r="G452" s="66">
        <v>46274</v>
      </c>
      <c r="H452">
        <v>40513301</v>
      </c>
      <c r="I452">
        <v>10</v>
      </c>
      <c r="J452" s="65" t="s">
        <v>2904</v>
      </c>
      <c r="K452" s="65" t="s">
        <v>2905</v>
      </c>
      <c r="L452" s="66">
        <v>46274</v>
      </c>
      <c r="M452" s="65" t="s">
        <v>261</v>
      </c>
      <c r="N452" s="65" t="s">
        <v>264</v>
      </c>
      <c r="O452" s="65" t="s">
        <v>259</v>
      </c>
      <c r="P452" s="66">
        <v>46274</v>
      </c>
      <c r="Q452" s="31">
        <f t="shared" si="14"/>
        <v>751</v>
      </c>
      <c r="R452" s="31">
        <f t="shared" si="15"/>
        <v>956</v>
      </c>
      <c r="S452" s="29">
        <f>IF($Q452&lt;Parâmetros!$E$19,$G452-1,$G452)</f>
        <v>46274</v>
      </c>
    </row>
    <row r="453" spans="1:19" ht="15" customHeight="1" x14ac:dyDescent="0.25">
      <c r="A453" s="122">
        <v>12292</v>
      </c>
      <c r="B453" s="65" t="s">
        <v>158</v>
      </c>
      <c r="C453" s="65" t="s">
        <v>288</v>
      </c>
      <c r="D453" s="66">
        <v>46274</v>
      </c>
      <c r="E453" s="67">
        <v>-3.42</v>
      </c>
      <c r="F453" s="65" t="s">
        <v>255</v>
      </c>
      <c r="G453" s="66">
        <v>46274</v>
      </c>
      <c r="H453">
        <v>40513301</v>
      </c>
      <c r="I453">
        <v>10</v>
      </c>
      <c r="J453" s="65" t="s">
        <v>2904</v>
      </c>
      <c r="K453" s="65" t="s">
        <v>2905</v>
      </c>
      <c r="L453" s="66">
        <v>46274</v>
      </c>
      <c r="M453" s="65" t="s">
        <v>261</v>
      </c>
      <c r="N453" s="65" t="s">
        <v>264</v>
      </c>
      <c r="O453" s="65" t="s">
        <v>259</v>
      </c>
      <c r="P453" s="66">
        <v>46274</v>
      </c>
      <c r="Q453" s="31">
        <f t="shared" si="14"/>
        <v>751</v>
      </c>
      <c r="R453" s="31">
        <f t="shared" si="15"/>
        <v>956</v>
      </c>
      <c r="S453" s="29">
        <f>IF($Q453&lt;Parâmetros!$E$19,$G453-1,$G453)</f>
        <v>46274</v>
      </c>
    </row>
    <row r="454" spans="1:19" ht="15" customHeight="1" x14ac:dyDescent="0.25">
      <c r="A454" s="122">
        <v>12292</v>
      </c>
      <c r="B454" s="65" t="s">
        <v>158</v>
      </c>
      <c r="C454" s="65" t="s">
        <v>288</v>
      </c>
      <c r="D454" s="66">
        <v>46274</v>
      </c>
      <c r="E454" s="67">
        <v>0.35</v>
      </c>
      <c r="F454" s="65" t="s">
        <v>255</v>
      </c>
      <c r="G454" s="66">
        <v>46274</v>
      </c>
      <c r="H454">
        <v>40496567</v>
      </c>
      <c r="I454">
        <v>20</v>
      </c>
      <c r="J454" s="65" t="s">
        <v>2906</v>
      </c>
      <c r="K454" s="65" t="s">
        <v>2907</v>
      </c>
      <c r="L454" s="66">
        <v>46274</v>
      </c>
      <c r="M454" s="65" t="s">
        <v>261</v>
      </c>
      <c r="N454">
        <v>3010404</v>
      </c>
      <c r="O454" s="65" t="s">
        <v>259</v>
      </c>
      <c r="P454" s="66">
        <v>46274</v>
      </c>
      <c r="Q454" s="31">
        <f t="shared" si="14"/>
        <v>968</v>
      </c>
      <c r="R454" s="31">
        <f t="shared" si="15"/>
        <v>989</v>
      </c>
      <c r="S454" s="29">
        <f>IF($Q454&lt;Parâmetros!$E$19,$G454-1,$G454)</f>
        <v>46274</v>
      </c>
    </row>
    <row r="455" spans="1:19" ht="15" customHeight="1" x14ac:dyDescent="0.25">
      <c r="A455" s="122">
        <v>12292</v>
      </c>
      <c r="B455" s="65" t="s">
        <v>158</v>
      </c>
      <c r="C455" s="65" t="s">
        <v>288</v>
      </c>
      <c r="D455" s="66">
        <v>46275</v>
      </c>
      <c r="E455" s="67">
        <v>4.32</v>
      </c>
      <c r="F455" s="65" t="s">
        <v>255</v>
      </c>
      <c r="G455" s="66">
        <v>46275</v>
      </c>
      <c r="H455">
        <v>40513574</v>
      </c>
      <c r="I455">
        <v>10</v>
      </c>
      <c r="J455" s="65" t="s">
        <v>3038</v>
      </c>
      <c r="K455" s="65" t="s">
        <v>3039</v>
      </c>
      <c r="L455" s="66">
        <v>46275</v>
      </c>
      <c r="M455" s="65" t="s">
        <v>261</v>
      </c>
      <c r="N455" s="65" t="s">
        <v>264</v>
      </c>
      <c r="O455" s="65" t="s">
        <v>259</v>
      </c>
      <c r="P455" s="66">
        <v>46275</v>
      </c>
      <c r="Q455" s="31">
        <f t="shared" si="14"/>
        <v>432</v>
      </c>
      <c r="R455" s="31">
        <f t="shared" si="15"/>
        <v>691</v>
      </c>
      <c r="S455" s="29">
        <f>IF($Q455&lt;Parâmetros!$E$19,$G455-1,$G455)</f>
        <v>46275</v>
      </c>
    </row>
    <row r="456" spans="1:19" ht="15" customHeight="1" x14ac:dyDescent="0.25">
      <c r="A456" s="122">
        <v>12292</v>
      </c>
      <c r="B456" s="65" t="s">
        <v>158</v>
      </c>
      <c r="C456" s="65" t="s">
        <v>288</v>
      </c>
      <c r="D456" s="66">
        <v>46275</v>
      </c>
      <c r="E456" s="67">
        <v>4.04</v>
      </c>
      <c r="F456" s="65" t="s">
        <v>255</v>
      </c>
      <c r="G456" s="66">
        <v>46275</v>
      </c>
      <c r="H456">
        <v>40513574</v>
      </c>
      <c r="I456">
        <v>10</v>
      </c>
      <c r="J456" s="65" t="s">
        <v>3040</v>
      </c>
      <c r="K456" s="65" t="s">
        <v>3041</v>
      </c>
      <c r="L456" s="66">
        <v>46275</v>
      </c>
      <c r="M456" s="65" t="s">
        <v>261</v>
      </c>
      <c r="N456" s="65" t="s">
        <v>264</v>
      </c>
      <c r="O456" s="65" t="s">
        <v>259</v>
      </c>
      <c r="P456" s="66">
        <v>46275</v>
      </c>
      <c r="Q456" s="31">
        <f t="shared" si="14"/>
        <v>756</v>
      </c>
      <c r="R456" s="31">
        <f t="shared" si="15"/>
        <v>998</v>
      </c>
      <c r="S456" s="29">
        <f>IF($Q456&lt;Parâmetros!$E$19,$G456-1,$G456)</f>
        <v>46275</v>
      </c>
    </row>
    <row r="457" spans="1:19" ht="15" customHeight="1" x14ac:dyDescent="0.25">
      <c r="A457" s="122">
        <v>12292</v>
      </c>
      <c r="B457" s="65" t="s">
        <v>158</v>
      </c>
      <c r="C457" s="65" t="s">
        <v>288</v>
      </c>
      <c r="D457" s="66">
        <v>46276</v>
      </c>
      <c r="E457" s="67">
        <v>2.0699999999999998</v>
      </c>
      <c r="F457" s="65" t="s">
        <v>255</v>
      </c>
      <c r="G457" s="66">
        <v>46276</v>
      </c>
      <c r="H457">
        <v>40511702</v>
      </c>
      <c r="I457">
        <v>10</v>
      </c>
      <c r="J457" s="65" t="s">
        <v>1155</v>
      </c>
      <c r="K457" s="65" t="s">
        <v>3329</v>
      </c>
      <c r="L457" s="66">
        <v>46276</v>
      </c>
      <c r="M457" s="65" t="s">
        <v>261</v>
      </c>
      <c r="N457" s="65" t="s">
        <v>264</v>
      </c>
      <c r="O457" s="65" t="s">
        <v>259</v>
      </c>
      <c r="P457" s="66">
        <v>46276</v>
      </c>
      <c r="Q457" s="31">
        <f t="shared" si="14"/>
        <v>433</v>
      </c>
      <c r="R457" s="31">
        <f t="shared" si="15"/>
        <v>557</v>
      </c>
      <c r="S457" s="29">
        <f>IF($Q457&lt;Parâmetros!$E$19,$G457-1,$G457)</f>
        <v>46276</v>
      </c>
    </row>
    <row r="458" spans="1:19" ht="15" customHeight="1" x14ac:dyDescent="0.25">
      <c r="A458" s="122">
        <v>12292</v>
      </c>
      <c r="B458" s="65" t="s">
        <v>158</v>
      </c>
      <c r="C458" s="65" t="s">
        <v>288</v>
      </c>
      <c r="D458" s="66">
        <v>46276</v>
      </c>
      <c r="E458" s="67">
        <v>2.35</v>
      </c>
      <c r="F458" s="65" t="s">
        <v>255</v>
      </c>
      <c r="G458" s="66">
        <v>46276</v>
      </c>
      <c r="H458">
        <v>40511702</v>
      </c>
      <c r="I458">
        <v>10</v>
      </c>
      <c r="J458" s="65" t="s">
        <v>3280</v>
      </c>
      <c r="K458" s="65" t="s">
        <v>3281</v>
      </c>
      <c r="L458" s="66">
        <v>46276</v>
      </c>
      <c r="M458" s="65" t="s">
        <v>261</v>
      </c>
      <c r="N458" s="65" t="s">
        <v>264</v>
      </c>
      <c r="O458" s="65" t="s">
        <v>259</v>
      </c>
      <c r="P458" s="66">
        <v>46276</v>
      </c>
      <c r="Q458" s="31">
        <f t="shared" si="14"/>
        <v>614</v>
      </c>
      <c r="R458" s="31">
        <f t="shared" si="15"/>
        <v>755</v>
      </c>
      <c r="S458" s="29">
        <f>IF($Q458&lt;Parâmetros!$E$19,$G458-1,$G458)</f>
        <v>46276</v>
      </c>
    </row>
    <row r="459" spans="1:19" ht="15" customHeight="1" x14ac:dyDescent="0.25">
      <c r="A459" s="122">
        <v>12292</v>
      </c>
      <c r="B459" s="65" t="s">
        <v>158</v>
      </c>
      <c r="C459" s="65" t="s">
        <v>288</v>
      </c>
      <c r="D459" s="66">
        <v>46276</v>
      </c>
      <c r="E459" s="67">
        <v>3</v>
      </c>
      <c r="F459" s="65" t="s">
        <v>255</v>
      </c>
      <c r="G459" s="66">
        <v>46276</v>
      </c>
      <c r="H459">
        <v>40513301</v>
      </c>
      <c r="I459">
        <v>10</v>
      </c>
      <c r="J459" s="65" t="s">
        <v>3282</v>
      </c>
      <c r="K459" s="65" t="s">
        <v>3283</v>
      </c>
      <c r="L459" s="66">
        <v>46276</v>
      </c>
      <c r="M459" s="65" t="s">
        <v>261</v>
      </c>
      <c r="N459" s="65" t="s">
        <v>264</v>
      </c>
      <c r="O459" s="65" t="s">
        <v>259</v>
      </c>
      <c r="P459" s="66">
        <v>46276</v>
      </c>
      <c r="Q459" s="31">
        <f t="shared" si="14"/>
        <v>803</v>
      </c>
      <c r="R459" s="31">
        <f t="shared" si="15"/>
        <v>983</v>
      </c>
      <c r="S459" s="29">
        <f>IF($Q459&lt;Parâmetros!$E$19,$G459-1,$G459)</f>
        <v>46276</v>
      </c>
    </row>
    <row r="460" spans="1:19" ht="15" customHeight="1" x14ac:dyDescent="0.25">
      <c r="A460" s="122">
        <v>12299</v>
      </c>
      <c r="B460" s="65" t="s">
        <v>275</v>
      </c>
      <c r="C460" s="65" t="s">
        <v>263</v>
      </c>
      <c r="D460" s="66">
        <v>46265</v>
      </c>
      <c r="E460" s="67">
        <v>1.59</v>
      </c>
      <c r="F460" s="65" t="s">
        <v>255</v>
      </c>
      <c r="G460" s="66">
        <v>46265</v>
      </c>
      <c r="H460">
        <v>40510154</v>
      </c>
      <c r="I460">
        <v>10</v>
      </c>
      <c r="J460" s="65" t="s">
        <v>333</v>
      </c>
      <c r="K460" s="65" t="s">
        <v>452</v>
      </c>
      <c r="L460" s="66">
        <v>46265</v>
      </c>
      <c r="M460" s="65" t="s">
        <v>261</v>
      </c>
      <c r="N460" s="65" t="s">
        <v>264</v>
      </c>
      <c r="O460" s="65" t="s">
        <v>259</v>
      </c>
      <c r="P460" s="66">
        <v>46265</v>
      </c>
      <c r="Q460" s="31">
        <f t="shared" si="14"/>
        <v>424</v>
      </c>
      <c r="R460" s="31">
        <f t="shared" si="15"/>
        <v>519</v>
      </c>
      <c r="S460" s="29">
        <f>IF($Q460&lt;Parâmetros!$E$19,$G460-1,$G460)</f>
        <v>46265</v>
      </c>
    </row>
    <row r="461" spans="1:19" ht="15" customHeight="1" x14ac:dyDescent="0.25">
      <c r="A461" s="122">
        <v>12299</v>
      </c>
      <c r="B461" s="65" t="s">
        <v>275</v>
      </c>
      <c r="C461" s="65" t="s">
        <v>263</v>
      </c>
      <c r="D461" s="66">
        <v>46265</v>
      </c>
      <c r="E461" s="67">
        <v>3.89</v>
      </c>
      <c r="F461" s="65" t="s">
        <v>255</v>
      </c>
      <c r="G461" s="66">
        <v>46265</v>
      </c>
      <c r="H461">
        <v>40510156</v>
      </c>
      <c r="I461">
        <v>10</v>
      </c>
      <c r="J461" s="65" t="s">
        <v>453</v>
      </c>
      <c r="K461" s="65" t="s">
        <v>454</v>
      </c>
      <c r="L461" s="66">
        <v>46265</v>
      </c>
      <c r="M461" s="65" t="s">
        <v>261</v>
      </c>
      <c r="N461" s="65" t="s">
        <v>264</v>
      </c>
      <c r="O461" s="65" t="s">
        <v>259</v>
      </c>
      <c r="P461" s="66">
        <v>46265</v>
      </c>
      <c r="Q461" s="31">
        <f t="shared" si="14"/>
        <v>519</v>
      </c>
      <c r="R461" s="31">
        <f t="shared" si="15"/>
        <v>753</v>
      </c>
      <c r="S461" s="29">
        <f>IF($Q461&lt;Parâmetros!$E$19,$G461-1,$G461)</f>
        <v>46265</v>
      </c>
    </row>
    <row r="462" spans="1:19" ht="15" customHeight="1" x14ac:dyDescent="0.25">
      <c r="A462" s="122">
        <v>12299</v>
      </c>
      <c r="B462" s="65" t="s">
        <v>275</v>
      </c>
      <c r="C462" s="65" t="s">
        <v>263</v>
      </c>
      <c r="D462" s="66">
        <v>46265</v>
      </c>
      <c r="E462" s="67">
        <v>1.65</v>
      </c>
      <c r="F462" s="65" t="s">
        <v>255</v>
      </c>
      <c r="G462" s="66">
        <v>46265</v>
      </c>
      <c r="H462">
        <v>40510154</v>
      </c>
      <c r="I462">
        <v>10</v>
      </c>
      <c r="J462" s="65" t="s">
        <v>536</v>
      </c>
      <c r="K462" s="65" t="s">
        <v>329</v>
      </c>
      <c r="L462" s="66">
        <v>46265</v>
      </c>
      <c r="M462" s="65" t="s">
        <v>261</v>
      </c>
      <c r="N462" s="65" t="s">
        <v>264</v>
      </c>
      <c r="O462" s="65" t="s">
        <v>259</v>
      </c>
      <c r="P462" s="66">
        <v>46265</v>
      </c>
      <c r="Q462" s="31">
        <f t="shared" si="14"/>
        <v>817</v>
      </c>
      <c r="R462" s="31">
        <f t="shared" si="15"/>
        <v>916</v>
      </c>
      <c r="S462" s="29">
        <f>IF($Q462&lt;Parâmetros!$E$19,$G462-1,$G462)</f>
        <v>46265</v>
      </c>
    </row>
    <row r="463" spans="1:19" ht="15" customHeight="1" x14ac:dyDescent="0.25">
      <c r="A463" s="122">
        <v>12299</v>
      </c>
      <c r="B463" s="65" t="s">
        <v>275</v>
      </c>
      <c r="C463" s="65" t="s">
        <v>263</v>
      </c>
      <c r="D463" s="66">
        <v>46266</v>
      </c>
      <c r="E463" s="67">
        <v>0.89</v>
      </c>
      <c r="F463" s="65" t="s">
        <v>255</v>
      </c>
      <c r="G463" s="66">
        <v>46266</v>
      </c>
      <c r="H463">
        <v>40503121</v>
      </c>
      <c r="I463">
        <v>30</v>
      </c>
      <c r="J463" s="65" t="s">
        <v>624</v>
      </c>
      <c r="K463" s="65" t="s">
        <v>625</v>
      </c>
      <c r="L463" s="66">
        <v>46266</v>
      </c>
      <c r="M463" s="65" t="s">
        <v>261</v>
      </c>
      <c r="N463">
        <v>3004764</v>
      </c>
      <c r="O463" s="65" t="s">
        <v>259</v>
      </c>
      <c r="P463" s="66">
        <v>46266</v>
      </c>
      <c r="Q463" s="31">
        <f t="shared" si="14"/>
        <v>423</v>
      </c>
      <c r="R463" s="31">
        <f t="shared" si="15"/>
        <v>476</v>
      </c>
      <c r="S463" s="29">
        <f>IF($Q463&lt;Parâmetros!$E$19,$G463-1,$G463)</f>
        <v>46266</v>
      </c>
    </row>
    <row r="464" spans="1:19" ht="15" customHeight="1" x14ac:dyDescent="0.25">
      <c r="A464" s="122">
        <v>12299</v>
      </c>
      <c r="B464" s="65" t="s">
        <v>275</v>
      </c>
      <c r="C464" s="65" t="s">
        <v>263</v>
      </c>
      <c r="D464" s="66">
        <v>46266</v>
      </c>
      <c r="E464" s="67">
        <v>5.1100000000000003</v>
      </c>
      <c r="F464" s="65" t="s">
        <v>255</v>
      </c>
      <c r="G464" s="66">
        <v>46266</v>
      </c>
      <c r="H464">
        <v>40503121</v>
      </c>
      <c r="I464">
        <v>30</v>
      </c>
      <c r="J464" s="65" t="s">
        <v>626</v>
      </c>
      <c r="K464" s="65" t="s">
        <v>627</v>
      </c>
      <c r="L464" s="66">
        <v>46266</v>
      </c>
      <c r="M464" s="65" t="s">
        <v>261</v>
      </c>
      <c r="N464">
        <v>3004764</v>
      </c>
      <c r="O464" s="65" t="s">
        <v>259</v>
      </c>
      <c r="P464" s="66">
        <v>46266</v>
      </c>
      <c r="Q464" s="31">
        <f t="shared" si="14"/>
        <v>477</v>
      </c>
      <c r="R464" s="31">
        <f t="shared" si="15"/>
        <v>783</v>
      </c>
      <c r="S464" s="29">
        <f>IF($Q464&lt;Parâmetros!$E$19,$G464-1,$G464)</f>
        <v>46266</v>
      </c>
    </row>
    <row r="465" spans="1:19" ht="15" customHeight="1" x14ac:dyDescent="0.25">
      <c r="A465" s="122">
        <v>12299</v>
      </c>
      <c r="B465" s="65" t="s">
        <v>275</v>
      </c>
      <c r="C465" s="65" t="s">
        <v>263</v>
      </c>
      <c r="D465" s="66">
        <v>46268</v>
      </c>
      <c r="E465" s="67">
        <v>1.06</v>
      </c>
      <c r="F465" s="65" t="s">
        <v>255</v>
      </c>
      <c r="G465" s="66">
        <v>46266</v>
      </c>
      <c r="H465">
        <v>40510436</v>
      </c>
      <c r="I465">
        <v>10</v>
      </c>
      <c r="J465" s="65" t="s">
        <v>972</v>
      </c>
      <c r="K465" s="65" t="s">
        <v>973</v>
      </c>
      <c r="L465" s="66">
        <v>46266</v>
      </c>
      <c r="M465" s="65" t="s">
        <v>261</v>
      </c>
      <c r="N465" s="65" t="s">
        <v>264</v>
      </c>
      <c r="O465" s="65" t="s">
        <v>259</v>
      </c>
      <c r="P465" s="66">
        <v>46268</v>
      </c>
      <c r="Q465" s="31">
        <f t="shared" si="14"/>
        <v>847</v>
      </c>
      <c r="R465" s="31">
        <f t="shared" si="15"/>
        <v>910</v>
      </c>
      <c r="S465" s="29">
        <f>IF($Q465&lt;Parâmetros!$E$19,$G465-1,$G465)</f>
        <v>46266</v>
      </c>
    </row>
    <row r="466" spans="1:19" ht="15" customHeight="1" x14ac:dyDescent="0.25">
      <c r="A466" s="122">
        <v>12299</v>
      </c>
      <c r="B466" s="65" t="s">
        <v>275</v>
      </c>
      <c r="C466" s="65" t="s">
        <v>263</v>
      </c>
      <c r="D466" s="66">
        <v>46268</v>
      </c>
      <c r="E466" s="67">
        <v>1.32</v>
      </c>
      <c r="F466" s="65" t="s">
        <v>255</v>
      </c>
      <c r="G466" s="66">
        <v>46266</v>
      </c>
      <c r="H466">
        <v>40503121</v>
      </c>
      <c r="I466">
        <v>30</v>
      </c>
      <c r="J466" s="65" t="s">
        <v>974</v>
      </c>
      <c r="K466" s="65" t="s">
        <v>975</v>
      </c>
      <c r="L466" s="66">
        <v>46266</v>
      </c>
      <c r="M466" s="65" t="s">
        <v>261</v>
      </c>
      <c r="N466">
        <v>3004764</v>
      </c>
      <c r="O466" s="65" t="s">
        <v>259</v>
      </c>
      <c r="P466" s="66">
        <v>46268</v>
      </c>
      <c r="Q466" s="31">
        <f t="shared" si="14"/>
        <v>848</v>
      </c>
      <c r="R466" s="31">
        <f t="shared" si="15"/>
        <v>927</v>
      </c>
      <c r="S466" s="29">
        <f>IF($Q466&lt;Parâmetros!$E$19,$G466-1,$G466)</f>
        <v>46266</v>
      </c>
    </row>
    <row r="467" spans="1:19" ht="15" customHeight="1" x14ac:dyDescent="0.25">
      <c r="A467" s="122">
        <v>12299</v>
      </c>
      <c r="B467" s="65" t="s">
        <v>275</v>
      </c>
      <c r="C467" s="65" t="s">
        <v>263</v>
      </c>
      <c r="D467" s="66">
        <v>46268</v>
      </c>
      <c r="E467" s="67">
        <v>-1.32</v>
      </c>
      <c r="F467" s="65" t="s">
        <v>255</v>
      </c>
      <c r="G467" s="66">
        <v>46266</v>
      </c>
      <c r="H467">
        <v>40503121</v>
      </c>
      <c r="I467">
        <v>30</v>
      </c>
      <c r="J467" s="65" t="s">
        <v>974</v>
      </c>
      <c r="K467" s="65" t="s">
        <v>975</v>
      </c>
      <c r="L467" s="66">
        <v>46266</v>
      </c>
      <c r="M467" s="65" t="s">
        <v>261</v>
      </c>
      <c r="N467">
        <v>3004764</v>
      </c>
      <c r="O467" s="65" t="s">
        <v>312</v>
      </c>
      <c r="P467" s="66">
        <v>46268</v>
      </c>
      <c r="Q467" s="31">
        <f t="shared" si="14"/>
        <v>848</v>
      </c>
      <c r="R467" s="31">
        <f t="shared" si="15"/>
        <v>927</v>
      </c>
      <c r="S467" s="29">
        <f>IF($Q467&lt;Parâmetros!$E$19,$G467-1,$G467)</f>
        <v>46266</v>
      </c>
    </row>
    <row r="468" spans="1:19" ht="15" customHeight="1" x14ac:dyDescent="0.25">
      <c r="A468" s="122">
        <v>12299</v>
      </c>
      <c r="B468" s="65" t="s">
        <v>275</v>
      </c>
      <c r="C468" s="65" t="s">
        <v>263</v>
      </c>
      <c r="D468" s="66">
        <v>46268</v>
      </c>
      <c r="E468" s="67">
        <v>0.68</v>
      </c>
      <c r="F468" s="65" t="s">
        <v>255</v>
      </c>
      <c r="G468" s="66">
        <v>46268</v>
      </c>
      <c r="H468">
        <v>40511240</v>
      </c>
      <c r="I468">
        <v>10</v>
      </c>
      <c r="J468" s="65" t="s">
        <v>976</v>
      </c>
      <c r="K468" s="65" t="s">
        <v>977</v>
      </c>
      <c r="L468" s="66">
        <v>46268</v>
      </c>
      <c r="M468" s="65" t="s">
        <v>261</v>
      </c>
      <c r="N468" s="65" t="s">
        <v>264</v>
      </c>
      <c r="O468" s="65" t="s">
        <v>259</v>
      </c>
      <c r="P468" s="66">
        <v>46268</v>
      </c>
      <c r="Q468" s="31">
        <f t="shared" si="14"/>
        <v>420</v>
      </c>
      <c r="R468" s="31">
        <f t="shared" si="15"/>
        <v>461</v>
      </c>
      <c r="S468" s="29">
        <f>IF($Q468&lt;Parâmetros!$E$19,$G468-1,$G468)</f>
        <v>46268</v>
      </c>
    </row>
    <row r="469" spans="1:19" ht="15" customHeight="1" x14ac:dyDescent="0.25">
      <c r="A469" s="122">
        <v>12299</v>
      </c>
      <c r="B469" s="65" t="s">
        <v>275</v>
      </c>
      <c r="C469" s="65" t="s">
        <v>263</v>
      </c>
      <c r="D469" s="66">
        <v>46268</v>
      </c>
      <c r="E469" s="67">
        <v>1.67</v>
      </c>
      <c r="F469" s="65" t="s">
        <v>255</v>
      </c>
      <c r="G469" s="66">
        <v>46268</v>
      </c>
      <c r="H469">
        <v>40509018</v>
      </c>
      <c r="I469">
        <v>10</v>
      </c>
      <c r="J469" s="65" t="s">
        <v>1183</v>
      </c>
      <c r="K469" s="65" t="s">
        <v>1184</v>
      </c>
      <c r="L469" s="66">
        <v>46268</v>
      </c>
      <c r="M469" s="65" t="s">
        <v>258</v>
      </c>
      <c r="N469" s="65" t="s">
        <v>264</v>
      </c>
      <c r="O469" s="65" t="s">
        <v>259</v>
      </c>
      <c r="P469" s="66">
        <v>46268</v>
      </c>
      <c r="Q469" s="31">
        <f t="shared" si="14"/>
        <v>461</v>
      </c>
      <c r="R469" s="31">
        <f t="shared" si="15"/>
        <v>561</v>
      </c>
      <c r="S469" s="29">
        <f>IF($Q469&lt;Parâmetros!$E$19,$G469-1,$G469)</f>
        <v>46268</v>
      </c>
    </row>
    <row r="470" spans="1:19" ht="15" customHeight="1" x14ac:dyDescent="0.25">
      <c r="A470" s="122">
        <v>12299</v>
      </c>
      <c r="B470" s="65" t="s">
        <v>275</v>
      </c>
      <c r="C470" s="65" t="s">
        <v>263</v>
      </c>
      <c r="D470" s="66">
        <v>46268</v>
      </c>
      <c r="E470" s="67">
        <v>-1.67</v>
      </c>
      <c r="F470" s="65" t="s">
        <v>255</v>
      </c>
      <c r="G470" s="66">
        <v>46268</v>
      </c>
      <c r="H470">
        <v>40509018</v>
      </c>
      <c r="I470">
        <v>10</v>
      </c>
      <c r="J470" s="65" t="s">
        <v>1183</v>
      </c>
      <c r="K470" s="65" t="s">
        <v>1184</v>
      </c>
      <c r="L470" s="66">
        <v>46268</v>
      </c>
      <c r="M470" s="65" t="s">
        <v>258</v>
      </c>
      <c r="N470" s="65" t="s">
        <v>264</v>
      </c>
      <c r="O470" s="65" t="s">
        <v>259</v>
      </c>
      <c r="P470" s="66">
        <v>46268</v>
      </c>
      <c r="Q470" s="31">
        <f t="shared" si="14"/>
        <v>461</v>
      </c>
      <c r="R470" s="31">
        <f t="shared" si="15"/>
        <v>561</v>
      </c>
      <c r="S470" s="29">
        <f>IF($Q470&lt;Parâmetros!$E$19,$G470-1,$G470)</f>
        <v>46268</v>
      </c>
    </row>
    <row r="471" spans="1:19" ht="15" customHeight="1" x14ac:dyDescent="0.25">
      <c r="A471" s="122">
        <v>12299</v>
      </c>
      <c r="B471" s="65" t="s">
        <v>275</v>
      </c>
      <c r="C471" s="65" t="s">
        <v>263</v>
      </c>
      <c r="D471" s="66">
        <v>46268</v>
      </c>
      <c r="E471" s="67">
        <v>0.95</v>
      </c>
      <c r="F471" s="65" t="s">
        <v>255</v>
      </c>
      <c r="G471" s="66">
        <v>46268</v>
      </c>
      <c r="H471">
        <v>40509018</v>
      </c>
      <c r="I471">
        <v>10</v>
      </c>
      <c r="J471" s="65" t="s">
        <v>1185</v>
      </c>
      <c r="K471" s="65" t="s">
        <v>1186</v>
      </c>
      <c r="L471" s="66">
        <v>46268</v>
      </c>
      <c r="M471" s="65" t="s">
        <v>258</v>
      </c>
      <c r="N471" s="65" t="s">
        <v>264</v>
      </c>
      <c r="O471" s="65" t="s">
        <v>259</v>
      </c>
      <c r="P471" s="66">
        <v>46268</v>
      </c>
      <c r="Q471" s="31">
        <f t="shared" si="14"/>
        <v>463</v>
      </c>
      <c r="R471" s="31">
        <f t="shared" si="15"/>
        <v>520</v>
      </c>
      <c r="S471" s="29">
        <f>IF($Q471&lt;Parâmetros!$E$19,$G471-1,$G471)</f>
        <v>46268</v>
      </c>
    </row>
    <row r="472" spans="1:19" ht="15" customHeight="1" x14ac:dyDescent="0.25">
      <c r="A472" s="122">
        <v>12299</v>
      </c>
      <c r="B472" s="65" t="s">
        <v>275</v>
      </c>
      <c r="C472" s="65" t="s">
        <v>263</v>
      </c>
      <c r="D472" s="66">
        <v>46268</v>
      </c>
      <c r="E472" s="67">
        <v>4.68</v>
      </c>
      <c r="F472" s="65" t="s">
        <v>255</v>
      </c>
      <c r="G472" s="66">
        <v>46268</v>
      </c>
      <c r="H472">
        <v>40511240</v>
      </c>
      <c r="I472">
        <v>10</v>
      </c>
      <c r="J472" s="65" t="s">
        <v>1187</v>
      </c>
      <c r="K472" s="65" t="s">
        <v>1188</v>
      </c>
      <c r="L472" s="66">
        <v>46268</v>
      </c>
      <c r="M472" s="65" t="s">
        <v>261</v>
      </c>
      <c r="N472" s="65" t="s">
        <v>264</v>
      </c>
      <c r="O472" s="65" t="s">
        <v>259</v>
      </c>
      <c r="P472" s="66">
        <v>46268</v>
      </c>
      <c r="Q472" s="31">
        <f t="shared" si="14"/>
        <v>564</v>
      </c>
      <c r="R472" s="31">
        <f t="shared" si="15"/>
        <v>845</v>
      </c>
      <c r="S472" s="29">
        <f>IF($Q472&lt;Parâmetros!$E$19,$G472-1,$G472)</f>
        <v>46268</v>
      </c>
    </row>
    <row r="473" spans="1:19" ht="15" customHeight="1" x14ac:dyDescent="0.25">
      <c r="A473" s="122">
        <v>12299</v>
      </c>
      <c r="B473" s="65" t="s">
        <v>275</v>
      </c>
      <c r="C473" s="65" t="s">
        <v>263</v>
      </c>
      <c r="D473" s="66">
        <v>46269</v>
      </c>
      <c r="E473" s="67">
        <v>1.1399999999999999</v>
      </c>
      <c r="F473" s="65" t="s">
        <v>255</v>
      </c>
      <c r="G473" s="66">
        <v>46269</v>
      </c>
      <c r="H473">
        <v>40509019</v>
      </c>
      <c r="I473">
        <v>10</v>
      </c>
      <c r="J473" s="65" t="s">
        <v>1638</v>
      </c>
      <c r="K473" s="65" t="s">
        <v>1639</v>
      </c>
      <c r="L473" s="66">
        <v>46269</v>
      </c>
      <c r="M473" s="65" t="s">
        <v>258</v>
      </c>
      <c r="N473" s="65" t="s">
        <v>264</v>
      </c>
      <c r="O473" s="65" t="s">
        <v>259</v>
      </c>
      <c r="P473" s="66">
        <v>46269</v>
      </c>
      <c r="Q473" s="31">
        <f t="shared" si="14"/>
        <v>421</v>
      </c>
      <c r="R473" s="31">
        <f t="shared" si="15"/>
        <v>490</v>
      </c>
      <c r="S473" s="29">
        <f>IF($Q473&lt;Parâmetros!$E$19,$G473-1,$G473)</f>
        <v>46269</v>
      </c>
    </row>
    <row r="474" spans="1:19" ht="15" customHeight="1" x14ac:dyDescent="0.25">
      <c r="A474" s="122">
        <v>12299</v>
      </c>
      <c r="B474" s="65" t="s">
        <v>275</v>
      </c>
      <c r="C474" s="65" t="s">
        <v>263</v>
      </c>
      <c r="D474" s="66">
        <v>46269</v>
      </c>
      <c r="E474" s="67">
        <v>1.38</v>
      </c>
      <c r="F474" s="65" t="s">
        <v>255</v>
      </c>
      <c r="G474" s="66">
        <v>46269</v>
      </c>
      <c r="H474">
        <v>40509020</v>
      </c>
      <c r="I474">
        <v>10</v>
      </c>
      <c r="J474" s="65" t="s">
        <v>1640</v>
      </c>
      <c r="K474" s="65" t="s">
        <v>1427</v>
      </c>
      <c r="L474" s="66">
        <v>46269</v>
      </c>
      <c r="M474" s="65" t="s">
        <v>258</v>
      </c>
      <c r="N474" s="65" t="s">
        <v>264</v>
      </c>
      <c r="O474" s="65" t="s">
        <v>259</v>
      </c>
      <c r="P474" s="66">
        <v>46269</v>
      </c>
      <c r="Q474" s="31">
        <f t="shared" si="14"/>
        <v>490</v>
      </c>
      <c r="R474" s="31">
        <f t="shared" si="15"/>
        <v>573</v>
      </c>
      <c r="S474" s="29">
        <f>IF($Q474&lt;Parâmetros!$E$19,$G474-1,$G474)</f>
        <v>46269</v>
      </c>
    </row>
    <row r="475" spans="1:19" ht="15" customHeight="1" x14ac:dyDescent="0.25">
      <c r="A475" s="122">
        <v>12299</v>
      </c>
      <c r="B475" s="65" t="s">
        <v>275</v>
      </c>
      <c r="C475" s="65" t="s">
        <v>263</v>
      </c>
      <c r="D475" s="66">
        <v>46269</v>
      </c>
      <c r="E475" s="67">
        <v>0.85</v>
      </c>
      <c r="F475" s="65" t="s">
        <v>255</v>
      </c>
      <c r="G475" s="66">
        <v>46269</v>
      </c>
      <c r="H475">
        <v>40509021</v>
      </c>
      <c r="I475">
        <v>10</v>
      </c>
      <c r="J475" s="65" t="s">
        <v>1641</v>
      </c>
      <c r="K475" s="65" t="s">
        <v>1642</v>
      </c>
      <c r="L475" s="66">
        <v>46269</v>
      </c>
      <c r="M475" s="65" t="s">
        <v>258</v>
      </c>
      <c r="N475" s="65" t="s">
        <v>264</v>
      </c>
      <c r="O475" s="65" t="s">
        <v>259</v>
      </c>
      <c r="P475" s="66">
        <v>46269</v>
      </c>
      <c r="Q475" s="31">
        <f t="shared" si="14"/>
        <v>573</v>
      </c>
      <c r="R475" s="31">
        <f t="shared" si="15"/>
        <v>624</v>
      </c>
      <c r="S475" s="29">
        <f>IF($Q475&lt;Parâmetros!$E$19,$G475-1,$G475)</f>
        <v>46269</v>
      </c>
    </row>
    <row r="476" spans="1:19" ht="15" customHeight="1" x14ac:dyDescent="0.25">
      <c r="A476" s="122">
        <v>12299</v>
      </c>
      <c r="B476" s="65" t="s">
        <v>275</v>
      </c>
      <c r="C476" s="65" t="s">
        <v>263</v>
      </c>
      <c r="D476" s="66">
        <v>46269</v>
      </c>
      <c r="E476" s="67">
        <v>4.0599999999999996</v>
      </c>
      <c r="F476" s="65" t="s">
        <v>255</v>
      </c>
      <c r="G476" s="66">
        <v>46269</v>
      </c>
      <c r="H476">
        <v>40511712</v>
      </c>
      <c r="I476">
        <v>10</v>
      </c>
      <c r="J476" s="65" t="s">
        <v>1643</v>
      </c>
      <c r="K476" s="65" t="s">
        <v>1644</v>
      </c>
      <c r="L476" s="66">
        <v>46269</v>
      </c>
      <c r="M476" s="65" t="s">
        <v>261</v>
      </c>
      <c r="N476" s="65" t="s">
        <v>264</v>
      </c>
      <c r="O476" s="65" t="s">
        <v>259</v>
      </c>
      <c r="P476" s="66">
        <v>46269</v>
      </c>
      <c r="Q476" s="31">
        <f t="shared" si="14"/>
        <v>624</v>
      </c>
      <c r="R476" s="31">
        <f t="shared" si="15"/>
        <v>868</v>
      </c>
      <c r="S476" s="29">
        <f>IF($Q476&lt;Parâmetros!$E$19,$G476-1,$G476)</f>
        <v>46269</v>
      </c>
    </row>
    <row r="477" spans="1:19" ht="15" customHeight="1" x14ac:dyDescent="0.25">
      <c r="A477" s="122">
        <v>12299</v>
      </c>
      <c r="B477" s="65" t="s">
        <v>275</v>
      </c>
      <c r="C477" s="65" t="s">
        <v>263</v>
      </c>
      <c r="D477" s="66">
        <v>46270</v>
      </c>
      <c r="E477" s="67">
        <v>1.1100000000000001</v>
      </c>
      <c r="F477" s="65" t="s">
        <v>255</v>
      </c>
      <c r="G477" s="66">
        <v>46270</v>
      </c>
      <c r="H477">
        <v>40509022</v>
      </c>
      <c r="I477">
        <v>10</v>
      </c>
      <c r="J477" s="65" t="s">
        <v>1645</v>
      </c>
      <c r="K477" s="65" t="s">
        <v>1646</v>
      </c>
      <c r="L477" s="66">
        <v>46270</v>
      </c>
      <c r="M477" s="65" t="s">
        <v>258</v>
      </c>
      <c r="N477" s="65" t="s">
        <v>264</v>
      </c>
      <c r="O477" s="65" t="s">
        <v>259</v>
      </c>
      <c r="P477" s="66">
        <v>46270</v>
      </c>
      <c r="Q477" s="31">
        <f t="shared" si="14"/>
        <v>425</v>
      </c>
      <c r="R477" s="31">
        <f t="shared" si="15"/>
        <v>492</v>
      </c>
      <c r="S477" s="29">
        <f>IF($Q477&lt;Parâmetros!$E$19,$G477-1,$G477)</f>
        <v>46270</v>
      </c>
    </row>
    <row r="478" spans="1:19" ht="15" customHeight="1" x14ac:dyDescent="0.25">
      <c r="A478" s="122">
        <v>12299</v>
      </c>
      <c r="B478" s="65" t="s">
        <v>275</v>
      </c>
      <c r="C478" s="65" t="s">
        <v>263</v>
      </c>
      <c r="D478" s="66">
        <v>46270</v>
      </c>
      <c r="E478" s="67">
        <v>1.1599999999999999</v>
      </c>
      <c r="F478" s="65" t="s">
        <v>255</v>
      </c>
      <c r="G478" s="66">
        <v>46270</v>
      </c>
      <c r="H478">
        <v>40509023</v>
      </c>
      <c r="I478">
        <v>10</v>
      </c>
      <c r="J478" s="65" t="s">
        <v>1647</v>
      </c>
      <c r="K478" s="65" t="s">
        <v>1648</v>
      </c>
      <c r="L478" s="66">
        <v>46270</v>
      </c>
      <c r="M478" s="65" t="s">
        <v>258</v>
      </c>
      <c r="N478" s="65" t="s">
        <v>264</v>
      </c>
      <c r="O478" s="65" t="s">
        <v>259</v>
      </c>
      <c r="P478" s="66">
        <v>46270</v>
      </c>
      <c r="Q478" s="31">
        <f t="shared" si="14"/>
        <v>492</v>
      </c>
      <c r="R478" s="31">
        <f t="shared" si="15"/>
        <v>562</v>
      </c>
      <c r="S478" s="29">
        <f>IF($Q478&lt;Parâmetros!$E$19,$G478-1,$G478)</f>
        <v>46270</v>
      </c>
    </row>
    <row r="479" spans="1:19" ht="15" customHeight="1" x14ac:dyDescent="0.25">
      <c r="A479" s="122">
        <v>12299</v>
      </c>
      <c r="B479" s="65" t="s">
        <v>275</v>
      </c>
      <c r="C479" s="65" t="s">
        <v>263</v>
      </c>
      <c r="D479" s="66">
        <v>46270</v>
      </c>
      <c r="E479" s="67">
        <v>2.72</v>
      </c>
      <c r="F479" s="65" t="s">
        <v>255</v>
      </c>
      <c r="G479" s="66">
        <v>46270</v>
      </c>
      <c r="H479">
        <v>40511241</v>
      </c>
      <c r="I479">
        <v>10</v>
      </c>
      <c r="J479" s="65" t="s">
        <v>1649</v>
      </c>
      <c r="K479" s="65" t="s">
        <v>1650</v>
      </c>
      <c r="L479" s="66">
        <v>46270</v>
      </c>
      <c r="M479" s="65" t="s">
        <v>261</v>
      </c>
      <c r="N479" s="65" t="s">
        <v>264</v>
      </c>
      <c r="O479" s="65" t="s">
        <v>259</v>
      </c>
      <c r="P479" s="66">
        <v>46270</v>
      </c>
      <c r="Q479" s="31">
        <f t="shared" si="14"/>
        <v>562</v>
      </c>
      <c r="R479" s="31">
        <f t="shared" si="15"/>
        <v>725</v>
      </c>
      <c r="S479" s="29">
        <f>IF($Q479&lt;Parâmetros!$E$19,$G479-1,$G479)</f>
        <v>46270</v>
      </c>
    </row>
    <row r="480" spans="1:19" ht="15" customHeight="1" x14ac:dyDescent="0.25">
      <c r="A480" s="122">
        <v>12299</v>
      </c>
      <c r="B480" s="65" t="s">
        <v>275</v>
      </c>
      <c r="C480" s="65" t="s">
        <v>263</v>
      </c>
      <c r="D480" s="66">
        <v>46270</v>
      </c>
      <c r="E480" s="67">
        <v>1.86</v>
      </c>
      <c r="F480" s="65" t="s">
        <v>255</v>
      </c>
      <c r="G480" s="66">
        <v>46270</v>
      </c>
      <c r="H480">
        <v>40511299</v>
      </c>
      <c r="I480">
        <v>10</v>
      </c>
      <c r="J480" s="65" t="s">
        <v>1651</v>
      </c>
      <c r="K480" s="65" t="s">
        <v>1652</v>
      </c>
      <c r="L480" s="66">
        <v>46270</v>
      </c>
      <c r="M480" s="65" t="s">
        <v>261</v>
      </c>
      <c r="N480" s="65" t="s">
        <v>264</v>
      </c>
      <c r="O480" s="65" t="s">
        <v>259</v>
      </c>
      <c r="P480" s="66">
        <v>46270</v>
      </c>
      <c r="Q480" s="31">
        <f t="shared" si="14"/>
        <v>786</v>
      </c>
      <c r="R480" s="31">
        <f t="shared" si="15"/>
        <v>897</v>
      </c>
      <c r="S480" s="29">
        <f>IF($Q480&lt;Parâmetros!$E$19,$G480-1,$G480)</f>
        <v>46270</v>
      </c>
    </row>
    <row r="481" spans="1:19" ht="15" customHeight="1" x14ac:dyDescent="0.25">
      <c r="A481" s="122">
        <v>12299</v>
      </c>
      <c r="B481" s="65" t="s">
        <v>275</v>
      </c>
      <c r="C481" s="65" t="s">
        <v>263</v>
      </c>
      <c r="D481" s="66">
        <v>46270</v>
      </c>
      <c r="E481" s="67">
        <v>0.18</v>
      </c>
      <c r="F481" s="65" t="s">
        <v>255</v>
      </c>
      <c r="G481" s="66">
        <v>46270</v>
      </c>
      <c r="H481">
        <v>40511287</v>
      </c>
      <c r="I481">
        <v>10</v>
      </c>
      <c r="J481" s="65" t="s">
        <v>1653</v>
      </c>
      <c r="K481" s="65" t="s">
        <v>1654</v>
      </c>
      <c r="L481" s="66">
        <v>46270</v>
      </c>
      <c r="M481" s="65" t="s">
        <v>261</v>
      </c>
      <c r="N481" s="65" t="s">
        <v>264</v>
      </c>
      <c r="O481" s="65" t="s">
        <v>259</v>
      </c>
      <c r="P481" s="66">
        <v>46270</v>
      </c>
      <c r="Q481" s="31">
        <f t="shared" si="14"/>
        <v>901</v>
      </c>
      <c r="R481" s="31">
        <f t="shared" si="15"/>
        <v>912</v>
      </c>
      <c r="S481" s="29">
        <f>IF($Q481&lt;Parâmetros!$E$19,$G481-1,$G481)</f>
        <v>46270</v>
      </c>
    </row>
    <row r="482" spans="1:19" ht="15" customHeight="1" x14ac:dyDescent="0.25">
      <c r="A482" s="122">
        <v>12299</v>
      </c>
      <c r="B482" s="65" t="s">
        <v>275</v>
      </c>
      <c r="C482" s="65" t="s">
        <v>263</v>
      </c>
      <c r="D482" s="66">
        <v>46271</v>
      </c>
      <c r="E482" s="67">
        <v>0.77</v>
      </c>
      <c r="F482" s="65" t="s">
        <v>255</v>
      </c>
      <c r="G482" s="66">
        <v>46271</v>
      </c>
      <c r="H482">
        <v>40511287</v>
      </c>
      <c r="I482">
        <v>10</v>
      </c>
      <c r="J482" s="65" t="s">
        <v>1655</v>
      </c>
      <c r="K482" s="65" t="s">
        <v>1656</v>
      </c>
      <c r="L482" s="66">
        <v>46271</v>
      </c>
      <c r="M482" s="65" t="s">
        <v>261</v>
      </c>
      <c r="N482" s="65" t="s">
        <v>264</v>
      </c>
      <c r="O482" s="65" t="s">
        <v>259</v>
      </c>
      <c r="P482" s="66">
        <v>46271</v>
      </c>
      <c r="Q482" s="31">
        <f t="shared" si="14"/>
        <v>420</v>
      </c>
      <c r="R482" s="31">
        <f t="shared" si="15"/>
        <v>466</v>
      </c>
      <c r="S482" s="29">
        <f>IF($Q482&lt;Parâmetros!$E$19,$G482-1,$G482)</f>
        <v>46271</v>
      </c>
    </row>
    <row r="483" spans="1:19" ht="15" customHeight="1" x14ac:dyDescent="0.25">
      <c r="A483" s="122">
        <v>12299</v>
      </c>
      <c r="B483" s="65" t="s">
        <v>275</v>
      </c>
      <c r="C483" s="65" t="s">
        <v>263</v>
      </c>
      <c r="D483" s="66">
        <v>46271</v>
      </c>
      <c r="E483" s="67">
        <v>1.51</v>
      </c>
      <c r="F483" s="65" t="s">
        <v>255</v>
      </c>
      <c r="G483" s="66">
        <v>46271</v>
      </c>
      <c r="H483">
        <v>40511287</v>
      </c>
      <c r="I483">
        <v>10</v>
      </c>
      <c r="J483" s="65" t="s">
        <v>1657</v>
      </c>
      <c r="K483" s="65" t="s">
        <v>1658</v>
      </c>
      <c r="L483" s="66">
        <v>46271</v>
      </c>
      <c r="M483" s="65" t="s">
        <v>261</v>
      </c>
      <c r="N483" s="65" t="s">
        <v>264</v>
      </c>
      <c r="O483" s="65" t="s">
        <v>259</v>
      </c>
      <c r="P483" s="66">
        <v>46271</v>
      </c>
      <c r="Q483" s="31">
        <f t="shared" si="14"/>
        <v>475</v>
      </c>
      <c r="R483" s="31">
        <f t="shared" si="15"/>
        <v>566</v>
      </c>
      <c r="S483" s="29">
        <f>IF($Q483&lt;Parâmetros!$E$19,$G483-1,$G483)</f>
        <v>46271</v>
      </c>
    </row>
    <row r="484" spans="1:19" ht="15" customHeight="1" x14ac:dyDescent="0.25">
      <c r="A484" s="122">
        <v>12299</v>
      </c>
      <c r="B484" s="65" t="s">
        <v>275</v>
      </c>
      <c r="C484" s="65" t="s">
        <v>263</v>
      </c>
      <c r="D484" s="66">
        <v>46271</v>
      </c>
      <c r="E484" s="67">
        <v>3.5</v>
      </c>
      <c r="F484" s="65" t="s">
        <v>255</v>
      </c>
      <c r="G484" s="66">
        <v>46271</v>
      </c>
      <c r="H484">
        <v>40511286</v>
      </c>
      <c r="I484">
        <v>10</v>
      </c>
      <c r="J484" s="65" t="s">
        <v>1659</v>
      </c>
      <c r="K484" s="65" t="s">
        <v>1660</v>
      </c>
      <c r="L484" s="66">
        <v>46271</v>
      </c>
      <c r="M484" s="65" t="s">
        <v>261</v>
      </c>
      <c r="N484" s="65" t="s">
        <v>264</v>
      </c>
      <c r="O484" s="65" t="s">
        <v>259</v>
      </c>
      <c r="P484" s="66">
        <v>46271</v>
      </c>
      <c r="Q484" s="31">
        <f t="shared" si="14"/>
        <v>567</v>
      </c>
      <c r="R484" s="31">
        <f t="shared" si="15"/>
        <v>777</v>
      </c>
      <c r="S484" s="29">
        <f>IF($Q484&lt;Parâmetros!$E$19,$G484-1,$G484)</f>
        <v>46271</v>
      </c>
    </row>
    <row r="485" spans="1:19" ht="15" customHeight="1" x14ac:dyDescent="0.25">
      <c r="A485" s="122">
        <v>12299</v>
      </c>
      <c r="B485" s="65" t="s">
        <v>275</v>
      </c>
      <c r="C485" s="65" t="s">
        <v>263</v>
      </c>
      <c r="D485" s="66">
        <v>46271</v>
      </c>
      <c r="E485" s="67">
        <v>1.28</v>
      </c>
      <c r="F485" s="65" t="s">
        <v>255</v>
      </c>
      <c r="G485" s="66">
        <v>46271</v>
      </c>
      <c r="H485">
        <v>40512488</v>
      </c>
      <c r="I485">
        <v>10</v>
      </c>
      <c r="J485" s="65" t="s">
        <v>1661</v>
      </c>
      <c r="K485" s="65" t="s">
        <v>1662</v>
      </c>
      <c r="L485" s="66">
        <v>46271</v>
      </c>
      <c r="M485" s="65" t="s">
        <v>261</v>
      </c>
      <c r="N485">
        <v>3007464</v>
      </c>
      <c r="O485" s="65" t="s">
        <v>259</v>
      </c>
      <c r="P485" s="66">
        <v>46271</v>
      </c>
      <c r="Q485" s="31">
        <f t="shared" si="14"/>
        <v>780</v>
      </c>
      <c r="R485" s="31">
        <f t="shared" si="15"/>
        <v>857</v>
      </c>
      <c r="S485" s="29">
        <f>IF($Q485&lt;Parâmetros!$E$19,$G485-1,$G485)</f>
        <v>46271</v>
      </c>
    </row>
    <row r="486" spans="1:19" ht="15" customHeight="1" x14ac:dyDescent="0.25">
      <c r="A486" s="122">
        <v>12299</v>
      </c>
      <c r="B486" s="65" t="s">
        <v>275</v>
      </c>
      <c r="C486" s="65" t="s">
        <v>263</v>
      </c>
      <c r="D486" s="66">
        <v>46271</v>
      </c>
      <c r="E486" s="67">
        <v>1.02</v>
      </c>
      <c r="F486" s="65" t="s">
        <v>255</v>
      </c>
      <c r="G486" s="66">
        <v>46271</v>
      </c>
      <c r="H486">
        <v>40512488</v>
      </c>
      <c r="I486">
        <v>10</v>
      </c>
      <c r="J486" s="65" t="s">
        <v>1663</v>
      </c>
      <c r="K486" s="65" t="s">
        <v>1664</v>
      </c>
      <c r="L486" s="66">
        <v>46271</v>
      </c>
      <c r="M486" s="65" t="s">
        <v>261</v>
      </c>
      <c r="N486">
        <v>3007464</v>
      </c>
      <c r="O486" s="65" t="s">
        <v>259</v>
      </c>
      <c r="P486" s="66">
        <v>46271</v>
      </c>
      <c r="Q486" s="31">
        <f t="shared" si="14"/>
        <v>857</v>
      </c>
      <c r="R486" s="31">
        <f t="shared" si="15"/>
        <v>919</v>
      </c>
      <c r="S486" s="29">
        <f>IF($Q486&lt;Parâmetros!$E$19,$G486-1,$G486)</f>
        <v>46271</v>
      </c>
    </row>
    <row r="487" spans="1:19" ht="15" customHeight="1" x14ac:dyDescent="0.25">
      <c r="A487" s="122">
        <v>12299</v>
      </c>
      <c r="B487" s="65" t="s">
        <v>275</v>
      </c>
      <c r="C487" s="65" t="s">
        <v>263</v>
      </c>
      <c r="D487" s="66">
        <v>46272</v>
      </c>
      <c r="E487" s="67">
        <v>2.17</v>
      </c>
      <c r="F487" s="65" t="s">
        <v>255</v>
      </c>
      <c r="G487" s="66">
        <v>46272</v>
      </c>
      <c r="H487">
        <v>40512488</v>
      </c>
      <c r="I487">
        <v>10</v>
      </c>
      <c r="J487" s="65" t="s">
        <v>2443</v>
      </c>
      <c r="K487" s="65" t="s">
        <v>2444</v>
      </c>
      <c r="L487" s="66">
        <v>46272</v>
      </c>
      <c r="M487" s="65" t="s">
        <v>261</v>
      </c>
      <c r="N487">
        <v>3007464</v>
      </c>
      <c r="O487" s="65" t="s">
        <v>259</v>
      </c>
      <c r="P487" s="66">
        <v>46272</v>
      </c>
      <c r="Q487" s="31">
        <f t="shared" si="14"/>
        <v>422</v>
      </c>
      <c r="R487" s="31">
        <f t="shared" si="15"/>
        <v>552</v>
      </c>
      <c r="S487" s="29">
        <f>IF($Q487&lt;Parâmetros!$E$19,$G487-1,$G487)</f>
        <v>46272</v>
      </c>
    </row>
    <row r="488" spans="1:19" ht="15" customHeight="1" x14ac:dyDescent="0.25">
      <c r="A488" s="122">
        <v>12299</v>
      </c>
      <c r="B488" s="65" t="s">
        <v>275</v>
      </c>
      <c r="C488" s="65" t="s">
        <v>263</v>
      </c>
      <c r="D488" s="66">
        <v>46272</v>
      </c>
      <c r="E488" s="67">
        <v>2.38</v>
      </c>
      <c r="F488" s="65" t="s">
        <v>255</v>
      </c>
      <c r="G488" s="66">
        <v>46272</v>
      </c>
      <c r="H488">
        <v>40508973</v>
      </c>
      <c r="I488">
        <v>10</v>
      </c>
      <c r="J488" s="65" t="s">
        <v>2445</v>
      </c>
      <c r="K488" s="65" t="s">
        <v>2446</v>
      </c>
      <c r="L488" s="66">
        <v>46272</v>
      </c>
      <c r="M488" s="65" t="s">
        <v>258</v>
      </c>
      <c r="N488">
        <v>3004988</v>
      </c>
      <c r="O488" s="65" t="s">
        <v>259</v>
      </c>
      <c r="P488" s="66">
        <v>46272</v>
      </c>
      <c r="Q488" s="31">
        <f t="shared" si="14"/>
        <v>577</v>
      </c>
      <c r="R488" s="31">
        <f t="shared" si="15"/>
        <v>720</v>
      </c>
      <c r="S488" s="29">
        <f>IF($Q488&lt;Parâmetros!$E$19,$G488-1,$G488)</f>
        <v>46272</v>
      </c>
    </row>
    <row r="489" spans="1:19" ht="15" customHeight="1" x14ac:dyDescent="0.25">
      <c r="A489" s="122">
        <v>12299</v>
      </c>
      <c r="B489" s="65" t="s">
        <v>275</v>
      </c>
      <c r="C489" s="65" t="s">
        <v>263</v>
      </c>
      <c r="D489" s="66">
        <v>46272</v>
      </c>
      <c r="E489" s="67">
        <v>-2.38</v>
      </c>
      <c r="F489" s="65" t="s">
        <v>255</v>
      </c>
      <c r="G489" s="66">
        <v>46272</v>
      </c>
      <c r="H489">
        <v>40508973</v>
      </c>
      <c r="I489">
        <v>10</v>
      </c>
      <c r="J489" s="65" t="s">
        <v>2445</v>
      </c>
      <c r="K489" s="65" t="s">
        <v>2446</v>
      </c>
      <c r="L489" s="66">
        <v>46272</v>
      </c>
      <c r="M489" s="65" t="s">
        <v>258</v>
      </c>
      <c r="N489">
        <v>3004988</v>
      </c>
      <c r="O489" s="65" t="s">
        <v>1142</v>
      </c>
      <c r="P489" s="66">
        <v>46276</v>
      </c>
      <c r="Q489" s="31">
        <f t="shared" si="14"/>
        <v>577</v>
      </c>
      <c r="R489" s="31">
        <f t="shared" si="15"/>
        <v>720</v>
      </c>
      <c r="S489" s="29">
        <f>IF($Q489&lt;Parâmetros!$E$19,$G489-1,$G489)</f>
        <v>46272</v>
      </c>
    </row>
    <row r="490" spans="1:19" ht="15" customHeight="1" x14ac:dyDescent="0.25">
      <c r="A490" s="122">
        <v>12299</v>
      </c>
      <c r="B490" s="65" t="s">
        <v>275</v>
      </c>
      <c r="C490" s="65" t="s">
        <v>263</v>
      </c>
      <c r="D490" s="66">
        <v>46272</v>
      </c>
      <c r="E490" s="67">
        <v>2.38</v>
      </c>
      <c r="F490" s="65" t="s">
        <v>255</v>
      </c>
      <c r="G490" s="66">
        <v>46272</v>
      </c>
      <c r="H490">
        <v>40508973</v>
      </c>
      <c r="I490">
        <v>10</v>
      </c>
      <c r="J490" s="65" t="s">
        <v>2445</v>
      </c>
      <c r="K490" s="65" t="s">
        <v>2446</v>
      </c>
      <c r="L490" s="66">
        <v>46272</v>
      </c>
      <c r="M490" s="65" t="s">
        <v>258</v>
      </c>
      <c r="N490">
        <v>3004988</v>
      </c>
      <c r="O490" s="65" t="s">
        <v>1142</v>
      </c>
      <c r="P490" s="66">
        <v>46276</v>
      </c>
      <c r="Q490" s="31">
        <f t="shared" si="14"/>
        <v>577</v>
      </c>
      <c r="R490" s="31">
        <f t="shared" si="15"/>
        <v>720</v>
      </c>
      <c r="S490" s="29">
        <f>IF($Q490&lt;Parâmetros!$E$19,$G490-1,$G490)</f>
        <v>46272</v>
      </c>
    </row>
    <row r="491" spans="1:19" ht="15" customHeight="1" x14ac:dyDescent="0.25">
      <c r="A491" s="122">
        <v>12299</v>
      </c>
      <c r="B491" s="65" t="s">
        <v>275</v>
      </c>
      <c r="C491" s="65" t="s">
        <v>263</v>
      </c>
      <c r="D491" s="66">
        <v>46274</v>
      </c>
      <c r="E491" s="67">
        <v>2.38</v>
      </c>
      <c r="F491" s="65" t="s">
        <v>255</v>
      </c>
      <c r="G491" s="66">
        <v>46272</v>
      </c>
      <c r="H491">
        <v>40508974</v>
      </c>
      <c r="I491">
        <v>10</v>
      </c>
      <c r="J491" s="65" t="s">
        <v>2693</v>
      </c>
      <c r="K491" s="65" t="s">
        <v>2694</v>
      </c>
      <c r="L491" s="66">
        <v>46272</v>
      </c>
      <c r="M491" s="65" t="s">
        <v>258</v>
      </c>
      <c r="N491">
        <v>3004989</v>
      </c>
      <c r="O491" s="65" t="s">
        <v>259</v>
      </c>
      <c r="P491" s="66">
        <v>46274</v>
      </c>
      <c r="Q491" s="31">
        <f t="shared" si="14"/>
        <v>773</v>
      </c>
      <c r="R491" s="31">
        <f t="shared" si="15"/>
        <v>916</v>
      </c>
      <c r="S491" s="29">
        <f>IF($Q491&lt;Parâmetros!$E$19,$G491-1,$G491)</f>
        <v>46272</v>
      </c>
    </row>
    <row r="492" spans="1:19" ht="15" customHeight="1" x14ac:dyDescent="0.25">
      <c r="A492" s="122">
        <v>12299</v>
      </c>
      <c r="B492" s="65" t="s">
        <v>275</v>
      </c>
      <c r="C492" s="65" t="s">
        <v>263</v>
      </c>
      <c r="D492" s="66">
        <v>46275</v>
      </c>
      <c r="E492" s="67">
        <v>7.51</v>
      </c>
      <c r="F492" s="65" t="s">
        <v>255</v>
      </c>
      <c r="G492" s="66">
        <v>46274</v>
      </c>
      <c r="H492">
        <v>40511734</v>
      </c>
      <c r="I492">
        <v>10</v>
      </c>
      <c r="J492" s="65" t="s">
        <v>2913</v>
      </c>
      <c r="K492" s="65" t="s">
        <v>2914</v>
      </c>
      <c r="L492" s="66">
        <v>46274</v>
      </c>
      <c r="M492" s="65" t="s">
        <v>261</v>
      </c>
      <c r="N492" s="65" t="s">
        <v>264</v>
      </c>
      <c r="O492" s="65" t="s">
        <v>259</v>
      </c>
      <c r="P492" s="66">
        <v>46275</v>
      </c>
      <c r="Q492" s="31">
        <f t="shared" si="14"/>
        <v>425</v>
      </c>
      <c r="R492" s="31">
        <f t="shared" si="15"/>
        <v>875</v>
      </c>
      <c r="S492" s="29">
        <f>IF($Q492&lt;Parâmetros!$E$19,$G492-1,$G492)</f>
        <v>46274</v>
      </c>
    </row>
    <row r="493" spans="1:19" ht="15" customHeight="1" x14ac:dyDescent="0.25">
      <c r="A493" s="122">
        <v>12299</v>
      </c>
      <c r="B493" s="65" t="s">
        <v>275</v>
      </c>
      <c r="C493" s="65" t="s">
        <v>263</v>
      </c>
      <c r="D493" s="66">
        <v>46275</v>
      </c>
      <c r="E493" s="67">
        <v>1.97</v>
      </c>
      <c r="F493" s="65" t="s">
        <v>255</v>
      </c>
      <c r="G493" s="66">
        <v>46275</v>
      </c>
      <c r="H493">
        <v>40508975</v>
      </c>
      <c r="I493">
        <v>10</v>
      </c>
      <c r="J493" s="65" t="s">
        <v>3062</v>
      </c>
      <c r="K493" s="65" t="s">
        <v>3063</v>
      </c>
      <c r="L493" s="66">
        <v>46275</v>
      </c>
      <c r="M493" s="65" t="s">
        <v>258</v>
      </c>
      <c r="N493">
        <v>3010550</v>
      </c>
      <c r="O493" s="65" t="s">
        <v>259</v>
      </c>
      <c r="P493" s="66">
        <v>46275</v>
      </c>
      <c r="Q493" s="31">
        <f t="shared" si="14"/>
        <v>423</v>
      </c>
      <c r="R493" s="31">
        <f t="shared" si="15"/>
        <v>542</v>
      </c>
      <c r="S493" s="29">
        <f>IF($Q493&lt;Parâmetros!$E$19,$G493-1,$G493)</f>
        <v>46275</v>
      </c>
    </row>
    <row r="494" spans="1:19" ht="15" customHeight="1" x14ac:dyDescent="0.25">
      <c r="A494" s="122">
        <v>12299</v>
      </c>
      <c r="B494" s="65" t="s">
        <v>275</v>
      </c>
      <c r="C494" s="65" t="s">
        <v>263</v>
      </c>
      <c r="D494" s="66">
        <v>46275</v>
      </c>
      <c r="E494" s="67">
        <v>3</v>
      </c>
      <c r="F494" s="65" t="s">
        <v>255</v>
      </c>
      <c r="G494" s="66">
        <v>46275</v>
      </c>
      <c r="H494">
        <v>40511302</v>
      </c>
      <c r="I494">
        <v>10</v>
      </c>
      <c r="J494" s="65" t="s">
        <v>3064</v>
      </c>
      <c r="K494" s="65" t="s">
        <v>3065</v>
      </c>
      <c r="L494" s="66">
        <v>46275</v>
      </c>
      <c r="M494" s="65" t="s">
        <v>258</v>
      </c>
      <c r="N494">
        <v>3004239</v>
      </c>
      <c r="O494" s="65" t="s">
        <v>259</v>
      </c>
      <c r="P494" s="66">
        <v>46275</v>
      </c>
      <c r="Q494" s="31">
        <f t="shared" si="14"/>
        <v>547</v>
      </c>
      <c r="R494" s="31">
        <f t="shared" si="15"/>
        <v>727</v>
      </c>
      <c r="S494" s="29">
        <f>IF($Q494&lt;Parâmetros!$E$19,$G494-1,$G494)</f>
        <v>46275</v>
      </c>
    </row>
    <row r="495" spans="1:19" ht="15" customHeight="1" x14ac:dyDescent="0.25">
      <c r="A495" s="122">
        <v>12299</v>
      </c>
      <c r="B495" s="65" t="s">
        <v>275</v>
      </c>
      <c r="C495" s="65" t="s">
        <v>263</v>
      </c>
      <c r="D495" s="66">
        <v>46275</v>
      </c>
      <c r="E495" s="67">
        <v>-3</v>
      </c>
      <c r="F495" s="65" t="s">
        <v>255</v>
      </c>
      <c r="G495" s="66">
        <v>46275</v>
      </c>
      <c r="H495">
        <v>40511302</v>
      </c>
      <c r="I495">
        <v>10</v>
      </c>
      <c r="J495" s="65" t="s">
        <v>3064</v>
      </c>
      <c r="K495" s="65" t="s">
        <v>3065</v>
      </c>
      <c r="L495" s="66">
        <v>46275</v>
      </c>
      <c r="M495" s="65" t="s">
        <v>258</v>
      </c>
      <c r="N495">
        <v>3004239</v>
      </c>
      <c r="O495" s="65" t="s">
        <v>259</v>
      </c>
      <c r="P495" s="66">
        <v>46275</v>
      </c>
      <c r="Q495" s="31">
        <f t="shared" si="14"/>
        <v>547</v>
      </c>
      <c r="R495" s="31">
        <f t="shared" si="15"/>
        <v>727</v>
      </c>
      <c r="S495" s="29">
        <f>IF($Q495&lt;Parâmetros!$E$19,$G495-1,$G495)</f>
        <v>46275</v>
      </c>
    </row>
    <row r="496" spans="1:19" ht="15" customHeight="1" x14ac:dyDescent="0.25">
      <c r="A496" s="122">
        <v>12299</v>
      </c>
      <c r="B496" s="65" t="s">
        <v>275</v>
      </c>
      <c r="C496" s="65" t="s">
        <v>263</v>
      </c>
      <c r="D496" s="66">
        <v>46275</v>
      </c>
      <c r="E496" s="67">
        <v>3</v>
      </c>
      <c r="F496" s="65" t="s">
        <v>255</v>
      </c>
      <c r="G496" s="66">
        <v>46275</v>
      </c>
      <c r="H496">
        <v>40503674</v>
      </c>
      <c r="I496">
        <v>50</v>
      </c>
      <c r="J496" s="65" t="s">
        <v>3066</v>
      </c>
      <c r="K496" s="65" t="s">
        <v>3067</v>
      </c>
      <c r="L496" s="66">
        <v>46275</v>
      </c>
      <c r="M496" s="65" t="s">
        <v>261</v>
      </c>
      <c r="N496" s="65" t="s">
        <v>264</v>
      </c>
      <c r="O496" s="65" t="s">
        <v>259</v>
      </c>
      <c r="P496" s="66">
        <v>46275</v>
      </c>
      <c r="Q496" s="31">
        <f t="shared" si="14"/>
        <v>550</v>
      </c>
      <c r="R496" s="31">
        <f t="shared" si="15"/>
        <v>730</v>
      </c>
      <c r="S496" s="29">
        <f>IF($Q496&lt;Parâmetros!$E$19,$G496-1,$G496)</f>
        <v>46275</v>
      </c>
    </row>
    <row r="497" spans="1:19" ht="15" customHeight="1" x14ac:dyDescent="0.25">
      <c r="A497" s="122">
        <v>12299</v>
      </c>
      <c r="B497" s="65" t="s">
        <v>275</v>
      </c>
      <c r="C497" s="65" t="s">
        <v>263</v>
      </c>
      <c r="D497" s="66">
        <v>46275</v>
      </c>
      <c r="E497" s="67">
        <v>2.06</v>
      </c>
      <c r="F497" s="65" t="s">
        <v>255</v>
      </c>
      <c r="G497" s="66">
        <v>46275</v>
      </c>
      <c r="H497">
        <v>40513298</v>
      </c>
      <c r="I497">
        <v>10</v>
      </c>
      <c r="J497" s="65" t="s">
        <v>3068</v>
      </c>
      <c r="K497" s="65" t="s">
        <v>3069</v>
      </c>
      <c r="L497" s="66">
        <v>46275</v>
      </c>
      <c r="M497" s="65" t="s">
        <v>261</v>
      </c>
      <c r="N497" s="65" t="s">
        <v>264</v>
      </c>
      <c r="O497" s="65" t="s">
        <v>259</v>
      </c>
      <c r="P497" s="66">
        <v>46275</v>
      </c>
      <c r="Q497" s="31">
        <f t="shared" si="14"/>
        <v>798</v>
      </c>
      <c r="R497" s="31">
        <f t="shared" si="15"/>
        <v>921</v>
      </c>
      <c r="S497" s="29">
        <f>IF($Q497&lt;Parâmetros!$E$19,$G497-1,$G497)</f>
        <v>46275</v>
      </c>
    </row>
    <row r="498" spans="1:19" ht="15" customHeight="1" x14ac:dyDescent="0.25">
      <c r="A498" s="122">
        <v>12299</v>
      </c>
      <c r="B498" s="65" t="s">
        <v>275</v>
      </c>
      <c r="C498" s="65" t="s">
        <v>263</v>
      </c>
      <c r="D498" s="66">
        <v>46276</v>
      </c>
      <c r="E498" s="67">
        <v>0.74</v>
      </c>
      <c r="F498" s="65" t="s">
        <v>255</v>
      </c>
      <c r="G498" s="66">
        <v>46276</v>
      </c>
      <c r="H498">
        <v>40511302</v>
      </c>
      <c r="I498">
        <v>10</v>
      </c>
      <c r="J498" s="65" t="s">
        <v>3070</v>
      </c>
      <c r="K498" s="65" t="s">
        <v>3071</v>
      </c>
      <c r="L498" s="66">
        <v>46276</v>
      </c>
      <c r="M498" s="65" t="s">
        <v>258</v>
      </c>
      <c r="N498">
        <v>3004239</v>
      </c>
      <c r="O498" s="65" t="s">
        <v>259</v>
      </c>
      <c r="P498" s="66">
        <v>46276</v>
      </c>
      <c r="Q498" s="31">
        <f t="shared" si="14"/>
        <v>423</v>
      </c>
      <c r="R498" s="31">
        <f t="shared" si="15"/>
        <v>468</v>
      </c>
      <c r="S498" s="29">
        <f>IF($Q498&lt;Parâmetros!$E$19,$G498-1,$G498)</f>
        <v>46276</v>
      </c>
    </row>
    <row r="499" spans="1:19" ht="15" customHeight="1" x14ac:dyDescent="0.25">
      <c r="A499" s="122">
        <v>12299</v>
      </c>
      <c r="B499" s="65" t="s">
        <v>275</v>
      </c>
      <c r="C499" s="65" t="s">
        <v>263</v>
      </c>
      <c r="D499" s="66">
        <v>46276</v>
      </c>
      <c r="E499" s="67">
        <v>4.21</v>
      </c>
      <c r="F499" s="65" t="s">
        <v>255</v>
      </c>
      <c r="G499" s="66">
        <v>46276</v>
      </c>
      <c r="H499">
        <v>40503674</v>
      </c>
      <c r="I499">
        <v>50</v>
      </c>
      <c r="J499" s="65" t="s">
        <v>3330</v>
      </c>
      <c r="K499" s="65" t="s">
        <v>3331</v>
      </c>
      <c r="L499" s="66">
        <v>46276</v>
      </c>
      <c r="M499" s="65" t="s">
        <v>261</v>
      </c>
      <c r="N499" s="65" t="s">
        <v>264</v>
      </c>
      <c r="O499" s="65" t="s">
        <v>259</v>
      </c>
      <c r="P499" s="66">
        <v>46276</v>
      </c>
      <c r="Q499" s="31">
        <f t="shared" si="14"/>
        <v>468</v>
      </c>
      <c r="R499" s="31">
        <f t="shared" si="15"/>
        <v>721</v>
      </c>
      <c r="S499" s="29">
        <f>IF($Q499&lt;Parâmetros!$E$19,$G499-1,$G499)</f>
        <v>46276</v>
      </c>
    </row>
    <row r="500" spans="1:19" ht="15" customHeight="1" x14ac:dyDescent="0.25">
      <c r="A500" s="122">
        <v>12299</v>
      </c>
      <c r="B500" s="65" t="s">
        <v>275</v>
      </c>
      <c r="C500" s="65" t="s">
        <v>263</v>
      </c>
      <c r="D500" s="66">
        <v>46276</v>
      </c>
      <c r="E500" s="67">
        <v>0.39</v>
      </c>
      <c r="F500" s="65" t="s">
        <v>255</v>
      </c>
      <c r="G500" s="66">
        <v>46276</v>
      </c>
      <c r="H500">
        <v>40503674</v>
      </c>
      <c r="I500">
        <v>50</v>
      </c>
      <c r="J500" s="65" t="s">
        <v>320</v>
      </c>
      <c r="K500" s="65" t="s">
        <v>3332</v>
      </c>
      <c r="L500" s="66">
        <v>46276</v>
      </c>
      <c r="M500" s="65" t="s">
        <v>261</v>
      </c>
      <c r="N500" s="65" t="s">
        <v>264</v>
      </c>
      <c r="O500" s="65" t="s">
        <v>259</v>
      </c>
      <c r="P500" s="66">
        <v>46276</v>
      </c>
      <c r="Q500" s="31">
        <f t="shared" si="14"/>
        <v>780</v>
      </c>
      <c r="R500" s="31">
        <f t="shared" si="15"/>
        <v>804</v>
      </c>
      <c r="S500" s="29">
        <f>IF($Q500&lt;Parâmetros!$E$19,$G500-1,$G500)</f>
        <v>46276</v>
      </c>
    </row>
    <row r="501" spans="1:19" ht="15" customHeight="1" x14ac:dyDescent="0.25">
      <c r="A501" s="122">
        <v>12299</v>
      </c>
      <c r="B501" s="65" t="s">
        <v>275</v>
      </c>
      <c r="C501" s="65" t="s">
        <v>263</v>
      </c>
      <c r="D501" s="66">
        <v>46277</v>
      </c>
      <c r="E501" s="67">
        <v>2.0499999999999998</v>
      </c>
      <c r="F501" s="65" t="s">
        <v>255</v>
      </c>
      <c r="G501" s="66">
        <v>46276</v>
      </c>
      <c r="H501">
        <v>40503674</v>
      </c>
      <c r="I501">
        <v>50</v>
      </c>
      <c r="J501" s="65" t="s">
        <v>3333</v>
      </c>
      <c r="K501" s="65" t="s">
        <v>3334</v>
      </c>
      <c r="L501" s="66">
        <v>46276</v>
      </c>
      <c r="M501" s="65" t="s">
        <v>261</v>
      </c>
      <c r="N501" s="65" t="s">
        <v>264</v>
      </c>
      <c r="O501" s="65" t="s">
        <v>259</v>
      </c>
      <c r="P501" s="66">
        <v>46277</v>
      </c>
      <c r="Q501" s="31">
        <f t="shared" si="14"/>
        <v>804</v>
      </c>
      <c r="R501" s="31">
        <f t="shared" si="15"/>
        <v>927</v>
      </c>
      <c r="S501" s="29">
        <f>IF($Q501&lt;Parâmetros!$E$19,$G501-1,$G501)</f>
        <v>46276</v>
      </c>
    </row>
    <row r="502" spans="1:19" ht="15" customHeight="1" x14ac:dyDescent="0.25">
      <c r="A502" s="122">
        <v>12299</v>
      </c>
      <c r="B502" s="65" t="s">
        <v>275</v>
      </c>
      <c r="C502" s="65" t="s">
        <v>263</v>
      </c>
      <c r="D502" s="66">
        <v>46277</v>
      </c>
      <c r="E502" s="67">
        <v>0.76</v>
      </c>
      <c r="F502" s="65" t="s">
        <v>255</v>
      </c>
      <c r="G502" s="66">
        <v>46277</v>
      </c>
      <c r="H502">
        <v>40511303</v>
      </c>
      <c r="I502">
        <v>10</v>
      </c>
      <c r="J502" s="65" t="s">
        <v>3335</v>
      </c>
      <c r="K502" s="65" t="s">
        <v>3336</v>
      </c>
      <c r="L502" s="66">
        <v>46277</v>
      </c>
      <c r="M502" s="65" t="s">
        <v>258</v>
      </c>
      <c r="N502">
        <v>3004240</v>
      </c>
      <c r="O502" s="65" t="s">
        <v>259</v>
      </c>
      <c r="P502" s="66">
        <v>46277</v>
      </c>
      <c r="Q502" s="31">
        <f t="shared" si="14"/>
        <v>432</v>
      </c>
      <c r="R502" s="31">
        <f t="shared" si="15"/>
        <v>478</v>
      </c>
      <c r="S502" s="29">
        <f>IF($Q502&lt;Parâmetros!$E$19,$G502-1,$G502)</f>
        <v>46277</v>
      </c>
    </row>
    <row r="503" spans="1:19" ht="15" customHeight="1" x14ac:dyDescent="0.25">
      <c r="A503" s="122">
        <v>12299</v>
      </c>
      <c r="B503" s="65" t="s">
        <v>275</v>
      </c>
      <c r="C503" s="65" t="s">
        <v>263</v>
      </c>
      <c r="D503" s="66">
        <v>46277</v>
      </c>
      <c r="E503" s="67">
        <v>0.88</v>
      </c>
      <c r="F503" s="65" t="s">
        <v>255</v>
      </c>
      <c r="G503" s="66">
        <v>46277</v>
      </c>
      <c r="H503">
        <v>40511304</v>
      </c>
      <c r="I503">
        <v>10</v>
      </c>
      <c r="J503" s="65" t="s">
        <v>3337</v>
      </c>
      <c r="K503" s="65" t="s">
        <v>3338</v>
      </c>
      <c r="L503" s="66">
        <v>46277</v>
      </c>
      <c r="M503" s="65" t="s">
        <v>258</v>
      </c>
      <c r="N503">
        <v>3004241</v>
      </c>
      <c r="O503" s="65" t="s">
        <v>259</v>
      </c>
      <c r="P503" s="66">
        <v>46277</v>
      </c>
      <c r="Q503" s="31">
        <f t="shared" si="14"/>
        <v>478</v>
      </c>
      <c r="R503" s="31">
        <f t="shared" si="15"/>
        <v>531</v>
      </c>
      <c r="S503" s="29">
        <f>IF($Q503&lt;Parâmetros!$E$19,$G503-1,$G503)</f>
        <v>46277</v>
      </c>
    </row>
    <row r="504" spans="1:19" ht="15" customHeight="1" x14ac:dyDescent="0.25">
      <c r="A504" s="122">
        <v>12299</v>
      </c>
      <c r="B504" s="65" t="s">
        <v>275</v>
      </c>
      <c r="C504" s="65" t="s">
        <v>263</v>
      </c>
      <c r="D504" s="66">
        <v>46277</v>
      </c>
      <c r="E504" s="67">
        <v>0.73</v>
      </c>
      <c r="F504" s="65" t="s">
        <v>255</v>
      </c>
      <c r="G504" s="66">
        <v>46277</v>
      </c>
      <c r="H504">
        <v>40511305</v>
      </c>
      <c r="I504">
        <v>10</v>
      </c>
      <c r="J504" s="65" t="s">
        <v>3339</v>
      </c>
      <c r="K504" s="65" t="s">
        <v>3340</v>
      </c>
      <c r="L504" s="66">
        <v>46277</v>
      </c>
      <c r="M504" s="65" t="s">
        <v>258</v>
      </c>
      <c r="N504">
        <v>3004242</v>
      </c>
      <c r="O504" s="65" t="s">
        <v>259</v>
      </c>
      <c r="P504" s="66">
        <v>46277</v>
      </c>
      <c r="Q504" s="31">
        <f t="shared" si="14"/>
        <v>531</v>
      </c>
      <c r="R504" s="31">
        <f t="shared" si="15"/>
        <v>575</v>
      </c>
      <c r="S504" s="29">
        <f>IF($Q504&lt;Parâmetros!$E$19,$G504-1,$G504)</f>
        <v>46277</v>
      </c>
    </row>
    <row r="505" spans="1:19" ht="15" customHeight="1" x14ac:dyDescent="0.25">
      <c r="A505" s="122">
        <v>12299</v>
      </c>
      <c r="B505" s="65" t="s">
        <v>275</v>
      </c>
      <c r="C505" s="65" t="s">
        <v>263</v>
      </c>
      <c r="D505" s="66">
        <v>46277</v>
      </c>
      <c r="E505" s="67">
        <v>1.59</v>
      </c>
      <c r="F505" s="65" t="s">
        <v>255</v>
      </c>
      <c r="G505" s="66">
        <v>46277</v>
      </c>
      <c r="H505">
        <v>40511306</v>
      </c>
      <c r="I505">
        <v>10</v>
      </c>
      <c r="J505" s="65" t="s">
        <v>3341</v>
      </c>
      <c r="K505" s="65" t="s">
        <v>3342</v>
      </c>
      <c r="L505" s="66">
        <v>46277</v>
      </c>
      <c r="M505" s="65" t="s">
        <v>258</v>
      </c>
      <c r="N505">
        <v>3004243</v>
      </c>
      <c r="O505" s="65" t="s">
        <v>259</v>
      </c>
      <c r="P505" s="66">
        <v>46277</v>
      </c>
      <c r="Q505" s="31">
        <f t="shared" si="14"/>
        <v>594</v>
      </c>
      <c r="R505" s="31">
        <f t="shared" si="15"/>
        <v>690</v>
      </c>
      <c r="S505" s="29">
        <f>IF($Q505&lt;Parâmetros!$E$19,$G505-1,$G505)</f>
        <v>46277</v>
      </c>
    </row>
    <row r="506" spans="1:19" ht="15" customHeight="1" x14ac:dyDescent="0.25">
      <c r="A506" s="122">
        <v>12418</v>
      </c>
      <c r="B506" s="65" t="s">
        <v>1189</v>
      </c>
      <c r="C506" s="65" t="s">
        <v>262</v>
      </c>
      <c r="D506" s="66">
        <v>46269</v>
      </c>
      <c r="E506" s="67">
        <v>3.54</v>
      </c>
      <c r="F506" s="65" t="s">
        <v>255</v>
      </c>
      <c r="G506" s="66">
        <v>46266</v>
      </c>
      <c r="H506">
        <v>40511249</v>
      </c>
      <c r="I506">
        <v>10</v>
      </c>
      <c r="J506" s="65" t="s">
        <v>1190</v>
      </c>
      <c r="K506" s="65" t="s">
        <v>1191</v>
      </c>
      <c r="L506" s="66">
        <v>46266</v>
      </c>
      <c r="M506" s="65" t="s">
        <v>261</v>
      </c>
      <c r="N506" s="65" t="s">
        <v>264</v>
      </c>
      <c r="O506" s="65" t="s">
        <v>259</v>
      </c>
      <c r="P506" s="66">
        <v>46269</v>
      </c>
      <c r="Q506" s="31">
        <f t="shared" si="14"/>
        <v>1</v>
      </c>
      <c r="R506" s="31">
        <f t="shared" si="15"/>
        <v>213</v>
      </c>
      <c r="S506" s="29">
        <f>IF($Q506&lt;Parâmetros!$E$19,$G506-1,$G506)</f>
        <v>46265</v>
      </c>
    </row>
    <row r="507" spans="1:19" ht="15" customHeight="1" x14ac:dyDescent="0.25">
      <c r="A507" s="122">
        <v>12418</v>
      </c>
      <c r="B507" s="65" t="s">
        <v>1189</v>
      </c>
      <c r="C507" s="65" t="s">
        <v>262</v>
      </c>
      <c r="D507" s="66">
        <v>46269</v>
      </c>
      <c r="E507" s="67">
        <v>5.0999999999999996</v>
      </c>
      <c r="F507" s="65" t="s">
        <v>255</v>
      </c>
      <c r="G507" s="66">
        <v>46267</v>
      </c>
      <c r="H507">
        <v>40505866</v>
      </c>
      <c r="I507">
        <v>20</v>
      </c>
      <c r="J507" s="65" t="s">
        <v>1192</v>
      </c>
      <c r="K507" s="65" t="s">
        <v>1193</v>
      </c>
      <c r="L507" s="66">
        <v>46267</v>
      </c>
      <c r="M507" s="65" t="s">
        <v>261</v>
      </c>
      <c r="N507" s="65" t="s">
        <v>264</v>
      </c>
      <c r="O507" s="65" t="s">
        <v>259</v>
      </c>
      <c r="P507" s="66">
        <v>46269</v>
      </c>
      <c r="Q507" s="31">
        <f t="shared" si="14"/>
        <v>0</v>
      </c>
      <c r="R507" s="31">
        <f t="shared" si="15"/>
        <v>306</v>
      </c>
      <c r="S507" s="29">
        <f>IF($Q507&lt;Parâmetros!$E$19,$G507-1,$G507)</f>
        <v>46266</v>
      </c>
    </row>
    <row r="508" spans="1:19" ht="15" customHeight="1" x14ac:dyDescent="0.25">
      <c r="A508" s="122">
        <v>12418</v>
      </c>
      <c r="B508" s="65" t="s">
        <v>1189</v>
      </c>
      <c r="C508" s="65" t="s">
        <v>262</v>
      </c>
      <c r="D508" s="66">
        <v>46269</v>
      </c>
      <c r="E508" s="67">
        <v>1.5</v>
      </c>
      <c r="F508" s="65" t="s">
        <v>255</v>
      </c>
      <c r="G508" s="66">
        <v>46267</v>
      </c>
      <c r="H508">
        <v>40509904</v>
      </c>
      <c r="I508">
        <v>10</v>
      </c>
      <c r="J508" s="65" t="s">
        <v>1194</v>
      </c>
      <c r="K508" s="65" t="s">
        <v>976</v>
      </c>
      <c r="L508" s="66">
        <v>46267</v>
      </c>
      <c r="M508" s="65" t="s">
        <v>261</v>
      </c>
      <c r="N508" s="65" t="s">
        <v>264</v>
      </c>
      <c r="O508" s="65" t="s">
        <v>259</v>
      </c>
      <c r="P508" s="66">
        <v>46269</v>
      </c>
      <c r="Q508" s="31">
        <f t="shared" si="14"/>
        <v>329</v>
      </c>
      <c r="R508" s="31">
        <f t="shared" si="15"/>
        <v>420</v>
      </c>
      <c r="S508" s="29">
        <f>IF($Q508&lt;Parâmetros!$E$19,$G508-1,$G508)</f>
        <v>46266</v>
      </c>
    </row>
    <row r="509" spans="1:19" ht="15" customHeight="1" x14ac:dyDescent="0.25">
      <c r="A509" s="122">
        <v>12418</v>
      </c>
      <c r="B509" s="65" t="s">
        <v>1189</v>
      </c>
      <c r="C509" s="65" t="s">
        <v>262</v>
      </c>
      <c r="D509" s="66">
        <v>46269</v>
      </c>
      <c r="E509" s="67">
        <v>5</v>
      </c>
      <c r="F509" s="65" t="s">
        <v>255</v>
      </c>
      <c r="G509" s="66">
        <v>46268</v>
      </c>
      <c r="H509">
        <v>40511011</v>
      </c>
      <c r="I509">
        <v>10</v>
      </c>
      <c r="J509" s="65" t="s">
        <v>1195</v>
      </c>
      <c r="K509" s="65" t="s">
        <v>1196</v>
      </c>
      <c r="L509" s="66">
        <v>46268</v>
      </c>
      <c r="M509" s="65" t="s">
        <v>261</v>
      </c>
      <c r="N509">
        <v>3005825</v>
      </c>
      <c r="O509" s="65" t="s">
        <v>259</v>
      </c>
      <c r="P509" s="66">
        <v>46269</v>
      </c>
      <c r="Q509" s="31">
        <f t="shared" si="14"/>
        <v>0</v>
      </c>
      <c r="R509" s="31">
        <f t="shared" si="15"/>
        <v>300</v>
      </c>
      <c r="S509" s="29">
        <f>IF($Q509&lt;Parâmetros!$E$19,$G509-1,$G509)</f>
        <v>46267</v>
      </c>
    </row>
    <row r="510" spans="1:19" ht="15" customHeight="1" x14ac:dyDescent="0.25">
      <c r="A510" s="122">
        <v>12418</v>
      </c>
      <c r="B510" s="65" t="s">
        <v>1189</v>
      </c>
      <c r="C510" s="65" t="s">
        <v>262</v>
      </c>
      <c r="D510" s="66">
        <v>46273</v>
      </c>
      <c r="E510" s="67">
        <v>3.8</v>
      </c>
      <c r="F510" s="65" t="s">
        <v>255</v>
      </c>
      <c r="G510" s="66">
        <v>46269</v>
      </c>
      <c r="H510">
        <v>40511827</v>
      </c>
      <c r="I510">
        <v>10</v>
      </c>
      <c r="J510" s="65" t="s">
        <v>2447</v>
      </c>
      <c r="K510" s="65" t="s">
        <v>2448</v>
      </c>
      <c r="L510" s="66">
        <v>46269</v>
      </c>
      <c r="M510" s="65" t="s">
        <v>261</v>
      </c>
      <c r="N510">
        <v>3002875</v>
      </c>
      <c r="O510" s="65" t="s">
        <v>259</v>
      </c>
      <c r="P510" s="66">
        <v>46273</v>
      </c>
      <c r="Q510" s="31">
        <f t="shared" ref="Q510:Q573" si="16">IFERROR(VALUE(LEFT($J510,2))*60+VALUE(MID($J510,4,2)),9999)</f>
        <v>0</v>
      </c>
      <c r="R510" s="31">
        <f t="shared" ref="R510:R573" si="17">IFERROR(VALUE(LEFT($K510,2))*60+VALUE(MID($K510,4,2)),"")</f>
        <v>228</v>
      </c>
      <c r="S510" s="29">
        <f>IF($Q510&lt;Parâmetros!$E$19,$G510-1,$G510)</f>
        <v>46268</v>
      </c>
    </row>
    <row r="511" spans="1:19" ht="15" customHeight="1" x14ac:dyDescent="0.25">
      <c r="A511" s="122">
        <v>12418</v>
      </c>
      <c r="B511" s="65" t="s">
        <v>1189</v>
      </c>
      <c r="C511" s="65" t="s">
        <v>262</v>
      </c>
      <c r="D511" s="66">
        <v>46273</v>
      </c>
      <c r="E511" s="67">
        <v>2.79</v>
      </c>
      <c r="F511" s="65" t="s">
        <v>255</v>
      </c>
      <c r="G511" s="66">
        <v>46269</v>
      </c>
      <c r="H511">
        <v>40512084</v>
      </c>
      <c r="I511">
        <v>10</v>
      </c>
      <c r="J511" s="65" t="s">
        <v>2449</v>
      </c>
      <c r="K511" s="65" t="s">
        <v>2450</v>
      </c>
      <c r="L511" s="66">
        <v>46269</v>
      </c>
      <c r="M511" s="65" t="s">
        <v>261</v>
      </c>
      <c r="N511">
        <v>3005825</v>
      </c>
      <c r="O511" s="65" t="s">
        <v>259</v>
      </c>
      <c r="P511" s="66">
        <v>46273</v>
      </c>
      <c r="Q511" s="31">
        <f t="shared" si="16"/>
        <v>240</v>
      </c>
      <c r="R511" s="31">
        <f t="shared" si="17"/>
        <v>408</v>
      </c>
      <c r="S511" s="29">
        <f>IF($Q511&lt;Parâmetros!$E$19,$G511-1,$G511)</f>
        <v>46268</v>
      </c>
    </row>
    <row r="512" spans="1:19" ht="15" customHeight="1" x14ac:dyDescent="0.25">
      <c r="A512" s="122">
        <v>12418</v>
      </c>
      <c r="B512" s="65" t="s">
        <v>1189</v>
      </c>
      <c r="C512" s="65" t="s">
        <v>262</v>
      </c>
      <c r="D512" s="66">
        <v>46273</v>
      </c>
      <c r="E512" s="67">
        <v>5.19</v>
      </c>
      <c r="F512" s="65" t="s">
        <v>255</v>
      </c>
      <c r="G512" s="66">
        <v>46271</v>
      </c>
      <c r="H512">
        <v>40512122</v>
      </c>
      <c r="I512">
        <v>60</v>
      </c>
      <c r="J512" s="65" t="s">
        <v>2451</v>
      </c>
      <c r="K512" s="65" t="s">
        <v>2452</v>
      </c>
      <c r="L512" s="66">
        <v>46271</v>
      </c>
      <c r="M512" s="65" t="s">
        <v>261</v>
      </c>
      <c r="N512" s="65" t="s">
        <v>264</v>
      </c>
      <c r="O512" s="65" t="s">
        <v>259</v>
      </c>
      <c r="P512" s="66">
        <v>46273</v>
      </c>
      <c r="Q512" s="31">
        <f t="shared" si="16"/>
        <v>0</v>
      </c>
      <c r="R512" s="31">
        <f t="shared" si="17"/>
        <v>311</v>
      </c>
      <c r="S512" s="29">
        <f>IF($Q512&lt;Parâmetros!$E$19,$G512-1,$G512)</f>
        <v>46270</v>
      </c>
    </row>
    <row r="513" spans="1:19" ht="15" customHeight="1" x14ac:dyDescent="0.25">
      <c r="A513" s="122">
        <v>12418</v>
      </c>
      <c r="B513" s="65" t="s">
        <v>1189</v>
      </c>
      <c r="C513" s="65" t="s">
        <v>262</v>
      </c>
      <c r="D513" s="66">
        <v>46273</v>
      </c>
      <c r="E513" s="67">
        <v>1</v>
      </c>
      <c r="F513" s="65" t="s">
        <v>255</v>
      </c>
      <c r="G513" s="66">
        <v>46271</v>
      </c>
      <c r="H513">
        <v>40512788</v>
      </c>
      <c r="I513">
        <v>20</v>
      </c>
      <c r="J513" s="65" t="s">
        <v>2453</v>
      </c>
      <c r="K513" s="65" t="s">
        <v>2454</v>
      </c>
      <c r="L513" s="66">
        <v>46271</v>
      </c>
      <c r="M513" s="65" t="s">
        <v>261</v>
      </c>
      <c r="N513" s="65" t="s">
        <v>264</v>
      </c>
      <c r="O513" s="65" t="s">
        <v>259</v>
      </c>
      <c r="P513" s="66">
        <v>46273</v>
      </c>
      <c r="Q513" s="31">
        <f t="shared" si="16"/>
        <v>360</v>
      </c>
      <c r="R513" s="31">
        <f t="shared" si="17"/>
        <v>420</v>
      </c>
      <c r="S513" s="29">
        <f>IF($Q513&lt;Parâmetros!$E$19,$G513-1,$G513)</f>
        <v>46270</v>
      </c>
    </row>
    <row r="514" spans="1:19" ht="15" customHeight="1" x14ac:dyDescent="0.25">
      <c r="A514" s="122">
        <v>12468</v>
      </c>
      <c r="B514" s="65" t="s">
        <v>715</v>
      </c>
      <c r="C514" s="65" t="s">
        <v>262</v>
      </c>
      <c r="D514" s="66">
        <v>46266</v>
      </c>
      <c r="E514" s="67">
        <v>5.97</v>
      </c>
      <c r="F514" s="65" t="s">
        <v>255</v>
      </c>
      <c r="G514" s="66">
        <v>46265</v>
      </c>
      <c r="H514">
        <v>40510158</v>
      </c>
      <c r="I514">
        <v>20</v>
      </c>
      <c r="J514" s="65" t="s">
        <v>716</v>
      </c>
      <c r="K514" s="65" t="s">
        <v>717</v>
      </c>
      <c r="L514" s="66">
        <v>46265</v>
      </c>
      <c r="M514" s="65" t="s">
        <v>261</v>
      </c>
      <c r="N514" s="65" t="s">
        <v>264</v>
      </c>
      <c r="O514" s="65" t="s">
        <v>259</v>
      </c>
      <c r="P514" s="66">
        <v>46266</v>
      </c>
      <c r="Q514" s="31">
        <f t="shared" si="16"/>
        <v>63</v>
      </c>
      <c r="R514" s="31">
        <f t="shared" si="17"/>
        <v>421</v>
      </c>
      <c r="S514" s="29">
        <f>IF($Q514&lt;Parâmetros!$E$19,$G514-1,$G514)</f>
        <v>46264</v>
      </c>
    </row>
    <row r="515" spans="1:19" ht="15" customHeight="1" x14ac:dyDescent="0.25">
      <c r="A515" s="122">
        <v>12468</v>
      </c>
      <c r="B515" s="65" t="s">
        <v>715</v>
      </c>
      <c r="C515" s="65" t="s">
        <v>262</v>
      </c>
      <c r="D515" s="66">
        <v>46267</v>
      </c>
      <c r="E515" s="67">
        <v>3.48</v>
      </c>
      <c r="F515" s="65" t="s">
        <v>255</v>
      </c>
      <c r="G515" s="66">
        <v>46266</v>
      </c>
      <c r="H515">
        <v>40503413</v>
      </c>
      <c r="I515">
        <v>10</v>
      </c>
      <c r="J515" s="65" t="s">
        <v>718</v>
      </c>
      <c r="K515" s="65" t="s">
        <v>719</v>
      </c>
      <c r="L515" s="66">
        <v>46267</v>
      </c>
      <c r="M515" s="65" t="s">
        <v>261</v>
      </c>
      <c r="N515" s="65" t="s">
        <v>264</v>
      </c>
      <c r="O515" s="65" t="s">
        <v>259</v>
      </c>
      <c r="P515" s="66">
        <v>46267</v>
      </c>
      <c r="Q515" s="31">
        <f t="shared" si="16"/>
        <v>1439</v>
      </c>
      <c r="R515" s="31">
        <f t="shared" si="17"/>
        <v>208</v>
      </c>
      <c r="S515" s="29">
        <f>IF($Q515&lt;Parâmetros!$E$19,$G515-1,$G515)</f>
        <v>46266</v>
      </c>
    </row>
    <row r="516" spans="1:19" ht="15" customHeight="1" x14ac:dyDescent="0.25">
      <c r="A516" s="122">
        <v>12468</v>
      </c>
      <c r="B516" s="65" t="s">
        <v>715</v>
      </c>
      <c r="C516" s="65" t="s">
        <v>262</v>
      </c>
      <c r="D516" s="66">
        <v>46267</v>
      </c>
      <c r="E516" s="67">
        <v>0.05</v>
      </c>
      <c r="F516" s="65" t="s">
        <v>255</v>
      </c>
      <c r="G516" s="66">
        <v>46267</v>
      </c>
      <c r="H516">
        <v>40494108</v>
      </c>
      <c r="I516">
        <v>10</v>
      </c>
      <c r="J516" s="65" t="s">
        <v>720</v>
      </c>
      <c r="K516" s="65" t="s">
        <v>721</v>
      </c>
      <c r="L516" s="66">
        <v>46267</v>
      </c>
      <c r="M516" s="65" t="s">
        <v>258</v>
      </c>
      <c r="N516">
        <v>3006537</v>
      </c>
      <c r="O516" s="65" t="s">
        <v>259</v>
      </c>
      <c r="P516" s="66">
        <v>46267</v>
      </c>
      <c r="Q516" s="31">
        <f t="shared" si="16"/>
        <v>209</v>
      </c>
      <c r="R516" s="31">
        <f t="shared" si="17"/>
        <v>213</v>
      </c>
      <c r="S516" s="29">
        <f>IF($Q516&lt;Parâmetros!$E$19,$G516-1,$G516)</f>
        <v>46266</v>
      </c>
    </row>
    <row r="517" spans="1:19" ht="15" customHeight="1" x14ac:dyDescent="0.25">
      <c r="A517" s="122">
        <v>12468</v>
      </c>
      <c r="B517" s="65" t="s">
        <v>715</v>
      </c>
      <c r="C517" s="65" t="s">
        <v>262</v>
      </c>
      <c r="D517" s="66">
        <v>46267</v>
      </c>
      <c r="E517" s="67">
        <v>0.52</v>
      </c>
      <c r="F517" s="65" t="s">
        <v>255</v>
      </c>
      <c r="G517" s="66">
        <v>46267</v>
      </c>
      <c r="H517">
        <v>40494109</v>
      </c>
      <c r="I517">
        <v>10</v>
      </c>
      <c r="J517" s="65" t="s">
        <v>722</v>
      </c>
      <c r="K517" s="65" t="s">
        <v>723</v>
      </c>
      <c r="L517" s="66">
        <v>46267</v>
      </c>
      <c r="M517" s="65" t="s">
        <v>258</v>
      </c>
      <c r="N517">
        <v>3007067</v>
      </c>
      <c r="O517" s="65" t="s">
        <v>259</v>
      </c>
      <c r="P517" s="66">
        <v>46267</v>
      </c>
      <c r="Q517" s="31">
        <f t="shared" si="16"/>
        <v>213</v>
      </c>
      <c r="R517" s="31">
        <f t="shared" si="17"/>
        <v>244</v>
      </c>
      <c r="S517" s="29">
        <f>IF($Q517&lt;Parâmetros!$E$19,$G517-1,$G517)</f>
        <v>46266</v>
      </c>
    </row>
    <row r="518" spans="1:19" ht="15" customHeight="1" x14ac:dyDescent="0.25">
      <c r="A518" s="122">
        <v>12468</v>
      </c>
      <c r="B518" s="65" t="s">
        <v>715</v>
      </c>
      <c r="C518" s="65" t="s">
        <v>262</v>
      </c>
      <c r="D518" s="66">
        <v>46267</v>
      </c>
      <c r="E518" s="67">
        <v>0.17</v>
      </c>
      <c r="F518" s="65" t="s">
        <v>255</v>
      </c>
      <c r="G518" s="66">
        <v>46267</v>
      </c>
      <c r="H518">
        <v>40494279</v>
      </c>
      <c r="I518">
        <v>10</v>
      </c>
      <c r="J518" s="65" t="s">
        <v>724</v>
      </c>
      <c r="K518" s="65" t="s">
        <v>725</v>
      </c>
      <c r="L518" s="66">
        <v>46267</v>
      </c>
      <c r="M518" s="65" t="s">
        <v>258</v>
      </c>
      <c r="N518">
        <v>3003105</v>
      </c>
      <c r="O518" s="65" t="s">
        <v>259</v>
      </c>
      <c r="P518" s="66">
        <v>46267</v>
      </c>
      <c r="Q518" s="31">
        <f t="shared" si="16"/>
        <v>244</v>
      </c>
      <c r="R518" s="31">
        <f t="shared" si="17"/>
        <v>255</v>
      </c>
      <c r="S518" s="29">
        <f>IF($Q518&lt;Parâmetros!$E$19,$G518-1,$G518)</f>
        <v>46266</v>
      </c>
    </row>
    <row r="519" spans="1:19" ht="15" customHeight="1" x14ac:dyDescent="0.25">
      <c r="A519" s="122">
        <v>12468</v>
      </c>
      <c r="B519" s="65" t="s">
        <v>715</v>
      </c>
      <c r="C519" s="65" t="s">
        <v>262</v>
      </c>
      <c r="D519" s="66">
        <v>46267</v>
      </c>
      <c r="E519" s="67">
        <v>0.2</v>
      </c>
      <c r="F519" s="65" t="s">
        <v>255</v>
      </c>
      <c r="G519" s="66">
        <v>46267</v>
      </c>
      <c r="H519">
        <v>40494291</v>
      </c>
      <c r="I519">
        <v>10</v>
      </c>
      <c r="J519" s="65" t="s">
        <v>726</v>
      </c>
      <c r="K519" s="65" t="s">
        <v>727</v>
      </c>
      <c r="L519" s="66">
        <v>46267</v>
      </c>
      <c r="M519" s="65" t="s">
        <v>258</v>
      </c>
      <c r="N519">
        <v>3007025</v>
      </c>
      <c r="O519" s="65" t="s">
        <v>259</v>
      </c>
      <c r="P519" s="66">
        <v>46267</v>
      </c>
      <c r="Q519" s="31">
        <f t="shared" si="16"/>
        <v>255</v>
      </c>
      <c r="R519" s="31">
        <f t="shared" si="17"/>
        <v>267</v>
      </c>
      <c r="S519" s="29">
        <f>IF($Q519&lt;Parâmetros!$E$19,$G519-1,$G519)</f>
        <v>46266</v>
      </c>
    </row>
    <row r="520" spans="1:19" ht="15" customHeight="1" x14ac:dyDescent="0.25">
      <c r="A520" s="122">
        <v>12468</v>
      </c>
      <c r="B520" s="65" t="s">
        <v>715</v>
      </c>
      <c r="C520" s="65" t="s">
        <v>262</v>
      </c>
      <c r="D520" s="66">
        <v>46267</v>
      </c>
      <c r="E520" s="67">
        <v>2.4300000000000002</v>
      </c>
      <c r="F520" s="65" t="s">
        <v>255</v>
      </c>
      <c r="G520" s="66">
        <v>46267</v>
      </c>
      <c r="H520">
        <v>40497620</v>
      </c>
      <c r="I520">
        <v>20</v>
      </c>
      <c r="J520" s="65" t="s">
        <v>728</v>
      </c>
      <c r="K520" s="65" t="s">
        <v>729</v>
      </c>
      <c r="L520" s="66">
        <v>46267</v>
      </c>
      <c r="M520" s="65" t="s">
        <v>261</v>
      </c>
      <c r="N520">
        <v>3005338</v>
      </c>
      <c r="O520" s="65" t="s">
        <v>259</v>
      </c>
      <c r="P520" s="66">
        <v>46267</v>
      </c>
      <c r="Q520" s="31">
        <f t="shared" si="16"/>
        <v>268</v>
      </c>
      <c r="R520" s="31">
        <f t="shared" si="17"/>
        <v>413</v>
      </c>
      <c r="S520" s="29">
        <f>IF($Q520&lt;Parâmetros!$E$19,$G520-1,$G520)</f>
        <v>46266</v>
      </c>
    </row>
    <row r="521" spans="1:19" ht="15" customHeight="1" x14ac:dyDescent="0.25">
      <c r="A521" s="122">
        <v>12468</v>
      </c>
      <c r="B521" s="65" t="s">
        <v>715</v>
      </c>
      <c r="C521" s="65" t="s">
        <v>262</v>
      </c>
      <c r="D521" s="66">
        <v>46268</v>
      </c>
      <c r="E521" s="67">
        <v>6.49</v>
      </c>
      <c r="F521" s="65" t="s">
        <v>255</v>
      </c>
      <c r="G521" s="66">
        <v>46268</v>
      </c>
      <c r="H521">
        <v>40510407</v>
      </c>
      <c r="I521">
        <v>10</v>
      </c>
      <c r="J521" s="65" t="s">
        <v>978</v>
      </c>
      <c r="K521" s="65" t="s">
        <v>979</v>
      </c>
      <c r="L521" s="66">
        <v>46268</v>
      </c>
      <c r="M521" s="65" t="s">
        <v>261</v>
      </c>
      <c r="N521" s="65" t="s">
        <v>264</v>
      </c>
      <c r="O521" s="65" t="s">
        <v>259</v>
      </c>
      <c r="P521" s="66">
        <v>46268</v>
      </c>
      <c r="Q521" s="31">
        <f t="shared" si="16"/>
        <v>19</v>
      </c>
      <c r="R521" s="31">
        <f t="shared" si="17"/>
        <v>408</v>
      </c>
      <c r="S521" s="29">
        <f>IF($Q521&lt;Parâmetros!$E$19,$G521-1,$G521)</f>
        <v>46267</v>
      </c>
    </row>
    <row r="522" spans="1:19" ht="15" customHeight="1" x14ac:dyDescent="0.25">
      <c r="A522" s="122">
        <v>12468</v>
      </c>
      <c r="B522" s="65" t="s">
        <v>715</v>
      </c>
      <c r="C522" s="65" t="s">
        <v>262</v>
      </c>
      <c r="D522" s="66">
        <v>46269</v>
      </c>
      <c r="E522" s="67">
        <v>6.13</v>
      </c>
      <c r="F522" s="65" t="s">
        <v>255</v>
      </c>
      <c r="G522" s="66">
        <v>46269</v>
      </c>
      <c r="H522">
        <v>40511409</v>
      </c>
      <c r="I522">
        <v>10</v>
      </c>
      <c r="J522" s="65" t="s">
        <v>1197</v>
      </c>
      <c r="K522" s="65" t="s">
        <v>1198</v>
      </c>
      <c r="L522" s="66">
        <v>46269</v>
      </c>
      <c r="M522" s="65" t="s">
        <v>261</v>
      </c>
      <c r="N522" s="65" t="s">
        <v>264</v>
      </c>
      <c r="O522" s="65" t="s">
        <v>259</v>
      </c>
      <c r="P522" s="66">
        <v>46269</v>
      </c>
      <c r="Q522" s="31">
        <f t="shared" si="16"/>
        <v>26</v>
      </c>
      <c r="R522" s="31">
        <f t="shared" si="17"/>
        <v>394</v>
      </c>
      <c r="S522" s="29">
        <f>IF($Q522&lt;Parâmetros!$E$19,$G522-1,$G522)</f>
        <v>46268</v>
      </c>
    </row>
    <row r="523" spans="1:19" ht="15" customHeight="1" x14ac:dyDescent="0.25">
      <c r="A523" s="122">
        <v>12468</v>
      </c>
      <c r="B523" s="65" t="s">
        <v>715</v>
      </c>
      <c r="C523" s="65" t="s">
        <v>262</v>
      </c>
      <c r="D523" s="66">
        <v>46270</v>
      </c>
      <c r="E523" s="67">
        <v>1.1000000000000001</v>
      </c>
      <c r="F523" s="65" t="s">
        <v>255</v>
      </c>
      <c r="G523" s="66">
        <v>46270</v>
      </c>
      <c r="H523">
        <v>40511835</v>
      </c>
      <c r="I523">
        <v>10</v>
      </c>
      <c r="J523" s="65" t="s">
        <v>1665</v>
      </c>
      <c r="K523" s="65" t="s">
        <v>1666</v>
      </c>
      <c r="L523" s="66">
        <v>46270</v>
      </c>
      <c r="M523" s="65" t="s">
        <v>261</v>
      </c>
      <c r="N523" s="65" t="s">
        <v>264</v>
      </c>
      <c r="O523" s="65" t="s">
        <v>259</v>
      </c>
      <c r="P523" s="66">
        <v>46270</v>
      </c>
      <c r="Q523" s="31">
        <f t="shared" si="16"/>
        <v>25</v>
      </c>
      <c r="R523" s="31">
        <f t="shared" si="17"/>
        <v>91</v>
      </c>
      <c r="S523" s="29">
        <f>IF($Q523&lt;Parâmetros!$E$19,$G523-1,$G523)</f>
        <v>46269</v>
      </c>
    </row>
    <row r="524" spans="1:19" ht="15" customHeight="1" x14ac:dyDescent="0.25">
      <c r="A524" s="122">
        <v>12468</v>
      </c>
      <c r="B524" s="65" t="s">
        <v>715</v>
      </c>
      <c r="C524" s="65" t="s">
        <v>262</v>
      </c>
      <c r="D524" s="66">
        <v>46270</v>
      </c>
      <c r="E524" s="67">
        <v>7.0000000000000007E-2</v>
      </c>
      <c r="F524" s="65" t="s">
        <v>255</v>
      </c>
      <c r="G524" s="66">
        <v>46270</v>
      </c>
      <c r="H524">
        <v>40494293</v>
      </c>
      <c r="I524">
        <v>10</v>
      </c>
      <c r="J524" s="65" t="s">
        <v>1667</v>
      </c>
      <c r="K524" s="65" t="s">
        <v>1668</v>
      </c>
      <c r="L524" s="66">
        <v>46270</v>
      </c>
      <c r="M524" s="65" t="s">
        <v>258</v>
      </c>
      <c r="N524">
        <v>3007032</v>
      </c>
      <c r="O524" s="65" t="s">
        <v>259</v>
      </c>
      <c r="P524" s="66">
        <v>46270</v>
      </c>
      <c r="Q524" s="31">
        <f t="shared" si="16"/>
        <v>96</v>
      </c>
      <c r="R524" s="31">
        <f t="shared" si="17"/>
        <v>100</v>
      </c>
      <c r="S524" s="29">
        <f>IF($Q524&lt;Parâmetros!$E$19,$G524-1,$G524)</f>
        <v>46269</v>
      </c>
    </row>
    <row r="525" spans="1:19" ht="15" customHeight="1" x14ac:dyDescent="0.25">
      <c r="A525" s="122">
        <v>12468</v>
      </c>
      <c r="B525" s="65" t="s">
        <v>715</v>
      </c>
      <c r="C525" s="65" t="s">
        <v>262</v>
      </c>
      <c r="D525" s="66">
        <v>46270</v>
      </c>
      <c r="E525" s="67">
        <v>7.0000000000000007E-2</v>
      </c>
      <c r="F525" s="65" t="s">
        <v>255</v>
      </c>
      <c r="G525" s="66">
        <v>46270</v>
      </c>
      <c r="H525">
        <v>40494319</v>
      </c>
      <c r="I525">
        <v>10</v>
      </c>
      <c r="J525" s="65" t="s">
        <v>1669</v>
      </c>
      <c r="K525" s="65" t="s">
        <v>1670</v>
      </c>
      <c r="L525" s="66">
        <v>46270</v>
      </c>
      <c r="M525" s="65" t="s">
        <v>258</v>
      </c>
      <c r="N525">
        <v>3003274</v>
      </c>
      <c r="O525" s="65" t="s">
        <v>259</v>
      </c>
      <c r="P525" s="66">
        <v>46270</v>
      </c>
      <c r="Q525" s="31">
        <f t="shared" si="16"/>
        <v>101</v>
      </c>
      <c r="R525" s="31">
        <f t="shared" si="17"/>
        <v>105</v>
      </c>
      <c r="S525" s="29">
        <f>IF($Q525&lt;Parâmetros!$E$19,$G525-1,$G525)</f>
        <v>46269</v>
      </c>
    </row>
    <row r="526" spans="1:19" ht="15" customHeight="1" x14ac:dyDescent="0.25">
      <c r="A526" s="122">
        <v>12468</v>
      </c>
      <c r="B526" s="65" t="s">
        <v>715</v>
      </c>
      <c r="C526" s="65" t="s">
        <v>262</v>
      </c>
      <c r="D526" s="66">
        <v>46270</v>
      </c>
      <c r="E526" s="67">
        <v>0.13</v>
      </c>
      <c r="F526" s="65" t="s">
        <v>255</v>
      </c>
      <c r="G526" s="66">
        <v>46270</v>
      </c>
      <c r="H526">
        <v>40494326</v>
      </c>
      <c r="I526">
        <v>10</v>
      </c>
      <c r="J526" s="65" t="s">
        <v>1671</v>
      </c>
      <c r="K526" s="65" t="s">
        <v>1672</v>
      </c>
      <c r="L526" s="66">
        <v>46270</v>
      </c>
      <c r="M526" s="65" t="s">
        <v>258</v>
      </c>
      <c r="N526">
        <v>3005152</v>
      </c>
      <c r="O526" s="65" t="s">
        <v>259</v>
      </c>
      <c r="P526" s="66">
        <v>46270</v>
      </c>
      <c r="Q526" s="31">
        <f t="shared" si="16"/>
        <v>105</v>
      </c>
      <c r="R526" s="31">
        <f t="shared" si="17"/>
        <v>113</v>
      </c>
      <c r="S526" s="29">
        <f>IF($Q526&lt;Parâmetros!$E$19,$G526-1,$G526)</f>
        <v>46269</v>
      </c>
    </row>
    <row r="527" spans="1:19" ht="15" customHeight="1" x14ac:dyDescent="0.25">
      <c r="A527" s="122">
        <v>12468</v>
      </c>
      <c r="B527" s="65" t="s">
        <v>715</v>
      </c>
      <c r="C527" s="65" t="s">
        <v>262</v>
      </c>
      <c r="D527" s="66">
        <v>46270</v>
      </c>
      <c r="E527" s="67">
        <v>0.1</v>
      </c>
      <c r="F527" s="65" t="s">
        <v>255</v>
      </c>
      <c r="G527" s="66">
        <v>46270</v>
      </c>
      <c r="H527">
        <v>40494327</v>
      </c>
      <c r="I527">
        <v>10</v>
      </c>
      <c r="J527" s="65" t="s">
        <v>1673</v>
      </c>
      <c r="K527" s="65" t="s">
        <v>1674</v>
      </c>
      <c r="L527" s="66">
        <v>46270</v>
      </c>
      <c r="M527" s="65" t="s">
        <v>258</v>
      </c>
      <c r="N527">
        <v>3005154</v>
      </c>
      <c r="O527" s="65" t="s">
        <v>259</v>
      </c>
      <c r="P527" s="66">
        <v>46270</v>
      </c>
      <c r="Q527" s="31">
        <f t="shared" si="16"/>
        <v>113</v>
      </c>
      <c r="R527" s="31">
        <f t="shared" si="17"/>
        <v>119</v>
      </c>
      <c r="S527" s="29">
        <f>IF($Q527&lt;Parâmetros!$E$19,$G527-1,$G527)</f>
        <v>46269</v>
      </c>
    </row>
    <row r="528" spans="1:19" ht="15" customHeight="1" x14ac:dyDescent="0.25">
      <c r="A528" s="122">
        <v>12468</v>
      </c>
      <c r="B528" s="65" t="s">
        <v>715</v>
      </c>
      <c r="C528" s="65" t="s">
        <v>262</v>
      </c>
      <c r="D528" s="66">
        <v>46270</v>
      </c>
      <c r="E528" s="67">
        <v>0.09</v>
      </c>
      <c r="F528" s="65" t="s">
        <v>255</v>
      </c>
      <c r="G528" s="66">
        <v>46270</v>
      </c>
      <c r="H528">
        <v>40494328</v>
      </c>
      <c r="I528">
        <v>10</v>
      </c>
      <c r="J528" s="65" t="s">
        <v>1675</v>
      </c>
      <c r="K528" s="65" t="s">
        <v>1676</v>
      </c>
      <c r="L528" s="66">
        <v>46270</v>
      </c>
      <c r="M528" s="65" t="s">
        <v>258</v>
      </c>
      <c r="N528">
        <v>3005574</v>
      </c>
      <c r="O528" s="65" t="s">
        <v>259</v>
      </c>
      <c r="P528" s="66">
        <v>46270</v>
      </c>
      <c r="Q528" s="31">
        <f t="shared" si="16"/>
        <v>119</v>
      </c>
      <c r="R528" s="31">
        <f t="shared" si="17"/>
        <v>124</v>
      </c>
      <c r="S528" s="29">
        <f>IF($Q528&lt;Parâmetros!$E$19,$G528-1,$G528)</f>
        <v>46269</v>
      </c>
    </row>
    <row r="529" spans="1:19" ht="15" customHeight="1" x14ac:dyDescent="0.25">
      <c r="A529" s="122">
        <v>12468</v>
      </c>
      <c r="B529" s="65" t="s">
        <v>715</v>
      </c>
      <c r="C529" s="65" t="s">
        <v>262</v>
      </c>
      <c r="D529" s="66">
        <v>46270</v>
      </c>
      <c r="E529" s="67">
        <v>0.09</v>
      </c>
      <c r="F529" s="65" t="s">
        <v>255</v>
      </c>
      <c r="G529" s="66">
        <v>46270</v>
      </c>
      <c r="H529">
        <v>40494329</v>
      </c>
      <c r="I529">
        <v>10</v>
      </c>
      <c r="J529" s="65" t="s">
        <v>1677</v>
      </c>
      <c r="K529" s="65" t="s">
        <v>1678</v>
      </c>
      <c r="L529" s="66">
        <v>46270</v>
      </c>
      <c r="M529" s="65" t="s">
        <v>258</v>
      </c>
      <c r="N529">
        <v>3007289</v>
      </c>
      <c r="O529" s="65" t="s">
        <v>259</v>
      </c>
      <c r="P529" s="66">
        <v>46270</v>
      </c>
      <c r="Q529" s="31">
        <f t="shared" si="16"/>
        <v>125</v>
      </c>
      <c r="R529" s="31">
        <f t="shared" si="17"/>
        <v>130</v>
      </c>
      <c r="S529" s="29">
        <f>IF($Q529&lt;Parâmetros!$E$19,$G529-1,$G529)</f>
        <v>46269</v>
      </c>
    </row>
    <row r="530" spans="1:19" ht="15" customHeight="1" x14ac:dyDescent="0.25">
      <c r="A530" s="122">
        <v>12468</v>
      </c>
      <c r="B530" s="65" t="s">
        <v>715</v>
      </c>
      <c r="C530" s="65" t="s">
        <v>262</v>
      </c>
      <c r="D530" s="66">
        <v>46270</v>
      </c>
      <c r="E530" s="67">
        <v>0.08</v>
      </c>
      <c r="F530" s="65" t="s">
        <v>255</v>
      </c>
      <c r="G530" s="66">
        <v>46270</v>
      </c>
      <c r="H530">
        <v>40494331</v>
      </c>
      <c r="I530">
        <v>10</v>
      </c>
      <c r="J530" s="65" t="s">
        <v>1679</v>
      </c>
      <c r="K530" s="65" t="s">
        <v>1680</v>
      </c>
      <c r="L530" s="66">
        <v>46270</v>
      </c>
      <c r="M530" s="65" t="s">
        <v>258</v>
      </c>
      <c r="N530">
        <v>3002832</v>
      </c>
      <c r="O530" s="65" t="s">
        <v>259</v>
      </c>
      <c r="P530" s="66">
        <v>46270</v>
      </c>
      <c r="Q530" s="31">
        <f t="shared" si="16"/>
        <v>131</v>
      </c>
      <c r="R530" s="31">
        <f t="shared" si="17"/>
        <v>135</v>
      </c>
      <c r="S530" s="29">
        <f>IF($Q530&lt;Parâmetros!$E$19,$G530-1,$G530)</f>
        <v>46269</v>
      </c>
    </row>
    <row r="531" spans="1:19" ht="15" customHeight="1" x14ac:dyDescent="0.25">
      <c r="A531" s="122">
        <v>12468</v>
      </c>
      <c r="B531" s="65" t="s">
        <v>715</v>
      </c>
      <c r="C531" s="65" t="s">
        <v>262</v>
      </c>
      <c r="D531" s="66">
        <v>46270</v>
      </c>
      <c r="E531" s="67">
        <v>0.1</v>
      </c>
      <c r="F531" s="65" t="s">
        <v>255</v>
      </c>
      <c r="G531" s="66">
        <v>46270</v>
      </c>
      <c r="H531">
        <v>40494332</v>
      </c>
      <c r="I531">
        <v>10</v>
      </c>
      <c r="J531" s="65" t="s">
        <v>1681</v>
      </c>
      <c r="K531" s="65" t="s">
        <v>1682</v>
      </c>
      <c r="L531" s="66">
        <v>46270</v>
      </c>
      <c r="M531" s="65" t="s">
        <v>258</v>
      </c>
      <c r="N531">
        <v>3002833</v>
      </c>
      <c r="O531" s="65" t="s">
        <v>259</v>
      </c>
      <c r="P531" s="66">
        <v>46270</v>
      </c>
      <c r="Q531" s="31">
        <f t="shared" si="16"/>
        <v>136</v>
      </c>
      <c r="R531" s="31">
        <f t="shared" si="17"/>
        <v>142</v>
      </c>
      <c r="S531" s="29">
        <f>IF($Q531&lt;Parâmetros!$E$19,$G531-1,$G531)</f>
        <v>46269</v>
      </c>
    </row>
    <row r="532" spans="1:19" ht="15" customHeight="1" x14ac:dyDescent="0.25">
      <c r="A532" s="122">
        <v>12468</v>
      </c>
      <c r="B532" s="65" t="s">
        <v>715</v>
      </c>
      <c r="C532" s="65" t="s">
        <v>262</v>
      </c>
      <c r="D532" s="66">
        <v>46270</v>
      </c>
      <c r="E532" s="67">
        <v>0.08</v>
      </c>
      <c r="F532" s="65" t="s">
        <v>255</v>
      </c>
      <c r="G532" s="66">
        <v>46270</v>
      </c>
      <c r="H532">
        <v>40494337</v>
      </c>
      <c r="I532">
        <v>10</v>
      </c>
      <c r="J532" s="65" t="s">
        <v>1683</v>
      </c>
      <c r="K532" s="65" t="s">
        <v>1684</v>
      </c>
      <c r="L532" s="66">
        <v>46270</v>
      </c>
      <c r="M532" s="65" t="s">
        <v>258</v>
      </c>
      <c r="N532">
        <v>3007056</v>
      </c>
      <c r="O532" s="65" t="s">
        <v>259</v>
      </c>
      <c r="P532" s="66">
        <v>46270</v>
      </c>
      <c r="Q532" s="31">
        <f t="shared" si="16"/>
        <v>142</v>
      </c>
      <c r="R532" s="31">
        <f t="shared" si="17"/>
        <v>147</v>
      </c>
      <c r="S532" s="29">
        <f>IF($Q532&lt;Parâmetros!$E$19,$G532-1,$G532)</f>
        <v>46269</v>
      </c>
    </row>
    <row r="533" spans="1:19" ht="15" customHeight="1" x14ac:dyDescent="0.25">
      <c r="A533" s="122">
        <v>12468</v>
      </c>
      <c r="B533" s="65" t="s">
        <v>715</v>
      </c>
      <c r="C533" s="65" t="s">
        <v>262</v>
      </c>
      <c r="D533" s="66">
        <v>46270</v>
      </c>
      <c r="E533" s="67">
        <v>0.06</v>
      </c>
      <c r="F533" s="65" t="s">
        <v>255</v>
      </c>
      <c r="G533" s="66">
        <v>46270</v>
      </c>
      <c r="H533">
        <v>40494352</v>
      </c>
      <c r="I533">
        <v>10</v>
      </c>
      <c r="J533" s="65" t="s">
        <v>1685</v>
      </c>
      <c r="K533" s="65" t="s">
        <v>1686</v>
      </c>
      <c r="L533" s="66">
        <v>46270</v>
      </c>
      <c r="M533" s="65" t="s">
        <v>258</v>
      </c>
      <c r="N533">
        <v>3009380</v>
      </c>
      <c r="O533" s="65" t="s">
        <v>259</v>
      </c>
      <c r="P533" s="66">
        <v>46270</v>
      </c>
      <c r="Q533" s="31">
        <f t="shared" si="16"/>
        <v>148</v>
      </c>
      <c r="R533" s="31">
        <f t="shared" si="17"/>
        <v>151</v>
      </c>
      <c r="S533" s="29">
        <f>IF($Q533&lt;Parâmetros!$E$19,$G533-1,$G533)</f>
        <v>46269</v>
      </c>
    </row>
    <row r="534" spans="1:19" ht="15" customHeight="1" x14ac:dyDescent="0.25">
      <c r="A534" s="122">
        <v>12468</v>
      </c>
      <c r="B534" s="65" t="s">
        <v>715</v>
      </c>
      <c r="C534" s="65" t="s">
        <v>262</v>
      </c>
      <c r="D534" s="66">
        <v>46270</v>
      </c>
      <c r="E534" s="67">
        <v>0.06</v>
      </c>
      <c r="F534" s="65" t="s">
        <v>255</v>
      </c>
      <c r="G534" s="66">
        <v>46270</v>
      </c>
      <c r="H534">
        <v>40494361</v>
      </c>
      <c r="I534">
        <v>10</v>
      </c>
      <c r="J534" s="65" t="s">
        <v>1687</v>
      </c>
      <c r="K534" s="65" t="s">
        <v>1688</v>
      </c>
      <c r="L534" s="66">
        <v>46270</v>
      </c>
      <c r="M534" s="65" t="s">
        <v>258</v>
      </c>
      <c r="N534">
        <v>3007029</v>
      </c>
      <c r="O534" s="65" t="s">
        <v>259</v>
      </c>
      <c r="P534" s="66">
        <v>46270</v>
      </c>
      <c r="Q534" s="31">
        <f t="shared" si="16"/>
        <v>151</v>
      </c>
      <c r="R534" s="31">
        <f t="shared" si="17"/>
        <v>155</v>
      </c>
      <c r="S534" s="29">
        <f>IF($Q534&lt;Parâmetros!$E$19,$G534-1,$G534)</f>
        <v>46269</v>
      </c>
    </row>
    <row r="535" spans="1:19" ht="15" customHeight="1" x14ac:dyDescent="0.25">
      <c r="A535" s="122">
        <v>12468</v>
      </c>
      <c r="B535" s="65" t="s">
        <v>715</v>
      </c>
      <c r="C535" s="65" t="s">
        <v>262</v>
      </c>
      <c r="D535" s="66">
        <v>46270</v>
      </c>
      <c r="E535" s="67">
        <v>0.08</v>
      </c>
      <c r="F535" s="65" t="s">
        <v>255</v>
      </c>
      <c r="G535" s="66">
        <v>46270</v>
      </c>
      <c r="H535">
        <v>40494362</v>
      </c>
      <c r="I535">
        <v>10</v>
      </c>
      <c r="J535" s="65" t="s">
        <v>1689</v>
      </c>
      <c r="K535" s="65" t="s">
        <v>1690</v>
      </c>
      <c r="L535" s="66">
        <v>46270</v>
      </c>
      <c r="M535" s="65" t="s">
        <v>258</v>
      </c>
      <c r="N535">
        <v>3007033</v>
      </c>
      <c r="O535" s="65" t="s">
        <v>259</v>
      </c>
      <c r="P535" s="66">
        <v>46270</v>
      </c>
      <c r="Q535" s="31">
        <f t="shared" si="16"/>
        <v>155</v>
      </c>
      <c r="R535" s="31">
        <f t="shared" si="17"/>
        <v>160</v>
      </c>
      <c r="S535" s="29">
        <f>IF($Q535&lt;Parâmetros!$E$19,$G535-1,$G535)</f>
        <v>46269</v>
      </c>
    </row>
    <row r="536" spans="1:19" ht="15" customHeight="1" x14ac:dyDescent="0.25">
      <c r="A536" s="122">
        <v>12468</v>
      </c>
      <c r="B536" s="65" t="s">
        <v>715</v>
      </c>
      <c r="C536" s="65" t="s">
        <v>262</v>
      </c>
      <c r="D536" s="66">
        <v>46270</v>
      </c>
      <c r="E536" s="67">
        <v>0.06</v>
      </c>
      <c r="F536" s="65" t="s">
        <v>255</v>
      </c>
      <c r="G536" s="66">
        <v>46270</v>
      </c>
      <c r="H536">
        <v>40507777</v>
      </c>
      <c r="I536">
        <v>10</v>
      </c>
      <c r="J536" s="65" t="s">
        <v>1691</v>
      </c>
      <c r="K536" s="65" t="s">
        <v>1692</v>
      </c>
      <c r="L536" s="66">
        <v>46270</v>
      </c>
      <c r="M536" s="65" t="s">
        <v>258</v>
      </c>
      <c r="N536">
        <v>3003236</v>
      </c>
      <c r="O536" s="65" t="s">
        <v>259</v>
      </c>
      <c r="P536" s="66">
        <v>46270</v>
      </c>
      <c r="Q536" s="31">
        <f t="shared" si="16"/>
        <v>160</v>
      </c>
      <c r="R536" s="31">
        <f t="shared" si="17"/>
        <v>164</v>
      </c>
      <c r="S536" s="29">
        <f>IF($Q536&lt;Parâmetros!$E$19,$G536-1,$G536)</f>
        <v>46269</v>
      </c>
    </row>
    <row r="537" spans="1:19" ht="15" customHeight="1" x14ac:dyDescent="0.25">
      <c r="A537" s="122">
        <v>12468</v>
      </c>
      <c r="B537" s="65" t="s">
        <v>715</v>
      </c>
      <c r="C537" s="65" t="s">
        <v>262</v>
      </c>
      <c r="D537" s="66">
        <v>46270</v>
      </c>
      <c r="E537" s="67">
        <v>7.0000000000000007E-2</v>
      </c>
      <c r="F537" s="65" t="s">
        <v>255</v>
      </c>
      <c r="G537" s="66">
        <v>46270</v>
      </c>
      <c r="H537">
        <v>40507783</v>
      </c>
      <c r="I537">
        <v>10</v>
      </c>
      <c r="J537" s="65" t="s">
        <v>1693</v>
      </c>
      <c r="K537" s="65" t="s">
        <v>1694</v>
      </c>
      <c r="L537" s="66">
        <v>46270</v>
      </c>
      <c r="M537" s="65" t="s">
        <v>258</v>
      </c>
      <c r="N537">
        <v>3004437</v>
      </c>
      <c r="O537" s="65" t="s">
        <v>259</v>
      </c>
      <c r="P537" s="66">
        <v>46270</v>
      </c>
      <c r="Q537" s="31">
        <f t="shared" si="16"/>
        <v>164</v>
      </c>
      <c r="R537" s="31">
        <f t="shared" si="17"/>
        <v>168</v>
      </c>
      <c r="S537" s="29">
        <f>IF($Q537&lt;Parâmetros!$E$19,$G537-1,$G537)</f>
        <v>46269</v>
      </c>
    </row>
    <row r="538" spans="1:19" ht="15" customHeight="1" x14ac:dyDescent="0.25">
      <c r="A538" s="122">
        <v>12468</v>
      </c>
      <c r="B538" s="65" t="s">
        <v>715</v>
      </c>
      <c r="C538" s="65" t="s">
        <v>262</v>
      </c>
      <c r="D538" s="66">
        <v>46270</v>
      </c>
      <c r="E538" s="67">
        <v>0.04</v>
      </c>
      <c r="F538" s="65" t="s">
        <v>255</v>
      </c>
      <c r="G538" s="66">
        <v>46270</v>
      </c>
      <c r="H538">
        <v>40507785</v>
      </c>
      <c r="I538">
        <v>10</v>
      </c>
      <c r="J538" s="65" t="s">
        <v>1695</v>
      </c>
      <c r="K538" s="65" t="s">
        <v>1696</v>
      </c>
      <c r="L538" s="66">
        <v>46270</v>
      </c>
      <c r="M538" s="65" t="s">
        <v>258</v>
      </c>
      <c r="N538">
        <v>3002774</v>
      </c>
      <c r="O538" s="65" t="s">
        <v>259</v>
      </c>
      <c r="P538" s="66">
        <v>46270</v>
      </c>
      <c r="Q538" s="31">
        <f t="shared" si="16"/>
        <v>169</v>
      </c>
      <c r="R538" s="31">
        <f t="shared" si="17"/>
        <v>171</v>
      </c>
      <c r="S538" s="29">
        <f>IF($Q538&lt;Parâmetros!$E$19,$G538-1,$G538)</f>
        <v>46269</v>
      </c>
    </row>
    <row r="539" spans="1:19" ht="15" customHeight="1" x14ac:dyDescent="0.25">
      <c r="A539" s="122">
        <v>12468</v>
      </c>
      <c r="B539" s="65" t="s">
        <v>715</v>
      </c>
      <c r="C539" s="65" t="s">
        <v>262</v>
      </c>
      <c r="D539" s="66">
        <v>46270</v>
      </c>
      <c r="E539" s="67">
        <v>0.06</v>
      </c>
      <c r="F539" s="65" t="s">
        <v>255</v>
      </c>
      <c r="G539" s="66">
        <v>46270</v>
      </c>
      <c r="H539">
        <v>40507786</v>
      </c>
      <c r="I539">
        <v>10</v>
      </c>
      <c r="J539" s="65" t="s">
        <v>1697</v>
      </c>
      <c r="K539" s="65" t="s">
        <v>1698</v>
      </c>
      <c r="L539" s="66">
        <v>46270</v>
      </c>
      <c r="M539" s="65" t="s">
        <v>258</v>
      </c>
      <c r="N539">
        <v>3002776</v>
      </c>
      <c r="O539" s="65" t="s">
        <v>259</v>
      </c>
      <c r="P539" s="66">
        <v>46270</v>
      </c>
      <c r="Q539" s="31">
        <f t="shared" si="16"/>
        <v>172</v>
      </c>
      <c r="R539" s="31">
        <f t="shared" si="17"/>
        <v>176</v>
      </c>
      <c r="S539" s="29">
        <f>IF($Q539&lt;Parâmetros!$E$19,$G539-1,$G539)</f>
        <v>46269</v>
      </c>
    </row>
    <row r="540" spans="1:19" ht="15" customHeight="1" x14ac:dyDescent="0.25">
      <c r="A540" s="122">
        <v>12468</v>
      </c>
      <c r="B540" s="65" t="s">
        <v>715</v>
      </c>
      <c r="C540" s="65" t="s">
        <v>262</v>
      </c>
      <c r="D540" s="66">
        <v>46270</v>
      </c>
      <c r="E540" s="67">
        <v>0.27</v>
      </c>
      <c r="F540" s="65" t="s">
        <v>255</v>
      </c>
      <c r="G540" s="66">
        <v>46270</v>
      </c>
      <c r="H540">
        <v>40507789</v>
      </c>
      <c r="I540">
        <v>10</v>
      </c>
      <c r="J540" s="65" t="s">
        <v>1699</v>
      </c>
      <c r="K540" s="65" t="s">
        <v>1700</v>
      </c>
      <c r="L540" s="66">
        <v>46270</v>
      </c>
      <c r="M540" s="65" t="s">
        <v>258</v>
      </c>
      <c r="N540">
        <v>3002739</v>
      </c>
      <c r="O540" s="65" t="s">
        <v>259</v>
      </c>
      <c r="P540" s="66">
        <v>46270</v>
      </c>
      <c r="Q540" s="31">
        <f t="shared" si="16"/>
        <v>176</v>
      </c>
      <c r="R540" s="31">
        <f t="shared" si="17"/>
        <v>193</v>
      </c>
      <c r="S540" s="29">
        <f>IF($Q540&lt;Parâmetros!$E$19,$G540-1,$G540)</f>
        <v>46269</v>
      </c>
    </row>
    <row r="541" spans="1:19" ht="15" customHeight="1" x14ac:dyDescent="0.25">
      <c r="A541" s="122">
        <v>12468</v>
      </c>
      <c r="B541" s="65" t="s">
        <v>715</v>
      </c>
      <c r="C541" s="65" t="s">
        <v>262</v>
      </c>
      <c r="D541" s="66">
        <v>46270</v>
      </c>
      <c r="E541" s="67">
        <v>0.98</v>
      </c>
      <c r="F541" s="65" t="s">
        <v>255</v>
      </c>
      <c r="G541" s="66">
        <v>46270</v>
      </c>
      <c r="H541">
        <v>40507790</v>
      </c>
      <c r="I541">
        <v>10</v>
      </c>
      <c r="J541" s="65" t="s">
        <v>1701</v>
      </c>
      <c r="K541" s="65" t="s">
        <v>1702</v>
      </c>
      <c r="L541" s="66">
        <v>46270</v>
      </c>
      <c r="M541" s="65" t="s">
        <v>258</v>
      </c>
      <c r="N541">
        <v>3010327</v>
      </c>
      <c r="O541" s="65" t="s">
        <v>259</v>
      </c>
      <c r="P541" s="66">
        <v>46270</v>
      </c>
      <c r="Q541" s="31">
        <f t="shared" si="16"/>
        <v>193</v>
      </c>
      <c r="R541" s="31">
        <f t="shared" si="17"/>
        <v>252</v>
      </c>
      <c r="S541" s="29">
        <f>IF($Q541&lt;Parâmetros!$E$19,$G541-1,$G541)</f>
        <v>46269</v>
      </c>
    </row>
    <row r="542" spans="1:19" ht="15" customHeight="1" x14ac:dyDescent="0.25">
      <c r="A542" s="122">
        <v>12468</v>
      </c>
      <c r="B542" s="65" t="s">
        <v>715</v>
      </c>
      <c r="C542" s="65" t="s">
        <v>262</v>
      </c>
      <c r="D542" s="66">
        <v>46270</v>
      </c>
      <c r="E542" s="67">
        <v>0.13</v>
      </c>
      <c r="F542" s="65" t="s">
        <v>255</v>
      </c>
      <c r="G542" s="66">
        <v>46270</v>
      </c>
      <c r="H542">
        <v>40507791</v>
      </c>
      <c r="I542">
        <v>10</v>
      </c>
      <c r="J542" s="65" t="s">
        <v>1703</v>
      </c>
      <c r="K542" s="65" t="s">
        <v>1704</v>
      </c>
      <c r="L542" s="66">
        <v>46270</v>
      </c>
      <c r="M542" s="65" t="s">
        <v>258</v>
      </c>
      <c r="N542" s="65" t="s">
        <v>264</v>
      </c>
      <c r="O542" s="65" t="s">
        <v>259</v>
      </c>
      <c r="P542" s="66">
        <v>46270</v>
      </c>
      <c r="Q542" s="31">
        <f t="shared" si="16"/>
        <v>252</v>
      </c>
      <c r="R542" s="31">
        <f t="shared" si="17"/>
        <v>260</v>
      </c>
      <c r="S542" s="29">
        <f>IF($Q542&lt;Parâmetros!$E$19,$G542-1,$G542)</f>
        <v>46269</v>
      </c>
    </row>
    <row r="543" spans="1:19" ht="15" customHeight="1" x14ac:dyDescent="0.25">
      <c r="A543" s="122">
        <v>12468</v>
      </c>
      <c r="B543" s="65" t="s">
        <v>715</v>
      </c>
      <c r="C543" s="65" t="s">
        <v>262</v>
      </c>
      <c r="D543" s="66">
        <v>46270</v>
      </c>
      <c r="E543" s="67">
        <v>0.05</v>
      </c>
      <c r="F543" s="65" t="s">
        <v>255</v>
      </c>
      <c r="G543" s="66">
        <v>46270</v>
      </c>
      <c r="H543">
        <v>40507791</v>
      </c>
      <c r="I543">
        <v>10</v>
      </c>
      <c r="J543" s="65" t="s">
        <v>1705</v>
      </c>
      <c r="K543" s="65" t="s">
        <v>1706</v>
      </c>
      <c r="L543" s="66">
        <v>46270</v>
      </c>
      <c r="M543" s="65" t="s">
        <v>258</v>
      </c>
      <c r="N543" s="65" t="s">
        <v>264</v>
      </c>
      <c r="O543" s="65" t="s">
        <v>259</v>
      </c>
      <c r="P543" s="66">
        <v>46270</v>
      </c>
      <c r="Q543" s="31">
        <f t="shared" si="16"/>
        <v>305</v>
      </c>
      <c r="R543" s="31">
        <f t="shared" si="17"/>
        <v>307</v>
      </c>
      <c r="S543" s="29">
        <f>IF($Q543&lt;Parâmetros!$E$19,$G543-1,$G543)</f>
        <v>46269</v>
      </c>
    </row>
    <row r="544" spans="1:19" ht="15" customHeight="1" x14ac:dyDescent="0.25">
      <c r="A544" s="122">
        <v>12468</v>
      </c>
      <c r="B544" s="65" t="s">
        <v>715</v>
      </c>
      <c r="C544" s="65" t="s">
        <v>262</v>
      </c>
      <c r="D544" s="66">
        <v>46270</v>
      </c>
      <c r="E544" s="67">
        <v>0.01</v>
      </c>
      <c r="F544" s="65" t="s">
        <v>255</v>
      </c>
      <c r="G544" s="66">
        <v>46270</v>
      </c>
      <c r="H544">
        <v>40508757</v>
      </c>
      <c r="I544">
        <v>10</v>
      </c>
      <c r="J544" s="65" t="s">
        <v>1707</v>
      </c>
      <c r="K544" s="65" t="s">
        <v>1708</v>
      </c>
      <c r="L544" s="66">
        <v>46270</v>
      </c>
      <c r="M544" s="65" t="s">
        <v>258</v>
      </c>
      <c r="N544">
        <v>3007295</v>
      </c>
      <c r="O544" s="65" t="s">
        <v>259</v>
      </c>
      <c r="P544" s="66">
        <v>46270</v>
      </c>
      <c r="Q544" s="31">
        <f t="shared" si="16"/>
        <v>325</v>
      </c>
      <c r="R544" s="31">
        <f t="shared" si="17"/>
        <v>326</v>
      </c>
      <c r="S544" s="29">
        <f>IF($Q544&lt;Parâmetros!$E$19,$G544-1,$G544)</f>
        <v>46269</v>
      </c>
    </row>
    <row r="545" spans="1:19" ht="15" customHeight="1" x14ac:dyDescent="0.25">
      <c r="A545" s="122">
        <v>12468</v>
      </c>
      <c r="B545" s="65" t="s">
        <v>715</v>
      </c>
      <c r="C545" s="65" t="s">
        <v>262</v>
      </c>
      <c r="D545" s="66">
        <v>46270</v>
      </c>
      <c r="E545" s="67">
        <v>0.13</v>
      </c>
      <c r="F545" s="65" t="s">
        <v>255</v>
      </c>
      <c r="G545" s="66">
        <v>46270</v>
      </c>
      <c r="H545">
        <v>40508687</v>
      </c>
      <c r="I545">
        <v>10</v>
      </c>
      <c r="J545" s="65" t="s">
        <v>1709</v>
      </c>
      <c r="K545" s="65" t="s">
        <v>1710</v>
      </c>
      <c r="L545" s="66">
        <v>46270</v>
      </c>
      <c r="M545" s="65" t="s">
        <v>258</v>
      </c>
      <c r="N545">
        <v>3000842</v>
      </c>
      <c r="O545" s="65" t="s">
        <v>259</v>
      </c>
      <c r="P545" s="66">
        <v>46270</v>
      </c>
      <c r="Q545" s="31">
        <f t="shared" si="16"/>
        <v>326</v>
      </c>
      <c r="R545" s="31">
        <f t="shared" si="17"/>
        <v>334</v>
      </c>
      <c r="S545" s="29">
        <f>IF($Q545&lt;Parâmetros!$E$19,$G545-1,$G545)</f>
        <v>46269</v>
      </c>
    </row>
    <row r="546" spans="1:19" ht="15" customHeight="1" x14ac:dyDescent="0.25">
      <c r="A546" s="122">
        <v>12468</v>
      </c>
      <c r="B546" s="65" t="s">
        <v>715</v>
      </c>
      <c r="C546" s="65" t="s">
        <v>262</v>
      </c>
      <c r="D546" s="66">
        <v>46271</v>
      </c>
      <c r="E546" s="67">
        <v>0.28000000000000003</v>
      </c>
      <c r="F546" s="65" t="s">
        <v>255</v>
      </c>
      <c r="G546" s="66">
        <v>46271</v>
      </c>
      <c r="H546">
        <v>40508688</v>
      </c>
      <c r="I546">
        <v>10</v>
      </c>
      <c r="J546" s="65" t="s">
        <v>1711</v>
      </c>
      <c r="K546" s="65" t="s">
        <v>1712</v>
      </c>
      <c r="L546" s="66">
        <v>46271</v>
      </c>
      <c r="M546" s="65" t="s">
        <v>258</v>
      </c>
      <c r="N546">
        <v>3003071</v>
      </c>
      <c r="O546" s="65" t="s">
        <v>259</v>
      </c>
      <c r="P546" s="66">
        <v>46271</v>
      </c>
      <c r="Q546" s="31">
        <f t="shared" si="16"/>
        <v>16</v>
      </c>
      <c r="R546" s="31">
        <f t="shared" si="17"/>
        <v>33</v>
      </c>
      <c r="S546" s="29">
        <f>IF($Q546&lt;Parâmetros!$E$19,$G546-1,$G546)</f>
        <v>46270</v>
      </c>
    </row>
    <row r="547" spans="1:19" ht="15" customHeight="1" x14ac:dyDescent="0.25">
      <c r="A547" s="122">
        <v>12468</v>
      </c>
      <c r="B547" s="65" t="s">
        <v>715</v>
      </c>
      <c r="C547" s="65" t="s">
        <v>262</v>
      </c>
      <c r="D547" s="66">
        <v>46271</v>
      </c>
      <c r="E547" s="67">
        <v>0.13</v>
      </c>
      <c r="F547" s="65" t="s">
        <v>255</v>
      </c>
      <c r="G547" s="66">
        <v>46271</v>
      </c>
      <c r="H547">
        <v>40508689</v>
      </c>
      <c r="I547">
        <v>10</v>
      </c>
      <c r="J547" s="65" t="s">
        <v>1713</v>
      </c>
      <c r="K547" s="65" t="s">
        <v>1714</v>
      </c>
      <c r="L547" s="66">
        <v>46271</v>
      </c>
      <c r="M547" s="65" t="s">
        <v>258</v>
      </c>
      <c r="N547">
        <v>3002807</v>
      </c>
      <c r="O547" s="65" t="s">
        <v>259</v>
      </c>
      <c r="P547" s="66">
        <v>46271</v>
      </c>
      <c r="Q547" s="31">
        <f t="shared" si="16"/>
        <v>33</v>
      </c>
      <c r="R547" s="31">
        <f t="shared" si="17"/>
        <v>41</v>
      </c>
      <c r="S547" s="29">
        <f>IF($Q547&lt;Parâmetros!$E$19,$G547-1,$G547)</f>
        <v>46270</v>
      </c>
    </row>
    <row r="548" spans="1:19" ht="15" customHeight="1" x14ac:dyDescent="0.25">
      <c r="A548" s="122">
        <v>12468</v>
      </c>
      <c r="B548" s="65" t="s">
        <v>715</v>
      </c>
      <c r="C548" s="65" t="s">
        <v>262</v>
      </c>
      <c r="D548" s="66">
        <v>46271</v>
      </c>
      <c r="E548" s="67">
        <v>0.38</v>
      </c>
      <c r="F548" s="65" t="s">
        <v>255</v>
      </c>
      <c r="G548" s="66">
        <v>46271</v>
      </c>
      <c r="H548">
        <v>40508690</v>
      </c>
      <c r="I548">
        <v>10</v>
      </c>
      <c r="J548" s="65" t="s">
        <v>1715</v>
      </c>
      <c r="K548" s="65" t="s">
        <v>1716</v>
      </c>
      <c r="L548" s="66">
        <v>46271</v>
      </c>
      <c r="M548" s="65" t="s">
        <v>258</v>
      </c>
      <c r="N548">
        <v>3002995</v>
      </c>
      <c r="O548" s="65" t="s">
        <v>259</v>
      </c>
      <c r="P548" s="66">
        <v>46271</v>
      </c>
      <c r="Q548" s="31">
        <f t="shared" si="16"/>
        <v>41</v>
      </c>
      <c r="R548" s="31">
        <f t="shared" si="17"/>
        <v>64</v>
      </c>
      <c r="S548" s="29">
        <f>IF($Q548&lt;Parâmetros!$E$19,$G548-1,$G548)</f>
        <v>46270</v>
      </c>
    </row>
    <row r="549" spans="1:19" ht="15" customHeight="1" x14ac:dyDescent="0.25">
      <c r="A549" s="122">
        <v>12468</v>
      </c>
      <c r="B549" s="65" t="s">
        <v>715</v>
      </c>
      <c r="C549" s="65" t="s">
        <v>262</v>
      </c>
      <c r="D549" s="66">
        <v>46271</v>
      </c>
      <c r="E549" s="67">
        <v>0.12</v>
      </c>
      <c r="F549" s="65" t="s">
        <v>255</v>
      </c>
      <c r="G549" s="66">
        <v>46271</v>
      </c>
      <c r="H549">
        <v>40508691</v>
      </c>
      <c r="I549">
        <v>10</v>
      </c>
      <c r="J549" s="65" t="s">
        <v>1717</v>
      </c>
      <c r="K549" s="65" t="s">
        <v>1718</v>
      </c>
      <c r="L549" s="66">
        <v>46271</v>
      </c>
      <c r="M549" s="65" t="s">
        <v>258</v>
      </c>
      <c r="N549">
        <v>3004434</v>
      </c>
      <c r="O549" s="65" t="s">
        <v>259</v>
      </c>
      <c r="P549" s="66">
        <v>46271</v>
      </c>
      <c r="Q549" s="31">
        <f t="shared" si="16"/>
        <v>69</v>
      </c>
      <c r="R549" s="31">
        <f t="shared" si="17"/>
        <v>76</v>
      </c>
      <c r="S549" s="29">
        <f>IF($Q549&lt;Parâmetros!$E$19,$G549-1,$G549)</f>
        <v>46270</v>
      </c>
    </row>
    <row r="550" spans="1:19" ht="15" customHeight="1" x14ac:dyDescent="0.25">
      <c r="A550" s="122">
        <v>12468</v>
      </c>
      <c r="B550" s="65" t="s">
        <v>715</v>
      </c>
      <c r="C550" s="65" t="s">
        <v>262</v>
      </c>
      <c r="D550" s="66">
        <v>46271</v>
      </c>
      <c r="E550" s="67">
        <v>0.18</v>
      </c>
      <c r="F550" s="65" t="s">
        <v>255</v>
      </c>
      <c r="G550" s="66">
        <v>46271</v>
      </c>
      <c r="H550">
        <v>40508692</v>
      </c>
      <c r="I550">
        <v>10</v>
      </c>
      <c r="J550" s="65" t="s">
        <v>1719</v>
      </c>
      <c r="K550" s="65" t="s">
        <v>1720</v>
      </c>
      <c r="L550" s="66">
        <v>46271</v>
      </c>
      <c r="M550" s="65" t="s">
        <v>258</v>
      </c>
      <c r="N550">
        <v>3007057</v>
      </c>
      <c r="O550" s="65" t="s">
        <v>259</v>
      </c>
      <c r="P550" s="66">
        <v>46271</v>
      </c>
      <c r="Q550" s="31">
        <f t="shared" si="16"/>
        <v>76</v>
      </c>
      <c r="R550" s="31">
        <f t="shared" si="17"/>
        <v>87</v>
      </c>
      <c r="S550" s="29">
        <f>IF($Q550&lt;Parâmetros!$E$19,$G550-1,$G550)</f>
        <v>46270</v>
      </c>
    </row>
    <row r="551" spans="1:19" ht="15" customHeight="1" x14ac:dyDescent="0.25">
      <c r="A551" s="122">
        <v>12468</v>
      </c>
      <c r="B551" s="65" t="s">
        <v>715</v>
      </c>
      <c r="C551" s="65" t="s">
        <v>262</v>
      </c>
      <c r="D551" s="66">
        <v>46271</v>
      </c>
      <c r="E551" s="67">
        <v>0.15</v>
      </c>
      <c r="F551" s="65" t="s">
        <v>255</v>
      </c>
      <c r="G551" s="66">
        <v>46271</v>
      </c>
      <c r="H551">
        <v>40508693</v>
      </c>
      <c r="I551">
        <v>10</v>
      </c>
      <c r="J551" s="65" t="s">
        <v>1721</v>
      </c>
      <c r="K551" s="65" t="s">
        <v>1722</v>
      </c>
      <c r="L551" s="66">
        <v>46271</v>
      </c>
      <c r="M551" s="65" t="s">
        <v>258</v>
      </c>
      <c r="N551">
        <v>3003003</v>
      </c>
      <c r="O551" s="65" t="s">
        <v>259</v>
      </c>
      <c r="P551" s="66">
        <v>46271</v>
      </c>
      <c r="Q551" s="31">
        <f t="shared" si="16"/>
        <v>88</v>
      </c>
      <c r="R551" s="31">
        <f t="shared" si="17"/>
        <v>97</v>
      </c>
      <c r="S551" s="29">
        <f>IF($Q551&lt;Parâmetros!$E$19,$G551-1,$G551)</f>
        <v>46270</v>
      </c>
    </row>
    <row r="552" spans="1:19" ht="15" customHeight="1" x14ac:dyDescent="0.25">
      <c r="A552" s="122">
        <v>12468</v>
      </c>
      <c r="B552" s="65" t="s">
        <v>715</v>
      </c>
      <c r="C552" s="65" t="s">
        <v>262</v>
      </c>
      <c r="D552" s="66">
        <v>46271</v>
      </c>
      <c r="E552" s="67">
        <v>0.1</v>
      </c>
      <c r="F552" s="65" t="s">
        <v>255</v>
      </c>
      <c r="G552" s="66">
        <v>46271</v>
      </c>
      <c r="H552">
        <v>40508694</v>
      </c>
      <c r="I552">
        <v>10</v>
      </c>
      <c r="J552" s="65" t="s">
        <v>1723</v>
      </c>
      <c r="K552" s="65" t="s">
        <v>1724</v>
      </c>
      <c r="L552" s="66">
        <v>46271</v>
      </c>
      <c r="M552" s="65" t="s">
        <v>258</v>
      </c>
      <c r="N552">
        <v>3002998</v>
      </c>
      <c r="O552" s="65" t="s">
        <v>259</v>
      </c>
      <c r="P552" s="66">
        <v>46271</v>
      </c>
      <c r="Q552" s="31">
        <f t="shared" si="16"/>
        <v>97</v>
      </c>
      <c r="R552" s="31">
        <f t="shared" si="17"/>
        <v>103</v>
      </c>
      <c r="S552" s="29">
        <f>IF($Q552&lt;Parâmetros!$E$19,$G552-1,$G552)</f>
        <v>46270</v>
      </c>
    </row>
    <row r="553" spans="1:19" ht="15" customHeight="1" x14ac:dyDescent="0.25">
      <c r="A553" s="122">
        <v>12468</v>
      </c>
      <c r="B553" s="65" t="s">
        <v>715</v>
      </c>
      <c r="C553" s="65" t="s">
        <v>262</v>
      </c>
      <c r="D553" s="66">
        <v>46271</v>
      </c>
      <c r="E553" s="67">
        <v>0.17</v>
      </c>
      <c r="F553" s="65" t="s">
        <v>255</v>
      </c>
      <c r="G553" s="66">
        <v>46271</v>
      </c>
      <c r="H553">
        <v>40508695</v>
      </c>
      <c r="I553">
        <v>10</v>
      </c>
      <c r="J553" s="65" t="s">
        <v>1725</v>
      </c>
      <c r="K553" s="65" t="s">
        <v>1726</v>
      </c>
      <c r="L553" s="66">
        <v>46271</v>
      </c>
      <c r="M553" s="65" t="s">
        <v>258</v>
      </c>
      <c r="N553">
        <v>3003005</v>
      </c>
      <c r="O553" s="65" t="s">
        <v>259</v>
      </c>
      <c r="P553" s="66">
        <v>46271</v>
      </c>
      <c r="Q553" s="31">
        <f t="shared" si="16"/>
        <v>103</v>
      </c>
      <c r="R553" s="31">
        <f t="shared" si="17"/>
        <v>114</v>
      </c>
      <c r="S553" s="29">
        <f>IF($Q553&lt;Parâmetros!$E$19,$G553-1,$G553)</f>
        <v>46270</v>
      </c>
    </row>
    <row r="554" spans="1:19" ht="15" customHeight="1" x14ac:dyDescent="0.25">
      <c r="A554" s="122">
        <v>12468</v>
      </c>
      <c r="B554" s="65" t="s">
        <v>715</v>
      </c>
      <c r="C554" s="65" t="s">
        <v>262</v>
      </c>
      <c r="D554" s="66">
        <v>46271</v>
      </c>
      <c r="E554" s="67">
        <v>0.18</v>
      </c>
      <c r="F554" s="65" t="s">
        <v>255</v>
      </c>
      <c r="G554" s="66">
        <v>46271</v>
      </c>
      <c r="H554">
        <v>40508696</v>
      </c>
      <c r="I554">
        <v>10</v>
      </c>
      <c r="J554" s="65" t="s">
        <v>1727</v>
      </c>
      <c r="K554" s="65" t="s">
        <v>1728</v>
      </c>
      <c r="L554" s="66">
        <v>46271</v>
      </c>
      <c r="M554" s="65" t="s">
        <v>258</v>
      </c>
      <c r="N554">
        <v>3004615</v>
      </c>
      <c r="O554" s="65" t="s">
        <v>259</v>
      </c>
      <c r="P554" s="66">
        <v>46271</v>
      </c>
      <c r="Q554" s="31">
        <f t="shared" si="16"/>
        <v>114</v>
      </c>
      <c r="R554" s="31">
        <f t="shared" si="17"/>
        <v>125</v>
      </c>
      <c r="S554" s="29">
        <f>IF($Q554&lt;Parâmetros!$E$19,$G554-1,$G554)</f>
        <v>46270</v>
      </c>
    </row>
    <row r="555" spans="1:19" ht="15" customHeight="1" x14ac:dyDescent="0.25">
      <c r="A555" s="122">
        <v>12468</v>
      </c>
      <c r="B555" s="65" t="s">
        <v>715</v>
      </c>
      <c r="C555" s="65" t="s">
        <v>262</v>
      </c>
      <c r="D555" s="66">
        <v>46271</v>
      </c>
      <c r="E555" s="67">
        <v>0.46</v>
      </c>
      <c r="F555" s="65" t="s">
        <v>255</v>
      </c>
      <c r="G555" s="66">
        <v>46271</v>
      </c>
      <c r="H555">
        <v>40508697</v>
      </c>
      <c r="I555">
        <v>10</v>
      </c>
      <c r="J555" s="65" t="s">
        <v>1729</v>
      </c>
      <c r="K555" s="65" t="s">
        <v>1730</v>
      </c>
      <c r="L555" s="66">
        <v>46271</v>
      </c>
      <c r="M555" s="65" t="s">
        <v>258</v>
      </c>
      <c r="N555">
        <v>3003074</v>
      </c>
      <c r="O555" s="65" t="s">
        <v>259</v>
      </c>
      <c r="P555" s="66">
        <v>46271</v>
      </c>
      <c r="Q555" s="31">
        <f t="shared" si="16"/>
        <v>125</v>
      </c>
      <c r="R555" s="31">
        <f t="shared" si="17"/>
        <v>152</v>
      </c>
      <c r="S555" s="29">
        <f>IF($Q555&lt;Parâmetros!$E$19,$G555-1,$G555)</f>
        <v>46270</v>
      </c>
    </row>
    <row r="556" spans="1:19" ht="15" customHeight="1" x14ac:dyDescent="0.25">
      <c r="A556" s="122">
        <v>12468</v>
      </c>
      <c r="B556" s="65" t="s">
        <v>715</v>
      </c>
      <c r="C556" s="65" t="s">
        <v>262</v>
      </c>
      <c r="D556" s="66">
        <v>46271</v>
      </c>
      <c r="E556" s="67">
        <v>0.76</v>
      </c>
      <c r="F556" s="65" t="s">
        <v>255</v>
      </c>
      <c r="G556" s="66">
        <v>46271</v>
      </c>
      <c r="H556">
        <v>40508699</v>
      </c>
      <c r="I556">
        <v>10</v>
      </c>
      <c r="J556" s="65" t="s">
        <v>1731</v>
      </c>
      <c r="K556" s="65" t="s">
        <v>1732</v>
      </c>
      <c r="L556" s="66">
        <v>46271</v>
      </c>
      <c r="M556" s="65" t="s">
        <v>258</v>
      </c>
      <c r="N556">
        <v>3005338</v>
      </c>
      <c r="O556" s="65" t="s">
        <v>259</v>
      </c>
      <c r="P556" s="66">
        <v>46271</v>
      </c>
      <c r="Q556" s="31">
        <f t="shared" si="16"/>
        <v>153</v>
      </c>
      <c r="R556" s="31">
        <f t="shared" si="17"/>
        <v>198</v>
      </c>
      <c r="S556" s="29">
        <f>IF($Q556&lt;Parâmetros!$E$19,$G556-1,$G556)</f>
        <v>46270</v>
      </c>
    </row>
    <row r="557" spans="1:19" ht="15" customHeight="1" x14ac:dyDescent="0.25">
      <c r="A557" s="122">
        <v>12468</v>
      </c>
      <c r="B557" s="65" t="s">
        <v>715</v>
      </c>
      <c r="C557" s="65" t="s">
        <v>262</v>
      </c>
      <c r="D557" s="66">
        <v>46271</v>
      </c>
      <c r="E557" s="67">
        <v>1.5</v>
      </c>
      <c r="F557" s="65" t="s">
        <v>255</v>
      </c>
      <c r="G557" s="66">
        <v>46271</v>
      </c>
      <c r="H557">
        <v>40508701</v>
      </c>
      <c r="I557">
        <v>10</v>
      </c>
      <c r="J557" s="65" t="s">
        <v>1733</v>
      </c>
      <c r="K557" s="65" t="s">
        <v>1734</v>
      </c>
      <c r="L557" s="66">
        <v>46271</v>
      </c>
      <c r="M557" s="65" t="s">
        <v>258</v>
      </c>
      <c r="N557">
        <v>3003007</v>
      </c>
      <c r="O557" s="65" t="s">
        <v>259</v>
      </c>
      <c r="P557" s="66">
        <v>46271</v>
      </c>
      <c r="Q557" s="31">
        <f t="shared" si="16"/>
        <v>198</v>
      </c>
      <c r="R557" s="31">
        <f t="shared" si="17"/>
        <v>288</v>
      </c>
      <c r="S557" s="29">
        <f>IF($Q557&lt;Parâmetros!$E$19,$G557-1,$G557)</f>
        <v>46270</v>
      </c>
    </row>
    <row r="558" spans="1:19" ht="15" customHeight="1" x14ac:dyDescent="0.25">
      <c r="A558" s="122">
        <v>12468</v>
      </c>
      <c r="B558" s="65" t="s">
        <v>715</v>
      </c>
      <c r="C558" s="65" t="s">
        <v>262</v>
      </c>
      <c r="D558" s="66">
        <v>46271</v>
      </c>
      <c r="E558" s="67">
        <v>0.02</v>
      </c>
      <c r="F558" s="65" t="s">
        <v>255</v>
      </c>
      <c r="G558" s="66">
        <v>46271</v>
      </c>
      <c r="H558">
        <v>40508702</v>
      </c>
      <c r="I558">
        <v>10</v>
      </c>
      <c r="J558" s="65" t="s">
        <v>1735</v>
      </c>
      <c r="K558" s="65" t="s">
        <v>1736</v>
      </c>
      <c r="L558" s="66">
        <v>46271</v>
      </c>
      <c r="M558" s="65" t="s">
        <v>258</v>
      </c>
      <c r="N558">
        <v>3004316</v>
      </c>
      <c r="O558" s="65" t="s">
        <v>259</v>
      </c>
      <c r="P558" s="66">
        <v>46271</v>
      </c>
      <c r="Q558" s="31">
        <f t="shared" si="16"/>
        <v>288</v>
      </c>
      <c r="R558" s="31">
        <f t="shared" si="17"/>
        <v>290</v>
      </c>
      <c r="S558" s="29">
        <f>IF($Q558&lt;Parâmetros!$E$19,$G558-1,$G558)</f>
        <v>46270</v>
      </c>
    </row>
    <row r="559" spans="1:19" ht="15" customHeight="1" x14ac:dyDescent="0.25">
      <c r="A559" s="122">
        <v>12468</v>
      </c>
      <c r="B559" s="65" t="s">
        <v>715</v>
      </c>
      <c r="C559" s="65" t="s">
        <v>262</v>
      </c>
      <c r="D559" s="66">
        <v>46271</v>
      </c>
      <c r="E559" s="67">
        <v>0.02</v>
      </c>
      <c r="F559" s="65" t="s">
        <v>255</v>
      </c>
      <c r="G559" s="66">
        <v>46271</v>
      </c>
      <c r="H559">
        <v>40508704</v>
      </c>
      <c r="I559">
        <v>10</v>
      </c>
      <c r="J559" s="65" t="s">
        <v>1737</v>
      </c>
      <c r="K559" s="65" t="s">
        <v>1738</v>
      </c>
      <c r="L559" s="66">
        <v>46271</v>
      </c>
      <c r="M559" s="65" t="s">
        <v>258</v>
      </c>
      <c r="N559">
        <v>3005495</v>
      </c>
      <c r="O559" s="65" t="s">
        <v>259</v>
      </c>
      <c r="P559" s="66">
        <v>46271</v>
      </c>
      <c r="Q559" s="31">
        <f t="shared" si="16"/>
        <v>290</v>
      </c>
      <c r="R559" s="31">
        <f t="shared" si="17"/>
        <v>291</v>
      </c>
      <c r="S559" s="29">
        <f>IF($Q559&lt;Parâmetros!$E$19,$G559-1,$G559)</f>
        <v>46270</v>
      </c>
    </row>
    <row r="560" spans="1:19" ht="15" customHeight="1" x14ac:dyDescent="0.25">
      <c r="A560" s="122">
        <v>12468</v>
      </c>
      <c r="B560" s="65" t="s">
        <v>715</v>
      </c>
      <c r="C560" s="65" t="s">
        <v>262</v>
      </c>
      <c r="D560" s="66">
        <v>46271</v>
      </c>
      <c r="E560" s="67">
        <v>0.02</v>
      </c>
      <c r="F560" s="65" t="s">
        <v>255</v>
      </c>
      <c r="G560" s="66">
        <v>46271</v>
      </c>
      <c r="H560">
        <v>40508705</v>
      </c>
      <c r="I560">
        <v>10</v>
      </c>
      <c r="J560" s="65" t="s">
        <v>1739</v>
      </c>
      <c r="K560" s="65" t="s">
        <v>1740</v>
      </c>
      <c r="L560" s="66">
        <v>46271</v>
      </c>
      <c r="M560" s="65" t="s">
        <v>258</v>
      </c>
      <c r="N560">
        <v>3005520</v>
      </c>
      <c r="O560" s="65" t="s">
        <v>259</v>
      </c>
      <c r="P560" s="66">
        <v>46271</v>
      </c>
      <c r="Q560" s="31">
        <f t="shared" si="16"/>
        <v>292</v>
      </c>
      <c r="R560" s="31">
        <f t="shared" si="17"/>
        <v>293</v>
      </c>
      <c r="S560" s="29">
        <f>IF($Q560&lt;Parâmetros!$E$19,$G560-1,$G560)</f>
        <v>46270</v>
      </c>
    </row>
    <row r="561" spans="1:19" ht="15" customHeight="1" x14ac:dyDescent="0.25">
      <c r="A561" s="122">
        <v>12468</v>
      </c>
      <c r="B561" s="65" t="s">
        <v>715</v>
      </c>
      <c r="C561" s="65" t="s">
        <v>262</v>
      </c>
      <c r="D561" s="66">
        <v>46271</v>
      </c>
      <c r="E561" s="67">
        <v>0.08</v>
      </c>
      <c r="F561" s="65" t="s">
        <v>255</v>
      </c>
      <c r="G561" s="66">
        <v>46271</v>
      </c>
      <c r="H561">
        <v>40508741</v>
      </c>
      <c r="I561">
        <v>10</v>
      </c>
      <c r="J561" s="65" t="s">
        <v>1741</v>
      </c>
      <c r="K561" s="65" t="s">
        <v>1742</v>
      </c>
      <c r="L561" s="66">
        <v>46271</v>
      </c>
      <c r="M561" s="65" t="s">
        <v>258</v>
      </c>
      <c r="N561">
        <v>3010801</v>
      </c>
      <c r="O561" s="65" t="s">
        <v>259</v>
      </c>
      <c r="P561" s="66">
        <v>46271</v>
      </c>
      <c r="Q561" s="31">
        <f t="shared" si="16"/>
        <v>293</v>
      </c>
      <c r="R561" s="31">
        <f t="shared" si="17"/>
        <v>298</v>
      </c>
      <c r="S561" s="29">
        <f>IF($Q561&lt;Parâmetros!$E$19,$G561-1,$G561)</f>
        <v>46270</v>
      </c>
    </row>
    <row r="562" spans="1:19" ht="15" customHeight="1" x14ac:dyDescent="0.25">
      <c r="A562" s="122">
        <v>12468</v>
      </c>
      <c r="B562" s="65" t="s">
        <v>715</v>
      </c>
      <c r="C562" s="65" t="s">
        <v>262</v>
      </c>
      <c r="D562" s="66">
        <v>46271</v>
      </c>
      <c r="E562" s="67">
        <v>0.03</v>
      </c>
      <c r="F562" s="65" t="s">
        <v>255</v>
      </c>
      <c r="G562" s="66">
        <v>46271</v>
      </c>
      <c r="H562">
        <v>40508747</v>
      </c>
      <c r="I562">
        <v>10</v>
      </c>
      <c r="J562" s="65" t="s">
        <v>1743</v>
      </c>
      <c r="K562" s="65" t="s">
        <v>1744</v>
      </c>
      <c r="L562" s="66">
        <v>46271</v>
      </c>
      <c r="M562" s="65" t="s">
        <v>258</v>
      </c>
      <c r="N562">
        <v>3006772</v>
      </c>
      <c r="O562" s="65" t="s">
        <v>259</v>
      </c>
      <c r="P562" s="66">
        <v>46271</v>
      </c>
      <c r="Q562" s="31">
        <f t="shared" si="16"/>
        <v>298</v>
      </c>
      <c r="R562" s="31">
        <f t="shared" si="17"/>
        <v>300</v>
      </c>
      <c r="S562" s="29">
        <f>IF($Q562&lt;Parâmetros!$E$19,$G562-1,$G562)</f>
        <v>46270</v>
      </c>
    </row>
    <row r="563" spans="1:19" ht="15" customHeight="1" x14ac:dyDescent="0.25">
      <c r="A563" s="122">
        <v>12468</v>
      </c>
      <c r="B563" s="65" t="s">
        <v>715</v>
      </c>
      <c r="C563" s="65" t="s">
        <v>262</v>
      </c>
      <c r="D563" s="66">
        <v>46271</v>
      </c>
      <c r="E563" s="67">
        <v>0.05</v>
      </c>
      <c r="F563" s="65" t="s">
        <v>255</v>
      </c>
      <c r="G563" s="66">
        <v>46271</v>
      </c>
      <c r="H563">
        <v>40508748</v>
      </c>
      <c r="I563">
        <v>10</v>
      </c>
      <c r="J563" s="65" t="s">
        <v>1745</v>
      </c>
      <c r="K563" s="65" t="s">
        <v>1746</v>
      </c>
      <c r="L563" s="66">
        <v>46271</v>
      </c>
      <c r="M563" s="65" t="s">
        <v>258</v>
      </c>
      <c r="N563">
        <v>3010864</v>
      </c>
      <c r="O563" s="65" t="s">
        <v>259</v>
      </c>
      <c r="P563" s="66">
        <v>46271</v>
      </c>
      <c r="Q563" s="31">
        <f t="shared" si="16"/>
        <v>300</v>
      </c>
      <c r="R563" s="31">
        <f t="shared" si="17"/>
        <v>303</v>
      </c>
      <c r="S563" s="29">
        <f>IF($Q563&lt;Parâmetros!$E$19,$G563-1,$G563)</f>
        <v>46270</v>
      </c>
    </row>
    <row r="564" spans="1:19" ht="15" customHeight="1" x14ac:dyDescent="0.25">
      <c r="A564" s="122">
        <v>12468</v>
      </c>
      <c r="B564" s="65" t="s">
        <v>715</v>
      </c>
      <c r="C564" s="65" t="s">
        <v>262</v>
      </c>
      <c r="D564" s="66">
        <v>46271</v>
      </c>
      <c r="E564" s="67">
        <v>0.03</v>
      </c>
      <c r="F564" s="65" t="s">
        <v>255</v>
      </c>
      <c r="G564" s="66">
        <v>46271</v>
      </c>
      <c r="H564">
        <v>40508751</v>
      </c>
      <c r="I564">
        <v>10</v>
      </c>
      <c r="J564" s="65" t="s">
        <v>1747</v>
      </c>
      <c r="K564" s="65" t="s">
        <v>1748</v>
      </c>
      <c r="L564" s="66">
        <v>46271</v>
      </c>
      <c r="M564" s="65" t="s">
        <v>258</v>
      </c>
      <c r="N564">
        <v>3010780</v>
      </c>
      <c r="O564" s="65" t="s">
        <v>259</v>
      </c>
      <c r="P564" s="66">
        <v>46271</v>
      </c>
      <c r="Q564" s="31">
        <f t="shared" si="16"/>
        <v>303</v>
      </c>
      <c r="R564" s="31">
        <f t="shared" si="17"/>
        <v>305</v>
      </c>
      <c r="S564" s="29">
        <f>IF($Q564&lt;Parâmetros!$E$19,$G564-1,$G564)</f>
        <v>46270</v>
      </c>
    </row>
    <row r="565" spans="1:19" ht="15" customHeight="1" x14ac:dyDescent="0.25">
      <c r="A565" s="122">
        <v>12468</v>
      </c>
      <c r="B565" s="65" t="s">
        <v>715</v>
      </c>
      <c r="C565" s="65" t="s">
        <v>262</v>
      </c>
      <c r="D565" s="66">
        <v>46271</v>
      </c>
      <c r="E565" s="67">
        <v>0.65</v>
      </c>
      <c r="F565" s="65" t="s">
        <v>255</v>
      </c>
      <c r="G565" s="66">
        <v>46271</v>
      </c>
      <c r="H565">
        <v>40508754</v>
      </c>
      <c r="I565">
        <v>10</v>
      </c>
      <c r="J565" s="65" t="s">
        <v>1749</v>
      </c>
      <c r="K565" s="65" t="s">
        <v>1750</v>
      </c>
      <c r="L565" s="66">
        <v>46271</v>
      </c>
      <c r="M565" s="65" t="s">
        <v>258</v>
      </c>
      <c r="N565">
        <v>3003110</v>
      </c>
      <c r="O565" s="65" t="s">
        <v>259</v>
      </c>
      <c r="P565" s="66">
        <v>46271</v>
      </c>
      <c r="Q565" s="31">
        <f t="shared" si="16"/>
        <v>306</v>
      </c>
      <c r="R565" s="31">
        <f t="shared" si="17"/>
        <v>345</v>
      </c>
      <c r="S565" s="29">
        <f>IF($Q565&lt;Parâmetros!$E$19,$G565-1,$G565)</f>
        <v>46270</v>
      </c>
    </row>
    <row r="566" spans="1:19" ht="15" customHeight="1" x14ac:dyDescent="0.25">
      <c r="A566" s="122">
        <v>12468</v>
      </c>
      <c r="B566" s="65" t="s">
        <v>715</v>
      </c>
      <c r="C566" s="65" t="s">
        <v>262</v>
      </c>
      <c r="D566" s="66">
        <v>46271</v>
      </c>
      <c r="E566" s="67">
        <v>0.2</v>
      </c>
      <c r="F566" s="65" t="s">
        <v>255</v>
      </c>
      <c r="G566" s="66">
        <v>46271</v>
      </c>
      <c r="H566">
        <v>40508755</v>
      </c>
      <c r="I566">
        <v>10</v>
      </c>
      <c r="J566" s="65" t="s">
        <v>1751</v>
      </c>
      <c r="K566" s="65" t="s">
        <v>1752</v>
      </c>
      <c r="L566" s="66">
        <v>46271</v>
      </c>
      <c r="M566" s="65" t="s">
        <v>258</v>
      </c>
      <c r="N566">
        <v>3007280</v>
      </c>
      <c r="O566" s="65" t="s">
        <v>259</v>
      </c>
      <c r="P566" s="66">
        <v>46271</v>
      </c>
      <c r="Q566" s="31">
        <f t="shared" si="16"/>
        <v>345</v>
      </c>
      <c r="R566" s="31">
        <f t="shared" si="17"/>
        <v>357</v>
      </c>
      <c r="S566" s="29">
        <f>IF($Q566&lt;Parâmetros!$E$19,$G566-1,$G566)</f>
        <v>46270</v>
      </c>
    </row>
    <row r="567" spans="1:19" ht="15" customHeight="1" x14ac:dyDescent="0.25">
      <c r="A567" s="122">
        <v>12468</v>
      </c>
      <c r="B567" s="65" t="s">
        <v>715</v>
      </c>
      <c r="C567" s="65" t="s">
        <v>262</v>
      </c>
      <c r="D567" s="66">
        <v>46271</v>
      </c>
      <c r="E567" s="67">
        <v>0.48</v>
      </c>
      <c r="F567" s="65" t="s">
        <v>255</v>
      </c>
      <c r="G567" s="66">
        <v>46271</v>
      </c>
      <c r="H567">
        <v>40508756</v>
      </c>
      <c r="I567">
        <v>10</v>
      </c>
      <c r="J567" s="65" t="s">
        <v>1753</v>
      </c>
      <c r="K567" s="65" t="s">
        <v>1754</v>
      </c>
      <c r="L567" s="66">
        <v>46271</v>
      </c>
      <c r="M567" s="65" t="s">
        <v>258</v>
      </c>
      <c r="N567">
        <v>3007279</v>
      </c>
      <c r="O567" s="65" t="s">
        <v>259</v>
      </c>
      <c r="P567" s="66">
        <v>46271</v>
      </c>
      <c r="Q567" s="31">
        <f t="shared" si="16"/>
        <v>358</v>
      </c>
      <c r="R567" s="31">
        <f t="shared" si="17"/>
        <v>386</v>
      </c>
      <c r="S567" s="29">
        <f>IF($Q567&lt;Parâmetros!$E$19,$G567-1,$G567)</f>
        <v>46270</v>
      </c>
    </row>
    <row r="568" spans="1:19" ht="15" customHeight="1" x14ac:dyDescent="0.25">
      <c r="A568" s="122">
        <v>12468</v>
      </c>
      <c r="B568" s="65" t="s">
        <v>715</v>
      </c>
      <c r="C568" s="65" t="s">
        <v>262</v>
      </c>
      <c r="D568" s="66">
        <v>46271</v>
      </c>
      <c r="E568" s="67">
        <v>0.43</v>
      </c>
      <c r="F568" s="65" t="s">
        <v>255</v>
      </c>
      <c r="G568" s="66">
        <v>46271</v>
      </c>
      <c r="H568">
        <v>40508757</v>
      </c>
      <c r="I568">
        <v>10</v>
      </c>
      <c r="J568" s="65" t="s">
        <v>1755</v>
      </c>
      <c r="K568" s="65" t="s">
        <v>1756</v>
      </c>
      <c r="L568" s="66">
        <v>46271</v>
      </c>
      <c r="M568" s="65" t="s">
        <v>258</v>
      </c>
      <c r="N568">
        <v>3007295</v>
      </c>
      <c r="O568" s="65" t="s">
        <v>259</v>
      </c>
      <c r="P568" s="66">
        <v>46271</v>
      </c>
      <c r="Q568" s="31">
        <f t="shared" si="16"/>
        <v>387</v>
      </c>
      <c r="R568" s="31">
        <f t="shared" si="17"/>
        <v>413</v>
      </c>
      <c r="S568" s="29">
        <f>IF($Q568&lt;Parâmetros!$E$19,$G568-1,$G568)</f>
        <v>46270</v>
      </c>
    </row>
    <row r="569" spans="1:19" ht="15" customHeight="1" x14ac:dyDescent="0.25">
      <c r="A569" s="122">
        <v>12468</v>
      </c>
      <c r="B569" s="65" t="s">
        <v>715</v>
      </c>
      <c r="C569" s="65" t="s">
        <v>262</v>
      </c>
      <c r="D569" s="66">
        <v>46273</v>
      </c>
      <c r="E569" s="67">
        <v>0.4</v>
      </c>
      <c r="F569" s="65" t="s">
        <v>255</v>
      </c>
      <c r="G569" s="66">
        <v>46273</v>
      </c>
      <c r="H569">
        <v>40512111</v>
      </c>
      <c r="I569">
        <v>10</v>
      </c>
      <c r="J569" s="65" t="s">
        <v>2455</v>
      </c>
      <c r="K569" s="65" t="s">
        <v>2456</v>
      </c>
      <c r="L569" s="66">
        <v>46273</v>
      </c>
      <c r="M569" s="65" t="s">
        <v>261</v>
      </c>
      <c r="N569" s="65" t="s">
        <v>264</v>
      </c>
      <c r="O569" s="65" t="s">
        <v>259</v>
      </c>
      <c r="P569" s="66">
        <v>46273</v>
      </c>
      <c r="Q569" s="31">
        <f t="shared" si="16"/>
        <v>31</v>
      </c>
      <c r="R569" s="31">
        <f t="shared" si="17"/>
        <v>54</v>
      </c>
      <c r="S569" s="29">
        <f>IF($Q569&lt;Parâmetros!$E$19,$G569-1,$G569)</f>
        <v>46272</v>
      </c>
    </row>
    <row r="570" spans="1:19" ht="15" customHeight="1" x14ac:dyDescent="0.25">
      <c r="A570" s="122">
        <v>12468</v>
      </c>
      <c r="B570" s="65" t="s">
        <v>715</v>
      </c>
      <c r="C570" s="65" t="s">
        <v>262</v>
      </c>
      <c r="D570" s="66">
        <v>46273</v>
      </c>
      <c r="E570" s="67">
        <v>0.13</v>
      </c>
      <c r="F570" s="65" t="s">
        <v>255</v>
      </c>
      <c r="G570" s="66">
        <v>46273</v>
      </c>
      <c r="H570">
        <v>40511687</v>
      </c>
      <c r="I570">
        <v>10</v>
      </c>
      <c r="J570" s="65" t="s">
        <v>2457</v>
      </c>
      <c r="K570" s="65" t="s">
        <v>2458</v>
      </c>
      <c r="L570" s="66">
        <v>46273</v>
      </c>
      <c r="M570" s="65" t="s">
        <v>258</v>
      </c>
      <c r="N570">
        <v>3009384</v>
      </c>
      <c r="O570" s="65" t="s">
        <v>259</v>
      </c>
      <c r="P570" s="66">
        <v>46273</v>
      </c>
      <c r="Q570" s="31">
        <f t="shared" si="16"/>
        <v>55</v>
      </c>
      <c r="R570" s="31">
        <f t="shared" si="17"/>
        <v>63</v>
      </c>
      <c r="S570" s="29">
        <f>IF($Q570&lt;Parâmetros!$E$19,$G570-1,$G570)</f>
        <v>46272</v>
      </c>
    </row>
    <row r="571" spans="1:19" ht="15" customHeight="1" x14ac:dyDescent="0.25">
      <c r="A571" s="122">
        <v>12468</v>
      </c>
      <c r="B571" s="65" t="s">
        <v>715</v>
      </c>
      <c r="C571" s="65" t="s">
        <v>262</v>
      </c>
      <c r="D571" s="66">
        <v>46273</v>
      </c>
      <c r="E571" s="67">
        <v>0.11</v>
      </c>
      <c r="F571" s="65" t="s">
        <v>255</v>
      </c>
      <c r="G571" s="66">
        <v>46273</v>
      </c>
      <c r="H571">
        <v>40511667</v>
      </c>
      <c r="I571">
        <v>10</v>
      </c>
      <c r="J571" s="65" t="s">
        <v>2459</v>
      </c>
      <c r="K571" s="65" t="s">
        <v>2460</v>
      </c>
      <c r="L571" s="66">
        <v>46273</v>
      </c>
      <c r="M571" s="65" t="s">
        <v>258</v>
      </c>
      <c r="N571">
        <v>3007290</v>
      </c>
      <c r="O571" s="65" t="s">
        <v>259</v>
      </c>
      <c r="P571" s="66">
        <v>46273</v>
      </c>
      <c r="Q571" s="31">
        <f t="shared" si="16"/>
        <v>63</v>
      </c>
      <c r="R571" s="31">
        <f t="shared" si="17"/>
        <v>70</v>
      </c>
      <c r="S571" s="29">
        <f>IF($Q571&lt;Parâmetros!$E$19,$G571-1,$G571)</f>
        <v>46272</v>
      </c>
    </row>
    <row r="572" spans="1:19" ht="15" customHeight="1" x14ac:dyDescent="0.25">
      <c r="A572" s="122">
        <v>12468</v>
      </c>
      <c r="B572" s="65" t="s">
        <v>715</v>
      </c>
      <c r="C572" s="65" t="s">
        <v>262</v>
      </c>
      <c r="D572" s="66">
        <v>46273</v>
      </c>
      <c r="E572" s="67">
        <v>0.36</v>
      </c>
      <c r="F572" s="65" t="s">
        <v>255</v>
      </c>
      <c r="G572" s="66">
        <v>46273</v>
      </c>
      <c r="H572">
        <v>40511665</v>
      </c>
      <c r="I572">
        <v>10</v>
      </c>
      <c r="J572" s="65" t="s">
        <v>2461</v>
      </c>
      <c r="K572" s="65" t="s">
        <v>2462</v>
      </c>
      <c r="L572" s="66">
        <v>46273</v>
      </c>
      <c r="M572" s="65" t="s">
        <v>258</v>
      </c>
      <c r="N572">
        <v>3007051</v>
      </c>
      <c r="O572" s="65" t="s">
        <v>259</v>
      </c>
      <c r="P572" s="66">
        <v>46273</v>
      </c>
      <c r="Q572" s="31">
        <f t="shared" si="16"/>
        <v>70</v>
      </c>
      <c r="R572" s="31">
        <f t="shared" si="17"/>
        <v>92</v>
      </c>
      <c r="S572" s="29">
        <f>IF($Q572&lt;Parâmetros!$E$19,$G572-1,$G572)</f>
        <v>46272</v>
      </c>
    </row>
    <row r="573" spans="1:19" ht="15" customHeight="1" x14ac:dyDescent="0.25">
      <c r="A573" s="122">
        <v>12468</v>
      </c>
      <c r="B573" s="65" t="s">
        <v>715</v>
      </c>
      <c r="C573" s="65" t="s">
        <v>262</v>
      </c>
      <c r="D573" s="66">
        <v>46273</v>
      </c>
      <c r="E573" s="67">
        <v>0.18</v>
      </c>
      <c r="F573" s="65" t="s">
        <v>255</v>
      </c>
      <c r="G573" s="66">
        <v>46273</v>
      </c>
      <c r="H573">
        <v>40511664</v>
      </c>
      <c r="I573">
        <v>10</v>
      </c>
      <c r="J573" s="65" t="s">
        <v>2463</v>
      </c>
      <c r="K573" s="65" t="s">
        <v>2464</v>
      </c>
      <c r="L573" s="66">
        <v>46273</v>
      </c>
      <c r="M573" s="65" t="s">
        <v>258</v>
      </c>
      <c r="N573">
        <v>3010411</v>
      </c>
      <c r="O573" s="65" t="s">
        <v>259</v>
      </c>
      <c r="P573" s="66">
        <v>46273</v>
      </c>
      <c r="Q573" s="31">
        <f t="shared" si="16"/>
        <v>92</v>
      </c>
      <c r="R573" s="31">
        <f t="shared" si="17"/>
        <v>103</v>
      </c>
      <c r="S573" s="29">
        <f>IF($Q573&lt;Parâmetros!$E$19,$G573-1,$G573)</f>
        <v>46272</v>
      </c>
    </row>
    <row r="574" spans="1:19" ht="15" customHeight="1" x14ac:dyDescent="0.25">
      <c r="A574" s="122">
        <v>12468</v>
      </c>
      <c r="B574" s="65" t="s">
        <v>715</v>
      </c>
      <c r="C574" s="65" t="s">
        <v>262</v>
      </c>
      <c r="D574" s="66">
        <v>46273</v>
      </c>
      <c r="E574" s="67">
        <v>0.32</v>
      </c>
      <c r="F574" s="65" t="s">
        <v>255</v>
      </c>
      <c r="G574" s="66">
        <v>46273</v>
      </c>
      <c r="H574">
        <v>40511663</v>
      </c>
      <c r="I574">
        <v>10</v>
      </c>
      <c r="J574" s="65" t="s">
        <v>2465</v>
      </c>
      <c r="K574" s="65" t="s">
        <v>2466</v>
      </c>
      <c r="L574" s="66">
        <v>46273</v>
      </c>
      <c r="M574" s="65" t="s">
        <v>258</v>
      </c>
      <c r="N574">
        <v>3010417</v>
      </c>
      <c r="O574" s="65" t="s">
        <v>259</v>
      </c>
      <c r="P574" s="66">
        <v>46273</v>
      </c>
      <c r="Q574" s="31">
        <f t="shared" ref="Q574:Q637" si="18">IFERROR(VALUE(LEFT($J574,2))*60+VALUE(MID($J574,4,2)),9999)</f>
        <v>104</v>
      </c>
      <c r="R574" s="31">
        <f t="shared" ref="R574:R637" si="19">IFERROR(VALUE(LEFT($K574,2))*60+VALUE(MID($K574,4,2)),"")</f>
        <v>123</v>
      </c>
      <c r="S574" s="29">
        <f>IF($Q574&lt;Parâmetros!$E$19,$G574-1,$G574)</f>
        <v>46272</v>
      </c>
    </row>
    <row r="575" spans="1:19" ht="15" customHeight="1" x14ac:dyDescent="0.25">
      <c r="A575" s="122">
        <v>12468</v>
      </c>
      <c r="B575" s="65" t="s">
        <v>715</v>
      </c>
      <c r="C575" s="65" t="s">
        <v>262</v>
      </c>
      <c r="D575" s="66">
        <v>46273</v>
      </c>
      <c r="E575" s="67">
        <v>0.19</v>
      </c>
      <c r="F575" s="65" t="s">
        <v>255</v>
      </c>
      <c r="G575" s="66">
        <v>46273</v>
      </c>
      <c r="H575">
        <v>40511662</v>
      </c>
      <c r="I575">
        <v>10</v>
      </c>
      <c r="J575" s="65" t="s">
        <v>2467</v>
      </c>
      <c r="K575" s="65" t="s">
        <v>2468</v>
      </c>
      <c r="L575" s="66">
        <v>46273</v>
      </c>
      <c r="M575" s="65" t="s">
        <v>258</v>
      </c>
      <c r="N575">
        <v>3002831</v>
      </c>
      <c r="O575" s="65" t="s">
        <v>259</v>
      </c>
      <c r="P575" s="66">
        <v>46273</v>
      </c>
      <c r="Q575" s="31">
        <f t="shared" si="18"/>
        <v>123</v>
      </c>
      <c r="R575" s="31">
        <f t="shared" si="19"/>
        <v>135</v>
      </c>
      <c r="S575" s="29">
        <f>IF($Q575&lt;Parâmetros!$E$19,$G575-1,$G575)</f>
        <v>46272</v>
      </c>
    </row>
    <row r="576" spans="1:19" ht="15" customHeight="1" x14ac:dyDescent="0.25">
      <c r="A576" s="122">
        <v>12468</v>
      </c>
      <c r="B576" s="65" t="s">
        <v>715</v>
      </c>
      <c r="C576" s="65" t="s">
        <v>262</v>
      </c>
      <c r="D576" s="66">
        <v>46273</v>
      </c>
      <c r="E576" s="67">
        <v>0.02</v>
      </c>
      <c r="F576" s="65" t="s">
        <v>255</v>
      </c>
      <c r="G576" s="66">
        <v>46273</v>
      </c>
      <c r="H576">
        <v>40511662</v>
      </c>
      <c r="I576">
        <v>10</v>
      </c>
      <c r="J576" s="65" t="s">
        <v>2469</v>
      </c>
      <c r="K576" s="65" t="s">
        <v>2470</v>
      </c>
      <c r="L576" s="66">
        <v>46273</v>
      </c>
      <c r="M576" s="65" t="s">
        <v>258</v>
      </c>
      <c r="N576">
        <v>3002831</v>
      </c>
      <c r="O576" s="65" t="s">
        <v>259</v>
      </c>
      <c r="P576" s="66">
        <v>46273</v>
      </c>
      <c r="Q576" s="31">
        <f t="shared" si="18"/>
        <v>135</v>
      </c>
      <c r="R576" s="31">
        <f t="shared" si="19"/>
        <v>136</v>
      </c>
      <c r="S576" s="29">
        <f>IF($Q576&lt;Parâmetros!$E$19,$G576-1,$G576)</f>
        <v>46272</v>
      </c>
    </row>
    <row r="577" spans="1:19" ht="15" customHeight="1" x14ac:dyDescent="0.25">
      <c r="A577" s="122">
        <v>12468</v>
      </c>
      <c r="B577" s="65" t="s">
        <v>715</v>
      </c>
      <c r="C577" s="65" t="s">
        <v>262</v>
      </c>
      <c r="D577" s="66">
        <v>46273</v>
      </c>
      <c r="E577" s="67">
        <v>0.21</v>
      </c>
      <c r="F577" s="65" t="s">
        <v>255</v>
      </c>
      <c r="G577" s="66">
        <v>46273</v>
      </c>
      <c r="H577">
        <v>40511659</v>
      </c>
      <c r="I577">
        <v>10</v>
      </c>
      <c r="J577" s="65" t="s">
        <v>2471</v>
      </c>
      <c r="K577" s="65" t="s">
        <v>2472</v>
      </c>
      <c r="L577" s="66">
        <v>46273</v>
      </c>
      <c r="M577" s="65" t="s">
        <v>258</v>
      </c>
      <c r="N577">
        <v>3007034</v>
      </c>
      <c r="O577" s="65" t="s">
        <v>259</v>
      </c>
      <c r="P577" s="66">
        <v>46273</v>
      </c>
      <c r="Q577" s="31">
        <f t="shared" si="18"/>
        <v>137</v>
      </c>
      <c r="R577" s="31">
        <f t="shared" si="19"/>
        <v>149</v>
      </c>
      <c r="S577" s="29">
        <f>IF($Q577&lt;Parâmetros!$E$19,$G577-1,$G577)</f>
        <v>46272</v>
      </c>
    </row>
    <row r="578" spans="1:19" ht="15" customHeight="1" x14ac:dyDescent="0.25">
      <c r="A578" s="122">
        <v>12468</v>
      </c>
      <c r="B578" s="65" t="s">
        <v>715</v>
      </c>
      <c r="C578" s="65" t="s">
        <v>262</v>
      </c>
      <c r="D578" s="66">
        <v>46273</v>
      </c>
      <c r="E578" s="67">
        <v>7.0000000000000007E-2</v>
      </c>
      <c r="F578" s="65" t="s">
        <v>255</v>
      </c>
      <c r="G578" s="66">
        <v>46273</v>
      </c>
      <c r="H578">
        <v>40512111</v>
      </c>
      <c r="I578">
        <v>10</v>
      </c>
      <c r="J578" s="65" t="s">
        <v>2473</v>
      </c>
      <c r="K578" s="65" t="s">
        <v>2474</v>
      </c>
      <c r="L578" s="66">
        <v>46273</v>
      </c>
      <c r="M578" s="65" t="s">
        <v>261</v>
      </c>
      <c r="N578" s="65" t="s">
        <v>264</v>
      </c>
      <c r="O578" s="65" t="s">
        <v>259</v>
      </c>
      <c r="P578" s="66">
        <v>46273</v>
      </c>
      <c r="Q578" s="31">
        <f t="shared" si="18"/>
        <v>151</v>
      </c>
      <c r="R578" s="31">
        <f t="shared" si="19"/>
        <v>156</v>
      </c>
      <c r="S578" s="29">
        <f>IF($Q578&lt;Parâmetros!$E$19,$G578-1,$G578)</f>
        <v>46272</v>
      </c>
    </row>
    <row r="579" spans="1:19" ht="15" customHeight="1" x14ac:dyDescent="0.25">
      <c r="A579" s="122">
        <v>12468</v>
      </c>
      <c r="B579" s="65" t="s">
        <v>715</v>
      </c>
      <c r="C579" s="65" t="s">
        <v>262</v>
      </c>
      <c r="D579" s="66">
        <v>46274</v>
      </c>
      <c r="E579" s="67">
        <v>4.03</v>
      </c>
      <c r="F579" s="65" t="s">
        <v>255</v>
      </c>
      <c r="G579" s="66">
        <v>46273</v>
      </c>
      <c r="H579">
        <v>40505324</v>
      </c>
      <c r="I579">
        <v>20</v>
      </c>
      <c r="J579" s="65" t="s">
        <v>2695</v>
      </c>
      <c r="K579" s="65" t="s">
        <v>2696</v>
      </c>
      <c r="L579" s="66">
        <v>46273</v>
      </c>
      <c r="M579" s="65" t="s">
        <v>261</v>
      </c>
      <c r="N579" s="65" t="s">
        <v>264</v>
      </c>
      <c r="O579" s="65" t="s">
        <v>259</v>
      </c>
      <c r="P579" s="66">
        <v>46274</v>
      </c>
      <c r="Q579" s="31">
        <f t="shared" si="18"/>
        <v>156</v>
      </c>
      <c r="R579" s="31">
        <f t="shared" si="19"/>
        <v>398</v>
      </c>
      <c r="S579" s="29">
        <f>IF($Q579&lt;Parâmetros!$E$19,$G579-1,$G579)</f>
        <v>46272</v>
      </c>
    </row>
    <row r="580" spans="1:19" ht="15" customHeight="1" x14ac:dyDescent="0.25">
      <c r="A580" s="122">
        <v>12468</v>
      </c>
      <c r="B580" s="65" t="s">
        <v>715</v>
      </c>
      <c r="C580" s="65" t="s">
        <v>262</v>
      </c>
      <c r="D580" s="66">
        <v>46275</v>
      </c>
      <c r="E580" s="67">
        <v>6.67</v>
      </c>
      <c r="F580" s="65" t="s">
        <v>255</v>
      </c>
      <c r="G580" s="66">
        <v>46274</v>
      </c>
      <c r="H580">
        <v>40505293</v>
      </c>
      <c r="I580">
        <v>20</v>
      </c>
      <c r="J580" s="65" t="s">
        <v>2915</v>
      </c>
      <c r="K580" s="65" t="s">
        <v>2916</v>
      </c>
      <c r="L580" s="66">
        <v>46274</v>
      </c>
      <c r="M580" s="65" t="s">
        <v>261</v>
      </c>
      <c r="N580">
        <v>3007377</v>
      </c>
      <c r="O580" s="65" t="s">
        <v>259</v>
      </c>
      <c r="P580" s="66">
        <v>46275</v>
      </c>
      <c r="Q580" s="31">
        <f t="shared" si="18"/>
        <v>19</v>
      </c>
      <c r="R580" s="31">
        <f t="shared" si="19"/>
        <v>419</v>
      </c>
      <c r="S580" s="29">
        <f>IF($Q580&lt;Parâmetros!$E$19,$G580-1,$G580)</f>
        <v>46273</v>
      </c>
    </row>
    <row r="581" spans="1:19" ht="15" customHeight="1" x14ac:dyDescent="0.25">
      <c r="A581" s="122">
        <v>12468</v>
      </c>
      <c r="B581" s="65" t="s">
        <v>715</v>
      </c>
      <c r="C581" s="65" t="s">
        <v>262</v>
      </c>
      <c r="D581" s="66">
        <v>46275</v>
      </c>
      <c r="E581" s="67">
        <v>0.14000000000000001</v>
      </c>
      <c r="F581" s="65" t="s">
        <v>255</v>
      </c>
      <c r="G581" s="66">
        <v>46275</v>
      </c>
      <c r="H581">
        <v>40512107</v>
      </c>
      <c r="I581">
        <v>10</v>
      </c>
      <c r="J581" s="65" t="s">
        <v>2917</v>
      </c>
      <c r="K581" s="65" t="s">
        <v>2918</v>
      </c>
      <c r="L581" s="66">
        <v>46275</v>
      </c>
      <c r="M581" s="65" t="s">
        <v>261</v>
      </c>
      <c r="N581">
        <v>3009112</v>
      </c>
      <c r="O581" s="65" t="s">
        <v>259</v>
      </c>
      <c r="P581" s="66">
        <v>46275</v>
      </c>
      <c r="Q581" s="31">
        <f t="shared" si="18"/>
        <v>79</v>
      </c>
      <c r="R581" s="31">
        <f t="shared" si="19"/>
        <v>88</v>
      </c>
      <c r="S581" s="29">
        <f>IF($Q581&lt;Parâmetros!$E$19,$G581-1,$G581)</f>
        <v>46274</v>
      </c>
    </row>
    <row r="582" spans="1:19" ht="15" customHeight="1" x14ac:dyDescent="0.25">
      <c r="A582" s="122">
        <v>12468</v>
      </c>
      <c r="B582" s="65" t="s">
        <v>715</v>
      </c>
      <c r="C582" s="65" t="s">
        <v>262</v>
      </c>
      <c r="D582" s="66">
        <v>46275</v>
      </c>
      <c r="E582" s="67">
        <v>5.26</v>
      </c>
      <c r="F582" s="65" t="s">
        <v>255</v>
      </c>
      <c r="G582" s="66">
        <v>46275</v>
      </c>
      <c r="H582">
        <v>40513314</v>
      </c>
      <c r="I582">
        <v>10</v>
      </c>
      <c r="J582" s="65" t="s">
        <v>2919</v>
      </c>
      <c r="K582" s="65" t="s">
        <v>2920</v>
      </c>
      <c r="L582" s="66">
        <v>46275</v>
      </c>
      <c r="M582" s="65" t="s">
        <v>261</v>
      </c>
      <c r="N582">
        <v>3012986</v>
      </c>
      <c r="O582" s="65" t="s">
        <v>259</v>
      </c>
      <c r="P582" s="66">
        <v>46275</v>
      </c>
      <c r="Q582" s="31">
        <f t="shared" si="18"/>
        <v>89</v>
      </c>
      <c r="R582" s="31">
        <f t="shared" si="19"/>
        <v>405</v>
      </c>
      <c r="S582" s="29">
        <f>IF($Q582&lt;Parâmetros!$E$19,$G582-1,$G582)</f>
        <v>46274</v>
      </c>
    </row>
    <row r="583" spans="1:19" ht="15" customHeight="1" x14ac:dyDescent="0.25">
      <c r="A583" s="122">
        <v>12468</v>
      </c>
      <c r="B583" s="65" t="s">
        <v>715</v>
      </c>
      <c r="C583" s="65" t="s">
        <v>262</v>
      </c>
      <c r="D583" s="66">
        <v>46276</v>
      </c>
      <c r="E583" s="67">
        <v>2.75</v>
      </c>
      <c r="F583" s="65" t="s">
        <v>255</v>
      </c>
      <c r="G583" s="66">
        <v>46276</v>
      </c>
      <c r="H583">
        <v>40506141</v>
      </c>
      <c r="I583">
        <v>20</v>
      </c>
      <c r="J583" s="65" t="s">
        <v>3072</v>
      </c>
      <c r="K583" s="65" t="s">
        <v>3073</v>
      </c>
      <c r="L583" s="66">
        <v>46276</v>
      </c>
      <c r="M583" s="65" t="s">
        <v>261</v>
      </c>
      <c r="N583" s="65" t="s">
        <v>264</v>
      </c>
      <c r="O583" s="65" t="s">
        <v>259</v>
      </c>
      <c r="P583" s="66">
        <v>46276</v>
      </c>
      <c r="Q583" s="31">
        <f t="shared" si="18"/>
        <v>9</v>
      </c>
      <c r="R583" s="31">
        <f t="shared" si="19"/>
        <v>174</v>
      </c>
      <c r="S583" s="29">
        <f>IF($Q583&lt;Parâmetros!$E$19,$G583-1,$G583)</f>
        <v>46275</v>
      </c>
    </row>
    <row r="584" spans="1:19" ht="15" customHeight="1" x14ac:dyDescent="0.25">
      <c r="A584" s="122">
        <v>12468</v>
      </c>
      <c r="B584" s="65" t="s">
        <v>715</v>
      </c>
      <c r="C584" s="65" t="s">
        <v>262</v>
      </c>
      <c r="D584" s="66">
        <v>46276</v>
      </c>
      <c r="E584" s="67">
        <v>0.42</v>
      </c>
      <c r="F584" s="65" t="s">
        <v>255</v>
      </c>
      <c r="G584" s="66">
        <v>46276</v>
      </c>
      <c r="H584">
        <v>40494286</v>
      </c>
      <c r="I584">
        <v>10</v>
      </c>
      <c r="J584" s="65" t="s">
        <v>3074</v>
      </c>
      <c r="K584" s="65" t="s">
        <v>3075</v>
      </c>
      <c r="L584" s="66">
        <v>46276</v>
      </c>
      <c r="M584" s="65" t="s">
        <v>258</v>
      </c>
      <c r="N584">
        <v>3003105</v>
      </c>
      <c r="O584" s="65" t="s">
        <v>259</v>
      </c>
      <c r="P584" s="66">
        <v>46276</v>
      </c>
      <c r="Q584" s="31">
        <f t="shared" si="18"/>
        <v>174</v>
      </c>
      <c r="R584" s="31">
        <f t="shared" si="19"/>
        <v>199</v>
      </c>
      <c r="S584" s="29">
        <f>IF($Q584&lt;Parâmetros!$E$19,$G584-1,$G584)</f>
        <v>46275</v>
      </c>
    </row>
    <row r="585" spans="1:19" ht="15" customHeight="1" x14ac:dyDescent="0.25">
      <c r="A585" s="122">
        <v>12468</v>
      </c>
      <c r="B585" s="65" t="s">
        <v>715</v>
      </c>
      <c r="C585" s="65" t="s">
        <v>262</v>
      </c>
      <c r="D585" s="66">
        <v>46276</v>
      </c>
      <c r="E585" s="67">
        <v>0.05</v>
      </c>
      <c r="F585" s="65" t="s">
        <v>255</v>
      </c>
      <c r="G585" s="66">
        <v>46276</v>
      </c>
      <c r="H585">
        <v>40508742</v>
      </c>
      <c r="I585">
        <v>10</v>
      </c>
      <c r="J585" s="65" t="s">
        <v>3076</v>
      </c>
      <c r="K585" s="65" t="s">
        <v>3077</v>
      </c>
      <c r="L585" s="66">
        <v>46276</v>
      </c>
      <c r="M585" s="65" t="s">
        <v>258</v>
      </c>
      <c r="N585">
        <v>3003110</v>
      </c>
      <c r="O585" s="65" t="s">
        <v>259</v>
      </c>
      <c r="P585" s="66">
        <v>46276</v>
      </c>
      <c r="Q585" s="31">
        <f t="shared" si="18"/>
        <v>200</v>
      </c>
      <c r="R585" s="31">
        <f t="shared" si="19"/>
        <v>203</v>
      </c>
      <c r="S585" s="29">
        <f>IF($Q585&lt;Parâmetros!$E$19,$G585-1,$G585)</f>
        <v>46275</v>
      </c>
    </row>
    <row r="586" spans="1:19" ht="15" customHeight="1" x14ac:dyDescent="0.25">
      <c r="A586" s="122">
        <v>12468</v>
      </c>
      <c r="B586" s="65" t="s">
        <v>715</v>
      </c>
      <c r="C586" s="65" t="s">
        <v>263</v>
      </c>
      <c r="D586" s="66">
        <v>46276</v>
      </c>
      <c r="E586" s="67">
        <v>1.1399999999999999</v>
      </c>
      <c r="F586" s="65" t="s">
        <v>255</v>
      </c>
      <c r="G586" s="66">
        <v>46276</v>
      </c>
      <c r="H586">
        <v>40511329</v>
      </c>
      <c r="I586">
        <v>10</v>
      </c>
      <c r="J586" s="65" t="s">
        <v>3078</v>
      </c>
      <c r="K586" s="65" t="s">
        <v>3079</v>
      </c>
      <c r="L586" s="66">
        <v>46276</v>
      </c>
      <c r="M586" s="65" t="s">
        <v>258</v>
      </c>
      <c r="N586">
        <v>3010914</v>
      </c>
      <c r="O586" s="65" t="s">
        <v>259</v>
      </c>
      <c r="P586" s="66">
        <v>46276</v>
      </c>
      <c r="Q586" s="31">
        <f t="shared" si="18"/>
        <v>203</v>
      </c>
      <c r="R586" s="31">
        <f t="shared" si="19"/>
        <v>271</v>
      </c>
      <c r="S586" s="29">
        <f>IF($Q586&lt;Parâmetros!$E$19,$G586-1,$G586)</f>
        <v>46275</v>
      </c>
    </row>
    <row r="587" spans="1:19" ht="15" customHeight="1" x14ac:dyDescent="0.25">
      <c r="A587" s="122">
        <v>12468</v>
      </c>
      <c r="B587" s="65" t="s">
        <v>715</v>
      </c>
      <c r="C587" s="65" t="s">
        <v>262</v>
      </c>
      <c r="D587" s="66">
        <v>46276</v>
      </c>
      <c r="E587" s="67">
        <v>0.15</v>
      </c>
      <c r="F587" s="65" t="s">
        <v>255</v>
      </c>
      <c r="G587" s="66">
        <v>46276</v>
      </c>
      <c r="H587">
        <v>40511365</v>
      </c>
      <c r="I587">
        <v>10</v>
      </c>
      <c r="J587" s="65" t="s">
        <v>3080</v>
      </c>
      <c r="K587" s="65" t="s">
        <v>3081</v>
      </c>
      <c r="L587" s="66">
        <v>46276</v>
      </c>
      <c r="M587" s="65" t="s">
        <v>258</v>
      </c>
      <c r="N587">
        <v>3005533</v>
      </c>
      <c r="O587" s="65" t="s">
        <v>259</v>
      </c>
      <c r="P587" s="66">
        <v>46276</v>
      </c>
      <c r="Q587" s="31">
        <f t="shared" si="18"/>
        <v>272</v>
      </c>
      <c r="R587" s="31">
        <f t="shared" si="19"/>
        <v>281</v>
      </c>
      <c r="S587" s="29">
        <f>IF($Q587&lt;Parâmetros!$E$19,$G587-1,$G587)</f>
        <v>46275</v>
      </c>
    </row>
    <row r="588" spans="1:19" ht="15" customHeight="1" x14ac:dyDescent="0.25">
      <c r="A588" s="122">
        <v>12468</v>
      </c>
      <c r="B588" s="65" t="s">
        <v>715</v>
      </c>
      <c r="C588" s="65" t="s">
        <v>262</v>
      </c>
      <c r="D588" s="66">
        <v>46276</v>
      </c>
      <c r="E588" s="67">
        <v>0.05</v>
      </c>
      <c r="F588" s="65" t="s">
        <v>255</v>
      </c>
      <c r="G588" s="66">
        <v>46276</v>
      </c>
      <c r="H588">
        <v>40511396</v>
      </c>
      <c r="I588">
        <v>10</v>
      </c>
      <c r="J588" s="65" t="s">
        <v>3082</v>
      </c>
      <c r="K588" s="65" t="s">
        <v>3083</v>
      </c>
      <c r="L588" s="66">
        <v>46276</v>
      </c>
      <c r="M588" s="65" t="s">
        <v>258</v>
      </c>
      <c r="N588">
        <v>3003105</v>
      </c>
      <c r="O588" s="65" t="s">
        <v>259</v>
      </c>
      <c r="P588" s="66">
        <v>46276</v>
      </c>
      <c r="Q588" s="31">
        <f t="shared" si="18"/>
        <v>281</v>
      </c>
      <c r="R588" s="31">
        <f t="shared" si="19"/>
        <v>284</v>
      </c>
      <c r="S588" s="29">
        <f>IF($Q588&lt;Parâmetros!$E$19,$G588-1,$G588)</f>
        <v>46275</v>
      </c>
    </row>
    <row r="589" spans="1:19" ht="15" customHeight="1" x14ac:dyDescent="0.25">
      <c r="A589" s="122">
        <v>12468</v>
      </c>
      <c r="B589" s="65" t="s">
        <v>715</v>
      </c>
      <c r="C589" s="65" t="s">
        <v>262</v>
      </c>
      <c r="D589" s="66">
        <v>46276</v>
      </c>
      <c r="E589" s="67">
        <v>0.04</v>
      </c>
      <c r="F589" s="65" t="s">
        <v>255</v>
      </c>
      <c r="G589" s="66">
        <v>46276</v>
      </c>
      <c r="H589">
        <v>40511398</v>
      </c>
      <c r="I589">
        <v>10</v>
      </c>
      <c r="J589" s="65" t="s">
        <v>3084</v>
      </c>
      <c r="K589" s="65" t="s">
        <v>3085</v>
      </c>
      <c r="L589" s="66">
        <v>46276</v>
      </c>
      <c r="M589" s="65" t="s">
        <v>258</v>
      </c>
      <c r="N589">
        <v>3007032</v>
      </c>
      <c r="O589" s="65" t="s">
        <v>259</v>
      </c>
      <c r="P589" s="66">
        <v>46276</v>
      </c>
      <c r="Q589" s="31">
        <f t="shared" si="18"/>
        <v>286</v>
      </c>
      <c r="R589" s="31">
        <f t="shared" si="19"/>
        <v>289</v>
      </c>
      <c r="S589" s="29">
        <f>IF($Q589&lt;Parâmetros!$E$19,$G589-1,$G589)</f>
        <v>46275</v>
      </c>
    </row>
    <row r="590" spans="1:19" ht="15" customHeight="1" x14ac:dyDescent="0.25">
      <c r="A590" s="122">
        <v>12468</v>
      </c>
      <c r="B590" s="65" t="s">
        <v>715</v>
      </c>
      <c r="C590" s="65" t="s">
        <v>262</v>
      </c>
      <c r="D590" s="66">
        <v>46276</v>
      </c>
      <c r="E590" s="67">
        <v>0.04</v>
      </c>
      <c r="F590" s="65" t="s">
        <v>255</v>
      </c>
      <c r="G590" s="66">
        <v>46276</v>
      </c>
      <c r="H590">
        <v>40511399</v>
      </c>
      <c r="I590">
        <v>10</v>
      </c>
      <c r="J590" s="65" t="s">
        <v>3086</v>
      </c>
      <c r="K590" s="65" t="s">
        <v>3087</v>
      </c>
      <c r="L590" s="66">
        <v>46276</v>
      </c>
      <c r="M590" s="65" t="s">
        <v>258</v>
      </c>
      <c r="N590">
        <v>3009113</v>
      </c>
      <c r="O590" s="65" t="s">
        <v>259</v>
      </c>
      <c r="P590" s="66">
        <v>46276</v>
      </c>
      <c r="Q590" s="31">
        <f t="shared" si="18"/>
        <v>289</v>
      </c>
      <c r="R590" s="31">
        <f t="shared" si="19"/>
        <v>292</v>
      </c>
      <c r="S590" s="29">
        <f>IF($Q590&lt;Parâmetros!$E$19,$G590-1,$G590)</f>
        <v>46275</v>
      </c>
    </row>
    <row r="591" spans="1:19" ht="15" customHeight="1" x14ac:dyDescent="0.25">
      <c r="A591" s="122">
        <v>12468</v>
      </c>
      <c r="B591" s="65" t="s">
        <v>715</v>
      </c>
      <c r="C591" s="65" t="s">
        <v>262</v>
      </c>
      <c r="D591" s="66">
        <v>46276</v>
      </c>
      <c r="E591" s="67">
        <v>0.08</v>
      </c>
      <c r="F591" s="65" t="s">
        <v>255</v>
      </c>
      <c r="G591" s="66">
        <v>46276</v>
      </c>
      <c r="H591">
        <v>40511400</v>
      </c>
      <c r="I591">
        <v>10</v>
      </c>
      <c r="J591" s="65" t="s">
        <v>3088</v>
      </c>
      <c r="K591" s="65" t="s">
        <v>3089</v>
      </c>
      <c r="L591" s="66">
        <v>46276</v>
      </c>
      <c r="M591" s="65" t="s">
        <v>258</v>
      </c>
      <c r="N591">
        <v>3002832</v>
      </c>
      <c r="O591" s="65" t="s">
        <v>259</v>
      </c>
      <c r="P591" s="66">
        <v>46276</v>
      </c>
      <c r="Q591" s="31">
        <f t="shared" si="18"/>
        <v>292</v>
      </c>
      <c r="R591" s="31">
        <f t="shared" si="19"/>
        <v>297</v>
      </c>
      <c r="S591" s="29">
        <f>IF($Q591&lt;Parâmetros!$E$19,$G591-1,$G591)</f>
        <v>46275</v>
      </c>
    </row>
    <row r="592" spans="1:19" ht="15" customHeight="1" x14ac:dyDescent="0.25">
      <c r="A592" s="122">
        <v>12468</v>
      </c>
      <c r="B592" s="65" t="s">
        <v>715</v>
      </c>
      <c r="C592" s="65" t="s">
        <v>262</v>
      </c>
      <c r="D592" s="66">
        <v>46276</v>
      </c>
      <c r="E592" s="67">
        <v>7.0000000000000007E-2</v>
      </c>
      <c r="F592" s="65" t="s">
        <v>255</v>
      </c>
      <c r="G592" s="66">
        <v>46276</v>
      </c>
      <c r="H592">
        <v>40511403</v>
      </c>
      <c r="I592">
        <v>10</v>
      </c>
      <c r="J592" s="65" t="s">
        <v>3090</v>
      </c>
      <c r="K592" s="65" t="s">
        <v>3091</v>
      </c>
      <c r="L592" s="66">
        <v>46276</v>
      </c>
      <c r="M592" s="65" t="s">
        <v>258</v>
      </c>
      <c r="N592">
        <v>3007056</v>
      </c>
      <c r="O592" s="65" t="s">
        <v>259</v>
      </c>
      <c r="P592" s="66">
        <v>46276</v>
      </c>
      <c r="Q592" s="31">
        <f t="shared" si="18"/>
        <v>298</v>
      </c>
      <c r="R592" s="31">
        <f t="shared" si="19"/>
        <v>302</v>
      </c>
      <c r="S592" s="29">
        <f>IF($Q592&lt;Parâmetros!$E$19,$G592-1,$G592)</f>
        <v>46275</v>
      </c>
    </row>
    <row r="593" spans="1:19" ht="15" customHeight="1" x14ac:dyDescent="0.25">
      <c r="A593" s="122">
        <v>12468</v>
      </c>
      <c r="B593" s="65" t="s">
        <v>715</v>
      </c>
      <c r="C593" s="65" t="s">
        <v>262</v>
      </c>
      <c r="D593" s="66">
        <v>46276</v>
      </c>
      <c r="E593" s="67">
        <v>1.79</v>
      </c>
      <c r="F593" s="65" t="s">
        <v>255</v>
      </c>
      <c r="G593" s="66">
        <v>46276</v>
      </c>
      <c r="H593">
        <v>40506141</v>
      </c>
      <c r="I593">
        <v>20</v>
      </c>
      <c r="J593" s="65" t="s">
        <v>3092</v>
      </c>
      <c r="K593" s="65" t="s">
        <v>3093</v>
      </c>
      <c r="L593" s="66">
        <v>46276</v>
      </c>
      <c r="M593" s="65" t="s">
        <v>261</v>
      </c>
      <c r="N593" s="65" t="s">
        <v>264</v>
      </c>
      <c r="O593" s="65" t="s">
        <v>259</v>
      </c>
      <c r="P593" s="66">
        <v>46276</v>
      </c>
      <c r="Q593" s="31">
        <f t="shared" si="18"/>
        <v>303</v>
      </c>
      <c r="R593" s="31">
        <f t="shared" si="19"/>
        <v>411</v>
      </c>
      <c r="S593" s="29">
        <f>IF($Q593&lt;Parâmetros!$E$19,$G593-1,$G593)</f>
        <v>46275</v>
      </c>
    </row>
    <row r="594" spans="1:19" ht="15" customHeight="1" x14ac:dyDescent="0.25">
      <c r="A594" s="122">
        <v>12468</v>
      </c>
      <c r="B594" s="65" t="s">
        <v>715</v>
      </c>
      <c r="C594" s="65" t="s">
        <v>262</v>
      </c>
      <c r="D594" s="66">
        <v>46277</v>
      </c>
      <c r="E594" s="67">
        <v>0.28000000000000003</v>
      </c>
      <c r="F594" s="65" t="s">
        <v>255</v>
      </c>
      <c r="G594" s="66">
        <v>46277</v>
      </c>
      <c r="H594">
        <v>40511404</v>
      </c>
      <c r="I594">
        <v>10</v>
      </c>
      <c r="J594" s="65" t="s">
        <v>3343</v>
      </c>
      <c r="K594" s="65" t="s">
        <v>3344</v>
      </c>
      <c r="L594" s="66">
        <v>46277</v>
      </c>
      <c r="M594" s="65" t="s">
        <v>258</v>
      </c>
      <c r="N594">
        <v>3009380</v>
      </c>
      <c r="O594" s="65" t="s">
        <v>259</v>
      </c>
      <c r="P594" s="66">
        <v>46277</v>
      </c>
      <c r="Q594" s="31">
        <f t="shared" si="18"/>
        <v>59</v>
      </c>
      <c r="R594" s="31">
        <f t="shared" si="19"/>
        <v>76</v>
      </c>
      <c r="S594" s="29">
        <f>IF($Q594&lt;Parâmetros!$E$19,$G594-1,$G594)</f>
        <v>46276</v>
      </c>
    </row>
    <row r="595" spans="1:19" ht="15" customHeight="1" x14ac:dyDescent="0.25">
      <c r="A595" s="122">
        <v>12468</v>
      </c>
      <c r="B595" s="65" t="s">
        <v>715</v>
      </c>
      <c r="C595" s="65" t="s">
        <v>262</v>
      </c>
      <c r="D595" s="66">
        <v>46277</v>
      </c>
      <c r="E595" s="67">
        <v>0.08</v>
      </c>
      <c r="F595" s="65" t="s">
        <v>255</v>
      </c>
      <c r="G595" s="66">
        <v>46277</v>
      </c>
      <c r="H595">
        <v>40511658</v>
      </c>
      <c r="I595">
        <v>10</v>
      </c>
      <c r="J595" s="65" t="s">
        <v>3345</v>
      </c>
      <c r="K595" s="65" t="s">
        <v>3346</v>
      </c>
      <c r="L595" s="66">
        <v>46277</v>
      </c>
      <c r="M595" s="65" t="s">
        <v>258</v>
      </c>
      <c r="N595">
        <v>3007029</v>
      </c>
      <c r="O595" s="65" t="s">
        <v>259</v>
      </c>
      <c r="P595" s="66">
        <v>46277</v>
      </c>
      <c r="Q595" s="31">
        <f t="shared" si="18"/>
        <v>78</v>
      </c>
      <c r="R595" s="31">
        <f t="shared" si="19"/>
        <v>83</v>
      </c>
      <c r="S595" s="29">
        <f>IF($Q595&lt;Parâmetros!$E$19,$G595-1,$G595)</f>
        <v>46276</v>
      </c>
    </row>
    <row r="596" spans="1:19" ht="15" customHeight="1" x14ac:dyDescent="0.25">
      <c r="A596" s="122">
        <v>12468</v>
      </c>
      <c r="B596" s="65" t="s">
        <v>715</v>
      </c>
      <c r="C596" s="65" t="s">
        <v>262</v>
      </c>
      <c r="D596" s="66">
        <v>46277</v>
      </c>
      <c r="E596" s="67">
        <v>0.11</v>
      </c>
      <c r="F596" s="65" t="s">
        <v>255</v>
      </c>
      <c r="G596" s="66">
        <v>46277</v>
      </c>
      <c r="H596">
        <v>40511660</v>
      </c>
      <c r="I596">
        <v>10</v>
      </c>
      <c r="J596" s="65" t="s">
        <v>3347</v>
      </c>
      <c r="K596" s="65" t="s">
        <v>3348</v>
      </c>
      <c r="L596" s="66">
        <v>46277</v>
      </c>
      <c r="M596" s="65" t="s">
        <v>258</v>
      </c>
      <c r="N596">
        <v>3007285</v>
      </c>
      <c r="O596" s="65" t="s">
        <v>259</v>
      </c>
      <c r="P596" s="66">
        <v>46277</v>
      </c>
      <c r="Q596" s="31">
        <f t="shared" si="18"/>
        <v>83</v>
      </c>
      <c r="R596" s="31">
        <f t="shared" si="19"/>
        <v>90</v>
      </c>
      <c r="S596" s="29">
        <f>IF($Q596&lt;Parâmetros!$E$19,$G596-1,$G596)</f>
        <v>46276</v>
      </c>
    </row>
    <row r="597" spans="1:19" ht="15" customHeight="1" x14ac:dyDescent="0.25">
      <c r="A597" s="122">
        <v>12468</v>
      </c>
      <c r="B597" s="65" t="s">
        <v>715</v>
      </c>
      <c r="C597" s="65" t="s">
        <v>262</v>
      </c>
      <c r="D597" s="66">
        <v>46277</v>
      </c>
      <c r="E597" s="67">
        <v>0.14000000000000001</v>
      </c>
      <c r="F597" s="65" t="s">
        <v>255</v>
      </c>
      <c r="G597" s="66">
        <v>46277</v>
      </c>
      <c r="H597">
        <v>40511661</v>
      </c>
      <c r="I597">
        <v>10</v>
      </c>
      <c r="J597" s="65" t="s">
        <v>3349</v>
      </c>
      <c r="K597" s="65" t="s">
        <v>3350</v>
      </c>
      <c r="L597" s="66">
        <v>46277</v>
      </c>
      <c r="M597" s="65" t="s">
        <v>258</v>
      </c>
      <c r="N597">
        <v>3005161</v>
      </c>
      <c r="O597" s="65" t="s">
        <v>259</v>
      </c>
      <c r="P597" s="66">
        <v>46277</v>
      </c>
      <c r="Q597" s="31">
        <f t="shared" si="18"/>
        <v>90</v>
      </c>
      <c r="R597" s="31">
        <f t="shared" si="19"/>
        <v>99</v>
      </c>
      <c r="S597" s="29">
        <f>IF($Q597&lt;Parâmetros!$E$19,$G597-1,$G597)</f>
        <v>46276</v>
      </c>
    </row>
    <row r="598" spans="1:19" ht="15" customHeight="1" x14ac:dyDescent="0.25">
      <c r="A598" s="122">
        <v>12468</v>
      </c>
      <c r="B598" s="65" t="s">
        <v>715</v>
      </c>
      <c r="C598" s="65" t="s">
        <v>262</v>
      </c>
      <c r="D598" s="66">
        <v>46277</v>
      </c>
      <c r="E598" s="67">
        <v>0.05</v>
      </c>
      <c r="F598" s="65" t="s">
        <v>255</v>
      </c>
      <c r="G598" s="66">
        <v>46277</v>
      </c>
      <c r="H598">
        <v>40511666</v>
      </c>
      <c r="I598">
        <v>10</v>
      </c>
      <c r="J598" s="65" t="s">
        <v>3351</v>
      </c>
      <c r="K598" s="65" t="s">
        <v>3352</v>
      </c>
      <c r="L598" s="66">
        <v>46277</v>
      </c>
      <c r="M598" s="65" t="s">
        <v>258</v>
      </c>
      <c r="N598">
        <v>3007052</v>
      </c>
      <c r="O598" s="65" t="s">
        <v>259</v>
      </c>
      <c r="P598" s="66">
        <v>46277</v>
      </c>
      <c r="Q598" s="31">
        <f t="shared" si="18"/>
        <v>102</v>
      </c>
      <c r="R598" s="31">
        <f t="shared" si="19"/>
        <v>106</v>
      </c>
      <c r="S598" s="29">
        <f>IF($Q598&lt;Parâmetros!$E$19,$G598-1,$G598)</f>
        <v>46276</v>
      </c>
    </row>
    <row r="599" spans="1:19" ht="15" customHeight="1" x14ac:dyDescent="0.25">
      <c r="A599" s="122">
        <v>12468</v>
      </c>
      <c r="B599" s="65" t="s">
        <v>715</v>
      </c>
      <c r="C599" s="65" t="s">
        <v>262</v>
      </c>
      <c r="D599" s="66">
        <v>46277</v>
      </c>
      <c r="E599" s="67">
        <v>0.09</v>
      </c>
      <c r="F599" s="65" t="s">
        <v>255</v>
      </c>
      <c r="G599" s="66">
        <v>46277</v>
      </c>
      <c r="H599">
        <v>40511668</v>
      </c>
      <c r="I599">
        <v>10</v>
      </c>
      <c r="J599" s="65" t="s">
        <v>3353</v>
      </c>
      <c r="K599" s="65" t="s">
        <v>3354</v>
      </c>
      <c r="L599" s="66">
        <v>46277</v>
      </c>
      <c r="M599" s="65" t="s">
        <v>258</v>
      </c>
      <c r="N599">
        <v>3010866</v>
      </c>
      <c r="O599" s="65" t="s">
        <v>259</v>
      </c>
      <c r="P599" s="66">
        <v>46277</v>
      </c>
      <c r="Q599" s="31">
        <f t="shared" si="18"/>
        <v>106</v>
      </c>
      <c r="R599" s="31">
        <f t="shared" si="19"/>
        <v>111</v>
      </c>
      <c r="S599" s="29">
        <f>IF($Q599&lt;Parâmetros!$E$19,$G599-1,$G599)</f>
        <v>46276</v>
      </c>
    </row>
    <row r="600" spans="1:19" ht="15" customHeight="1" x14ac:dyDescent="0.25">
      <c r="A600" s="122">
        <v>12468</v>
      </c>
      <c r="B600" s="65" t="s">
        <v>715</v>
      </c>
      <c r="C600" s="65" t="s">
        <v>262</v>
      </c>
      <c r="D600" s="66">
        <v>46277</v>
      </c>
      <c r="E600" s="67">
        <v>0.08</v>
      </c>
      <c r="F600" s="65" t="s">
        <v>255</v>
      </c>
      <c r="G600" s="66">
        <v>46277</v>
      </c>
      <c r="H600">
        <v>40511679</v>
      </c>
      <c r="I600">
        <v>10</v>
      </c>
      <c r="J600" s="65" t="s">
        <v>3355</v>
      </c>
      <c r="K600" s="65" t="s">
        <v>3356</v>
      </c>
      <c r="L600" s="66">
        <v>46277</v>
      </c>
      <c r="M600" s="65" t="s">
        <v>258</v>
      </c>
      <c r="N600">
        <v>3007061</v>
      </c>
      <c r="O600" s="65" t="s">
        <v>259</v>
      </c>
      <c r="P600" s="66">
        <v>46277</v>
      </c>
      <c r="Q600" s="31">
        <f t="shared" si="18"/>
        <v>111</v>
      </c>
      <c r="R600" s="31">
        <f t="shared" si="19"/>
        <v>116</v>
      </c>
      <c r="S600" s="29">
        <f>IF($Q600&lt;Parâmetros!$E$19,$G600-1,$G600)</f>
        <v>46276</v>
      </c>
    </row>
    <row r="601" spans="1:19" ht="15" customHeight="1" x14ac:dyDescent="0.25">
      <c r="A601" s="122">
        <v>12468</v>
      </c>
      <c r="B601" s="65" t="s">
        <v>715</v>
      </c>
      <c r="C601" s="65" t="s">
        <v>262</v>
      </c>
      <c r="D601" s="66">
        <v>46277</v>
      </c>
      <c r="E601" s="67">
        <v>0.08</v>
      </c>
      <c r="F601" s="65" t="s">
        <v>255</v>
      </c>
      <c r="G601" s="66">
        <v>46277</v>
      </c>
      <c r="H601">
        <v>40511681</v>
      </c>
      <c r="I601">
        <v>10</v>
      </c>
      <c r="J601" s="65" t="s">
        <v>3357</v>
      </c>
      <c r="K601" s="65" t="s">
        <v>3358</v>
      </c>
      <c r="L601" s="66">
        <v>46277</v>
      </c>
      <c r="M601" s="65" t="s">
        <v>258</v>
      </c>
      <c r="N601">
        <v>3007296</v>
      </c>
      <c r="O601" s="65" t="s">
        <v>259</v>
      </c>
      <c r="P601" s="66">
        <v>46277</v>
      </c>
      <c r="Q601" s="31">
        <f t="shared" si="18"/>
        <v>116</v>
      </c>
      <c r="R601" s="31">
        <f t="shared" si="19"/>
        <v>121</v>
      </c>
      <c r="S601" s="29">
        <f>IF($Q601&lt;Parâmetros!$E$19,$G601-1,$G601)</f>
        <v>46276</v>
      </c>
    </row>
    <row r="602" spans="1:19" ht="15" customHeight="1" x14ac:dyDescent="0.25">
      <c r="A602" s="122">
        <v>12468</v>
      </c>
      <c r="B602" s="65" t="s">
        <v>715</v>
      </c>
      <c r="C602" s="65" t="s">
        <v>262</v>
      </c>
      <c r="D602" s="66">
        <v>46277</v>
      </c>
      <c r="E602" s="67">
        <v>0.12</v>
      </c>
      <c r="F602" s="65" t="s">
        <v>255</v>
      </c>
      <c r="G602" s="66">
        <v>46277</v>
      </c>
      <c r="H602">
        <v>40511682</v>
      </c>
      <c r="I602">
        <v>10</v>
      </c>
      <c r="J602" s="65" t="s">
        <v>3359</v>
      </c>
      <c r="K602" s="65" t="s">
        <v>3360</v>
      </c>
      <c r="L602" s="66">
        <v>46277</v>
      </c>
      <c r="M602" s="65" t="s">
        <v>258</v>
      </c>
      <c r="N602">
        <v>3007040</v>
      </c>
      <c r="O602" s="65" t="s">
        <v>259</v>
      </c>
      <c r="P602" s="66">
        <v>46277</v>
      </c>
      <c r="Q602" s="31">
        <f t="shared" si="18"/>
        <v>122</v>
      </c>
      <c r="R602" s="31">
        <f t="shared" si="19"/>
        <v>129</v>
      </c>
      <c r="S602" s="29">
        <f>IF($Q602&lt;Parâmetros!$E$19,$G602-1,$G602)</f>
        <v>46276</v>
      </c>
    </row>
    <row r="603" spans="1:19" ht="15" customHeight="1" x14ac:dyDescent="0.25">
      <c r="A603" s="122">
        <v>12468</v>
      </c>
      <c r="B603" s="65" t="s">
        <v>715</v>
      </c>
      <c r="C603" s="65" t="s">
        <v>262</v>
      </c>
      <c r="D603" s="66">
        <v>46277</v>
      </c>
      <c r="E603" s="67">
        <v>0.16</v>
      </c>
      <c r="F603" s="65" t="s">
        <v>255</v>
      </c>
      <c r="G603" s="66">
        <v>46277</v>
      </c>
      <c r="H603">
        <v>40511684</v>
      </c>
      <c r="I603">
        <v>10</v>
      </c>
      <c r="J603" s="65" t="s">
        <v>3361</v>
      </c>
      <c r="K603" s="65" t="s">
        <v>3362</v>
      </c>
      <c r="L603" s="66">
        <v>46277</v>
      </c>
      <c r="M603" s="65" t="s">
        <v>258</v>
      </c>
      <c r="N603">
        <v>3007039</v>
      </c>
      <c r="O603" s="65" t="s">
        <v>259</v>
      </c>
      <c r="P603" s="66">
        <v>46277</v>
      </c>
      <c r="Q603" s="31">
        <f t="shared" si="18"/>
        <v>129</v>
      </c>
      <c r="R603" s="31">
        <f t="shared" si="19"/>
        <v>139</v>
      </c>
      <c r="S603" s="29">
        <f>IF($Q603&lt;Parâmetros!$E$19,$G603-1,$G603)</f>
        <v>46276</v>
      </c>
    </row>
    <row r="604" spans="1:19" ht="15" customHeight="1" x14ac:dyDescent="0.25">
      <c r="A604" s="122">
        <v>12468</v>
      </c>
      <c r="B604" s="65" t="s">
        <v>715</v>
      </c>
      <c r="C604" s="65" t="s">
        <v>262</v>
      </c>
      <c r="D604" s="66">
        <v>46277</v>
      </c>
      <c r="E604" s="67">
        <v>0.11</v>
      </c>
      <c r="F604" s="65" t="s">
        <v>255</v>
      </c>
      <c r="G604" s="66">
        <v>46277</v>
      </c>
      <c r="H604">
        <v>40511686</v>
      </c>
      <c r="I604">
        <v>10</v>
      </c>
      <c r="J604" s="65" t="s">
        <v>3363</v>
      </c>
      <c r="K604" s="65" t="s">
        <v>3364</v>
      </c>
      <c r="L604" s="66">
        <v>46277</v>
      </c>
      <c r="M604" s="65" t="s">
        <v>258</v>
      </c>
      <c r="N604">
        <v>3009830</v>
      </c>
      <c r="O604" s="65" t="s">
        <v>259</v>
      </c>
      <c r="P604" s="66">
        <v>46277</v>
      </c>
      <c r="Q604" s="31">
        <f t="shared" si="18"/>
        <v>139</v>
      </c>
      <c r="R604" s="31">
        <f t="shared" si="19"/>
        <v>146</v>
      </c>
      <c r="S604" s="29">
        <f>IF($Q604&lt;Parâmetros!$E$19,$G604-1,$G604)</f>
        <v>46276</v>
      </c>
    </row>
    <row r="605" spans="1:19" ht="15" customHeight="1" x14ac:dyDescent="0.25">
      <c r="A605" s="122">
        <v>12468</v>
      </c>
      <c r="B605" s="65" t="s">
        <v>715</v>
      </c>
      <c r="C605" s="65" t="s">
        <v>262</v>
      </c>
      <c r="D605" s="66">
        <v>46277</v>
      </c>
      <c r="E605" s="67">
        <v>0.77</v>
      </c>
      <c r="F605" s="65" t="s">
        <v>255</v>
      </c>
      <c r="G605" s="66">
        <v>46277</v>
      </c>
      <c r="H605">
        <v>40511692</v>
      </c>
      <c r="I605">
        <v>10</v>
      </c>
      <c r="J605" s="65" t="s">
        <v>3365</v>
      </c>
      <c r="K605" s="65" t="s">
        <v>3366</v>
      </c>
      <c r="L605" s="66">
        <v>46277</v>
      </c>
      <c r="M605" s="65" t="s">
        <v>258</v>
      </c>
      <c r="N605">
        <v>3010889</v>
      </c>
      <c r="O605" s="65" t="s">
        <v>259</v>
      </c>
      <c r="P605" s="66">
        <v>46277</v>
      </c>
      <c r="Q605" s="31">
        <f t="shared" si="18"/>
        <v>146</v>
      </c>
      <c r="R605" s="31">
        <f t="shared" si="19"/>
        <v>192</v>
      </c>
      <c r="S605" s="29">
        <f>IF($Q605&lt;Parâmetros!$E$19,$G605-1,$G605)</f>
        <v>46276</v>
      </c>
    </row>
    <row r="606" spans="1:19" ht="15" customHeight="1" x14ac:dyDescent="0.25">
      <c r="A606" s="122">
        <v>12468</v>
      </c>
      <c r="B606" s="65" t="s">
        <v>715</v>
      </c>
      <c r="C606" s="65" t="s">
        <v>262</v>
      </c>
      <c r="D606" s="66">
        <v>46277</v>
      </c>
      <c r="E606" s="67">
        <v>0.09</v>
      </c>
      <c r="F606" s="65" t="s">
        <v>255</v>
      </c>
      <c r="G606" s="66">
        <v>46277</v>
      </c>
      <c r="H606">
        <v>40511693</v>
      </c>
      <c r="I606">
        <v>10</v>
      </c>
      <c r="J606" s="65" t="s">
        <v>3367</v>
      </c>
      <c r="K606" s="65" t="s">
        <v>3368</v>
      </c>
      <c r="L606" s="66">
        <v>46277</v>
      </c>
      <c r="M606" s="65" t="s">
        <v>258</v>
      </c>
      <c r="N606">
        <v>3010887</v>
      </c>
      <c r="O606" s="65" t="s">
        <v>259</v>
      </c>
      <c r="P606" s="66">
        <v>46277</v>
      </c>
      <c r="Q606" s="31">
        <f t="shared" si="18"/>
        <v>192</v>
      </c>
      <c r="R606" s="31">
        <f t="shared" si="19"/>
        <v>197</v>
      </c>
      <c r="S606" s="29">
        <f>IF($Q606&lt;Parâmetros!$E$19,$G606-1,$G606)</f>
        <v>46276</v>
      </c>
    </row>
    <row r="607" spans="1:19" ht="15" customHeight="1" x14ac:dyDescent="0.25">
      <c r="A607" s="122">
        <v>12468</v>
      </c>
      <c r="B607" s="65" t="s">
        <v>715</v>
      </c>
      <c r="C607" s="65" t="s">
        <v>262</v>
      </c>
      <c r="D607" s="66">
        <v>46277</v>
      </c>
      <c r="E607" s="67">
        <v>3.51</v>
      </c>
      <c r="F607" s="65" t="s">
        <v>255</v>
      </c>
      <c r="G607" s="66">
        <v>46277</v>
      </c>
      <c r="H607">
        <v>40511694</v>
      </c>
      <c r="I607">
        <v>10</v>
      </c>
      <c r="J607" s="65" t="s">
        <v>3369</v>
      </c>
      <c r="K607" s="65" t="s">
        <v>3370</v>
      </c>
      <c r="L607" s="66">
        <v>46277</v>
      </c>
      <c r="M607" s="65" t="s">
        <v>258</v>
      </c>
      <c r="N607">
        <v>3010852</v>
      </c>
      <c r="O607" s="65" t="s">
        <v>259</v>
      </c>
      <c r="P607" s="66">
        <v>46277</v>
      </c>
      <c r="Q607" s="31">
        <f t="shared" si="18"/>
        <v>198</v>
      </c>
      <c r="R607" s="31">
        <f t="shared" si="19"/>
        <v>408</v>
      </c>
      <c r="S607" s="29">
        <f>IF($Q607&lt;Parâmetros!$E$19,$G607-1,$G607)</f>
        <v>46276</v>
      </c>
    </row>
    <row r="608" spans="1:19" ht="15" customHeight="1" x14ac:dyDescent="0.25">
      <c r="A608" s="122">
        <v>51428</v>
      </c>
      <c r="B608" s="65" t="s">
        <v>193</v>
      </c>
      <c r="C608" s="65" t="s">
        <v>263</v>
      </c>
      <c r="D608" s="66">
        <v>46265</v>
      </c>
      <c r="E608" s="67">
        <v>2.06</v>
      </c>
      <c r="F608" s="65" t="s">
        <v>255</v>
      </c>
      <c r="G608" s="66">
        <v>46265</v>
      </c>
      <c r="H608">
        <v>40508683</v>
      </c>
      <c r="I608">
        <v>20</v>
      </c>
      <c r="J608" s="65" t="s">
        <v>537</v>
      </c>
      <c r="K608" s="65" t="s">
        <v>538</v>
      </c>
      <c r="L608" s="66">
        <v>46265</v>
      </c>
      <c r="M608" s="65" t="s">
        <v>261</v>
      </c>
      <c r="N608" s="65" t="s">
        <v>264</v>
      </c>
      <c r="O608" s="65" t="s">
        <v>259</v>
      </c>
      <c r="P608" s="66">
        <v>46265</v>
      </c>
      <c r="Q608" s="31">
        <f t="shared" si="18"/>
        <v>927</v>
      </c>
      <c r="R608" s="31">
        <f t="shared" si="19"/>
        <v>1050</v>
      </c>
      <c r="S608" s="29">
        <f>IF($Q608&lt;Parâmetros!$E$19,$G608-1,$G608)</f>
        <v>46265</v>
      </c>
    </row>
    <row r="609" spans="1:19" ht="15" customHeight="1" x14ac:dyDescent="0.25">
      <c r="A609" s="122">
        <v>51428</v>
      </c>
      <c r="B609" s="65" t="s">
        <v>193</v>
      </c>
      <c r="C609" s="65" t="s">
        <v>263</v>
      </c>
      <c r="D609" s="66">
        <v>46265</v>
      </c>
      <c r="E609" s="67">
        <v>2.4900000000000002</v>
      </c>
      <c r="F609" s="65" t="s">
        <v>255</v>
      </c>
      <c r="G609" s="66">
        <v>46265</v>
      </c>
      <c r="H609">
        <v>40510435</v>
      </c>
      <c r="I609">
        <v>10</v>
      </c>
      <c r="J609" s="65" t="s">
        <v>539</v>
      </c>
      <c r="K609" s="65" t="s">
        <v>540</v>
      </c>
      <c r="L609" s="66">
        <v>46265</v>
      </c>
      <c r="M609" s="65" t="s">
        <v>261</v>
      </c>
      <c r="N609" s="65" t="s">
        <v>264</v>
      </c>
      <c r="O609" s="65" t="s">
        <v>259</v>
      </c>
      <c r="P609" s="66">
        <v>46265</v>
      </c>
      <c r="Q609" s="31">
        <f t="shared" si="18"/>
        <v>1053</v>
      </c>
      <c r="R609" s="31">
        <f t="shared" si="19"/>
        <v>1203</v>
      </c>
      <c r="S609" s="29">
        <f>IF($Q609&lt;Parâmetros!$E$19,$G609-1,$G609)</f>
        <v>46265</v>
      </c>
    </row>
    <row r="610" spans="1:19" ht="15" customHeight="1" x14ac:dyDescent="0.25">
      <c r="A610" s="122">
        <v>51428</v>
      </c>
      <c r="B610" s="65" t="s">
        <v>193</v>
      </c>
      <c r="C610" s="65" t="s">
        <v>263</v>
      </c>
      <c r="D610" s="66">
        <v>46265</v>
      </c>
      <c r="E610" s="67">
        <v>2.04</v>
      </c>
      <c r="F610" s="65" t="s">
        <v>255</v>
      </c>
      <c r="G610" s="66">
        <v>46265</v>
      </c>
      <c r="H610">
        <v>40510449</v>
      </c>
      <c r="I610">
        <v>10</v>
      </c>
      <c r="J610" s="65" t="s">
        <v>541</v>
      </c>
      <c r="K610" s="65" t="s">
        <v>542</v>
      </c>
      <c r="L610" s="66">
        <v>46265</v>
      </c>
      <c r="M610" s="65" t="s">
        <v>261</v>
      </c>
      <c r="N610" s="65" t="s">
        <v>264</v>
      </c>
      <c r="O610" s="65" t="s">
        <v>259</v>
      </c>
      <c r="P610" s="66">
        <v>46265</v>
      </c>
      <c r="Q610" s="31">
        <f t="shared" si="18"/>
        <v>1269</v>
      </c>
      <c r="R610" s="31">
        <f t="shared" si="19"/>
        <v>1391</v>
      </c>
      <c r="S610" s="29">
        <f>IF($Q610&lt;Parâmetros!$E$19,$G610-1,$G610)</f>
        <v>46265</v>
      </c>
    </row>
    <row r="611" spans="1:19" ht="15" customHeight="1" x14ac:dyDescent="0.25">
      <c r="A611" s="122">
        <v>51428</v>
      </c>
      <c r="B611" s="65" t="s">
        <v>193</v>
      </c>
      <c r="C611" s="65" t="s">
        <v>263</v>
      </c>
      <c r="D611" s="66">
        <v>46266</v>
      </c>
      <c r="E611" s="67">
        <v>1.39</v>
      </c>
      <c r="F611" s="65" t="s">
        <v>255</v>
      </c>
      <c r="G611" s="66">
        <v>46266</v>
      </c>
      <c r="H611">
        <v>40510730</v>
      </c>
      <c r="I611">
        <v>10</v>
      </c>
      <c r="J611" s="65" t="s">
        <v>730</v>
      </c>
      <c r="K611" s="65" t="s">
        <v>731</v>
      </c>
      <c r="L611" s="66">
        <v>46266</v>
      </c>
      <c r="M611" s="65" t="s">
        <v>261</v>
      </c>
      <c r="N611" s="65" t="s">
        <v>264</v>
      </c>
      <c r="O611" s="65" t="s">
        <v>259</v>
      </c>
      <c r="P611" s="66">
        <v>46266</v>
      </c>
      <c r="Q611" s="31">
        <f t="shared" si="18"/>
        <v>927</v>
      </c>
      <c r="R611" s="31">
        <f t="shared" si="19"/>
        <v>1011</v>
      </c>
      <c r="S611" s="29">
        <f>IF($Q611&lt;Parâmetros!$E$19,$G611-1,$G611)</f>
        <v>46266</v>
      </c>
    </row>
    <row r="612" spans="1:19" ht="15" customHeight="1" x14ac:dyDescent="0.25">
      <c r="A612" s="122">
        <v>51428</v>
      </c>
      <c r="B612" s="65" t="s">
        <v>193</v>
      </c>
      <c r="C612" s="65" t="s">
        <v>263</v>
      </c>
      <c r="D612" s="66">
        <v>46266</v>
      </c>
      <c r="E612" s="67">
        <v>2.52</v>
      </c>
      <c r="F612" s="65" t="s">
        <v>255</v>
      </c>
      <c r="G612" s="66">
        <v>46266</v>
      </c>
      <c r="H612">
        <v>40510443</v>
      </c>
      <c r="I612">
        <v>10</v>
      </c>
      <c r="J612" s="65" t="s">
        <v>732</v>
      </c>
      <c r="K612" s="65" t="s">
        <v>733</v>
      </c>
      <c r="L612" s="66">
        <v>46266</v>
      </c>
      <c r="M612" s="65" t="s">
        <v>258</v>
      </c>
      <c r="N612">
        <v>3007377</v>
      </c>
      <c r="O612" s="65" t="s">
        <v>259</v>
      </c>
      <c r="P612" s="66">
        <v>46266</v>
      </c>
      <c r="Q612" s="31">
        <f t="shared" si="18"/>
        <v>1015</v>
      </c>
      <c r="R612" s="31">
        <f t="shared" si="19"/>
        <v>1166</v>
      </c>
      <c r="S612" s="29">
        <f>IF($Q612&lt;Parâmetros!$E$19,$G612-1,$G612)</f>
        <v>46266</v>
      </c>
    </row>
    <row r="613" spans="1:19" ht="15" customHeight="1" x14ac:dyDescent="0.25">
      <c r="A613" s="122">
        <v>51428</v>
      </c>
      <c r="B613" s="65" t="s">
        <v>193</v>
      </c>
      <c r="C613" s="65" t="s">
        <v>263</v>
      </c>
      <c r="D613" s="66">
        <v>46266</v>
      </c>
      <c r="E613" s="67">
        <v>2.89</v>
      </c>
      <c r="F613" s="65" t="s">
        <v>255</v>
      </c>
      <c r="G613" s="66">
        <v>46266</v>
      </c>
      <c r="H613">
        <v>40510443</v>
      </c>
      <c r="I613">
        <v>10</v>
      </c>
      <c r="J613" s="65" t="s">
        <v>734</v>
      </c>
      <c r="K613" s="65" t="s">
        <v>735</v>
      </c>
      <c r="L613" s="66">
        <v>46266</v>
      </c>
      <c r="M613" s="65" t="s">
        <v>258</v>
      </c>
      <c r="N613">
        <v>3007377</v>
      </c>
      <c r="O613" s="65" t="s">
        <v>259</v>
      </c>
      <c r="P613" s="66">
        <v>46266</v>
      </c>
      <c r="Q613" s="31">
        <f t="shared" si="18"/>
        <v>1223</v>
      </c>
      <c r="R613" s="31">
        <f t="shared" si="19"/>
        <v>1396</v>
      </c>
      <c r="S613" s="29">
        <f>IF($Q613&lt;Parâmetros!$E$19,$G613-1,$G613)</f>
        <v>46266</v>
      </c>
    </row>
    <row r="614" spans="1:19" ht="15" customHeight="1" x14ac:dyDescent="0.25">
      <c r="A614" s="122">
        <v>51428</v>
      </c>
      <c r="B614" s="65" t="s">
        <v>193</v>
      </c>
      <c r="C614" s="65" t="s">
        <v>263</v>
      </c>
      <c r="D614" s="66">
        <v>46267</v>
      </c>
      <c r="E614" s="67">
        <v>3.81</v>
      </c>
      <c r="F614" s="65" t="s">
        <v>255</v>
      </c>
      <c r="G614" s="66">
        <v>46267</v>
      </c>
      <c r="H614">
        <v>40510989</v>
      </c>
      <c r="I614">
        <v>10</v>
      </c>
      <c r="J614" s="65" t="s">
        <v>980</v>
      </c>
      <c r="K614" s="65" t="s">
        <v>981</v>
      </c>
      <c r="L614" s="66">
        <v>46267</v>
      </c>
      <c r="M614" s="65" t="s">
        <v>261</v>
      </c>
      <c r="N614" s="65" t="s">
        <v>264</v>
      </c>
      <c r="O614" s="65" t="s">
        <v>259</v>
      </c>
      <c r="P614" s="66">
        <v>46267</v>
      </c>
      <c r="Q614" s="31">
        <f t="shared" si="18"/>
        <v>921</v>
      </c>
      <c r="R614" s="31">
        <f t="shared" si="19"/>
        <v>1150</v>
      </c>
      <c r="S614" s="29">
        <f>IF($Q614&lt;Parâmetros!$E$19,$G614-1,$G614)</f>
        <v>46267</v>
      </c>
    </row>
    <row r="615" spans="1:19" ht="15" customHeight="1" x14ac:dyDescent="0.25">
      <c r="A615" s="122">
        <v>51428</v>
      </c>
      <c r="B615" s="65" t="s">
        <v>193</v>
      </c>
      <c r="C615" s="65" t="s">
        <v>263</v>
      </c>
      <c r="D615" s="66">
        <v>46267</v>
      </c>
      <c r="E615" s="67">
        <v>2.09</v>
      </c>
      <c r="F615" s="65" t="s">
        <v>255</v>
      </c>
      <c r="G615" s="66">
        <v>46267</v>
      </c>
      <c r="H615">
        <v>40510990</v>
      </c>
      <c r="I615">
        <v>10</v>
      </c>
      <c r="J615" s="65" t="s">
        <v>982</v>
      </c>
      <c r="K615" s="65" t="s">
        <v>983</v>
      </c>
      <c r="L615" s="66">
        <v>46267</v>
      </c>
      <c r="M615" s="65" t="s">
        <v>261</v>
      </c>
      <c r="N615" s="65" t="s">
        <v>264</v>
      </c>
      <c r="O615" s="65" t="s">
        <v>259</v>
      </c>
      <c r="P615" s="66">
        <v>46267</v>
      </c>
      <c r="Q615" s="31">
        <f t="shared" si="18"/>
        <v>1152</v>
      </c>
      <c r="R615" s="31">
        <f t="shared" si="19"/>
        <v>1277</v>
      </c>
      <c r="S615" s="29">
        <f>IF($Q615&lt;Parâmetros!$E$19,$G615-1,$G615)</f>
        <v>46267</v>
      </c>
    </row>
    <row r="616" spans="1:19" ht="15" customHeight="1" x14ac:dyDescent="0.25">
      <c r="A616" s="122">
        <v>51428</v>
      </c>
      <c r="B616" s="65" t="s">
        <v>193</v>
      </c>
      <c r="C616" s="65" t="s">
        <v>263</v>
      </c>
      <c r="D616" s="66">
        <v>46267</v>
      </c>
      <c r="E616" s="67">
        <v>1.95</v>
      </c>
      <c r="F616" s="65" t="s">
        <v>255</v>
      </c>
      <c r="G616" s="66">
        <v>46267</v>
      </c>
      <c r="H616">
        <v>40487532</v>
      </c>
      <c r="I616">
        <v>20</v>
      </c>
      <c r="J616" s="65" t="s">
        <v>984</v>
      </c>
      <c r="K616" s="65" t="s">
        <v>985</v>
      </c>
      <c r="L616" s="66">
        <v>46267</v>
      </c>
      <c r="M616" s="65" t="s">
        <v>261</v>
      </c>
      <c r="N616" s="65" t="s">
        <v>264</v>
      </c>
      <c r="O616" s="65" t="s">
        <v>259</v>
      </c>
      <c r="P616" s="66">
        <v>46267</v>
      </c>
      <c r="Q616" s="31">
        <f t="shared" si="18"/>
        <v>1278</v>
      </c>
      <c r="R616" s="31">
        <f t="shared" si="19"/>
        <v>1395</v>
      </c>
      <c r="S616" s="29">
        <f>IF($Q616&lt;Parâmetros!$E$19,$G616-1,$G616)</f>
        <v>46267</v>
      </c>
    </row>
    <row r="617" spans="1:19" ht="15" customHeight="1" x14ac:dyDescent="0.25">
      <c r="A617" s="122">
        <v>51428</v>
      </c>
      <c r="B617" s="65" t="s">
        <v>193</v>
      </c>
      <c r="C617" s="65" t="s">
        <v>263</v>
      </c>
      <c r="D617" s="66">
        <v>46269</v>
      </c>
      <c r="E617" s="67">
        <v>2.0099999999999998</v>
      </c>
      <c r="F617" s="65" t="s">
        <v>255</v>
      </c>
      <c r="G617" s="66">
        <v>46269</v>
      </c>
      <c r="H617">
        <v>40508070</v>
      </c>
      <c r="I617">
        <v>10</v>
      </c>
      <c r="J617" s="65" t="s">
        <v>1757</v>
      </c>
      <c r="K617" s="65" t="s">
        <v>1758</v>
      </c>
      <c r="L617" s="66">
        <v>46269</v>
      </c>
      <c r="M617" s="65" t="s">
        <v>261</v>
      </c>
      <c r="N617">
        <v>3002614</v>
      </c>
      <c r="O617" s="65" t="s">
        <v>259</v>
      </c>
      <c r="P617" s="66">
        <v>46269</v>
      </c>
      <c r="Q617" s="31">
        <f t="shared" si="18"/>
        <v>914</v>
      </c>
      <c r="R617" s="31">
        <f t="shared" si="19"/>
        <v>1035</v>
      </c>
      <c r="S617" s="29">
        <f>IF($Q617&lt;Parâmetros!$E$19,$G617-1,$G617)</f>
        <v>46269</v>
      </c>
    </row>
    <row r="618" spans="1:19" ht="15" customHeight="1" x14ac:dyDescent="0.25">
      <c r="A618" s="122">
        <v>51428</v>
      </c>
      <c r="B618" s="65" t="s">
        <v>193</v>
      </c>
      <c r="C618" s="65" t="s">
        <v>263</v>
      </c>
      <c r="D618" s="66">
        <v>46269</v>
      </c>
      <c r="E618" s="67">
        <v>2.5299999999999998</v>
      </c>
      <c r="F618" s="65" t="s">
        <v>255</v>
      </c>
      <c r="G618" s="66">
        <v>46269</v>
      </c>
      <c r="H618">
        <v>40509040</v>
      </c>
      <c r="I618">
        <v>10</v>
      </c>
      <c r="J618" s="65" t="s">
        <v>1759</v>
      </c>
      <c r="K618" s="65" t="s">
        <v>1760</v>
      </c>
      <c r="L618" s="66">
        <v>46269</v>
      </c>
      <c r="M618" s="65" t="s">
        <v>258</v>
      </c>
      <c r="N618">
        <v>3012115</v>
      </c>
      <c r="O618" s="65" t="s">
        <v>259</v>
      </c>
      <c r="P618" s="66">
        <v>46269</v>
      </c>
      <c r="Q618" s="31">
        <f t="shared" si="18"/>
        <v>1038</v>
      </c>
      <c r="R618" s="31">
        <f t="shared" si="19"/>
        <v>1190</v>
      </c>
      <c r="S618" s="29">
        <f>IF($Q618&lt;Parâmetros!$E$19,$G618-1,$G618)</f>
        <v>46269</v>
      </c>
    </row>
    <row r="619" spans="1:19" ht="15" customHeight="1" x14ac:dyDescent="0.25">
      <c r="A619" s="122">
        <v>51428</v>
      </c>
      <c r="B619" s="65" t="s">
        <v>193</v>
      </c>
      <c r="C619" s="65" t="s">
        <v>263</v>
      </c>
      <c r="D619" s="66">
        <v>46269</v>
      </c>
      <c r="E619" s="67">
        <v>1.07</v>
      </c>
      <c r="F619" s="65" t="s">
        <v>255</v>
      </c>
      <c r="G619" s="66">
        <v>46269</v>
      </c>
      <c r="H619">
        <v>40508379</v>
      </c>
      <c r="I619">
        <v>10</v>
      </c>
      <c r="J619" s="65" t="s">
        <v>1761</v>
      </c>
      <c r="K619" s="65" t="s">
        <v>1762</v>
      </c>
      <c r="L619" s="66">
        <v>46269</v>
      </c>
      <c r="M619" s="65" t="s">
        <v>261</v>
      </c>
      <c r="N619" s="65" t="s">
        <v>264</v>
      </c>
      <c r="O619" s="65" t="s">
        <v>259</v>
      </c>
      <c r="P619" s="66">
        <v>46269</v>
      </c>
      <c r="Q619" s="31">
        <f t="shared" si="18"/>
        <v>1191</v>
      </c>
      <c r="R619" s="31">
        <f t="shared" si="19"/>
        <v>1256</v>
      </c>
      <c r="S619" s="29">
        <f>IF($Q619&lt;Parâmetros!$E$19,$G619-1,$G619)</f>
        <v>46269</v>
      </c>
    </row>
    <row r="620" spans="1:19" ht="15" customHeight="1" x14ac:dyDescent="0.25">
      <c r="A620" s="122">
        <v>51428</v>
      </c>
      <c r="B620" s="65" t="s">
        <v>193</v>
      </c>
      <c r="C620" s="65" t="s">
        <v>263</v>
      </c>
      <c r="D620" s="66">
        <v>46269</v>
      </c>
      <c r="E620" s="67">
        <v>1.7</v>
      </c>
      <c r="F620" s="65" t="s">
        <v>255</v>
      </c>
      <c r="G620" s="66">
        <v>46269</v>
      </c>
      <c r="H620">
        <v>40511828</v>
      </c>
      <c r="I620">
        <v>10</v>
      </c>
      <c r="J620" s="65" t="s">
        <v>1763</v>
      </c>
      <c r="K620" s="65" t="s">
        <v>1764</v>
      </c>
      <c r="L620" s="66">
        <v>46269</v>
      </c>
      <c r="M620" s="65" t="s">
        <v>261</v>
      </c>
      <c r="N620">
        <v>4000917</v>
      </c>
      <c r="O620" s="65" t="s">
        <v>259</v>
      </c>
      <c r="P620" s="66">
        <v>46269</v>
      </c>
      <c r="Q620" s="31">
        <f t="shared" si="18"/>
        <v>1263</v>
      </c>
      <c r="R620" s="31">
        <f t="shared" si="19"/>
        <v>1365</v>
      </c>
      <c r="S620" s="29">
        <f>IF($Q620&lt;Parâmetros!$E$19,$G620-1,$G620)</f>
        <v>46269</v>
      </c>
    </row>
    <row r="621" spans="1:19" ht="15" customHeight="1" x14ac:dyDescent="0.25">
      <c r="A621" s="122">
        <v>51428</v>
      </c>
      <c r="B621" s="65" t="s">
        <v>193</v>
      </c>
      <c r="C621" s="65" t="s">
        <v>263</v>
      </c>
      <c r="D621" s="66">
        <v>46270</v>
      </c>
      <c r="E621" s="67">
        <v>1.8</v>
      </c>
      <c r="F621" s="65" t="s">
        <v>255</v>
      </c>
      <c r="G621" s="66">
        <v>46270</v>
      </c>
      <c r="H621">
        <v>40508972</v>
      </c>
      <c r="I621">
        <v>10</v>
      </c>
      <c r="J621" s="65" t="s">
        <v>1765</v>
      </c>
      <c r="K621" s="65" t="s">
        <v>1766</v>
      </c>
      <c r="L621" s="66">
        <v>46270</v>
      </c>
      <c r="M621" s="65" t="s">
        <v>258</v>
      </c>
      <c r="N621">
        <v>3010914</v>
      </c>
      <c r="O621" s="65" t="s">
        <v>259</v>
      </c>
      <c r="P621" s="66">
        <v>46270</v>
      </c>
      <c r="Q621" s="31">
        <f t="shared" si="18"/>
        <v>929</v>
      </c>
      <c r="R621" s="31">
        <f t="shared" si="19"/>
        <v>1037</v>
      </c>
      <c r="S621" s="29">
        <f>IF($Q621&lt;Parâmetros!$E$19,$G621-1,$G621)</f>
        <v>46270</v>
      </c>
    </row>
    <row r="622" spans="1:19" ht="15" customHeight="1" x14ac:dyDescent="0.25">
      <c r="A622" s="122">
        <v>51428</v>
      </c>
      <c r="B622" s="65" t="s">
        <v>193</v>
      </c>
      <c r="C622" s="65" t="s">
        <v>263</v>
      </c>
      <c r="D622" s="66">
        <v>46270</v>
      </c>
      <c r="E622" s="67">
        <v>2.8</v>
      </c>
      <c r="F622" s="65" t="s">
        <v>255</v>
      </c>
      <c r="G622" s="66">
        <v>46270</v>
      </c>
      <c r="H622">
        <v>40508987</v>
      </c>
      <c r="I622">
        <v>10</v>
      </c>
      <c r="J622" s="65" t="s">
        <v>1767</v>
      </c>
      <c r="K622" s="65" t="s">
        <v>1768</v>
      </c>
      <c r="L622" s="66">
        <v>46270</v>
      </c>
      <c r="M622" s="65" t="s">
        <v>258</v>
      </c>
      <c r="N622">
        <v>3008970</v>
      </c>
      <c r="O622" s="65" t="s">
        <v>259</v>
      </c>
      <c r="P622" s="66">
        <v>46270</v>
      </c>
      <c r="Q622" s="31">
        <f t="shared" si="18"/>
        <v>1042</v>
      </c>
      <c r="R622" s="31">
        <f t="shared" si="19"/>
        <v>1210</v>
      </c>
      <c r="S622" s="29">
        <f>IF($Q622&lt;Parâmetros!$E$19,$G622-1,$G622)</f>
        <v>46270</v>
      </c>
    </row>
    <row r="623" spans="1:19" ht="15" customHeight="1" x14ac:dyDescent="0.25">
      <c r="A623" s="122">
        <v>51428</v>
      </c>
      <c r="B623" s="65" t="s">
        <v>193</v>
      </c>
      <c r="C623" s="65" t="s">
        <v>263</v>
      </c>
      <c r="D623" s="66">
        <v>46270</v>
      </c>
      <c r="E623" s="67">
        <v>0.92</v>
      </c>
      <c r="F623" s="65" t="s">
        <v>255</v>
      </c>
      <c r="G623" s="66">
        <v>46270</v>
      </c>
      <c r="H623">
        <v>40512235</v>
      </c>
      <c r="I623">
        <v>10</v>
      </c>
      <c r="J623" s="65" t="s">
        <v>1769</v>
      </c>
      <c r="K623" s="65" t="s">
        <v>1770</v>
      </c>
      <c r="L623" s="66">
        <v>46270</v>
      </c>
      <c r="M623" s="65" t="s">
        <v>261</v>
      </c>
      <c r="N623" s="65" t="s">
        <v>264</v>
      </c>
      <c r="O623" s="65" t="s">
        <v>259</v>
      </c>
      <c r="P623" s="66">
        <v>46270</v>
      </c>
      <c r="Q623" s="31">
        <f t="shared" si="18"/>
        <v>1274</v>
      </c>
      <c r="R623" s="31">
        <f t="shared" si="19"/>
        <v>1329</v>
      </c>
      <c r="S623" s="29">
        <f>IF($Q623&lt;Parâmetros!$E$19,$G623-1,$G623)</f>
        <v>46270</v>
      </c>
    </row>
    <row r="624" spans="1:19" ht="15" customHeight="1" x14ac:dyDescent="0.25">
      <c r="A624" s="122">
        <v>51428</v>
      </c>
      <c r="B624" s="65" t="s">
        <v>193</v>
      </c>
      <c r="C624" s="65" t="s">
        <v>263</v>
      </c>
      <c r="D624" s="66">
        <v>46270</v>
      </c>
      <c r="E624" s="67">
        <v>1.04</v>
      </c>
      <c r="F624" s="65" t="s">
        <v>255</v>
      </c>
      <c r="G624" s="66">
        <v>46270</v>
      </c>
      <c r="H624">
        <v>40512236</v>
      </c>
      <c r="I624">
        <v>10</v>
      </c>
      <c r="J624" s="65" t="s">
        <v>1771</v>
      </c>
      <c r="K624" s="65" t="s">
        <v>1772</v>
      </c>
      <c r="L624" s="66">
        <v>46270</v>
      </c>
      <c r="M624" s="65" t="s">
        <v>261</v>
      </c>
      <c r="N624" s="65" t="s">
        <v>264</v>
      </c>
      <c r="O624" s="65" t="s">
        <v>259</v>
      </c>
      <c r="P624" s="66">
        <v>46270</v>
      </c>
      <c r="Q624" s="31">
        <f t="shared" si="18"/>
        <v>1332</v>
      </c>
      <c r="R624" s="31">
        <f t="shared" si="19"/>
        <v>1394</v>
      </c>
      <c r="S624" s="29">
        <f>IF($Q624&lt;Parâmetros!$E$19,$G624-1,$G624)</f>
        <v>46270</v>
      </c>
    </row>
    <row r="625" spans="1:19" ht="15" customHeight="1" x14ac:dyDescent="0.25">
      <c r="A625" s="122">
        <v>51428</v>
      </c>
      <c r="B625" s="65" t="s">
        <v>193</v>
      </c>
      <c r="C625" s="65" t="s">
        <v>263</v>
      </c>
      <c r="D625" s="66">
        <v>46271</v>
      </c>
      <c r="E625" s="67">
        <v>1.84</v>
      </c>
      <c r="F625" s="65" t="s">
        <v>255</v>
      </c>
      <c r="G625" s="66">
        <v>46271</v>
      </c>
      <c r="H625">
        <v>40508988</v>
      </c>
      <c r="I625">
        <v>10</v>
      </c>
      <c r="J625" s="65" t="s">
        <v>1773</v>
      </c>
      <c r="K625" s="65" t="s">
        <v>1774</v>
      </c>
      <c r="L625" s="66">
        <v>46271</v>
      </c>
      <c r="M625" s="65" t="s">
        <v>258</v>
      </c>
      <c r="N625">
        <v>3008971</v>
      </c>
      <c r="O625" s="65" t="s">
        <v>259</v>
      </c>
      <c r="P625" s="66">
        <v>46271</v>
      </c>
      <c r="Q625" s="31">
        <f t="shared" si="18"/>
        <v>929</v>
      </c>
      <c r="R625" s="31">
        <f t="shared" si="19"/>
        <v>1039</v>
      </c>
      <c r="S625" s="29">
        <f>IF($Q625&lt;Parâmetros!$E$19,$G625-1,$G625)</f>
        <v>46271</v>
      </c>
    </row>
    <row r="626" spans="1:19" ht="15" customHeight="1" x14ac:dyDescent="0.25">
      <c r="A626" s="122">
        <v>51428</v>
      </c>
      <c r="B626" s="65" t="s">
        <v>193</v>
      </c>
      <c r="C626" s="65" t="s">
        <v>263</v>
      </c>
      <c r="D626" s="66">
        <v>46271</v>
      </c>
      <c r="E626" s="67">
        <v>2.64</v>
      </c>
      <c r="F626" s="65" t="s">
        <v>255</v>
      </c>
      <c r="G626" s="66">
        <v>46271</v>
      </c>
      <c r="H626">
        <v>40509042</v>
      </c>
      <c r="I626">
        <v>10</v>
      </c>
      <c r="J626" s="65" t="s">
        <v>1775</v>
      </c>
      <c r="K626" s="65" t="s">
        <v>1776</v>
      </c>
      <c r="L626" s="66">
        <v>46271</v>
      </c>
      <c r="M626" s="65" t="s">
        <v>258</v>
      </c>
      <c r="N626">
        <v>3010914</v>
      </c>
      <c r="O626" s="65" t="s">
        <v>259</v>
      </c>
      <c r="P626" s="66">
        <v>46271</v>
      </c>
      <c r="Q626" s="31">
        <f t="shared" si="18"/>
        <v>1041</v>
      </c>
      <c r="R626" s="31">
        <f t="shared" si="19"/>
        <v>1199</v>
      </c>
      <c r="S626" s="29">
        <f>IF($Q626&lt;Parâmetros!$E$19,$G626-1,$G626)</f>
        <v>46271</v>
      </c>
    </row>
    <row r="627" spans="1:19" ht="15" customHeight="1" x14ac:dyDescent="0.25">
      <c r="A627" s="122">
        <v>51428</v>
      </c>
      <c r="B627" s="65" t="s">
        <v>193</v>
      </c>
      <c r="C627" s="65" t="s">
        <v>263</v>
      </c>
      <c r="D627" s="66">
        <v>46271</v>
      </c>
      <c r="E627" s="67">
        <v>1.22</v>
      </c>
      <c r="F627" s="65" t="s">
        <v>255</v>
      </c>
      <c r="G627" s="66">
        <v>46271</v>
      </c>
      <c r="H627">
        <v>40512490</v>
      </c>
      <c r="I627">
        <v>10</v>
      </c>
      <c r="J627" s="65" t="s">
        <v>1777</v>
      </c>
      <c r="K627" s="65" t="s">
        <v>1778</v>
      </c>
      <c r="L627" s="66">
        <v>46271</v>
      </c>
      <c r="M627" s="65" t="s">
        <v>261</v>
      </c>
      <c r="N627" s="65" t="s">
        <v>264</v>
      </c>
      <c r="O627" s="65" t="s">
        <v>259</v>
      </c>
      <c r="P627" s="66">
        <v>46271</v>
      </c>
      <c r="Q627" s="31">
        <f t="shared" si="18"/>
        <v>1250</v>
      </c>
      <c r="R627" s="31">
        <f t="shared" si="19"/>
        <v>1323</v>
      </c>
      <c r="S627" s="29">
        <f>IF($Q627&lt;Parâmetros!$E$19,$G627-1,$G627)</f>
        <v>46271</v>
      </c>
    </row>
    <row r="628" spans="1:19" ht="15" customHeight="1" x14ac:dyDescent="0.25">
      <c r="A628" s="122">
        <v>51428</v>
      </c>
      <c r="B628" s="65" t="s">
        <v>193</v>
      </c>
      <c r="C628" s="65" t="s">
        <v>263</v>
      </c>
      <c r="D628" s="66">
        <v>46271</v>
      </c>
      <c r="E628" s="67">
        <v>1.07</v>
      </c>
      <c r="F628" s="65" t="s">
        <v>255</v>
      </c>
      <c r="G628" s="66">
        <v>46271</v>
      </c>
      <c r="H628">
        <v>40512491</v>
      </c>
      <c r="I628">
        <v>10</v>
      </c>
      <c r="J628" s="65" t="s">
        <v>1779</v>
      </c>
      <c r="K628" s="65" t="s">
        <v>1780</v>
      </c>
      <c r="L628" s="66">
        <v>46271</v>
      </c>
      <c r="M628" s="65" t="s">
        <v>261</v>
      </c>
      <c r="N628" s="65" t="s">
        <v>264</v>
      </c>
      <c r="O628" s="65" t="s">
        <v>259</v>
      </c>
      <c r="P628" s="66">
        <v>46271</v>
      </c>
      <c r="Q628" s="31">
        <f t="shared" si="18"/>
        <v>1326</v>
      </c>
      <c r="R628" s="31">
        <f t="shared" si="19"/>
        <v>1390</v>
      </c>
      <c r="S628" s="29">
        <f>IF($Q628&lt;Parâmetros!$E$19,$G628-1,$G628)</f>
        <v>46271</v>
      </c>
    </row>
    <row r="629" spans="1:19" ht="15" customHeight="1" x14ac:dyDescent="0.25">
      <c r="A629" s="122">
        <v>51428</v>
      </c>
      <c r="B629" s="65" t="s">
        <v>193</v>
      </c>
      <c r="C629" s="65" t="s">
        <v>263</v>
      </c>
      <c r="D629" s="66">
        <v>46272</v>
      </c>
      <c r="E629" s="67">
        <v>2.74</v>
      </c>
      <c r="F629" s="65" t="s">
        <v>255</v>
      </c>
      <c r="G629" s="66">
        <v>46272</v>
      </c>
      <c r="H629">
        <v>40512794</v>
      </c>
      <c r="I629">
        <v>10</v>
      </c>
      <c r="J629" s="65" t="s">
        <v>2475</v>
      </c>
      <c r="K629" s="65" t="s">
        <v>2476</v>
      </c>
      <c r="L629" s="66">
        <v>46272</v>
      </c>
      <c r="M629" s="65" t="s">
        <v>261</v>
      </c>
      <c r="N629" s="65" t="s">
        <v>264</v>
      </c>
      <c r="O629" s="65" t="s">
        <v>259</v>
      </c>
      <c r="P629" s="66">
        <v>46272</v>
      </c>
      <c r="Q629" s="31">
        <f t="shared" si="18"/>
        <v>925</v>
      </c>
      <c r="R629" s="31">
        <f t="shared" si="19"/>
        <v>1090</v>
      </c>
      <c r="S629" s="29">
        <f>IF($Q629&lt;Parâmetros!$E$19,$G629-1,$G629)</f>
        <v>46272</v>
      </c>
    </row>
    <row r="630" spans="1:19" ht="15" customHeight="1" x14ac:dyDescent="0.25">
      <c r="A630" s="122">
        <v>51428</v>
      </c>
      <c r="B630" s="65" t="s">
        <v>193</v>
      </c>
      <c r="C630" s="65" t="s">
        <v>263</v>
      </c>
      <c r="D630" s="66">
        <v>46272</v>
      </c>
      <c r="E630" s="67">
        <v>1.3</v>
      </c>
      <c r="F630" s="65" t="s">
        <v>255</v>
      </c>
      <c r="G630" s="66">
        <v>46272</v>
      </c>
      <c r="H630">
        <v>40493136</v>
      </c>
      <c r="I630">
        <v>20</v>
      </c>
      <c r="J630" s="65" t="s">
        <v>2477</v>
      </c>
      <c r="K630" s="65" t="s">
        <v>2478</v>
      </c>
      <c r="L630" s="66">
        <v>46272</v>
      </c>
      <c r="M630" s="65" t="s">
        <v>261</v>
      </c>
      <c r="N630" s="65" t="s">
        <v>264</v>
      </c>
      <c r="O630" s="65" t="s">
        <v>259</v>
      </c>
      <c r="P630" s="66">
        <v>46272</v>
      </c>
      <c r="Q630" s="31">
        <f t="shared" si="18"/>
        <v>1095</v>
      </c>
      <c r="R630" s="31">
        <f t="shared" si="19"/>
        <v>1173</v>
      </c>
      <c r="S630" s="29">
        <f>IF($Q630&lt;Parâmetros!$E$19,$G630-1,$G630)</f>
        <v>46272</v>
      </c>
    </row>
    <row r="631" spans="1:19" ht="15" customHeight="1" x14ac:dyDescent="0.25">
      <c r="A631" s="122">
        <v>51428</v>
      </c>
      <c r="B631" s="65" t="s">
        <v>193</v>
      </c>
      <c r="C631" s="65" t="s">
        <v>263</v>
      </c>
      <c r="D631" s="66">
        <v>46272</v>
      </c>
      <c r="E631" s="67">
        <v>1.39</v>
      </c>
      <c r="F631" s="65" t="s">
        <v>255</v>
      </c>
      <c r="G631" s="66">
        <v>46272</v>
      </c>
      <c r="H631">
        <v>40509053</v>
      </c>
      <c r="I631">
        <v>10</v>
      </c>
      <c r="J631" s="65" t="s">
        <v>2479</v>
      </c>
      <c r="K631" s="65" t="s">
        <v>2480</v>
      </c>
      <c r="L631" s="66">
        <v>46272</v>
      </c>
      <c r="M631" s="65" t="s">
        <v>258</v>
      </c>
      <c r="N631" s="65" t="s">
        <v>264</v>
      </c>
      <c r="O631" s="65" t="s">
        <v>259</v>
      </c>
      <c r="P631" s="66">
        <v>46272</v>
      </c>
      <c r="Q631" s="31">
        <f t="shared" si="18"/>
        <v>1230</v>
      </c>
      <c r="R631" s="31">
        <f t="shared" si="19"/>
        <v>1314</v>
      </c>
      <c r="S631" s="29">
        <f>IF($Q631&lt;Parâmetros!$E$19,$G631-1,$G631)</f>
        <v>46272</v>
      </c>
    </row>
    <row r="632" spans="1:19" ht="15" customHeight="1" x14ac:dyDescent="0.25">
      <c r="A632" s="122">
        <v>51428</v>
      </c>
      <c r="B632" s="65" t="s">
        <v>193</v>
      </c>
      <c r="C632" s="65" t="s">
        <v>263</v>
      </c>
      <c r="D632" s="66">
        <v>46272</v>
      </c>
      <c r="E632" s="67">
        <v>1.25</v>
      </c>
      <c r="F632" s="65" t="s">
        <v>255</v>
      </c>
      <c r="G632" s="66">
        <v>46272</v>
      </c>
      <c r="H632">
        <v>40512795</v>
      </c>
      <c r="I632">
        <v>10</v>
      </c>
      <c r="J632" s="65" t="s">
        <v>2481</v>
      </c>
      <c r="K632" s="65" t="s">
        <v>2482</v>
      </c>
      <c r="L632" s="66">
        <v>46272</v>
      </c>
      <c r="M632" s="65" t="s">
        <v>261</v>
      </c>
      <c r="N632" s="65" t="s">
        <v>264</v>
      </c>
      <c r="O632" s="65" t="s">
        <v>259</v>
      </c>
      <c r="P632" s="66">
        <v>46272</v>
      </c>
      <c r="Q632" s="31">
        <f t="shared" si="18"/>
        <v>1316</v>
      </c>
      <c r="R632" s="31">
        <f t="shared" si="19"/>
        <v>1391</v>
      </c>
      <c r="S632" s="29">
        <f>IF($Q632&lt;Parâmetros!$E$19,$G632-1,$G632)</f>
        <v>46272</v>
      </c>
    </row>
    <row r="633" spans="1:19" ht="15" customHeight="1" x14ac:dyDescent="0.25">
      <c r="A633" s="122">
        <v>51428</v>
      </c>
      <c r="B633" s="65" t="s">
        <v>193</v>
      </c>
      <c r="C633" s="65" t="s">
        <v>263</v>
      </c>
      <c r="D633" s="66">
        <v>46273</v>
      </c>
      <c r="E633" s="67">
        <v>3.65</v>
      </c>
      <c r="F633" s="65" t="s">
        <v>255</v>
      </c>
      <c r="G633" s="66">
        <v>46273</v>
      </c>
      <c r="H633">
        <v>40509054</v>
      </c>
      <c r="I633">
        <v>10</v>
      </c>
      <c r="J633" s="65" t="s">
        <v>2697</v>
      </c>
      <c r="K633" s="65" t="s">
        <v>2698</v>
      </c>
      <c r="L633" s="66">
        <v>46273</v>
      </c>
      <c r="M633" s="65" t="s">
        <v>258</v>
      </c>
      <c r="N633" s="65" t="s">
        <v>264</v>
      </c>
      <c r="O633" s="65" t="s">
        <v>259</v>
      </c>
      <c r="P633" s="66">
        <v>46273</v>
      </c>
      <c r="Q633" s="31">
        <f t="shared" si="18"/>
        <v>915</v>
      </c>
      <c r="R633" s="31">
        <f t="shared" si="19"/>
        <v>1134</v>
      </c>
      <c r="S633" s="29">
        <f>IF($Q633&lt;Parâmetros!$E$19,$G633-1,$G633)</f>
        <v>46273</v>
      </c>
    </row>
    <row r="634" spans="1:19" ht="15" customHeight="1" x14ac:dyDescent="0.25">
      <c r="A634" s="122">
        <v>51428</v>
      </c>
      <c r="B634" s="65" t="s">
        <v>193</v>
      </c>
      <c r="C634" s="65" t="s">
        <v>263</v>
      </c>
      <c r="D634" s="66">
        <v>46273</v>
      </c>
      <c r="E634" s="67">
        <v>1.82</v>
      </c>
      <c r="F634" s="65" t="s">
        <v>255</v>
      </c>
      <c r="G634" s="66">
        <v>46273</v>
      </c>
      <c r="H634">
        <v>40509055</v>
      </c>
      <c r="I634">
        <v>10</v>
      </c>
      <c r="J634" s="65" t="s">
        <v>2699</v>
      </c>
      <c r="K634" s="65" t="s">
        <v>2700</v>
      </c>
      <c r="L634" s="66">
        <v>46273</v>
      </c>
      <c r="M634" s="65" t="s">
        <v>258</v>
      </c>
      <c r="N634" s="65" t="s">
        <v>264</v>
      </c>
      <c r="O634" s="65" t="s">
        <v>259</v>
      </c>
      <c r="P634" s="66">
        <v>46273</v>
      </c>
      <c r="Q634" s="31">
        <f t="shared" si="18"/>
        <v>1134</v>
      </c>
      <c r="R634" s="31">
        <f t="shared" si="19"/>
        <v>1244</v>
      </c>
      <c r="S634" s="29">
        <f>IF($Q634&lt;Parâmetros!$E$19,$G634-1,$G634)</f>
        <v>46273</v>
      </c>
    </row>
    <row r="635" spans="1:19" ht="15" customHeight="1" x14ac:dyDescent="0.25">
      <c r="A635" s="122">
        <v>51428</v>
      </c>
      <c r="B635" s="65" t="s">
        <v>193</v>
      </c>
      <c r="C635" s="65" t="s">
        <v>263</v>
      </c>
      <c r="D635" s="66">
        <v>46273</v>
      </c>
      <c r="E635" s="67">
        <v>2.04</v>
      </c>
      <c r="F635" s="65" t="s">
        <v>255</v>
      </c>
      <c r="G635" s="66">
        <v>46273</v>
      </c>
      <c r="H635">
        <v>40513050</v>
      </c>
      <c r="I635">
        <v>10</v>
      </c>
      <c r="J635" s="65" t="s">
        <v>2701</v>
      </c>
      <c r="K635" s="65" t="s">
        <v>2702</v>
      </c>
      <c r="L635" s="66">
        <v>46273</v>
      </c>
      <c r="M635" s="65" t="s">
        <v>261</v>
      </c>
      <c r="N635" s="65" t="s">
        <v>264</v>
      </c>
      <c r="O635" s="65" t="s">
        <v>259</v>
      </c>
      <c r="P635" s="66">
        <v>46273</v>
      </c>
      <c r="Q635" s="31">
        <f t="shared" si="18"/>
        <v>1245</v>
      </c>
      <c r="R635" s="31">
        <f t="shared" si="19"/>
        <v>1367</v>
      </c>
      <c r="S635" s="29">
        <f>IF($Q635&lt;Parâmetros!$E$19,$G635-1,$G635)</f>
        <v>46273</v>
      </c>
    </row>
    <row r="636" spans="1:19" ht="15" customHeight="1" x14ac:dyDescent="0.25">
      <c r="A636" s="122">
        <v>51428</v>
      </c>
      <c r="B636" s="65" t="s">
        <v>193</v>
      </c>
      <c r="C636" s="65" t="s">
        <v>263</v>
      </c>
      <c r="D636" s="66">
        <v>46275</v>
      </c>
      <c r="E636" s="67">
        <v>2.0699999999999998</v>
      </c>
      <c r="F636" s="65" t="s">
        <v>255</v>
      </c>
      <c r="G636" s="66">
        <v>46275</v>
      </c>
      <c r="H636">
        <v>40509056</v>
      </c>
      <c r="I636">
        <v>10</v>
      </c>
      <c r="J636" s="65" t="s">
        <v>3094</v>
      </c>
      <c r="K636" s="65" t="s">
        <v>3095</v>
      </c>
      <c r="L636" s="66">
        <v>46275</v>
      </c>
      <c r="M636" s="65" t="s">
        <v>258</v>
      </c>
      <c r="N636" s="65" t="s">
        <v>264</v>
      </c>
      <c r="O636" s="65" t="s">
        <v>259</v>
      </c>
      <c r="P636" s="66">
        <v>46275</v>
      </c>
      <c r="Q636" s="31">
        <f t="shared" si="18"/>
        <v>925</v>
      </c>
      <c r="R636" s="31">
        <f t="shared" si="19"/>
        <v>1049</v>
      </c>
      <c r="S636" s="29">
        <f>IF($Q636&lt;Parâmetros!$E$19,$G636-1,$G636)</f>
        <v>46275</v>
      </c>
    </row>
    <row r="637" spans="1:19" ht="15" customHeight="1" x14ac:dyDescent="0.25">
      <c r="A637" s="122">
        <v>51428</v>
      </c>
      <c r="B637" s="65" t="s">
        <v>193</v>
      </c>
      <c r="C637" s="65" t="s">
        <v>263</v>
      </c>
      <c r="D637" s="66">
        <v>46275</v>
      </c>
      <c r="E637" s="67">
        <v>3.1</v>
      </c>
      <c r="F637" s="65" t="s">
        <v>255</v>
      </c>
      <c r="G637" s="66">
        <v>46275</v>
      </c>
      <c r="H637">
        <v>40509057</v>
      </c>
      <c r="I637">
        <v>10</v>
      </c>
      <c r="J637" s="65" t="s">
        <v>3096</v>
      </c>
      <c r="K637" s="65" t="s">
        <v>3097</v>
      </c>
      <c r="L637" s="66">
        <v>46275</v>
      </c>
      <c r="M637" s="65" t="s">
        <v>258</v>
      </c>
      <c r="N637" s="65" t="s">
        <v>264</v>
      </c>
      <c r="O637" s="65" t="s">
        <v>259</v>
      </c>
      <c r="P637" s="66">
        <v>46275</v>
      </c>
      <c r="Q637" s="31">
        <f t="shared" si="18"/>
        <v>1050</v>
      </c>
      <c r="R637" s="31">
        <f t="shared" si="19"/>
        <v>1236</v>
      </c>
      <c r="S637" s="29">
        <f>IF($Q637&lt;Parâmetros!$E$19,$G637-1,$G637)</f>
        <v>46275</v>
      </c>
    </row>
    <row r="638" spans="1:19" ht="15" customHeight="1" x14ac:dyDescent="0.25">
      <c r="A638" s="122">
        <v>51428</v>
      </c>
      <c r="B638" s="65" t="s">
        <v>193</v>
      </c>
      <c r="C638" s="65" t="s">
        <v>263</v>
      </c>
      <c r="D638" s="66">
        <v>46275</v>
      </c>
      <c r="E638" s="67">
        <v>1.22</v>
      </c>
      <c r="F638" s="65" t="s">
        <v>255</v>
      </c>
      <c r="G638" s="66">
        <v>46275</v>
      </c>
      <c r="H638">
        <v>40513839</v>
      </c>
      <c r="I638">
        <v>10</v>
      </c>
      <c r="J638" s="65" t="s">
        <v>3098</v>
      </c>
      <c r="K638" s="65" t="s">
        <v>1605</v>
      </c>
      <c r="L638" s="66">
        <v>46275</v>
      </c>
      <c r="M638" s="65" t="s">
        <v>261</v>
      </c>
      <c r="N638" s="65" t="s">
        <v>264</v>
      </c>
      <c r="O638" s="65" t="s">
        <v>259</v>
      </c>
      <c r="P638" s="66">
        <v>46275</v>
      </c>
      <c r="Q638" s="31">
        <f t="shared" ref="Q638:Q700" si="20">IFERROR(VALUE(LEFT($J638,2))*60+VALUE(MID($J638,4,2)),9999)</f>
        <v>1247</v>
      </c>
      <c r="R638" s="31">
        <f t="shared" ref="R638:R700" si="21">IFERROR(VALUE(LEFT($K638,2))*60+VALUE(MID($K638,4,2)),"")</f>
        <v>1320</v>
      </c>
      <c r="S638" s="29">
        <f>IF($Q638&lt;Parâmetros!$E$19,$G638-1,$G638)</f>
        <v>46275</v>
      </c>
    </row>
    <row r="639" spans="1:19" ht="15" customHeight="1" x14ac:dyDescent="0.25">
      <c r="A639" s="122">
        <v>51428</v>
      </c>
      <c r="B639" s="65" t="s">
        <v>193</v>
      </c>
      <c r="C639" s="65" t="s">
        <v>263</v>
      </c>
      <c r="D639" s="66">
        <v>46275</v>
      </c>
      <c r="E639" s="67">
        <v>0.99</v>
      </c>
      <c r="F639" s="65" t="s">
        <v>255</v>
      </c>
      <c r="G639" s="66">
        <v>46275</v>
      </c>
      <c r="H639">
        <v>40513840</v>
      </c>
      <c r="I639">
        <v>10</v>
      </c>
      <c r="J639" s="65" t="s">
        <v>3099</v>
      </c>
      <c r="K639" s="65" t="s">
        <v>3100</v>
      </c>
      <c r="L639" s="66">
        <v>46275</v>
      </c>
      <c r="M639" s="65" t="s">
        <v>261</v>
      </c>
      <c r="N639">
        <v>3011182</v>
      </c>
      <c r="O639" s="65" t="s">
        <v>259</v>
      </c>
      <c r="P639" s="66">
        <v>46275</v>
      </c>
      <c r="Q639" s="31">
        <f t="shared" si="20"/>
        <v>1324</v>
      </c>
      <c r="R639" s="31">
        <f t="shared" si="21"/>
        <v>1384</v>
      </c>
      <c r="S639" s="29">
        <f>IF($Q639&lt;Parâmetros!$E$19,$G639-1,$G639)</f>
        <v>46275</v>
      </c>
    </row>
    <row r="640" spans="1:19" ht="15" customHeight="1" x14ac:dyDescent="0.25">
      <c r="A640" s="122">
        <v>51428</v>
      </c>
      <c r="B640" s="65" t="s">
        <v>193</v>
      </c>
      <c r="C640" s="65" t="s">
        <v>263</v>
      </c>
      <c r="D640" s="66">
        <v>46276</v>
      </c>
      <c r="E640" s="67">
        <v>2.98</v>
      </c>
      <c r="F640" s="65" t="s">
        <v>255</v>
      </c>
      <c r="G640" s="66">
        <v>46276</v>
      </c>
      <c r="H640">
        <v>40511348</v>
      </c>
      <c r="I640">
        <v>10</v>
      </c>
      <c r="J640" s="65" t="s">
        <v>3371</v>
      </c>
      <c r="K640" s="65" t="s">
        <v>3372</v>
      </c>
      <c r="L640" s="66">
        <v>46276</v>
      </c>
      <c r="M640" s="65" t="s">
        <v>258</v>
      </c>
      <c r="N640">
        <v>3010914</v>
      </c>
      <c r="O640" s="65" t="s">
        <v>259</v>
      </c>
      <c r="P640" s="66">
        <v>46276</v>
      </c>
      <c r="Q640" s="31">
        <f t="shared" si="20"/>
        <v>915</v>
      </c>
      <c r="R640" s="31">
        <f t="shared" si="21"/>
        <v>1093</v>
      </c>
      <c r="S640" s="29">
        <f>IF($Q640&lt;Parâmetros!$E$19,$G640-1,$G640)</f>
        <v>46276</v>
      </c>
    </row>
    <row r="641" spans="1:19" ht="15" customHeight="1" x14ac:dyDescent="0.25">
      <c r="A641" s="122">
        <v>51428</v>
      </c>
      <c r="B641" s="65" t="s">
        <v>193</v>
      </c>
      <c r="C641" s="65" t="s">
        <v>263</v>
      </c>
      <c r="D641" s="66">
        <v>46276</v>
      </c>
      <c r="E641" s="67">
        <v>-2.98</v>
      </c>
      <c r="F641" s="65" t="s">
        <v>255</v>
      </c>
      <c r="G641" s="66">
        <v>46276</v>
      </c>
      <c r="H641">
        <v>40511348</v>
      </c>
      <c r="I641">
        <v>10</v>
      </c>
      <c r="J641" s="65" t="s">
        <v>3371</v>
      </c>
      <c r="K641" s="65" t="s">
        <v>3372</v>
      </c>
      <c r="L641" s="66">
        <v>46276</v>
      </c>
      <c r="M641" s="65" t="s">
        <v>258</v>
      </c>
      <c r="N641">
        <v>3010914</v>
      </c>
      <c r="O641" s="65" t="s">
        <v>259</v>
      </c>
      <c r="P641" s="66">
        <v>46276</v>
      </c>
      <c r="Q641" s="31">
        <f t="shared" si="20"/>
        <v>915</v>
      </c>
      <c r="R641" s="31">
        <f t="shared" si="21"/>
        <v>1093</v>
      </c>
      <c r="S641" s="29">
        <f>IF($Q641&lt;Parâmetros!$E$19,$G641-1,$G641)</f>
        <v>46276</v>
      </c>
    </row>
    <row r="642" spans="1:19" ht="15" customHeight="1" x14ac:dyDescent="0.25">
      <c r="A642" s="122">
        <v>51428</v>
      </c>
      <c r="B642" s="65" t="s">
        <v>193</v>
      </c>
      <c r="C642" s="65" t="s">
        <v>263</v>
      </c>
      <c r="D642" s="66">
        <v>46276</v>
      </c>
      <c r="E642" s="67">
        <v>1.42</v>
      </c>
      <c r="F642" s="65" t="s">
        <v>255</v>
      </c>
      <c r="G642" s="66">
        <v>46276</v>
      </c>
      <c r="H642">
        <v>40511348</v>
      </c>
      <c r="I642">
        <v>10</v>
      </c>
      <c r="J642" s="65" t="s">
        <v>3373</v>
      </c>
      <c r="K642" s="65" t="s">
        <v>3374</v>
      </c>
      <c r="L642" s="66">
        <v>46276</v>
      </c>
      <c r="M642" s="65" t="s">
        <v>258</v>
      </c>
      <c r="N642">
        <v>3010914</v>
      </c>
      <c r="O642" s="65" t="s">
        <v>259</v>
      </c>
      <c r="P642" s="66">
        <v>46276</v>
      </c>
      <c r="Q642" s="31">
        <f t="shared" si="20"/>
        <v>915</v>
      </c>
      <c r="R642" s="31">
        <f t="shared" si="21"/>
        <v>1000</v>
      </c>
      <c r="S642" s="29">
        <f>IF($Q642&lt;Parâmetros!$E$19,$G642-1,$G642)</f>
        <v>46276</v>
      </c>
    </row>
    <row r="643" spans="1:19" ht="15" customHeight="1" x14ac:dyDescent="0.25">
      <c r="A643" s="122">
        <v>51428</v>
      </c>
      <c r="B643" s="65" t="s">
        <v>193</v>
      </c>
      <c r="C643" s="65" t="s">
        <v>263</v>
      </c>
      <c r="D643" s="66">
        <v>46276</v>
      </c>
      <c r="E643" s="67">
        <v>1.57</v>
      </c>
      <c r="F643" s="65" t="s">
        <v>255</v>
      </c>
      <c r="G643" s="66">
        <v>46276</v>
      </c>
      <c r="H643">
        <v>40509066</v>
      </c>
      <c r="I643">
        <v>10</v>
      </c>
      <c r="J643" s="65" t="s">
        <v>3375</v>
      </c>
      <c r="K643" s="65" t="s">
        <v>3376</v>
      </c>
      <c r="L643" s="66">
        <v>46276</v>
      </c>
      <c r="M643" s="65" t="s">
        <v>258</v>
      </c>
      <c r="N643">
        <v>3010577</v>
      </c>
      <c r="O643" s="65" t="s">
        <v>259</v>
      </c>
      <c r="P643" s="66">
        <v>46276</v>
      </c>
      <c r="Q643" s="31">
        <f t="shared" si="20"/>
        <v>1002</v>
      </c>
      <c r="R643" s="31">
        <f t="shared" si="21"/>
        <v>1097</v>
      </c>
      <c r="S643" s="29">
        <f>IF($Q643&lt;Parâmetros!$E$19,$G643-1,$G643)</f>
        <v>46276</v>
      </c>
    </row>
    <row r="644" spans="1:19" ht="15" customHeight="1" x14ac:dyDescent="0.25">
      <c r="A644" s="122">
        <v>51428</v>
      </c>
      <c r="B644" s="65" t="s">
        <v>193</v>
      </c>
      <c r="C644" s="65" t="s">
        <v>263</v>
      </c>
      <c r="D644" s="66">
        <v>46276</v>
      </c>
      <c r="E644" s="67">
        <v>2.2599999999999998</v>
      </c>
      <c r="F644" s="65" t="s">
        <v>255</v>
      </c>
      <c r="G644" s="66">
        <v>46276</v>
      </c>
      <c r="H644">
        <v>40509065</v>
      </c>
      <c r="I644">
        <v>10</v>
      </c>
      <c r="J644" s="65" t="s">
        <v>3377</v>
      </c>
      <c r="K644" s="65" t="s">
        <v>3378</v>
      </c>
      <c r="L644" s="66">
        <v>46276</v>
      </c>
      <c r="M644" s="65" t="s">
        <v>258</v>
      </c>
      <c r="N644">
        <v>3010186</v>
      </c>
      <c r="O644" s="65" t="s">
        <v>259</v>
      </c>
      <c r="P644" s="66">
        <v>46276</v>
      </c>
      <c r="Q644" s="31">
        <f t="shared" si="20"/>
        <v>1097</v>
      </c>
      <c r="R644" s="31">
        <f t="shared" si="21"/>
        <v>1233</v>
      </c>
      <c r="S644" s="29">
        <f>IF($Q644&lt;Parâmetros!$E$19,$G644-1,$G644)</f>
        <v>46276</v>
      </c>
    </row>
    <row r="645" spans="1:19" ht="15" customHeight="1" x14ac:dyDescent="0.25">
      <c r="A645" s="122">
        <v>51428</v>
      </c>
      <c r="B645" s="65" t="s">
        <v>193</v>
      </c>
      <c r="C645" s="65" t="s">
        <v>263</v>
      </c>
      <c r="D645" s="66">
        <v>46276</v>
      </c>
      <c r="E645" s="67">
        <v>1.81</v>
      </c>
      <c r="F645" s="65" t="s">
        <v>255</v>
      </c>
      <c r="G645" s="66">
        <v>46276</v>
      </c>
      <c r="H645">
        <v>40514359</v>
      </c>
      <c r="I645">
        <v>10</v>
      </c>
      <c r="J645" s="65" t="s">
        <v>3379</v>
      </c>
      <c r="K645" s="65" t="s">
        <v>3380</v>
      </c>
      <c r="L645" s="66">
        <v>46276</v>
      </c>
      <c r="M645" s="65" t="s">
        <v>261</v>
      </c>
      <c r="N645" s="65" t="s">
        <v>264</v>
      </c>
      <c r="O645" s="65" t="s">
        <v>259</v>
      </c>
      <c r="P645" s="66">
        <v>46276</v>
      </c>
      <c r="Q645" s="31">
        <f t="shared" si="20"/>
        <v>1281</v>
      </c>
      <c r="R645" s="31">
        <f t="shared" si="21"/>
        <v>1390</v>
      </c>
      <c r="S645" s="29">
        <f>IF($Q645&lt;Parâmetros!$E$19,$G645-1,$G645)</f>
        <v>46276</v>
      </c>
    </row>
    <row r="646" spans="1:19" ht="15" customHeight="1" x14ac:dyDescent="0.25">
      <c r="A646" s="122">
        <v>52397</v>
      </c>
      <c r="B646" s="65" t="s">
        <v>886</v>
      </c>
      <c r="C646" s="65" t="s">
        <v>288</v>
      </c>
      <c r="D646" s="66">
        <v>46267</v>
      </c>
      <c r="E646" s="67">
        <v>4.12</v>
      </c>
      <c r="F646" s="65" t="s">
        <v>255</v>
      </c>
      <c r="G646" s="66">
        <v>46267</v>
      </c>
      <c r="H646">
        <v>40510977</v>
      </c>
      <c r="I646">
        <v>10</v>
      </c>
      <c r="J646" s="65" t="s">
        <v>884</v>
      </c>
      <c r="K646" s="65" t="s">
        <v>885</v>
      </c>
      <c r="L646" s="66">
        <v>46267</v>
      </c>
      <c r="M646" s="65" t="s">
        <v>258</v>
      </c>
      <c r="N646" s="65" t="s">
        <v>264</v>
      </c>
      <c r="O646" s="65" t="s">
        <v>259</v>
      </c>
      <c r="P646" s="66">
        <v>46267</v>
      </c>
      <c r="Q646" s="31">
        <f t="shared" si="20"/>
        <v>439</v>
      </c>
      <c r="R646" s="31">
        <f t="shared" si="21"/>
        <v>686</v>
      </c>
      <c r="S646" s="29">
        <f>IF($Q646&lt;Parâmetros!$E$19,$G646-1,$G646)</f>
        <v>46267</v>
      </c>
    </row>
    <row r="647" spans="1:19" ht="15" customHeight="1" x14ac:dyDescent="0.25">
      <c r="A647" s="122">
        <v>52397</v>
      </c>
      <c r="B647" s="65" t="s">
        <v>886</v>
      </c>
      <c r="C647" s="65" t="s">
        <v>288</v>
      </c>
      <c r="D647" s="66">
        <v>46267</v>
      </c>
      <c r="E647" s="67">
        <v>3.95</v>
      </c>
      <c r="F647" s="65" t="s">
        <v>255</v>
      </c>
      <c r="G647" s="66">
        <v>46267</v>
      </c>
      <c r="H647">
        <v>40510977</v>
      </c>
      <c r="I647">
        <v>10</v>
      </c>
      <c r="J647" s="65" t="s">
        <v>970</v>
      </c>
      <c r="K647" s="65" t="s">
        <v>971</v>
      </c>
      <c r="L647" s="66">
        <v>46267</v>
      </c>
      <c r="M647" s="65" t="s">
        <v>258</v>
      </c>
      <c r="N647" s="65" t="s">
        <v>264</v>
      </c>
      <c r="O647" s="65" t="s">
        <v>259</v>
      </c>
      <c r="P647" s="66">
        <v>46267</v>
      </c>
      <c r="Q647" s="31">
        <f t="shared" si="20"/>
        <v>764</v>
      </c>
      <c r="R647" s="31">
        <f t="shared" si="21"/>
        <v>1002</v>
      </c>
      <c r="S647" s="29">
        <f>IF($Q647&lt;Parâmetros!$E$19,$G647-1,$G647)</f>
        <v>46267</v>
      </c>
    </row>
    <row r="648" spans="1:19" ht="15" customHeight="1" x14ac:dyDescent="0.25">
      <c r="A648" s="122">
        <v>52397</v>
      </c>
      <c r="B648" s="65" t="s">
        <v>886</v>
      </c>
      <c r="C648" s="65" t="s">
        <v>288</v>
      </c>
      <c r="D648" s="66">
        <v>46268</v>
      </c>
      <c r="E648" s="67">
        <v>2.7</v>
      </c>
      <c r="F648" s="65" t="s">
        <v>255</v>
      </c>
      <c r="G648" s="66">
        <v>46268</v>
      </c>
      <c r="H648">
        <v>40503385</v>
      </c>
      <c r="I648">
        <v>10</v>
      </c>
      <c r="J648" s="65" t="s">
        <v>1176</v>
      </c>
      <c r="K648" s="65" t="s">
        <v>1177</v>
      </c>
      <c r="L648" s="66">
        <v>46268</v>
      </c>
      <c r="M648" s="65" t="s">
        <v>261</v>
      </c>
      <c r="N648" s="65" t="s">
        <v>264</v>
      </c>
      <c r="O648" s="65" t="s">
        <v>259</v>
      </c>
      <c r="P648" s="66">
        <v>46268</v>
      </c>
      <c r="Q648" s="31">
        <f t="shared" si="20"/>
        <v>441</v>
      </c>
      <c r="R648" s="31">
        <f t="shared" si="21"/>
        <v>603</v>
      </c>
      <c r="S648" s="29">
        <f>IF($Q648&lt;Parâmetros!$E$19,$G648-1,$G648)</f>
        <v>46268</v>
      </c>
    </row>
    <row r="649" spans="1:19" ht="15" customHeight="1" x14ac:dyDescent="0.25">
      <c r="A649" s="122">
        <v>52397</v>
      </c>
      <c r="B649" s="65" t="s">
        <v>886</v>
      </c>
      <c r="C649" s="65" t="s">
        <v>288</v>
      </c>
      <c r="D649" s="66">
        <v>46268</v>
      </c>
      <c r="E649" s="67">
        <v>1.29</v>
      </c>
      <c r="F649" s="65" t="s">
        <v>255</v>
      </c>
      <c r="G649" s="66">
        <v>46268</v>
      </c>
      <c r="H649">
        <v>40503110</v>
      </c>
      <c r="I649">
        <v>10</v>
      </c>
      <c r="J649" s="65" t="s">
        <v>1178</v>
      </c>
      <c r="K649" s="65" t="s">
        <v>1179</v>
      </c>
      <c r="L649" s="66">
        <v>46268</v>
      </c>
      <c r="M649" s="65" t="s">
        <v>261</v>
      </c>
      <c r="N649">
        <v>3004088</v>
      </c>
      <c r="O649" s="65" t="s">
        <v>259</v>
      </c>
      <c r="P649" s="66">
        <v>46268</v>
      </c>
      <c r="Q649" s="31">
        <f t="shared" si="20"/>
        <v>607</v>
      </c>
      <c r="R649" s="31">
        <f t="shared" si="21"/>
        <v>684</v>
      </c>
      <c r="S649" s="29">
        <f>IF($Q649&lt;Parâmetros!$E$19,$G649-1,$G649)</f>
        <v>46268</v>
      </c>
    </row>
    <row r="650" spans="1:19" ht="15" customHeight="1" x14ac:dyDescent="0.25">
      <c r="A650" s="122">
        <v>52397</v>
      </c>
      <c r="B650" s="65" t="s">
        <v>886</v>
      </c>
      <c r="C650" s="65" t="s">
        <v>288</v>
      </c>
      <c r="D650" s="66">
        <v>46268</v>
      </c>
      <c r="E650" s="67">
        <v>2.4700000000000002</v>
      </c>
      <c r="F650" s="65" t="s">
        <v>255</v>
      </c>
      <c r="G650" s="66">
        <v>46268</v>
      </c>
      <c r="H650">
        <v>40481239</v>
      </c>
      <c r="I650">
        <v>20</v>
      </c>
      <c r="J650" s="65" t="s">
        <v>821</v>
      </c>
      <c r="K650" s="65" t="s">
        <v>1180</v>
      </c>
      <c r="L650" s="66">
        <v>46268</v>
      </c>
      <c r="M650" s="65" t="s">
        <v>261</v>
      </c>
      <c r="N650">
        <v>3004267</v>
      </c>
      <c r="O650" s="65" t="s">
        <v>259</v>
      </c>
      <c r="P650" s="66">
        <v>46268</v>
      </c>
      <c r="Q650" s="31">
        <f t="shared" si="20"/>
        <v>755</v>
      </c>
      <c r="R650" s="31">
        <f t="shared" si="21"/>
        <v>903</v>
      </c>
      <c r="S650" s="29">
        <f>IF($Q650&lt;Parâmetros!$E$19,$G650-1,$G650)</f>
        <v>46268</v>
      </c>
    </row>
    <row r="651" spans="1:19" ht="15" customHeight="1" x14ac:dyDescent="0.25">
      <c r="A651" s="122">
        <v>52397</v>
      </c>
      <c r="B651" s="65" t="s">
        <v>886</v>
      </c>
      <c r="C651" s="65" t="s">
        <v>288</v>
      </c>
      <c r="D651" s="66">
        <v>46268</v>
      </c>
      <c r="E651" s="67">
        <v>1.34</v>
      </c>
      <c r="F651" s="65" t="s">
        <v>255</v>
      </c>
      <c r="G651" s="66">
        <v>46268</v>
      </c>
      <c r="H651">
        <v>40503380</v>
      </c>
      <c r="I651">
        <v>10</v>
      </c>
      <c r="J651" s="65" t="s">
        <v>1181</v>
      </c>
      <c r="K651" s="65" t="s">
        <v>1182</v>
      </c>
      <c r="L651" s="66">
        <v>46268</v>
      </c>
      <c r="M651" s="65" t="s">
        <v>261</v>
      </c>
      <c r="N651" s="65" t="s">
        <v>264</v>
      </c>
      <c r="O651" s="65" t="s">
        <v>259</v>
      </c>
      <c r="P651" s="66">
        <v>46268</v>
      </c>
      <c r="Q651" s="31">
        <f t="shared" si="20"/>
        <v>910</v>
      </c>
      <c r="R651" s="31">
        <f t="shared" si="21"/>
        <v>990</v>
      </c>
      <c r="S651" s="29">
        <f>IF($Q651&lt;Parâmetros!$E$19,$G651-1,$G651)</f>
        <v>46268</v>
      </c>
    </row>
    <row r="652" spans="1:19" ht="15" customHeight="1" x14ac:dyDescent="0.25">
      <c r="A652" s="122">
        <v>52397</v>
      </c>
      <c r="B652" s="65" t="s">
        <v>886</v>
      </c>
      <c r="C652" s="65" t="s">
        <v>288</v>
      </c>
      <c r="D652" s="66">
        <v>46268</v>
      </c>
      <c r="E652" s="67">
        <v>0.01</v>
      </c>
      <c r="F652" s="65" t="s">
        <v>255</v>
      </c>
      <c r="G652" s="66">
        <v>46268</v>
      </c>
      <c r="H652">
        <v>40503380</v>
      </c>
      <c r="I652">
        <v>10</v>
      </c>
      <c r="J652" s="65" t="s">
        <v>1199</v>
      </c>
      <c r="K652" s="65" t="s">
        <v>1200</v>
      </c>
      <c r="L652" s="66">
        <v>46268</v>
      </c>
      <c r="M652" s="65" t="s">
        <v>261</v>
      </c>
      <c r="N652" s="65" t="s">
        <v>264</v>
      </c>
      <c r="O652" s="65" t="s">
        <v>259</v>
      </c>
      <c r="P652" s="66">
        <v>46268</v>
      </c>
      <c r="Q652" s="31">
        <f t="shared" si="20"/>
        <v>992</v>
      </c>
      <c r="R652" s="31">
        <f t="shared" si="21"/>
        <v>993</v>
      </c>
      <c r="S652" s="29">
        <f>IF($Q652&lt;Parâmetros!$E$19,$G652-1,$G652)</f>
        <v>46268</v>
      </c>
    </row>
    <row r="653" spans="1:19" ht="15" customHeight="1" x14ac:dyDescent="0.25">
      <c r="A653" s="122">
        <v>52397</v>
      </c>
      <c r="B653" s="65" t="s">
        <v>886</v>
      </c>
      <c r="C653" s="65" t="s">
        <v>288</v>
      </c>
      <c r="D653" s="66">
        <v>46269</v>
      </c>
      <c r="E653" s="67">
        <v>1.1200000000000001</v>
      </c>
      <c r="F653" s="65" t="s">
        <v>255</v>
      </c>
      <c r="G653" s="66">
        <v>46269</v>
      </c>
      <c r="H653">
        <v>40503377</v>
      </c>
      <c r="I653">
        <v>10</v>
      </c>
      <c r="J653" s="65" t="s">
        <v>1633</v>
      </c>
      <c r="K653" s="65" t="s">
        <v>1574</v>
      </c>
      <c r="L653" s="66">
        <v>46269</v>
      </c>
      <c r="M653" s="65" t="s">
        <v>261</v>
      </c>
      <c r="N653">
        <v>3007190</v>
      </c>
      <c r="O653" s="65" t="s">
        <v>259</v>
      </c>
      <c r="P653" s="66">
        <v>46269</v>
      </c>
      <c r="Q653" s="31">
        <f t="shared" si="20"/>
        <v>443</v>
      </c>
      <c r="R653" s="31">
        <f t="shared" si="21"/>
        <v>510</v>
      </c>
      <c r="S653" s="29">
        <f>IF($Q653&lt;Parâmetros!$E$19,$G653-1,$G653)</f>
        <v>46269</v>
      </c>
    </row>
    <row r="654" spans="1:19" ht="15" customHeight="1" x14ac:dyDescent="0.25">
      <c r="A654" s="122">
        <v>52397</v>
      </c>
      <c r="B654" s="65" t="s">
        <v>886</v>
      </c>
      <c r="C654" s="65" t="s">
        <v>288</v>
      </c>
      <c r="D654" s="66">
        <v>46269</v>
      </c>
      <c r="E654" s="67">
        <v>2.82</v>
      </c>
      <c r="F654" s="65" t="s">
        <v>255</v>
      </c>
      <c r="G654" s="66">
        <v>46269</v>
      </c>
      <c r="H654">
        <v>40489305</v>
      </c>
      <c r="I654">
        <v>10</v>
      </c>
      <c r="J654" s="65" t="s">
        <v>1634</v>
      </c>
      <c r="K654" s="65" t="s">
        <v>1635</v>
      </c>
      <c r="L654" s="66">
        <v>46269</v>
      </c>
      <c r="M654" s="65" t="s">
        <v>261</v>
      </c>
      <c r="N654" s="65" t="s">
        <v>264</v>
      </c>
      <c r="O654" s="65" t="s">
        <v>259</v>
      </c>
      <c r="P654" s="66">
        <v>46269</v>
      </c>
      <c r="Q654" s="31">
        <f t="shared" si="20"/>
        <v>517</v>
      </c>
      <c r="R654" s="31">
        <f t="shared" si="21"/>
        <v>686</v>
      </c>
      <c r="S654" s="29">
        <f>IF($Q654&lt;Parâmetros!$E$19,$G654-1,$G654)</f>
        <v>46269</v>
      </c>
    </row>
    <row r="655" spans="1:19" ht="15" customHeight="1" x14ac:dyDescent="0.25">
      <c r="A655" s="122">
        <v>52397</v>
      </c>
      <c r="B655" s="65" t="s">
        <v>886</v>
      </c>
      <c r="C655" s="65" t="s">
        <v>288</v>
      </c>
      <c r="D655" s="66">
        <v>46269</v>
      </c>
      <c r="E655" s="67">
        <v>4</v>
      </c>
      <c r="F655" s="65" t="s">
        <v>255</v>
      </c>
      <c r="G655" s="66">
        <v>46269</v>
      </c>
      <c r="H655">
        <v>40489305</v>
      </c>
      <c r="I655">
        <v>10</v>
      </c>
      <c r="J655" s="65" t="s">
        <v>1636</v>
      </c>
      <c r="K655" s="65" t="s">
        <v>1637</v>
      </c>
      <c r="L655" s="66">
        <v>46269</v>
      </c>
      <c r="M655" s="65" t="s">
        <v>261</v>
      </c>
      <c r="N655" s="65" t="s">
        <v>264</v>
      </c>
      <c r="O655" s="65" t="s">
        <v>259</v>
      </c>
      <c r="P655" s="66">
        <v>46269</v>
      </c>
      <c r="Q655" s="31">
        <f t="shared" si="20"/>
        <v>758</v>
      </c>
      <c r="R655" s="31">
        <f t="shared" si="21"/>
        <v>998</v>
      </c>
      <c r="S655" s="29">
        <f>IF($Q655&lt;Parâmetros!$E$19,$G655-1,$G655)</f>
        <v>46269</v>
      </c>
    </row>
    <row r="656" spans="1:19" ht="15" customHeight="1" x14ac:dyDescent="0.25">
      <c r="A656" s="122">
        <v>52397</v>
      </c>
      <c r="B656" s="65" t="s">
        <v>886</v>
      </c>
      <c r="C656" s="65" t="s">
        <v>288</v>
      </c>
      <c r="D656" s="66">
        <v>46272</v>
      </c>
      <c r="E656" s="67">
        <v>4.2</v>
      </c>
      <c r="F656" s="65" t="s">
        <v>255</v>
      </c>
      <c r="G656" s="66">
        <v>46272</v>
      </c>
      <c r="H656">
        <v>40489305</v>
      </c>
      <c r="I656">
        <v>10</v>
      </c>
      <c r="J656" s="65" t="s">
        <v>1542</v>
      </c>
      <c r="K656" s="65" t="s">
        <v>2438</v>
      </c>
      <c r="L656" s="66">
        <v>46272</v>
      </c>
      <c r="M656" s="65" t="s">
        <v>261</v>
      </c>
      <c r="N656" s="65" t="s">
        <v>264</v>
      </c>
      <c r="O656" s="65" t="s">
        <v>259</v>
      </c>
      <c r="P656" s="66">
        <v>46272</v>
      </c>
      <c r="Q656" s="31">
        <f t="shared" si="20"/>
        <v>434</v>
      </c>
      <c r="R656" s="31">
        <f t="shared" si="21"/>
        <v>687</v>
      </c>
      <c r="S656" s="29">
        <f>IF($Q656&lt;Parâmetros!$E$19,$G656-1,$G656)</f>
        <v>46272</v>
      </c>
    </row>
    <row r="657" spans="1:19" ht="15" customHeight="1" x14ac:dyDescent="0.25">
      <c r="A657" s="122">
        <v>52397</v>
      </c>
      <c r="B657" s="65" t="s">
        <v>886</v>
      </c>
      <c r="C657" s="65" t="s">
        <v>288</v>
      </c>
      <c r="D657" s="66">
        <v>46272</v>
      </c>
      <c r="E657" s="67">
        <v>3</v>
      </c>
      <c r="F657" s="65" t="s">
        <v>255</v>
      </c>
      <c r="G657" s="66">
        <v>46272</v>
      </c>
      <c r="H657">
        <v>40489305</v>
      </c>
      <c r="I657">
        <v>10</v>
      </c>
      <c r="J657" s="65" t="s">
        <v>2439</v>
      </c>
      <c r="K657" s="65" t="s">
        <v>2440</v>
      </c>
      <c r="L657" s="66">
        <v>46272</v>
      </c>
      <c r="M657" s="65" t="s">
        <v>261</v>
      </c>
      <c r="N657" s="65" t="s">
        <v>264</v>
      </c>
      <c r="O657" s="65" t="s">
        <v>259</v>
      </c>
      <c r="P657" s="66">
        <v>46272</v>
      </c>
      <c r="Q657" s="31">
        <f t="shared" si="20"/>
        <v>742</v>
      </c>
      <c r="R657" s="31">
        <f t="shared" si="21"/>
        <v>922</v>
      </c>
      <c r="S657" s="29">
        <f>IF($Q657&lt;Parâmetros!$E$19,$G657-1,$G657)</f>
        <v>46272</v>
      </c>
    </row>
    <row r="658" spans="1:19" ht="15" customHeight="1" x14ac:dyDescent="0.25">
      <c r="A658" s="122">
        <v>52397</v>
      </c>
      <c r="B658" s="65" t="s">
        <v>886</v>
      </c>
      <c r="C658" s="65" t="s">
        <v>288</v>
      </c>
      <c r="D658" s="66">
        <v>46273</v>
      </c>
      <c r="E658" s="67">
        <v>4.05</v>
      </c>
      <c r="F658" s="65" t="s">
        <v>255</v>
      </c>
      <c r="G658" s="66">
        <v>46273</v>
      </c>
      <c r="H658">
        <v>40505583</v>
      </c>
      <c r="I658">
        <v>10</v>
      </c>
      <c r="J658" s="65" t="s">
        <v>2703</v>
      </c>
      <c r="K658" s="65" t="s">
        <v>2704</v>
      </c>
      <c r="L658" s="66">
        <v>46273</v>
      </c>
      <c r="M658" s="65" t="s">
        <v>261</v>
      </c>
      <c r="N658" s="65" t="s">
        <v>264</v>
      </c>
      <c r="O658" s="65" t="s">
        <v>259</v>
      </c>
      <c r="P658" s="66">
        <v>46273</v>
      </c>
      <c r="Q658" s="31">
        <f t="shared" si="20"/>
        <v>443</v>
      </c>
      <c r="R658" s="31">
        <f t="shared" si="21"/>
        <v>686</v>
      </c>
      <c r="S658" s="29">
        <f>IF($Q658&lt;Parâmetros!$E$19,$G658-1,$G658)</f>
        <v>46273</v>
      </c>
    </row>
    <row r="659" spans="1:19" ht="15" customHeight="1" x14ac:dyDescent="0.25">
      <c r="A659" s="122">
        <v>52397</v>
      </c>
      <c r="B659" s="65" t="s">
        <v>886</v>
      </c>
      <c r="C659" s="65" t="s">
        <v>288</v>
      </c>
      <c r="D659" s="66">
        <v>46273</v>
      </c>
      <c r="E659" s="67">
        <v>4</v>
      </c>
      <c r="F659" s="65" t="s">
        <v>255</v>
      </c>
      <c r="G659" s="66">
        <v>46273</v>
      </c>
      <c r="H659">
        <v>40489305</v>
      </c>
      <c r="I659">
        <v>10</v>
      </c>
      <c r="J659" s="65" t="s">
        <v>2705</v>
      </c>
      <c r="K659" s="65" t="s">
        <v>2706</v>
      </c>
      <c r="L659" s="66">
        <v>46273</v>
      </c>
      <c r="M659" s="65" t="s">
        <v>261</v>
      </c>
      <c r="N659" s="65" t="s">
        <v>264</v>
      </c>
      <c r="O659" s="65" t="s">
        <v>259</v>
      </c>
      <c r="P659" s="66">
        <v>46273</v>
      </c>
      <c r="Q659" s="31">
        <f t="shared" si="20"/>
        <v>755</v>
      </c>
      <c r="R659" s="31">
        <f t="shared" si="21"/>
        <v>995</v>
      </c>
      <c r="S659" s="29">
        <f>IF($Q659&lt;Parâmetros!$E$19,$G659-1,$G659)</f>
        <v>46273</v>
      </c>
    </row>
    <row r="660" spans="1:19" ht="15" customHeight="1" x14ac:dyDescent="0.25">
      <c r="A660" s="122">
        <v>52397</v>
      </c>
      <c r="B660" s="65" t="s">
        <v>886</v>
      </c>
      <c r="C660" s="65" t="s">
        <v>288</v>
      </c>
      <c r="D660" s="66">
        <v>46274</v>
      </c>
      <c r="E660" s="67">
        <v>3.01</v>
      </c>
      <c r="F660" s="65" t="s">
        <v>255</v>
      </c>
      <c r="G660" s="66">
        <v>46274</v>
      </c>
      <c r="H660">
        <v>40505583</v>
      </c>
      <c r="I660">
        <v>10</v>
      </c>
      <c r="J660" s="65" t="s">
        <v>2911</v>
      </c>
      <c r="K660" s="65" t="s">
        <v>2912</v>
      </c>
      <c r="L660" s="66">
        <v>46274</v>
      </c>
      <c r="M660" s="65" t="s">
        <v>261</v>
      </c>
      <c r="N660" s="65" t="s">
        <v>264</v>
      </c>
      <c r="O660" s="65" t="s">
        <v>259</v>
      </c>
      <c r="P660" s="66">
        <v>46274</v>
      </c>
      <c r="Q660" s="31">
        <f t="shared" si="20"/>
        <v>447</v>
      </c>
      <c r="R660" s="31">
        <f t="shared" si="21"/>
        <v>628</v>
      </c>
      <c r="S660" s="29">
        <f>IF($Q660&lt;Parâmetros!$E$19,$G660-1,$G660)</f>
        <v>46274</v>
      </c>
    </row>
    <row r="661" spans="1:19" ht="15" customHeight="1" x14ac:dyDescent="0.25">
      <c r="A661" s="122">
        <v>52397</v>
      </c>
      <c r="B661" s="65" t="s">
        <v>886</v>
      </c>
      <c r="C661" s="65" t="s">
        <v>288</v>
      </c>
      <c r="D661" s="66">
        <v>46275</v>
      </c>
      <c r="E661" s="67">
        <v>0.99</v>
      </c>
      <c r="F661" s="65" t="s">
        <v>255</v>
      </c>
      <c r="G661" s="66">
        <v>46274</v>
      </c>
      <c r="H661">
        <v>40513562</v>
      </c>
      <c r="I661">
        <v>10</v>
      </c>
      <c r="J661" s="65" t="s">
        <v>804</v>
      </c>
      <c r="K661" s="65" t="s">
        <v>3057</v>
      </c>
      <c r="L661" s="66">
        <v>46274</v>
      </c>
      <c r="M661" s="65" t="s">
        <v>261</v>
      </c>
      <c r="N661" s="65" t="s">
        <v>264</v>
      </c>
      <c r="O661" s="65" t="s">
        <v>259</v>
      </c>
      <c r="P661" s="66">
        <v>46275</v>
      </c>
      <c r="Q661" s="31">
        <f t="shared" si="20"/>
        <v>630</v>
      </c>
      <c r="R661" s="31">
        <f t="shared" si="21"/>
        <v>689</v>
      </c>
      <c r="S661" s="29">
        <f>IF($Q661&lt;Parâmetros!$E$19,$G661-1,$G661)</f>
        <v>46274</v>
      </c>
    </row>
    <row r="662" spans="1:19" ht="15" customHeight="1" x14ac:dyDescent="0.25">
      <c r="A662" s="122">
        <v>52397</v>
      </c>
      <c r="B662" s="65" t="s">
        <v>886</v>
      </c>
      <c r="C662" s="65" t="s">
        <v>288</v>
      </c>
      <c r="D662" s="66">
        <v>46275</v>
      </c>
      <c r="E662" s="67">
        <v>2.95</v>
      </c>
      <c r="F662" s="65" t="s">
        <v>255</v>
      </c>
      <c r="G662" s="66">
        <v>46274</v>
      </c>
      <c r="H662">
        <v>40513562</v>
      </c>
      <c r="I662">
        <v>10</v>
      </c>
      <c r="J662" s="65" t="s">
        <v>3058</v>
      </c>
      <c r="K662" s="65" t="s">
        <v>3059</v>
      </c>
      <c r="L662" s="66">
        <v>46274</v>
      </c>
      <c r="M662" s="65" t="s">
        <v>261</v>
      </c>
      <c r="N662" s="65" t="s">
        <v>264</v>
      </c>
      <c r="O662" s="65" t="s">
        <v>259</v>
      </c>
      <c r="P662" s="66">
        <v>46275</v>
      </c>
      <c r="Q662" s="31">
        <f t="shared" si="20"/>
        <v>755</v>
      </c>
      <c r="R662" s="31">
        <f t="shared" si="21"/>
        <v>933</v>
      </c>
      <c r="S662" s="29">
        <f>IF($Q662&lt;Parâmetros!$E$19,$G662-1,$G662)</f>
        <v>46274</v>
      </c>
    </row>
    <row r="663" spans="1:19" ht="15" customHeight="1" x14ac:dyDescent="0.25">
      <c r="A663" s="122">
        <v>52397</v>
      </c>
      <c r="B663" s="65" t="s">
        <v>886</v>
      </c>
      <c r="C663" s="65" t="s">
        <v>288</v>
      </c>
      <c r="D663" s="66">
        <v>46275</v>
      </c>
      <c r="E663" s="67">
        <v>1.05</v>
      </c>
      <c r="F663" s="65" t="s">
        <v>255</v>
      </c>
      <c r="G663" s="66">
        <v>46274</v>
      </c>
      <c r="H663">
        <v>40505583</v>
      </c>
      <c r="I663">
        <v>10</v>
      </c>
      <c r="J663" s="65" t="s">
        <v>3060</v>
      </c>
      <c r="K663" s="65" t="s">
        <v>3061</v>
      </c>
      <c r="L663" s="66">
        <v>46274</v>
      </c>
      <c r="M663" s="65" t="s">
        <v>261</v>
      </c>
      <c r="N663" s="65" t="s">
        <v>264</v>
      </c>
      <c r="O663" s="65" t="s">
        <v>259</v>
      </c>
      <c r="P663" s="66">
        <v>46275</v>
      </c>
      <c r="Q663" s="31">
        <f t="shared" si="20"/>
        <v>935</v>
      </c>
      <c r="R663" s="31">
        <f t="shared" si="21"/>
        <v>999</v>
      </c>
      <c r="S663" s="29">
        <f>IF($Q663&lt;Parâmetros!$E$19,$G663-1,$G663)</f>
        <v>46274</v>
      </c>
    </row>
    <row r="664" spans="1:19" ht="15" customHeight="1" x14ac:dyDescent="0.25">
      <c r="A664" s="122">
        <v>52397</v>
      </c>
      <c r="B664" s="65" t="s">
        <v>886</v>
      </c>
      <c r="C664" s="65" t="s">
        <v>288</v>
      </c>
      <c r="D664" s="66">
        <v>46275</v>
      </c>
      <c r="E664" s="67">
        <v>4.09</v>
      </c>
      <c r="F664" s="65" t="s">
        <v>255</v>
      </c>
      <c r="G664" s="66">
        <v>46275</v>
      </c>
      <c r="H664">
        <v>40505583</v>
      </c>
      <c r="I664">
        <v>10</v>
      </c>
      <c r="J664" s="65" t="s">
        <v>3101</v>
      </c>
      <c r="K664" s="65" t="s">
        <v>3102</v>
      </c>
      <c r="L664" s="66">
        <v>46275</v>
      </c>
      <c r="M664" s="65" t="s">
        <v>261</v>
      </c>
      <c r="N664" s="65" t="s">
        <v>264</v>
      </c>
      <c r="O664" s="65" t="s">
        <v>259</v>
      </c>
      <c r="P664" s="66">
        <v>46275</v>
      </c>
      <c r="Q664" s="31">
        <f t="shared" si="20"/>
        <v>443</v>
      </c>
      <c r="R664" s="31">
        <f t="shared" si="21"/>
        <v>688</v>
      </c>
      <c r="S664" s="29">
        <f>IF($Q664&lt;Parâmetros!$E$19,$G664-1,$G664)</f>
        <v>46275</v>
      </c>
    </row>
    <row r="665" spans="1:19" ht="15" customHeight="1" x14ac:dyDescent="0.25">
      <c r="A665" s="122">
        <v>52397</v>
      </c>
      <c r="B665" s="65" t="s">
        <v>886</v>
      </c>
      <c r="C665" s="65" t="s">
        <v>288</v>
      </c>
      <c r="D665" s="66">
        <v>46275</v>
      </c>
      <c r="E665" s="67">
        <v>4</v>
      </c>
      <c r="F665" s="65" t="s">
        <v>255</v>
      </c>
      <c r="G665" s="66">
        <v>46275</v>
      </c>
      <c r="H665">
        <v>40489305</v>
      </c>
      <c r="I665">
        <v>10</v>
      </c>
      <c r="J665" s="65" t="s">
        <v>2528</v>
      </c>
      <c r="K665" s="65" t="s">
        <v>3103</v>
      </c>
      <c r="L665" s="66">
        <v>46275</v>
      </c>
      <c r="M665" s="65" t="s">
        <v>261</v>
      </c>
      <c r="N665" s="65" t="s">
        <v>264</v>
      </c>
      <c r="O665" s="65" t="s">
        <v>259</v>
      </c>
      <c r="P665" s="66">
        <v>46275</v>
      </c>
      <c r="Q665" s="31">
        <f t="shared" si="20"/>
        <v>757</v>
      </c>
      <c r="R665" s="31">
        <f t="shared" si="21"/>
        <v>997</v>
      </c>
      <c r="S665" s="29">
        <f>IF($Q665&lt;Parâmetros!$E$19,$G665-1,$G665)</f>
        <v>46275</v>
      </c>
    </row>
    <row r="666" spans="1:19" ht="15" customHeight="1" x14ac:dyDescent="0.25">
      <c r="A666" s="122">
        <v>52397</v>
      </c>
      <c r="B666" s="65" t="s">
        <v>886</v>
      </c>
      <c r="C666" s="65" t="s">
        <v>288</v>
      </c>
      <c r="D666" s="66">
        <v>46276</v>
      </c>
      <c r="E666" s="67">
        <v>2.65</v>
      </c>
      <c r="F666" s="65" t="s">
        <v>255</v>
      </c>
      <c r="G666" s="66">
        <v>46276</v>
      </c>
      <c r="H666">
        <v>40511701</v>
      </c>
      <c r="I666">
        <v>10</v>
      </c>
      <c r="J666" s="65" t="s">
        <v>3323</v>
      </c>
      <c r="K666" s="65" t="s">
        <v>3324</v>
      </c>
      <c r="L666" s="66">
        <v>46276</v>
      </c>
      <c r="M666" s="65" t="s">
        <v>261</v>
      </c>
      <c r="N666" s="65" t="s">
        <v>264</v>
      </c>
      <c r="O666" s="65" t="s">
        <v>259</v>
      </c>
      <c r="P666" s="66">
        <v>46276</v>
      </c>
      <c r="Q666" s="31">
        <f t="shared" si="20"/>
        <v>441</v>
      </c>
      <c r="R666" s="31">
        <f t="shared" si="21"/>
        <v>600</v>
      </c>
      <c r="S666" s="29">
        <f>IF($Q666&lt;Parâmetros!$E$19,$G666-1,$G666)</f>
        <v>46276</v>
      </c>
    </row>
    <row r="667" spans="1:19" ht="15" customHeight="1" x14ac:dyDescent="0.25">
      <c r="A667" s="122">
        <v>52397</v>
      </c>
      <c r="B667" s="65" t="s">
        <v>886</v>
      </c>
      <c r="C667" s="65" t="s">
        <v>288</v>
      </c>
      <c r="D667" s="66">
        <v>46276</v>
      </c>
      <c r="E667" s="67">
        <v>2.12</v>
      </c>
      <c r="F667" s="65" t="s">
        <v>255</v>
      </c>
      <c r="G667" s="66">
        <v>46276</v>
      </c>
      <c r="H667">
        <v>40511703</v>
      </c>
      <c r="I667">
        <v>10</v>
      </c>
      <c r="J667" s="65" t="s">
        <v>3325</v>
      </c>
      <c r="K667" s="65" t="s">
        <v>3326</v>
      </c>
      <c r="L667" s="66">
        <v>46276</v>
      </c>
      <c r="M667" s="65" t="s">
        <v>261</v>
      </c>
      <c r="N667" s="65" t="s">
        <v>264</v>
      </c>
      <c r="O667" s="65" t="s">
        <v>259</v>
      </c>
      <c r="P667" s="66">
        <v>46276</v>
      </c>
      <c r="Q667" s="31">
        <f t="shared" si="20"/>
        <v>608</v>
      </c>
      <c r="R667" s="31">
        <f t="shared" si="21"/>
        <v>735</v>
      </c>
      <c r="S667" s="29">
        <f>IF($Q667&lt;Parâmetros!$E$19,$G667-1,$G667)</f>
        <v>46276</v>
      </c>
    </row>
    <row r="668" spans="1:19" ht="15" customHeight="1" x14ac:dyDescent="0.25">
      <c r="A668" s="122">
        <v>52397</v>
      </c>
      <c r="B668" s="65" t="s">
        <v>886</v>
      </c>
      <c r="C668" s="65" t="s">
        <v>288</v>
      </c>
      <c r="D668" s="66">
        <v>46276</v>
      </c>
      <c r="E668" s="67">
        <v>3.12</v>
      </c>
      <c r="F668" s="65" t="s">
        <v>255</v>
      </c>
      <c r="G668" s="66">
        <v>46276</v>
      </c>
      <c r="H668">
        <v>40511704</v>
      </c>
      <c r="I668">
        <v>10</v>
      </c>
      <c r="J668" s="65" t="s">
        <v>3327</v>
      </c>
      <c r="K668" s="65" t="s">
        <v>3328</v>
      </c>
      <c r="L668" s="66">
        <v>46276</v>
      </c>
      <c r="M668" s="65" t="s">
        <v>261</v>
      </c>
      <c r="N668" s="65" t="s">
        <v>264</v>
      </c>
      <c r="O668" s="65" t="s">
        <v>259</v>
      </c>
      <c r="P668" s="66">
        <v>46276</v>
      </c>
      <c r="Q668" s="31">
        <f t="shared" si="20"/>
        <v>812</v>
      </c>
      <c r="R668" s="31">
        <f t="shared" si="21"/>
        <v>999</v>
      </c>
      <c r="S668" s="29">
        <f>IF($Q668&lt;Parâmetros!$E$19,$G668-1,$G668)</f>
        <v>46276</v>
      </c>
    </row>
    <row r="669" spans="1:19" ht="15" customHeight="1" x14ac:dyDescent="0.25">
      <c r="A669" s="122">
        <v>52398</v>
      </c>
      <c r="B669" s="65" t="s">
        <v>265</v>
      </c>
      <c r="C669" s="65" t="s">
        <v>263</v>
      </c>
      <c r="D669" s="66">
        <v>46265</v>
      </c>
      <c r="E669" s="67">
        <v>4.29</v>
      </c>
      <c r="F669" s="65" t="s">
        <v>255</v>
      </c>
      <c r="G669" s="66">
        <v>46264</v>
      </c>
      <c r="H669">
        <v>40506378</v>
      </c>
      <c r="I669">
        <v>10</v>
      </c>
      <c r="J669" s="65" t="s">
        <v>455</v>
      </c>
      <c r="K669" s="65" t="s">
        <v>456</v>
      </c>
      <c r="L669" s="66">
        <v>46265</v>
      </c>
      <c r="M669" s="65" t="s">
        <v>258</v>
      </c>
      <c r="N669" s="65" t="s">
        <v>264</v>
      </c>
      <c r="O669" s="65" t="s">
        <v>259</v>
      </c>
      <c r="P669" s="66">
        <v>46265</v>
      </c>
      <c r="Q669" s="31">
        <f t="shared" si="20"/>
        <v>1431</v>
      </c>
      <c r="R669" s="31">
        <f t="shared" si="21"/>
        <v>248</v>
      </c>
      <c r="S669" s="29">
        <f>IF($Q669&lt;Parâmetros!$E$19,$G669-1,$G669)</f>
        <v>46264</v>
      </c>
    </row>
    <row r="670" spans="1:19" ht="15" customHeight="1" x14ac:dyDescent="0.25">
      <c r="A670" s="122">
        <v>52398</v>
      </c>
      <c r="B670" s="65" t="s">
        <v>265</v>
      </c>
      <c r="C670" s="65" t="s">
        <v>263</v>
      </c>
      <c r="D670" s="66">
        <v>46265</v>
      </c>
      <c r="E670" s="67">
        <v>0.5</v>
      </c>
      <c r="F670" s="65" t="s">
        <v>255</v>
      </c>
      <c r="G670" s="66">
        <v>46265</v>
      </c>
      <c r="H670">
        <v>40506379</v>
      </c>
      <c r="I670">
        <v>10</v>
      </c>
      <c r="J670" s="65" t="s">
        <v>457</v>
      </c>
      <c r="K670" s="65" t="s">
        <v>458</v>
      </c>
      <c r="L670" s="66">
        <v>46265</v>
      </c>
      <c r="M670" s="65" t="s">
        <v>258</v>
      </c>
      <c r="N670" s="65" t="s">
        <v>264</v>
      </c>
      <c r="O670" s="65" t="s">
        <v>259</v>
      </c>
      <c r="P670" s="66">
        <v>46265</v>
      </c>
      <c r="Q670" s="31">
        <f t="shared" si="20"/>
        <v>249</v>
      </c>
      <c r="R670" s="31">
        <f t="shared" si="21"/>
        <v>280</v>
      </c>
      <c r="S670" s="29">
        <f>IF($Q670&lt;Parâmetros!$E$19,$G670-1,$G670)</f>
        <v>46264</v>
      </c>
    </row>
    <row r="671" spans="1:19" ht="15" customHeight="1" x14ac:dyDescent="0.25">
      <c r="A671" s="122">
        <v>52398</v>
      </c>
      <c r="B671" s="65" t="s">
        <v>265</v>
      </c>
      <c r="C671" s="65" t="s">
        <v>263</v>
      </c>
      <c r="D671" s="66">
        <v>46265</v>
      </c>
      <c r="E671" s="67">
        <v>0.82</v>
      </c>
      <c r="F671" s="65" t="s">
        <v>255</v>
      </c>
      <c r="G671" s="66">
        <v>46265</v>
      </c>
      <c r="H671">
        <v>40506397</v>
      </c>
      <c r="I671">
        <v>10</v>
      </c>
      <c r="J671" s="65" t="s">
        <v>459</v>
      </c>
      <c r="K671" s="65" t="s">
        <v>364</v>
      </c>
      <c r="L671" s="66">
        <v>46265</v>
      </c>
      <c r="M671" s="65" t="s">
        <v>258</v>
      </c>
      <c r="N671" s="65" t="s">
        <v>264</v>
      </c>
      <c r="O671" s="65" t="s">
        <v>259</v>
      </c>
      <c r="P671" s="66">
        <v>46265</v>
      </c>
      <c r="Q671" s="31">
        <f t="shared" si="20"/>
        <v>281</v>
      </c>
      <c r="R671" s="31">
        <f t="shared" si="21"/>
        <v>330</v>
      </c>
      <c r="S671" s="29">
        <f>IF($Q671&lt;Parâmetros!$E$19,$G671-1,$G671)</f>
        <v>46264</v>
      </c>
    </row>
    <row r="672" spans="1:19" ht="15" customHeight="1" x14ac:dyDescent="0.25">
      <c r="A672" s="122">
        <v>52398</v>
      </c>
      <c r="B672" s="65" t="s">
        <v>265</v>
      </c>
      <c r="C672" s="65" t="s">
        <v>263</v>
      </c>
      <c r="D672" s="66">
        <v>46267</v>
      </c>
      <c r="E672" s="67">
        <v>3.59</v>
      </c>
      <c r="F672" s="65" t="s">
        <v>255</v>
      </c>
      <c r="G672" s="66">
        <v>46267</v>
      </c>
      <c r="H672">
        <v>40510988</v>
      </c>
      <c r="I672">
        <v>10</v>
      </c>
      <c r="J672" s="65" t="s">
        <v>986</v>
      </c>
      <c r="K672" s="65" t="s">
        <v>987</v>
      </c>
      <c r="L672" s="66">
        <v>46267</v>
      </c>
      <c r="M672" s="65" t="s">
        <v>261</v>
      </c>
      <c r="N672" s="65" t="s">
        <v>264</v>
      </c>
      <c r="O672" s="65" t="s">
        <v>259</v>
      </c>
      <c r="P672" s="66">
        <v>46267</v>
      </c>
      <c r="Q672" s="31">
        <f t="shared" si="20"/>
        <v>931</v>
      </c>
      <c r="R672" s="31">
        <f t="shared" si="21"/>
        <v>1146</v>
      </c>
      <c r="S672" s="29">
        <f>IF($Q672&lt;Parâmetros!$E$19,$G672-1,$G672)</f>
        <v>46267</v>
      </c>
    </row>
    <row r="673" spans="1:19" ht="15" customHeight="1" x14ac:dyDescent="0.25">
      <c r="A673" s="122">
        <v>52398</v>
      </c>
      <c r="B673" s="65" t="s">
        <v>265</v>
      </c>
      <c r="C673" s="65" t="s">
        <v>263</v>
      </c>
      <c r="D673" s="66">
        <v>46267</v>
      </c>
      <c r="E673" s="67">
        <v>2.09</v>
      </c>
      <c r="F673" s="65" t="s">
        <v>255</v>
      </c>
      <c r="G673" s="66">
        <v>46267</v>
      </c>
      <c r="H673">
        <v>40510990</v>
      </c>
      <c r="I673">
        <v>10</v>
      </c>
      <c r="J673" s="65" t="s">
        <v>982</v>
      </c>
      <c r="K673" s="65" t="s">
        <v>983</v>
      </c>
      <c r="L673" s="66">
        <v>46267</v>
      </c>
      <c r="M673" s="65" t="s">
        <v>261</v>
      </c>
      <c r="N673" s="65" t="s">
        <v>264</v>
      </c>
      <c r="O673" s="65" t="s">
        <v>259</v>
      </c>
      <c r="P673" s="66">
        <v>46267</v>
      </c>
      <c r="Q673" s="31">
        <f t="shared" si="20"/>
        <v>1152</v>
      </c>
      <c r="R673" s="31">
        <f t="shared" si="21"/>
        <v>1277</v>
      </c>
      <c r="S673" s="29">
        <f>IF($Q673&lt;Parâmetros!$E$19,$G673-1,$G673)</f>
        <v>46267</v>
      </c>
    </row>
    <row r="674" spans="1:19" ht="15" customHeight="1" x14ac:dyDescent="0.25">
      <c r="A674" s="122">
        <v>52398</v>
      </c>
      <c r="B674" s="65" t="s">
        <v>265</v>
      </c>
      <c r="C674" s="65" t="s">
        <v>263</v>
      </c>
      <c r="D674" s="66">
        <v>46267</v>
      </c>
      <c r="E674" s="67">
        <v>0.34</v>
      </c>
      <c r="F674" s="65" t="s">
        <v>255</v>
      </c>
      <c r="G674" s="66">
        <v>46267</v>
      </c>
      <c r="H674">
        <v>40509024</v>
      </c>
      <c r="I674">
        <v>10</v>
      </c>
      <c r="J674" s="65" t="s">
        <v>988</v>
      </c>
      <c r="K674" s="65" t="s">
        <v>989</v>
      </c>
      <c r="L674" s="66">
        <v>46267</v>
      </c>
      <c r="M674" s="65" t="s">
        <v>258</v>
      </c>
      <c r="N674" s="65" t="s">
        <v>264</v>
      </c>
      <c r="O674" s="65" t="s">
        <v>259</v>
      </c>
      <c r="P674" s="66">
        <v>46267</v>
      </c>
      <c r="Q674" s="31">
        <f t="shared" si="20"/>
        <v>1278</v>
      </c>
      <c r="R674" s="31">
        <f t="shared" si="21"/>
        <v>1299</v>
      </c>
      <c r="S674" s="29">
        <f>IF($Q674&lt;Parâmetros!$E$19,$G674-1,$G674)</f>
        <v>46267</v>
      </c>
    </row>
    <row r="675" spans="1:19" ht="15" customHeight="1" x14ac:dyDescent="0.25">
      <c r="A675" s="122">
        <v>52398</v>
      </c>
      <c r="B675" s="65" t="s">
        <v>265</v>
      </c>
      <c r="C675" s="65" t="s">
        <v>263</v>
      </c>
      <c r="D675" s="66">
        <v>46267</v>
      </c>
      <c r="E675" s="67">
        <v>1.39</v>
      </c>
      <c r="F675" s="65" t="s">
        <v>255</v>
      </c>
      <c r="G675" s="66">
        <v>46267</v>
      </c>
      <c r="H675">
        <v>40509025</v>
      </c>
      <c r="I675">
        <v>10</v>
      </c>
      <c r="J675" s="65" t="s">
        <v>990</v>
      </c>
      <c r="K675" s="65" t="s">
        <v>991</v>
      </c>
      <c r="L675" s="66">
        <v>46267</v>
      </c>
      <c r="M675" s="65" t="s">
        <v>258</v>
      </c>
      <c r="N675" s="65" t="s">
        <v>264</v>
      </c>
      <c r="O675" s="65" t="s">
        <v>259</v>
      </c>
      <c r="P675" s="66">
        <v>46267</v>
      </c>
      <c r="Q675" s="31">
        <f t="shared" si="20"/>
        <v>1304</v>
      </c>
      <c r="R675" s="31">
        <f t="shared" si="21"/>
        <v>1388</v>
      </c>
      <c r="S675" s="29">
        <f>IF($Q675&lt;Parâmetros!$E$19,$G675-1,$G675)</f>
        <v>46267</v>
      </c>
    </row>
    <row r="676" spans="1:19" ht="15" customHeight="1" x14ac:dyDescent="0.25">
      <c r="A676" s="122">
        <v>52398</v>
      </c>
      <c r="B676" s="65" t="s">
        <v>265</v>
      </c>
      <c r="C676" s="65" t="s">
        <v>263</v>
      </c>
      <c r="D676" s="66">
        <v>46268</v>
      </c>
      <c r="E676" s="67">
        <v>1.23</v>
      </c>
      <c r="F676" s="65" t="s">
        <v>255</v>
      </c>
      <c r="G676" s="66">
        <v>46268</v>
      </c>
      <c r="H676">
        <v>40509026</v>
      </c>
      <c r="I676">
        <v>10</v>
      </c>
      <c r="J676" s="65" t="s">
        <v>1201</v>
      </c>
      <c r="K676" s="65" t="s">
        <v>1202</v>
      </c>
      <c r="L676" s="66">
        <v>46268</v>
      </c>
      <c r="M676" s="65" t="s">
        <v>258</v>
      </c>
      <c r="N676" s="65" t="s">
        <v>264</v>
      </c>
      <c r="O676" s="65" t="s">
        <v>259</v>
      </c>
      <c r="P676" s="66">
        <v>46268</v>
      </c>
      <c r="Q676" s="31">
        <f t="shared" si="20"/>
        <v>936</v>
      </c>
      <c r="R676" s="31">
        <f t="shared" si="21"/>
        <v>1009</v>
      </c>
      <c r="S676" s="29">
        <f>IF($Q676&lt;Parâmetros!$E$19,$G676-1,$G676)</f>
        <v>46268</v>
      </c>
    </row>
    <row r="677" spans="1:19" ht="15" customHeight="1" x14ac:dyDescent="0.25">
      <c r="A677" s="122">
        <v>52398</v>
      </c>
      <c r="B677" s="65" t="s">
        <v>265</v>
      </c>
      <c r="C677" s="65" t="s">
        <v>263</v>
      </c>
      <c r="D677" s="66">
        <v>46268</v>
      </c>
      <c r="E677" s="67">
        <v>3.75</v>
      </c>
      <c r="F677" s="65" t="s">
        <v>255</v>
      </c>
      <c r="G677" s="66">
        <v>46268</v>
      </c>
      <c r="H677">
        <v>40509027</v>
      </c>
      <c r="I677">
        <v>10</v>
      </c>
      <c r="J677" s="65" t="s">
        <v>1203</v>
      </c>
      <c r="K677" s="65" t="s">
        <v>1204</v>
      </c>
      <c r="L677" s="66">
        <v>46268</v>
      </c>
      <c r="M677" s="65" t="s">
        <v>258</v>
      </c>
      <c r="N677" s="65" t="s">
        <v>264</v>
      </c>
      <c r="O677" s="65" t="s">
        <v>259</v>
      </c>
      <c r="P677" s="66">
        <v>46268</v>
      </c>
      <c r="Q677" s="31">
        <f t="shared" si="20"/>
        <v>1012</v>
      </c>
      <c r="R677" s="31">
        <f t="shared" si="21"/>
        <v>1237</v>
      </c>
      <c r="S677" s="29">
        <f>IF($Q677&lt;Parâmetros!$E$19,$G677-1,$G677)</f>
        <v>46268</v>
      </c>
    </row>
    <row r="678" spans="1:19" ht="15" customHeight="1" x14ac:dyDescent="0.25">
      <c r="A678" s="122">
        <v>52398</v>
      </c>
      <c r="B678" s="65" t="s">
        <v>265</v>
      </c>
      <c r="C678" s="65" t="s">
        <v>263</v>
      </c>
      <c r="D678" s="66">
        <v>46268</v>
      </c>
      <c r="E678" s="67">
        <v>1.7</v>
      </c>
      <c r="F678" s="65" t="s">
        <v>255</v>
      </c>
      <c r="G678" s="66">
        <v>46268</v>
      </c>
      <c r="H678">
        <v>40509028</v>
      </c>
      <c r="I678">
        <v>10</v>
      </c>
      <c r="J678" s="65" t="s">
        <v>1205</v>
      </c>
      <c r="K678" s="65" t="s">
        <v>1206</v>
      </c>
      <c r="L678" s="66">
        <v>46268</v>
      </c>
      <c r="M678" s="65" t="s">
        <v>258</v>
      </c>
      <c r="N678" s="65" t="s">
        <v>264</v>
      </c>
      <c r="O678" s="65" t="s">
        <v>259</v>
      </c>
      <c r="P678" s="66">
        <v>46268</v>
      </c>
      <c r="Q678" s="31">
        <f t="shared" si="20"/>
        <v>1241</v>
      </c>
      <c r="R678" s="31">
        <f t="shared" si="21"/>
        <v>1344</v>
      </c>
      <c r="S678" s="29">
        <f>IF($Q678&lt;Parâmetros!$E$19,$G678-1,$G678)</f>
        <v>46268</v>
      </c>
    </row>
    <row r="679" spans="1:19" ht="15" customHeight="1" x14ac:dyDescent="0.25">
      <c r="A679" s="122">
        <v>52398</v>
      </c>
      <c r="B679" s="65" t="s">
        <v>265</v>
      </c>
      <c r="C679" s="65" t="s">
        <v>263</v>
      </c>
      <c r="D679" s="66">
        <v>46268</v>
      </c>
      <c r="E679" s="67">
        <v>0.75</v>
      </c>
      <c r="F679" s="65" t="s">
        <v>255</v>
      </c>
      <c r="G679" s="66">
        <v>46268</v>
      </c>
      <c r="H679">
        <v>40509029</v>
      </c>
      <c r="I679">
        <v>10</v>
      </c>
      <c r="J679" s="65" t="s">
        <v>1207</v>
      </c>
      <c r="K679" s="65" t="s">
        <v>1208</v>
      </c>
      <c r="L679" s="66">
        <v>46268</v>
      </c>
      <c r="M679" s="65" t="s">
        <v>258</v>
      </c>
      <c r="N679">
        <v>3002699</v>
      </c>
      <c r="O679" s="65" t="s">
        <v>259</v>
      </c>
      <c r="P679" s="66">
        <v>46268</v>
      </c>
      <c r="Q679" s="31">
        <f t="shared" si="20"/>
        <v>1348</v>
      </c>
      <c r="R679" s="31">
        <f t="shared" si="21"/>
        <v>1393</v>
      </c>
      <c r="S679" s="29">
        <f>IF($Q679&lt;Parâmetros!$E$19,$G679-1,$G679)</f>
        <v>46268</v>
      </c>
    </row>
    <row r="680" spans="1:19" ht="15" customHeight="1" x14ac:dyDescent="0.25">
      <c r="A680" s="122">
        <v>52398</v>
      </c>
      <c r="B680" s="65" t="s">
        <v>265</v>
      </c>
      <c r="C680" s="65" t="s">
        <v>263</v>
      </c>
      <c r="D680" s="66">
        <v>46270</v>
      </c>
      <c r="E680" s="67">
        <v>1.34</v>
      </c>
      <c r="F680" s="65" t="s">
        <v>255</v>
      </c>
      <c r="G680" s="66">
        <v>46269</v>
      </c>
      <c r="H680">
        <v>40509030</v>
      </c>
      <c r="I680">
        <v>10</v>
      </c>
      <c r="J680" s="65" t="s">
        <v>1781</v>
      </c>
      <c r="K680" s="65" t="s">
        <v>1782</v>
      </c>
      <c r="L680" s="66">
        <v>46270</v>
      </c>
      <c r="M680" s="65" t="s">
        <v>258</v>
      </c>
      <c r="N680">
        <v>3010186</v>
      </c>
      <c r="O680" s="65" t="s">
        <v>259</v>
      </c>
      <c r="P680" s="66">
        <v>46270</v>
      </c>
      <c r="Q680" s="31">
        <f t="shared" si="20"/>
        <v>1402</v>
      </c>
      <c r="R680" s="31">
        <f t="shared" si="21"/>
        <v>42</v>
      </c>
      <c r="S680" s="29">
        <f>IF($Q680&lt;Parâmetros!$E$19,$G680-1,$G680)</f>
        <v>46269</v>
      </c>
    </row>
    <row r="681" spans="1:19" ht="15" customHeight="1" x14ac:dyDescent="0.25">
      <c r="A681" s="122">
        <v>52398</v>
      </c>
      <c r="B681" s="65" t="s">
        <v>265</v>
      </c>
      <c r="C681" s="65" t="s">
        <v>263</v>
      </c>
      <c r="D681" s="66">
        <v>46270</v>
      </c>
      <c r="E681" s="67">
        <v>1.97</v>
      </c>
      <c r="F681" s="65" t="s">
        <v>255</v>
      </c>
      <c r="G681" s="66">
        <v>46270</v>
      </c>
      <c r="H681">
        <v>40509031</v>
      </c>
      <c r="I681">
        <v>10</v>
      </c>
      <c r="J681" s="65" t="s">
        <v>1783</v>
      </c>
      <c r="K681" s="65" t="s">
        <v>1784</v>
      </c>
      <c r="L681" s="66">
        <v>46270</v>
      </c>
      <c r="M681" s="65" t="s">
        <v>258</v>
      </c>
      <c r="N681">
        <v>3010577</v>
      </c>
      <c r="O681" s="65" t="s">
        <v>259</v>
      </c>
      <c r="P681" s="66">
        <v>46270</v>
      </c>
      <c r="Q681" s="31">
        <f t="shared" si="20"/>
        <v>46</v>
      </c>
      <c r="R681" s="31">
        <f t="shared" si="21"/>
        <v>164</v>
      </c>
      <c r="S681" s="29">
        <f>IF($Q681&lt;Parâmetros!$E$19,$G681-1,$G681)</f>
        <v>46269</v>
      </c>
    </row>
    <row r="682" spans="1:19" ht="15" customHeight="1" x14ac:dyDescent="0.25">
      <c r="A682" s="122">
        <v>52398</v>
      </c>
      <c r="B682" s="65" t="s">
        <v>265</v>
      </c>
      <c r="C682" s="65" t="s">
        <v>263</v>
      </c>
      <c r="D682" s="66">
        <v>46270</v>
      </c>
      <c r="E682" s="67">
        <v>3.68</v>
      </c>
      <c r="F682" s="65" t="s">
        <v>255</v>
      </c>
      <c r="G682" s="66">
        <v>46270</v>
      </c>
      <c r="H682">
        <v>40512064</v>
      </c>
      <c r="I682">
        <v>10</v>
      </c>
      <c r="J682" s="65" t="s">
        <v>1785</v>
      </c>
      <c r="K682" s="65" t="s">
        <v>1786</v>
      </c>
      <c r="L682" s="66">
        <v>46270</v>
      </c>
      <c r="M682" s="65" t="s">
        <v>261</v>
      </c>
      <c r="N682" s="65" t="s">
        <v>264</v>
      </c>
      <c r="O682" s="65" t="s">
        <v>259</v>
      </c>
      <c r="P682" s="66">
        <v>46270</v>
      </c>
      <c r="Q682" s="31">
        <f t="shared" si="20"/>
        <v>173</v>
      </c>
      <c r="R682" s="31">
        <f t="shared" si="21"/>
        <v>394</v>
      </c>
      <c r="S682" s="29">
        <f>IF($Q682&lt;Parâmetros!$E$19,$G682-1,$G682)</f>
        <v>46269</v>
      </c>
    </row>
    <row r="683" spans="1:19" ht="15" customHeight="1" x14ac:dyDescent="0.25">
      <c r="A683" s="122">
        <v>52398</v>
      </c>
      <c r="B683" s="65" t="s">
        <v>265</v>
      </c>
      <c r="C683" s="65" t="s">
        <v>263</v>
      </c>
      <c r="D683" s="66">
        <v>46271</v>
      </c>
      <c r="E683" s="67">
        <v>3.32</v>
      </c>
      <c r="F683" s="65" t="s">
        <v>255</v>
      </c>
      <c r="G683" s="66">
        <v>46270</v>
      </c>
      <c r="H683">
        <v>40512472</v>
      </c>
      <c r="I683">
        <v>10</v>
      </c>
      <c r="J683" s="65" t="s">
        <v>1787</v>
      </c>
      <c r="K683" s="65" t="s">
        <v>1788</v>
      </c>
      <c r="L683" s="66">
        <v>46271</v>
      </c>
      <c r="M683" s="65" t="s">
        <v>261</v>
      </c>
      <c r="N683" s="65" t="s">
        <v>264</v>
      </c>
      <c r="O683" s="65" t="s">
        <v>259</v>
      </c>
      <c r="P683" s="66">
        <v>46271</v>
      </c>
      <c r="Q683" s="31">
        <f t="shared" si="20"/>
        <v>1421</v>
      </c>
      <c r="R683" s="31">
        <f t="shared" si="21"/>
        <v>180</v>
      </c>
      <c r="S683" s="29">
        <f>IF($Q683&lt;Parâmetros!$E$19,$G683-1,$G683)</f>
        <v>46270</v>
      </c>
    </row>
    <row r="684" spans="1:19" ht="15" customHeight="1" x14ac:dyDescent="0.25">
      <c r="A684" s="122">
        <v>52398</v>
      </c>
      <c r="B684" s="65" t="s">
        <v>265</v>
      </c>
      <c r="C684" s="65" t="s">
        <v>263</v>
      </c>
      <c r="D684" s="66">
        <v>46271</v>
      </c>
      <c r="E684" s="67">
        <v>3.65</v>
      </c>
      <c r="F684" s="65" t="s">
        <v>255</v>
      </c>
      <c r="G684" s="66">
        <v>46271</v>
      </c>
      <c r="H684">
        <v>40512245</v>
      </c>
      <c r="I684">
        <v>10</v>
      </c>
      <c r="J684" s="65" t="s">
        <v>1789</v>
      </c>
      <c r="K684" s="65" t="s">
        <v>1790</v>
      </c>
      <c r="L684" s="66">
        <v>46271</v>
      </c>
      <c r="M684" s="65" t="s">
        <v>261</v>
      </c>
      <c r="N684" s="65" t="s">
        <v>264</v>
      </c>
      <c r="O684" s="65" t="s">
        <v>259</v>
      </c>
      <c r="P684" s="66">
        <v>46271</v>
      </c>
      <c r="Q684" s="31">
        <f t="shared" si="20"/>
        <v>190</v>
      </c>
      <c r="R684" s="31">
        <f t="shared" si="21"/>
        <v>409</v>
      </c>
      <c r="S684" s="29">
        <f>IF($Q684&lt;Parâmetros!$E$19,$G684-1,$G684)</f>
        <v>46270</v>
      </c>
    </row>
    <row r="685" spans="1:19" ht="15" customHeight="1" x14ac:dyDescent="0.25">
      <c r="A685" s="122">
        <v>52398</v>
      </c>
      <c r="B685" s="65" t="s">
        <v>265</v>
      </c>
      <c r="C685" s="65" t="s">
        <v>263</v>
      </c>
      <c r="D685" s="66">
        <v>46273</v>
      </c>
      <c r="E685" s="67">
        <v>2.5</v>
      </c>
      <c r="F685" s="65" t="s">
        <v>255</v>
      </c>
      <c r="G685" s="66">
        <v>46273</v>
      </c>
      <c r="H685">
        <v>40513037</v>
      </c>
      <c r="I685">
        <v>10</v>
      </c>
      <c r="J685" s="65" t="s">
        <v>2707</v>
      </c>
      <c r="K685" s="65" t="s">
        <v>2708</v>
      </c>
      <c r="L685" s="66">
        <v>46273</v>
      </c>
      <c r="M685" s="65" t="s">
        <v>261</v>
      </c>
      <c r="N685" s="65" t="s">
        <v>264</v>
      </c>
      <c r="O685" s="65" t="s">
        <v>259</v>
      </c>
      <c r="P685" s="66">
        <v>46273</v>
      </c>
      <c r="Q685" s="31">
        <f t="shared" si="20"/>
        <v>932</v>
      </c>
      <c r="R685" s="31">
        <f t="shared" si="21"/>
        <v>1082</v>
      </c>
      <c r="S685" s="29">
        <f>IF($Q685&lt;Parâmetros!$E$19,$G685-1,$G685)</f>
        <v>46273</v>
      </c>
    </row>
    <row r="686" spans="1:19" ht="15" customHeight="1" x14ac:dyDescent="0.25">
      <c r="A686" s="122">
        <v>52398</v>
      </c>
      <c r="B686" s="65" t="s">
        <v>265</v>
      </c>
      <c r="C686" s="65" t="s">
        <v>263</v>
      </c>
      <c r="D686" s="66">
        <v>46273</v>
      </c>
      <c r="E686" s="67">
        <v>2.1800000000000002</v>
      </c>
      <c r="F686" s="65" t="s">
        <v>255</v>
      </c>
      <c r="G686" s="66">
        <v>46273</v>
      </c>
      <c r="H686">
        <v>40513049</v>
      </c>
      <c r="I686">
        <v>10</v>
      </c>
      <c r="J686" s="65" t="s">
        <v>2709</v>
      </c>
      <c r="K686" s="65" t="s">
        <v>2710</v>
      </c>
      <c r="L686" s="66">
        <v>46273</v>
      </c>
      <c r="M686" s="65" t="s">
        <v>261</v>
      </c>
      <c r="N686" s="65" t="s">
        <v>264</v>
      </c>
      <c r="O686" s="65" t="s">
        <v>259</v>
      </c>
      <c r="P686" s="66">
        <v>46273</v>
      </c>
      <c r="Q686" s="31">
        <f t="shared" si="20"/>
        <v>1087</v>
      </c>
      <c r="R686" s="31">
        <f t="shared" si="21"/>
        <v>1218</v>
      </c>
      <c r="S686" s="29">
        <f>IF($Q686&lt;Parâmetros!$E$19,$G686-1,$G686)</f>
        <v>46273</v>
      </c>
    </row>
    <row r="687" spans="1:19" ht="15" customHeight="1" x14ac:dyDescent="0.25">
      <c r="A687" s="122">
        <v>52398</v>
      </c>
      <c r="B687" s="65" t="s">
        <v>265</v>
      </c>
      <c r="C687" s="65" t="s">
        <v>263</v>
      </c>
      <c r="D687" s="66">
        <v>46273</v>
      </c>
      <c r="E687" s="67">
        <v>1.18</v>
      </c>
      <c r="F687" s="65" t="s">
        <v>255</v>
      </c>
      <c r="G687" s="66">
        <v>46273</v>
      </c>
      <c r="H687">
        <v>40509004</v>
      </c>
      <c r="I687">
        <v>10</v>
      </c>
      <c r="J687" s="65" t="s">
        <v>2711</v>
      </c>
      <c r="K687" s="65" t="s">
        <v>2712</v>
      </c>
      <c r="L687" s="66">
        <v>46273</v>
      </c>
      <c r="M687" s="65" t="s">
        <v>258</v>
      </c>
      <c r="N687">
        <v>3011638</v>
      </c>
      <c r="O687" s="65" t="s">
        <v>259</v>
      </c>
      <c r="P687" s="66">
        <v>46273</v>
      </c>
      <c r="Q687" s="31">
        <f t="shared" si="20"/>
        <v>1221</v>
      </c>
      <c r="R687" s="31">
        <f t="shared" si="21"/>
        <v>1292</v>
      </c>
      <c r="S687" s="29">
        <f>IF($Q687&lt;Parâmetros!$E$19,$G687-1,$G687)</f>
        <v>46273</v>
      </c>
    </row>
    <row r="688" spans="1:19" ht="15" customHeight="1" x14ac:dyDescent="0.25">
      <c r="A688" s="122">
        <v>52398</v>
      </c>
      <c r="B688" s="65" t="s">
        <v>265</v>
      </c>
      <c r="C688" s="65" t="s">
        <v>263</v>
      </c>
      <c r="D688" s="66">
        <v>46273</v>
      </c>
      <c r="E688" s="67">
        <v>1.4</v>
      </c>
      <c r="F688" s="65" t="s">
        <v>255</v>
      </c>
      <c r="G688" s="66">
        <v>46273</v>
      </c>
      <c r="H688">
        <v>40509005</v>
      </c>
      <c r="I688">
        <v>10</v>
      </c>
      <c r="J688" s="65" t="s">
        <v>2713</v>
      </c>
      <c r="K688" s="65" t="s">
        <v>2714</v>
      </c>
      <c r="L688" s="66">
        <v>46273</v>
      </c>
      <c r="M688" s="65" t="s">
        <v>258</v>
      </c>
      <c r="N688">
        <v>3011634</v>
      </c>
      <c r="O688" s="65" t="s">
        <v>259</v>
      </c>
      <c r="P688" s="66">
        <v>46273</v>
      </c>
      <c r="Q688" s="31">
        <f t="shared" si="20"/>
        <v>1294</v>
      </c>
      <c r="R688" s="31">
        <f t="shared" si="21"/>
        <v>1378</v>
      </c>
      <c r="S688" s="29">
        <f>IF($Q688&lt;Parâmetros!$E$19,$G688-1,$G688)</f>
        <v>46273</v>
      </c>
    </row>
    <row r="689" spans="1:19" ht="15" customHeight="1" x14ac:dyDescent="0.25">
      <c r="A689" s="122">
        <v>52398</v>
      </c>
      <c r="B689" s="65" t="s">
        <v>265</v>
      </c>
      <c r="C689" s="65" t="s">
        <v>263</v>
      </c>
      <c r="D689" s="66">
        <v>46274</v>
      </c>
      <c r="E689" s="67">
        <v>3.16</v>
      </c>
      <c r="F689" s="65" t="s">
        <v>255</v>
      </c>
      <c r="G689" s="66">
        <v>46274</v>
      </c>
      <c r="H689">
        <v>40509006</v>
      </c>
      <c r="I689">
        <v>10</v>
      </c>
      <c r="J689" s="65" t="s">
        <v>2921</v>
      </c>
      <c r="K689" s="65" t="s">
        <v>2922</v>
      </c>
      <c r="L689" s="66">
        <v>46274</v>
      </c>
      <c r="M689" s="65" t="s">
        <v>258</v>
      </c>
      <c r="N689">
        <v>4000248</v>
      </c>
      <c r="O689" s="65" t="s">
        <v>259</v>
      </c>
      <c r="P689" s="66">
        <v>46274</v>
      </c>
      <c r="Q689" s="31">
        <f t="shared" si="20"/>
        <v>964</v>
      </c>
      <c r="R689" s="31">
        <f t="shared" si="21"/>
        <v>1153</v>
      </c>
      <c r="S689" s="29">
        <f>IF($Q689&lt;Parâmetros!$E$19,$G689-1,$G689)</f>
        <v>46274</v>
      </c>
    </row>
    <row r="690" spans="1:19" ht="15" customHeight="1" x14ac:dyDescent="0.25">
      <c r="A690" s="122">
        <v>52398</v>
      </c>
      <c r="B690" s="65" t="s">
        <v>265</v>
      </c>
      <c r="C690" s="65" t="s">
        <v>263</v>
      </c>
      <c r="D690" s="66">
        <v>46274</v>
      </c>
      <c r="E690" s="67">
        <v>2.27</v>
      </c>
      <c r="F690" s="65" t="s">
        <v>255</v>
      </c>
      <c r="G690" s="66">
        <v>46274</v>
      </c>
      <c r="H690">
        <v>40513305</v>
      </c>
      <c r="I690">
        <v>10</v>
      </c>
      <c r="J690" s="65" t="s">
        <v>2923</v>
      </c>
      <c r="K690" s="65" t="s">
        <v>2924</v>
      </c>
      <c r="L690" s="66">
        <v>46274</v>
      </c>
      <c r="M690" s="65" t="s">
        <v>261</v>
      </c>
      <c r="N690" s="65" t="s">
        <v>264</v>
      </c>
      <c r="O690" s="65" t="s">
        <v>259</v>
      </c>
      <c r="P690" s="66">
        <v>46274</v>
      </c>
      <c r="Q690" s="31">
        <f t="shared" si="20"/>
        <v>1158</v>
      </c>
      <c r="R690" s="31">
        <f t="shared" si="21"/>
        <v>1294</v>
      </c>
      <c r="S690" s="29">
        <f>IF($Q690&lt;Parâmetros!$E$19,$G690-1,$G690)</f>
        <v>46274</v>
      </c>
    </row>
    <row r="691" spans="1:19" ht="15" customHeight="1" x14ac:dyDescent="0.25">
      <c r="A691" s="122">
        <v>52398</v>
      </c>
      <c r="B691" s="65" t="s">
        <v>265</v>
      </c>
      <c r="C691" s="65" t="s">
        <v>263</v>
      </c>
      <c r="D691" s="66">
        <v>46274</v>
      </c>
      <c r="E691" s="67">
        <v>1.2</v>
      </c>
      <c r="F691" s="65" t="s">
        <v>255</v>
      </c>
      <c r="G691" s="66">
        <v>46274</v>
      </c>
      <c r="H691">
        <v>40513309</v>
      </c>
      <c r="I691">
        <v>10</v>
      </c>
      <c r="J691" s="65" t="s">
        <v>2925</v>
      </c>
      <c r="K691" s="65" t="s">
        <v>2926</v>
      </c>
      <c r="L691" s="66">
        <v>46274</v>
      </c>
      <c r="M691" s="65" t="s">
        <v>261</v>
      </c>
      <c r="N691">
        <v>4000620</v>
      </c>
      <c r="O691" s="65" t="s">
        <v>259</v>
      </c>
      <c r="P691" s="66">
        <v>46274</v>
      </c>
      <c r="Q691" s="31">
        <f t="shared" si="20"/>
        <v>1299</v>
      </c>
      <c r="R691" s="31">
        <f t="shared" si="21"/>
        <v>1371</v>
      </c>
      <c r="S691" s="29">
        <f>IF($Q691&lt;Parâmetros!$E$19,$G691-1,$G691)</f>
        <v>46274</v>
      </c>
    </row>
    <row r="692" spans="1:19" ht="15" customHeight="1" x14ac:dyDescent="0.25">
      <c r="A692" s="122">
        <v>52398</v>
      </c>
      <c r="B692" s="65" t="s">
        <v>265</v>
      </c>
      <c r="C692" s="65" t="s">
        <v>263</v>
      </c>
      <c r="D692" s="66">
        <v>46276</v>
      </c>
      <c r="E692" s="67">
        <v>0.67</v>
      </c>
      <c r="F692" s="65" t="s">
        <v>255</v>
      </c>
      <c r="G692" s="66">
        <v>46275</v>
      </c>
      <c r="H692">
        <v>40509007</v>
      </c>
      <c r="I692">
        <v>10</v>
      </c>
      <c r="J692" s="65" t="s">
        <v>3104</v>
      </c>
      <c r="K692" s="65" t="s">
        <v>3105</v>
      </c>
      <c r="L692" s="66">
        <v>46276</v>
      </c>
      <c r="M692" s="65" t="s">
        <v>258</v>
      </c>
      <c r="N692">
        <v>3011630</v>
      </c>
      <c r="O692" s="65" t="s">
        <v>259</v>
      </c>
      <c r="P692" s="66">
        <v>46276</v>
      </c>
      <c r="Q692" s="31">
        <f t="shared" si="20"/>
        <v>1416</v>
      </c>
      <c r="R692" s="31">
        <f t="shared" si="21"/>
        <v>17</v>
      </c>
      <c r="S692" s="29">
        <f>IF($Q692&lt;Parâmetros!$E$19,$G692-1,$G692)</f>
        <v>46275</v>
      </c>
    </row>
    <row r="693" spans="1:19" ht="15" customHeight="1" x14ac:dyDescent="0.25">
      <c r="A693" s="122">
        <v>52398</v>
      </c>
      <c r="B693" s="65" t="s">
        <v>265</v>
      </c>
      <c r="C693" s="65" t="s">
        <v>263</v>
      </c>
      <c r="D693" s="66">
        <v>46276</v>
      </c>
      <c r="E693" s="67">
        <v>2.2200000000000002</v>
      </c>
      <c r="F693" s="65" t="s">
        <v>255</v>
      </c>
      <c r="G693" s="66">
        <v>46276</v>
      </c>
      <c r="H693">
        <v>40509008</v>
      </c>
      <c r="I693">
        <v>10</v>
      </c>
      <c r="J693" s="65" t="s">
        <v>3106</v>
      </c>
      <c r="K693" s="65" t="s">
        <v>3107</v>
      </c>
      <c r="L693" s="66">
        <v>46276</v>
      </c>
      <c r="M693" s="65" t="s">
        <v>258</v>
      </c>
      <c r="N693">
        <v>4000223</v>
      </c>
      <c r="O693" s="65" t="s">
        <v>259</v>
      </c>
      <c r="P693" s="66">
        <v>46276</v>
      </c>
      <c r="Q693" s="31">
        <f t="shared" si="20"/>
        <v>27</v>
      </c>
      <c r="R693" s="31">
        <f t="shared" si="21"/>
        <v>160</v>
      </c>
      <c r="S693" s="29">
        <f>IF($Q693&lt;Parâmetros!$E$19,$G693-1,$G693)</f>
        <v>46275</v>
      </c>
    </row>
    <row r="694" spans="1:19" ht="15" customHeight="1" x14ac:dyDescent="0.25">
      <c r="A694" s="122">
        <v>52398</v>
      </c>
      <c r="B694" s="65" t="s">
        <v>265</v>
      </c>
      <c r="C694" s="65" t="s">
        <v>263</v>
      </c>
      <c r="D694" s="66">
        <v>46277</v>
      </c>
      <c r="E694" s="67">
        <v>1.39</v>
      </c>
      <c r="F694" s="65" t="s">
        <v>255</v>
      </c>
      <c r="G694" s="66">
        <v>46276</v>
      </c>
      <c r="H694">
        <v>40509051</v>
      </c>
      <c r="I694">
        <v>10</v>
      </c>
      <c r="J694" s="65" t="s">
        <v>3381</v>
      </c>
      <c r="K694" s="65" t="s">
        <v>3382</v>
      </c>
      <c r="L694" s="66">
        <v>46276</v>
      </c>
      <c r="M694" s="65" t="s">
        <v>258</v>
      </c>
      <c r="N694">
        <v>3007941</v>
      </c>
      <c r="O694" s="65" t="s">
        <v>259</v>
      </c>
      <c r="P694" s="66">
        <v>46277</v>
      </c>
      <c r="Q694" s="31">
        <f t="shared" si="20"/>
        <v>152</v>
      </c>
      <c r="R694" s="31">
        <f t="shared" si="21"/>
        <v>236</v>
      </c>
      <c r="S694" s="29">
        <f>IF($Q694&lt;Parâmetros!$E$19,$G694-1,$G694)</f>
        <v>46275</v>
      </c>
    </row>
    <row r="695" spans="1:19" ht="15" customHeight="1" x14ac:dyDescent="0.25">
      <c r="A695" s="122">
        <v>52398</v>
      </c>
      <c r="B695" s="65" t="s">
        <v>265</v>
      </c>
      <c r="C695" s="65" t="s">
        <v>263</v>
      </c>
      <c r="D695" s="66">
        <v>46277</v>
      </c>
      <c r="E695" s="67">
        <v>1.5</v>
      </c>
      <c r="F695" s="65" t="s">
        <v>255</v>
      </c>
      <c r="G695" s="66">
        <v>46276</v>
      </c>
      <c r="H695">
        <v>40509052</v>
      </c>
      <c r="I695">
        <v>10</v>
      </c>
      <c r="J695" s="65" t="s">
        <v>3383</v>
      </c>
      <c r="K695" s="65" t="s">
        <v>3384</v>
      </c>
      <c r="L695" s="66">
        <v>46276</v>
      </c>
      <c r="M695" s="65" t="s">
        <v>258</v>
      </c>
      <c r="N695">
        <v>3007940</v>
      </c>
      <c r="O695" s="65" t="s">
        <v>259</v>
      </c>
      <c r="P695" s="66">
        <v>46277</v>
      </c>
      <c r="Q695" s="31">
        <f t="shared" si="20"/>
        <v>240</v>
      </c>
      <c r="R695" s="31">
        <f t="shared" si="21"/>
        <v>330</v>
      </c>
      <c r="S695" s="29">
        <f>IF($Q695&lt;Parâmetros!$E$19,$G695-1,$G695)</f>
        <v>46275</v>
      </c>
    </row>
    <row r="696" spans="1:19" ht="15" customHeight="1" x14ac:dyDescent="0.25">
      <c r="A696" s="122">
        <v>52398</v>
      </c>
      <c r="B696" s="65" t="s">
        <v>265</v>
      </c>
      <c r="C696" s="65" t="s">
        <v>263</v>
      </c>
      <c r="D696" s="66">
        <v>46277</v>
      </c>
      <c r="E696" s="67">
        <v>1</v>
      </c>
      <c r="F696" s="65" t="s">
        <v>255</v>
      </c>
      <c r="G696" s="66">
        <v>46276</v>
      </c>
      <c r="H696">
        <v>40509067</v>
      </c>
      <c r="I696">
        <v>10</v>
      </c>
      <c r="J696" s="65" t="s">
        <v>3385</v>
      </c>
      <c r="K696" s="65" t="s">
        <v>3386</v>
      </c>
      <c r="L696" s="66">
        <v>46276</v>
      </c>
      <c r="M696" s="65" t="s">
        <v>258</v>
      </c>
      <c r="N696">
        <v>3007173</v>
      </c>
      <c r="O696" s="65" t="s">
        <v>259</v>
      </c>
      <c r="P696" s="66">
        <v>46277</v>
      </c>
      <c r="Q696" s="31">
        <f t="shared" si="20"/>
        <v>331</v>
      </c>
      <c r="R696" s="31">
        <f t="shared" si="21"/>
        <v>391</v>
      </c>
      <c r="S696" s="29">
        <f>IF($Q696&lt;Parâmetros!$E$19,$G696-1,$G696)</f>
        <v>46275</v>
      </c>
    </row>
    <row r="697" spans="1:19" ht="15" customHeight="1" x14ac:dyDescent="0.25">
      <c r="A697" s="122">
        <v>52398</v>
      </c>
      <c r="B697" s="65" t="s">
        <v>265</v>
      </c>
      <c r="C697" s="65" t="s">
        <v>263</v>
      </c>
      <c r="D697" s="66">
        <v>46277</v>
      </c>
      <c r="E697" s="67">
        <v>0.54</v>
      </c>
      <c r="F697" s="65" t="s">
        <v>255</v>
      </c>
      <c r="G697" s="66">
        <v>46276</v>
      </c>
      <c r="H697">
        <v>40509046</v>
      </c>
      <c r="I697">
        <v>10</v>
      </c>
      <c r="J697" s="65" t="s">
        <v>3387</v>
      </c>
      <c r="K697" s="65" t="s">
        <v>3388</v>
      </c>
      <c r="L697" s="66">
        <v>46277</v>
      </c>
      <c r="M697" s="65" t="s">
        <v>258</v>
      </c>
      <c r="N697">
        <v>3006716</v>
      </c>
      <c r="O697" s="65" t="s">
        <v>259</v>
      </c>
      <c r="P697" s="66">
        <v>46277</v>
      </c>
      <c r="Q697" s="31">
        <f t="shared" si="20"/>
        <v>1427</v>
      </c>
      <c r="R697" s="31">
        <f t="shared" si="21"/>
        <v>19</v>
      </c>
      <c r="S697" s="29">
        <f>IF($Q697&lt;Parâmetros!$E$19,$G697-1,$G697)</f>
        <v>46276</v>
      </c>
    </row>
    <row r="698" spans="1:19" ht="15" customHeight="1" x14ac:dyDescent="0.25">
      <c r="A698" s="122">
        <v>52398</v>
      </c>
      <c r="B698" s="65" t="s">
        <v>265</v>
      </c>
      <c r="C698" s="65" t="s">
        <v>263</v>
      </c>
      <c r="D698" s="66">
        <v>46277</v>
      </c>
      <c r="E698" s="67">
        <v>1.18</v>
      </c>
      <c r="F698" s="65" t="s">
        <v>255</v>
      </c>
      <c r="G698" s="66">
        <v>46277</v>
      </c>
      <c r="H698">
        <v>40509047</v>
      </c>
      <c r="I698">
        <v>10</v>
      </c>
      <c r="J698" s="65" t="s">
        <v>3389</v>
      </c>
      <c r="K698" s="65" t="s">
        <v>3390</v>
      </c>
      <c r="L698" s="66">
        <v>46277</v>
      </c>
      <c r="M698" s="65" t="s">
        <v>258</v>
      </c>
      <c r="N698">
        <v>3004490</v>
      </c>
      <c r="O698" s="65" t="s">
        <v>259</v>
      </c>
      <c r="P698" s="66">
        <v>46277</v>
      </c>
      <c r="Q698" s="31">
        <f t="shared" si="20"/>
        <v>21</v>
      </c>
      <c r="R698" s="31">
        <f t="shared" si="21"/>
        <v>92</v>
      </c>
      <c r="S698" s="29">
        <f>IF($Q698&lt;Parâmetros!$E$19,$G698-1,$G698)</f>
        <v>46276</v>
      </c>
    </row>
    <row r="699" spans="1:19" ht="15" customHeight="1" x14ac:dyDescent="0.25">
      <c r="A699" s="122">
        <v>52398</v>
      </c>
      <c r="B699" s="65" t="s">
        <v>265</v>
      </c>
      <c r="C699" s="65" t="s">
        <v>263</v>
      </c>
      <c r="D699" s="66">
        <v>46277</v>
      </c>
      <c r="E699" s="67">
        <v>0.36</v>
      </c>
      <c r="F699" s="65" t="s">
        <v>255</v>
      </c>
      <c r="G699" s="66">
        <v>46277</v>
      </c>
      <c r="H699">
        <v>40509048</v>
      </c>
      <c r="I699">
        <v>10</v>
      </c>
      <c r="J699" s="65" t="s">
        <v>3391</v>
      </c>
      <c r="K699" s="65" t="s">
        <v>3356</v>
      </c>
      <c r="L699" s="66">
        <v>46277</v>
      </c>
      <c r="M699" s="65" t="s">
        <v>258</v>
      </c>
      <c r="N699">
        <v>3010797</v>
      </c>
      <c r="O699" s="65" t="s">
        <v>259</v>
      </c>
      <c r="P699" s="66">
        <v>46277</v>
      </c>
      <c r="Q699" s="31">
        <f t="shared" si="20"/>
        <v>95</v>
      </c>
      <c r="R699" s="31">
        <f t="shared" si="21"/>
        <v>116</v>
      </c>
      <c r="S699" s="29">
        <f>IF($Q699&lt;Parâmetros!$E$19,$G699-1,$G699)</f>
        <v>46276</v>
      </c>
    </row>
    <row r="700" spans="1:19" ht="15" customHeight="1" x14ac:dyDescent="0.25">
      <c r="A700" s="122">
        <v>52398</v>
      </c>
      <c r="B700" s="65" t="s">
        <v>265</v>
      </c>
      <c r="C700" s="65" t="s">
        <v>263</v>
      </c>
      <c r="D700" s="66">
        <v>46277</v>
      </c>
      <c r="E700" s="67">
        <v>0.63</v>
      </c>
      <c r="F700" s="65" t="s">
        <v>255</v>
      </c>
      <c r="G700" s="66">
        <v>46277</v>
      </c>
      <c r="H700">
        <v>40509049</v>
      </c>
      <c r="I700">
        <v>10</v>
      </c>
      <c r="J700" s="65" t="s">
        <v>3392</v>
      </c>
      <c r="K700" s="65" t="s">
        <v>3393</v>
      </c>
      <c r="L700" s="66">
        <v>46277</v>
      </c>
      <c r="M700" s="65" t="s">
        <v>258</v>
      </c>
      <c r="N700">
        <v>3004491</v>
      </c>
      <c r="O700" s="65" t="s">
        <v>259</v>
      </c>
      <c r="P700" s="66">
        <v>46277</v>
      </c>
      <c r="Q700" s="31">
        <f t="shared" si="20"/>
        <v>122</v>
      </c>
      <c r="R700" s="31">
        <f t="shared" si="21"/>
        <v>159</v>
      </c>
      <c r="S700" s="29">
        <f>IF($Q700&lt;Parâmetros!$E$19,$G700-1,$G700)</f>
        <v>46276</v>
      </c>
    </row>
    <row r="701" spans="1:19" ht="15" customHeight="1" x14ac:dyDescent="0.25">
      <c r="A701" s="122">
        <v>52398</v>
      </c>
      <c r="B701" s="65" t="s">
        <v>265</v>
      </c>
      <c r="C701" s="65" t="s">
        <v>263</v>
      </c>
      <c r="D701" s="66">
        <v>46277</v>
      </c>
      <c r="E701" s="67">
        <v>0.33</v>
      </c>
      <c r="F701" s="65" t="s">
        <v>255</v>
      </c>
      <c r="G701" s="66">
        <v>46277</v>
      </c>
      <c r="H701">
        <v>40509050</v>
      </c>
      <c r="I701">
        <v>10</v>
      </c>
      <c r="J701" s="65" t="s">
        <v>3394</v>
      </c>
      <c r="K701" s="65" t="s">
        <v>3395</v>
      </c>
      <c r="L701" s="66">
        <v>46277</v>
      </c>
      <c r="M701" s="65" t="s">
        <v>258</v>
      </c>
      <c r="N701">
        <v>3004492</v>
      </c>
      <c r="O701" s="65" t="s">
        <v>259</v>
      </c>
      <c r="P701" s="66">
        <v>46277</v>
      </c>
      <c r="Q701" s="31">
        <f t="shared" ref="Q701:Q764" si="22">IFERROR(VALUE(LEFT($J701,2))*60+VALUE(MID($J701,4,2)),9999)</f>
        <v>161</v>
      </c>
      <c r="R701" s="31">
        <f t="shared" ref="R701:R764" si="23">IFERROR(VALUE(LEFT($K701,2))*60+VALUE(MID($K701,4,2)),"")</f>
        <v>181</v>
      </c>
      <c r="S701" s="29">
        <f>IF($Q701&lt;Parâmetros!$E$19,$G701-1,$G701)</f>
        <v>46276</v>
      </c>
    </row>
    <row r="702" spans="1:19" ht="15" customHeight="1" x14ac:dyDescent="0.25">
      <c r="A702" s="122">
        <v>52398</v>
      </c>
      <c r="B702" s="65" t="s">
        <v>265</v>
      </c>
      <c r="C702" s="65" t="s">
        <v>263</v>
      </c>
      <c r="D702" s="66">
        <v>46277</v>
      </c>
      <c r="E702" s="67">
        <v>0.92</v>
      </c>
      <c r="F702" s="65" t="s">
        <v>255</v>
      </c>
      <c r="G702" s="66">
        <v>46277</v>
      </c>
      <c r="H702">
        <v>40509068</v>
      </c>
      <c r="I702">
        <v>10</v>
      </c>
      <c r="J702" s="65" t="s">
        <v>3396</v>
      </c>
      <c r="K702" s="65" t="s">
        <v>3397</v>
      </c>
      <c r="L702" s="66">
        <v>46277</v>
      </c>
      <c r="M702" s="65" t="s">
        <v>258</v>
      </c>
      <c r="N702">
        <v>3007174</v>
      </c>
      <c r="O702" s="65" t="s">
        <v>259</v>
      </c>
      <c r="P702" s="66">
        <v>46277</v>
      </c>
      <c r="Q702" s="31">
        <f t="shared" si="22"/>
        <v>214</v>
      </c>
      <c r="R702" s="31">
        <f t="shared" si="23"/>
        <v>269</v>
      </c>
      <c r="S702" s="29">
        <f>IF($Q702&lt;Parâmetros!$E$19,$G702-1,$G702)</f>
        <v>46276</v>
      </c>
    </row>
    <row r="703" spans="1:19" ht="15" customHeight="1" x14ac:dyDescent="0.25">
      <c r="A703" s="122">
        <v>52398</v>
      </c>
      <c r="B703" s="65" t="s">
        <v>265</v>
      </c>
      <c r="C703" s="65" t="s">
        <v>263</v>
      </c>
      <c r="D703" s="66">
        <v>46277</v>
      </c>
      <c r="E703" s="67">
        <v>0.85</v>
      </c>
      <c r="F703" s="65" t="s">
        <v>255</v>
      </c>
      <c r="G703" s="66">
        <v>46277</v>
      </c>
      <c r="H703">
        <v>40509069</v>
      </c>
      <c r="I703">
        <v>10</v>
      </c>
      <c r="J703" s="65" t="s">
        <v>3398</v>
      </c>
      <c r="K703" s="65" t="s">
        <v>3399</v>
      </c>
      <c r="L703" s="66">
        <v>46277</v>
      </c>
      <c r="M703" s="65" t="s">
        <v>258</v>
      </c>
      <c r="N703">
        <v>3007175</v>
      </c>
      <c r="O703" s="65" t="s">
        <v>259</v>
      </c>
      <c r="P703" s="66">
        <v>46277</v>
      </c>
      <c r="Q703" s="31">
        <f t="shared" si="22"/>
        <v>274</v>
      </c>
      <c r="R703" s="31">
        <f t="shared" si="23"/>
        <v>326</v>
      </c>
      <c r="S703" s="29">
        <f>IF($Q703&lt;Parâmetros!$E$19,$G703-1,$G703)</f>
        <v>46276</v>
      </c>
    </row>
    <row r="704" spans="1:19" ht="15" customHeight="1" x14ac:dyDescent="0.25">
      <c r="A704" s="122">
        <v>52398</v>
      </c>
      <c r="B704" s="65" t="s">
        <v>265</v>
      </c>
      <c r="C704" s="65" t="s">
        <v>263</v>
      </c>
      <c r="D704" s="66">
        <v>46277</v>
      </c>
      <c r="E704" s="67">
        <v>0.55000000000000004</v>
      </c>
      <c r="F704" s="65" t="s">
        <v>255</v>
      </c>
      <c r="G704" s="66">
        <v>46277</v>
      </c>
      <c r="H704">
        <v>40509070</v>
      </c>
      <c r="I704">
        <v>10</v>
      </c>
      <c r="J704" s="65" t="s">
        <v>3400</v>
      </c>
      <c r="K704" s="65" t="s">
        <v>3401</v>
      </c>
      <c r="L704" s="66">
        <v>46277</v>
      </c>
      <c r="M704" s="65" t="s">
        <v>258</v>
      </c>
      <c r="N704">
        <v>3011182</v>
      </c>
      <c r="O704" s="65" t="s">
        <v>259</v>
      </c>
      <c r="P704" s="66">
        <v>46277</v>
      </c>
      <c r="Q704" s="31">
        <f t="shared" si="22"/>
        <v>327</v>
      </c>
      <c r="R704" s="31">
        <f t="shared" si="23"/>
        <v>360</v>
      </c>
      <c r="S704" s="29">
        <f>IF($Q704&lt;Parâmetros!$E$19,$G704-1,$G704)</f>
        <v>46276</v>
      </c>
    </row>
    <row r="705" spans="1:19" ht="15" customHeight="1" x14ac:dyDescent="0.25">
      <c r="A705" s="122">
        <v>52398</v>
      </c>
      <c r="B705" s="65" t="s">
        <v>265</v>
      </c>
      <c r="C705" s="65" t="s">
        <v>263</v>
      </c>
      <c r="D705" s="66">
        <v>46277</v>
      </c>
      <c r="E705" s="67">
        <v>0.8</v>
      </c>
      <c r="F705" s="65" t="s">
        <v>255</v>
      </c>
      <c r="G705" s="66">
        <v>46277</v>
      </c>
      <c r="H705">
        <v>40509071</v>
      </c>
      <c r="I705">
        <v>10</v>
      </c>
      <c r="J705" s="65" t="s">
        <v>3402</v>
      </c>
      <c r="K705" s="65" t="s">
        <v>3403</v>
      </c>
      <c r="L705" s="66">
        <v>46277</v>
      </c>
      <c r="M705" s="65" t="s">
        <v>258</v>
      </c>
      <c r="N705">
        <v>3007176</v>
      </c>
      <c r="O705" s="65" t="s">
        <v>259</v>
      </c>
      <c r="P705" s="66">
        <v>46277</v>
      </c>
      <c r="Q705" s="31">
        <f t="shared" si="22"/>
        <v>365</v>
      </c>
      <c r="R705" s="31">
        <f t="shared" si="23"/>
        <v>413</v>
      </c>
      <c r="S705" s="29">
        <f>IF($Q705&lt;Parâmetros!$E$19,$G705-1,$G705)</f>
        <v>46276</v>
      </c>
    </row>
    <row r="706" spans="1:19" ht="15" customHeight="1" x14ac:dyDescent="0.25">
      <c r="A706" s="122">
        <v>52403</v>
      </c>
      <c r="B706" s="65" t="s">
        <v>177</v>
      </c>
      <c r="C706" s="65" t="s">
        <v>254</v>
      </c>
      <c r="D706" s="66">
        <v>46265</v>
      </c>
      <c r="E706" s="67">
        <v>1</v>
      </c>
      <c r="F706" s="65" t="s">
        <v>255</v>
      </c>
      <c r="G706" s="66">
        <v>46264</v>
      </c>
      <c r="H706">
        <v>40506278</v>
      </c>
      <c r="I706">
        <v>10</v>
      </c>
      <c r="J706" s="65" t="s">
        <v>256</v>
      </c>
      <c r="K706" s="65" t="s">
        <v>257</v>
      </c>
      <c r="L706" s="66">
        <v>46264</v>
      </c>
      <c r="M706" s="65" t="s">
        <v>258</v>
      </c>
      <c r="N706" s="65" t="s">
        <v>264</v>
      </c>
      <c r="O706" s="65" t="s">
        <v>259</v>
      </c>
      <c r="P706" s="66">
        <v>46265</v>
      </c>
      <c r="Q706" s="31">
        <f t="shared" si="22"/>
        <v>0</v>
      </c>
      <c r="R706" s="31">
        <f t="shared" si="23"/>
        <v>60</v>
      </c>
      <c r="S706" s="29">
        <f>IF($Q706&lt;Parâmetros!$E$19,$G706-1,$G706)</f>
        <v>46263</v>
      </c>
    </row>
    <row r="707" spans="1:19" ht="15" customHeight="1" x14ac:dyDescent="0.25">
      <c r="A707" s="122">
        <v>52403</v>
      </c>
      <c r="B707" s="65" t="s">
        <v>177</v>
      </c>
      <c r="C707" s="65" t="s">
        <v>254</v>
      </c>
      <c r="D707" s="66">
        <v>46265</v>
      </c>
      <c r="E707" s="67">
        <v>1.98</v>
      </c>
      <c r="F707" s="65" t="s">
        <v>255</v>
      </c>
      <c r="G707" s="66">
        <v>46264</v>
      </c>
      <c r="H707">
        <v>40507144</v>
      </c>
      <c r="I707">
        <v>10</v>
      </c>
      <c r="J707" s="65" t="s">
        <v>266</v>
      </c>
      <c r="K707" s="65" t="s">
        <v>269</v>
      </c>
      <c r="L707" s="66">
        <v>46264</v>
      </c>
      <c r="M707" s="65" t="s">
        <v>261</v>
      </c>
      <c r="N707" s="65" t="s">
        <v>264</v>
      </c>
      <c r="O707" s="65" t="s">
        <v>259</v>
      </c>
      <c r="P707" s="66">
        <v>46265</v>
      </c>
      <c r="Q707" s="31">
        <f t="shared" si="22"/>
        <v>61</v>
      </c>
      <c r="R707" s="31">
        <f t="shared" si="23"/>
        <v>180</v>
      </c>
      <c r="S707" s="29">
        <f>IF($Q707&lt;Parâmetros!$E$19,$G707-1,$G707)</f>
        <v>46263</v>
      </c>
    </row>
    <row r="708" spans="1:19" ht="15" customHeight="1" x14ac:dyDescent="0.25">
      <c r="A708" s="122">
        <v>52403</v>
      </c>
      <c r="B708" s="65" t="s">
        <v>177</v>
      </c>
      <c r="C708" s="65" t="s">
        <v>254</v>
      </c>
      <c r="D708" s="66">
        <v>46265</v>
      </c>
      <c r="E708" s="67">
        <v>2</v>
      </c>
      <c r="F708" s="65" t="s">
        <v>255</v>
      </c>
      <c r="G708" s="66">
        <v>46264</v>
      </c>
      <c r="H708">
        <v>40507144</v>
      </c>
      <c r="I708">
        <v>10</v>
      </c>
      <c r="J708" s="65" t="s">
        <v>272</v>
      </c>
      <c r="K708" s="65" t="s">
        <v>273</v>
      </c>
      <c r="L708" s="66">
        <v>46264</v>
      </c>
      <c r="M708" s="65" t="s">
        <v>261</v>
      </c>
      <c r="N708" s="65" t="s">
        <v>264</v>
      </c>
      <c r="O708" s="65" t="s">
        <v>259</v>
      </c>
      <c r="P708" s="66">
        <v>46265</v>
      </c>
      <c r="Q708" s="31">
        <f t="shared" si="22"/>
        <v>240</v>
      </c>
      <c r="R708" s="31">
        <f t="shared" si="23"/>
        <v>360</v>
      </c>
      <c r="S708" s="29">
        <f>IF($Q708&lt;Parâmetros!$E$19,$G708-1,$G708)</f>
        <v>46263</v>
      </c>
    </row>
    <row r="709" spans="1:19" ht="15" customHeight="1" x14ac:dyDescent="0.25">
      <c r="A709" s="122">
        <v>52403</v>
      </c>
      <c r="B709" s="65" t="s">
        <v>177</v>
      </c>
      <c r="C709" s="65" t="s">
        <v>254</v>
      </c>
      <c r="D709" s="66">
        <v>46265</v>
      </c>
      <c r="E709" s="67">
        <v>0.48</v>
      </c>
      <c r="F709" s="65" t="s">
        <v>255</v>
      </c>
      <c r="G709" s="66">
        <v>46264</v>
      </c>
      <c r="H709">
        <v>40510164</v>
      </c>
      <c r="I709">
        <v>10</v>
      </c>
      <c r="J709" s="65" t="s">
        <v>274</v>
      </c>
      <c r="K709" s="65" t="s">
        <v>310</v>
      </c>
      <c r="L709" s="66">
        <v>46264</v>
      </c>
      <c r="M709" s="65" t="s">
        <v>261</v>
      </c>
      <c r="N709" s="65" t="s">
        <v>264</v>
      </c>
      <c r="O709" s="65" t="s">
        <v>259</v>
      </c>
      <c r="P709" s="66">
        <v>46265</v>
      </c>
      <c r="Q709" s="31">
        <f t="shared" si="22"/>
        <v>361</v>
      </c>
      <c r="R709" s="31">
        <f t="shared" si="23"/>
        <v>390</v>
      </c>
      <c r="S709" s="29">
        <f>IF($Q709&lt;Parâmetros!$E$19,$G709-1,$G709)</f>
        <v>46263</v>
      </c>
    </row>
    <row r="710" spans="1:19" ht="15" customHeight="1" x14ac:dyDescent="0.25">
      <c r="A710" s="122">
        <v>52403</v>
      </c>
      <c r="B710" s="65" t="s">
        <v>177</v>
      </c>
      <c r="C710" s="65" t="s">
        <v>254</v>
      </c>
      <c r="D710" s="66">
        <v>46265</v>
      </c>
      <c r="E710" s="67">
        <v>0.65</v>
      </c>
      <c r="F710" s="65" t="s">
        <v>255</v>
      </c>
      <c r="G710" s="66">
        <v>46264</v>
      </c>
      <c r="H710">
        <v>40510165</v>
      </c>
      <c r="I710">
        <v>10</v>
      </c>
      <c r="J710" s="65" t="s">
        <v>326</v>
      </c>
      <c r="K710" s="65" t="s">
        <v>327</v>
      </c>
      <c r="L710" s="66">
        <v>46264</v>
      </c>
      <c r="M710" s="65" t="s">
        <v>261</v>
      </c>
      <c r="N710" s="65" t="s">
        <v>264</v>
      </c>
      <c r="O710" s="65" t="s">
        <v>259</v>
      </c>
      <c r="P710" s="66">
        <v>46265</v>
      </c>
      <c r="Q710" s="31">
        <f t="shared" si="22"/>
        <v>391</v>
      </c>
      <c r="R710" s="31">
        <f t="shared" si="23"/>
        <v>430</v>
      </c>
      <c r="S710" s="29">
        <f>IF($Q710&lt;Parâmetros!$E$19,$G710-1,$G710)</f>
        <v>46263</v>
      </c>
    </row>
    <row r="711" spans="1:19" ht="15" customHeight="1" x14ac:dyDescent="0.25">
      <c r="A711" s="122">
        <v>52403</v>
      </c>
      <c r="B711" s="65" t="s">
        <v>177</v>
      </c>
      <c r="C711" s="65" t="s">
        <v>254</v>
      </c>
      <c r="D711" s="66">
        <v>46265</v>
      </c>
      <c r="E711" s="67">
        <v>1</v>
      </c>
      <c r="F711" s="65" t="s">
        <v>255</v>
      </c>
      <c r="G711" s="66">
        <v>46265</v>
      </c>
      <c r="H711">
        <v>40506287</v>
      </c>
      <c r="I711">
        <v>10</v>
      </c>
      <c r="J711" s="65" t="s">
        <v>256</v>
      </c>
      <c r="K711" s="65" t="s">
        <v>257</v>
      </c>
      <c r="L711" s="66">
        <v>46265</v>
      </c>
      <c r="M711" s="65" t="s">
        <v>258</v>
      </c>
      <c r="N711" s="65" t="s">
        <v>264</v>
      </c>
      <c r="O711" s="65" t="s">
        <v>259</v>
      </c>
      <c r="P711" s="66">
        <v>46265</v>
      </c>
      <c r="Q711" s="31">
        <f t="shared" si="22"/>
        <v>0</v>
      </c>
      <c r="R711" s="31">
        <f t="shared" si="23"/>
        <v>60</v>
      </c>
      <c r="S711" s="29">
        <f>IF($Q711&lt;Parâmetros!$E$19,$G711-1,$G711)</f>
        <v>46264</v>
      </c>
    </row>
    <row r="712" spans="1:19" ht="15" customHeight="1" x14ac:dyDescent="0.25">
      <c r="A712" s="122">
        <v>52403</v>
      </c>
      <c r="B712" s="65" t="s">
        <v>177</v>
      </c>
      <c r="C712" s="65" t="s">
        <v>254</v>
      </c>
      <c r="D712" s="66">
        <v>46265</v>
      </c>
      <c r="E712" s="67">
        <v>3.98</v>
      </c>
      <c r="F712" s="65" t="s">
        <v>255</v>
      </c>
      <c r="G712" s="66">
        <v>46265</v>
      </c>
      <c r="H712">
        <v>40510166</v>
      </c>
      <c r="I712">
        <v>10</v>
      </c>
      <c r="J712" s="65" t="s">
        <v>266</v>
      </c>
      <c r="K712" s="65" t="s">
        <v>270</v>
      </c>
      <c r="L712" s="66">
        <v>46265</v>
      </c>
      <c r="M712" s="65" t="s">
        <v>261</v>
      </c>
      <c r="N712" s="65" t="s">
        <v>264</v>
      </c>
      <c r="O712" s="65" t="s">
        <v>259</v>
      </c>
      <c r="P712" s="66">
        <v>46265</v>
      </c>
      <c r="Q712" s="31">
        <f t="shared" si="22"/>
        <v>61</v>
      </c>
      <c r="R712" s="31">
        <f t="shared" si="23"/>
        <v>300</v>
      </c>
      <c r="S712" s="29">
        <f>IF($Q712&lt;Parâmetros!$E$19,$G712-1,$G712)</f>
        <v>46264</v>
      </c>
    </row>
    <row r="713" spans="1:19" ht="15" customHeight="1" x14ac:dyDescent="0.25">
      <c r="A713" s="122">
        <v>52403</v>
      </c>
      <c r="B713" s="65" t="s">
        <v>177</v>
      </c>
      <c r="C713" s="65" t="s">
        <v>254</v>
      </c>
      <c r="D713" s="66">
        <v>46265</v>
      </c>
      <c r="E713" s="67">
        <v>0.65</v>
      </c>
      <c r="F713" s="65" t="s">
        <v>255</v>
      </c>
      <c r="G713" s="66">
        <v>46265</v>
      </c>
      <c r="H713">
        <v>40510393</v>
      </c>
      <c r="I713">
        <v>10</v>
      </c>
      <c r="J713" s="65" t="s">
        <v>325</v>
      </c>
      <c r="K713" s="65" t="s">
        <v>441</v>
      </c>
      <c r="L713" s="66">
        <v>46265</v>
      </c>
      <c r="M713" s="65" t="s">
        <v>261</v>
      </c>
      <c r="N713" s="65" t="s">
        <v>264</v>
      </c>
      <c r="O713" s="65" t="s">
        <v>259</v>
      </c>
      <c r="P713" s="66">
        <v>46265</v>
      </c>
      <c r="Q713" s="31">
        <f t="shared" si="22"/>
        <v>301</v>
      </c>
      <c r="R713" s="31">
        <f t="shared" si="23"/>
        <v>340</v>
      </c>
      <c r="S713" s="29">
        <f>IF($Q713&lt;Parâmetros!$E$19,$G713-1,$G713)</f>
        <v>46264</v>
      </c>
    </row>
    <row r="714" spans="1:19" ht="15" customHeight="1" x14ac:dyDescent="0.25">
      <c r="A714" s="122">
        <v>52403</v>
      </c>
      <c r="B714" s="65" t="s">
        <v>177</v>
      </c>
      <c r="C714" s="65" t="s">
        <v>254</v>
      </c>
      <c r="D714" s="66">
        <v>46266</v>
      </c>
      <c r="E714" s="67">
        <v>0.65</v>
      </c>
      <c r="F714" s="65" t="s">
        <v>255</v>
      </c>
      <c r="G714" s="66">
        <v>46265</v>
      </c>
      <c r="H714">
        <v>40510394</v>
      </c>
      <c r="I714">
        <v>10</v>
      </c>
      <c r="J714" s="65" t="s">
        <v>628</v>
      </c>
      <c r="K714" s="65" t="s">
        <v>422</v>
      </c>
      <c r="L714" s="66">
        <v>46265</v>
      </c>
      <c r="M714" s="65" t="s">
        <v>261</v>
      </c>
      <c r="N714" s="65" t="s">
        <v>264</v>
      </c>
      <c r="O714" s="65" t="s">
        <v>259</v>
      </c>
      <c r="P714" s="66">
        <v>46266</v>
      </c>
      <c r="Q714" s="31">
        <f t="shared" si="22"/>
        <v>341</v>
      </c>
      <c r="R714" s="31">
        <f t="shared" si="23"/>
        <v>380</v>
      </c>
      <c r="S714" s="29">
        <f>IF($Q714&lt;Parâmetros!$E$19,$G714-1,$G714)</f>
        <v>46264</v>
      </c>
    </row>
    <row r="715" spans="1:19" ht="15" customHeight="1" x14ac:dyDescent="0.25">
      <c r="A715" s="122">
        <v>52403</v>
      </c>
      <c r="B715" s="65" t="s">
        <v>177</v>
      </c>
      <c r="C715" s="65" t="s">
        <v>254</v>
      </c>
      <c r="D715" s="66">
        <v>46266</v>
      </c>
      <c r="E715" s="67">
        <v>0.5</v>
      </c>
      <c r="F715" s="65" t="s">
        <v>255</v>
      </c>
      <c r="G715" s="66">
        <v>46266</v>
      </c>
      <c r="H715">
        <v>40508837</v>
      </c>
      <c r="I715">
        <v>10</v>
      </c>
      <c r="J715" s="65" t="s">
        <v>256</v>
      </c>
      <c r="K715" s="65" t="s">
        <v>331</v>
      </c>
      <c r="L715" s="66">
        <v>46266</v>
      </c>
      <c r="M715" s="65" t="s">
        <v>258</v>
      </c>
      <c r="N715" s="65" t="s">
        <v>264</v>
      </c>
      <c r="O715" s="65" t="s">
        <v>259</v>
      </c>
      <c r="P715" s="66">
        <v>46266</v>
      </c>
      <c r="Q715" s="31">
        <f t="shared" si="22"/>
        <v>0</v>
      </c>
      <c r="R715" s="31">
        <f t="shared" si="23"/>
        <v>30</v>
      </c>
      <c r="S715" s="29">
        <f>IF($Q715&lt;Parâmetros!$E$19,$G715-1,$G715)</f>
        <v>46265</v>
      </c>
    </row>
    <row r="716" spans="1:19" ht="15" customHeight="1" x14ac:dyDescent="0.25">
      <c r="A716" s="122">
        <v>52403</v>
      </c>
      <c r="B716" s="65" t="s">
        <v>177</v>
      </c>
      <c r="C716" s="65" t="s">
        <v>254</v>
      </c>
      <c r="D716" s="66">
        <v>46266</v>
      </c>
      <c r="E716" s="67">
        <v>0.49</v>
      </c>
      <c r="F716" s="65" t="s">
        <v>255</v>
      </c>
      <c r="G716" s="66">
        <v>46266</v>
      </c>
      <c r="H716">
        <v>40508837</v>
      </c>
      <c r="I716">
        <v>20</v>
      </c>
      <c r="J716" s="65" t="s">
        <v>629</v>
      </c>
      <c r="K716" s="65" t="s">
        <v>257</v>
      </c>
      <c r="L716" s="66">
        <v>46266</v>
      </c>
      <c r="M716" s="65" t="s">
        <v>258</v>
      </c>
      <c r="N716" s="65" t="s">
        <v>264</v>
      </c>
      <c r="O716" s="65" t="s">
        <v>259</v>
      </c>
      <c r="P716" s="66">
        <v>46266</v>
      </c>
      <c r="Q716" s="31">
        <f t="shared" si="22"/>
        <v>30</v>
      </c>
      <c r="R716" s="31">
        <f t="shared" si="23"/>
        <v>60</v>
      </c>
      <c r="S716" s="29">
        <f>IF($Q716&lt;Parâmetros!$E$19,$G716-1,$G716)</f>
        <v>46265</v>
      </c>
    </row>
    <row r="717" spans="1:19" ht="15" customHeight="1" x14ac:dyDescent="0.25">
      <c r="A717" s="122">
        <v>52403</v>
      </c>
      <c r="B717" s="65" t="s">
        <v>177</v>
      </c>
      <c r="C717" s="65" t="s">
        <v>254</v>
      </c>
      <c r="D717" s="66">
        <v>46266</v>
      </c>
      <c r="E717" s="67">
        <v>0.48</v>
      </c>
      <c r="F717" s="65" t="s">
        <v>255</v>
      </c>
      <c r="G717" s="66">
        <v>46266</v>
      </c>
      <c r="H717">
        <v>40510693</v>
      </c>
      <c r="I717">
        <v>10</v>
      </c>
      <c r="J717" s="65" t="s">
        <v>266</v>
      </c>
      <c r="K717" s="65" t="s">
        <v>332</v>
      </c>
      <c r="L717" s="66">
        <v>46266</v>
      </c>
      <c r="M717" s="65" t="s">
        <v>261</v>
      </c>
      <c r="N717" s="65" t="s">
        <v>264</v>
      </c>
      <c r="O717" s="65" t="s">
        <v>259</v>
      </c>
      <c r="P717" s="66">
        <v>46266</v>
      </c>
      <c r="Q717" s="31">
        <f t="shared" si="22"/>
        <v>61</v>
      </c>
      <c r="R717" s="31">
        <f t="shared" si="23"/>
        <v>90</v>
      </c>
      <c r="S717" s="29">
        <f>IF($Q717&lt;Parâmetros!$E$19,$G717-1,$G717)</f>
        <v>46265</v>
      </c>
    </row>
    <row r="718" spans="1:19" ht="15" customHeight="1" x14ac:dyDescent="0.25">
      <c r="A718" s="122">
        <v>52403</v>
      </c>
      <c r="B718" s="65" t="s">
        <v>177</v>
      </c>
      <c r="C718" s="65" t="s">
        <v>254</v>
      </c>
      <c r="D718" s="66">
        <v>46266</v>
      </c>
      <c r="E718" s="67">
        <v>0.48</v>
      </c>
      <c r="F718" s="65" t="s">
        <v>255</v>
      </c>
      <c r="G718" s="66">
        <v>46266</v>
      </c>
      <c r="H718">
        <v>40510694</v>
      </c>
      <c r="I718">
        <v>10</v>
      </c>
      <c r="J718" s="65" t="s">
        <v>309</v>
      </c>
      <c r="K718" s="65" t="s">
        <v>267</v>
      </c>
      <c r="L718" s="66">
        <v>46266</v>
      </c>
      <c r="M718" s="65" t="s">
        <v>261</v>
      </c>
      <c r="N718">
        <v>3009639</v>
      </c>
      <c r="O718" s="65" t="s">
        <v>259</v>
      </c>
      <c r="P718" s="66">
        <v>46266</v>
      </c>
      <c r="Q718" s="31">
        <f t="shared" si="22"/>
        <v>91</v>
      </c>
      <c r="R718" s="31">
        <f t="shared" si="23"/>
        <v>120</v>
      </c>
      <c r="S718" s="29">
        <f>IF($Q718&lt;Parâmetros!$E$19,$G718-1,$G718)</f>
        <v>46265</v>
      </c>
    </row>
    <row r="719" spans="1:19" ht="15" customHeight="1" x14ac:dyDescent="0.25">
      <c r="A719" s="122">
        <v>52403</v>
      </c>
      <c r="B719" s="65" t="s">
        <v>177</v>
      </c>
      <c r="C719" s="65" t="s">
        <v>254</v>
      </c>
      <c r="D719" s="66">
        <v>46266</v>
      </c>
      <c r="E719" s="67">
        <v>0.98</v>
      </c>
      <c r="F719" s="65" t="s">
        <v>255</v>
      </c>
      <c r="G719" s="66">
        <v>46266</v>
      </c>
      <c r="H719">
        <v>40508846</v>
      </c>
      <c r="I719">
        <v>10</v>
      </c>
      <c r="J719" s="65" t="s">
        <v>268</v>
      </c>
      <c r="K719" s="65" t="s">
        <v>269</v>
      </c>
      <c r="L719" s="66">
        <v>46266</v>
      </c>
      <c r="M719" s="65" t="s">
        <v>258</v>
      </c>
      <c r="N719" s="65" t="s">
        <v>264</v>
      </c>
      <c r="O719" s="65" t="s">
        <v>259</v>
      </c>
      <c r="P719" s="66">
        <v>46266</v>
      </c>
      <c r="Q719" s="31">
        <f t="shared" si="22"/>
        <v>121</v>
      </c>
      <c r="R719" s="31">
        <f t="shared" si="23"/>
        <v>180</v>
      </c>
      <c r="S719" s="29">
        <f>IF($Q719&lt;Parâmetros!$E$19,$G719-1,$G719)</f>
        <v>46265</v>
      </c>
    </row>
    <row r="720" spans="1:19" ht="15" customHeight="1" x14ac:dyDescent="0.25">
      <c r="A720" s="122">
        <v>52403</v>
      </c>
      <c r="B720" s="65" t="s">
        <v>177</v>
      </c>
      <c r="C720" s="65" t="s">
        <v>254</v>
      </c>
      <c r="D720" s="66">
        <v>46266</v>
      </c>
      <c r="E720" s="67">
        <v>0.98</v>
      </c>
      <c r="F720" s="65" t="s">
        <v>255</v>
      </c>
      <c r="G720" s="66">
        <v>46266</v>
      </c>
      <c r="H720">
        <v>40510695</v>
      </c>
      <c r="I720">
        <v>10</v>
      </c>
      <c r="J720" s="65" t="s">
        <v>271</v>
      </c>
      <c r="K720" s="65" t="s">
        <v>272</v>
      </c>
      <c r="L720" s="66">
        <v>46266</v>
      </c>
      <c r="M720" s="65" t="s">
        <v>261</v>
      </c>
      <c r="N720" s="65" t="s">
        <v>264</v>
      </c>
      <c r="O720" s="65" t="s">
        <v>259</v>
      </c>
      <c r="P720" s="66">
        <v>46266</v>
      </c>
      <c r="Q720" s="31">
        <f t="shared" si="22"/>
        <v>181</v>
      </c>
      <c r="R720" s="31">
        <f t="shared" si="23"/>
        <v>240</v>
      </c>
      <c r="S720" s="29">
        <f>IF($Q720&lt;Parâmetros!$E$19,$G720-1,$G720)</f>
        <v>46265</v>
      </c>
    </row>
    <row r="721" spans="1:19" ht="15" customHeight="1" x14ac:dyDescent="0.25">
      <c r="A721" s="122">
        <v>52403</v>
      </c>
      <c r="B721" s="65" t="s">
        <v>177</v>
      </c>
      <c r="C721" s="65" t="s">
        <v>254</v>
      </c>
      <c r="D721" s="66">
        <v>46266</v>
      </c>
      <c r="E721" s="67">
        <v>0.98</v>
      </c>
      <c r="F721" s="65" t="s">
        <v>255</v>
      </c>
      <c r="G721" s="66">
        <v>46266</v>
      </c>
      <c r="H721">
        <v>40510696</v>
      </c>
      <c r="I721">
        <v>10</v>
      </c>
      <c r="J721" s="65" t="s">
        <v>325</v>
      </c>
      <c r="K721" s="65" t="s">
        <v>273</v>
      </c>
      <c r="L721" s="66">
        <v>46266</v>
      </c>
      <c r="M721" s="65" t="s">
        <v>261</v>
      </c>
      <c r="N721" s="65" t="s">
        <v>264</v>
      </c>
      <c r="O721" s="65" t="s">
        <v>259</v>
      </c>
      <c r="P721" s="66">
        <v>46266</v>
      </c>
      <c r="Q721" s="31">
        <f t="shared" si="22"/>
        <v>301</v>
      </c>
      <c r="R721" s="31">
        <f t="shared" si="23"/>
        <v>360</v>
      </c>
      <c r="S721" s="29">
        <f>IF($Q721&lt;Parâmetros!$E$19,$G721-1,$G721)</f>
        <v>46265</v>
      </c>
    </row>
    <row r="722" spans="1:19" ht="15" customHeight="1" x14ac:dyDescent="0.25">
      <c r="A722" s="122">
        <v>52403</v>
      </c>
      <c r="B722" s="65" t="s">
        <v>177</v>
      </c>
      <c r="C722" s="65" t="s">
        <v>254</v>
      </c>
      <c r="D722" s="66">
        <v>46266</v>
      </c>
      <c r="E722" s="67">
        <v>0.52</v>
      </c>
      <c r="F722" s="65" t="s">
        <v>255</v>
      </c>
      <c r="G722" s="66">
        <v>46266</v>
      </c>
      <c r="H722">
        <v>40510697</v>
      </c>
      <c r="I722">
        <v>10</v>
      </c>
      <c r="J722" s="65" t="s">
        <v>274</v>
      </c>
      <c r="K722" s="65" t="s">
        <v>630</v>
      </c>
      <c r="L722" s="66">
        <v>46266</v>
      </c>
      <c r="M722" s="65" t="s">
        <v>261</v>
      </c>
      <c r="N722" s="65" t="s">
        <v>264</v>
      </c>
      <c r="O722" s="65" t="s">
        <v>259</v>
      </c>
      <c r="P722" s="66">
        <v>46266</v>
      </c>
      <c r="Q722" s="31">
        <f t="shared" si="22"/>
        <v>361</v>
      </c>
      <c r="R722" s="31">
        <f t="shared" si="23"/>
        <v>392</v>
      </c>
      <c r="S722" s="29">
        <f>IF($Q722&lt;Parâmetros!$E$19,$G722-1,$G722)</f>
        <v>46265</v>
      </c>
    </row>
    <row r="723" spans="1:19" ht="15" customHeight="1" x14ac:dyDescent="0.25">
      <c r="A723" s="122">
        <v>52403</v>
      </c>
      <c r="B723" s="65" t="s">
        <v>177</v>
      </c>
      <c r="C723" s="65" t="s">
        <v>254</v>
      </c>
      <c r="D723" s="66">
        <v>46268</v>
      </c>
      <c r="E723" s="67">
        <v>2</v>
      </c>
      <c r="F723" s="65" t="s">
        <v>255</v>
      </c>
      <c r="G723" s="66">
        <v>46267</v>
      </c>
      <c r="H723">
        <v>40507144</v>
      </c>
      <c r="I723">
        <v>10</v>
      </c>
      <c r="J723" s="65" t="s">
        <v>256</v>
      </c>
      <c r="K723" s="65" t="s">
        <v>267</v>
      </c>
      <c r="L723" s="66">
        <v>46267</v>
      </c>
      <c r="M723" s="65" t="s">
        <v>261</v>
      </c>
      <c r="N723" s="65" t="s">
        <v>264</v>
      </c>
      <c r="O723" s="65" t="s">
        <v>259</v>
      </c>
      <c r="P723" s="66">
        <v>46268</v>
      </c>
      <c r="Q723" s="31">
        <f t="shared" si="22"/>
        <v>0</v>
      </c>
      <c r="R723" s="31">
        <f t="shared" si="23"/>
        <v>120</v>
      </c>
      <c r="S723" s="29">
        <f>IF($Q723&lt;Parâmetros!$E$19,$G723-1,$G723)</f>
        <v>46266</v>
      </c>
    </row>
    <row r="724" spans="1:19" ht="15" customHeight="1" x14ac:dyDescent="0.25">
      <c r="A724" s="122">
        <v>52403</v>
      </c>
      <c r="B724" s="65" t="s">
        <v>177</v>
      </c>
      <c r="C724" s="65" t="s">
        <v>254</v>
      </c>
      <c r="D724" s="66">
        <v>46268</v>
      </c>
      <c r="E724" s="67">
        <v>1.98</v>
      </c>
      <c r="F724" s="65" t="s">
        <v>255</v>
      </c>
      <c r="G724" s="66">
        <v>46267</v>
      </c>
      <c r="H724">
        <v>40507144</v>
      </c>
      <c r="I724">
        <v>10</v>
      </c>
      <c r="J724" s="65" t="s">
        <v>268</v>
      </c>
      <c r="K724" s="65" t="s">
        <v>272</v>
      </c>
      <c r="L724" s="66">
        <v>46267</v>
      </c>
      <c r="M724" s="65" t="s">
        <v>261</v>
      </c>
      <c r="N724" s="65" t="s">
        <v>264</v>
      </c>
      <c r="O724" s="65" t="s">
        <v>259</v>
      </c>
      <c r="P724" s="66">
        <v>46268</v>
      </c>
      <c r="Q724" s="31">
        <f t="shared" si="22"/>
        <v>121</v>
      </c>
      <c r="R724" s="31">
        <f t="shared" si="23"/>
        <v>240</v>
      </c>
      <c r="S724" s="29">
        <f>IF($Q724&lt;Parâmetros!$E$19,$G724-1,$G724)</f>
        <v>46266</v>
      </c>
    </row>
    <row r="725" spans="1:19" ht="15" customHeight="1" x14ac:dyDescent="0.25">
      <c r="A725" s="122">
        <v>52403</v>
      </c>
      <c r="B725" s="65" t="s">
        <v>177</v>
      </c>
      <c r="C725" s="65" t="s">
        <v>254</v>
      </c>
      <c r="D725" s="66">
        <v>46268</v>
      </c>
      <c r="E725" s="67">
        <v>0.5</v>
      </c>
      <c r="F725" s="65" t="s">
        <v>255</v>
      </c>
      <c r="G725" s="66">
        <v>46267</v>
      </c>
      <c r="H725">
        <v>40510698</v>
      </c>
      <c r="I725">
        <v>10</v>
      </c>
      <c r="J725" s="65" t="s">
        <v>270</v>
      </c>
      <c r="K725" s="65" t="s">
        <v>992</v>
      </c>
      <c r="L725" s="66">
        <v>46267</v>
      </c>
      <c r="M725" s="65" t="s">
        <v>261</v>
      </c>
      <c r="N725" s="65" t="s">
        <v>264</v>
      </c>
      <c r="O725" s="65" t="s">
        <v>259</v>
      </c>
      <c r="P725" s="66">
        <v>46268</v>
      </c>
      <c r="Q725" s="31">
        <f t="shared" si="22"/>
        <v>300</v>
      </c>
      <c r="R725" s="31">
        <f t="shared" si="23"/>
        <v>330</v>
      </c>
      <c r="S725" s="29">
        <f>IF($Q725&lt;Parâmetros!$E$19,$G725-1,$G725)</f>
        <v>46266</v>
      </c>
    </row>
    <row r="726" spans="1:19" ht="15" customHeight="1" x14ac:dyDescent="0.25">
      <c r="A726" s="122">
        <v>52403</v>
      </c>
      <c r="B726" s="65" t="s">
        <v>177</v>
      </c>
      <c r="C726" s="65" t="s">
        <v>254</v>
      </c>
      <c r="D726" s="66">
        <v>46268</v>
      </c>
      <c r="E726" s="67">
        <v>0.48</v>
      </c>
      <c r="F726" s="65" t="s">
        <v>255</v>
      </c>
      <c r="G726" s="66">
        <v>46267</v>
      </c>
      <c r="H726">
        <v>40511007</v>
      </c>
      <c r="I726">
        <v>10</v>
      </c>
      <c r="J726" s="65" t="s">
        <v>993</v>
      </c>
      <c r="K726" s="65" t="s">
        <v>994</v>
      </c>
      <c r="L726" s="66">
        <v>46267</v>
      </c>
      <c r="M726" s="65" t="s">
        <v>261</v>
      </c>
      <c r="N726" s="65" t="s">
        <v>264</v>
      </c>
      <c r="O726" s="65" t="s">
        <v>259</v>
      </c>
      <c r="P726" s="66">
        <v>46268</v>
      </c>
      <c r="Q726" s="31">
        <f t="shared" si="22"/>
        <v>331</v>
      </c>
      <c r="R726" s="31">
        <f t="shared" si="23"/>
        <v>360</v>
      </c>
      <c r="S726" s="29">
        <f>IF($Q726&lt;Parâmetros!$E$19,$G726-1,$G726)</f>
        <v>46266</v>
      </c>
    </row>
    <row r="727" spans="1:19" ht="15" customHeight="1" x14ac:dyDescent="0.25">
      <c r="A727" s="122">
        <v>52403</v>
      </c>
      <c r="B727" s="65" t="s">
        <v>177</v>
      </c>
      <c r="C727" s="65" t="s">
        <v>254</v>
      </c>
      <c r="D727" s="66">
        <v>46268</v>
      </c>
      <c r="E727" s="67">
        <v>0.48</v>
      </c>
      <c r="F727" s="65" t="s">
        <v>255</v>
      </c>
      <c r="G727" s="66">
        <v>46267</v>
      </c>
      <c r="H727">
        <v>40511008</v>
      </c>
      <c r="I727">
        <v>10</v>
      </c>
      <c r="J727" s="65" t="s">
        <v>274</v>
      </c>
      <c r="K727" s="65" t="s">
        <v>310</v>
      </c>
      <c r="L727" s="66">
        <v>46267</v>
      </c>
      <c r="M727" s="65" t="s">
        <v>261</v>
      </c>
      <c r="N727" s="65" t="s">
        <v>264</v>
      </c>
      <c r="O727" s="65" t="s">
        <v>259</v>
      </c>
      <c r="P727" s="66">
        <v>46268</v>
      </c>
      <c r="Q727" s="31">
        <f t="shared" si="22"/>
        <v>361</v>
      </c>
      <c r="R727" s="31">
        <f t="shared" si="23"/>
        <v>390</v>
      </c>
      <c r="S727" s="29">
        <f>IF($Q727&lt;Parâmetros!$E$19,$G727-1,$G727)</f>
        <v>46266</v>
      </c>
    </row>
    <row r="728" spans="1:19" ht="15" customHeight="1" x14ac:dyDescent="0.25">
      <c r="A728" s="122">
        <v>52403</v>
      </c>
      <c r="B728" s="65" t="s">
        <v>177</v>
      </c>
      <c r="C728" s="65" t="s">
        <v>254</v>
      </c>
      <c r="D728" s="66">
        <v>46268</v>
      </c>
      <c r="E728" s="67">
        <v>0.73</v>
      </c>
      <c r="F728" s="65" t="s">
        <v>255</v>
      </c>
      <c r="G728" s="66">
        <v>46267</v>
      </c>
      <c r="H728">
        <v>40511009</v>
      </c>
      <c r="I728">
        <v>10</v>
      </c>
      <c r="J728" s="65" t="s">
        <v>326</v>
      </c>
      <c r="K728" s="65" t="s">
        <v>995</v>
      </c>
      <c r="L728" s="66">
        <v>46267</v>
      </c>
      <c r="M728" s="65" t="s">
        <v>261</v>
      </c>
      <c r="N728" s="65" t="s">
        <v>264</v>
      </c>
      <c r="O728" s="65" t="s">
        <v>259</v>
      </c>
      <c r="P728" s="66">
        <v>46268</v>
      </c>
      <c r="Q728" s="31">
        <f t="shared" si="22"/>
        <v>391</v>
      </c>
      <c r="R728" s="31">
        <f t="shared" si="23"/>
        <v>435</v>
      </c>
      <c r="S728" s="29">
        <f>IF($Q728&lt;Parâmetros!$E$19,$G728-1,$G728)</f>
        <v>46266</v>
      </c>
    </row>
    <row r="729" spans="1:19" ht="15" customHeight="1" x14ac:dyDescent="0.25">
      <c r="A729" s="122">
        <v>52403</v>
      </c>
      <c r="B729" s="65" t="s">
        <v>177</v>
      </c>
      <c r="C729" s="65" t="s">
        <v>254</v>
      </c>
      <c r="D729" s="66">
        <v>46270</v>
      </c>
      <c r="E729" s="67">
        <v>1</v>
      </c>
      <c r="F729" s="65" t="s">
        <v>255</v>
      </c>
      <c r="G729" s="66">
        <v>46268</v>
      </c>
      <c r="H729">
        <v>40508898</v>
      </c>
      <c r="I729">
        <v>10</v>
      </c>
      <c r="J729" s="65" t="s">
        <v>256</v>
      </c>
      <c r="K729" s="65" t="s">
        <v>257</v>
      </c>
      <c r="L729" s="66">
        <v>46268</v>
      </c>
      <c r="M729" s="65" t="s">
        <v>258</v>
      </c>
      <c r="N729" s="65" t="s">
        <v>264</v>
      </c>
      <c r="O729" s="65" t="s">
        <v>259</v>
      </c>
      <c r="P729" s="66">
        <v>46270</v>
      </c>
      <c r="Q729" s="31">
        <f t="shared" si="22"/>
        <v>0</v>
      </c>
      <c r="R729" s="31">
        <f t="shared" si="23"/>
        <v>60</v>
      </c>
      <c r="S729" s="29">
        <f>IF($Q729&lt;Parâmetros!$E$19,$G729-1,$G729)</f>
        <v>46267</v>
      </c>
    </row>
    <row r="730" spans="1:19" ht="15" customHeight="1" x14ac:dyDescent="0.25">
      <c r="A730" s="122">
        <v>52403</v>
      </c>
      <c r="B730" s="65" t="s">
        <v>177</v>
      </c>
      <c r="C730" s="65" t="s">
        <v>254</v>
      </c>
      <c r="D730" s="66">
        <v>46270</v>
      </c>
      <c r="E730" s="67">
        <v>0.48</v>
      </c>
      <c r="F730" s="65" t="s">
        <v>255</v>
      </c>
      <c r="G730" s="66">
        <v>46268</v>
      </c>
      <c r="H730">
        <v>40511010</v>
      </c>
      <c r="I730">
        <v>10</v>
      </c>
      <c r="J730" s="65" t="s">
        <v>266</v>
      </c>
      <c r="K730" s="65" t="s">
        <v>332</v>
      </c>
      <c r="L730" s="66">
        <v>46268</v>
      </c>
      <c r="M730" s="65" t="s">
        <v>261</v>
      </c>
      <c r="N730" s="65" t="s">
        <v>264</v>
      </c>
      <c r="O730" s="65" t="s">
        <v>259</v>
      </c>
      <c r="P730" s="66">
        <v>46270</v>
      </c>
      <c r="Q730" s="31">
        <f t="shared" si="22"/>
        <v>61</v>
      </c>
      <c r="R730" s="31">
        <f t="shared" si="23"/>
        <v>90</v>
      </c>
      <c r="S730" s="29">
        <f>IF($Q730&lt;Parâmetros!$E$19,$G730-1,$G730)</f>
        <v>46267</v>
      </c>
    </row>
    <row r="731" spans="1:19" ht="15" customHeight="1" x14ac:dyDescent="0.25">
      <c r="A731" s="122">
        <v>52403</v>
      </c>
      <c r="B731" s="65" t="s">
        <v>177</v>
      </c>
      <c r="C731" s="65" t="s">
        <v>254</v>
      </c>
      <c r="D731" s="66">
        <v>46270</v>
      </c>
      <c r="E731" s="67">
        <v>1.48</v>
      </c>
      <c r="F731" s="65" t="s">
        <v>255</v>
      </c>
      <c r="G731" s="66">
        <v>46268</v>
      </c>
      <c r="H731">
        <v>40511833</v>
      </c>
      <c r="I731">
        <v>10</v>
      </c>
      <c r="J731" s="65" t="s">
        <v>309</v>
      </c>
      <c r="K731" s="65" t="s">
        <v>269</v>
      </c>
      <c r="L731" s="66">
        <v>46268</v>
      </c>
      <c r="M731" s="65" t="s">
        <v>261</v>
      </c>
      <c r="N731" s="65" t="s">
        <v>264</v>
      </c>
      <c r="O731" s="65" t="s">
        <v>259</v>
      </c>
      <c r="P731" s="66">
        <v>46270</v>
      </c>
      <c r="Q731" s="31">
        <f t="shared" si="22"/>
        <v>91</v>
      </c>
      <c r="R731" s="31">
        <f t="shared" si="23"/>
        <v>180</v>
      </c>
      <c r="S731" s="29">
        <f>IF($Q731&lt;Parâmetros!$E$19,$G731-1,$G731)</f>
        <v>46267</v>
      </c>
    </row>
    <row r="732" spans="1:19" ht="15" customHeight="1" x14ac:dyDescent="0.25">
      <c r="A732" s="122">
        <v>52403</v>
      </c>
      <c r="B732" s="65" t="s">
        <v>177</v>
      </c>
      <c r="C732" s="65" t="s">
        <v>254</v>
      </c>
      <c r="D732" s="66">
        <v>46270</v>
      </c>
      <c r="E732" s="67">
        <v>0.98</v>
      </c>
      <c r="F732" s="65" t="s">
        <v>255</v>
      </c>
      <c r="G732" s="66">
        <v>46268</v>
      </c>
      <c r="H732">
        <v>40508895</v>
      </c>
      <c r="I732">
        <v>10</v>
      </c>
      <c r="J732" s="65" t="s">
        <v>271</v>
      </c>
      <c r="K732" s="65" t="s">
        <v>272</v>
      </c>
      <c r="L732" s="66">
        <v>46268</v>
      </c>
      <c r="M732" s="65" t="s">
        <v>258</v>
      </c>
      <c r="N732" s="65" t="s">
        <v>264</v>
      </c>
      <c r="O732" s="65" t="s">
        <v>259</v>
      </c>
      <c r="P732" s="66">
        <v>46270</v>
      </c>
      <c r="Q732" s="31">
        <f t="shared" si="22"/>
        <v>181</v>
      </c>
      <c r="R732" s="31">
        <f t="shared" si="23"/>
        <v>240</v>
      </c>
      <c r="S732" s="29">
        <f>IF($Q732&lt;Parâmetros!$E$19,$G732-1,$G732)</f>
        <v>46267</v>
      </c>
    </row>
    <row r="733" spans="1:19" ht="15" customHeight="1" x14ac:dyDescent="0.25">
      <c r="A733" s="122">
        <v>52403</v>
      </c>
      <c r="B733" s="65" t="s">
        <v>177</v>
      </c>
      <c r="C733" s="65" t="s">
        <v>254</v>
      </c>
      <c r="D733" s="66">
        <v>46270</v>
      </c>
      <c r="E733" s="67">
        <v>0.5</v>
      </c>
      <c r="F733" s="65" t="s">
        <v>255</v>
      </c>
      <c r="G733" s="66">
        <v>46268</v>
      </c>
      <c r="H733">
        <v>40511834</v>
      </c>
      <c r="I733">
        <v>10</v>
      </c>
      <c r="J733" s="65" t="s">
        <v>270</v>
      </c>
      <c r="K733" s="65" t="s">
        <v>992</v>
      </c>
      <c r="L733" s="66">
        <v>46268</v>
      </c>
      <c r="M733" s="65" t="s">
        <v>261</v>
      </c>
      <c r="N733" s="65" t="s">
        <v>264</v>
      </c>
      <c r="O733" s="65" t="s">
        <v>259</v>
      </c>
      <c r="P733" s="66">
        <v>46270</v>
      </c>
      <c r="Q733" s="31">
        <f t="shared" si="22"/>
        <v>300</v>
      </c>
      <c r="R733" s="31">
        <f t="shared" si="23"/>
        <v>330</v>
      </c>
      <c r="S733" s="29">
        <f>IF($Q733&lt;Parâmetros!$E$19,$G733-1,$G733)</f>
        <v>46267</v>
      </c>
    </row>
    <row r="734" spans="1:19" ht="15" customHeight="1" x14ac:dyDescent="0.25">
      <c r="A734" s="122">
        <v>52403</v>
      </c>
      <c r="B734" s="65" t="s">
        <v>177</v>
      </c>
      <c r="C734" s="65" t="s">
        <v>254</v>
      </c>
      <c r="D734" s="66">
        <v>46270</v>
      </c>
      <c r="E734" s="67">
        <v>0.65</v>
      </c>
      <c r="F734" s="65" t="s">
        <v>255</v>
      </c>
      <c r="G734" s="66">
        <v>46268</v>
      </c>
      <c r="H734">
        <v>40511836</v>
      </c>
      <c r="I734">
        <v>10</v>
      </c>
      <c r="J734" s="65" t="s">
        <v>993</v>
      </c>
      <c r="K734" s="65" t="s">
        <v>1791</v>
      </c>
      <c r="L734" s="66">
        <v>46268</v>
      </c>
      <c r="M734" s="65" t="s">
        <v>261</v>
      </c>
      <c r="N734" s="65" t="s">
        <v>264</v>
      </c>
      <c r="O734" s="65" t="s">
        <v>259</v>
      </c>
      <c r="P734" s="66">
        <v>46270</v>
      </c>
      <c r="Q734" s="31">
        <f t="shared" si="22"/>
        <v>331</v>
      </c>
      <c r="R734" s="31">
        <f t="shared" si="23"/>
        <v>370</v>
      </c>
      <c r="S734" s="29">
        <f>IF($Q734&lt;Parâmetros!$E$19,$G734-1,$G734)</f>
        <v>46267</v>
      </c>
    </row>
    <row r="735" spans="1:19" ht="15" customHeight="1" x14ac:dyDescent="0.25">
      <c r="A735" s="122">
        <v>52403</v>
      </c>
      <c r="B735" s="65" t="s">
        <v>177</v>
      </c>
      <c r="C735" s="65" t="s">
        <v>254</v>
      </c>
      <c r="D735" s="66">
        <v>46270</v>
      </c>
      <c r="E735" s="67">
        <v>0.93</v>
      </c>
      <c r="F735" s="65" t="s">
        <v>255</v>
      </c>
      <c r="G735" s="66">
        <v>46268</v>
      </c>
      <c r="H735">
        <v>40507144</v>
      </c>
      <c r="I735">
        <v>10</v>
      </c>
      <c r="J735" s="65" t="s">
        <v>1792</v>
      </c>
      <c r="K735" s="65" t="s">
        <v>1793</v>
      </c>
      <c r="L735" s="66">
        <v>46268</v>
      </c>
      <c r="M735" s="65" t="s">
        <v>261</v>
      </c>
      <c r="N735" s="65" t="s">
        <v>264</v>
      </c>
      <c r="O735" s="65" t="s">
        <v>259</v>
      </c>
      <c r="P735" s="66">
        <v>46270</v>
      </c>
      <c r="Q735" s="31">
        <f t="shared" si="22"/>
        <v>375</v>
      </c>
      <c r="R735" s="31">
        <f t="shared" si="23"/>
        <v>431</v>
      </c>
      <c r="S735" s="29">
        <f>IF($Q735&lt;Parâmetros!$E$19,$G735-1,$G735)</f>
        <v>46267</v>
      </c>
    </row>
    <row r="736" spans="1:19" ht="15" customHeight="1" x14ac:dyDescent="0.25">
      <c r="A736" s="122">
        <v>52403</v>
      </c>
      <c r="B736" s="65" t="s">
        <v>177</v>
      </c>
      <c r="C736" s="65" t="s">
        <v>254</v>
      </c>
      <c r="D736" s="66">
        <v>46270</v>
      </c>
      <c r="E736" s="67">
        <v>1</v>
      </c>
      <c r="F736" s="65" t="s">
        <v>255</v>
      </c>
      <c r="G736" s="66">
        <v>46270</v>
      </c>
      <c r="H736">
        <v>40508946</v>
      </c>
      <c r="I736">
        <v>10</v>
      </c>
      <c r="J736" s="65" t="s">
        <v>256</v>
      </c>
      <c r="K736" s="65" t="s">
        <v>257</v>
      </c>
      <c r="L736" s="66">
        <v>46270</v>
      </c>
      <c r="M736" s="65" t="s">
        <v>258</v>
      </c>
      <c r="N736" s="65" t="s">
        <v>264</v>
      </c>
      <c r="O736" s="65" t="s">
        <v>259</v>
      </c>
      <c r="P736" s="66">
        <v>46270</v>
      </c>
      <c r="Q736" s="31">
        <f t="shared" si="22"/>
        <v>0</v>
      </c>
      <c r="R736" s="31">
        <f t="shared" si="23"/>
        <v>60</v>
      </c>
      <c r="S736" s="29">
        <f>IF($Q736&lt;Parâmetros!$E$19,$G736-1,$G736)</f>
        <v>46269</v>
      </c>
    </row>
    <row r="737" spans="1:19" ht="15" customHeight="1" x14ac:dyDescent="0.25">
      <c r="A737" s="122">
        <v>52403</v>
      </c>
      <c r="B737" s="65" t="s">
        <v>177</v>
      </c>
      <c r="C737" s="65" t="s">
        <v>254</v>
      </c>
      <c r="D737" s="66">
        <v>46270</v>
      </c>
      <c r="E737" s="67">
        <v>1.48</v>
      </c>
      <c r="F737" s="65" t="s">
        <v>255</v>
      </c>
      <c r="G737" s="66">
        <v>46270</v>
      </c>
      <c r="H737">
        <v>40508786</v>
      </c>
      <c r="I737">
        <v>10</v>
      </c>
      <c r="J737" s="65" t="s">
        <v>266</v>
      </c>
      <c r="K737" s="65" t="s">
        <v>1794</v>
      </c>
      <c r="L737" s="66">
        <v>46270</v>
      </c>
      <c r="M737" s="65" t="s">
        <v>258</v>
      </c>
      <c r="N737">
        <v>3004492</v>
      </c>
      <c r="O737" s="65" t="s">
        <v>259</v>
      </c>
      <c r="P737" s="66">
        <v>46270</v>
      </c>
      <c r="Q737" s="31">
        <f t="shared" si="22"/>
        <v>61</v>
      </c>
      <c r="R737" s="31">
        <f t="shared" si="23"/>
        <v>150</v>
      </c>
      <c r="S737" s="29">
        <f>IF($Q737&lt;Parâmetros!$E$19,$G737-1,$G737)</f>
        <v>46269</v>
      </c>
    </row>
    <row r="738" spans="1:19" ht="15" customHeight="1" x14ac:dyDescent="0.25">
      <c r="A738" s="122">
        <v>52403</v>
      </c>
      <c r="B738" s="65" t="s">
        <v>177</v>
      </c>
      <c r="C738" s="65" t="s">
        <v>254</v>
      </c>
      <c r="D738" s="66">
        <v>46270</v>
      </c>
      <c r="E738" s="67">
        <v>0.98</v>
      </c>
      <c r="F738" s="65" t="s">
        <v>255</v>
      </c>
      <c r="G738" s="66">
        <v>46270</v>
      </c>
      <c r="H738">
        <v>40508787</v>
      </c>
      <c r="I738">
        <v>10</v>
      </c>
      <c r="J738" s="65" t="s">
        <v>1795</v>
      </c>
      <c r="K738" s="65" t="s">
        <v>1011</v>
      </c>
      <c r="L738" s="66">
        <v>46270</v>
      </c>
      <c r="M738" s="65" t="s">
        <v>258</v>
      </c>
      <c r="N738">
        <v>3002518</v>
      </c>
      <c r="O738" s="65" t="s">
        <v>259</v>
      </c>
      <c r="P738" s="66">
        <v>46270</v>
      </c>
      <c r="Q738" s="31">
        <f t="shared" si="22"/>
        <v>151</v>
      </c>
      <c r="R738" s="31">
        <f t="shared" si="23"/>
        <v>210</v>
      </c>
      <c r="S738" s="29">
        <f>IF($Q738&lt;Parâmetros!$E$19,$G738-1,$G738)</f>
        <v>46269</v>
      </c>
    </row>
    <row r="739" spans="1:19" ht="15" customHeight="1" x14ac:dyDescent="0.25">
      <c r="A739" s="122">
        <v>52403</v>
      </c>
      <c r="B739" s="65" t="s">
        <v>177</v>
      </c>
      <c r="C739" s="65" t="s">
        <v>254</v>
      </c>
      <c r="D739" s="66">
        <v>46270</v>
      </c>
      <c r="E739" s="67">
        <v>0.98</v>
      </c>
      <c r="F739" s="65" t="s">
        <v>255</v>
      </c>
      <c r="G739" s="66">
        <v>46270</v>
      </c>
      <c r="H739">
        <v>40508788</v>
      </c>
      <c r="I739">
        <v>10</v>
      </c>
      <c r="J739" s="65" t="s">
        <v>1796</v>
      </c>
      <c r="K739" s="65" t="s">
        <v>1797</v>
      </c>
      <c r="L739" s="66">
        <v>46270</v>
      </c>
      <c r="M739" s="65" t="s">
        <v>258</v>
      </c>
      <c r="N739">
        <v>3002484</v>
      </c>
      <c r="O739" s="65" t="s">
        <v>259</v>
      </c>
      <c r="P739" s="66">
        <v>46270</v>
      </c>
      <c r="Q739" s="31">
        <f t="shared" si="22"/>
        <v>211</v>
      </c>
      <c r="R739" s="31">
        <f t="shared" si="23"/>
        <v>270</v>
      </c>
      <c r="S739" s="29">
        <f>IF($Q739&lt;Parâmetros!$E$19,$G739-1,$G739)</f>
        <v>46269</v>
      </c>
    </row>
    <row r="740" spans="1:19" ht="15" customHeight="1" x14ac:dyDescent="0.25">
      <c r="A740" s="122">
        <v>52403</v>
      </c>
      <c r="B740" s="65" t="s">
        <v>177</v>
      </c>
      <c r="C740" s="65" t="s">
        <v>254</v>
      </c>
      <c r="D740" s="66">
        <v>46270</v>
      </c>
      <c r="E740" s="67">
        <v>0.5</v>
      </c>
      <c r="F740" s="65" t="s">
        <v>255</v>
      </c>
      <c r="G740" s="66">
        <v>46270</v>
      </c>
      <c r="H740">
        <v>40512241</v>
      </c>
      <c r="I740">
        <v>10</v>
      </c>
      <c r="J740" s="65" t="s">
        <v>992</v>
      </c>
      <c r="K740" s="65" t="s">
        <v>273</v>
      </c>
      <c r="L740" s="66">
        <v>46270</v>
      </c>
      <c r="M740" s="65" t="s">
        <v>261</v>
      </c>
      <c r="N740" s="65" t="s">
        <v>264</v>
      </c>
      <c r="O740" s="65" t="s">
        <v>259</v>
      </c>
      <c r="P740" s="66">
        <v>46270</v>
      </c>
      <c r="Q740" s="31">
        <f t="shared" si="22"/>
        <v>330</v>
      </c>
      <c r="R740" s="31">
        <f t="shared" si="23"/>
        <v>360</v>
      </c>
      <c r="S740" s="29">
        <f>IF($Q740&lt;Parâmetros!$E$19,$G740-1,$G740)</f>
        <v>46269</v>
      </c>
    </row>
    <row r="741" spans="1:19" ht="15" customHeight="1" x14ac:dyDescent="0.25">
      <c r="A741" s="122">
        <v>52403</v>
      </c>
      <c r="B741" s="65" t="s">
        <v>177</v>
      </c>
      <c r="C741" s="65" t="s">
        <v>254</v>
      </c>
      <c r="D741" s="66">
        <v>46270</v>
      </c>
      <c r="E741" s="67">
        <v>0.48</v>
      </c>
      <c r="F741" s="65" t="s">
        <v>255</v>
      </c>
      <c r="G741" s="66">
        <v>46270</v>
      </c>
      <c r="H741">
        <v>40512242</v>
      </c>
      <c r="I741">
        <v>10</v>
      </c>
      <c r="J741" s="65" t="s">
        <v>274</v>
      </c>
      <c r="K741" s="65" t="s">
        <v>310</v>
      </c>
      <c r="L741" s="66">
        <v>46270</v>
      </c>
      <c r="M741" s="65" t="s">
        <v>261</v>
      </c>
      <c r="N741" s="65" t="s">
        <v>264</v>
      </c>
      <c r="O741" s="65" t="s">
        <v>259</v>
      </c>
      <c r="P741" s="66">
        <v>46270</v>
      </c>
      <c r="Q741" s="31">
        <f t="shared" si="22"/>
        <v>361</v>
      </c>
      <c r="R741" s="31">
        <f t="shared" si="23"/>
        <v>390</v>
      </c>
      <c r="S741" s="29">
        <f>IF($Q741&lt;Parâmetros!$E$19,$G741-1,$G741)</f>
        <v>46269</v>
      </c>
    </row>
    <row r="742" spans="1:19" ht="15" customHeight="1" x14ac:dyDescent="0.25">
      <c r="A742" s="122">
        <v>52403</v>
      </c>
      <c r="B742" s="65" t="s">
        <v>177</v>
      </c>
      <c r="C742" s="65" t="s">
        <v>254</v>
      </c>
      <c r="D742" s="66">
        <v>46270</v>
      </c>
      <c r="E742" s="67">
        <v>0.65</v>
      </c>
      <c r="F742" s="65" t="s">
        <v>255</v>
      </c>
      <c r="G742" s="66">
        <v>46270</v>
      </c>
      <c r="H742">
        <v>40512243</v>
      </c>
      <c r="I742">
        <v>10</v>
      </c>
      <c r="J742" s="65" t="s">
        <v>326</v>
      </c>
      <c r="K742" s="65" t="s">
        <v>327</v>
      </c>
      <c r="L742" s="66">
        <v>46270</v>
      </c>
      <c r="M742" s="65" t="s">
        <v>261</v>
      </c>
      <c r="N742" s="65" t="s">
        <v>264</v>
      </c>
      <c r="O742" s="65" t="s">
        <v>259</v>
      </c>
      <c r="P742" s="66">
        <v>46270</v>
      </c>
      <c r="Q742" s="31">
        <f t="shared" si="22"/>
        <v>391</v>
      </c>
      <c r="R742" s="31">
        <f t="shared" si="23"/>
        <v>430</v>
      </c>
      <c r="S742" s="29">
        <f>IF($Q742&lt;Parâmetros!$E$19,$G742-1,$G742)</f>
        <v>46269</v>
      </c>
    </row>
    <row r="743" spans="1:19" ht="15" customHeight="1" x14ac:dyDescent="0.25">
      <c r="A743" s="122">
        <v>52403</v>
      </c>
      <c r="B743" s="65" t="s">
        <v>177</v>
      </c>
      <c r="C743" s="65" t="s">
        <v>254</v>
      </c>
      <c r="D743" s="66">
        <v>46271</v>
      </c>
      <c r="E743" s="67">
        <v>1</v>
      </c>
      <c r="F743" s="65" t="s">
        <v>255</v>
      </c>
      <c r="G743" s="66">
        <v>46271</v>
      </c>
      <c r="H743">
        <v>40508946</v>
      </c>
      <c r="I743">
        <v>10</v>
      </c>
      <c r="J743" s="65" t="s">
        <v>256</v>
      </c>
      <c r="K743" s="65" t="s">
        <v>257</v>
      </c>
      <c r="L743" s="66">
        <v>46271</v>
      </c>
      <c r="M743" s="65" t="s">
        <v>258</v>
      </c>
      <c r="N743" s="65" t="s">
        <v>264</v>
      </c>
      <c r="O743" s="65" t="s">
        <v>259</v>
      </c>
      <c r="P743" s="66">
        <v>46271</v>
      </c>
      <c r="Q743" s="31">
        <f t="shared" si="22"/>
        <v>0</v>
      </c>
      <c r="R743" s="31">
        <f t="shared" si="23"/>
        <v>60</v>
      </c>
      <c r="S743" s="29">
        <f>IF($Q743&lt;Parâmetros!$E$19,$G743-1,$G743)</f>
        <v>46270</v>
      </c>
    </row>
    <row r="744" spans="1:19" ht="15" customHeight="1" x14ac:dyDescent="0.25">
      <c r="A744" s="122">
        <v>52403</v>
      </c>
      <c r="B744" s="65" t="s">
        <v>177</v>
      </c>
      <c r="C744" s="65" t="s">
        <v>254</v>
      </c>
      <c r="D744" s="66">
        <v>46271</v>
      </c>
      <c r="E744" s="67">
        <v>1.98</v>
      </c>
      <c r="F744" s="65" t="s">
        <v>255</v>
      </c>
      <c r="G744" s="66">
        <v>46271</v>
      </c>
      <c r="H744">
        <v>40508368</v>
      </c>
      <c r="I744">
        <v>10</v>
      </c>
      <c r="J744" s="65" t="s">
        <v>266</v>
      </c>
      <c r="K744" s="65" t="s">
        <v>269</v>
      </c>
      <c r="L744" s="66">
        <v>46271</v>
      </c>
      <c r="M744" s="65" t="s">
        <v>258</v>
      </c>
      <c r="N744" s="65" t="s">
        <v>264</v>
      </c>
      <c r="O744" s="65" t="s">
        <v>259</v>
      </c>
      <c r="P744" s="66">
        <v>46271</v>
      </c>
      <c r="Q744" s="31">
        <f t="shared" si="22"/>
        <v>61</v>
      </c>
      <c r="R744" s="31">
        <f t="shared" si="23"/>
        <v>180</v>
      </c>
      <c r="S744" s="29">
        <f>IF($Q744&lt;Parâmetros!$E$19,$G744-1,$G744)</f>
        <v>46270</v>
      </c>
    </row>
    <row r="745" spans="1:19" ht="15" customHeight="1" x14ac:dyDescent="0.25">
      <c r="A745" s="122">
        <v>52403</v>
      </c>
      <c r="B745" s="65" t="s">
        <v>177</v>
      </c>
      <c r="C745" s="65" t="s">
        <v>254</v>
      </c>
      <c r="D745" s="66">
        <v>46271</v>
      </c>
      <c r="E745" s="67">
        <v>0.98</v>
      </c>
      <c r="F745" s="65" t="s">
        <v>255</v>
      </c>
      <c r="G745" s="66">
        <v>46271</v>
      </c>
      <c r="H745">
        <v>40508943</v>
      </c>
      <c r="I745">
        <v>10</v>
      </c>
      <c r="J745" s="65" t="s">
        <v>271</v>
      </c>
      <c r="K745" s="65" t="s">
        <v>272</v>
      </c>
      <c r="L745" s="66">
        <v>46271</v>
      </c>
      <c r="M745" s="65" t="s">
        <v>258</v>
      </c>
      <c r="N745" s="65" t="s">
        <v>264</v>
      </c>
      <c r="O745" s="65" t="s">
        <v>259</v>
      </c>
      <c r="P745" s="66">
        <v>46271</v>
      </c>
      <c r="Q745" s="31">
        <f t="shared" si="22"/>
        <v>181</v>
      </c>
      <c r="R745" s="31">
        <f t="shared" si="23"/>
        <v>240</v>
      </c>
      <c r="S745" s="29">
        <f>IF($Q745&lt;Parâmetros!$E$19,$G745-1,$G745)</f>
        <v>46270</v>
      </c>
    </row>
    <row r="746" spans="1:19" ht="15" customHeight="1" x14ac:dyDescent="0.25">
      <c r="A746" s="122">
        <v>52403</v>
      </c>
      <c r="B746" s="65" t="s">
        <v>177</v>
      </c>
      <c r="C746" s="65" t="s">
        <v>254</v>
      </c>
      <c r="D746" s="66">
        <v>46271</v>
      </c>
      <c r="E746" s="67">
        <v>2</v>
      </c>
      <c r="F746" s="65" t="s">
        <v>255</v>
      </c>
      <c r="G746" s="66">
        <v>46271</v>
      </c>
      <c r="H746">
        <v>40508368</v>
      </c>
      <c r="I746">
        <v>10</v>
      </c>
      <c r="J746" s="65" t="s">
        <v>270</v>
      </c>
      <c r="K746" s="65" t="s">
        <v>276</v>
      </c>
      <c r="L746" s="66">
        <v>46271</v>
      </c>
      <c r="M746" s="65" t="s">
        <v>258</v>
      </c>
      <c r="N746" s="65" t="s">
        <v>264</v>
      </c>
      <c r="O746" s="65" t="s">
        <v>259</v>
      </c>
      <c r="P746" s="66">
        <v>46271</v>
      </c>
      <c r="Q746" s="31">
        <f t="shared" si="22"/>
        <v>300</v>
      </c>
      <c r="R746" s="31">
        <f t="shared" si="23"/>
        <v>420</v>
      </c>
      <c r="S746" s="29">
        <f>IF($Q746&lt;Parâmetros!$E$19,$G746-1,$G746)</f>
        <v>46270</v>
      </c>
    </row>
    <row r="747" spans="1:19" ht="15" customHeight="1" x14ac:dyDescent="0.25">
      <c r="A747" s="122">
        <v>52403</v>
      </c>
      <c r="B747" s="65" t="s">
        <v>177</v>
      </c>
      <c r="C747" s="65" t="s">
        <v>254</v>
      </c>
      <c r="D747" s="66">
        <v>46272</v>
      </c>
      <c r="E747" s="67">
        <v>1</v>
      </c>
      <c r="F747" s="65" t="s">
        <v>255</v>
      </c>
      <c r="G747" s="66">
        <v>46272</v>
      </c>
      <c r="H747">
        <v>40508946</v>
      </c>
      <c r="I747">
        <v>10</v>
      </c>
      <c r="J747" s="65" t="s">
        <v>256</v>
      </c>
      <c r="K747" s="65" t="s">
        <v>257</v>
      </c>
      <c r="L747" s="66">
        <v>46272</v>
      </c>
      <c r="M747" s="65" t="s">
        <v>258</v>
      </c>
      <c r="N747" s="65" t="s">
        <v>264</v>
      </c>
      <c r="O747" s="65" t="s">
        <v>259</v>
      </c>
      <c r="P747" s="66">
        <v>46272</v>
      </c>
      <c r="Q747" s="31">
        <f t="shared" si="22"/>
        <v>0</v>
      </c>
      <c r="R747" s="31">
        <f t="shared" si="23"/>
        <v>60</v>
      </c>
      <c r="S747" s="29">
        <f>IF($Q747&lt;Parâmetros!$E$19,$G747-1,$G747)</f>
        <v>46271</v>
      </c>
    </row>
    <row r="748" spans="1:19" ht="15" customHeight="1" x14ac:dyDescent="0.25">
      <c r="A748" s="122">
        <v>52403</v>
      </c>
      <c r="B748" s="65" t="s">
        <v>177</v>
      </c>
      <c r="C748" s="65" t="s">
        <v>254</v>
      </c>
      <c r="D748" s="66">
        <v>46272</v>
      </c>
      <c r="E748" s="67">
        <v>2.98</v>
      </c>
      <c r="F748" s="65" t="s">
        <v>255</v>
      </c>
      <c r="G748" s="66">
        <v>46272</v>
      </c>
      <c r="H748">
        <v>40509346</v>
      </c>
      <c r="I748">
        <v>10</v>
      </c>
      <c r="J748" s="65" t="s">
        <v>266</v>
      </c>
      <c r="K748" s="65" t="s">
        <v>272</v>
      </c>
      <c r="L748" s="66">
        <v>46272</v>
      </c>
      <c r="M748" s="65" t="s">
        <v>261</v>
      </c>
      <c r="N748" s="65" t="s">
        <v>264</v>
      </c>
      <c r="O748" s="65" t="s">
        <v>259</v>
      </c>
      <c r="P748" s="66">
        <v>46272</v>
      </c>
      <c r="Q748" s="31">
        <f t="shared" si="22"/>
        <v>61</v>
      </c>
      <c r="R748" s="31">
        <f t="shared" si="23"/>
        <v>240</v>
      </c>
      <c r="S748" s="29">
        <f>IF($Q748&lt;Parâmetros!$E$19,$G748-1,$G748)</f>
        <v>46271</v>
      </c>
    </row>
    <row r="749" spans="1:19" ht="15" customHeight="1" x14ac:dyDescent="0.25">
      <c r="A749" s="122">
        <v>52403</v>
      </c>
      <c r="B749" s="65" t="s">
        <v>177</v>
      </c>
      <c r="C749" s="65" t="s">
        <v>254</v>
      </c>
      <c r="D749" s="66">
        <v>46272</v>
      </c>
      <c r="E749" s="67">
        <v>0.98</v>
      </c>
      <c r="F749" s="65" t="s">
        <v>255</v>
      </c>
      <c r="G749" s="66">
        <v>46272</v>
      </c>
      <c r="H749">
        <v>40508949</v>
      </c>
      <c r="I749">
        <v>10</v>
      </c>
      <c r="J749" s="65" t="s">
        <v>1798</v>
      </c>
      <c r="K749" s="65" t="s">
        <v>270</v>
      </c>
      <c r="L749" s="66">
        <v>46272</v>
      </c>
      <c r="M749" s="65" t="s">
        <v>258</v>
      </c>
      <c r="N749" s="65" t="s">
        <v>264</v>
      </c>
      <c r="O749" s="65" t="s">
        <v>259</v>
      </c>
      <c r="P749" s="66">
        <v>46272</v>
      </c>
      <c r="Q749" s="31">
        <f t="shared" si="22"/>
        <v>241</v>
      </c>
      <c r="R749" s="31">
        <f t="shared" si="23"/>
        <v>300</v>
      </c>
      <c r="S749" s="29">
        <f>IF($Q749&lt;Parâmetros!$E$19,$G749-1,$G749)</f>
        <v>46271</v>
      </c>
    </row>
    <row r="750" spans="1:19" ht="15" customHeight="1" x14ac:dyDescent="0.25">
      <c r="A750" s="122">
        <v>52403</v>
      </c>
      <c r="B750" s="65" t="s">
        <v>177</v>
      </c>
      <c r="C750" s="65" t="s">
        <v>254</v>
      </c>
      <c r="D750" s="66">
        <v>46272</v>
      </c>
      <c r="E750" s="67">
        <v>0.48</v>
      </c>
      <c r="F750" s="65" t="s">
        <v>255</v>
      </c>
      <c r="G750" s="66">
        <v>46272</v>
      </c>
      <c r="H750">
        <v>40512744</v>
      </c>
      <c r="I750">
        <v>10</v>
      </c>
      <c r="J750" s="65" t="s">
        <v>325</v>
      </c>
      <c r="K750" s="65" t="s">
        <v>992</v>
      </c>
      <c r="L750" s="66">
        <v>46272</v>
      </c>
      <c r="M750" s="65" t="s">
        <v>261</v>
      </c>
      <c r="N750" s="65" t="s">
        <v>264</v>
      </c>
      <c r="O750" s="65" t="s">
        <v>259</v>
      </c>
      <c r="P750" s="66">
        <v>46272</v>
      </c>
      <c r="Q750" s="31">
        <f t="shared" si="22"/>
        <v>301</v>
      </c>
      <c r="R750" s="31">
        <f t="shared" si="23"/>
        <v>330</v>
      </c>
      <c r="S750" s="29">
        <f>IF($Q750&lt;Parâmetros!$E$19,$G750-1,$G750)</f>
        <v>46271</v>
      </c>
    </row>
    <row r="751" spans="1:19" ht="15" customHeight="1" x14ac:dyDescent="0.25">
      <c r="A751" s="122">
        <v>52403</v>
      </c>
      <c r="B751" s="65" t="s">
        <v>177</v>
      </c>
      <c r="C751" s="65" t="s">
        <v>254</v>
      </c>
      <c r="D751" s="66">
        <v>46272</v>
      </c>
      <c r="E751" s="67">
        <v>0.82</v>
      </c>
      <c r="F751" s="65" t="s">
        <v>255</v>
      </c>
      <c r="G751" s="66">
        <v>46272</v>
      </c>
      <c r="H751">
        <v>40512745</v>
      </c>
      <c r="I751">
        <v>10</v>
      </c>
      <c r="J751" s="65" t="s">
        <v>1799</v>
      </c>
      <c r="K751" s="65" t="s">
        <v>422</v>
      </c>
      <c r="L751" s="66">
        <v>46272</v>
      </c>
      <c r="M751" s="65" t="s">
        <v>261</v>
      </c>
      <c r="N751">
        <v>3013330</v>
      </c>
      <c r="O751" s="65" t="s">
        <v>259</v>
      </c>
      <c r="P751" s="66">
        <v>46272</v>
      </c>
      <c r="Q751" s="31">
        <f t="shared" si="22"/>
        <v>331</v>
      </c>
      <c r="R751" s="31">
        <f t="shared" si="23"/>
        <v>380</v>
      </c>
      <c r="S751" s="29">
        <f>IF($Q751&lt;Parâmetros!$E$19,$G751-1,$G751)</f>
        <v>46271</v>
      </c>
    </row>
    <row r="752" spans="1:19" ht="15" customHeight="1" x14ac:dyDescent="0.25">
      <c r="A752" s="122">
        <v>52403</v>
      </c>
      <c r="B752" s="65" t="s">
        <v>177</v>
      </c>
      <c r="C752" s="65" t="s">
        <v>254</v>
      </c>
      <c r="D752" s="66">
        <v>46274</v>
      </c>
      <c r="E752" s="67">
        <v>1</v>
      </c>
      <c r="F752" s="65" t="s">
        <v>255</v>
      </c>
      <c r="G752" s="66">
        <v>46273</v>
      </c>
      <c r="H752">
        <v>40508413</v>
      </c>
      <c r="I752">
        <v>10</v>
      </c>
      <c r="J752" s="65" t="s">
        <v>256</v>
      </c>
      <c r="K752" s="65" t="s">
        <v>257</v>
      </c>
      <c r="L752" s="66">
        <v>46273</v>
      </c>
      <c r="M752" s="65" t="s">
        <v>261</v>
      </c>
      <c r="N752">
        <v>3012517</v>
      </c>
      <c r="O752" s="65" t="s">
        <v>259</v>
      </c>
      <c r="P752" s="66">
        <v>46274</v>
      </c>
      <c r="Q752" s="31">
        <f t="shared" si="22"/>
        <v>0</v>
      </c>
      <c r="R752" s="31">
        <f t="shared" si="23"/>
        <v>60</v>
      </c>
      <c r="S752" s="29">
        <f>IF($Q752&lt;Parâmetros!$E$19,$G752-1,$G752)</f>
        <v>46272</v>
      </c>
    </row>
    <row r="753" spans="1:19" ht="15" customHeight="1" x14ac:dyDescent="0.25">
      <c r="A753" s="122">
        <v>52403</v>
      </c>
      <c r="B753" s="65" t="s">
        <v>177</v>
      </c>
      <c r="C753" s="65" t="s">
        <v>254</v>
      </c>
      <c r="D753" s="66">
        <v>46274</v>
      </c>
      <c r="E753" s="67">
        <v>0.48</v>
      </c>
      <c r="F753" s="65" t="s">
        <v>255</v>
      </c>
      <c r="G753" s="66">
        <v>46273</v>
      </c>
      <c r="H753">
        <v>40512244</v>
      </c>
      <c r="I753">
        <v>10</v>
      </c>
      <c r="J753" s="65" t="s">
        <v>266</v>
      </c>
      <c r="K753" s="65" t="s">
        <v>332</v>
      </c>
      <c r="L753" s="66">
        <v>46273</v>
      </c>
      <c r="M753" s="65" t="s">
        <v>261</v>
      </c>
      <c r="N753" s="65" t="s">
        <v>264</v>
      </c>
      <c r="O753" s="65" t="s">
        <v>259</v>
      </c>
      <c r="P753" s="66">
        <v>46274</v>
      </c>
      <c r="Q753" s="31">
        <f t="shared" si="22"/>
        <v>61</v>
      </c>
      <c r="R753" s="31">
        <f t="shared" si="23"/>
        <v>90</v>
      </c>
      <c r="S753" s="29">
        <f>IF($Q753&lt;Parâmetros!$E$19,$G753-1,$G753)</f>
        <v>46272</v>
      </c>
    </row>
    <row r="754" spans="1:19" ht="15" customHeight="1" x14ac:dyDescent="0.25">
      <c r="A754" s="122">
        <v>52403</v>
      </c>
      <c r="B754" s="65" t="s">
        <v>177</v>
      </c>
      <c r="C754" s="65" t="s">
        <v>254</v>
      </c>
      <c r="D754" s="66">
        <v>46274</v>
      </c>
      <c r="E754" s="67">
        <v>0.48</v>
      </c>
      <c r="F754" s="65" t="s">
        <v>255</v>
      </c>
      <c r="G754" s="66">
        <v>46273</v>
      </c>
      <c r="H754">
        <v>40513052</v>
      </c>
      <c r="I754">
        <v>10</v>
      </c>
      <c r="J754" s="65" t="s">
        <v>309</v>
      </c>
      <c r="K754" s="65" t="s">
        <v>267</v>
      </c>
      <c r="L754" s="66">
        <v>46273</v>
      </c>
      <c r="M754" s="65" t="s">
        <v>261</v>
      </c>
      <c r="N754" s="65" t="s">
        <v>264</v>
      </c>
      <c r="O754" s="65" t="s">
        <v>259</v>
      </c>
      <c r="P754" s="66">
        <v>46274</v>
      </c>
      <c r="Q754" s="31">
        <f t="shared" si="22"/>
        <v>91</v>
      </c>
      <c r="R754" s="31">
        <f t="shared" si="23"/>
        <v>120</v>
      </c>
      <c r="S754" s="29">
        <f>IF($Q754&lt;Parâmetros!$E$19,$G754-1,$G754)</f>
        <v>46272</v>
      </c>
    </row>
    <row r="755" spans="1:19" ht="15" customHeight="1" x14ac:dyDescent="0.25">
      <c r="A755" s="122">
        <v>52403</v>
      </c>
      <c r="B755" s="65" t="s">
        <v>177</v>
      </c>
      <c r="C755" s="65" t="s">
        <v>254</v>
      </c>
      <c r="D755" s="66">
        <v>46274</v>
      </c>
      <c r="E755" s="67">
        <v>0.98</v>
      </c>
      <c r="F755" s="65" t="s">
        <v>255</v>
      </c>
      <c r="G755" s="66">
        <v>46273</v>
      </c>
      <c r="H755">
        <v>40513053</v>
      </c>
      <c r="I755">
        <v>10</v>
      </c>
      <c r="J755" s="65" t="s">
        <v>268</v>
      </c>
      <c r="K755" s="65" t="s">
        <v>269</v>
      </c>
      <c r="L755" s="66">
        <v>46273</v>
      </c>
      <c r="M755" s="65" t="s">
        <v>261</v>
      </c>
      <c r="N755" s="65" t="s">
        <v>264</v>
      </c>
      <c r="O755" s="65" t="s">
        <v>259</v>
      </c>
      <c r="P755" s="66">
        <v>46274</v>
      </c>
      <c r="Q755" s="31">
        <f t="shared" si="22"/>
        <v>121</v>
      </c>
      <c r="R755" s="31">
        <f t="shared" si="23"/>
        <v>180</v>
      </c>
      <c r="S755" s="29">
        <f>IF($Q755&lt;Parâmetros!$E$19,$G755-1,$G755)</f>
        <v>46272</v>
      </c>
    </row>
    <row r="756" spans="1:19" ht="15" customHeight="1" x14ac:dyDescent="0.25">
      <c r="A756" s="122">
        <v>52403</v>
      </c>
      <c r="B756" s="65" t="s">
        <v>177</v>
      </c>
      <c r="C756" s="65" t="s">
        <v>254</v>
      </c>
      <c r="D756" s="66">
        <v>46274</v>
      </c>
      <c r="E756" s="67">
        <v>0.48</v>
      </c>
      <c r="F756" s="65" t="s">
        <v>255</v>
      </c>
      <c r="G756" s="66">
        <v>46273</v>
      </c>
      <c r="H756">
        <v>40513054</v>
      </c>
      <c r="I756">
        <v>10</v>
      </c>
      <c r="J756" s="65" t="s">
        <v>271</v>
      </c>
      <c r="K756" s="65" t="s">
        <v>1011</v>
      </c>
      <c r="L756" s="66">
        <v>46273</v>
      </c>
      <c r="M756" s="65" t="s">
        <v>261</v>
      </c>
      <c r="N756">
        <v>3010395</v>
      </c>
      <c r="O756" s="65" t="s">
        <v>259</v>
      </c>
      <c r="P756" s="66">
        <v>46274</v>
      </c>
      <c r="Q756" s="31">
        <f t="shared" si="22"/>
        <v>181</v>
      </c>
      <c r="R756" s="31">
        <f t="shared" si="23"/>
        <v>210</v>
      </c>
      <c r="S756" s="29">
        <f>IF($Q756&lt;Parâmetros!$E$19,$G756-1,$G756)</f>
        <v>46272</v>
      </c>
    </row>
    <row r="757" spans="1:19" ht="15" customHeight="1" x14ac:dyDescent="0.25">
      <c r="A757" s="122">
        <v>52403</v>
      </c>
      <c r="B757" s="65" t="s">
        <v>177</v>
      </c>
      <c r="C757" s="65" t="s">
        <v>254</v>
      </c>
      <c r="D757" s="66">
        <v>46274</v>
      </c>
      <c r="E757" s="67">
        <v>0.48</v>
      </c>
      <c r="F757" s="65" t="s">
        <v>255</v>
      </c>
      <c r="G757" s="66">
        <v>46273</v>
      </c>
      <c r="H757">
        <v>40513055</v>
      </c>
      <c r="I757">
        <v>10</v>
      </c>
      <c r="J757" s="65" t="s">
        <v>1796</v>
      </c>
      <c r="K757" s="65" t="s">
        <v>272</v>
      </c>
      <c r="L757" s="66">
        <v>46273</v>
      </c>
      <c r="M757" s="65" t="s">
        <v>261</v>
      </c>
      <c r="N757" s="65" t="s">
        <v>264</v>
      </c>
      <c r="O757" s="65" t="s">
        <v>259</v>
      </c>
      <c r="P757" s="66">
        <v>46274</v>
      </c>
      <c r="Q757" s="31">
        <f t="shared" si="22"/>
        <v>211</v>
      </c>
      <c r="R757" s="31">
        <f t="shared" si="23"/>
        <v>240</v>
      </c>
      <c r="S757" s="29">
        <f>IF($Q757&lt;Parâmetros!$E$19,$G757-1,$G757)</f>
        <v>46272</v>
      </c>
    </row>
    <row r="758" spans="1:19" ht="15" customHeight="1" x14ac:dyDescent="0.25">
      <c r="A758" s="122">
        <v>52403</v>
      </c>
      <c r="B758" s="65" t="s">
        <v>177</v>
      </c>
      <c r="C758" s="65" t="s">
        <v>254</v>
      </c>
      <c r="D758" s="66">
        <v>46274</v>
      </c>
      <c r="E758" s="67">
        <v>0.5</v>
      </c>
      <c r="F758" s="65" t="s">
        <v>255</v>
      </c>
      <c r="G758" s="66">
        <v>46273</v>
      </c>
      <c r="H758">
        <v>40513056</v>
      </c>
      <c r="I758">
        <v>10</v>
      </c>
      <c r="J758" s="65" t="s">
        <v>270</v>
      </c>
      <c r="K758" s="65" t="s">
        <v>992</v>
      </c>
      <c r="L758" s="66">
        <v>46273</v>
      </c>
      <c r="M758" s="65" t="s">
        <v>261</v>
      </c>
      <c r="N758" s="65" t="s">
        <v>264</v>
      </c>
      <c r="O758" s="65" t="s">
        <v>259</v>
      </c>
      <c r="P758" s="66">
        <v>46274</v>
      </c>
      <c r="Q758" s="31">
        <f t="shared" si="22"/>
        <v>300</v>
      </c>
      <c r="R758" s="31">
        <f t="shared" si="23"/>
        <v>330</v>
      </c>
      <c r="S758" s="29">
        <f>IF($Q758&lt;Parâmetros!$E$19,$G758-1,$G758)</f>
        <v>46272</v>
      </c>
    </row>
    <row r="759" spans="1:19" ht="15" customHeight="1" x14ac:dyDescent="0.25">
      <c r="A759" s="122">
        <v>52403</v>
      </c>
      <c r="B759" s="65" t="s">
        <v>177</v>
      </c>
      <c r="C759" s="65" t="s">
        <v>254</v>
      </c>
      <c r="D759" s="66">
        <v>46274</v>
      </c>
      <c r="E759" s="67">
        <v>0.48</v>
      </c>
      <c r="F759" s="65" t="s">
        <v>255</v>
      </c>
      <c r="G759" s="66">
        <v>46273</v>
      </c>
      <c r="H759">
        <v>40513057</v>
      </c>
      <c r="I759">
        <v>10</v>
      </c>
      <c r="J759" s="65" t="s">
        <v>1799</v>
      </c>
      <c r="K759" s="65" t="s">
        <v>273</v>
      </c>
      <c r="L759" s="66">
        <v>46273</v>
      </c>
      <c r="M759" s="65" t="s">
        <v>261</v>
      </c>
      <c r="N759" s="65" t="s">
        <v>264</v>
      </c>
      <c r="O759" s="65" t="s">
        <v>259</v>
      </c>
      <c r="P759" s="66">
        <v>46274</v>
      </c>
      <c r="Q759" s="31">
        <f t="shared" si="22"/>
        <v>331</v>
      </c>
      <c r="R759" s="31">
        <f t="shared" si="23"/>
        <v>360</v>
      </c>
      <c r="S759" s="29">
        <f>IF($Q759&lt;Parâmetros!$E$19,$G759-1,$G759)</f>
        <v>46272</v>
      </c>
    </row>
    <row r="760" spans="1:19" ht="15" customHeight="1" x14ac:dyDescent="0.25">
      <c r="A760" s="122">
        <v>52403</v>
      </c>
      <c r="B760" s="65" t="s">
        <v>177</v>
      </c>
      <c r="C760" s="65" t="s">
        <v>254</v>
      </c>
      <c r="D760" s="66">
        <v>46274</v>
      </c>
      <c r="E760" s="67">
        <v>0.48</v>
      </c>
      <c r="F760" s="65" t="s">
        <v>255</v>
      </c>
      <c r="G760" s="66">
        <v>46273</v>
      </c>
      <c r="H760">
        <v>40513058</v>
      </c>
      <c r="I760">
        <v>10</v>
      </c>
      <c r="J760" s="65" t="s">
        <v>274</v>
      </c>
      <c r="K760" s="65" t="s">
        <v>310</v>
      </c>
      <c r="L760" s="66">
        <v>46273</v>
      </c>
      <c r="M760" s="65" t="s">
        <v>261</v>
      </c>
      <c r="N760" s="65" t="s">
        <v>264</v>
      </c>
      <c r="O760" s="65" t="s">
        <v>259</v>
      </c>
      <c r="P760" s="66">
        <v>46274</v>
      </c>
      <c r="Q760" s="31">
        <f t="shared" si="22"/>
        <v>361</v>
      </c>
      <c r="R760" s="31">
        <f t="shared" si="23"/>
        <v>390</v>
      </c>
      <c r="S760" s="29">
        <f>IF($Q760&lt;Parâmetros!$E$19,$G760-1,$G760)</f>
        <v>46272</v>
      </c>
    </row>
    <row r="761" spans="1:19" ht="15" customHeight="1" x14ac:dyDescent="0.25">
      <c r="A761" s="122">
        <v>52403</v>
      </c>
      <c r="B761" s="65" t="s">
        <v>177</v>
      </c>
      <c r="C761" s="65" t="s">
        <v>254</v>
      </c>
      <c r="D761" s="66">
        <v>46274</v>
      </c>
      <c r="E761" s="67">
        <v>0.65</v>
      </c>
      <c r="F761" s="65" t="s">
        <v>255</v>
      </c>
      <c r="G761" s="66">
        <v>46273</v>
      </c>
      <c r="H761">
        <v>40513059</v>
      </c>
      <c r="I761">
        <v>10</v>
      </c>
      <c r="J761" s="65" t="s">
        <v>326</v>
      </c>
      <c r="K761" s="65" t="s">
        <v>327</v>
      </c>
      <c r="L761" s="66">
        <v>46273</v>
      </c>
      <c r="M761" s="65" t="s">
        <v>261</v>
      </c>
      <c r="N761" s="65" t="s">
        <v>264</v>
      </c>
      <c r="O761" s="65" t="s">
        <v>259</v>
      </c>
      <c r="P761" s="66">
        <v>46274</v>
      </c>
      <c r="Q761" s="31">
        <f t="shared" si="22"/>
        <v>391</v>
      </c>
      <c r="R761" s="31">
        <f t="shared" si="23"/>
        <v>430</v>
      </c>
      <c r="S761" s="29">
        <f>IF($Q761&lt;Parâmetros!$E$19,$G761-1,$G761)</f>
        <v>46272</v>
      </c>
    </row>
    <row r="762" spans="1:19" ht="15" customHeight="1" x14ac:dyDescent="0.25">
      <c r="A762" s="122">
        <v>52403</v>
      </c>
      <c r="B762" s="65" t="s">
        <v>177</v>
      </c>
      <c r="C762" s="65" t="s">
        <v>254</v>
      </c>
      <c r="D762" s="66">
        <v>46276</v>
      </c>
      <c r="E762" s="67">
        <v>1.5</v>
      </c>
      <c r="F762" s="65" t="s">
        <v>255</v>
      </c>
      <c r="G762" s="66">
        <v>46274</v>
      </c>
      <c r="H762">
        <v>40513041</v>
      </c>
      <c r="I762">
        <v>10</v>
      </c>
      <c r="J762" s="65" t="s">
        <v>256</v>
      </c>
      <c r="K762" s="65" t="s">
        <v>332</v>
      </c>
      <c r="L762" s="66">
        <v>46274</v>
      </c>
      <c r="M762" s="65" t="s">
        <v>261</v>
      </c>
      <c r="N762">
        <v>3013279</v>
      </c>
      <c r="O762" s="65" t="s">
        <v>259</v>
      </c>
      <c r="P762" s="66">
        <v>46276</v>
      </c>
      <c r="Q762" s="31">
        <f t="shared" si="22"/>
        <v>0</v>
      </c>
      <c r="R762" s="31">
        <f t="shared" si="23"/>
        <v>90</v>
      </c>
      <c r="S762" s="29">
        <f>IF($Q762&lt;Parâmetros!$E$19,$G762-1,$G762)</f>
        <v>46273</v>
      </c>
    </row>
    <row r="763" spans="1:19" ht="15" customHeight="1" x14ac:dyDescent="0.25">
      <c r="A763" s="122">
        <v>52403</v>
      </c>
      <c r="B763" s="65" t="s">
        <v>177</v>
      </c>
      <c r="C763" s="65" t="s">
        <v>254</v>
      </c>
      <c r="D763" s="66">
        <v>46276</v>
      </c>
      <c r="E763" s="67">
        <v>0.48</v>
      </c>
      <c r="F763" s="65" t="s">
        <v>255</v>
      </c>
      <c r="G763" s="66">
        <v>46274</v>
      </c>
      <c r="H763">
        <v>40513847</v>
      </c>
      <c r="I763">
        <v>10</v>
      </c>
      <c r="J763" s="65" t="s">
        <v>309</v>
      </c>
      <c r="K763" s="65" t="s">
        <v>267</v>
      </c>
      <c r="L763" s="66">
        <v>46274</v>
      </c>
      <c r="M763" s="65" t="s">
        <v>261</v>
      </c>
      <c r="N763" s="65" t="s">
        <v>264</v>
      </c>
      <c r="O763" s="65" t="s">
        <v>259</v>
      </c>
      <c r="P763" s="66">
        <v>46276</v>
      </c>
      <c r="Q763" s="31">
        <f t="shared" si="22"/>
        <v>91</v>
      </c>
      <c r="R763" s="31">
        <f t="shared" si="23"/>
        <v>120</v>
      </c>
      <c r="S763" s="29">
        <f>IF($Q763&lt;Parâmetros!$E$19,$G763-1,$G763)</f>
        <v>46273</v>
      </c>
    </row>
    <row r="764" spans="1:19" ht="15" customHeight="1" x14ac:dyDescent="0.25">
      <c r="A764" s="122">
        <v>52403</v>
      </c>
      <c r="B764" s="65" t="s">
        <v>177</v>
      </c>
      <c r="C764" s="65" t="s">
        <v>254</v>
      </c>
      <c r="D764" s="66">
        <v>46276</v>
      </c>
      <c r="E764" s="67">
        <v>0.48</v>
      </c>
      <c r="F764" s="65" t="s">
        <v>255</v>
      </c>
      <c r="G764" s="66">
        <v>46274</v>
      </c>
      <c r="H764">
        <v>40513848</v>
      </c>
      <c r="I764">
        <v>10</v>
      </c>
      <c r="J764" s="65" t="s">
        <v>268</v>
      </c>
      <c r="K764" s="65" t="s">
        <v>1794</v>
      </c>
      <c r="L764" s="66">
        <v>46274</v>
      </c>
      <c r="M764" s="65" t="s">
        <v>261</v>
      </c>
      <c r="N764" s="65" t="s">
        <v>264</v>
      </c>
      <c r="O764" s="65" t="s">
        <v>259</v>
      </c>
      <c r="P764" s="66">
        <v>46276</v>
      </c>
      <c r="Q764" s="31">
        <f t="shared" si="22"/>
        <v>121</v>
      </c>
      <c r="R764" s="31">
        <f t="shared" si="23"/>
        <v>150</v>
      </c>
      <c r="S764" s="29">
        <f>IF($Q764&lt;Parâmetros!$E$19,$G764-1,$G764)</f>
        <v>46273</v>
      </c>
    </row>
    <row r="765" spans="1:19" ht="15" customHeight="1" x14ac:dyDescent="0.25">
      <c r="A765" s="122">
        <v>52403</v>
      </c>
      <c r="B765" s="65" t="s">
        <v>177</v>
      </c>
      <c r="C765" s="65" t="s">
        <v>254</v>
      </c>
      <c r="D765" s="66">
        <v>46276</v>
      </c>
      <c r="E765" s="67">
        <v>0.48</v>
      </c>
      <c r="F765" s="65" t="s">
        <v>255</v>
      </c>
      <c r="G765" s="66">
        <v>46274</v>
      </c>
      <c r="H765">
        <v>40513849</v>
      </c>
      <c r="I765">
        <v>10</v>
      </c>
      <c r="J765" s="65" t="s">
        <v>1795</v>
      </c>
      <c r="K765" s="65" t="s">
        <v>269</v>
      </c>
      <c r="L765" s="66">
        <v>46274</v>
      </c>
      <c r="M765" s="65" t="s">
        <v>261</v>
      </c>
      <c r="N765" s="65" t="s">
        <v>264</v>
      </c>
      <c r="O765" s="65" t="s">
        <v>259</v>
      </c>
      <c r="P765" s="66">
        <v>46276</v>
      </c>
      <c r="Q765" s="31">
        <f t="shared" ref="Q765:Q828" si="24">IFERROR(VALUE(LEFT($J765,2))*60+VALUE(MID($J765,4,2)),9999)</f>
        <v>151</v>
      </c>
      <c r="R765" s="31">
        <f t="shared" ref="R765:R828" si="25">IFERROR(VALUE(LEFT($K765,2))*60+VALUE(MID($K765,4,2)),"")</f>
        <v>180</v>
      </c>
      <c r="S765" s="29">
        <f>IF($Q765&lt;Parâmetros!$E$19,$G765-1,$G765)</f>
        <v>46273</v>
      </c>
    </row>
    <row r="766" spans="1:19" ht="15" customHeight="1" x14ac:dyDescent="0.25">
      <c r="A766" s="122">
        <v>52403</v>
      </c>
      <c r="B766" s="65" t="s">
        <v>177</v>
      </c>
      <c r="C766" s="65" t="s">
        <v>254</v>
      </c>
      <c r="D766" s="66">
        <v>46276</v>
      </c>
      <c r="E766" s="67">
        <v>0.48</v>
      </c>
      <c r="F766" s="65" t="s">
        <v>255</v>
      </c>
      <c r="G766" s="66">
        <v>46274</v>
      </c>
      <c r="H766">
        <v>40513850</v>
      </c>
      <c r="I766">
        <v>10</v>
      </c>
      <c r="J766" s="65" t="s">
        <v>271</v>
      </c>
      <c r="K766" s="65" t="s">
        <v>1011</v>
      </c>
      <c r="L766" s="66">
        <v>46274</v>
      </c>
      <c r="M766" s="65" t="s">
        <v>261</v>
      </c>
      <c r="N766" s="65" t="s">
        <v>264</v>
      </c>
      <c r="O766" s="65" t="s">
        <v>259</v>
      </c>
      <c r="P766" s="66">
        <v>46276</v>
      </c>
      <c r="Q766" s="31">
        <f t="shared" si="24"/>
        <v>181</v>
      </c>
      <c r="R766" s="31">
        <f t="shared" si="25"/>
        <v>210</v>
      </c>
      <c r="S766" s="29">
        <f>IF($Q766&lt;Parâmetros!$E$19,$G766-1,$G766)</f>
        <v>46273</v>
      </c>
    </row>
    <row r="767" spans="1:19" ht="15" customHeight="1" x14ac:dyDescent="0.25">
      <c r="A767" s="122">
        <v>52403</v>
      </c>
      <c r="B767" s="65" t="s">
        <v>177</v>
      </c>
      <c r="C767" s="65" t="s">
        <v>254</v>
      </c>
      <c r="D767" s="66">
        <v>46276</v>
      </c>
      <c r="E767" s="67">
        <v>0.48</v>
      </c>
      <c r="F767" s="65" t="s">
        <v>255</v>
      </c>
      <c r="G767" s="66">
        <v>46274</v>
      </c>
      <c r="H767">
        <v>40513851</v>
      </c>
      <c r="I767">
        <v>10</v>
      </c>
      <c r="J767" s="65" t="s">
        <v>1796</v>
      </c>
      <c r="K767" s="65" t="s">
        <v>272</v>
      </c>
      <c r="L767" s="66">
        <v>46274</v>
      </c>
      <c r="M767" s="65" t="s">
        <v>261</v>
      </c>
      <c r="N767" s="65" t="s">
        <v>264</v>
      </c>
      <c r="O767" s="65" t="s">
        <v>259</v>
      </c>
      <c r="P767" s="66">
        <v>46276</v>
      </c>
      <c r="Q767" s="31">
        <f t="shared" si="24"/>
        <v>211</v>
      </c>
      <c r="R767" s="31">
        <f t="shared" si="25"/>
        <v>240</v>
      </c>
      <c r="S767" s="29">
        <f>IF($Q767&lt;Parâmetros!$E$19,$G767-1,$G767)</f>
        <v>46273</v>
      </c>
    </row>
    <row r="768" spans="1:19" ht="15" customHeight="1" x14ac:dyDescent="0.25">
      <c r="A768" s="122">
        <v>52403</v>
      </c>
      <c r="B768" s="65" t="s">
        <v>177</v>
      </c>
      <c r="C768" s="65" t="s">
        <v>254</v>
      </c>
      <c r="D768" s="66">
        <v>46276</v>
      </c>
      <c r="E768" s="67">
        <v>0.5</v>
      </c>
      <c r="F768" s="65" t="s">
        <v>255</v>
      </c>
      <c r="G768" s="66">
        <v>46274</v>
      </c>
      <c r="H768">
        <v>40513852</v>
      </c>
      <c r="I768">
        <v>10</v>
      </c>
      <c r="J768" s="65" t="s">
        <v>270</v>
      </c>
      <c r="K768" s="65" t="s">
        <v>992</v>
      </c>
      <c r="L768" s="66">
        <v>46274</v>
      </c>
      <c r="M768" s="65" t="s">
        <v>261</v>
      </c>
      <c r="N768" s="65" t="s">
        <v>264</v>
      </c>
      <c r="O768" s="65" t="s">
        <v>259</v>
      </c>
      <c r="P768" s="66">
        <v>46276</v>
      </c>
      <c r="Q768" s="31">
        <f t="shared" si="24"/>
        <v>300</v>
      </c>
      <c r="R768" s="31">
        <f t="shared" si="25"/>
        <v>330</v>
      </c>
      <c r="S768" s="29">
        <f>IF($Q768&lt;Parâmetros!$E$19,$G768-1,$G768)</f>
        <v>46273</v>
      </c>
    </row>
    <row r="769" spans="1:19" ht="15" customHeight="1" x14ac:dyDescent="0.25">
      <c r="A769" s="122">
        <v>52403</v>
      </c>
      <c r="B769" s="65" t="s">
        <v>177</v>
      </c>
      <c r="C769" s="65" t="s">
        <v>254</v>
      </c>
      <c r="D769" s="66">
        <v>46276</v>
      </c>
      <c r="E769" s="67">
        <v>0.73</v>
      </c>
      <c r="F769" s="65" t="s">
        <v>255</v>
      </c>
      <c r="G769" s="66">
        <v>46274</v>
      </c>
      <c r="H769">
        <v>40513853</v>
      </c>
      <c r="I769">
        <v>10</v>
      </c>
      <c r="J769" s="65" t="s">
        <v>1799</v>
      </c>
      <c r="K769" s="65" t="s">
        <v>1792</v>
      </c>
      <c r="L769" s="66">
        <v>46274</v>
      </c>
      <c r="M769" s="65" t="s">
        <v>261</v>
      </c>
      <c r="N769">
        <v>3004389</v>
      </c>
      <c r="O769" s="65" t="s">
        <v>259</v>
      </c>
      <c r="P769" s="66">
        <v>46276</v>
      </c>
      <c r="Q769" s="31">
        <f t="shared" si="24"/>
        <v>331</v>
      </c>
      <c r="R769" s="31">
        <f t="shared" si="25"/>
        <v>375</v>
      </c>
      <c r="S769" s="29">
        <f>IF($Q769&lt;Parâmetros!$E$19,$G769-1,$G769)</f>
        <v>46273</v>
      </c>
    </row>
    <row r="770" spans="1:19" ht="15" customHeight="1" x14ac:dyDescent="0.25">
      <c r="A770" s="122">
        <v>52403</v>
      </c>
      <c r="B770" s="65" t="s">
        <v>177</v>
      </c>
      <c r="C770" s="65" t="s">
        <v>254</v>
      </c>
      <c r="D770" s="66">
        <v>46276</v>
      </c>
      <c r="E770" s="67">
        <v>0.67</v>
      </c>
      <c r="F770" s="65" t="s">
        <v>255</v>
      </c>
      <c r="G770" s="66">
        <v>46274</v>
      </c>
      <c r="H770">
        <v>40513854</v>
      </c>
      <c r="I770">
        <v>10</v>
      </c>
      <c r="J770" s="65" t="s">
        <v>422</v>
      </c>
      <c r="K770" s="65" t="s">
        <v>276</v>
      </c>
      <c r="L770" s="66">
        <v>46274</v>
      </c>
      <c r="M770" s="65" t="s">
        <v>261</v>
      </c>
      <c r="N770" s="65" t="s">
        <v>264</v>
      </c>
      <c r="O770" s="65" t="s">
        <v>259</v>
      </c>
      <c r="P770" s="66">
        <v>46276</v>
      </c>
      <c r="Q770" s="31">
        <f t="shared" si="24"/>
        <v>380</v>
      </c>
      <c r="R770" s="31">
        <f t="shared" si="25"/>
        <v>420</v>
      </c>
      <c r="S770" s="29">
        <f>IF($Q770&lt;Parâmetros!$E$19,$G770-1,$G770)</f>
        <v>46273</v>
      </c>
    </row>
    <row r="771" spans="1:19" ht="15" customHeight="1" x14ac:dyDescent="0.25">
      <c r="A771" s="122">
        <v>52403</v>
      </c>
      <c r="B771" s="65" t="s">
        <v>177</v>
      </c>
      <c r="C771" s="65" t="s">
        <v>254</v>
      </c>
      <c r="D771" s="66">
        <v>46277</v>
      </c>
      <c r="E771" s="67">
        <v>1.5</v>
      </c>
      <c r="F771" s="65" t="s">
        <v>255</v>
      </c>
      <c r="G771" s="66">
        <v>46276</v>
      </c>
      <c r="H771">
        <v>40508851</v>
      </c>
      <c r="I771">
        <v>10</v>
      </c>
      <c r="J771" s="65" t="s">
        <v>256</v>
      </c>
      <c r="K771" s="65" t="s">
        <v>332</v>
      </c>
      <c r="L771" s="66">
        <v>46276</v>
      </c>
      <c r="M771" s="65" t="s">
        <v>258</v>
      </c>
      <c r="N771">
        <v>3004492</v>
      </c>
      <c r="O771" s="65" t="s">
        <v>259</v>
      </c>
      <c r="P771" s="66">
        <v>46277</v>
      </c>
      <c r="Q771" s="31">
        <f t="shared" si="24"/>
        <v>0</v>
      </c>
      <c r="R771" s="31">
        <f t="shared" si="25"/>
        <v>90</v>
      </c>
      <c r="S771" s="29">
        <f>IF($Q771&lt;Parâmetros!$E$19,$G771-1,$G771)</f>
        <v>46275</v>
      </c>
    </row>
    <row r="772" spans="1:19" ht="15" customHeight="1" x14ac:dyDescent="0.25">
      <c r="A772" s="122">
        <v>52403</v>
      </c>
      <c r="B772" s="65" t="s">
        <v>177</v>
      </c>
      <c r="C772" s="65" t="s">
        <v>254</v>
      </c>
      <c r="D772" s="66">
        <v>46277</v>
      </c>
      <c r="E772" s="67">
        <v>1.48</v>
      </c>
      <c r="F772" s="65" t="s">
        <v>255</v>
      </c>
      <c r="G772" s="66">
        <v>46276</v>
      </c>
      <c r="H772">
        <v>40508852</v>
      </c>
      <c r="I772">
        <v>10</v>
      </c>
      <c r="J772" s="65" t="s">
        <v>309</v>
      </c>
      <c r="K772" s="65" t="s">
        <v>269</v>
      </c>
      <c r="L772" s="66">
        <v>46276</v>
      </c>
      <c r="M772" s="65" t="s">
        <v>258</v>
      </c>
      <c r="N772">
        <v>3002518</v>
      </c>
      <c r="O772" s="65" t="s">
        <v>259</v>
      </c>
      <c r="P772" s="66">
        <v>46277</v>
      </c>
      <c r="Q772" s="31">
        <f t="shared" si="24"/>
        <v>91</v>
      </c>
      <c r="R772" s="31">
        <f t="shared" si="25"/>
        <v>180</v>
      </c>
      <c r="S772" s="29">
        <f>IF($Q772&lt;Parâmetros!$E$19,$G772-1,$G772)</f>
        <v>46275</v>
      </c>
    </row>
    <row r="773" spans="1:19" ht="15" customHeight="1" x14ac:dyDescent="0.25">
      <c r="A773" s="122">
        <v>52403</v>
      </c>
      <c r="B773" s="65" t="s">
        <v>177</v>
      </c>
      <c r="C773" s="65" t="s">
        <v>254</v>
      </c>
      <c r="D773" s="66">
        <v>46277</v>
      </c>
      <c r="E773" s="67">
        <v>0.98</v>
      </c>
      <c r="F773" s="65" t="s">
        <v>255</v>
      </c>
      <c r="G773" s="66">
        <v>46276</v>
      </c>
      <c r="H773">
        <v>40508853</v>
      </c>
      <c r="I773">
        <v>10</v>
      </c>
      <c r="J773" s="65" t="s">
        <v>271</v>
      </c>
      <c r="K773" s="65" t="s">
        <v>272</v>
      </c>
      <c r="L773" s="66">
        <v>46276</v>
      </c>
      <c r="M773" s="65" t="s">
        <v>258</v>
      </c>
      <c r="N773">
        <v>3002484</v>
      </c>
      <c r="O773" s="65" t="s">
        <v>259</v>
      </c>
      <c r="P773" s="66">
        <v>46277</v>
      </c>
      <c r="Q773" s="31">
        <f t="shared" si="24"/>
        <v>181</v>
      </c>
      <c r="R773" s="31">
        <f t="shared" si="25"/>
        <v>240</v>
      </c>
      <c r="S773" s="29">
        <f>IF($Q773&lt;Parâmetros!$E$19,$G773-1,$G773)</f>
        <v>46275</v>
      </c>
    </row>
    <row r="774" spans="1:19" ht="15" customHeight="1" x14ac:dyDescent="0.25">
      <c r="A774" s="122">
        <v>52403</v>
      </c>
      <c r="B774" s="65" t="s">
        <v>177</v>
      </c>
      <c r="C774" s="65" t="s">
        <v>254</v>
      </c>
      <c r="D774" s="66">
        <v>46277</v>
      </c>
      <c r="E774" s="67">
        <v>2</v>
      </c>
      <c r="F774" s="65" t="s">
        <v>255</v>
      </c>
      <c r="G774" s="66">
        <v>46276</v>
      </c>
      <c r="H774">
        <v>40506201</v>
      </c>
      <c r="I774">
        <v>1120</v>
      </c>
      <c r="J774" s="65" t="s">
        <v>270</v>
      </c>
      <c r="K774" s="65" t="s">
        <v>276</v>
      </c>
      <c r="L774" s="66">
        <v>46276</v>
      </c>
      <c r="M774" s="65" t="s">
        <v>287</v>
      </c>
      <c r="N774" s="65" t="s">
        <v>264</v>
      </c>
      <c r="O774" s="65" t="s">
        <v>259</v>
      </c>
      <c r="P774" s="66">
        <v>46277</v>
      </c>
      <c r="Q774" s="31">
        <f t="shared" si="24"/>
        <v>300</v>
      </c>
      <c r="R774" s="31">
        <f t="shared" si="25"/>
        <v>420</v>
      </c>
      <c r="S774" s="29">
        <f>IF($Q774&lt;Parâmetros!$E$19,$G774-1,$G774)</f>
        <v>46275</v>
      </c>
    </row>
    <row r="775" spans="1:19" ht="15" customHeight="1" x14ac:dyDescent="0.25">
      <c r="A775" s="122">
        <v>52484</v>
      </c>
      <c r="B775" s="65" t="s">
        <v>791</v>
      </c>
      <c r="C775" s="65" t="s">
        <v>285</v>
      </c>
      <c r="D775" s="66">
        <v>46267</v>
      </c>
      <c r="E775" s="67">
        <v>0.49</v>
      </c>
      <c r="F775" s="65" t="s">
        <v>255</v>
      </c>
      <c r="G775" s="66">
        <v>46265</v>
      </c>
      <c r="H775">
        <v>40499106</v>
      </c>
      <c r="I775">
        <v>10</v>
      </c>
      <c r="J775" s="65" t="s">
        <v>792</v>
      </c>
      <c r="K775" s="65" t="s">
        <v>793</v>
      </c>
      <c r="L775" s="66">
        <v>46265</v>
      </c>
      <c r="M775" s="65" t="s">
        <v>258</v>
      </c>
      <c r="N775">
        <v>3010989</v>
      </c>
      <c r="O775" s="65" t="s">
        <v>259</v>
      </c>
      <c r="P775" s="66">
        <v>46267</v>
      </c>
      <c r="Q775" s="31">
        <f t="shared" si="24"/>
        <v>451</v>
      </c>
      <c r="R775" s="31">
        <f t="shared" si="25"/>
        <v>480</v>
      </c>
      <c r="S775" s="29">
        <f>IF($Q775&lt;Parâmetros!$E$19,$G775-1,$G775)</f>
        <v>46265</v>
      </c>
    </row>
    <row r="776" spans="1:19" ht="15" customHeight="1" x14ac:dyDescent="0.25">
      <c r="A776" s="122">
        <v>52484</v>
      </c>
      <c r="B776" s="65" t="s">
        <v>791</v>
      </c>
      <c r="C776" s="65" t="s">
        <v>285</v>
      </c>
      <c r="D776" s="66">
        <v>46267</v>
      </c>
      <c r="E776" s="67">
        <v>0.27</v>
      </c>
      <c r="F776" s="65" t="s">
        <v>255</v>
      </c>
      <c r="G776" s="66">
        <v>46265</v>
      </c>
      <c r="H776">
        <v>40499105</v>
      </c>
      <c r="I776">
        <v>10</v>
      </c>
      <c r="J776" s="65" t="s">
        <v>794</v>
      </c>
      <c r="K776" s="65" t="s">
        <v>795</v>
      </c>
      <c r="L776" s="66">
        <v>46265</v>
      </c>
      <c r="M776" s="65" t="s">
        <v>258</v>
      </c>
      <c r="N776">
        <v>3010998</v>
      </c>
      <c r="O776" s="65" t="s">
        <v>259</v>
      </c>
      <c r="P776" s="66">
        <v>46267</v>
      </c>
      <c r="Q776" s="31">
        <f t="shared" si="24"/>
        <v>488</v>
      </c>
      <c r="R776" s="31">
        <f t="shared" si="25"/>
        <v>505</v>
      </c>
      <c r="S776" s="29">
        <f>IF($Q776&lt;Parâmetros!$E$19,$G776-1,$G776)</f>
        <v>46265</v>
      </c>
    </row>
    <row r="777" spans="1:19" ht="15" customHeight="1" x14ac:dyDescent="0.25">
      <c r="A777" s="122">
        <v>52484</v>
      </c>
      <c r="B777" s="65" t="s">
        <v>791</v>
      </c>
      <c r="C777" s="65" t="s">
        <v>285</v>
      </c>
      <c r="D777" s="66">
        <v>46267</v>
      </c>
      <c r="E777" s="67">
        <v>0.15</v>
      </c>
      <c r="F777" s="65" t="s">
        <v>255</v>
      </c>
      <c r="G777" s="66">
        <v>46265</v>
      </c>
      <c r="H777">
        <v>40499104</v>
      </c>
      <c r="I777">
        <v>10</v>
      </c>
      <c r="J777" s="65" t="s">
        <v>796</v>
      </c>
      <c r="K777" s="65" t="s">
        <v>797</v>
      </c>
      <c r="L777" s="66">
        <v>46265</v>
      </c>
      <c r="M777" s="65" t="s">
        <v>258</v>
      </c>
      <c r="N777">
        <v>3010999</v>
      </c>
      <c r="O777" s="65" t="s">
        <v>259</v>
      </c>
      <c r="P777" s="66">
        <v>46267</v>
      </c>
      <c r="Q777" s="31">
        <f t="shared" si="24"/>
        <v>510</v>
      </c>
      <c r="R777" s="31">
        <f t="shared" si="25"/>
        <v>520</v>
      </c>
      <c r="S777" s="29">
        <f>IF($Q777&lt;Parâmetros!$E$19,$G777-1,$G777)</f>
        <v>46265</v>
      </c>
    </row>
    <row r="778" spans="1:19" ht="15" customHeight="1" x14ac:dyDescent="0.25">
      <c r="A778" s="122">
        <v>52484</v>
      </c>
      <c r="B778" s="65" t="s">
        <v>791</v>
      </c>
      <c r="C778" s="65" t="s">
        <v>285</v>
      </c>
      <c r="D778" s="66">
        <v>46267</v>
      </c>
      <c r="E778" s="67">
        <v>0.5</v>
      </c>
      <c r="F778" s="65" t="s">
        <v>255</v>
      </c>
      <c r="G778" s="66">
        <v>46265</v>
      </c>
      <c r="H778">
        <v>40499131</v>
      </c>
      <c r="I778">
        <v>10</v>
      </c>
      <c r="J778" s="65" t="s">
        <v>798</v>
      </c>
      <c r="K778" s="65" t="s">
        <v>799</v>
      </c>
      <c r="L778" s="66">
        <v>46265</v>
      </c>
      <c r="M778" s="65" t="s">
        <v>258</v>
      </c>
      <c r="N778">
        <v>3010001</v>
      </c>
      <c r="O778" s="65" t="s">
        <v>259</v>
      </c>
      <c r="P778" s="66">
        <v>46267</v>
      </c>
      <c r="Q778" s="31">
        <f t="shared" si="24"/>
        <v>530</v>
      </c>
      <c r="R778" s="31">
        <f t="shared" si="25"/>
        <v>560</v>
      </c>
      <c r="S778" s="29">
        <f>IF($Q778&lt;Parâmetros!$E$19,$G778-1,$G778)</f>
        <v>46265</v>
      </c>
    </row>
    <row r="779" spans="1:19" ht="15" customHeight="1" x14ac:dyDescent="0.25">
      <c r="A779" s="122">
        <v>52484</v>
      </c>
      <c r="B779" s="65" t="s">
        <v>791</v>
      </c>
      <c r="C779" s="65" t="s">
        <v>285</v>
      </c>
      <c r="D779" s="66">
        <v>46267</v>
      </c>
      <c r="E779" s="67">
        <v>0.34</v>
      </c>
      <c r="F779" s="65" t="s">
        <v>255</v>
      </c>
      <c r="G779" s="66">
        <v>46265</v>
      </c>
      <c r="H779">
        <v>40499130</v>
      </c>
      <c r="I779">
        <v>10</v>
      </c>
      <c r="J779" s="65" t="s">
        <v>800</v>
      </c>
      <c r="K779" s="65" t="s">
        <v>801</v>
      </c>
      <c r="L779" s="66">
        <v>46265</v>
      </c>
      <c r="M779" s="65" t="s">
        <v>258</v>
      </c>
      <c r="N779">
        <v>3012681</v>
      </c>
      <c r="O779" s="65" t="s">
        <v>259</v>
      </c>
      <c r="P779" s="66">
        <v>46267</v>
      </c>
      <c r="Q779" s="31">
        <f t="shared" si="24"/>
        <v>570</v>
      </c>
      <c r="R779" s="31">
        <f t="shared" si="25"/>
        <v>591</v>
      </c>
      <c r="S779" s="29">
        <f>IF($Q779&lt;Parâmetros!$E$19,$G779-1,$G779)</f>
        <v>46265</v>
      </c>
    </row>
    <row r="780" spans="1:19" ht="15" customHeight="1" x14ac:dyDescent="0.25">
      <c r="A780" s="122">
        <v>52484</v>
      </c>
      <c r="B780" s="65" t="s">
        <v>791</v>
      </c>
      <c r="C780" s="65" t="s">
        <v>285</v>
      </c>
      <c r="D780" s="66">
        <v>46267</v>
      </c>
      <c r="E780" s="67">
        <v>0.4</v>
      </c>
      <c r="F780" s="65" t="s">
        <v>255</v>
      </c>
      <c r="G780" s="66">
        <v>46265</v>
      </c>
      <c r="H780">
        <v>40499110</v>
      </c>
      <c r="I780">
        <v>10</v>
      </c>
      <c r="J780" s="65" t="s">
        <v>802</v>
      </c>
      <c r="K780" s="65" t="s">
        <v>803</v>
      </c>
      <c r="L780" s="66">
        <v>46265</v>
      </c>
      <c r="M780" s="65" t="s">
        <v>258</v>
      </c>
      <c r="N780">
        <v>3011734</v>
      </c>
      <c r="O780" s="65" t="s">
        <v>259</v>
      </c>
      <c r="P780" s="66">
        <v>46267</v>
      </c>
      <c r="Q780" s="31">
        <f t="shared" si="24"/>
        <v>600</v>
      </c>
      <c r="R780" s="31">
        <f t="shared" si="25"/>
        <v>625</v>
      </c>
      <c r="S780" s="29">
        <f>IF($Q780&lt;Parâmetros!$E$19,$G780-1,$G780)</f>
        <v>46265</v>
      </c>
    </row>
    <row r="781" spans="1:19" ht="15" customHeight="1" x14ac:dyDescent="0.25">
      <c r="A781" s="122">
        <v>52484</v>
      </c>
      <c r="B781" s="65" t="s">
        <v>791</v>
      </c>
      <c r="C781" s="65" t="s">
        <v>285</v>
      </c>
      <c r="D781" s="66">
        <v>46267</v>
      </c>
      <c r="E781" s="67">
        <v>0.34</v>
      </c>
      <c r="F781" s="65" t="s">
        <v>255</v>
      </c>
      <c r="G781" s="66">
        <v>46265</v>
      </c>
      <c r="H781">
        <v>40499122</v>
      </c>
      <c r="I781">
        <v>10</v>
      </c>
      <c r="J781" s="65" t="s">
        <v>804</v>
      </c>
      <c r="K781" s="65" t="s">
        <v>805</v>
      </c>
      <c r="L781" s="66">
        <v>46265</v>
      </c>
      <c r="M781" s="65" t="s">
        <v>258</v>
      </c>
      <c r="N781">
        <v>3012284</v>
      </c>
      <c r="O781" s="65" t="s">
        <v>259</v>
      </c>
      <c r="P781" s="66">
        <v>46267</v>
      </c>
      <c r="Q781" s="31">
        <f t="shared" si="24"/>
        <v>630</v>
      </c>
      <c r="R781" s="31">
        <f t="shared" si="25"/>
        <v>651</v>
      </c>
      <c r="S781" s="29">
        <f>IF($Q781&lt;Parâmetros!$E$19,$G781-1,$G781)</f>
        <v>46265</v>
      </c>
    </row>
    <row r="782" spans="1:19" ht="15" customHeight="1" x14ac:dyDescent="0.25">
      <c r="A782" s="122">
        <v>52484</v>
      </c>
      <c r="B782" s="65" t="s">
        <v>791</v>
      </c>
      <c r="C782" s="65" t="s">
        <v>285</v>
      </c>
      <c r="D782" s="66">
        <v>46267</v>
      </c>
      <c r="E782" s="67">
        <v>0.51</v>
      </c>
      <c r="F782" s="65" t="s">
        <v>255</v>
      </c>
      <c r="G782" s="66">
        <v>46265</v>
      </c>
      <c r="H782">
        <v>40499118</v>
      </c>
      <c r="I782">
        <v>10</v>
      </c>
      <c r="J782" s="65" t="s">
        <v>806</v>
      </c>
      <c r="K782" s="65" t="s">
        <v>807</v>
      </c>
      <c r="L782" s="66">
        <v>46265</v>
      </c>
      <c r="M782" s="65" t="s">
        <v>258</v>
      </c>
      <c r="N782" s="65" t="s">
        <v>264</v>
      </c>
      <c r="O782" s="65" t="s">
        <v>259</v>
      </c>
      <c r="P782" s="66">
        <v>46267</v>
      </c>
      <c r="Q782" s="31">
        <f t="shared" si="24"/>
        <v>660</v>
      </c>
      <c r="R782" s="31">
        <f t="shared" si="25"/>
        <v>690</v>
      </c>
      <c r="S782" s="29">
        <f>IF($Q782&lt;Parâmetros!$E$19,$G782-1,$G782)</f>
        <v>46265</v>
      </c>
    </row>
    <row r="783" spans="1:19" ht="15" customHeight="1" x14ac:dyDescent="0.25">
      <c r="A783" s="122">
        <v>52484</v>
      </c>
      <c r="B783" s="65" t="s">
        <v>791</v>
      </c>
      <c r="C783" s="65" t="s">
        <v>285</v>
      </c>
      <c r="D783" s="66">
        <v>46267</v>
      </c>
      <c r="E783" s="67">
        <v>0.42</v>
      </c>
      <c r="F783" s="65" t="s">
        <v>255</v>
      </c>
      <c r="G783" s="66">
        <v>46265</v>
      </c>
      <c r="H783">
        <v>40499119</v>
      </c>
      <c r="I783">
        <v>10</v>
      </c>
      <c r="J783" s="65" t="s">
        <v>887</v>
      </c>
      <c r="K783" s="65" t="s">
        <v>888</v>
      </c>
      <c r="L783" s="66">
        <v>46265</v>
      </c>
      <c r="M783" s="65" t="s">
        <v>258</v>
      </c>
      <c r="N783" s="65" t="s">
        <v>264</v>
      </c>
      <c r="O783" s="65" t="s">
        <v>259</v>
      </c>
      <c r="P783" s="66">
        <v>46267</v>
      </c>
      <c r="Q783" s="31">
        <f t="shared" si="24"/>
        <v>755</v>
      </c>
      <c r="R783" s="31">
        <f t="shared" si="25"/>
        <v>780</v>
      </c>
      <c r="S783" s="29">
        <f>IF($Q783&lt;Parâmetros!$E$19,$G783-1,$G783)</f>
        <v>46265</v>
      </c>
    </row>
    <row r="784" spans="1:19" ht="15" customHeight="1" x14ac:dyDescent="0.25">
      <c r="A784" s="122">
        <v>52484</v>
      </c>
      <c r="B784" s="65" t="s">
        <v>791</v>
      </c>
      <c r="C784" s="65" t="s">
        <v>285</v>
      </c>
      <c r="D784" s="66">
        <v>46267</v>
      </c>
      <c r="E784" s="67">
        <v>0.35</v>
      </c>
      <c r="F784" s="65" t="s">
        <v>255</v>
      </c>
      <c r="G784" s="66">
        <v>46265</v>
      </c>
      <c r="H784">
        <v>40499120</v>
      </c>
      <c r="I784">
        <v>10</v>
      </c>
      <c r="J784" s="65" t="s">
        <v>889</v>
      </c>
      <c r="K784" s="65" t="s">
        <v>890</v>
      </c>
      <c r="L784" s="66">
        <v>46265</v>
      </c>
      <c r="M784" s="65" t="s">
        <v>258</v>
      </c>
      <c r="N784" s="65" t="s">
        <v>264</v>
      </c>
      <c r="O784" s="65" t="s">
        <v>259</v>
      </c>
      <c r="P784" s="66">
        <v>46267</v>
      </c>
      <c r="Q784" s="31">
        <f t="shared" si="24"/>
        <v>790</v>
      </c>
      <c r="R784" s="31">
        <f t="shared" si="25"/>
        <v>811</v>
      </c>
      <c r="S784" s="29">
        <f>IF($Q784&lt;Parâmetros!$E$19,$G784-1,$G784)</f>
        <v>46265</v>
      </c>
    </row>
    <row r="785" spans="1:19" ht="15" customHeight="1" x14ac:dyDescent="0.25">
      <c r="A785" s="122">
        <v>52484</v>
      </c>
      <c r="B785" s="65" t="s">
        <v>791</v>
      </c>
      <c r="C785" s="65" t="s">
        <v>285</v>
      </c>
      <c r="D785" s="66">
        <v>46267</v>
      </c>
      <c r="E785" s="67">
        <v>0.35</v>
      </c>
      <c r="F785" s="65" t="s">
        <v>255</v>
      </c>
      <c r="G785" s="66">
        <v>46265</v>
      </c>
      <c r="H785">
        <v>40499126</v>
      </c>
      <c r="I785">
        <v>10</v>
      </c>
      <c r="J785" s="65" t="s">
        <v>891</v>
      </c>
      <c r="K785" s="65" t="s">
        <v>892</v>
      </c>
      <c r="L785" s="66">
        <v>46265</v>
      </c>
      <c r="M785" s="65" t="s">
        <v>258</v>
      </c>
      <c r="N785" s="65" t="s">
        <v>264</v>
      </c>
      <c r="O785" s="65" t="s">
        <v>259</v>
      </c>
      <c r="P785" s="66">
        <v>46267</v>
      </c>
      <c r="Q785" s="31">
        <f t="shared" si="24"/>
        <v>820</v>
      </c>
      <c r="R785" s="31">
        <f t="shared" si="25"/>
        <v>840</v>
      </c>
      <c r="S785" s="29">
        <f>IF($Q785&lt;Parâmetros!$E$19,$G785-1,$G785)</f>
        <v>46265</v>
      </c>
    </row>
    <row r="786" spans="1:19" ht="15" customHeight="1" x14ac:dyDescent="0.25">
      <c r="A786" s="122">
        <v>52484</v>
      </c>
      <c r="B786" s="65" t="s">
        <v>791</v>
      </c>
      <c r="C786" s="65" t="s">
        <v>285</v>
      </c>
      <c r="D786" s="66">
        <v>46267</v>
      </c>
      <c r="E786" s="67">
        <v>4</v>
      </c>
      <c r="F786" s="65" t="s">
        <v>255</v>
      </c>
      <c r="G786" s="66">
        <v>46266</v>
      </c>
      <c r="H786">
        <v>40499934</v>
      </c>
      <c r="I786">
        <v>10</v>
      </c>
      <c r="J786" s="65" t="s">
        <v>996</v>
      </c>
      <c r="K786" s="65" t="s">
        <v>997</v>
      </c>
      <c r="L786" s="66">
        <v>46266</v>
      </c>
      <c r="M786" s="65" t="s">
        <v>261</v>
      </c>
      <c r="N786" s="65" t="s">
        <v>264</v>
      </c>
      <c r="O786" s="65" t="s">
        <v>259</v>
      </c>
      <c r="P786" s="66">
        <v>46267</v>
      </c>
      <c r="Q786" s="31">
        <f t="shared" si="24"/>
        <v>447</v>
      </c>
      <c r="R786" s="31">
        <f t="shared" si="25"/>
        <v>688</v>
      </c>
      <c r="S786" s="29">
        <f>IF($Q786&lt;Parâmetros!$E$19,$G786-1,$G786)</f>
        <v>46266</v>
      </c>
    </row>
    <row r="787" spans="1:19" ht="15" customHeight="1" x14ac:dyDescent="0.25">
      <c r="A787" s="122">
        <v>52484</v>
      </c>
      <c r="B787" s="65" t="s">
        <v>791</v>
      </c>
      <c r="C787" s="65" t="s">
        <v>285</v>
      </c>
      <c r="D787" s="66">
        <v>46267</v>
      </c>
      <c r="E787" s="67">
        <v>0.34</v>
      </c>
      <c r="F787" s="65" t="s">
        <v>255</v>
      </c>
      <c r="G787" s="66">
        <v>46266</v>
      </c>
      <c r="H787">
        <v>40499125</v>
      </c>
      <c r="I787">
        <v>10</v>
      </c>
      <c r="J787" s="65" t="s">
        <v>893</v>
      </c>
      <c r="K787" s="65" t="s">
        <v>894</v>
      </c>
      <c r="L787" s="66">
        <v>46266</v>
      </c>
      <c r="M787" s="65" t="s">
        <v>258</v>
      </c>
      <c r="N787">
        <v>3012749</v>
      </c>
      <c r="O787" s="65" t="s">
        <v>259</v>
      </c>
      <c r="P787" s="66">
        <v>46267</v>
      </c>
      <c r="Q787" s="31">
        <f t="shared" si="24"/>
        <v>760</v>
      </c>
      <c r="R787" s="31">
        <f t="shared" si="25"/>
        <v>780</v>
      </c>
      <c r="S787" s="29">
        <f>IF($Q787&lt;Parâmetros!$E$19,$G787-1,$G787)</f>
        <v>46266</v>
      </c>
    </row>
    <row r="788" spans="1:19" ht="15" customHeight="1" x14ac:dyDescent="0.25">
      <c r="A788" s="122">
        <v>52484</v>
      </c>
      <c r="B788" s="65" t="s">
        <v>791</v>
      </c>
      <c r="C788" s="65" t="s">
        <v>285</v>
      </c>
      <c r="D788" s="66">
        <v>46267</v>
      </c>
      <c r="E788" s="67">
        <v>0.25</v>
      </c>
      <c r="F788" s="65" t="s">
        <v>255</v>
      </c>
      <c r="G788" s="66">
        <v>46266</v>
      </c>
      <c r="H788">
        <v>40499113</v>
      </c>
      <c r="I788">
        <v>10</v>
      </c>
      <c r="J788" s="65" t="s">
        <v>895</v>
      </c>
      <c r="K788" s="65" t="s">
        <v>896</v>
      </c>
      <c r="L788" s="66">
        <v>46266</v>
      </c>
      <c r="M788" s="65" t="s">
        <v>258</v>
      </c>
      <c r="N788">
        <v>3011750</v>
      </c>
      <c r="O788" s="65" t="s">
        <v>259</v>
      </c>
      <c r="P788" s="66">
        <v>46267</v>
      </c>
      <c r="Q788" s="31">
        <f t="shared" si="24"/>
        <v>785</v>
      </c>
      <c r="R788" s="31">
        <f t="shared" si="25"/>
        <v>800</v>
      </c>
      <c r="S788" s="29">
        <f>IF($Q788&lt;Parâmetros!$E$19,$G788-1,$G788)</f>
        <v>46266</v>
      </c>
    </row>
    <row r="789" spans="1:19" ht="15" customHeight="1" x14ac:dyDescent="0.25">
      <c r="A789" s="122">
        <v>52484</v>
      </c>
      <c r="B789" s="65" t="s">
        <v>791</v>
      </c>
      <c r="C789" s="65" t="s">
        <v>285</v>
      </c>
      <c r="D789" s="66">
        <v>46267</v>
      </c>
      <c r="E789" s="67">
        <v>0.26</v>
      </c>
      <c r="F789" s="65" t="s">
        <v>255</v>
      </c>
      <c r="G789" s="66">
        <v>46266</v>
      </c>
      <c r="H789">
        <v>40499114</v>
      </c>
      <c r="I789">
        <v>10</v>
      </c>
      <c r="J789" s="65" t="s">
        <v>897</v>
      </c>
      <c r="K789" s="65" t="s">
        <v>898</v>
      </c>
      <c r="L789" s="66">
        <v>46266</v>
      </c>
      <c r="M789" s="65" t="s">
        <v>258</v>
      </c>
      <c r="N789">
        <v>3007089</v>
      </c>
      <c r="O789" s="65" t="s">
        <v>259</v>
      </c>
      <c r="P789" s="66">
        <v>46267</v>
      </c>
      <c r="Q789" s="31">
        <f t="shared" si="24"/>
        <v>805</v>
      </c>
      <c r="R789" s="31">
        <f t="shared" si="25"/>
        <v>820</v>
      </c>
      <c r="S789" s="29">
        <f>IF($Q789&lt;Parâmetros!$E$19,$G789-1,$G789)</f>
        <v>46266</v>
      </c>
    </row>
    <row r="790" spans="1:19" ht="15" customHeight="1" x14ac:dyDescent="0.25">
      <c r="A790" s="122">
        <v>52484</v>
      </c>
      <c r="B790" s="65" t="s">
        <v>791</v>
      </c>
      <c r="C790" s="65" t="s">
        <v>285</v>
      </c>
      <c r="D790" s="66">
        <v>46267</v>
      </c>
      <c r="E790" s="67">
        <v>0.3</v>
      </c>
      <c r="F790" s="65" t="s">
        <v>255</v>
      </c>
      <c r="G790" s="66">
        <v>46266</v>
      </c>
      <c r="H790">
        <v>40499115</v>
      </c>
      <c r="I790">
        <v>10</v>
      </c>
      <c r="J790" s="65" t="s">
        <v>899</v>
      </c>
      <c r="K790" s="65" t="s">
        <v>670</v>
      </c>
      <c r="L790" s="66">
        <v>46266</v>
      </c>
      <c r="M790" s="65" t="s">
        <v>258</v>
      </c>
      <c r="N790">
        <v>3011296</v>
      </c>
      <c r="O790" s="65" t="s">
        <v>259</v>
      </c>
      <c r="P790" s="66">
        <v>46267</v>
      </c>
      <c r="Q790" s="31">
        <f t="shared" si="24"/>
        <v>831</v>
      </c>
      <c r="R790" s="31">
        <f t="shared" si="25"/>
        <v>850</v>
      </c>
      <c r="S790" s="29">
        <f>IF($Q790&lt;Parâmetros!$E$19,$G790-1,$G790)</f>
        <v>46266</v>
      </c>
    </row>
    <row r="791" spans="1:19" ht="15" customHeight="1" x14ac:dyDescent="0.25">
      <c r="A791" s="122">
        <v>52484</v>
      </c>
      <c r="B791" s="65" t="s">
        <v>791</v>
      </c>
      <c r="C791" s="65" t="s">
        <v>285</v>
      </c>
      <c r="D791" s="66">
        <v>46267</v>
      </c>
      <c r="E791" s="67">
        <v>0.34</v>
      </c>
      <c r="F791" s="65" t="s">
        <v>255</v>
      </c>
      <c r="G791" s="66">
        <v>46266</v>
      </c>
      <c r="H791">
        <v>40499116</v>
      </c>
      <c r="I791">
        <v>10</v>
      </c>
      <c r="J791" s="65" t="s">
        <v>900</v>
      </c>
      <c r="K791" s="65" t="s">
        <v>901</v>
      </c>
      <c r="L791" s="66">
        <v>46266</v>
      </c>
      <c r="M791" s="65" t="s">
        <v>258</v>
      </c>
      <c r="N791">
        <v>3011826</v>
      </c>
      <c r="O791" s="65" t="s">
        <v>259</v>
      </c>
      <c r="P791" s="66">
        <v>46267</v>
      </c>
      <c r="Q791" s="31">
        <f t="shared" si="24"/>
        <v>860</v>
      </c>
      <c r="R791" s="31">
        <f t="shared" si="25"/>
        <v>880</v>
      </c>
      <c r="S791" s="29">
        <f>IF($Q791&lt;Parâmetros!$E$19,$G791-1,$G791)</f>
        <v>46266</v>
      </c>
    </row>
    <row r="792" spans="1:19" ht="15" customHeight="1" x14ac:dyDescent="0.25">
      <c r="A792" s="122">
        <v>52484</v>
      </c>
      <c r="B792" s="65" t="s">
        <v>791</v>
      </c>
      <c r="C792" s="65" t="s">
        <v>285</v>
      </c>
      <c r="D792" s="66">
        <v>46267</v>
      </c>
      <c r="E792" s="67">
        <v>0.33</v>
      </c>
      <c r="F792" s="65" t="s">
        <v>255</v>
      </c>
      <c r="G792" s="66">
        <v>46266</v>
      </c>
      <c r="H792">
        <v>40499111</v>
      </c>
      <c r="I792">
        <v>10</v>
      </c>
      <c r="J792" s="65" t="s">
        <v>902</v>
      </c>
      <c r="K792" s="65" t="s">
        <v>903</v>
      </c>
      <c r="L792" s="66">
        <v>46266</v>
      </c>
      <c r="M792" s="65" t="s">
        <v>258</v>
      </c>
      <c r="N792">
        <v>3011735</v>
      </c>
      <c r="O792" s="65" t="s">
        <v>259</v>
      </c>
      <c r="P792" s="66">
        <v>46267</v>
      </c>
      <c r="Q792" s="31">
        <f t="shared" si="24"/>
        <v>890</v>
      </c>
      <c r="R792" s="31">
        <f t="shared" si="25"/>
        <v>910</v>
      </c>
      <c r="S792" s="29">
        <f>IF($Q792&lt;Parâmetros!$E$19,$G792-1,$G792)</f>
        <v>46266</v>
      </c>
    </row>
    <row r="793" spans="1:19" ht="15" customHeight="1" x14ac:dyDescent="0.25">
      <c r="A793" s="122">
        <v>52484</v>
      </c>
      <c r="B793" s="65" t="s">
        <v>791</v>
      </c>
      <c r="C793" s="65" t="s">
        <v>285</v>
      </c>
      <c r="D793" s="66">
        <v>46267</v>
      </c>
      <c r="E793" s="67">
        <v>0.25</v>
      </c>
      <c r="F793" s="65" t="s">
        <v>255</v>
      </c>
      <c r="G793" s="66">
        <v>46266</v>
      </c>
      <c r="H793">
        <v>40499128</v>
      </c>
      <c r="I793">
        <v>10</v>
      </c>
      <c r="J793" s="65" t="s">
        <v>904</v>
      </c>
      <c r="K793" s="65" t="s">
        <v>905</v>
      </c>
      <c r="L793" s="66">
        <v>46266</v>
      </c>
      <c r="M793" s="65" t="s">
        <v>258</v>
      </c>
      <c r="N793">
        <v>3012104</v>
      </c>
      <c r="O793" s="65" t="s">
        <v>259</v>
      </c>
      <c r="P793" s="66">
        <v>46267</v>
      </c>
      <c r="Q793" s="31">
        <f t="shared" si="24"/>
        <v>915</v>
      </c>
      <c r="R793" s="31">
        <f t="shared" si="25"/>
        <v>930</v>
      </c>
      <c r="S793" s="29">
        <f>IF($Q793&lt;Parâmetros!$E$19,$G793-1,$G793)</f>
        <v>46266</v>
      </c>
    </row>
    <row r="794" spans="1:19" ht="15" customHeight="1" x14ac:dyDescent="0.25">
      <c r="A794" s="122">
        <v>52484</v>
      </c>
      <c r="B794" s="65" t="s">
        <v>791</v>
      </c>
      <c r="C794" s="65" t="s">
        <v>285</v>
      </c>
      <c r="D794" s="66">
        <v>46267</v>
      </c>
      <c r="E794" s="67">
        <v>0.17</v>
      </c>
      <c r="F794" s="65" t="s">
        <v>255</v>
      </c>
      <c r="G794" s="66">
        <v>46266</v>
      </c>
      <c r="H794">
        <v>40499124</v>
      </c>
      <c r="I794">
        <v>10</v>
      </c>
      <c r="J794" s="65" t="s">
        <v>906</v>
      </c>
      <c r="K794" s="65" t="s">
        <v>907</v>
      </c>
      <c r="L794" s="66">
        <v>46266</v>
      </c>
      <c r="M794" s="65" t="s">
        <v>258</v>
      </c>
      <c r="N794">
        <v>3012347</v>
      </c>
      <c r="O794" s="65" t="s">
        <v>259</v>
      </c>
      <c r="P794" s="66">
        <v>46267</v>
      </c>
      <c r="Q794" s="31">
        <f t="shared" si="24"/>
        <v>945</v>
      </c>
      <c r="R794" s="31">
        <f t="shared" si="25"/>
        <v>955</v>
      </c>
      <c r="S794" s="29">
        <f>IF($Q794&lt;Parâmetros!$E$19,$G794-1,$G794)</f>
        <v>46266</v>
      </c>
    </row>
    <row r="795" spans="1:19" ht="15" customHeight="1" x14ac:dyDescent="0.25">
      <c r="A795" s="122">
        <v>52484</v>
      </c>
      <c r="B795" s="65" t="s">
        <v>791</v>
      </c>
      <c r="C795" s="65" t="s">
        <v>285</v>
      </c>
      <c r="D795" s="66">
        <v>46267</v>
      </c>
      <c r="E795" s="67">
        <v>0.17</v>
      </c>
      <c r="F795" s="65" t="s">
        <v>255</v>
      </c>
      <c r="G795" s="66">
        <v>46266</v>
      </c>
      <c r="H795">
        <v>40499112</v>
      </c>
      <c r="I795">
        <v>10</v>
      </c>
      <c r="J795" s="65" t="s">
        <v>908</v>
      </c>
      <c r="K795" s="65" t="s">
        <v>909</v>
      </c>
      <c r="L795" s="66">
        <v>46266</v>
      </c>
      <c r="M795" s="65" t="s">
        <v>258</v>
      </c>
      <c r="N795">
        <v>3011733</v>
      </c>
      <c r="O795" s="65" t="s">
        <v>259</v>
      </c>
      <c r="P795" s="66">
        <v>46267</v>
      </c>
      <c r="Q795" s="31">
        <f t="shared" si="24"/>
        <v>945</v>
      </c>
      <c r="R795" s="31">
        <f t="shared" si="25"/>
        <v>955</v>
      </c>
      <c r="S795" s="29">
        <f>IF($Q795&lt;Parâmetros!$E$19,$G795-1,$G795)</f>
        <v>46266</v>
      </c>
    </row>
    <row r="796" spans="1:19" ht="15" customHeight="1" x14ac:dyDescent="0.25">
      <c r="A796" s="122">
        <v>52484</v>
      </c>
      <c r="B796" s="65" t="s">
        <v>791</v>
      </c>
      <c r="C796" s="65" t="s">
        <v>285</v>
      </c>
      <c r="D796" s="66">
        <v>46267</v>
      </c>
      <c r="E796" s="67">
        <v>0.25</v>
      </c>
      <c r="F796" s="65" t="s">
        <v>255</v>
      </c>
      <c r="G796" s="66">
        <v>46266</v>
      </c>
      <c r="H796">
        <v>40499109</v>
      </c>
      <c r="I796">
        <v>10</v>
      </c>
      <c r="J796" s="65" t="s">
        <v>910</v>
      </c>
      <c r="K796" s="65" t="s">
        <v>911</v>
      </c>
      <c r="L796" s="66">
        <v>46266</v>
      </c>
      <c r="M796" s="65" t="s">
        <v>258</v>
      </c>
      <c r="N796">
        <v>3011656</v>
      </c>
      <c r="O796" s="65" t="s">
        <v>259</v>
      </c>
      <c r="P796" s="66">
        <v>46267</v>
      </c>
      <c r="Q796" s="31">
        <f t="shared" si="24"/>
        <v>960</v>
      </c>
      <c r="R796" s="31">
        <f t="shared" si="25"/>
        <v>975</v>
      </c>
      <c r="S796" s="29">
        <f>IF($Q796&lt;Parâmetros!$E$19,$G796-1,$G796)</f>
        <v>46266</v>
      </c>
    </row>
    <row r="797" spans="1:19" ht="15" customHeight="1" x14ac:dyDescent="0.25">
      <c r="A797" s="122">
        <v>52484</v>
      </c>
      <c r="B797" s="65" t="s">
        <v>791</v>
      </c>
      <c r="C797" s="65" t="s">
        <v>285</v>
      </c>
      <c r="D797" s="66">
        <v>46267</v>
      </c>
      <c r="E797" s="67">
        <v>0.18</v>
      </c>
      <c r="F797" s="65" t="s">
        <v>255</v>
      </c>
      <c r="G797" s="66">
        <v>46266</v>
      </c>
      <c r="H797">
        <v>40499108</v>
      </c>
      <c r="I797">
        <v>10</v>
      </c>
      <c r="J797" s="65" t="s">
        <v>912</v>
      </c>
      <c r="K797" s="65" t="s">
        <v>913</v>
      </c>
      <c r="L797" s="66">
        <v>46266</v>
      </c>
      <c r="M797" s="65" t="s">
        <v>258</v>
      </c>
      <c r="N797">
        <v>3011517</v>
      </c>
      <c r="O797" s="65" t="s">
        <v>259</v>
      </c>
      <c r="P797" s="66">
        <v>46267</v>
      </c>
      <c r="Q797" s="31">
        <f t="shared" si="24"/>
        <v>985</v>
      </c>
      <c r="R797" s="31">
        <f t="shared" si="25"/>
        <v>995</v>
      </c>
      <c r="S797" s="29">
        <f>IF($Q797&lt;Parâmetros!$E$19,$G797-1,$G797)</f>
        <v>46266</v>
      </c>
    </row>
    <row r="798" spans="1:19" ht="15" customHeight="1" x14ac:dyDescent="0.25">
      <c r="A798" s="122">
        <v>52484</v>
      </c>
      <c r="B798" s="65" t="s">
        <v>791</v>
      </c>
      <c r="C798" s="65" t="s">
        <v>285</v>
      </c>
      <c r="D798" s="66">
        <v>46267</v>
      </c>
      <c r="E798" s="67">
        <v>0.48</v>
      </c>
      <c r="F798" s="65" t="s">
        <v>255</v>
      </c>
      <c r="G798" s="66">
        <v>46267</v>
      </c>
      <c r="H798">
        <v>40499107</v>
      </c>
      <c r="I798">
        <v>10</v>
      </c>
      <c r="J798" s="65" t="s">
        <v>914</v>
      </c>
      <c r="K798" s="65" t="s">
        <v>915</v>
      </c>
      <c r="L798" s="66">
        <v>46267</v>
      </c>
      <c r="M798" s="65" t="s">
        <v>258</v>
      </c>
      <c r="N798">
        <v>3011498</v>
      </c>
      <c r="O798" s="65" t="s">
        <v>259</v>
      </c>
      <c r="P798" s="66">
        <v>46267</v>
      </c>
      <c r="Q798" s="31">
        <f t="shared" si="24"/>
        <v>451</v>
      </c>
      <c r="R798" s="31">
        <f t="shared" si="25"/>
        <v>480</v>
      </c>
      <c r="S798" s="29">
        <f>IF($Q798&lt;Parâmetros!$E$19,$G798-1,$G798)</f>
        <v>46267</v>
      </c>
    </row>
    <row r="799" spans="1:19" ht="15" customHeight="1" x14ac:dyDescent="0.25">
      <c r="A799" s="122">
        <v>52484</v>
      </c>
      <c r="B799" s="65" t="s">
        <v>791</v>
      </c>
      <c r="C799" s="65" t="s">
        <v>285</v>
      </c>
      <c r="D799" s="66">
        <v>46267</v>
      </c>
      <c r="E799" s="67">
        <v>0.67</v>
      </c>
      <c r="F799" s="65" t="s">
        <v>255</v>
      </c>
      <c r="G799" s="66">
        <v>46267</v>
      </c>
      <c r="H799">
        <v>40499123</v>
      </c>
      <c r="I799">
        <v>10</v>
      </c>
      <c r="J799" s="65" t="s">
        <v>998</v>
      </c>
      <c r="K799" s="65" t="s">
        <v>999</v>
      </c>
      <c r="L799" s="66">
        <v>46267</v>
      </c>
      <c r="M799" s="65" t="s">
        <v>258</v>
      </c>
      <c r="N799">
        <v>3012346</v>
      </c>
      <c r="O799" s="65" t="s">
        <v>259</v>
      </c>
      <c r="P799" s="66">
        <v>46267</v>
      </c>
      <c r="Q799" s="31">
        <f t="shared" si="24"/>
        <v>500</v>
      </c>
      <c r="R799" s="31">
        <f t="shared" si="25"/>
        <v>540</v>
      </c>
      <c r="S799" s="29">
        <f>IF($Q799&lt;Parâmetros!$E$19,$G799-1,$G799)</f>
        <v>46267</v>
      </c>
    </row>
    <row r="800" spans="1:19" ht="15" customHeight="1" x14ac:dyDescent="0.25">
      <c r="A800" s="122">
        <v>52484</v>
      </c>
      <c r="B800" s="65" t="s">
        <v>791</v>
      </c>
      <c r="C800" s="65" t="s">
        <v>285</v>
      </c>
      <c r="D800" s="66">
        <v>46267</v>
      </c>
      <c r="E800" s="67">
        <v>0.49</v>
      </c>
      <c r="F800" s="65" t="s">
        <v>255</v>
      </c>
      <c r="G800" s="66">
        <v>46267</v>
      </c>
      <c r="H800">
        <v>40499117</v>
      </c>
      <c r="I800">
        <v>10</v>
      </c>
      <c r="J800" s="65" t="s">
        <v>1000</v>
      </c>
      <c r="K800" s="65" t="s">
        <v>1001</v>
      </c>
      <c r="L800" s="66">
        <v>46267</v>
      </c>
      <c r="M800" s="65" t="s">
        <v>258</v>
      </c>
      <c r="N800">
        <v>3011973</v>
      </c>
      <c r="O800" s="65" t="s">
        <v>259</v>
      </c>
      <c r="P800" s="66">
        <v>46267</v>
      </c>
      <c r="Q800" s="31">
        <f t="shared" si="24"/>
        <v>550</v>
      </c>
      <c r="R800" s="31">
        <f t="shared" si="25"/>
        <v>580</v>
      </c>
      <c r="S800" s="29">
        <f>IF($Q800&lt;Parâmetros!$E$19,$G800-1,$G800)</f>
        <v>46267</v>
      </c>
    </row>
    <row r="801" spans="1:19" ht="15" customHeight="1" x14ac:dyDescent="0.25">
      <c r="A801" s="122">
        <v>52484</v>
      </c>
      <c r="B801" s="65" t="s">
        <v>791</v>
      </c>
      <c r="C801" s="65" t="s">
        <v>285</v>
      </c>
      <c r="D801" s="66">
        <v>46267</v>
      </c>
      <c r="E801" s="67">
        <v>0.42</v>
      </c>
      <c r="F801" s="65" t="s">
        <v>255</v>
      </c>
      <c r="G801" s="66">
        <v>46267</v>
      </c>
      <c r="H801">
        <v>40499129</v>
      </c>
      <c r="I801">
        <v>10</v>
      </c>
      <c r="J801" s="65" t="s">
        <v>1002</v>
      </c>
      <c r="K801" s="65" t="s">
        <v>1003</v>
      </c>
      <c r="L801" s="66">
        <v>46267</v>
      </c>
      <c r="M801" s="65" t="s">
        <v>258</v>
      </c>
      <c r="N801">
        <v>3012679</v>
      </c>
      <c r="O801" s="65" t="s">
        <v>259</v>
      </c>
      <c r="P801" s="66">
        <v>46267</v>
      </c>
      <c r="Q801" s="31">
        <f t="shared" si="24"/>
        <v>595</v>
      </c>
      <c r="R801" s="31">
        <f t="shared" si="25"/>
        <v>620</v>
      </c>
      <c r="S801" s="29">
        <f>IF($Q801&lt;Parâmetros!$E$19,$G801-1,$G801)</f>
        <v>46267</v>
      </c>
    </row>
    <row r="802" spans="1:19" ht="15" customHeight="1" x14ac:dyDescent="0.25">
      <c r="A802" s="122">
        <v>52484</v>
      </c>
      <c r="B802" s="65" t="s">
        <v>791</v>
      </c>
      <c r="C802" s="65" t="s">
        <v>285</v>
      </c>
      <c r="D802" s="66">
        <v>46267</v>
      </c>
      <c r="E802" s="67">
        <v>0.24</v>
      </c>
      <c r="F802" s="65" t="s">
        <v>255</v>
      </c>
      <c r="G802" s="66">
        <v>46267</v>
      </c>
      <c r="H802">
        <v>40499127</v>
      </c>
      <c r="I802">
        <v>10</v>
      </c>
      <c r="J802" s="65" t="s">
        <v>1004</v>
      </c>
      <c r="K802" s="65" t="s">
        <v>1005</v>
      </c>
      <c r="L802" s="66">
        <v>46267</v>
      </c>
      <c r="M802" s="65" t="s">
        <v>258</v>
      </c>
      <c r="N802">
        <v>3012462</v>
      </c>
      <c r="O802" s="65" t="s">
        <v>259</v>
      </c>
      <c r="P802" s="66">
        <v>46267</v>
      </c>
      <c r="Q802" s="31">
        <f t="shared" si="24"/>
        <v>646</v>
      </c>
      <c r="R802" s="31">
        <f t="shared" si="25"/>
        <v>660</v>
      </c>
      <c r="S802" s="29">
        <f>IF($Q802&lt;Parâmetros!$E$19,$G802-1,$G802)</f>
        <v>46267</v>
      </c>
    </row>
    <row r="803" spans="1:19" ht="15" customHeight="1" x14ac:dyDescent="0.25">
      <c r="A803" s="122">
        <v>52484</v>
      </c>
      <c r="B803" s="65" t="s">
        <v>791</v>
      </c>
      <c r="C803" s="65" t="s">
        <v>285</v>
      </c>
      <c r="D803" s="66">
        <v>46267</v>
      </c>
      <c r="E803" s="67">
        <v>0.39</v>
      </c>
      <c r="F803" s="65" t="s">
        <v>255</v>
      </c>
      <c r="G803" s="66">
        <v>46267</v>
      </c>
      <c r="H803">
        <v>40499121</v>
      </c>
      <c r="I803">
        <v>10</v>
      </c>
      <c r="J803" s="65" t="s">
        <v>1006</v>
      </c>
      <c r="K803" s="65" t="s">
        <v>1007</v>
      </c>
      <c r="L803" s="66">
        <v>46267</v>
      </c>
      <c r="M803" s="65" t="s">
        <v>258</v>
      </c>
      <c r="N803">
        <v>3012131</v>
      </c>
      <c r="O803" s="65" t="s">
        <v>259</v>
      </c>
      <c r="P803" s="66">
        <v>46267</v>
      </c>
      <c r="Q803" s="31">
        <f t="shared" si="24"/>
        <v>665</v>
      </c>
      <c r="R803" s="31">
        <f t="shared" si="25"/>
        <v>689</v>
      </c>
      <c r="S803" s="29">
        <f>IF($Q803&lt;Parâmetros!$E$19,$G803-1,$G803)</f>
        <v>46267</v>
      </c>
    </row>
    <row r="804" spans="1:19" ht="15" customHeight="1" x14ac:dyDescent="0.25">
      <c r="A804" s="122">
        <v>52484</v>
      </c>
      <c r="B804" s="65" t="s">
        <v>791</v>
      </c>
      <c r="C804" s="65" t="s">
        <v>285</v>
      </c>
      <c r="D804" s="66">
        <v>46269</v>
      </c>
      <c r="E804" s="67">
        <v>4.05</v>
      </c>
      <c r="F804" s="65" t="s">
        <v>255</v>
      </c>
      <c r="G804" s="66">
        <v>46268</v>
      </c>
      <c r="H804">
        <v>40501021</v>
      </c>
      <c r="I804">
        <v>10</v>
      </c>
      <c r="J804" s="65" t="s">
        <v>1800</v>
      </c>
      <c r="K804" s="65" t="s">
        <v>1801</v>
      </c>
      <c r="L804" s="66">
        <v>46268</v>
      </c>
      <c r="M804" s="65" t="s">
        <v>261</v>
      </c>
      <c r="N804" s="65" t="s">
        <v>264</v>
      </c>
      <c r="O804" s="65" t="s">
        <v>259</v>
      </c>
      <c r="P804" s="66">
        <v>46269</v>
      </c>
      <c r="Q804" s="31">
        <f t="shared" si="24"/>
        <v>447</v>
      </c>
      <c r="R804" s="31">
        <f t="shared" si="25"/>
        <v>690</v>
      </c>
      <c r="S804" s="29">
        <f>IF($Q804&lt;Parâmetros!$E$19,$G804-1,$G804)</f>
        <v>46268</v>
      </c>
    </row>
    <row r="805" spans="1:19" ht="15" customHeight="1" x14ac:dyDescent="0.25">
      <c r="A805" s="122">
        <v>52484</v>
      </c>
      <c r="B805" s="65" t="s">
        <v>791</v>
      </c>
      <c r="C805" s="65" t="s">
        <v>285</v>
      </c>
      <c r="D805" s="66">
        <v>46269</v>
      </c>
      <c r="E805" s="67">
        <v>3.93</v>
      </c>
      <c r="F805" s="65" t="s">
        <v>255</v>
      </c>
      <c r="G805" s="66">
        <v>46268</v>
      </c>
      <c r="H805">
        <v>40499934</v>
      </c>
      <c r="I805">
        <v>10</v>
      </c>
      <c r="J805" s="65" t="s">
        <v>1802</v>
      </c>
      <c r="K805" s="65" t="s">
        <v>1803</v>
      </c>
      <c r="L805" s="66">
        <v>46268</v>
      </c>
      <c r="M805" s="65" t="s">
        <v>261</v>
      </c>
      <c r="N805" s="65" t="s">
        <v>264</v>
      </c>
      <c r="O805" s="65" t="s">
        <v>259</v>
      </c>
      <c r="P805" s="66">
        <v>46269</v>
      </c>
      <c r="Q805" s="31">
        <f t="shared" si="24"/>
        <v>760</v>
      </c>
      <c r="R805" s="31">
        <f t="shared" si="25"/>
        <v>995</v>
      </c>
      <c r="S805" s="29">
        <f>IF($Q805&lt;Parâmetros!$E$19,$G805-1,$G805)</f>
        <v>46268</v>
      </c>
    </row>
    <row r="806" spans="1:19" ht="15" customHeight="1" x14ac:dyDescent="0.25">
      <c r="A806" s="122">
        <v>52484</v>
      </c>
      <c r="B806" s="65" t="s">
        <v>791</v>
      </c>
      <c r="C806" s="65" t="s">
        <v>285</v>
      </c>
      <c r="D806" s="66">
        <v>46269</v>
      </c>
      <c r="E806" s="67">
        <v>-3.93</v>
      </c>
      <c r="F806" s="65" t="s">
        <v>255</v>
      </c>
      <c r="G806" s="66">
        <v>46268</v>
      </c>
      <c r="H806">
        <v>40499934</v>
      </c>
      <c r="I806">
        <v>10</v>
      </c>
      <c r="J806" s="65" t="s">
        <v>1802</v>
      </c>
      <c r="K806" s="65" t="s">
        <v>1803</v>
      </c>
      <c r="L806" s="66">
        <v>46268</v>
      </c>
      <c r="M806" s="65" t="s">
        <v>261</v>
      </c>
      <c r="N806" s="65" t="s">
        <v>264</v>
      </c>
      <c r="O806" s="65" t="s">
        <v>259</v>
      </c>
      <c r="P806" s="66">
        <v>46269</v>
      </c>
      <c r="Q806" s="31">
        <f t="shared" si="24"/>
        <v>760</v>
      </c>
      <c r="R806" s="31">
        <f t="shared" si="25"/>
        <v>995</v>
      </c>
      <c r="S806" s="29">
        <f>IF($Q806&lt;Parâmetros!$E$19,$G806-1,$G806)</f>
        <v>46268</v>
      </c>
    </row>
    <row r="807" spans="1:19" ht="15" customHeight="1" x14ac:dyDescent="0.25">
      <c r="A807" s="122">
        <v>52484</v>
      </c>
      <c r="B807" s="65" t="s">
        <v>791</v>
      </c>
      <c r="C807" s="65" t="s">
        <v>285</v>
      </c>
      <c r="D807" s="66">
        <v>46269</v>
      </c>
      <c r="E807" s="67">
        <v>3.9</v>
      </c>
      <c r="F807" s="65" t="s">
        <v>255</v>
      </c>
      <c r="G807" s="66">
        <v>46268</v>
      </c>
      <c r="H807">
        <v>40501021</v>
      </c>
      <c r="I807">
        <v>10</v>
      </c>
      <c r="J807" s="65" t="s">
        <v>1804</v>
      </c>
      <c r="K807" s="65" t="s">
        <v>1805</v>
      </c>
      <c r="L807" s="66">
        <v>46268</v>
      </c>
      <c r="M807" s="65" t="s">
        <v>261</v>
      </c>
      <c r="N807" s="65" t="s">
        <v>264</v>
      </c>
      <c r="O807" s="65" t="s">
        <v>259</v>
      </c>
      <c r="P807" s="66">
        <v>46269</v>
      </c>
      <c r="Q807" s="31">
        <f t="shared" si="24"/>
        <v>761</v>
      </c>
      <c r="R807" s="31">
        <f t="shared" si="25"/>
        <v>995</v>
      </c>
      <c r="S807" s="29">
        <f>IF($Q807&lt;Parâmetros!$E$19,$G807-1,$G807)</f>
        <v>46268</v>
      </c>
    </row>
    <row r="808" spans="1:19" ht="15" customHeight="1" x14ac:dyDescent="0.25">
      <c r="A808" s="122">
        <v>52484</v>
      </c>
      <c r="B808" s="65" t="s">
        <v>791</v>
      </c>
      <c r="C808" s="65" t="s">
        <v>285</v>
      </c>
      <c r="D808" s="66">
        <v>46269</v>
      </c>
      <c r="E808" s="67">
        <v>3.99</v>
      </c>
      <c r="F808" s="65" t="s">
        <v>255</v>
      </c>
      <c r="G808" s="66">
        <v>46269</v>
      </c>
      <c r="H808">
        <v>40501021</v>
      </c>
      <c r="I808">
        <v>10</v>
      </c>
      <c r="J808" s="65" t="s">
        <v>1806</v>
      </c>
      <c r="K808" s="65" t="s">
        <v>1807</v>
      </c>
      <c r="L808" s="66">
        <v>46269</v>
      </c>
      <c r="M808" s="65" t="s">
        <v>261</v>
      </c>
      <c r="N808" s="65" t="s">
        <v>264</v>
      </c>
      <c r="O808" s="65" t="s">
        <v>259</v>
      </c>
      <c r="P808" s="66">
        <v>46269</v>
      </c>
      <c r="Q808" s="31">
        <f t="shared" si="24"/>
        <v>451</v>
      </c>
      <c r="R808" s="31">
        <f t="shared" si="25"/>
        <v>690</v>
      </c>
      <c r="S808" s="29">
        <f>IF($Q808&lt;Parâmetros!$E$19,$G808-1,$G808)</f>
        <v>46269</v>
      </c>
    </row>
    <row r="809" spans="1:19" ht="15" customHeight="1" x14ac:dyDescent="0.25">
      <c r="A809" s="122">
        <v>52484</v>
      </c>
      <c r="B809" s="65" t="s">
        <v>791</v>
      </c>
      <c r="C809" s="65" t="s">
        <v>285</v>
      </c>
      <c r="D809" s="66">
        <v>46269</v>
      </c>
      <c r="E809" s="67">
        <v>3.67</v>
      </c>
      <c r="F809" s="65" t="s">
        <v>255</v>
      </c>
      <c r="G809" s="66">
        <v>46269</v>
      </c>
      <c r="H809">
        <v>40501021</v>
      </c>
      <c r="I809">
        <v>10</v>
      </c>
      <c r="J809" s="65" t="s">
        <v>1808</v>
      </c>
      <c r="K809" s="65" t="s">
        <v>323</v>
      </c>
      <c r="L809" s="66">
        <v>46269</v>
      </c>
      <c r="M809" s="65" t="s">
        <v>261</v>
      </c>
      <c r="N809" s="65" t="s">
        <v>264</v>
      </c>
      <c r="O809" s="65" t="s">
        <v>259</v>
      </c>
      <c r="P809" s="66">
        <v>46269</v>
      </c>
      <c r="Q809" s="31">
        <f t="shared" si="24"/>
        <v>760</v>
      </c>
      <c r="R809" s="31">
        <f t="shared" si="25"/>
        <v>980</v>
      </c>
      <c r="S809" s="29">
        <f>IF($Q809&lt;Parâmetros!$E$19,$G809-1,$G809)</f>
        <v>46269</v>
      </c>
    </row>
    <row r="810" spans="1:19" ht="15" customHeight="1" x14ac:dyDescent="0.25">
      <c r="A810" s="122">
        <v>52484</v>
      </c>
      <c r="B810" s="65" t="s">
        <v>791</v>
      </c>
      <c r="C810" s="65" t="s">
        <v>285</v>
      </c>
      <c r="D810" s="66">
        <v>46270</v>
      </c>
      <c r="E810" s="67">
        <v>3.87</v>
      </c>
      <c r="F810" s="65" t="s">
        <v>255</v>
      </c>
      <c r="G810" s="66">
        <v>46270</v>
      </c>
      <c r="H810">
        <v>31527364</v>
      </c>
      <c r="I810">
        <v>10</v>
      </c>
      <c r="J810" s="65" t="s">
        <v>1809</v>
      </c>
      <c r="K810" s="65" t="s">
        <v>947</v>
      </c>
      <c r="L810" s="66">
        <v>46270</v>
      </c>
      <c r="M810" s="65" t="s">
        <v>1095</v>
      </c>
      <c r="N810" s="65" t="s">
        <v>264</v>
      </c>
      <c r="O810" s="65" t="s">
        <v>259</v>
      </c>
      <c r="P810" s="66">
        <v>46270</v>
      </c>
      <c r="Q810" s="31">
        <f t="shared" si="24"/>
        <v>457</v>
      </c>
      <c r="R810" s="31">
        <f t="shared" si="25"/>
        <v>690</v>
      </c>
      <c r="S810" s="29">
        <f>IF($Q810&lt;Parâmetros!$E$19,$G810-1,$G810)</f>
        <v>46270</v>
      </c>
    </row>
    <row r="811" spans="1:19" ht="15" customHeight="1" x14ac:dyDescent="0.25">
      <c r="A811" s="122">
        <v>52484</v>
      </c>
      <c r="B811" s="65" t="s">
        <v>791</v>
      </c>
      <c r="C811" s="65" t="s">
        <v>285</v>
      </c>
      <c r="D811" s="66">
        <v>46274</v>
      </c>
      <c r="E811" s="67">
        <v>3.92</v>
      </c>
      <c r="F811" s="65" t="s">
        <v>255</v>
      </c>
      <c r="G811" s="66">
        <v>46273</v>
      </c>
      <c r="H811">
        <v>40501021</v>
      </c>
      <c r="I811">
        <v>10</v>
      </c>
      <c r="J811" s="65" t="s">
        <v>2715</v>
      </c>
      <c r="K811" s="65" t="s">
        <v>1624</v>
      </c>
      <c r="L811" s="66">
        <v>46273</v>
      </c>
      <c r="M811" s="65" t="s">
        <v>261</v>
      </c>
      <c r="N811" s="65" t="s">
        <v>264</v>
      </c>
      <c r="O811" s="65" t="s">
        <v>259</v>
      </c>
      <c r="P811" s="66">
        <v>46274</v>
      </c>
      <c r="Q811" s="31">
        <f t="shared" si="24"/>
        <v>455</v>
      </c>
      <c r="R811" s="31">
        <f t="shared" si="25"/>
        <v>690</v>
      </c>
      <c r="S811" s="29">
        <f>IF($Q811&lt;Parâmetros!$E$19,$G811-1,$G811)</f>
        <v>46273</v>
      </c>
    </row>
    <row r="812" spans="1:19" ht="15" customHeight="1" x14ac:dyDescent="0.25">
      <c r="A812" s="122">
        <v>52484</v>
      </c>
      <c r="B812" s="65" t="s">
        <v>791</v>
      </c>
      <c r="C812" s="65" t="s">
        <v>285</v>
      </c>
      <c r="D812" s="66">
        <v>46274</v>
      </c>
      <c r="E812" s="67">
        <v>3.91</v>
      </c>
      <c r="F812" s="65" t="s">
        <v>255</v>
      </c>
      <c r="G812" s="66">
        <v>46273</v>
      </c>
      <c r="H812">
        <v>40484932</v>
      </c>
      <c r="I812">
        <v>20</v>
      </c>
      <c r="J812" s="65" t="s">
        <v>2927</v>
      </c>
      <c r="K812" s="65" t="s">
        <v>2928</v>
      </c>
      <c r="L812" s="66">
        <v>46273</v>
      </c>
      <c r="M812" s="65" t="s">
        <v>261</v>
      </c>
      <c r="N812" s="65" t="s">
        <v>264</v>
      </c>
      <c r="O812" s="65" t="s">
        <v>259</v>
      </c>
      <c r="P812" s="66">
        <v>46274</v>
      </c>
      <c r="Q812" s="31">
        <f t="shared" si="24"/>
        <v>759</v>
      </c>
      <c r="R812" s="31">
        <f t="shared" si="25"/>
        <v>993</v>
      </c>
      <c r="S812" s="29">
        <f>IF($Q812&lt;Parâmetros!$E$19,$G812-1,$G812)</f>
        <v>46273</v>
      </c>
    </row>
    <row r="813" spans="1:19" ht="15" customHeight="1" x14ac:dyDescent="0.25">
      <c r="A813" s="122">
        <v>52484</v>
      </c>
      <c r="B813" s="65" t="s">
        <v>791</v>
      </c>
      <c r="C813" s="65" t="s">
        <v>285</v>
      </c>
      <c r="D813" s="66">
        <v>46274</v>
      </c>
      <c r="E813" s="67">
        <v>1.1200000000000001</v>
      </c>
      <c r="F813" s="65" t="s">
        <v>255</v>
      </c>
      <c r="G813" s="66">
        <v>46273</v>
      </c>
      <c r="H813">
        <v>40484932</v>
      </c>
      <c r="I813">
        <v>10</v>
      </c>
      <c r="J813" s="65" t="s">
        <v>2716</v>
      </c>
      <c r="K813" s="65" t="s">
        <v>2717</v>
      </c>
      <c r="L813" s="66">
        <v>46273</v>
      </c>
      <c r="M813" s="65" t="s">
        <v>261</v>
      </c>
      <c r="N813" s="65" t="s">
        <v>264</v>
      </c>
      <c r="O813" s="65" t="s">
        <v>259</v>
      </c>
      <c r="P813" s="66">
        <v>46274</v>
      </c>
      <c r="Q813" s="31">
        <f t="shared" si="24"/>
        <v>929</v>
      </c>
      <c r="R813" s="31">
        <f t="shared" si="25"/>
        <v>996</v>
      </c>
      <c r="S813" s="29">
        <f>IF($Q813&lt;Parâmetros!$E$19,$G813-1,$G813)</f>
        <v>46273</v>
      </c>
    </row>
    <row r="814" spans="1:19" ht="15" customHeight="1" x14ac:dyDescent="0.25">
      <c r="A814" s="122">
        <v>52484</v>
      </c>
      <c r="B814" s="65" t="s">
        <v>791</v>
      </c>
      <c r="C814" s="65" t="s">
        <v>285</v>
      </c>
      <c r="D814" s="66">
        <v>46274</v>
      </c>
      <c r="E814" s="67">
        <v>-1.1200000000000001</v>
      </c>
      <c r="F814" s="65" t="s">
        <v>255</v>
      </c>
      <c r="G814" s="66">
        <v>46273</v>
      </c>
      <c r="H814">
        <v>40484932</v>
      </c>
      <c r="I814">
        <v>10</v>
      </c>
      <c r="J814" s="65" t="s">
        <v>2716</v>
      </c>
      <c r="K814" s="65" t="s">
        <v>2717</v>
      </c>
      <c r="L814" s="66">
        <v>46273</v>
      </c>
      <c r="M814" s="65" t="s">
        <v>261</v>
      </c>
      <c r="N814" s="65" t="s">
        <v>264</v>
      </c>
      <c r="O814" s="65" t="s">
        <v>259</v>
      </c>
      <c r="P814" s="66">
        <v>46274</v>
      </c>
      <c r="Q814" s="31">
        <f t="shared" si="24"/>
        <v>929</v>
      </c>
      <c r="R814" s="31">
        <f t="shared" si="25"/>
        <v>996</v>
      </c>
      <c r="S814" s="29">
        <f>IF($Q814&lt;Parâmetros!$E$19,$G814-1,$G814)</f>
        <v>46273</v>
      </c>
    </row>
    <row r="815" spans="1:19" ht="15" customHeight="1" x14ac:dyDescent="0.25">
      <c r="A815" s="122">
        <v>52484</v>
      </c>
      <c r="B815" s="65" t="s">
        <v>791</v>
      </c>
      <c r="C815" s="65" t="s">
        <v>285</v>
      </c>
      <c r="D815" s="66">
        <v>46274</v>
      </c>
      <c r="E815" s="67">
        <v>4.0599999999999996</v>
      </c>
      <c r="F815" s="65" t="s">
        <v>255</v>
      </c>
      <c r="G815" s="66">
        <v>46274</v>
      </c>
      <c r="H815">
        <v>40484932</v>
      </c>
      <c r="I815">
        <v>20</v>
      </c>
      <c r="J815" s="65" t="s">
        <v>2929</v>
      </c>
      <c r="K815" s="65" t="s">
        <v>2930</v>
      </c>
      <c r="L815" s="66">
        <v>46274</v>
      </c>
      <c r="M815" s="65" t="s">
        <v>261</v>
      </c>
      <c r="N815" s="65" t="s">
        <v>264</v>
      </c>
      <c r="O815" s="65" t="s">
        <v>259</v>
      </c>
      <c r="P815" s="66">
        <v>46274</v>
      </c>
      <c r="Q815" s="31">
        <f t="shared" si="24"/>
        <v>447</v>
      </c>
      <c r="R815" s="31">
        <f t="shared" si="25"/>
        <v>690</v>
      </c>
      <c r="S815" s="29">
        <f>IF($Q815&lt;Parâmetros!$E$19,$G815-1,$G815)</f>
        <v>46274</v>
      </c>
    </row>
    <row r="816" spans="1:19" ht="15" customHeight="1" x14ac:dyDescent="0.25">
      <c r="A816" s="122">
        <v>52484</v>
      </c>
      <c r="B816" s="65" t="s">
        <v>791</v>
      </c>
      <c r="C816" s="65" t="s">
        <v>285</v>
      </c>
      <c r="D816" s="66">
        <v>46274</v>
      </c>
      <c r="E816" s="67">
        <v>3.72</v>
      </c>
      <c r="F816" s="65" t="s">
        <v>255</v>
      </c>
      <c r="G816" s="66">
        <v>46274</v>
      </c>
      <c r="H816">
        <v>40484932</v>
      </c>
      <c r="I816">
        <v>20</v>
      </c>
      <c r="J816" s="65" t="s">
        <v>2931</v>
      </c>
      <c r="K816" s="65" t="s">
        <v>2932</v>
      </c>
      <c r="L816" s="66">
        <v>46274</v>
      </c>
      <c r="M816" s="65" t="s">
        <v>261</v>
      </c>
      <c r="N816" s="65" t="s">
        <v>264</v>
      </c>
      <c r="O816" s="65" t="s">
        <v>259</v>
      </c>
      <c r="P816" s="66">
        <v>46274</v>
      </c>
      <c r="Q816" s="31">
        <f t="shared" si="24"/>
        <v>762</v>
      </c>
      <c r="R816" s="31">
        <f t="shared" si="25"/>
        <v>985</v>
      </c>
      <c r="S816" s="29">
        <f>IF($Q816&lt;Parâmetros!$E$19,$G816-1,$G816)</f>
        <v>46274</v>
      </c>
    </row>
    <row r="817" spans="1:19" ht="15" customHeight="1" x14ac:dyDescent="0.25">
      <c r="A817" s="122">
        <v>52484</v>
      </c>
      <c r="B817" s="65" t="s">
        <v>791</v>
      </c>
      <c r="C817" s="65" t="s">
        <v>285</v>
      </c>
      <c r="D817" s="66">
        <v>46276</v>
      </c>
      <c r="E817" s="67">
        <v>3.99</v>
      </c>
      <c r="F817" s="65" t="s">
        <v>255</v>
      </c>
      <c r="G817" s="66">
        <v>46275</v>
      </c>
      <c r="H817">
        <v>40513573</v>
      </c>
      <c r="I817">
        <v>10</v>
      </c>
      <c r="J817" s="65" t="s">
        <v>792</v>
      </c>
      <c r="K817" s="65" t="s">
        <v>1624</v>
      </c>
      <c r="L817" s="66">
        <v>46275</v>
      </c>
      <c r="M817" s="65" t="s">
        <v>261</v>
      </c>
      <c r="N817" s="65" t="s">
        <v>264</v>
      </c>
      <c r="O817" s="65" t="s">
        <v>259</v>
      </c>
      <c r="P817" s="66">
        <v>46276</v>
      </c>
      <c r="Q817" s="31">
        <f t="shared" si="24"/>
        <v>451</v>
      </c>
      <c r="R817" s="31">
        <f t="shared" si="25"/>
        <v>690</v>
      </c>
      <c r="S817" s="29">
        <f>IF($Q817&lt;Parâmetros!$E$19,$G817-1,$G817)</f>
        <v>46275</v>
      </c>
    </row>
    <row r="818" spans="1:19" ht="15" customHeight="1" x14ac:dyDescent="0.25">
      <c r="A818" s="122">
        <v>52484</v>
      </c>
      <c r="B818" s="65" t="s">
        <v>791</v>
      </c>
      <c r="C818" s="65" t="s">
        <v>285</v>
      </c>
      <c r="D818" s="66">
        <v>46276</v>
      </c>
      <c r="E818" s="67">
        <v>3.9</v>
      </c>
      <c r="F818" s="65" t="s">
        <v>255</v>
      </c>
      <c r="G818" s="66">
        <v>46275</v>
      </c>
      <c r="H818">
        <v>40514080</v>
      </c>
      <c r="I818">
        <v>10</v>
      </c>
      <c r="J818" s="65" t="s">
        <v>3404</v>
      </c>
      <c r="K818" s="65" t="s">
        <v>3405</v>
      </c>
      <c r="L818" s="66">
        <v>46275</v>
      </c>
      <c r="M818" s="65" t="s">
        <v>261</v>
      </c>
      <c r="N818" s="65" t="s">
        <v>264</v>
      </c>
      <c r="O818" s="65" t="s">
        <v>259</v>
      </c>
      <c r="P818" s="66">
        <v>46276</v>
      </c>
      <c r="Q818" s="31">
        <f t="shared" si="24"/>
        <v>762</v>
      </c>
      <c r="R818" s="31">
        <f t="shared" si="25"/>
        <v>997</v>
      </c>
      <c r="S818" s="29">
        <f>IF($Q818&lt;Parâmetros!$E$19,$G818-1,$G818)</f>
        <v>46275</v>
      </c>
    </row>
    <row r="819" spans="1:19" ht="15" customHeight="1" x14ac:dyDescent="0.25">
      <c r="A819" s="122">
        <v>52484</v>
      </c>
      <c r="B819" s="65" t="s">
        <v>791</v>
      </c>
      <c r="C819" s="65" t="s">
        <v>285</v>
      </c>
      <c r="D819" s="66">
        <v>46276</v>
      </c>
      <c r="E819" s="67">
        <v>1.58</v>
      </c>
      <c r="F819" s="65" t="s">
        <v>255</v>
      </c>
      <c r="G819" s="66">
        <v>46276</v>
      </c>
      <c r="H819">
        <v>40512120</v>
      </c>
      <c r="I819">
        <v>10</v>
      </c>
      <c r="J819" s="65" t="s">
        <v>3406</v>
      </c>
      <c r="K819" s="65" t="s">
        <v>3407</v>
      </c>
      <c r="L819" s="66">
        <v>46276</v>
      </c>
      <c r="M819" s="65" t="s">
        <v>261</v>
      </c>
      <c r="N819" s="65" t="s">
        <v>264</v>
      </c>
      <c r="O819" s="65" t="s">
        <v>259</v>
      </c>
      <c r="P819" s="66">
        <v>46276</v>
      </c>
      <c r="Q819" s="31">
        <f t="shared" si="24"/>
        <v>455</v>
      </c>
      <c r="R819" s="31">
        <f t="shared" si="25"/>
        <v>550</v>
      </c>
      <c r="S819" s="29">
        <f>IF($Q819&lt;Parâmetros!$E$19,$G819-1,$G819)</f>
        <v>46276</v>
      </c>
    </row>
    <row r="820" spans="1:19" ht="15" customHeight="1" x14ac:dyDescent="0.25">
      <c r="A820" s="122">
        <v>52484</v>
      </c>
      <c r="B820" s="65" t="s">
        <v>791</v>
      </c>
      <c r="C820" s="65" t="s">
        <v>285</v>
      </c>
      <c r="D820" s="66">
        <v>46276</v>
      </c>
      <c r="E820" s="67">
        <v>1.84</v>
      </c>
      <c r="F820" s="65" t="s">
        <v>255</v>
      </c>
      <c r="G820" s="66">
        <v>46276</v>
      </c>
      <c r="H820">
        <v>40514079</v>
      </c>
      <c r="I820">
        <v>10</v>
      </c>
      <c r="J820" s="65" t="s">
        <v>3408</v>
      </c>
      <c r="K820" s="65" t="s">
        <v>3409</v>
      </c>
      <c r="L820" s="66">
        <v>46276</v>
      </c>
      <c r="M820" s="65" t="s">
        <v>261</v>
      </c>
      <c r="N820" s="65" t="s">
        <v>264</v>
      </c>
      <c r="O820" s="65" t="s">
        <v>259</v>
      </c>
      <c r="P820" s="66">
        <v>46276</v>
      </c>
      <c r="Q820" s="31">
        <f t="shared" si="24"/>
        <v>580</v>
      </c>
      <c r="R820" s="31">
        <f t="shared" si="25"/>
        <v>690</v>
      </c>
      <c r="S820" s="29">
        <f>IF($Q820&lt;Parâmetros!$E$19,$G820-1,$G820)</f>
        <v>46276</v>
      </c>
    </row>
    <row r="821" spans="1:19" ht="15" customHeight="1" x14ac:dyDescent="0.25">
      <c r="A821" s="122">
        <v>52484</v>
      </c>
      <c r="B821" s="65" t="s">
        <v>791</v>
      </c>
      <c r="C821" s="65" t="s">
        <v>285</v>
      </c>
      <c r="D821" s="66">
        <v>46276</v>
      </c>
      <c r="E821" s="67">
        <v>1.02</v>
      </c>
      <c r="F821" s="65" t="s">
        <v>255</v>
      </c>
      <c r="G821" s="66">
        <v>46276</v>
      </c>
      <c r="H821">
        <v>40514079</v>
      </c>
      <c r="I821">
        <v>10</v>
      </c>
      <c r="J821" s="65" t="s">
        <v>3410</v>
      </c>
      <c r="K821" s="65" t="s">
        <v>3411</v>
      </c>
      <c r="L821" s="66">
        <v>46276</v>
      </c>
      <c r="M821" s="65" t="s">
        <v>261</v>
      </c>
      <c r="N821" s="65" t="s">
        <v>264</v>
      </c>
      <c r="O821" s="65" t="s">
        <v>259</v>
      </c>
      <c r="P821" s="66">
        <v>46276</v>
      </c>
      <c r="Q821" s="31">
        <f t="shared" si="24"/>
        <v>760</v>
      </c>
      <c r="R821" s="31">
        <f t="shared" si="25"/>
        <v>821</v>
      </c>
      <c r="S821" s="29">
        <f>IF($Q821&lt;Parâmetros!$E$19,$G821-1,$G821)</f>
        <v>46276</v>
      </c>
    </row>
    <row r="822" spans="1:19" ht="15" customHeight="1" x14ac:dyDescent="0.25">
      <c r="A822" s="122">
        <v>52498</v>
      </c>
      <c r="B822" s="65" t="s">
        <v>202</v>
      </c>
      <c r="C822" s="65" t="s">
        <v>262</v>
      </c>
      <c r="D822" s="66">
        <v>46265</v>
      </c>
      <c r="E822" s="67">
        <v>3.07</v>
      </c>
      <c r="F822" s="65" t="s">
        <v>255</v>
      </c>
      <c r="G822" s="66">
        <v>46265</v>
      </c>
      <c r="H822">
        <v>40507023</v>
      </c>
      <c r="I822">
        <v>10</v>
      </c>
      <c r="J822" s="65" t="s">
        <v>543</v>
      </c>
      <c r="K822" s="65" t="s">
        <v>544</v>
      </c>
      <c r="L822" s="66">
        <v>46265</v>
      </c>
      <c r="M822" s="65" t="s">
        <v>261</v>
      </c>
      <c r="N822">
        <v>3007118</v>
      </c>
      <c r="O822" s="65" t="s">
        <v>259</v>
      </c>
      <c r="P822" s="66">
        <v>46265</v>
      </c>
      <c r="Q822" s="31">
        <f t="shared" si="24"/>
        <v>956</v>
      </c>
      <c r="R822" s="31">
        <f t="shared" si="25"/>
        <v>1140</v>
      </c>
      <c r="S822" s="29">
        <f>IF($Q822&lt;Parâmetros!$E$19,$G822-1,$G822)</f>
        <v>46265</v>
      </c>
    </row>
    <row r="823" spans="1:19" ht="15" customHeight="1" x14ac:dyDescent="0.25">
      <c r="A823" s="122">
        <v>52498</v>
      </c>
      <c r="B823" s="65" t="s">
        <v>202</v>
      </c>
      <c r="C823" s="65" t="s">
        <v>262</v>
      </c>
      <c r="D823" s="66">
        <v>46265</v>
      </c>
      <c r="E823" s="67">
        <v>0.31</v>
      </c>
      <c r="F823" s="65" t="s">
        <v>255</v>
      </c>
      <c r="G823" s="66">
        <v>46265</v>
      </c>
      <c r="H823">
        <v>40479307</v>
      </c>
      <c r="I823">
        <v>10</v>
      </c>
      <c r="J823" s="65" t="s">
        <v>545</v>
      </c>
      <c r="K823" s="65" t="s">
        <v>546</v>
      </c>
      <c r="L823" s="66">
        <v>46265</v>
      </c>
      <c r="M823" s="65" t="s">
        <v>258</v>
      </c>
      <c r="N823" s="65" t="s">
        <v>264</v>
      </c>
      <c r="O823" s="65" t="s">
        <v>259</v>
      </c>
      <c r="P823" s="66">
        <v>46265</v>
      </c>
      <c r="Q823" s="31">
        <f t="shared" si="24"/>
        <v>1152</v>
      </c>
      <c r="R823" s="31">
        <f t="shared" si="25"/>
        <v>1170</v>
      </c>
      <c r="S823" s="29">
        <f>IF($Q823&lt;Parâmetros!$E$19,$G823-1,$G823)</f>
        <v>46265</v>
      </c>
    </row>
    <row r="824" spans="1:19" ht="15" customHeight="1" x14ac:dyDescent="0.25">
      <c r="A824" s="122">
        <v>52498</v>
      </c>
      <c r="B824" s="65" t="s">
        <v>202</v>
      </c>
      <c r="C824" s="65" t="s">
        <v>262</v>
      </c>
      <c r="D824" s="66">
        <v>46265</v>
      </c>
      <c r="E824" s="67">
        <v>0.25</v>
      </c>
      <c r="F824" s="65" t="s">
        <v>255</v>
      </c>
      <c r="G824" s="66">
        <v>46265</v>
      </c>
      <c r="H824">
        <v>40479307</v>
      </c>
      <c r="I824">
        <v>10</v>
      </c>
      <c r="J824" s="65" t="s">
        <v>547</v>
      </c>
      <c r="K824" s="65" t="s">
        <v>548</v>
      </c>
      <c r="L824" s="66">
        <v>46265</v>
      </c>
      <c r="M824" s="65" t="s">
        <v>258</v>
      </c>
      <c r="N824" s="65" t="s">
        <v>264</v>
      </c>
      <c r="O824" s="65" t="s">
        <v>259</v>
      </c>
      <c r="P824" s="66">
        <v>46265</v>
      </c>
      <c r="Q824" s="31">
        <f t="shared" si="24"/>
        <v>1175</v>
      </c>
      <c r="R824" s="31">
        <f t="shared" si="25"/>
        <v>1190</v>
      </c>
      <c r="S824" s="29">
        <f>IF($Q824&lt;Parâmetros!$E$19,$G824-1,$G824)</f>
        <v>46265</v>
      </c>
    </row>
    <row r="825" spans="1:19" ht="15" customHeight="1" x14ac:dyDescent="0.25">
      <c r="A825" s="122">
        <v>52498</v>
      </c>
      <c r="B825" s="65" t="s">
        <v>202</v>
      </c>
      <c r="C825" s="65" t="s">
        <v>262</v>
      </c>
      <c r="D825" s="66">
        <v>46265</v>
      </c>
      <c r="E825" s="67">
        <v>0.4</v>
      </c>
      <c r="F825" s="65" t="s">
        <v>255</v>
      </c>
      <c r="G825" s="66">
        <v>46265</v>
      </c>
      <c r="H825">
        <v>40483044</v>
      </c>
      <c r="I825">
        <v>10</v>
      </c>
      <c r="J825" s="65" t="s">
        <v>549</v>
      </c>
      <c r="K825" s="65" t="s">
        <v>550</v>
      </c>
      <c r="L825" s="66">
        <v>46265</v>
      </c>
      <c r="M825" s="65" t="s">
        <v>258</v>
      </c>
      <c r="N825" s="65" t="s">
        <v>264</v>
      </c>
      <c r="O825" s="65" t="s">
        <v>259</v>
      </c>
      <c r="P825" s="66">
        <v>46265</v>
      </c>
      <c r="Q825" s="31">
        <f t="shared" si="24"/>
        <v>1193</v>
      </c>
      <c r="R825" s="31">
        <f t="shared" si="25"/>
        <v>1217</v>
      </c>
      <c r="S825" s="29">
        <f>IF($Q825&lt;Parâmetros!$E$19,$G825-1,$G825)</f>
        <v>46265</v>
      </c>
    </row>
    <row r="826" spans="1:19" ht="15" customHeight="1" x14ac:dyDescent="0.25">
      <c r="A826" s="122">
        <v>52498</v>
      </c>
      <c r="B826" s="65" t="s">
        <v>202</v>
      </c>
      <c r="C826" s="65" t="s">
        <v>262</v>
      </c>
      <c r="D826" s="66">
        <v>46265</v>
      </c>
      <c r="E826" s="67">
        <v>1</v>
      </c>
      <c r="F826" s="65" t="s">
        <v>255</v>
      </c>
      <c r="G826" s="66">
        <v>46265</v>
      </c>
      <c r="H826">
        <v>40493820</v>
      </c>
      <c r="I826">
        <v>10</v>
      </c>
      <c r="J826" s="65" t="s">
        <v>551</v>
      </c>
      <c r="K826" s="65" t="s">
        <v>552</v>
      </c>
      <c r="L826" s="66">
        <v>46265</v>
      </c>
      <c r="M826" s="65" t="s">
        <v>258</v>
      </c>
      <c r="N826">
        <v>3004324</v>
      </c>
      <c r="O826" s="65" t="s">
        <v>259</v>
      </c>
      <c r="P826" s="66">
        <v>46265</v>
      </c>
      <c r="Q826" s="31">
        <f t="shared" si="24"/>
        <v>1196</v>
      </c>
      <c r="R826" s="31">
        <f t="shared" si="25"/>
        <v>1256</v>
      </c>
      <c r="S826" s="29">
        <f>IF($Q826&lt;Parâmetros!$E$19,$G826-1,$G826)</f>
        <v>46265</v>
      </c>
    </row>
    <row r="827" spans="1:19" ht="15" customHeight="1" x14ac:dyDescent="0.25">
      <c r="A827" s="122">
        <v>52498</v>
      </c>
      <c r="B827" s="65" t="s">
        <v>202</v>
      </c>
      <c r="C827" s="65" t="s">
        <v>262</v>
      </c>
      <c r="D827" s="66">
        <v>46265</v>
      </c>
      <c r="E827" s="67">
        <v>0.33</v>
      </c>
      <c r="F827" s="65" t="s">
        <v>255</v>
      </c>
      <c r="G827" s="66">
        <v>46265</v>
      </c>
      <c r="H827">
        <v>40483044</v>
      </c>
      <c r="I827">
        <v>20</v>
      </c>
      <c r="J827" s="65" t="s">
        <v>553</v>
      </c>
      <c r="K827" s="65" t="s">
        <v>554</v>
      </c>
      <c r="L827" s="66">
        <v>46265</v>
      </c>
      <c r="M827" s="65" t="s">
        <v>258</v>
      </c>
      <c r="N827" s="65" t="s">
        <v>264</v>
      </c>
      <c r="O827" s="65" t="s">
        <v>259</v>
      </c>
      <c r="P827" s="66">
        <v>46265</v>
      </c>
      <c r="Q827" s="31">
        <f t="shared" si="24"/>
        <v>1222</v>
      </c>
      <c r="R827" s="31">
        <f t="shared" si="25"/>
        <v>1242</v>
      </c>
      <c r="S827" s="29">
        <f>IF($Q827&lt;Parâmetros!$E$19,$G827-1,$G827)</f>
        <v>46265</v>
      </c>
    </row>
    <row r="828" spans="1:19" ht="15" customHeight="1" x14ac:dyDescent="0.25">
      <c r="A828" s="122">
        <v>52498</v>
      </c>
      <c r="B828" s="65" t="s">
        <v>202</v>
      </c>
      <c r="C828" s="65" t="s">
        <v>262</v>
      </c>
      <c r="D828" s="66">
        <v>46265</v>
      </c>
      <c r="E828" s="67">
        <v>0.42</v>
      </c>
      <c r="F828" s="65" t="s">
        <v>255</v>
      </c>
      <c r="G828" s="66">
        <v>46265</v>
      </c>
      <c r="H828">
        <v>40493900</v>
      </c>
      <c r="I828">
        <v>10</v>
      </c>
      <c r="J828" s="65" t="s">
        <v>555</v>
      </c>
      <c r="K828" s="65" t="s">
        <v>556</v>
      </c>
      <c r="L828" s="66">
        <v>46265</v>
      </c>
      <c r="M828" s="65" t="s">
        <v>258</v>
      </c>
      <c r="N828">
        <v>3003270</v>
      </c>
      <c r="O828" s="65" t="s">
        <v>259</v>
      </c>
      <c r="P828" s="66">
        <v>46265</v>
      </c>
      <c r="Q828" s="31">
        <f t="shared" si="24"/>
        <v>1280</v>
      </c>
      <c r="R828" s="31">
        <f t="shared" si="25"/>
        <v>1306</v>
      </c>
      <c r="S828" s="29">
        <f>IF($Q828&lt;Parâmetros!$E$19,$G828-1,$G828)</f>
        <v>46265</v>
      </c>
    </row>
    <row r="829" spans="1:19" ht="15" customHeight="1" x14ac:dyDescent="0.25">
      <c r="A829" s="122">
        <v>52498</v>
      </c>
      <c r="B829" s="65" t="s">
        <v>202</v>
      </c>
      <c r="C829" s="65" t="s">
        <v>262</v>
      </c>
      <c r="D829" s="66">
        <v>46265</v>
      </c>
      <c r="E829" s="67">
        <v>0.64</v>
      </c>
      <c r="F829" s="65" t="s">
        <v>255</v>
      </c>
      <c r="G829" s="66">
        <v>46265</v>
      </c>
      <c r="H829">
        <v>40493907</v>
      </c>
      <c r="I829">
        <v>10</v>
      </c>
      <c r="J829" s="65" t="s">
        <v>557</v>
      </c>
      <c r="K829" s="65" t="s">
        <v>558</v>
      </c>
      <c r="L829" s="66">
        <v>46265</v>
      </c>
      <c r="M829" s="65" t="s">
        <v>258</v>
      </c>
      <c r="N829">
        <v>3005535</v>
      </c>
      <c r="O829" s="65" t="s">
        <v>259</v>
      </c>
      <c r="P829" s="66">
        <v>46265</v>
      </c>
      <c r="Q829" s="31">
        <f t="shared" ref="Q829:Q891" si="26">IFERROR(VALUE(LEFT($J829,2))*60+VALUE(MID($J829,4,2)),9999)</f>
        <v>1320</v>
      </c>
      <c r="R829" s="31">
        <f t="shared" ref="R829:R891" si="27">IFERROR(VALUE(LEFT($K829,2))*60+VALUE(MID($K829,4,2)),"")</f>
        <v>1358</v>
      </c>
      <c r="S829" s="29">
        <f>IF($Q829&lt;Parâmetros!$E$19,$G829-1,$G829)</f>
        <v>46265</v>
      </c>
    </row>
    <row r="830" spans="1:19" ht="15" customHeight="1" x14ac:dyDescent="0.25">
      <c r="A830" s="122">
        <v>52498</v>
      </c>
      <c r="B830" s="65" t="s">
        <v>202</v>
      </c>
      <c r="C830" s="65" t="s">
        <v>262</v>
      </c>
      <c r="D830" s="66">
        <v>46266</v>
      </c>
      <c r="E830" s="67">
        <v>6.4</v>
      </c>
      <c r="F830" s="65" t="s">
        <v>255</v>
      </c>
      <c r="G830" s="66">
        <v>46266</v>
      </c>
      <c r="H830">
        <v>40510715</v>
      </c>
      <c r="I830">
        <v>10</v>
      </c>
      <c r="J830" s="65" t="s">
        <v>736</v>
      </c>
      <c r="K830" s="65" t="s">
        <v>737</v>
      </c>
      <c r="L830" s="66">
        <v>46266</v>
      </c>
      <c r="M830" s="65" t="s">
        <v>261</v>
      </c>
      <c r="N830">
        <v>3002997</v>
      </c>
      <c r="O830" s="65" t="s">
        <v>259</v>
      </c>
      <c r="P830" s="66">
        <v>46266</v>
      </c>
      <c r="Q830" s="31">
        <f t="shared" si="26"/>
        <v>959</v>
      </c>
      <c r="R830" s="31">
        <f t="shared" si="27"/>
        <v>1343</v>
      </c>
      <c r="S830" s="29">
        <f>IF($Q830&lt;Parâmetros!$E$19,$G830-1,$G830)</f>
        <v>46266</v>
      </c>
    </row>
    <row r="831" spans="1:19" ht="15" customHeight="1" x14ac:dyDescent="0.25">
      <c r="A831" s="122">
        <v>52498</v>
      </c>
      <c r="B831" s="65" t="s">
        <v>202</v>
      </c>
      <c r="C831" s="65" t="s">
        <v>262</v>
      </c>
      <c r="D831" s="66">
        <v>46267</v>
      </c>
      <c r="E831" s="67">
        <v>7.38</v>
      </c>
      <c r="F831" s="65" t="s">
        <v>255</v>
      </c>
      <c r="G831" s="66">
        <v>46267</v>
      </c>
      <c r="H831">
        <v>40509904</v>
      </c>
      <c r="I831">
        <v>10</v>
      </c>
      <c r="J831" s="65" t="s">
        <v>1008</v>
      </c>
      <c r="K831" s="65" t="s">
        <v>1009</v>
      </c>
      <c r="L831" s="66">
        <v>46267</v>
      </c>
      <c r="M831" s="65" t="s">
        <v>261</v>
      </c>
      <c r="N831" s="65" t="s">
        <v>264</v>
      </c>
      <c r="O831" s="65" t="s">
        <v>259</v>
      </c>
      <c r="P831" s="66">
        <v>46267</v>
      </c>
      <c r="Q831" s="31">
        <f t="shared" si="26"/>
        <v>945</v>
      </c>
      <c r="R831" s="31">
        <f t="shared" si="27"/>
        <v>1388</v>
      </c>
      <c r="S831" s="29">
        <f>IF($Q831&lt;Parâmetros!$E$19,$G831-1,$G831)</f>
        <v>46267</v>
      </c>
    </row>
    <row r="832" spans="1:19" ht="15" customHeight="1" x14ac:dyDescent="0.25">
      <c r="A832" s="122">
        <v>52498</v>
      </c>
      <c r="B832" s="65" t="s">
        <v>202</v>
      </c>
      <c r="C832" s="65" t="s">
        <v>262</v>
      </c>
      <c r="D832" s="66">
        <v>46269</v>
      </c>
      <c r="E832" s="67">
        <v>3.09</v>
      </c>
      <c r="F832" s="65" t="s">
        <v>255</v>
      </c>
      <c r="G832" s="66">
        <v>46269</v>
      </c>
      <c r="H832">
        <v>40509366</v>
      </c>
      <c r="I832">
        <v>10</v>
      </c>
      <c r="J832" s="65" t="s">
        <v>1810</v>
      </c>
      <c r="K832" s="65" t="s">
        <v>1811</v>
      </c>
      <c r="L832" s="66">
        <v>46269</v>
      </c>
      <c r="M832" s="65" t="s">
        <v>261</v>
      </c>
      <c r="N832">
        <v>3012254</v>
      </c>
      <c r="O832" s="65" t="s">
        <v>259</v>
      </c>
      <c r="P832" s="66">
        <v>46269</v>
      </c>
      <c r="Q832" s="31">
        <f t="shared" si="26"/>
        <v>958</v>
      </c>
      <c r="R832" s="31">
        <f t="shared" si="27"/>
        <v>1144</v>
      </c>
      <c r="S832" s="29">
        <f>IF($Q832&lt;Parâmetros!$E$19,$G832-1,$G832)</f>
        <v>46269</v>
      </c>
    </row>
    <row r="833" spans="1:19" ht="15" customHeight="1" x14ac:dyDescent="0.25">
      <c r="A833" s="122">
        <v>52498</v>
      </c>
      <c r="B833" s="65" t="s">
        <v>202</v>
      </c>
      <c r="C833" s="65" t="s">
        <v>262</v>
      </c>
      <c r="D833" s="66">
        <v>46269</v>
      </c>
      <c r="E833" s="67">
        <v>4.05</v>
      </c>
      <c r="F833" s="65" t="s">
        <v>255</v>
      </c>
      <c r="G833" s="66">
        <v>46269</v>
      </c>
      <c r="H833">
        <v>40511827</v>
      </c>
      <c r="I833">
        <v>10</v>
      </c>
      <c r="J833" s="65" t="s">
        <v>1812</v>
      </c>
      <c r="K833" s="65" t="s">
        <v>1813</v>
      </c>
      <c r="L833" s="66">
        <v>46269</v>
      </c>
      <c r="M833" s="65" t="s">
        <v>261</v>
      </c>
      <c r="N833">
        <v>3002875</v>
      </c>
      <c r="O833" s="65" t="s">
        <v>259</v>
      </c>
      <c r="P833" s="66">
        <v>46269</v>
      </c>
      <c r="Q833" s="31">
        <f t="shared" si="26"/>
        <v>1144</v>
      </c>
      <c r="R833" s="31">
        <f t="shared" si="27"/>
        <v>1388</v>
      </c>
      <c r="S833" s="29">
        <f>IF($Q833&lt;Parâmetros!$E$19,$G833-1,$G833)</f>
        <v>46269</v>
      </c>
    </row>
    <row r="834" spans="1:19" ht="15" customHeight="1" x14ac:dyDescent="0.25">
      <c r="A834" s="122">
        <v>52498</v>
      </c>
      <c r="B834" s="65" t="s">
        <v>202</v>
      </c>
      <c r="C834" s="65" t="s">
        <v>262</v>
      </c>
      <c r="D834" s="66">
        <v>46270</v>
      </c>
      <c r="E834" s="67">
        <v>0.4</v>
      </c>
      <c r="F834" s="65" t="s">
        <v>255</v>
      </c>
      <c r="G834" s="66">
        <v>46270</v>
      </c>
      <c r="H834">
        <v>40493819</v>
      </c>
      <c r="I834">
        <v>10</v>
      </c>
      <c r="J834" s="65" t="s">
        <v>1814</v>
      </c>
      <c r="K834" s="65" t="s">
        <v>1017</v>
      </c>
      <c r="L834" s="66">
        <v>46270</v>
      </c>
      <c r="M834" s="65" t="s">
        <v>258</v>
      </c>
      <c r="N834">
        <v>3003072</v>
      </c>
      <c r="O834" s="65" t="s">
        <v>259</v>
      </c>
      <c r="P834" s="66">
        <v>46270</v>
      </c>
      <c r="Q834" s="31">
        <f t="shared" si="26"/>
        <v>960</v>
      </c>
      <c r="R834" s="31">
        <f t="shared" si="27"/>
        <v>984</v>
      </c>
      <c r="S834" s="29">
        <f>IF($Q834&lt;Parâmetros!$E$19,$G834-1,$G834)</f>
        <v>46270</v>
      </c>
    </row>
    <row r="835" spans="1:19" ht="15" customHeight="1" x14ac:dyDescent="0.25">
      <c r="A835" s="122">
        <v>52498</v>
      </c>
      <c r="B835" s="65" t="s">
        <v>202</v>
      </c>
      <c r="C835" s="65" t="s">
        <v>262</v>
      </c>
      <c r="D835" s="66">
        <v>46270</v>
      </c>
      <c r="E835" s="67">
        <v>0.32</v>
      </c>
      <c r="F835" s="65" t="s">
        <v>255</v>
      </c>
      <c r="G835" s="66">
        <v>46270</v>
      </c>
      <c r="H835">
        <v>40494098</v>
      </c>
      <c r="I835">
        <v>10</v>
      </c>
      <c r="J835" s="65" t="s">
        <v>1815</v>
      </c>
      <c r="K835" s="65" t="s">
        <v>1816</v>
      </c>
      <c r="L835" s="66">
        <v>46270</v>
      </c>
      <c r="M835" s="65" t="s">
        <v>258</v>
      </c>
      <c r="N835" s="65" t="s">
        <v>264</v>
      </c>
      <c r="O835" s="65" t="s">
        <v>259</v>
      </c>
      <c r="P835" s="66">
        <v>46270</v>
      </c>
      <c r="Q835" s="31">
        <f t="shared" si="26"/>
        <v>982</v>
      </c>
      <c r="R835" s="31">
        <f t="shared" si="27"/>
        <v>1001</v>
      </c>
      <c r="S835" s="29">
        <f>IF($Q835&lt;Parâmetros!$E$19,$G835-1,$G835)</f>
        <v>46270</v>
      </c>
    </row>
    <row r="836" spans="1:19" ht="15" customHeight="1" x14ac:dyDescent="0.25">
      <c r="A836" s="122">
        <v>52498</v>
      </c>
      <c r="B836" s="65" t="s">
        <v>202</v>
      </c>
      <c r="C836" s="65" t="s">
        <v>262</v>
      </c>
      <c r="D836" s="66">
        <v>46270</v>
      </c>
      <c r="E836" s="67">
        <v>0.32</v>
      </c>
      <c r="F836" s="65" t="s">
        <v>255</v>
      </c>
      <c r="G836" s="66">
        <v>46270</v>
      </c>
      <c r="H836">
        <v>40494186</v>
      </c>
      <c r="I836">
        <v>10</v>
      </c>
      <c r="J836" s="65" t="s">
        <v>1817</v>
      </c>
      <c r="K836" s="65" t="s">
        <v>1818</v>
      </c>
      <c r="L836" s="66">
        <v>46270</v>
      </c>
      <c r="M836" s="65" t="s">
        <v>258</v>
      </c>
      <c r="N836">
        <v>3007549</v>
      </c>
      <c r="O836" s="65" t="s">
        <v>259</v>
      </c>
      <c r="P836" s="66">
        <v>46270</v>
      </c>
      <c r="Q836" s="31">
        <f t="shared" si="26"/>
        <v>1004</v>
      </c>
      <c r="R836" s="31">
        <f t="shared" si="27"/>
        <v>1023</v>
      </c>
      <c r="S836" s="29">
        <f>IF($Q836&lt;Parâmetros!$E$19,$G836-1,$G836)</f>
        <v>46270</v>
      </c>
    </row>
    <row r="837" spans="1:19" ht="15" customHeight="1" x14ac:dyDescent="0.25">
      <c r="A837" s="122">
        <v>52498</v>
      </c>
      <c r="B837" s="65" t="s">
        <v>202</v>
      </c>
      <c r="C837" s="65" t="s">
        <v>262</v>
      </c>
      <c r="D837" s="66">
        <v>46270</v>
      </c>
      <c r="E837" s="67">
        <v>0.52</v>
      </c>
      <c r="F837" s="65" t="s">
        <v>255</v>
      </c>
      <c r="G837" s="66">
        <v>46270</v>
      </c>
      <c r="H837">
        <v>40494288</v>
      </c>
      <c r="I837">
        <v>10</v>
      </c>
      <c r="J837" s="65" t="s">
        <v>1819</v>
      </c>
      <c r="K837" s="65" t="s">
        <v>1820</v>
      </c>
      <c r="L837" s="66">
        <v>46270</v>
      </c>
      <c r="M837" s="65" t="s">
        <v>258</v>
      </c>
      <c r="N837">
        <v>3004101</v>
      </c>
      <c r="O837" s="65" t="s">
        <v>259</v>
      </c>
      <c r="P837" s="66">
        <v>46270</v>
      </c>
      <c r="Q837" s="31">
        <f t="shared" si="26"/>
        <v>1027</v>
      </c>
      <c r="R837" s="31">
        <f t="shared" si="27"/>
        <v>1058</v>
      </c>
      <c r="S837" s="29">
        <f>IF($Q837&lt;Parâmetros!$E$19,$G837-1,$G837)</f>
        <v>46270</v>
      </c>
    </row>
    <row r="838" spans="1:19" ht="15" customHeight="1" x14ac:dyDescent="0.25">
      <c r="A838" s="122">
        <v>52498</v>
      </c>
      <c r="B838" s="65" t="s">
        <v>202</v>
      </c>
      <c r="C838" s="65" t="s">
        <v>262</v>
      </c>
      <c r="D838" s="66">
        <v>46270</v>
      </c>
      <c r="E838" s="67">
        <v>0.3</v>
      </c>
      <c r="F838" s="65" t="s">
        <v>255</v>
      </c>
      <c r="G838" s="66">
        <v>46270</v>
      </c>
      <c r="H838">
        <v>40494289</v>
      </c>
      <c r="I838">
        <v>10</v>
      </c>
      <c r="J838" s="65" t="s">
        <v>1821</v>
      </c>
      <c r="K838" s="65" t="s">
        <v>1822</v>
      </c>
      <c r="L838" s="66">
        <v>46270</v>
      </c>
      <c r="M838" s="65" t="s">
        <v>258</v>
      </c>
      <c r="N838">
        <v>3005041</v>
      </c>
      <c r="O838" s="65" t="s">
        <v>259</v>
      </c>
      <c r="P838" s="66">
        <v>46270</v>
      </c>
      <c r="Q838" s="31">
        <f t="shared" si="26"/>
        <v>1110</v>
      </c>
      <c r="R838" s="31">
        <f t="shared" si="27"/>
        <v>1128</v>
      </c>
      <c r="S838" s="29">
        <f>IF($Q838&lt;Parâmetros!$E$19,$G838-1,$G838)</f>
        <v>46270</v>
      </c>
    </row>
    <row r="839" spans="1:19" ht="15" customHeight="1" x14ac:dyDescent="0.25">
      <c r="A839" s="122">
        <v>52498</v>
      </c>
      <c r="B839" s="65" t="s">
        <v>202</v>
      </c>
      <c r="C839" s="65" t="s">
        <v>262</v>
      </c>
      <c r="D839" s="66">
        <v>46270</v>
      </c>
      <c r="E839" s="67">
        <v>0.17</v>
      </c>
      <c r="F839" s="65" t="s">
        <v>255</v>
      </c>
      <c r="G839" s="66">
        <v>46270</v>
      </c>
      <c r="H839">
        <v>40494290</v>
      </c>
      <c r="I839">
        <v>10</v>
      </c>
      <c r="J839" s="65" t="s">
        <v>1823</v>
      </c>
      <c r="K839" s="65" t="s">
        <v>1824</v>
      </c>
      <c r="L839" s="66">
        <v>46270</v>
      </c>
      <c r="M839" s="65" t="s">
        <v>258</v>
      </c>
      <c r="N839">
        <v>3005491</v>
      </c>
      <c r="O839" s="65" t="s">
        <v>259</v>
      </c>
      <c r="P839" s="66">
        <v>46270</v>
      </c>
      <c r="Q839" s="31">
        <f t="shared" si="26"/>
        <v>1129</v>
      </c>
      <c r="R839" s="31">
        <f t="shared" si="27"/>
        <v>1139</v>
      </c>
      <c r="S839" s="29">
        <f>IF($Q839&lt;Parâmetros!$E$19,$G839-1,$G839)</f>
        <v>46270</v>
      </c>
    </row>
    <row r="840" spans="1:19" ht="15" customHeight="1" x14ac:dyDescent="0.25">
      <c r="A840" s="122">
        <v>52498</v>
      </c>
      <c r="B840" s="65" t="s">
        <v>202</v>
      </c>
      <c r="C840" s="65" t="s">
        <v>262</v>
      </c>
      <c r="D840" s="66">
        <v>46270</v>
      </c>
      <c r="E840" s="67">
        <v>0.35</v>
      </c>
      <c r="F840" s="65" t="s">
        <v>255</v>
      </c>
      <c r="G840" s="66">
        <v>46270</v>
      </c>
      <c r="H840">
        <v>40494292</v>
      </c>
      <c r="I840">
        <v>10</v>
      </c>
      <c r="J840" s="65" t="s">
        <v>1825</v>
      </c>
      <c r="K840" s="65" t="s">
        <v>1826</v>
      </c>
      <c r="L840" s="66">
        <v>46270</v>
      </c>
      <c r="M840" s="65" t="s">
        <v>258</v>
      </c>
      <c r="N840">
        <v>3007031</v>
      </c>
      <c r="O840" s="65" t="s">
        <v>259</v>
      </c>
      <c r="P840" s="66">
        <v>46270</v>
      </c>
      <c r="Q840" s="31">
        <f t="shared" si="26"/>
        <v>1163</v>
      </c>
      <c r="R840" s="31">
        <f t="shared" si="27"/>
        <v>1183</v>
      </c>
      <c r="S840" s="29">
        <f>IF($Q840&lt;Parâmetros!$E$19,$G840-1,$G840)</f>
        <v>46270</v>
      </c>
    </row>
    <row r="841" spans="1:19" ht="15" customHeight="1" x14ac:dyDescent="0.25">
      <c r="A841" s="122">
        <v>52498</v>
      </c>
      <c r="B841" s="65" t="s">
        <v>202</v>
      </c>
      <c r="C841" s="65" t="s">
        <v>262</v>
      </c>
      <c r="D841" s="66">
        <v>46270</v>
      </c>
      <c r="E841" s="67">
        <v>0.27</v>
      </c>
      <c r="F841" s="65" t="s">
        <v>255</v>
      </c>
      <c r="G841" s="66">
        <v>46270</v>
      </c>
      <c r="H841">
        <v>40494431</v>
      </c>
      <c r="I841">
        <v>10</v>
      </c>
      <c r="J841" s="65" t="s">
        <v>1827</v>
      </c>
      <c r="K841" s="65" t="s">
        <v>1828</v>
      </c>
      <c r="L841" s="66">
        <v>46270</v>
      </c>
      <c r="M841" s="65" t="s">
        <v>258</v>
      </c>
      <c r="N841">
        <v>3010411</v>
      </c>
      <c r="O841" s="65" t="s">
        <v>259</v>
      </c>
      <c r="P841" s="66">
        <v>46270</v>
      </c>
      <c r="Q841" s="31">
        <f t="shared" si="26"/>
        <v>1184</v>
      </c>
      <c r="R841" s="31">
        <f t="shared" si="27"/>
        <v>1200</v>
      </c>
      <c r="S841" s="29">
        <f>IF($Q841&lt;Parâmetros!$E$19,$G841-1,$G841)</f>
        <v>46270</v>
      </c>
    </row>
    <row r="842" spans="1:19" ht="15" customHeight="1" x14ac:dyDescent="0.25">
      <c r="A842" s="122">
        <v>52498</v>
      </c>
      <c r="B842" s="65" t="s">
        <v>202</v>
      </c>
      <c r="C842" s="65" t="s">
        <v>262</v>
      </c>
      <c r="D842" s="66">
        <v>46270</v>
      </c>
      <c r="E842" s="67">
        <v>0.13</v>
      </c>
      <c r="F842" s="65" t="s">
        <v>255</v>
      </c>
      <c r="G842" s="66">
        <v>46270</v>
      </c>
      <c r="H842">
        <v>40494433</v>
      </c>
      <c r="I842">
        <v>10</v>
      </c>
      <c r="J842" s="65" t="s">
        <v>1829</v>
      </c>
      <c r="K842" s="65" t="s">
        <v>1830</v>
      </c>
      <c r="L842" s="66">
        <v>46270</v>
      </c>
      <c r="M842" s="65" t="s">
        <v>258</v>
      </c>
      <c r="N842">
        <v>3010409</v>
      </c>
      <c r="O842" s="65" t="s">
        <v>259</v>
      </c>
      <c r="P842" s="66">
        <v>46270</v>
      </c>
      <c r="Q842" s="31">
        <f t="shared" si="26"/>
        <v>1201</v>
      </c>
      <c r="R842" s="31">
        <f t="shared" si="27"/>
        <v>1209</v>
      </c>
      <c r="S842" s="29">
        <f>IF($Q842&lt;Parâmetros!$E$19,$G842-1,$G842)</f>
        <v>46270</v>
      </c>
    </row>
    <row r="843" spans="1:19" ht="15" customHeight="1" x14ac:dyDescent="0.25">
      <c r="A843" s="122">
        <v>52498</v>
      </c>
      <c r="B843" s="65" t="s">
        <v>202</v>
      </c>
      <c r="C843" s="65" t="s">
        <v>262</v>
      </c>
      <c r="D843" s="66">
        <v>46270</v>
      </c>
      <c r="E843" s="67">
        <v>7.0000000000000007E-2</v>
      </c>
      <c r="F843" s="65" t="s">
        <v>255</v>
      </c>
      <c r="G843" s="66">
        <v>46270</v>
      </c>
      <c r="H843">
        <v>40494579</v>
      </c>
      <c r="I843">
        <v>10</v>
      </c>
      <c r="J843" s="65" t="s">
        <v>1831</v>
      </c>
      <c r="K843" s="65" t="s">
        <v>1832</v>
      </c>
      <c r="L843" s="66">
        <v>46270</v>
      </c>
      <c r="M843" s="65" t="s">
        <v>258</v>
      </c>
      <c r="N843" s="65" t="s">
        <v>264</v>
      </c>
      <c r="O843" s="65" t="s">
        <v>259</v>
      </c>
      <c r="P843" s="66">
        <v>46270</v>
      </c>
      <c r="Q843" s="31">
        <f t="shared" si="26"/>
        <v>1231</v>
      </c>
      <c r="R843" s="31">
        <f t="shared" si="27"/>
        <v>1235</v>
      </c>
      <c r="S843" s="29">
        <f>IF($Q843&lt;Parâmetros!$E$19,$G843-1,$G843)</f>
        <v>46270</v>
      </c>
    </row>
    <row r="844" spans="1:19" ht="15" customHeight="1" x14ac:dyDescent="0.25">
      <c r="A844" s="122">
        <v>52498</v>
      </c>
      <c r="B844" s="65" t="s">
        <v>202</v>
      </c>
      <c r="C844" s="65" t="s">
        <v>262</v>
      </c>
      <c r="D844" s="66">
        <v>46270</v>
      </c>
      <c r="E844" s="67">
        <v>0.02</v>
      </c>
      <c r="F844" s="65" t="s">
        <v>255</v>
      </c>
      <c r="G844" s="66">
        <v>46270</v>
      </c>
      <c r="H844">
        <v>40494579</v>
      </c>
      <c r="I844">
        <v>90</v>
      </c>
      <c r="J844" s="65" t="s">
        <v>1833</v>
      </c>
      <c r="K844" s="65" t="s">
        <v>1834</v>
      </c>
      <c r="L844" s="66">
        <v>46270</v>
      </c>
      <c r="M844" s="65" t="s">
        <v>258</v>
      </c>
      <c r="N844" s="65" t="s">
        <v>264</v>
      </c>
      <c r="O844" s="65" t="s">
        <v>259</v>
      </c>
      <c r="P844" s="66">
        <v>46270</v>
      </c>
      <c r="Q844" s="31">
        <f t="shared" si="26"/>
        <v>1238</v>
      </c>
      <c r="R844" s="31">
        <f t="shared" si="27"/>
        <v>1239</v>
      </c>
      <c r="S844" s="29">
        <f>IF($Q844&lt;Parâmetros!$E$19,$G844-1,$G844)</f>
        <v>46270</v>
      </c>
    </row>
    <row r="845" spans="1:19" ht="15" customHeight="1" x14ac:dyDescent="0.25">
      <c r="A845" s="122">
        <v>52498</v>
      </c>
      <c r="B845" s="65" t="s">
        <v>202</v>
      </c>
      <c r="C845" s="65" t="s">
        <v>262</v>
      </c>
      <c r="D845" s="66">
        <v>46270</v>
      </c>
      <c r="E845" s="67">
        <v>0.21</v>
      </c>
      <c r="F845" s="65" t="s">
        <v>255</v>
      </c>
      <c r="G845" s="66">
        <v>46270</v>
      </c>
      <c r="H845">
        <v>40494580</v>
      </c>
      <c r="I845">
        <v>10</v>
      </c>
      <c r="J845" s="65" t="s">
        <v>1835</v>
      </c>
      <c r="K845" s="65" t="s">
        <v>1836</v>
      </c>
      <c r="L845" s="66">
        <v>46270</v>
      </c>
      <c r="M845" s="65" t="s">
        <v>258</v>
      </c>
      <c r="N845">
        <v>3010324</v>
      </c>
      <c r="O845" s="65" t="s">
        <v>259</v>
      </c>
      <c r="P845" s="66">
        <v>46270</v>
      </c>
      <c r="Q845" s="31">
        <f t="shared" si="26"/>
        <v>1254</v>
      </c>
      <c r="R845" s="31">
        <f t="shared" si="27"/>
        <v>1267</v>
      </c>
      <c r="S845" s="29">
        <f>IF($Q845&lt;Parâmetros!$E$19,$G845-1,$G845)</f>
        <v>46270</v>
      </c>
    </row>
    <row r="846" spans="1:19" ht="15" customHeight="1" x14ac:dyDescent="0.25">
      <c r="A846" s="122">
        <v>52498</v>
      </c>
      <c r="B846" s="65" t="s">
        <v>202</v>
      </c>
      <c r="C846" s="65" t="s">
        <v>262</v>
      </c>
      <c r="D846" s="66">
        <v>46270</v>
      </c>
      <c r="E846" s="67">
        <v>0.01</v>
      </c>
      <c r="F846" s="65" t="s">
        <v>255</v>
      </c>
      <c r="G846" s="66">
        <v>46270</v>
      </c>
      <c r="H846">
        <v>40499972</v>
      </c>
      <c r="I846">
        <v>20</v>
      </c>
      <c r="J846" s="65" t="s">
        <v>1837</v>
      </c>
      <c r="K846" s="65" t="s">
        <v>1838</v>
      </c>
      <c r="L846" s="66">
        <v>46270</v>
      </c>
      <c r="M846" s="65" t="s">
        <v>261</v>
      </c>
      <c r="N846" s="65" t="s">
        <v>264</v>
      </c>
      <c r="O846" s="65" t="s">
        <v>259</v>
      </c>
      <c r="P846" s="66">
        <v>46270</v>
      </c>
      <c r="Q846" s="31">
        <f t="shared" si="26"/>
        <v>1268</v>
      </c>
      <c r="R846" s="31">
        <f t="shared" si="27"/>
        <v>1269</v>
      </c>
      <c r="S846" s="29">
        <f>IF($Q846&lt;Parâmetros!$E$19,$G846-1,$G846)</f>
        <v>46270</v>
      </c>
    </row>
    <row r="847" spans="1:19" ht="15" customHeight="1" x14ac:dyDescent="0.25">
      <c r="A847" s="122">
        <v>52498</v>
      </c>
      <c r="B847" s="65" t="s">
        <v>202</v>
      </c>
      <c r="C847" s="65" t="s">
        <v>262</v>
      </c>
      <c r="D847" s="66">
        <v>46270</v>
      </c>
      <c r="E847" s="67">
        <v>0.26</v>
      </c>
      <c r="F847" s="65" t="s">
        <v>255</v>
      </c>
      <c r="G847" s="66">
        <v>46270</v>
      </c>
      <c r="H847">
        <v>40507787</v>
      </c>
      <c r="I847">
        <v>10</v>
      </c>
      <c r="J847" s="65" t="s">
        <v>1839</v>
      </c>
      <c r="K847" s="65" t="s">
        <v>1840</v>
      </c>
      <c r="L847" s="66">
        <v>46270</v>
      </c>
      <c r="M847" s="65" t="s">
        <v>258</v>
      </c>
      <c r="N847">
        <v>3002808</v>
      </c>
      <c r="O847" s="65" t="s">
        <v>259</v>
      </c>
      <c r="P847" s="66">
        <v>46270</v>
      </c>
      <c r="Q847" s="31">
        <f t="shared" si="26"/>
        <v>1269</v>
      </c>
      <c r="R847" s="31">
        <f t="shared" si="27"/>
        <v>1285</v>
      </c>
      <c r="S847" s="29">
        <f>IF($Q847&lt;Parâmetros!$E$19,$G847-1,$G847)</f>
        <v>46270</v>
      </c>
    </row>
    <row r="848" spans="1:19" ht="15" customHeight="1" x14ac:dyDescent="0.25">
      <c r="A848" s="122">
        <v>52498</v>
      </c>
      <c r="B848" s="65" t="s">
        <v>202</v>
      </c>
      <c r="C848" s="65" t="s">
        <v>262</v>
      </c>
      <c r="D848" s="66">
        <v>46270</v>
      </c>
      <c r="E848" s="67">
        <v>0.17</v>
      </c>
      <c r="F848" s="65" t="s">
        <v>255</v>
      </c>
      <c r="G848" s="66">
        <v>46270</v>
      </c>
      <c r="H848">
        <v>40507792</v>
      </c>
      <c r="I848">
        <v>10</v>
      </c>
      <c r="J848" s="65" t="s">
        <v>1841</v>
      </c>
      <c r="K848" s="65" t="s">
        <v>1842</v>
      </c>
      <c r="L848" s="66">
        <v>46270</v>
      </c>
      <c r="M848" s="65" t="s">
        <v>258</v>
      </c>
      <c r="N848">
        <v>3010380</v>
      </c>
      <c r="O848" s="65" t="s">
        <v>259</v>
      </c>
      <c r="P848" s="66">
        <v>46270</v>
      </c>
      <c r="Q848" s="31">
        <f t="shared" si="26"/>
        <v>1286</v>
      </c>
      <c r="R848" s="31">
        <f t="shared" si="27"/>
        <v>1296</v>
      </c>
      <c r="S848" s="29">
        <f>IF($Q848&lt;Parâmetros!$E$19,$G848-1,$G848)</f>
        <v>46270</v>
      </c>
    </row>
    <row r="849" spans="1:19" ht="15" customHeight="1" x14ac:dyDescent="0.25">
      <c r="A849" s="122">
        <v>52498</v>
      </c>
      <c r="B849" s="65" t="s">
        <v>202</v>
      </c>
      <c r="C849" s="65" t="s">
        <v>262</v>
      </c>
      <c r="D849" s="66">
        <v>46270</v>
      </c>
      <c r="E849" s="67">
        <v>0.15</v>
      </c>
      <c r="F849" s="65" t="s">
        <v>255</v>
      </c>
      <c r="G849" s="66">
        <v>46270</v>
      </c>
      <c r="H849">
        <v>40508700</v>
      </c>
      <c r="I849">
        <v>10</v>
      </c>
      <c r="J849" s="65" t="s">
        <v>1843</v>
      </c>
      <c r="K849" s="65" t="s">
        <v>1844</v>
      </c>
      <c r="L849" s="66">
        <v>46270</v>
      </c>
      <c r="M849" s="65" t="s">
        <v>258</v>
      </c>
      <c r="N849">
        <v>3005550</v>
      </c>
      <c r="O849" s="65" t="s">
        <v>259</v>
      </c>
      <c r="P849" s="66">
        <v>46270</v>
      </c>
      <c r="Q849" s="31">
        <f t="shared" si="26"/>
        <v>1297</v>
      </c>
      <c r="R849" s="31">
        <f t="shared" si="27"/>
        <v>1306</v>
      </c>
      <c r="S849" s="29">
        <f>IF($Q849&lt;Parâmetros!$E$19,$G849-1,$G849)</f>
        <v>46270</v>
      </c>
    </row>
    <row r="850" spans="1:19" ht="15" customHeight="1" x14ac:dyDescent="0.25">
      <c r="A850" s="122">
        <v>52498</v>
      </c>
      <c r="B850" s="65" t="s">
        <v>202</v>
      </c>
      <c r="C850" s="65" t="s">
        <v>262</v>
      </c>
      <c r="D850" s="66">
        <v>46270</v>
      </c>
      <c r="E850" s="67">
        <v>0.21</v>
      </c>
      <c r="F850" s="65" t="s">
        <v>255</v>
      </c>
      <c r="G850" s="66">
        <v>46270</v>
      </c>
      <c r="H850">
        <v>40508716</v>
      </c>
      <c r="I850">
        <v>10</v>
      </c>
      <c r="J850" s="65" t="s">
        <v>1845</v>
      </c>
      <c r="K850" s="65" t="s">
        <v>1846</v>
      </c>
      <c r="L850" s="66">
        <v>46270</v>
      </c>
      <c r="M850" s="65" t="s">
        <v>258</v>
      </c>
      <c r="N850">
        <v>3002992</v>
      </c>
      <c r="O850" s="65" t="s">
        <v>259</v>
      </c>
      <c r="P850" s="66">
        <v>46270</v>
      </c>
      <c r="Q850" s="31">
        <f t="shared" si="26"/>
        <v>1307</v>
      </c>
      <c r="R850" s="31">
        <f t="shared" si="27"/>
        <v>1320</v>
      </c>
      <c r="S850" s="29">
        <f>IF($Q850&lt;Parâmetros!$E$19,$G850-1,$G850)</f>
        <v>46270</v>
      </c>
    </row>
    <row r="851" spans="1:19" ht="15" customHeight="1" x14ac:dyDescent="0.25">
      <c r="A851" s="122">
        <v>52498</v>
      </c>
      <c r="B851" s="65" t="s">
        <v>202</v>
      </c>
      <c r="C851" s="65" t="s">
        <v>262</v>
      </c>
      <c r="D851" s="66">
        <v>46270</v>
      </c>
      <c r="E851" s="67">
        <v>0.56000000000000005</v>
      </c>
      <c r="F851" s="65" t="s">
        <v>255</v>
      </c>
      <c r="G851" s="66">
        <v>46270</v>
      </c>
      <c r="H851">
        <v>40508727</v>
      </c>
      <c r="I851">
        <v>10</v>
      </c>
      <c r="J851" s="65" t="s">
        <v>1847</v>
      </c>
      <c r="K851" s="65" t="s">
        <v>1848</v>
      </c>
      <c r="L851" s="66">
        <v>46270</v>
      </c>
      <c r="M851" s="65" t="s">
        <v>258</v>
      </c>
      <c r="N851" s="65" t="s">
        <v>264</v>
      </c>
      <c r="O851" s="65" t="s">
        <v>259</v>
      </c>
      <c r="P851" s="66">
        <v>46270</v>
      </c>
      <c r="Q851" s="31">
        <f t="shared" si="26"/>
        <v>1321</v>
      </c>
      <c r="R851" s="31">
        <f t="shared" si="27"/>
        <v>1354</v>
      </c>
      <c r="S851" s="29">
        <f>IF($Q851&lt;Parâmetros!$E$19,$G851-1,$G851)</f>
        <v>46270</v>
      </c>
    </row>
    <row r="852" spans="1:19" ht="15" customHeight="1" x14ac:dyDescent="0.25">
      <c r="A852" s="122">
        <v>52498</v>
      </c>
      <c r="B852" s="65" t="s">
        <v>202</v>
      </c>
      <c r="C852" s="65" t="s">
        <v>262</v>
      </c>
      <c r="D852" s="66">
        <v>46270</v>
      </c>
      <c r="E852" s="67">
        <v>0.56000000000000005</v>
      </c>
      <c r="F852" s="65" t="s">
        <v>255</v>
      </c>
      <c r="G852" s="66">
        <v>46270</v>
      </c>
      <c r="H852">
        <v>40508732</v>
      </c>
      <c r="I852">
        <v>10</v>
      </c>
      <c r="J852" s="65" t="s">
        <v>1849</v>
      </c>
      <c r="K852" s="65" t="s">
        <v>1850</v>
      </c>
      <c r="L852" s="66">
        <v>46270</v>
      </c>
      <c r="M852" s="65" t="s">
        <v>258</v>
      </c>
      <c r="N852">
        <v>3002845</v>
      </c>
      <c r="O852" s="65" t="s">
        <v>259</v>
      </c>
      <c r="P852" s="66">
        <v>46270</v>
      </c>
      <c r="Q852" s="31">
        <f t="shared" si="26"/>
        <v>1354</v>
      </c>
      <c r="R852" s="31">
        <f t="shared" si="27"/>
        <v>1388</v>
      </c>
      <c r="S852" s="29">
        <f>IF($Q852&lt;Parâmetros!$E$19,$G852-1,$G852)</f>
        <v>46270</v>
      </c>
    </row>
    <row r="853" spans="1:19" ht="15" customHeight="1" x14ac:dyDescent="0.25">
      <c r="A853" s="122">
        <v>52498</v>
      </c>
      <c r="B853" s="65" t="s">
        <v>202</v>
      </c>
      <c r="C853" s="65" t="s">
        <v>262</v>
      </c>
      <c r="D853" s="66">
        <v>46271</v>
      </c>
      <c r="E853" s="67">
        <v>6.9</v>
      </c>
      <c r="F853" s="65" t="s">
        <v>255</v>
      </c>
      <c r="G853" s="66">
        <v>46271</v>
      </c>
      <c r="H853">
        <v>40512122</v>
      </c>
      <c r="I853">
        <v>60</v>
      </c>
      <c r="J853" s="65" t="s">
        <v>1851</v>
      </c>
      <c r="K853" s="65" t="s">
        <v>1852</v>
      </c>
      <c r="L853" s="66">
        <v>46271</v>
      </c>
      <c r="M853" s="65" t="s">
        <v>261</v>
      </c>
      <c r="N853" s="65" t="s">
        <v>264</v>
      </c>
      <c r="O853" s="65" t="s">
        <v>259</v>
      </c>
      <c r="P853" s="66">
        <v>46271</v>
      </c>
      <c r="Q853" s="31">
        <f t="shared" si="26"/>
        <v>937</v>
      </c>
      <c r="R853" s="31">
        <f t="shared" si="27"/>
        <v>1351</v>
      </c>
      <c r="S853" s="29">
        <f>IF($Q853&lt;Parâmetros!$E$19,$G853-1,$G853)</f>
        <v>46271</v>
      </c>
    </row>
    <row r="854" spans="1:19" ht="15" customHeight="1" x14ac:dyDescent="0.25">
      <c r="A854" s="122">
        <v>52498</v>
      </c>
      <c r="B854" s="65" t="s">
        <v>202</v>
      </c>
      <c r="C854" s="65" t="s">
        <v>262</v>
      </c>
      <c r="D854" s="66">
        <v>46272</v>
      </c>
      <c r="E854" s="67">
        <v>0.11</v>
      </c>
      <c r="F854" s="65" t="s">
        <v>255</v>
      </c>
      <c r="G854" s="66">
        <v>46272</v>
      </c>
      <c r="H854">
        <v>40508752</v>
      </c>
      <c r="I854">
        <v>10</v>
      </c>
      <c r="J854" s="65" t="s">
        <v>869</v>
      </c>
      <c r="K854" s="65" t="s">
        <v>2483</v>
      </c>
      <c r="L854" s="66">
        <v>46272</v>
      </c>
      <c r="M854" s="65" t="s">
        <v>258</v>
      </c>
      <c r="N854">
        <v>3010332</v>
      </c>
      <c r="O854" s="65" t="s">
        <v>259</v>
      </c>
      <c r="P854" s="66">
        <v>46272</v>
      </c>
      <c r="Q854" s="31">
        <f t="shared" si="26"/>
        <v>960</v>
      </c>
      <c r="R854" s="31">
        <f t="shared" si="27"/>
        <v>966</v>
      </c>
      <c r="S854" s="29">
        <f>IF($Q854&lt;Parâmetros!$E$19,$G854-1,$G854)</f>
        <v>46272</v>
      </c>
    </row>
    <row r="855" spans="1:19" ht="15" customHeight="1" x14ac:dyDescent="0.25">
      <c r="A855" s="122">
        <v>52498</v>
      </c>
      <c r="B855" s="65" t="s">
        <v>202</v>
      </c>
      <c r="C855" s="65" t="s">
        <v>262</v>
      </c>
      <c r="D855" s="66">
        <v>46272</v>
      </c>
      <c r="E855" s="67">
        <v>0.67</v>
      </c>
      <c r="F855" s="65" t="s">
        <v>255</v>
      </c>
      <c r="G855" s="66">
        <v>46272</v>
      </c>
      <c r="H855">
        <v>40508753</v>
      </c>
      <c r="I855">
        <v>10</v>
      </c>
      <c r="J855" s="65" t="s">
        <v>2484</v>
      </c>
      <c r="K855" s="65" t="s">
        <v>2485</v>
      </c>
      <c r="L855" s="66">
        <v>46272</v>
      </c>
      <c r="M855" s="65" t="s">
        <v>258</v>
      </c>
      <c r="N855">
        <v>3010331</v>
      </c>
      <c r="O855" s="65" t="s">
        <v>259</v>
      </c>
      <c r="P855" s="66">
        <v>46272</v>
      </c>
      <c r="Q855" s="31">
        <f t="shared" si="26"/>
        <v>995</v>
      </c>
      <c r="R855" s="31">
        <f t="shared" si="27"/>
        <v>1035</v>
      </c>
      <c r="S855" s="29">
        <f>IF($Q855&lt;Parâmetros!$E$19,$G855-1,$G855)</f>
        <v>46272</v>
      </c>
    </row>
    <row r="856" spans="1:19" ht="15" customHeight="1" x14ac:dyDescent="0.25">
      <c r="A856" s="122">
        <v>52498</v>
      </c>
      <c r="B856" s="65" t="s">
        <v>202</v>
      </c>
      <c r="C856" s="65" t="s">
        <v>262</v>
      </c>
      <c r="D856" s="66">
        <v>46272</v>
      </c>
      <c r="E856" s="67">
        <v>0.9</v>
      </c>
      <c r="F856" s="65" t="s">
        <v>255</v>
      </c>
      <c r="G856" s="66">
        <v>46272</v>
      </c>
      <c r="H856">
        <v>40508769</v>
      </c>
      <c r="I856">
        <v>10</v>
      </c>
      <c r="J856" s="65" t="s">
        <v>2486</v>
      </c>
      <c r="K856" s="65" t="s">
        <v>2487</v>
      </c>
      <c r="L856" s="66">
        <v>46272</v>
      </c>
      <c r="M856" s="65" t="s">
        <v>258</v>
      </c>
      <c r="N856">
        <v>3011428</v>
      </c>
      <c r="O856" s="65" t="s">
        <v>259</v>
      </c>
      <c r="P856" s="66">
        <v>46272</v>
      </c>
      <c r="Q856" s="31">
        <f t="shared" si="26"/>
        <v>1036</v>
      </c>
      <c r="R856" s="31">
        <f t="shared" si="27"/>
        <v>1089</v>
      </c>
      <c r="S856" s="29">
        <f>IF($Q856&lt;Parâmetros!$E$19,$G856-1,$G856)</f>
        <v>46272</v>
      </c>
    </row>
    <row r="857" spans="1:19" ht="15" customHeight="1" x14ac:dyDescent="0.25">
      <c r="A857" s="122">
        <v>52498</v>
      </c>
      <c r="B857" s="65" t="s">
        <v>202</v>
      </c>
      <c r="C857" s="65" t="s">
        <v>262</v>
      </c>
      <c r="D857" s="66">
        <v>46272</v>
      </c>
      <c r="E857" s="67">
        <v>0.7</v>
      </c>
      <c r="F857" s="65" t="s">
        <v>255</v>
      </c>
      <c r="G857" s="66">
        <v>46272</v>
      </c>
      <c r="H857">
        <v>40508770</v>
      </c>
      <c r="I857">
        <v>10</v>
      </c>
      <c r="J857" s="65" t="s">
        <v>2488</v>
      </c>
      <c r="K857" s="65" t="s">
        <v>2489</v>
      </c>
      <c r="L857" s="66">
        <v>46272</v>
      </c>
      <c r="M857" s="65" t="s">
        <v>258</v>
      </c>
      <c r="N857">
        <v>3011454</v>
      </c>
      <c r="O857" s="65" t="s">
        <v>259</v>
      </c>
      <c r="P857" s="66">
        <v>46272</v>
      </c>
      <c r="Q857" s="31">
        <f t="shared" si="26"/>
        <v>1090</v>
      </c>
      <c r="R857" s="31">
        <f t="shared" si="27"/>
        <v>1132</v>
      </c>
      <c r="S857" s="29">
        <f>IF($Q857&lt;Parâmetros!$E$19,$G857-1,$G857)</f>
        <v>46272</v>
      </c>
    </row>
    <row r="858" spans="1:19" ht="15" customHeight="1" x14ac:dyDescent="0.25">
      <c r="A858" s="122">
        <v>52498</v>
      </c>
      <c r="B858" s="65" t="s">
        <v>202</v>
      </c>
      <c r="C858" s="65" t="s">
        <v>262</v>
      </c>
      <c r="D858" s="66">
        <v>46272</v>
      </c>
      <c r="E858" s="67">
        <v>0.21</v>
      </c>
      <c r="F858" s="65" t="s">
        <v>255</v>
      </c>
      <c r="G858" s="66">
        <v>46272</v>
      </c>
      <c r="H858">
        <v>40508771</v>
      </c>
      <c r="I858">
        <v>10</v>
      </c>
      <c r="J858" s="65" t="s">
        <v>2490</v>
      </c>
      <c r="K858" s="65" t="s">
        <v>2491</v>
      </c>
      <c r="L858" s="66">
        <v>46272</v>
      </c>
      <c r="M858" s="65" t="s">
        <v>258</v>
      </c>
      <c r="N858">
        <v>3011452</v>
      </c>
      <c r="O858" s="65" t="s">
        <v>259</v>
      </c>
      <c r="P858" s="66">
        <v>46272</v>
      </c>
      <c r="Q858" s="31">
        <f t="shared" si="26"/>
        <v>1156</v>
      </c>
      <c r="R858" s="31">
        <f t="shared" si="27"/>
        <v>1168</v>
      </c>
      <c r="S858" s="29">
        <f>IF($Q858&lt;Parâmetros!$E$19,$G858-1,$G858)</f>
        <v>46272</v>
      </c>
    </row>
    <row r="859" spans="1:19" ht="15" customHeight="1" x14ac:dyDescent="0.25">
      <c r="A859" s="122">
        <v>52498</v>
      </c>
      <c r="B859" s="65" t="s">
        <v>202</v>
      </c>
      <c r="C859" s="65" t="s">
        <v>262</v>
      </c>
      <c r="D859" s="66">
        <v>46272</v>
      </c>
      <c r="E859" s="67">
        <v>0.42</v>
      </c>
      <c r="F859" s="65" t="s">
        <v>255</v>
      </c>
      <c r="G859" s="66">
        <v>46272</v>
      </c>
      <c r="H859">
        <v>40508772</v>
      </c>
      <c r="I859">
        <v>10</v>
      </c>
      <c r="J859" s="65" t="s">
        <v>2492</v>
      </c>
      <c r="K859" s="65" t="s">
        <v>2493</v>
      </c>
      <c r="L859" s="66">
        <v>46272</v>
      </c>
      <c r="M859" s="65" t="s">
        <v>258</v>
      </c>
      <c r="N859">
        <v>3011478</v>
      </c>
      <c r="O859" s="65" t="s">
        <v>259</v>
      </c>
      <c r="P859" s="66">
        <v>46272</v>
      </c>
      <c r="Q859" s="31">
        <f t="shared" si="26"/>
        <v>1169</v>
      </c>
      <c r="R859" s="31">
        <f t="shared" si="27"/>
        <v>1194</v>
      </c>
      <c r="S859" s="29">
        <f>IF($Q859&lt;Parâmetros!$E$19,$G859-1,$G859)</f>
        <v>46272</v>
      </c>
    </row>
    <row r="860" spans="1:19" ht="15" customHeight="1" x14ac:dyDescent="0.25">
      <c r="A860" s="122">
        <v>52498</v>
      </c>
      <c r="B860" s="65" t="s">
        <v>202</v>
      </c>
      <c r="C860" s="65" t="s">
        <v>262</v>
      </c>
      <c r="D860" s="66">
        <v>46272</v>
      </c>
      <c r="E860" s="67">
        <v>0.25</v>
      </c>
      <c r="F860" s="65" t="s">
        <v>255</v>
      </c>
      <c r="G860" s="66">
        <v>46272</v>
      </c>
      <c r="H860">
        <v>40508773</v>
      </c>
      <c r="I860">
        <v>10</v>
      </c>
      <c r="J860" s="65" t="s">
        <v>2494</v>
      </c>
      <c r="K860" s="65" t="s">
        <v>2495</v>
      </c>
      <c r="L860" s="66">
        <v>46272</v>
      </c>
      <c r="M860" s="65" t="s">
        <v>258</v>
      </c>
      <c r="N860">
        <v>3011441</v>
      </c>
      <c r="O860" s="65" t="s">
        <v>259</v>
      </c>
      <c r="P860" s="66">
        <v>46272</v>
      </c>
      <c r="Q860" s="31">
        <f t="shared" si="26"/>
        <v>1195</v>
      </c>
      <c r="R860" s="31">
        <f t="shared" si="27"/>
        <v>1210</v>
      </c>
      <c r="S860" s="29">
        <f>IF($Q860&lt;Parâmetros!$E$19,$G860-1,$G860)</f>
        <v>46272</v>
      </c>
    </row>
    <row r="861" spans="1:19" ht="15" customHeight="1" x14ac:dyDescent="0.25">
      <c r="A861" s="122">
        <v>52498</v>
      </c>
      <c r="B861" s="65" t="s">
        <v>202</v>
      </c>
      <c r="C861" s="65" t="s">
        <v>262</v>
      </c>
      <c r="D861" s="66">
        <v>46272</v>
      </c>
      <c r="E861" s="67">
        <v>0.28000000000000003</v>
      </c>
      <c r="F861" s="65" t="s">
        <v>255</v>
      </c>
      <c r="G861" s="66">
        <v>46272</v>
      </c>
      <c r="H861">
        <v>40508774</v>
      </c>
      <c r="I861">
        <v>10</v>
      </c>
      <c r="J861" s="65" t="s">
        <v>2496</v>
      </c>
      <c r="K861" s="65" t="s">
        <v>2497</v>
      </c>
      <c r="L861" s="66">
        <v>46272</v>
      </c>
      <c r="M861" s="65" t="s">
        <v>258</v>
      </c>
      <c r="N861">
        <v>3011475</v>
      </c>
      <c r="O861" s="65" t="s">
        <v>259</v>
      </c>
      <c r="P861" s="66">
        <v>46272</v>
      </c>
      <c r="Q861" s="31">
        <f t="shared" si="26"/>
        <v>1210</v>
      </c>
      <c r="R861" s="31">
        <f t="shared" si="27"/>
        <v>1227</v>
      </c>
      <c r="S861" s="29">
        <f>IF($Q861&lt;Parâmetros!$E$19,$G861-1,$G861)</f>
        <v>46272</v>
      </c>
    </row>
    <row r="862" spans="1:19" ht="15" customHeight="1" x14ac:dyDescent="0.25">
      <c r="A862" s="122">
        <v>52498</v>
      </c>
      <c r="B862" s="65" t="s">
        <v>202</v>
      </c>
      <c r="C862" s="65" t="s">
        <v>262</v>
      </c>
      <c r="D862" s="66">
        <v>46272</v>
      </c>
      <c r="E862" s="67">
        <v>0.66</v>
      </c>
      <c r="F862" s="65" t="s">
        <v>255</v>
      </c>
      <c r="G862" s="66">
        <v>46272</v>
      </c>
      <c r="H862">
        <v>40508775</v>
      </c>
      <c r="I862">
        <v>10</v>
      </c>
      <c r="J862" s="65" t="s">
        <v>2498</v>
      </c>
      <c r="K862" s="65" t="s">
        <v>2499</v>
      </c>
      <c r="L862" s="66">
        <v>46272</v>
      </c>
      <c r="M862" s="65" t="s">
        <v>258</v>
      </c>
      <c r="N862">
        <v>3011480</v>
      </c>
      <c r="O862" s="65" t="s">
        <v>259</v>
      </c>
      <c r="P862" s="66">
        <v>46272</v>
      </c>
      <c r="Q862" s="31">
        <f t="shared" si="26"/>
        <v>1227</v>
      </c>
      <c r="R862" s="31">
        <f t="shared" si="27"/>
        <v>1267</v>
      </c>
      <c r="S862" s="29">
        <f>IF($Q862&lt;Parâmetros!$E$19,$G862-1,$G862)</f>
        <v>46272</v>
      </c>
    </row>
    <row r="863" spans="1:19" ht="15" customHeight="1" x14ac:dyDescent="0.25">
      <c r="A863" s="122">
        <v>52498</v>
      </c>
      <c r="B863" s="65" t="s">
        <v>202</v>
      </c>
      <c r="C863" s="65" t="s">
        <v>262</v>
      </c>
      <c r="D863" s="66">
        <v>46272</v>
      </c>
      <c r="E863" s="67">
        <v>0.41</v>
      </c>
      <c r="F863" s="65" t="s">
        <v>255</v>
      </c>
      <c r="G863" s="66">
        <v>46272</v>
      </c>
      <c r="H863">
        <v>40508776</v>
      </c>
      <c r="I863">
        <v>10</v>
      </c>
      <c r="J863" s="65" t="s">
        <v>2500</v>
      </c>
      <c r="K863" s="65" t="s">
        <v>2501</v>
      </c>
      <c r="L863" s="66">
        <v>46272</v>
      </c>
      <c r="M863" s="65" t="s">
        <v>258</v>
      </c>
      <c r="N863">
        <v>3011446</v>
      </c>
      <c r="O863" s="65" t="s">
        <v>259</v>
      </c>
      <c r="P863" s="66">
        <v>46272</v>
      </c>
      <c r="Q863" s="31">
        <f t="shared" si="26"/>
        <v>1269</v>
      </c>
      <c r="R863" s="31">
        <f t="shared" si="27"/>
        <v>1294</v>
      </c>
      <c r="S863" s="29">
        <f>IF($Q863&lt;Parâmetros!$E$19,$G863-1,$G863)</f>
        <v>46272</v>
      </c>
    </row>
    <row r="864" spans="1:19" ht="15" customHeight="1" x14ac:dyDescent="0.25">
      <c r="A864" s="122">
        <v>52498</v>
      </c>
      <c r="B864" s="65" t="s">
        <v>202</v>
      </c>
      <c r="C864" s="65" t="s">
        <v>262</v>
      </c>
      <c r="D864" s="66">
        <v>46272</v>
      </c>
      <c r="E864" s="67">
        <v>0.56999999999999995</v>
      </c>
      <c r="F864" s="65" t="s">
        <v>255</v>
      </c>
      <c r="G864" s="66">
        <v>46272</v>
      </c>
      <c r="H864">
        <v>40508777</v>
      </c>
      <c r="I864">
        <v>10</v>
      </c>
      <c r="J864" s="65" t="s">
        <v>2502</v>
      </c>
      <c r="K864" s="65" t="s">
        <v>2503</v>
      </c>
      <c r="L864" s="66">
        <v>46272</v>
      </c>
      <c r="M864" s="65" t="s">
        <v>258</v>
      </c>
      <c r="N864">
        <v>3011411</v>
      </c>
      <c r="O864" s="65" t="s">
        <v>259</v>
      </c>
      <c r="P864" s="66">
        <v>46272</v>
      </c>
      <c r="Q864" s="31">
        <f t="shared" si="26"/>
        <v>1294</v>
      </c>
      <c r="R864" s="31">
        <f t="shared" si="27"/>
        <v>1328</v>
      </c>
      <c r="S864" s="29">
        <f>IF($Q864&lt;Parâmetros!$E$19,$G864-1,$G864)</f>
        <v>46272</v>
      </c>
    </row>
    <row r="865" spans="1:19" ht="15" customHeight="1" x14ac:dyDescent="0.25">
      <c r="A865" s="122">
        <v>52498</v>
      </c>
      <c r="B865" s="65" t="s">
        <v>202</v>
      </c>
      <c r="C865" s="65" t="s">
        <v>262</v>
      </c>
      <c r="D865" s="66">
        <v>46272</v>
      </c>
      <c r="E865" s="67">
        <v>0.99</v>
      </c>
      <c r="F865" s="65" t="s">
        <v>255</v>
      </c>
      <c r="G865" s="66">
        <v>46272</v>
      </c>
      <c r="H865">
        <v>40511011</v>
      </c>
      <c r="I865">
        <v>20</v>
      </c>
      <c r="J865" s="65" t="s">
        <v>2504</v>
      </c>
      <c r="K865" s="65" t="s">
        <v>2505</v>
      </c>
      <c r="L865" s="66">
        <v>46272</v>
      </c>
      <c r="M865" s="65" t="s">
        <v>261</v>
      </c>
      <c r="N865">
        <v>3005825</v>
      </c>
      <c r="O865" s="65" t="s">
        <v>259</v>
      </c>
      <c r="P865" s="66">
        <v>46272</v>
      </c>
      <c r="Q865" s="31">
        <f t="shared" si="26"/>
        <v>1329</v>
      </c>
      <c r="R865" s="31">
        <f t="shared" si="27"/>
        <v>1389</v>
      </c>
      <c r="S865" s="29">
        <f>IF($Q865&lt;Parâmetros!$E$19,$G865-1,$G865)</f>
        <v>46272</v>
      </c>
    </row>
    <row r="866" spans="1:19" ht="15" customHeight="1" x14ac:dyDescent="0.25">
      <c r="A866" s="122">
        <v>52498</v>
      </c>
      <c r="B866" s="65" t="s">
        <v>202</v>
      </c>
      <c r="C866" s="65" t="s">
        <v>262</v>
      </c>
      <c r="D866" s="66">
        <v>46273</v>
      </c>
      <c r="E866" s="67">
        <v>3.4</v>
      </c>
      <c r="F866" s="65" t="s">
        <v>255</v>
      </c>
      <c r="G866" s="66">
        <v>46273</v>
      </c>
      <c r="H866">
        <v>40511827</v>
      </c>
      <c r="I866">
        <v>10</v>
      </c>
      <c r="J866" s="65" t="s">
        <v>2718</v>
      </c>
      <c r="K866" s="65" t="s">
        <v>2568</v>
      </c>
      <c r="L866" s="66">
        <v>46273</v>
      </c>
      <c r="M866" s="65" t="s">
        <v>261</v>
      </c>
      <c r="N866">
        <v>3002875</v>
      </c>
      <c r="O866" s="65" t="s">
        <v>259</v>
      </c>
      <c r="P866" s="66">
        <v>46273</v>
      </c>
      <c r="Q866" s="31">
        <f t="shared" si="26"/>
        <v>935</v>
      </c>
      <c r="R866" s="31">
        <f t="shared" si="27"/>
        <v>1140</v>
      </c>
      <c r="S866" s="29">
        <f>IF($Q866&lt;Parâmetros!$E$19,$G866-1,$G866)</f>
        <v>46273</v>
      </c>
    </row>
    <row r="867" spans="1:19" ht="15" customHeight="1" x14ac:dyDescent="0.25">
      <c r="A867" s="122">
        <v>52498</v>
      </c>
      <c r="B867" s="65" t="s">
        <v>202</v>
      </c>
      <c r="C867" s="65" t="s">
        <v>262</v>
      </c>
      <c r="D867" s="66">
        <v>46273</v>
      </c>
      <c r="E867" s="67">
        <v>2.61</v>
      </c>
      <c r="F867" s="65" t="s">
        <v>255</v>
      </c>
      <c r="G867" s="66">
        <v>46273</v>
      </c>
      <c r="H867">
        <v>40513041</v>
      </c>
      <c r="I867">
        <v>20</v>
      </c>
      <c r="J867" s="65" t="s">
        <v>2719</v>
      </c>
      <c r="K867" s="65" t="s">
        <v>2720</v>
      </c>
      <c r="L867" s="66">
        <v>46273</v>
      </c>
      <c r="M867" s="65" t="s">
        <v>261</v>
      </c>
      <c r="N867">
        <v>3013279</v>
      </c>
      <c r="O867" s="65" t="s">
        <v>259</v>
      </c>
      <c r="P867" s="66">
        <v>46273</v>
      </c>
      <c r="Q867" s="31">
        <f t="shared" si="26"/>
        <v>1180</v>
      </c>
      <c r="R867" s="31">
        <f t="shared" si="27"/>
        <v>1336</v>
      </c>
      <c r="S867" s="29">
        <f>IF($Q867&lt;Parâmetros!$E$19,$G867-1,$G867)</f>
        <v>46273</v>
      </c>
    </row>
    <row r="868" spans="1:19" ht="15" customHeight="1" x14ac:dyDescent="0.25">
      <c r="A868" s="122">
        <v>52498</v>
      </c>
      <c r="B868" s="65" t="s">
        <v>202</v>
      </c>
      <c r="C868" s="65" t="s">
        <v>262</v>
      </c>
      <c r="D868" s="66">
        <v>46275</v>
      </c>
      <c r="E868" s="67">
        <v>6.95</v>
      </c>
      <c r="F868" s="65" t="s">
        <v>255</v>
      </c>
      <c r="G868" s="66">
        <v>46275</v>
      </c>
      <c r="H868">
        <v>40513807</v>
      </c>
      <c r="I868">
        <v>10</v>
      </c>
      <c r="J868" s="65" t="s">
        <v>3108</v>
      </c>
      <c r="K868" s="65" t="s">
        <v>3109</v>
      </c>
      <c r="L868" s="66">
        <v>46275</v>
      </c>
      <c r="M868" s="65" t="s">
        <v>261</v>
      </c>
      <c r="N868">
        <v>3007819</v>
      </c>
      <c r="O868" s="65" t="s">
        <v>259</v>
      </c>
      <c r="P868" s="66">
        <v>46275</v>
      </c>
      <c r="Q868" s="31">
        <f t="shared" si="26"/>
        <v>947</v>
      </c>
      <c r="R868" s="31">
        <f t="shared" si="27"/>
        <v>1364</v>
      </c>
      <c r="S868" s="29">
        <f>IF($Q868&lt;Parâmetros!$E$19,$G868-1,$G868)</f>
        <v>46275</v>
      </c>
    </row>
    <row r="869" spans="1:19" ht="15" customHeight="1" x14ac:dyDescent="0.25">
      <c r="A869" s="122">
        <v>52498</v>
      </c>
      <c r="B869" s="65" t="s">
        <v>202</v>
      </c>
      <c r="C869" s="65" t="s">
        <v>262</v>
      </c>
      <c r="D869" s="66">
        <v>46276</v>
      </c>
      <c r="E869" s="67">
        <v>3.74</v>
      </c>
      <c r="F869" s="65" t="s">
        <v>255</v>
      </c>
      <c r="G869" s="66">
        <v>46276</v>
      </c>
      <c r="H869">
        <v>40496567</v>
      </c>
      <c r="I869">
        <v>10</v>
      </c>
      <c r="J869" s="65" t="s">
        <v>3412</v>
      </c>
      <c r="K869" s="65" t="s">
        <v>3413</v>
      </c>
      <c r="L869" s="66">
        <v>46276</v>
      </c>
      <c r="M869" s="65" t="s">
        <v>261</v>
      </c>
      <c r="N869">
        <v>3010404</v>
      </c>
      <c r="O869" s="65" t="s">
        <v>259</v>
      </c>
      <c r="P869" s="66">
        <v>46276</v>
      </c>
      <c r="Q869" s="31">
        <f t="shared" si="26"/>
        <v>947</v>
      </c>
      <c r="R869" s="31">
        <f t="shared" si="27"/>
        <v>1172</v>
      </c>
      <c r="S869" s="29">
        <f>IF($Q869&lt;Parâmetros!$E$19,$G869-1,$G869)</f>
        <v>46276</v>
      </c>
    </row>
    <row r="870" spans="1:19" ht="15" customHeight="1" x14ac:dyDescent="0.25">
      <c r="A870" s="122">
        <v>52498</v>
      </c>
      <c r="B870" s="65" t="s">
        <v>202</v>
      </c>
      <c r="C870" s="65" t="s">
        <v>262</v>
      </c>
      <c r="D870" s="66">
        <v>46276</v>
      </c>
      <c r="E870" s="67">
        <v>1.1599999999999999</v>
      </c>
      <c r="F870" s="65" t="s">
        <v>255</v>
      </c>
      <c r="G870" s="66">
        <v>46276</v>
      </c>
      <c r="H870">
        <v>40514358</v>
      </c>
      <c r="I870">
        <v>10</v>
      </c>
      <c r="J870" s="65" t="s">
        <v>3414</v>
      </c>
      <c r="K870" s="65" t="s">
        <v>3415</v>
      </c>
      <c r="L870" s="66">
        <v>46276</v>
      </c>
      <c r="M870" s="65" t="s">
        <v>261</v>
      </c>
      <c r="N870">
        <v>3011583</v>
      </c>
      <c r="O870" s="65" t="s">
        <v>259</v>
      </c>
      <c r="P870" s="66">
        <v>46276</v>
      </c>
      <c r="Q870" s="31">
        <f t="shared" si="26"/>
        <v>1186</v>
      </c>
      <c r="R870" s="31">
        <f t="shared" si="27"/>
        <v>1256</v>
      </c>
      <c r="S870" s="29">
        <f>IF($Q870&lt;Parâmetros!$E$19,$G870-1,$G870)</f>
        <v>46276</v>
      </c>
    </row>
    <row r="871" spans="1:19" ht="15" customHeight="1" x14ac:dyDescent="0.25">
      <c r="A871" s="122">
        <v>53173</v>
      </c>
      <c r="B871" s="65" t="s">
        <v>234</v>
      </c>
      <c r="C871" s="65" t="s">
        <v>254</v>
      </c>
      <c r="D871" s="66">
        <v>46265</v>
      </c>
      <c r="E871" s="67">
        <v>1.2</v>
      </c>
      <c r="F871" s="65" t="s">
        <v>255</v>
      </c>
      <c r="G871" s="66">
        <v>46265</v>
      </c>
      <c r="H871">
        <v>40506290</v>
      </c>
      <c r="I871">
        <v>10</v>
      </c>
      <c r="J871" s="65" t="s">
        <v>460</v>
      </c>
      <c r="K871" s="65" t="s">
        <v>461</v>
      </c>
      <c r="L871" s="66">
        <v>46265</v>
      </c>
      <c r="M871" s="65" t="s">
        <v>258</v>
      </c>
      <c r="N871" s="65" t="s">
        <v>264</v>
      </c>
      <c r="O871" s="65" t="s">
        <v>259</v>
      </c>
      <c r="P871" s="66">
        <v>46265</v>
      </c>
      <c r="Q871" s="31">
        <f t="shared" si="26"/>
        <v>14</v>
      </c>
      <c r="R871" s="31">
        <f t="shared" si="27"/>
        <v>86</v>
      </c>
      <c r="S871" s="29">
        <f>IF($Q871&lt;Parâmetros!$E$19,$G871-1,$G871)</f>
        <v>46264</v>
      </c>
    </row>
    <row r="872" spans="1:19" ht="15" customHeight="1" x14ac:dyDescent="0.25">
      <c r="A872" s="122">
        <v>53173</v>
      </c>
      <c r="B872" s="65" t="s">
        <v>234</v>
      </c>
      <c r="C872" s="65" t="s">
        <v>254</v>
      </c>
      <c r="D872" s="66">
        <v>46265</v>
      </c>
      <c r="E872" s="67">
        <v>0.03</v>
      </c>
      <c r="F872" s="65" t="s">
        <v>255</v>
      </c>
      <c r="G872" s="66">
        <v>46265</v>
      </c>
      <c r="H872">
        <v>40499366</v>
      </c>
      <c r="I872">
        <v>10</v>
      </c>
      <c r="J872" s="65" t="s">
        <v>462</v>
      </c>
      <c r="K872" s="65" t="s">
        <v>463</v>
      </c>
      <c r="L872" s="66">
        <v>46265</v>
      </c>
      <c r="M872" s="65" t="s">
        <v>258</v>
      </c>
      <c r="N872">
        <v>3002482</v>
      </c>
      <c r="O872" s="65" t="s">
        <v>259</v>
      </c>
      <c r="P872" s="66">
        <v>46265</v>
      </c>
      <c r="Q872" s="31">
        <f t="shared" si="26"/>
        <v>87</v>
      </c>
      <c r="R872" s="31">
        <f t="shared" si="27"/>
        <v>89</v>
      </c>
      <c r="S872" s="29">
        <f>IF($Q872&lt;Parâmetros!$E$19,$G872-1,$G872)</f>
        <v>46264</v>
      </c>
    </row>
    <row r="873" spans="1:19" ht="15" customHeight="1" x14ac:dyDescent="0.25">
      <c r="A873" s="122">
        <v>53173</v>
      </c>
      <c r="B873" s="65" t="s">
        <v>234</v>
      </c>
      <c r="C873" s="65" t="s">
        <v>254</v>
      </c>
      <c r="D873" s="66">
        <v>46265</v>
      </c>
      <c r="E873" s="67">
        <v>2.5499999999999998</v>
      </c>
      <c r="F873" s="65" t="s">
        <v>255</v>
      </c>
      <c r="G873" s="66">
        <v>46265</v>
      </c>
      <c r="H873">
        <v>40506258</v>
      </c>
      <c r="I873">
        <v>10</v>
      </c>
      <c r="J873" s="65" t="s">
        <v>464</v>
      </c>
      <c r="K873" s="65" t="s">
        <v>465</v>
      </c>
      <c r="L873" s="66">
        <v>46265</v>
      </c>
      <c r="M873" s="65" t="s">
        <v>258</v>
      </c>
      <c r="N873" s="65" t="s">
        <v>264</v>
      </c>
      <c r="O873" s="65" t="s">
        <v>259</v>
      </c>
      <c r="P873" s="66">
        <v>46265</v>
      </c>
      <c r="Q873" s="31">
        <f t="shared" si="26"/>
        <v>90</v>
      </c>
      <c r="R873" s="31">
        <f t="shared" si="27"/>
        <v>243</v>
      </c>
      <c r="S873" s="29">
        <f>IF($Q873&lt;Parâmetros!$E$19,$G873-1,$G873)</f>
        <v>46264</v>
      </c>
    </row>
    <row r="874" spans="1:19" ht="15" customHeight="1" x14ac:dyDescent="0.25">
      <c r="A874" s="122">
        <v>53173</v>
      </c>
      <c r="B874" s="65" t="s">
        <v>234</v>
      </c>
      <c r="C874" s="65" t="s">
        <v>254</v>
      </c>
      <c r="D874" s="66">
        <v>46265</v>
      </c>
      <c r="E874" s="67">
        <v>-2.5499999999999998</v>
      </c>
      <c r="F874" s="65" t="s">
        <v>255</v>
      </c>
      <c r="G874" s="66">
        <v>46265</v>
      </c>
      <c r="H874">
        <v>40506258</v>
      </c>
      <c r="I874">
        <v>10</v>
      </c>
      <c r="J874" s="65" t="s">
        <v>464</v>
      </c>
      <c r="K874" s="65" t="s">
        <v>465</v>
      </c>
      <c r="L874" s="66">
        <v>46265</v>
      </c>
      <c r="M874" s="65" t="s">
        <v>258</v>
      </c>
      <c r="N874" s="65" t="s">
        <v>264</v>
      </c>
      <c r="O874" s="65" t="s">
        <v>259</v>
      </c>
      <c r="P874" s="66">
        <v>46265</v>
      </c>
      <c r="Q874" s="31">
        <f t="shared" si="26"/>
        <v>90</v>
      </c>
      <c r="R874" s="31">
        <f t="shared" si="27"/>
        <v>243</v>
      </c>
      <c r="S874" s="29">
        <f>IF($Q874&lt;Parâmetros!$E$19,$G874-1,$G874)</f>
        <v>46264</v>
      </c>
    </row>
    <row r="875" spans="1:19" ht="15" customHeight="1" x14ac:dyDescent="0.25">
      <c r="A875" s="122">
        <v>53173</v>
      </c>
      <c r="B875" s="65" t="s">
        <v>234</v>
      </c>
      <c r="C875" s="65" t="s">
        <v>254</v>
      </c>
      <c r="D875" s="66">
        <v>46265</v>
      </c>
      <c r="E875" s="67">
        <v>1.07</v>
      </c>
      <c r="F875" s="65" t="s">
        <v>255</v>
      </c>
      <c r="G875" s="66">
        <v>46265</v>
      </c>
      <c r="H875">
        <v>40506258</v>
      </c>
      <c r="I875">
        <v>10</v>
      </c>
      <c r="J875" s="65" t="s">
        <v>309</v>
      </c>
      <c r="K875" s="65" t="s">
        <v>431</v>
      </c>
      <c r="L875" s="66">
        <v>46265</v>
      </c>
      <c r="M875" s="65" t="s">
        <v>258</v>
      </c>
      <c r="N875" s="65" t="s">
        <v>264</v>
      </c>
      <c r="O875" s="65" t="s">
        <v>259</v>
      </c>
      <c r="P875" s="66">
        <v>46265</v>
      </c>
      <c r="Q875" s="31">
        <f t="shared" si="26"/>
        <v>91</v>
      </c>
      <c r="R875" s="31">
        <f t="shared" si="27"/>
        <v>155</v>
      </c>
      <c r="S875" s="29">
        <f>IF($Q875&lt;Parâmetros!$E$19,$G875-1,$G875)</f>
        <v>46264</v>
      </c>
    </row>
    <row r="876" spans="1:19" ht="15" customHeight="1" x14ac:dyDescent="0.25">
      <c r="A876" s="122">
        <v>53173</v>
      </c>
      <c r="B876" s="65" t="s">
        <v>234</v>
      </c>
      <c r="C876" s="65" t="s">
        <v>254</v>
      </c>
      <c r="D876" s="66">
        <v>46265</v>
      </c>
      <c r="E876" s="67">
        <v>1.33</v>
      </c>
      <c r="F876" s="65" t="s">
        <v>255</v>
      </c>
      <c r="G876" s="66">
        <v>46265</v>
      </c>
      <c r="H876">
        <v>40510166</v>
      </c>
      <c r="I876">
        <v>10</v>
      </c>
      <c r="J876" s="65" t="s">
        <v>466</v>
      </c>
      <c r="K876" s="65" t="s">
        <v>272</v>
      </c>
      <c r="L876" s="66">
        <v>46265</v>
      </c>
      <c r="M876" s="65" t="s">
        <v>261</v>
      </c>
      <c r="N876" s="65" t="s">
        <v>264</v>
      </c>
      <c r="O876" s="65" t="s">
        <v>259</v>
      </c>
      <c r="P876" s="66">
        <v>46265</v>
      </c>
      <c r="Q876" s="31">
        <f t="shared" si="26"/>
        <v>160</v>
      </c>
      <c r="R876" s="31">
        <f t="shared" si="27"/>
        <v>240</v>
      </c>
      <c r="S876" s="29">
        <f>IF($Q876&lt;Parâmetros!$E$19,$G876-1,$G876)</f>
        <v>46264</v>
      </c>
    </row>
    <row r="877" spans="1:19" ht="15" customHeight="1" x14ac:dyDescent="0.25">
      <c r="A877" s="122">
        <v>53173</v>
      </c>
      <c r="B877" s="65" t="s">
        <v>234</v>
      </c>
      <c r="C877" s="65" t="s">
        <v>254</v>
      </c>
      <c r="D877" s="66">
        <v>46265</v>
      </c>
      <c r="E877" s="67">
        <v>0.28000000000000003</v>
      </c>
      <c r="F877" s="65" t="s">
        <v>255</v>
      </c>
      <c r="G877" s="66">
        <v>46265</v>
      </c>
      <c r="H877">
        <v>40499380</v>
      </c>
      <c r="I877">
        <v>10</v>
      </c>
      <c r="J877" s="65" t="s">
        <v>467</v>
      </c>
      <c r="K877" s="65" t="s">
        <v>468</v>
      </c>
      <c r="L877" s="66">
        <v>46265</v>
      </c>
      <c r="M877" s="65" t="s">
        <v>258</v>
      </c>
      <c r="N877" s="65" t="s">
        <v>264</v>
      </c>
      <c r="O877" s="65" t="s">
        <v>259</v>
      </c>
      <c r="P877" s="66">
        <v>46265</v>
      </c>
      <c r="Q877" s="31">
        <f t="shared" si="26"/>
        <v>252</v>
      </c>
      <c r="R877" s="31">
        <f t="shared" si="27"/>
        <v>269</v>
      </c>
      <c r="S877" s="29">
        <f>IF($Q877&lt;Parâmetros!$E$19,$G877-1,$G877)</f>
        <v>46264</v>
      </c>
    </row>
    <row r="878" spans="1:19" ht="15" customHeight="1" x14ac:dyDescent="0.25">
      <c r="A878" s="122">
        <v>53173</v>
      </c>
      <c r="B878" s="65" t="s">
        <v>234</v>
      </c>
      <c r="C878" s="65" t="s">
        <v>254</v>
      </c>
      <c r="D878" s="66">
        <v>46265</v>
      </c>
      <c r="E878" s="67">
        <v>0.74</v>
      </c>
      <c r="F878" s="65" t="s">
        <v>255</v>
      </c>
      <c r="G878" s="66">
        <v>46265</v>
      </c>
      <c r="H878">
        <v>40499381</v>
      </c>
      <c r="I878">
        <v>10</v>
      </c>
      <c r="J878" s="65" t="s">
        <v>469</v>
      </c>
      <c r="K878" s="65" t="s">
        <v>470</v>
      </c>
      <c r="L878" s="66">
        <v>46265</v>
      </c>
      <c r="M878" s="65" t="s">
        <v>258</v>
      </c>
      <c r="N878">
        <v>3010798</v>
      </c>
      <c r="O878" s="65" t="s">
        <v>259</v>
      </c>
      <c r="P878" s="66">
        <v>46265</v>
      </c>
      <c r="Q878" s="31">
        <f t="shared" si="26"/>
        <v>272</v>
      </c>
      <c r="R878" s="31">
        <f t="shared" si="27"/>
        <v>316</v>
      </c>
      <c r="S878" s="29">
        <f>IF($Q878&lt;Parâmetros!$E$19,$G878-1,$G878)</f>
        <v>46264</v>
      </c>
    </row>
    <row r="879" spans="1:19" ht="15" customHeight="1" x14ac:dyDescent="0.25">
      <c r="A879" s="122">
        <v>53173</v>
      </c>
      <c r="B879" s="65" t="s">
        <v>234</v>
      </c>
      <c r="C879" s="65" t="s">
        <v>254</v>
      </c>
      <c r="D879" s="66">
        <v>46265</v>
      </c>
      <c r="E879" s="67">
        <v>0.71</v>
      </c>
      <c r="F879" s="65" t="s">
        <v>255</v>
      </c>
      <c r="G879" s="66">
        <v>46265</v>
      </c>
      <c r="H879">
        <v>40499382</v>
      </c>
      <c r="I879">
        <v>10</v>
      </c>
      <c r="J879" s="65" t="s">
        <v>471</v>
      </c>
      <c r="K879" s="65" t="s">
        <v>472</v>
      </c>
      <c r="L879" s="66">
        <v>46265</v>
      </c>
      <c r="M879" s="65" t="s">
        <v>258</v>
      </c>
      <c r="N879" s="65" t="s">
        <v>264</v>
      </c>
      <c r="O879" s="65" t="s">
        <v>259</v>
      </c>
      <c r="P879" s="66">
        <v>46265</v>
      </c>
      <c r="Q879" s="31">
        <f t="shared" si="26"/>
        <v>317</v>
      </c>
      <c r="R879" s="31">
        <f t="shared" si="27"/>
        <v>360</v>
      </c>
      <c r="S879" s="29">
        <f>IF($Q879&lt;Parâmetros!$E$19,$G879-1,$G879)</f>
        <v>46264</v>
      </c>
    </row>
    <row r="880" spans="1:19" ht="15" customHeight="1" x14ac:dyDescent="0.25">
      <c r="A880" s="122">
        <v>53173</v>
      </c>
      <c r="B880" s="65" t="s">
        <v>234</v>
      </c>
      <c r="C880" s="65" t="s">
        <v>254</v>
      </c>
      <c r="D880" s="66">
        <v>46265</v>
      </c>
      <c r="E880" s="67">
        <v>0.26</v>
      </c>
      <c r="F880" s="65" t="s">
        <v>255</v>
      </c>
      <c r="G880" s="66">
        <v>46265</v>
      </c>
      <c r="H880">
        <v>40510160</v>
      </c>
      <c r="I880">
        <v>10</v>
      </c>
      <c r="J880" s="65" t="s">
        <v>473</v>
      </c>
      <c r="K880" s="65" t="s">
        <v>474</v>
      </c>
      <c r="L880" s="66">
        <v>46265</v>
      </c>
      <c r="M880" s="65" t="s">
        <v>261</v>
      </c>
      <c r="N880" s="65" t="s">
        <v>264</v>
      </c>
      <c r="O880" s="65" t="s">
        <v>259</v>
      </c>
      <c r="P880" s="66">
        <v>46265</v>
      </c>
      <c r="Q880" s="31">
        <f t="shared" si="26"/>
        <v>361</v>
      </c>
      <c r="R880" s="31">
        <f t="shared" si="27"/>
        <v>377</v>
      </c>
      <c r="S880" s="29">
        <f>IF($Q880&lt;Parâmetros!$E$19,$G880-1,$G880)</f>
        <v>46264</v>
      </c>
    </row>
    <row r="881" spans="1:19" ht="15" customHeight="1" x14ac:dyDescent="0.25">
      <c r="A881" s="122">
        <v>53173</v>
      </c>
      <c r="B881" s="65" t="s">
        <v>234</v>
      </c>
      <c r="C881" s="65" t="s">
        <v>254</v>
      </c>
      <c r="D881" s="66">
        <v>46265</v>
      </c>
      <c r="E881" s="67">
        <v>0.37</v>
      </c>
      <c r="F881" s="65" t="s">
        <v>255</v>
      </c>
      <c r="G881" s="66">
        <v>46265</v>
      </c>
      <c r="H881">
        <v>40505600</v>
      </c>
      <c r="I881">
        <v>10</v>
      </c>
      <c r="J881" s="65" t="s">
        <v>338</v>
      </c>
      <c r="K881" s="65" t="s">
        <v>475</v>
      </c>
      <c r="L881" s="66">
        <v>46265</v>
      </c>
      <c r="M881" s="65" t="s">
        <v>261</v>
      </c>
      <c r="N881" s="65" t="s">
        <v>264</v>
      </c>
      <c r="O881" s="65" t="s">
        <v>259</v>
      </c>
      <c r="P881" s="66">
        <v>46265</v>
      </c>
      <c r="Q881" s="31">
        <f t="shared" si="26"/>
        <v>378</v>
      </c>
      <c r="R881" s="31">
        <f t="shared" si="27"/>
        <v>401</v>
      </c>
      <c r="S881" s="29">
        <f>IF($Q881&lt;Parâmetros!$E$19,$G881-1,$G881)</f>
        <v>46264</v>
      </c>
    </row>
    <row r="882" spans="1:19" ht="15" customHeight="1" x14ac:dyDescent="0.25">
      <c r="A882" s="122">
        <v>53173</v>
      </c>
      <c r="B882" s="65" t="s">
        <v>234</v>
      </c>
      <c r="C882" s="65" t="s">
        <v>254</v>
      </c>
      <c r="D882" s="66">
        <v>46265</v>
      </c>
      <c r="E882" s="67">
        <v>0.28999999999999998</v>
      </c>
      <c r="F882" s="65" t="s">
        <v>255</v>
      </c>
      <c r="G882" s="66">
        <v>46265</v>
      </c>
      <c r="H882">
        <v>40506275</v>
      </c>
      <c r="I882">
        <v>10</v>
      </c>
      <c r="J882" s="65" t="s">
        <v>476</v>
      </c>
      <c r="K882" s="65" t="s">
        <v>281</v>
      </c>
      <c r="L882" s="66">
        <v>46265</v>
      </c>
      <c r="M882" s="65" t="s">
        <v>258</v>
      </c>
      <c r="N882" s="65" t="s">
        <v>264</v>
      </c>
      <c r="O882" s="65" t="s">
        <v>259</v>
      </c>
      <c r="P882" s="66">
        <v>46265</v>
      </c>
      <c r="Q882" s="31">
        <f t="shared" si="26"/>
        <v>403</v>
      </c>
      <c r="R882" s="31">
        <f t="shared" si="27"/>
        <v>420</v>
      </c>
      <c r="S882" s="29">
        <f>IF($Q882&lt;Parâmetros!$E$19,$G882-1,$G882)</f>
        <v>46264</v>
      </c>
    </row>
    <row r="883" spans="1:19" ht="15" customHeight="1" x14ac:dyDescent="0.25">
      <c r="A883" s="122">
        <v>53173</v>
      </c>
      <c r="B883" s="65" t="s">
        <v>234</v>
      </c>
      <c r="C883" s="65" t="s">
        <v>254</v>
      </c>
      <c r="D883" s="66">
        <v>46267</v>
      </c>
      <c r="E883" s="67">
        <v>2</v>
      </c>
      <c r="F883" s="65" t="s">
        <v>255</v>
      </c>
      <c r="G883" s="66">
        <v>46267</v>
      </c>
      <c r="H883">
        <v>40511006</v>
      </c>
      <c r="I883">
        <v>10</v>
      </c>
      <c r="J883" s="65" t="s">
        <v>256</v>
      </c>
      <c r="K883" s="65" t="s">
        <v>267</v>
      </c>
      <c r="L883" s="66">
        <v>46267</v>
      </c>
      <c r="M883" s="65" t="s">
        <v>261</v>
      </c>
      <c r="N883">
        <v>3011213</v>
      </c>
      <c r="O883" s="65" t="s">
        <v>259</v>
      </c>
      <c r="P883" s="66">
        <v>46267</v>
      </c>
      <c r="Q883" s="31">
        <f t="shared" si="26"/>
        <v>0</v>
      </c>
      <c r="R883" s="31">
        <f t="shared" si="27"/>
        <v>120</v>
      </c>
      <c r="S883" s="29">
        <f>IF($Q883&lt;Parâmetros!$E$19,$G883-1,$G883)</f>
        <v>46266</v>
      </c>
    </row>
    <row r="884" spans="1:19" ht="15" customHeight="1" x14ac:dyDescent="0.25">
      <c r="A884" s="122">
        <v>53173</v>
      </c>
      <c r="B884" s="65" t="s">
        <v>234</v>
      </c>
      <c r="C884" s="65" t="s">
        <v>254</v>
      </c>
      <c r="D884" s="66">
        <v>46267</v>
      </c>
      <c r="E884" s="67">
        <v>1.33</v>
      </c>
      <c r="F884" s="65" t="s">
        <v>255</v>
      </c>
      <c r="G884" s="66">
        <v>46267</v>
      </c>
      <c r="H884">
        <v>40510151</v>
      </c>
      <c r="I884">
        <v>10</v>
      </c>
      <c r="J884" s="65" t="s">
        <v>1010</v>
      </c>
      <c r="K884" s="65" t="s">
        <v>1011</v>
      </c>
      <c r="L884" s="66">
        <v>46267</v>
      </c>
      <c r="M884" s="65" t="s">
        <v>261</v>
      </c>
      <c r="N884" s="65" t="s">
        <v>264</v>
      </c>
      <c r="O884" s="65" t="s">
        <v>259</v>
      </c>
      <c r="P884" s="66">
        <v>46267</v>
      </c>
      <c r="Q884" s="31">
        <f t="shared" si="26"/>
        <v>130</v>
      </c>
      <c r="R884" s="31">
        <f t="shared" si="27"/>
        <v>210</v>
      </c>
      <c r="S884" s="29">
        <f>IF($Q884&lt;Parâmetros!$E$19,$G884-1,$G884)</f>
        <v>46266</v>
      </c>
    </row>
    <row r="885" spans="1:19" ht="15" customHeight="1" x14ac:dyDescent="0.25">
      <c r="A885" s="122">
        <v>53173</v>
      </c>
      <c r="B885" s="65" t="s">
        <v>234</v>
      </c>
      <c r="C885" s="65" t="s">
        <v>254</v>
      </c>
      <c r="D885" s="66">
        <v>46268</v>
      </c>
      <c r="E885" s="67">
        <v>2</v>
      </c>
      <c r="F885" s="65" t="s">
        <v>255</v>
      </c>
      <c r="G885" s="66">
        <v>46267</v>
      </c>
      <c r="H885">
        <v>40511005</v>
      </c>
      <c r="I885">
        <v>10</v>
      </c>
      <c r="J885" s="65" t="s">
        <v>270</v>
      </c>
      <c r="K885" s="65" t="s">
        <v>276</v>
      </c>
      <c r="L885" s="66">
        <v>46267</v>
      </c>
      <c r="M885" s="65" t="s">
        <v>261</v>
      </c>
      <c r="N885" s="65" t="s">
        <v>264</v>
      </c>
      <c r="O885" s="65" t="s">
        <v>259</v>
      </c>
      <c r="P885" s="66">
        <v>46268</v>
      </c>
      <c r="Q885" s="31">
        <f t="shared" si="26"/>
        <v>300</v>
      </c>
      <c r="R885" s="31">
        <f t="shared" si="27"/>
        <v>420</v>
      </c>
      <c r="S885" s="29">
        <f>IF($Q885&lt;Parâmetros!$E$19,$G885-1,$G885)</f>
        <v>46266</v>
      </c>
    </row>
    <row r="886" spans="1:19" ht="15" customHeight="1" x14ac:dyDescent="0.25">
      <c r="A886" s="122">
        <v>53173</v>
      </c>
      <c r="B886" s="65" t="s">
        <v>234</v>
      </c>
      <c r="C886" s="65" t="s">
        <v>254</v>
      </c>
      <c r="D886" s="66">
        <v>46268</v>
      </c>
      <c r="E886" s="67">
        <v>2.74</v>
      </c>
      <c r="F886" s="65" t="s">
        <v>255</v>
      </c>
      <c r="G886" s="66">
        <v>46268</v>
      </c>
      <c r="H886">
        <v>40506295</v>
      </c>
      <c r="I886">
        <v>10</v>
      </c>
      <c r="J886" s="65" t="s">
        <v>1012</v>
      </c>
      <c r="K886" s="65" t="s">
        <v>1013</v>
      </c>
      <c r="L886" s="66">
        <v>46268</v>
      </c>
      <c r="M886" s="65" t="s">
        <v>258</v>
      </c>
      <c r="N886" s="65" t="s">
        <v>264</v>
      </c>
      <c r="O886" s="65" t="s">
        <v>259</v>
      </c>
      <c r="P886" s="66">
        <v>46268</v>
      </c>
      <c r="Q886" s="31">
        <f t="shared" si="26"/>
        <v>8</v>
      </c>
      <c r="R886" s="31">
        <f t="shared" si="27"/>
        <v>173</v>
      </c>
      <c r="S886" s="29">
        <f>IF($Q886&lt;Parâmetros!$E$19,$G886-1,$G886)</f>
        <v>46267</v>
      </c>
    </row>
    <row r="887" spans="1:19" ht="15" customHeight="1" x14ac:dyDescent="0.25">
      <c r="A887" s="122">
        <v>53173</v>
      </c>
      <c r="B887" s="65" t="s">
        <v>234</v>
      </c>
      <c r="C887" s="65" t="s">
        <v>254</v>
      </c>
      <c r="D887" s="66">
        <v>46268</v>
      </c>
      <c r="E887" s="67">
        <v>3.91</v>
      </c>
      <c r="F887" s="65" t="s">
        <v>255</v>
      </c>
      <c r="G887" s="66">
        <v>46268</v>
      </c>
      <c r="H887">
        <v>40506298</v>
      </c>
      <c r="I887">
        <v>10</v>
      </c>
      <c r="J887" s="65" t="s">
        <v>1014</v>
      </c>
      <c r="K887" s="65" t="s">
        <v>1015</v>
      </c>
      <c r="L887" s="66">
        <v>46268</v>
      </c>
      <c r="M887" s="65" t="s">
        <v>258</v>
      </c>
      <c r="N887" s="65" t="s">
        <v>264</v>
      </c>
      <c r="O887" s="65" t="s">
        <v>259</v>
      </c>
      <c r="P887" s="66">
        <v>46268</v>
      </c>
      <c r="Q887" s="31">
        <f t="shared" si="26"/>
        <v>173</v>
      </c>
      <c r="R887" s="31">
        <f t="shared" si="27"/>
        <v>408</v>
      </c>
      <c r="S887" s="29">
        <f>IF($Q887&lt;Parâmetros!$E$19,$G887-1,$G887)</f>
        <v>46267</v>
      </c>
    </row>
    <row r="888" spans="1:19" ht="15" customHeight="1" x14ac:dyDescent="0.25">
      <c r="A888" s="122">
        <v>53173</v>
      </c>
      <c r="B888" s="65" t="s">
        <v>234</v>
      </c>
      <c r="C888" s="65" t="s">
        <v>254</v>
      </c>
      <c r="D888" s="66">
        <v>46270</v>
      </c>
      <c r="E888" s="67">
        <v>1</v>
      </c>
      <c r="F888" s="65" t="s">
        <v>255</v>
      </c>
      <c r="G888" s="66">
        <v>46269</v>
      </c>
      <c r="H888">
        <v>40508806</v>
      </c>
      <c r="I888">
        <v>10</v>
      </c>
      <c r="J888" s="65" t="s">
        <v>256</v>
      </c>
      <c r="K888" s="65" t="s">
        <v>257</v>
      </c>
      <c r="L888" s="66">
        <v>46269</v>
      </c>
      <c r="M888" s="65" t="s">
        <v>258</v>
      </c>
      <c r="N888">
        <v>3004490</v>
      </c>
      <c r="O888" s="65" t="s">
        <v>259</v>
      </c>
      <c r="P888" s="66">
        <v>46270</v>
      </c>
      <c r="Q888" s="31">
        <f t="shared" si="26"/>
        <v>0</v>
      </c>
      <c r="R888" s="31">
        <f t="shared" si="27"/>
        <v>60</v>
      </c>
      <c r="S888" s="29">
        <f>IF($Q888&lt;Parâmetros!$E$19,$G888-1,$G888)</f>
        <v>46268</v>
      </c>
    </row>
    <row r="889" spans="1:19" ht="15" customHeight="1" x14ac:dyDescent="0.25">
      <c r="A889" s="122">
        <v>53173</v>
      </c>
      <c r="B889" s="65" t="s">
        <v>234</v>
      </c>
      <c r="C889" s="65" t="s">
        <v>254</v>
      </c>
      <c r="D889" s="66">
        <v>46270</v>
      </c>
      <c r="E889" s="67">
        <v>1.08</v>
      </c>
      <c r="F889" s="65" t="s">
        <v>255</v>
      </c>
      <c r="G889" s="66">
        <v>46269</v>
      </c>
      <c r="H889">
        <v>40508807</v>
      </c>
      <c r="I889">
        <v>10</v>
      </c>
      <c r="J889" s="65" t="s">
        <v>1853</v>
      </c>
      <c r="K889" s="65" t="s">
        <v>1854</v>
      </c>
      <c r="L889" s="66">
        <v>46269</v>
      </c>
      <c r="M889" s="65" t="s">
        <v>258</v>
      </c>
      <c r="N889">
        <v>3002444</v>
      </c>
      <c r="O889" s="65" t="s">
        <v>259</v>
      </c>
      <c r="P889" s="66">
        <v>46270</v>
      </c>
      <c r="Q889" s="31">
        <f t="shared" si="26"/>
        <v>70</v>
      </c>
      <c r="R889" s="31">
        <f t="shared" si="27"/>
        <v>135</v>
      </c>
      <c r="S889" s="29">
        <f>IF($Q889&lt;Parâmetros!$E$19,$G889-1,$G889)</f>
        <v>46268</v>
      </c>
    </row>
    <row r="890" spans="1:19" ht="15" customHeight="1" x14ac:dyDescent="0.25">
      <c r="A890" s="122">
        <v>53173</v>
      </c>
      <c r="B890" s="65" t="s">
        <v>234</v>
      </c>
      <c r="C890" s="65" t="s">
        <v>254</v>
      </c>
      <c r="D890" s="66">
        <v>46270</v>
      </c>
      <c r="E890" s="67">
        <v>1.17</v>
      </c>
      <c r="F890" s="65" t="s">
        <v>255</v>
      </c>
      <c r="G890" s="66">
        <v>46269</v>
      </c>
      <c r="H890">
        <v>40508808</v>
      </c>
      <c r="I890">
        <v>10</v>
      </c>
      <c r="J890" s="65" t="s">
        <v>1855</v>
      </c>
      <c r="K890" s="65" t="s">
        <v>1011</v>
      </c>
      <c r="L890" s="66">
        <v>46269</v>
      </c>
      <c r="M890" s="65" t="s">
        <v>258</v>
      </c>
      <c r="N890">
        <v>3002482</v>
      </c>
      <c r="O890" s="65" t="s">
        <v>259</v>
      </c>
      <c r="P890" s="66">
        <v>46270</v>
      </c>
      <c r="Q890" s="31">
        <f t="shared" si="26"/>
        <v>140</v>
      </c>
      <c r="R890" s="31">
        <f t="shared" si="27"/>
        <v>210</v>
      </c>
      <c r="S890" s="29">
        <f>IF($Q890&lt;Parâmetros!$E$19,$G890-1,$G890)</f>
        <v>46268</v>
      </c>
    </row>
    <row r="891" spans="1:19" ht="15" customHeight="1" x14ac:dyDescent="0.25">
      <c r="A891" s="122">
        <v>53173</v>
      </c>
      <c r="B891" s="65" t="s">
        <v>234</v>
      </c>
      <c r="C891" s="65" t="s">
        <v>254</v>
      </c>
      <c r="D891" s="66">
        <v>46270</v>
      </c>
      <c r="E891" s="67">
        <v>1</v>
      </c>
      <c r="F891" s="65" t="s">
        <v>255</v>
      </c>
      <c r="G891" s="66">
        <v>46269</v>
      </c>
      <c r="H891">
        <v>40508849</v>
      </c>
      <c r="I891">
        <v>10</v>
      </c>
      <c r="J891" s="65" t="s">
        <v>270</v>
      </c>
      <c r="K891" s="65" t="s">
        <v>273</v>
      </c>
      <c r="L891" s="66">
        <v>46269</v>
      </c>
      <c r="M891" s="65" t="s">
        <v>258</v>
      </c>
      <c r="N891" s="65" t="s">
        <v>264</v>
      </c>
      <c r="O891" s="65" t="s">
        <v>259</v>
      </c>
      <c r="P891" s="66">
        <v>46270</v>
      </c>
      <c r="Q891" s="31">
        <f t="shared" si="26"/>
        <v>300</v>
      </c>
      <c r="R891" s="31">
        <f t="shared" si="27"/>
        <v>360</v>
      </c>
      <c r="S891" s="29">
        <f>IF($Q891&lt;Parâmetros!$E$19,$G891-1,$G891)</f>
        <v>46268</v>
      </c>
    </row>
    <row r="892" spans="1:19" ht="15" customHeight="1" x14ac:dyDescent="0.25">
      <c r="A892" s="122">
        <v>53173</v>
      </c>
      <c r="B892" s="65" t="s">
        <v>234</v>
      </c>
      <c r="C892" s="65" t="s">
        <v>254</v>
      </c>
      <c r="D892" s="66">
        <v>46270</v>
      </c>
      <c r="E892" s="67">
        <v>1.07</v>
      </c>
      <c r="F892" s="65" t="s">
        <v>255</v>
      </c>
      <c r="G892" s="66">
        <v>46269</v>
      </c>
      <c r="H892">
        <v>40508955</v>
      </c>
      <c r="I892">
        <v>10</v>
      </c>
      <c r="J892" s="65" t="s">
        <v>274</v>
      </c>
      <c r="K892" s="65" t="s">
        <v>1856</v>
      </c>
      <c r="L892" s="66">
        <v>46269</v>
      </c>
      <c r="M892" s="65" t="s">
        <v>258</v>
      </c>
      <c r="N892" s="65" t="s">
        <v>264</v>
      </c>
      <c r="O892" s="65" t="s">
        <v>259</v>
      </c>
      <c r="P892" s="66">
        <v>46270</v>
      </c>
      <c r="Q892" s="31">
        <f t="shared" ref="Q892:Q955" si="28">IFERROR(VALUE(LEFT($J892,2))*60+VALUE(MID($J892,4,2)),9999)</f>
        <v>361</v>
      </c>
      <c r="R892" s="31">
        <f t="shared" ref="R892:R955" si="29">IFERROR(VALUE(LEFT($K892,2))*60+VALUE(MID($K892,4,2)),"")</f>
        <v>425</v>
      </c>
      <c r="S892" s="29">
        <f>IF($Q892&lt;Parâmetros!$E$19,$G892-1,$G892)</f>
        <v>46268</v>
      </c>
    </row>
    <row r="893" spans="1:19" ht="15" customHeight="1" x14ac:dyDescent="0.25">
      <c r="A893" s="122">
        <v>53173</v>
      </c>
      <c r="B893" s="65" t="s">
        <v>234</v>
      </c>
      <c r="C893" s="65" t="s">
        <v>254</v>
      </c>
      <c r="D893" s="66">
        <v>46270</v>
      </c>
      <c r="E893" s="67">
        <v>1</v>
      </c>
      <c r="F893" s="65" t="s">
        <v>255</v>
      </c>
      <c r="G893" s="66">
        <v>46270</v>
      </c>
      <c r="H893">
        <v>40512060</v>
      </c>
      <c r="I893">
        <v>10</v>
      </c>
      <c r="J893" s="65" t="s">
        <v>256</v>
      </c>
      <c r="K893" s="65" t="s">
        <v>257</v>
      </c>
      <c r="L893" s="66">
        <v>46270</v>
      </c>
      <c r="M893" s="65" t="s">
        <v>261</v>
      </c>
      <c r="N893" s="65" t="s">
        <v>264</v>
      </c>
      <c r="O893" s="65" t="s">
        <v>259</v>
      </c>
      <c r="P893" s="66">
        <v>46270</v>
      </c>
      <c r="Q893" s="31">
        <f t="shared" si="28"/>
        <v>0</v>
      </c>
      <c r="R893" s="31">
        <f t="shared" si="29"/>
        <v>60</v>
      </c>
      <c r="S893" s="29">
        <f>IF($Q893&lt;Parâmetros!$E$19,$G893-1,$G893)</f>
        <v>46269</v>
      </c>
    </row>
    <row r="894" spans="1:19" ht="15" customHeight="1" x14ac:dyDescent="0.25">
      <c r="A894" s="122">
        <v>53173</v>
      </c>
      <c r="B894" s="65" t="s">
        <v>234</v>
      </c>
      <c r="C894" s="65" t="s">
        <v>254</v>
      </c>
      <c r="D894" s="66">
        <v>46270</v>
      </c>
      <c r="E894" s="67">
        <v>1.08</v>
      </c>
      <c r="F894" s="65" t="s">
        <v>255</v>
      </c>
      <c r="G894" s="66">
        <v>46270</v>
      </c>
      <c r="H894">
        <v>40512061</v>
      </c>
      <c r="I894">
        <v>10</v>
      </c>
      <c r="J894" s="65" t="s">
        <v>1857</v>
      </c>
      <c r="K894" s="65" t="s">
        <v>1010</v>
      </c>
      <c r="L894" s="66">
        <v>46270</v>
      </c>
      <c r="M894" s="65" t="s">
        <v>261</v>
      </c>
      <c r="N894" s="65" t="s">
        <v>264</v>
      </c>
      <c r="O894" s="65" t="s">
        <v>259</v>
      </c>
      <c r="P894" s="66">
        <v>46270</v>
      </c>
      <c r="Q894" s="31">
        <f t="shared" si="28"/>
        <v>65</v>
      </c>
      <c r="R894" s="31">
        <f t="shared" si="29"/>
        <v>130</v>
      </c>
      <c r="S894" s="29">
        <f>IF($Q894&lt;Parâmetros!$E$19,$G894-1,$G894)</f>
        <v>46269</v>
      </c>
    </row>
    <row r="895" spans="1:19" ht="15" customHeight="1" x14ac:dyDescent="0.25">
      <c r="A895" s="122">
        <v>53173</v>
      </c>
      <c r="B895" s="65" t="s">
        <v>234</v>
      </c>
      <c r="C895" s="65" t="s">
        <v>254</v>
      </c>
      <c r="D895" s="66">
        <v>46270</v>
      </c>
      <c r="E895" s="67">
        <v>1.08</v>
      </c>
      <c r="F895" s="65" t="s">
        <v>255</v>
      </c>
      <c r="G895" s="66">
        <v>46270</v>
      </c>
      <c r="H895">
        <v>40512062</v>
      </c>
      <c r="I895">
        <v>10</v>
      </c>
      <c r="J895" s="65" t="s">
        <v>1854</v>
      </c>
      <c r="K895" s="65" t="s">
        <v>1858</v>
      </c>
      <c r="L895" s="66">
        <v>46270</v>
      </c>
      <c r="M895" s="65" t="s">
        <v>261</v>
      </c>
      <c r="N895" s="65" t="s">
        <v>264</v>
      </c>
      <c r="O895" s="65" t="s">
        <v>259</v>
      </c>
      <c r="P895" s="66">
        <v>46270</v>
      </c>
      <c r="Q895" s="31">
        <f t="shared" si="28"/>
        <v>135</v>
      </c>
      <c r="R895" s="31">
        <f t="shared" si="29"/>
        <v>200</v>
      </c>
      <c r="S895" s="29">
        <f>IF($Q895&lt;Parâmetros!$E$19,$G895-1,$G895)</f>
        <v>46269</v>
      </c>
    </row>
    <row r="896" spans="1:19" ht="15" customHeight="1" x14ac:dyDescent="0.25">
      <c r="A896" s="122">
        <v>53173</v>
      </c>
      <c r="B896" s="65" t="s">
        <v>234</v>
      </c>
      <c r="C896" s="65" t="s">
        <v>254</v>
      </c>
      <c r="D896" s="66">
        <v>46270</v>
      </c>
      <c r="E896" s="67">
        <v>1.02</v>
      </c>
      <c r="F896" s="65" t="s">
        <v>255</v>
      </c>
      <c r="G896" s="66">
        <v>46270</v>
      </c>
      <c r="H896">
        <v>40512063</v>
      </c>
      <c r="I896">
        <v>10</v>
      </c>
      <c r="J896" s="65" t="s">
        <v>272</v>
      </c>
      <c r="K896" s="65" t="s">
        <v>325</v>
      </c>
      <c r="L896" s="66">
        <v>46270</v>
      </c>
      <c r="M896" s="65" t="s">
        <v>261</v>
      </c>
      <c r="N896" s="65" t="s">
        <v>264</v>
      </c>
      <c r="O896" s="65" t="s">
        <v>259</v>
      </c>
      <c r="P896" s="66">
        <v>46270</v>
      </c>
      <c r="Q896" s="31">
        <f t="shared" si="28"/>
        <v>240</v>
      </c>
      <c r="R896" s="31">
        <f t="shared" si="29"/>
        <v>301</v>
      </c>
      <c r="S896" s="29">
        <f>IF($Q896&lt;Parâmetros!$E$19,$G896-1,$G896)</f>
        <v>46269</v>
      </c>
    </row>
    <row r="897" spans="1:19" ht="15" customHeight="1" x14ac:dyDescent="0.25">
      <c r="A897" s="122">
        <v>53173</v>
      </c>
      <c r="B897" s="65" t="s">
        <v>234</v>
      </c>
      <c r="C897" s="65" t="s">
        <v>254</v>
      </c>
      <c r="D897" s="66">
        <v>46270</v>
      </c>
      <c r="E897" s="67">
        <v>1.03</v>
      </c>
      <c r="F897" s="65" t="s">
        <v>255</v>
      </c>
      <c r="G897" s="66">
        <v>46270</v>
      </c>
      <c r="H897">
        <v>40512059</v>
      </c>
      <c r="I897">
        <v>10</v>
      </c>
      <c r="J897" s="65" t="s">
        <v>1859</v>
      </c>
      <c r="K897" s="65" t="s">
        <v>1791</v>
      </c>
      <c r="L897" s="66">
        <v>46270</v>
      </c>
      <c r="M897" s="65" t="s">
        <v>261</v>
      </c>
      <c r="N897" s="65" t="s">
        <v>264</v>
      </c>
      <c r="O897" s="65" t="s">
        <v>259</v>
      </c>
      <c r="P897" s="66">
        <v>46270</v>
      </c>
      <c r="Q897" s="31">
        <f t="shared" si="28"/>
        <v>308</v>
      </c>
      <c r="R897" s="31">
        <f t="shared" si="29"/>
        <v>370</v>
      </c>
      <c r="S897" s="29">
        <f>IF($Q897&lt;Parâmetros!$E$19,$G897-1,$G897)</f>
        <v>46269</v>
      </c>
    </row>
    <row r="898" spans="1:19" ht="15" customHeight="1" x14ac:dyDescent="0.25">
      <c r="A898" s="122">
        <v>53173</v>
      </c>
      <c r="B898" s="65" t="s">
        <v>234</v>
      </c>
      <c r="C898" s="65" t="s">
        <v>254</v>
      </c>
      <c r="D898" s="66">
        <v>46270</v>
      </c>
      <c r="E898" s="67">
        <v>0.56000000000000005</v>
      </c>
      <c r="F898" s="65" t="s">
        <v>255</v>
      </c>
      <c r="G898" s="66">
        <v>46270</v>
      </c>
      <c r="H898">
        <v>40512058</v>
      </c>
      <c r="I898">
        <v>10</v>
      </c>
      <c r="J898" s="65" t="s">
        <v>1792</v>
      </c>
      <c r="K898" s="65" t="s">
        <v>1860</v>
      </c>
      <c r="L898" s="66">
        <v>46270</v>
      </c>
      <c r="M898" s="65" t="s">
        <v>261</v>
      </c>
      <c r="N898" s="65" t="s">
        <v>264</v>
      </c>
      <c r="O898" s="65" t="s">
        <v>259</v>
      </c>
      <c r="P898" s="66">
        <v>46270</v>
      </c>
      <c r="Q898" s="31">
        <f t="shared" si="28"/>
        <v>375</v>
      </c>
      <c r="R898" s="31">
        <f t="shared" si="29"/>
        <v>408</v>
      </c>
      <c r="S898" s="29">
        <f>IF($Q898&lt;Parâmetros!$E$19,$G898-1,$G898)</f>
        <v>46269</v>
      </c>
    </row>
    <row r="899" spans="1:19" ht="15" customHeight="1" x14ac:dyDescent="0.25">
      <c r="A899" s="122">
        <v>53173</v>
      </c>
      <c r="B899" s="65" t="s">
        <v>234</v>
      </c>
      <c r="C899" s="65" t="s">
        <v>254</v>
      </c>
      <c r="D899" s="66">
        <v>46271</v>
      </c>
      <c r="E899" s="67">
        <v>1</v>
      </c>
      <c r="F899" s="65" t="s">
        <v>255</v>
      </c>
      <c r="G899" s="66">
        <v>46271</v>
      </c>
      <c r="H899">
        <v>40503959</v>
      </c>
      <c r="I899">
        <v>10</v>
      </c>
      <c r="J899" s="65" t="s">
        <v>256</v>
      </c>
      <c r="K899" s="65" t="s">
        <v>257</v>
      </c>
      <c r="L899" s="66">
        <v>46271</v>
      </c>
      <c r="M899" s="65" t="s">
        <v>258</v>
      </c>
      <c r="N899">
        <v>3002380</v>
      </c>
      <c r="O899" s="65" t="s">
        <v>259</v>
      </c>
      <c r="P899" s="66">
        <v>46271</v>
      </c>
      <c r="Q899" s="31">
        <f t="shared" si="28"/>
        <v>0</v>
      </c>
      <c r="R899" s="31">
        <f t="shared" si="29"/>
        <v>60</v>
      </c>
      <c r="S899" s="29">
        <f>IF($Q899&lt;Parâmetros!$E$19,$G899-1,$G899)</f>
        <v>46270</v>
      </c>
    </row>
    <row r="900" spans="1:19" ht="15" customHeight="1" x14ac:dyDescent="0.25">
      <c r="A900" s="122">
        <v>53173</v>
      </c>
      <c r="B900" s="65" t="s">
        <v>234</v>
      </c>
      <c r="C900" s="65" t="s">
        <v>254</v>
      </c>
      <c r="D900" s="66">
        <v>46271</v>
      </c>
      <c r="E900" s="67">
        <v>1.92</v>
      </c>
      <c r="F900" s="65" t="s">
        <v>255</v>
      </c>
      <c r="G900" s="66">
        <v>46271</v>
      </c>
      <c r="H900">
        <v>40505286</v>
      </c>
      <c r="I900">
        <v>10</v>
      </c>
      <c r="J900" s="65" t="s">
        <v>1857</v>
      </c>
      <c r="K900" s="65" t="s">
        <v>269</v>
      </c>
      <c r="L900" s="66">
        <v>46271</v>
      </c>
      <c r="M900" s="65" t="s">
        <v>261</v>
      </c>
      <c r="N900" s="65" t="s">
        <v>264</v>
      </c>
      <c r="O900" s="65" t="s">
        <v>259</v>
      </c>
      <c r="P900" s="66">
        <v>46271</v>
      </c>
      <c r="Q900" s="31">
        <f t="shared" si="28"/>
        <v>65</v>
      </c>
      <c r="R900" s="31">
        <f t="shared" si="29"/>
        <v>180</v>
      </c>
      <c r="S900" s="29">
        <f>IF($Q900&lt;Parâmetros!$E$19,$G900-1,$G900)</f>
        <v>46270</v>
      </c>
    </row>
    <row r="901" spans="1:19" ht="15" customHeight="1" x14ac:dyDescent="0.25">
      <c r="A901" s="122">
        <v>53173</v>
      </c>
      <c r="B901" s="65" t="s">
        <v>234</v>
      </c>
      <c r="C901" s="65" t="s">
        <v>254</v>
      </c>
      <c r="D901" s="66">
        <v>46271</v>
      </c>
      <c r="E901" s="67">
        <v>0.98</v>
      </c>
      <c r="F901" s="65" t="s">
        <v>255</v>
      </c>
      <c r="G901" s="66">
        <v>46271</v>
      </c>
      <c r="H901">
        <v>40508822</v>
      </c>
      <c r="I901">
        <v>10</v>
      </c>
      <c r="J901" s="65" t="s">
        <v>271</v>
      </c>
      <c r="K901" s="65" t="s">
        <v>272</v>
      </c>
      <c r="L901" s="66">
        <v>46271</v>
      </c>
      <c r="M901" s="65" t="s">
        <v>258</v>
      </c>
      <c r="N901" s="65" t="s">
        <v>264</v>
      </c>
      <c r="O901" s="65" t="s">
        <v>259</v>
      </c>
      <c r="P901" s="66">
        <v>46271</v>
      </c>
      <c r="Q901" s="31">
        <f t="shared" si="28"/>
        <v>181</v>
      </c>
      <c r="R901" s="31">
        <f t="shared" si="29"/>
        <v>240</v>
      </c>
      <c r="S901" s="29">
        <f>IF($Q901&lt;Parâmetros!$E$19,$G901-1,$G901)</f>
        <v>46270</v>
      </c>
    </row>
    <row r="902" spans="1:19" ht="15" customHeight="1" x14ac:dyDescent="0.25">
      <c r="A902" s="122">
        <v>53173</v>
      </c>
      <c r="B902" s="65" t="s">
        <v>234</v>
      </c>
      <c r="C902" s="65" t="s">
        <v>254</v>
      </c>
      <c r="D902" s="66">
        <v>46271</v>
      </c>
      <c r="E902" s="67">
        <v>0.5</v>
      </c>
      <c r="F902" s="65" t="s">
        <v>255</v>
      </c>
      <c r="G902" s="66">
        <v>46271</v>
      </c>
      <c r="H902">
        <v>40508823</v>
      </c>
      <c r="I902">
        <v>10</v>
      </c>
      <c r="J902" s="65" t="s">
        <v>1798</v>
      </c>
      <c r="K902" s="65" t="s">
        <v>1861</v>
      </c>
      <c r="L902" s="66">
        <v>46271</v>
      </c>
      <c r="M902" s="65" t="s">
        <v>258</v>
      </c>
      <c r="N902">
        <v>3010798</v>
      </c>
      <c r="O902" s="65" t="s">
        <v>259</v>
      </c>
      <c r="P902" s="66">
        <v>46271</v>
      </c>
      <c r="Q902" s="31">
        <f t="shared" si="28"/>
        <v>241</v>
      </c>
      <c r="R902" s="31">
        <f t="shared" si="29"/>
        <v>271</v>
      </c>
      <c r="S902" s="29">
        <f>IF($Q902&lt;Parâmetros!$E$19,$G902-1,$G902)</f>
        <v>46270</v>
      </c>
    </row>
    <row r="903" spans="1:19" ht="15" customHeight="1" x14ac:dyDescent="0.25">
      <c r="A903" s="122">
        <v>53173</v>
      </c>
      <c r="B903" s="65" t="s">
        <v>234</v>
      </c>
      <c r="C903" s="65" t="s">
        <v>254</v>
      </c>
      <c r="D903" s="66">
        <v>46271</v>
      </c>
      <c r="E903" s="67">
        <v>0.5</v>
      </c>
      <c r="F903" s="65" t="s">
        <v>255</v>
      </c>
      <c r="G903" s="66">
        <v>46271</v>
      </c>
      <c r="H903">
        <v>40508824</v>
      </c>
      <c r="I903">
        <v>10</v>
      </c>
      <c r="J903" s="65" t="s">
        <v>1862</v>
      </c>
      <c r="K903" s="65" t="s">
        <v>1863</v>
      </c>
      <c r="L903" s="66">
        <v>46271</v>
      </c>
      <c r="M903" s="65" t="s">
        <v>258</v>
      </c>
      <c r="N903" s="65" t="s">
        <v>264</v>
      </c>
      <c r="O903" s="65" t="s">
        <v>259</v>
      </c>
      <c r="P903" s="66">
        <v>46271</v>
      </c>
      <c r="Q903" s="31">
        <f t="shared" si="28"/>
        <v>272</v>
      </c>
      <c r="R903" s="31">
        <f t="shared" si="29"/>
        <v>302</v>
      </c>
      <c r="S903" s="29">
        <f>IF($Q903&lt;Parâmetros!$E$19,$G903-1,$G903)</f>
        <v>46270</v>
      </c>
    </row>
    <row r="904" spans="1:19" ht="15" customHeight="1" x14ac:dyDescent="0.25">
      <c r="A904" s="122">
        <v>53173</v>
      </c>
      <c r="B904" s="65" t="s">
        <v>234</v>
      </c>
      <c r="C904" s="65" t="s">
        <v>254</v>
      </c>
      <c r="D904" s="66">
        <v>46271</v>
      </c>
      <c r="E904" s="67">
        <v>0.27</v>
      </c>
      <c r="F904" s="65" t="s">
        <v>255</v>
      </c>
      <c r="G904" s="66">
        <v>46271</v>
      </c>
      <c r="H904">
        <v>40508952</v>
      </c>
      <c r="I904">
        <v>10</v>
      </c>
      <c r="J904" s="65" t="s">
        <v>1864</v>
      </c>
      <c r="K904" s="65" t="s">
        <v>1865</v>
      </c>
      <c r="L904" s="66">
        <v>46271</v>
      </c>
      <c r="M904" s="65" t="s">
        <v>258</v>
      </c>
      <c r="N904" s="65" t="s">
        <v>264</v>
      </c>
      <c r="O904" s="65" t="s">
        <v>259</v>
      </c>
      <c r="P904" s="66">
        <v>46271</v>
      </c>
      <c r="Q904" s="31">
        <f t="shared" si="28"/>
        <v>305</v>
      </c>
      <c r="R904" s="31">
        <f t="shared" si="29"/>
        <v>321</v>
      </c>
      <c r="S904" s="29">
        <f>IF($Q904&lt;Parâmetros!$E$19,$G904-1,$G904)</f>
        <v>46270</v>
      </c>
    </row>
    <row r="905" spans="1:19" ht="15" customHeight="1" x14ac:dyDescent="0.25">
      <c r="A905" s="122">
        <v>53173</v>
      </c>
      <c r="B905" s="65" t="s">
        <v>234</v>
      </c>
      <c r="C905" s="65" t="s">
        <v>254</v>
      </c>
      <c r="D905" s="66">
        <v>46271</v>
      </c>
      <c r="E905" s="67">
        <v>0.5</v>
      </c>
      <c r="F905" s="65" t="s">
        <v>255</v>
      </c>
      <c r="G905" s="66">
        <v>46271</v>
      </c>
      <c r="H905">
        <v>40508958</v>
      </c>
      <c r="I905">
        <v>10</v>
      </c>
      <c r="J905" s="65" t="s">
        <v>992</v>
      </c>
      <c r="K905" s="65" t="s">
        <v>273</v>
      </c>
      <c r="L905" s="66">
        <v>46271</v>
      </c>
      <c r="M905" s="65" t="s">
        <v>258</v>
      </c>
      <c r="N905" s="65" t="s">
        <v>264</v>
      </c>
      <c r="O905" s="65" t="s">
        <v>259</v>
      </c>
      <c r="P905" s="66">
        <v>46271</v>
      </c>
      <c r="Q905" s="31">
        <f t="shared" si="28"/>
        <v>330</v>
      </c>
      <c r="R905" s="31">
        <f t="shared" si="29"/>
        <v>360</v>
      </c>
      <c r="S905" s="29">
        <f>IF($Q905&lt;Parâmetros!$E$19,$G905-1,$G905)</f>
        <v>46270</v>
      </c>
    </row>
    <row r="906" spans="1:19" ht="15" customHeight="1" x14ac:dyDescent="0.25">
      <c r="A906" s="122">
        <v>53173</v>
      </c>
      <c r="B906" s="65" t="s">
        <v>234</v>
      </c>
      <c r="C906" s="65" t="s">
        <v>254</v>
      </c>
      <c r="D906" s="66">
        <v>46271</v>
      </c>
      <c r="E906" s="67">
        <v>0.26</v>
      </c>
      <c r="F906" s="65" t="s">
        <v>255</v>
      </c>
      <c r="G906" s="66">
        <v>46271</v>
      </c>
      <c r="H906">
        <v>40508961</v>
      </c>
      <c r="I906">
        <v>10</v>
      </c>
      <c r="J906" s="65" t="s">
        <v>1866</v>
      </c>
      <c r="K906" s="65" t="s">
        <v>1867</v>
      </c>
      <c r="L906" s="66">
        <v>46271</v>
      </c>
      <c r="M906" s="65" t="s">
        <v>258</v>
      </c>
      <c r="N906" s="65" t="s">
        <v>264</v>
      </c>
      <c r="O906" s="65" t="s">
        <v>259</v>
      </c>
      <c r="P906" s="66">
        <v>46271</v>
      </c>
      <c r="Q906" s="31">
        <f t="shared" si="28"/>
        <v>395</v>
      </c>
      <c r="R906" s="31">
        <f t="shared" si="29"/>
        <v>411</v>
      </c>
      <c r="S906" s="29">
        <f>IF($Q906&lt;Parâmetros!$E$19,$G906-1,$G906)</f>
        <v>46270</v>
      </c>
    </row>
    <row r="907" spans="1:19" ht="15" customHeight="1" x14ac:dyDescent="0.25">
      <c r="A907" s="122">
        <v>53173</v>
      </c>
      <c r="B907" s="65" t="s">
        <v>234</v>
      </c>
      <c r="C907" s="65" t="s">
        <v>254</v>
      </c>
      <c r="D907" s="66">
        <v>46273</v>
      </c>
      <c r="E907" s="67">
        <v>1.54</v>
      </c>
      <c r="F907" s="65" t="s">
        <v>255</v>
      </c>
      <c r="G907" s="66">
        <v>46272</v>
      </c>
      <c r="H907">
        <v>40508970</v>
      </c>
      <c r="I907">
        <v>10</v>
      </c>
      <c r="J907" s="65" t="s">
        <v>2506</v>
      </c>
      <c r="K907" s="65" t="s">
        <v>2507</v>
      </c>
      <c r="L907" s="66">
        <v>46273</v>
      </c>
      <c r="M907" s="65" t="s">
        <v>258</v>
      </c>
      <c r="N907" s="65" t="s">
        <v>264</v>
      </c>
      <c r="O907" s="65" t="s">
        <v>259</v>
      </c>
      <c r="P907" s="66">
        <v>46273</v>
      </c>
      <c r="Q907" s="31">
        <f t="shared" si="28"/>
        <v>1436</v>
      </c>
      <c r="R907" s="31">
        <f t="shared" si="29"/>
        <v>88</v>
      </c>
      <c r="S907" s="29">
        <f>IF($Q907&lt;Parâmetros!$E$19,$G907-1,$G907)</f>
        <v>46272</v>
      </c>
    </row>
    <row r="908" spans="1:19" ht="15" customHeight="1" x14ac:dyDescent="0.25">
      <c r="A908" s="122">
        <v>53173</v>
      </c>
      <c r="B908" s="65" t="s">
        <v>234</v>
      </c>
      <c r="C908" s="65" t="s">
        <v>254</v>
      </c>
      <c r="D908" s="66">
        <v>46273</v>
      </c>
      <c r="E908" s="67">
        <v>3.04</v>
      </c>
      <c r="F908" s="65" t="s">
        <v>255</v>
      </c>
      <c r="G908" s="66">
        <v>46273</v>
      </c>
      <c r="H908">
        <v>40512088</v>
      </c>
      <c r="I908">
        <v>10</v>
      </c>
      <c r="J908" s="65" t="s">
        <v>2508</v>
      </c>
      <c r="K908" s="65" t="s">
        <v>2509</v>
      </c>
      <c r="L908" s="66">
        <v>46273</v>
      </c>
      <c r="M908" s="65" t="s">
        <v>261</v>
      </c>
      <c r="N908" s="65" t="s">
        <v>264</v>
      </c>
      <c r="O908" s="65" t="s">
        <v>259</v>
      </c>
      <c r="P908" s="66">
        <v>46273</v>
      </c>
      <c r="Q908" s="31">
        <f t="shared" si="28"/>
        <v>89</v>
      </c>
      <c r="R908" s="31">
        <f t="shared" si="29"/>
        <v>272</v>
      </c>
      <c r="S908" s="29">
        <f>IF($Q908&lt;Parâmetros!$E$19,$G908-1,$G908)</f>
        <v>46272</v>
      </c>
    </row>
    <row r="909" spans="1:19" ht="15" customHeight="1" x14ac:dyDescent="0.25">
      <c r="A909" s="122">
        <v>53173</v>
      </c>
      <c r="B909" s="65" t="s">
        <v>234</v>
      </c>
      <c r="C909" s="65" t="s">
        <v>254</v>
      </c>
      <c r="D909" s="66">
        <v>46273</v>
      </c>
      <c r="E909" s="67">
        <v>0.52</v>
      </c>
      <c r="F909" s="65" t="s">
        <v>255</v>
      </c>
      <c r="G909" s="66">
        <v>46273</v>
      </c>
      <c r="H909">
        <v>40510151</v>
      </c>
      <c r="I909">
        <v>10</v>
      </c>
      <c r="J909" s="65" t="s">
        <v>270</v>
      </c>
      <c r="K909" s="65" t="s">
        <v>1799</v>
      </c>
      <c r="L909" s="66">
        <v>46273</v>
      </c>
      <c r="M909" s="65" t="s">
        <v>261</v>
      </c>
      <c r="N909" s="65" t="s">
        <v>264</v>
      </c>
      <c r="O909" s="65" t="s">
        <v>259</v>
      </c>
      <c r="P909" s="66">
        <v>46273</v>
      </c>
      <c r="Q909" s="31">
        <f t="shared" si="28"/>
        <v>300</v>
      </c>
      <c r="R909" s="31">
        <f t="shared" si="29"/>
        <v>331</v>
      </c>
      <c r="S909" s="29">
        <f>IF($Q909&lt;Parâmetros!$E$19,$G909-1,$G909)</f>
        <v>46272</v>
      </c>
    </row>
    <row r="910" spans="1:19" ht="15" customHeight="1" x14ac:dyDescent="0.25">
      <c r="A910" s="122">
        <v>53173</v>
      </c>
      <c r="B910" s="65" t="s">
        <v>234</v>
      </c>
      <c r="C910" s="65" t="s">
        <v>254</v>
      </c>
      <c r="D910" s="66">
        <v>46273</v>
      </c>
      <c r="E910" s="67">
        <v>0.57999999999999996</v>
      </c>
      <c r="F910" s="65" t="s">
        <v>255</v>
      </c>
      <c r="G910" s="66">
        <v>46273</v>
      </c>
      <c r="H910">
        <v>40512058</v>
      </c>
      <c r="I910">
        <v>10</v>
      </c>
      <c r="J910" s="65" t="s">
        <v>2510</v>
      </c>
      <c r="K910" s="65" t="s">
        <v>1791</v>
      </c>
      <c r="L910" s="66">
        <v>46273</v>
      </c>
      <c r="M910" s="65" t="s">
        <v>261</v>
      </c>
      <c r="N910" s="65" t="s">
        <v>264</v>
      </c>
      <c r="O910" s="65" t="s">
        <v>259</v>
      </c>
      <c r="P910" s="66">
        <v>46273</v>
      </c>
      <c r="Q910" s="31">
        <f t="shared" si="28"/>
        <v>335</v>
      </c>
      <c r="R910" s="31">
        <f t="shared" si="29"/>
        <v>370</v>
      </c>
      <c r="S910" s="29">
        <f>IF($Q910&lt;Parâmetros!$E$19,$G910-1,$G910)</f>
        <v>46272</v>
      </c>
    </row>
    <row r="911" spans="1:19" ht="15" customHeight="1" x14ac:dyDescent="0.25">
      <c r="A911" s="122">
        <v>53173</v>
      </c>
      <c r="B911" s="65" t="s">
        <v>234</v>
      </c>
      <c r="C911" s="65" t="s">
        <v>254</v>
      </c>
      <c r="D911" s="66">
        <v>46273</v>
      </c>
      <c r="E911" s="67">
        <v>0.78</v>
      </c>
      <c r="F911" s="65" t="s">
        <v>255</v>
      </c>
      <c r="G911" s="66">
        <v>46273</v>
      </c>
      <c r="H911">
        <v>40513024</v>
      </c>
      <c r="I911">
        <v>10</v>
      </c>
      <c r="J911" s="65" t="s">
        <v>2511</v>
      </c>
      <c r="K911" s="65" t="s">
        <v>2512</v>
      </c>
      <c r="L911" s="66">
        <v>46273</v>
      </c>
      <c r="M911" s="65" t="s">
        <v>261</v>
      </c>
      <c r="N911" s="65" t="s">
        <v>264</v>
      </c>
      <c r="O911" s="65" t="s">
        <v>259</v>
      </c>
      <c r="P911" s="66">
        <v>46273</v>
      </c>
      <c r="Q911" s="31">
        <f t="shared" si="28"/>
        <v>379</v>
      </c>
      <c r="R911" s="31">
        <f t="shared" si="29"/>
        <v>426</v>
      </c>
      <c r="S911" s="29">
        <f>IF($Q911&lt;Parâmetros!$E$19,$G911-1,$G911)</f>
        <v>46272</v>
      </c>
    </row>
    <row r="912" spans="1:19" ht="15" customHeight="1" x14ac:dyDescent="0.25">
      <c r="A912" s="122">
        <v>53173</v>
      </c>
      <c r="B912" s="65" t="s">
        <v>234</v>
      </c>
      <c r="C912" s="65" t="s">
        <v>254</v>
      </c>
      <c r="D912" s="66">
        <v>46274</v>
      </c>
      <c r="E912" s="67">
        <v>3.95</v>
      </c>
      <c r="F912" s="65" t="s">
        <v>255</v>
      </c>
      <c r="G912" s="66">
        <v>46274</v>
      </c>
      <c r="H912">
        <v>40508967</v>
      </c>
      <c r="I912">
        <v>10</v>
      </c>
      <c r="J912" s="65" t="s">
        <v>2721</v>
      </c>
      <c r="K912" s="65" t="s">
        <v>2722</v>
      </c>
      <c r="L912" s="66">
        <v>46274</v>
      </c>
      <c r="M912" s="65" t="s">
        <v>258</v>
      </c>
      <c r="N912" s="65" t="s">
        <v>264</v>
      </c>
      <c r="O912" s="65" t="s">
        <v>259</v>
      </c>
      <c r="P912" s="66">
        <v>46274</v>
      </c>
      <c r="Q912" s="31">
        <f t="shared" si="28"/>
        <v>9</v>
      </c>
      <c r="R912" s="31">
        <f t="shared" si="29"/>
        <v>246</v>
      </c>
      <c r="S912" s="29">
        <f>IF($Q912&lt;Parâmetros!$E$19,$G912-1,$G912)</f>
        <v>46273</v>
      </c>
    </row>
    <row r="913" spans="1:19" ht="15" customHeight="1" x14ac:dyDescent="0.25">
      <c r="A913" s="122">
        <v>53173</v>
      </c>
      <c r="B913" s="65" t="s">
        <v>234</v>
      </c>
      <c r="C913" s="65" t="s">
        <v>254</v>
      </c>
      <c r="D913" s="66">
        <v>46274</v>
      </c>
      <c r="E913" s="67">
        <v>0.65</v>
      </c>
      <c r="F913" s="65" t="s">
        <v>255</v>
      </c>
      <c r="G913" s="66">
        <v>46274</v>
      </c>
      <c r="H913">
        <v>40513061</v>
      </c>
      <c r="I913">
        <v>10</v>
      </c>
      <c r="J913" s="65" t="s">
        <v>2723</v>
      </c>
      <c r="K913" s="65" t="s">
        <v>2724</v>
      </c>
      <c r="L913" s="66">
        <v>46274</v>
      </c>
      <c r="M913" s="65" t="s">
        <v>261</v>
      </c>
      <c r="N913" s="65" t="s">
        <v>264</v>
      </c>
      <c r="O913" s="65" t="s">
        <v>259</v>
      </c>
      <c r="P913" s="66">
        <v>46274</v>
      </c>
      <c r="Q913" s="31">
        <f t="shared" si="28"/>
        <v>248</v>
      </c>
      <c r="R913" s="31">
        <f t="shared" si="29"/>
        <v>287</v>
      </c>
      <c r="S913" s="29">
        <f>IF($Q913&lt;Parâmetros!$E$19,$G913-1,$G913)</f>
        <v>46273</v>
      </c>
    </row>
    <row r="914" spans="1:19" ht="15" customHeight="1" x14ac:dyDescent="0.25">
      <c r="A914" s="122">
        <v>53173</v>
      </c>
      <c r="B914" s="65" t="s">
        <v>234</v>
      </c>
      <c r="C914" s="65" t="s">
        <v>254</v>
      </c>
      <c r="D914" s="66">
        <v>46274</v>
      </c>
      <c r="E914" s="67">
        <v>0.8</v>
      </c>
      <c r="F914" s="65" t="s">
        <v>255</v>
      </c>
      <c r="G914" s="66">
        <v>46274</v>
      </c>
      <c r="H914">
        <v>40513025</v>
      </c>
      <c r="I914">
        <v>10</v>
      </c>
      <c r="J914" s="65" t="s">
        <v>2725</v>
      </c>
      <c r="K914" s="65" t="s">
        <v>2726</v>
      </c>
      <c r="L914" s="66">
        <v>46274</v>
      </c>
      <c r="M914" s="65" t="s">
        <v>261</v>
      </c>
      <c r="N914" s="65" t="s">
        <v>264</v>
      </c>
      <c r="O914" s="65" t="s">
        <v>259</v>
      </c>
      <c r="P914" s="66">
        <v>46274</v>
      </c>
      <c r="Q914" s="31">
        <f t="shared" si="28"/>
        <v>289</v>
      </c>
      <c r="R914" s="31">
        <f t="shared" si="29"/>
        <v>337</v>
      </c>
      <c r="S914" s="29">
        <f>IF($Q914&lt;Parâmetros!$E$19,$G914-1,$G914)</f>
        <v>46273</v>
      </c>
    </row>
    <row r="915" spans="1:19" ht="15" customHeight="1" x14ac:dyDescent="0.25">
      <c r="A915" s="122">
        <v>53173</v>
      </c>
      <c r="B915" s="65" t="s">
        <v>234</v>
      </c>
      <c r="C915" s="65" t="s">
        <v>254</v>
      </c>
      <c r="D915" s="66">
        <v>46274</v>
      </c>
      <c r="E915" s="67">
        <v>0.8</v>
      </c>
      <c r="F915" s="65" t="s">
        <v>255</v>
      </c>
      <c r="G915" s="66">
        <v>46274</v>
      </c>
      <c r="H915">
        <v>40513284</v>
      </c>
      <c r="I915">
        <v>10</v>
      </c>
      <c r="J915" s="65" t="s">
        <v>2727</v>
      </c>
      <c r="K915" s="65" t="s">
        <v>2728</v>
      </c>
      <c r="L915" s="66">
        <v>46274</v>
      </c>
      <c r="M915" s="65" t="s">
        <v>261</v>
      </c>
      <c r="N915">
        <v>3012978</v>
      </c>
      <c r="O915" s="65" t="s">
        <v>259</v>
      </c>
      <c r="P915" s="66">
        <v>46274</v>
      </c>
      <c r="Q915" s="31">
        <f t="shared" si="28"/>
        <v>340</v>
      </c>
      <c r="R915" s="31">
        <f t="shared" si="29"/>
        <v>388</v>
      </c>
      <c r="S915" s="29">
        <f>IF($Q915&lt;Parâmetros!$E$19,$G915-1,$G915)</f>
        <v>46273</v>
      </c>
    </row>
    <row r="916" spans="1:19" ht="15" customHeight="1" x14ac:dyDescent="0.25">
      <c r="A916" s="122">
        <v>53173</v>
      </c>
      <c r="B916" s="65" t="s">
        <v>234</v>
      </c>
      <c r="C916" s="65" t="s">
        <v>254</v>
      </c>
      <c r="D916" s="66">
        <v>46274</v>
      </c>
      <c r="E916" s="67">
        <v>0.73</v>
      </c>
      <c r="F916" s="65" t="s">
        <v>255</v>
      </c>
      <c r="G916" s="66">
        <v>46274</v>
      </c>
      <c r="H916">
        <v>40513285</v>
      </c>
      <c r="I916">
        <v>10</v>
      </c>
      <c r="J916" s="65" t="s">
        <v>2729</v>
      </c>
      <c r="K916" s="65" t="s">
        <v>2730</v>
      </c>
      <c r="L916" s="66">
        <v>46274</v>
      </c>
      <c r="M916" s="65" t="s">
        <v>261</v>
      </c>
      <c r="N916" s="65" t="s">
        <v>264</v>
      </c>
      <c r="O916" s="65" t="s">
        <v>259</v>
      </c>
      <c r="P916" s="66">
        <v>46274</v>
      </c>
      <c r="Q916" s="31">
        <f t="shared" si="28"/>
        <v>392</v>
      </c>
      <c r="R916" s="31">
        <f t="shared" si="29"/>
        <v>436</v>
      </c>
      <c r="S916" s="29">
        <f>IF($Q916&lt;Parâmetros!$E$19,$G916-1,$G916)</f>
        <v>46273</v>
      </c>
    </row>
    <row r="917" spans="1:19" ht="15" customHeight="1" x14ac:dyDescent="0.25">
      <c r="A917" s="122">
        <v>53173</v>
      </c>
      <c r="B917" s="65" t="s">
        <v>234</v>
      </c>
      <c r="C917" s="65" t="s">
        <v>254</v>
      </c>
      <c r="D917" s="66">
        <v>46276</v>
      </c>
      <c r="E917" s="67">
        <v>1.5</v>
      </c>
      <c r="F917" s="65" t="s">
        <v>255</v>
      </c>
      <c r="G917" s="66">
        <v>46275</v>
      </c>
      <c r="H917">
        <v>40513845</v>
      </c>
      <c r="I917">
        <v>10</v>
      </c>
      <c r="J917" s="65" t="s">
        <v>256</v>
      </c>
      <c r="K917" s="65" t="s">
        <v>332</v>
      </c>
      <c r="L917" s="66">
        <v>46275</v>
      </c>
      <c r="M917" s="65" t="s">
        <v>261</v>
      </c>
      <c r="N917" s="65" t="s">
        <v>264</v>
      </c>
      <c r="O917" s="65" t="s">
        <v>259</v>
      </c>
      <c r="P917" s="66">
        <v>46276</v>
      </c>
      <c r="Q917" s="31">
        <f t="shared" si="28"/>
        <v>0</v>
      </c>
      <c r="R917" s="31">
        <f t="shared" si="29"/>
        <v>90</v>
      </c>
      <c r="S917" s="29">
        <f>IF($Q917&lt;Parâmetros!$E$19,$G917-1,$G917)</f>
        <v>46274</v>
      </c>
    </row>
    <row r="918" spans="1:19" ht="15" customHeight="1" x14ac:dyDescent="0.25">
      <c r="A918" s="122">
        <v>53173</v>
      </c>
      <c r="B918" s="65" t="s">
        <v>234</v>
      </c>
      <c r="C918" s="65" t="s">
        <v>254</v>
      </c>
      <c r="D918" s="66">
        <v>46276</v>
      </c>
      <c r="E918" s="67">
        <v>1.5</v>
      </c>
      <c r="F918" s="65" t="s">
        <v>255</v>
      </c>
      <c r="G918" s="66">
        <v>46275</v>
      </c>
      <c r="H918">
        <v>40513846</v>
      </c>
      <c r="I918">
        <v>10</v>
      </c>
      <c r="J918" s="65" t="s">
        <v>3110</v>
      </c>
      <c r="K918" s="65" t="s">
        <v>3111</v>
      </c>
      <c r="L918" s="66">
        <v>46275</v>
      </c>
      <c r="M918" s="65" t="s">
        <v>261</v>
      </c>
      <c r="N918" s="65" t="s">
        <v>264</v>
      </c>
      <c r="O918" s="65" t="s">
        <v>259</v>
      </c>
      <c r="P918" s="66">
        <v>46276</v>
      </c>
      <c r="Q918" s="31">
        <f t="shared" si="28"/>
        <v>100</v>
      </c>
      <c r="R918" s="31">
        <f t="shared" si="29"/>
        <v>190</v>
      </c>
      <c r="S918" s="29">
        <f>IF($Q918&lt;Parâmetros!$E$19,$G918-1,$G918)</f>
        <v>46274</v>
      </c>
    </row>
    <row r="919" spans="1:19" ht="15" customHeight="1" x14ac:dyDescent="0.25">
      <c r="A919" s="122">
        <v>53173</v>
      </c>
      <c r="B919" s="65" t="s">
        <v>234</v>
      </c>
      <c r="C919" s="65" t="s">
        <v>254</v>
      </c>
      <c r="D919" s="66">
        <v>46276</v>
      </c>
      <c r="E919" s="67">
        <v>1.5</v>
      </c>
      <c r="F919" s="65" t="s">
        <v>255</v>
      </c>
      <c r="G919" s="66">
        <v>46275</v>
      </c>
      <c r="H919">
        <v>40513844</v>
      </c>
      <c r="I919">
        <v>10</v>
      </c>
      <c r="J919" s="65" t="s">
        <v>1858</v>
      </c>
      <c r="K919" s="65" t="s">
        <v>3112</v>
      </c>
      <c r="L919" s="66">
        <v>46275</v>
      </c>
      <c r="M919" s="65" t="s">
        <v>261</v>
      </c>
      <c r="N919">
        <v>3012978</v>
      </c>
      <c r="O919" s="65" t="s">
        <v>259</v>
      </c>
      <c r="P919" s="66">
        <v>46276</v>
      </c>
      <c r="Q919" s="31">
        <f t="shared" si="28"/>
        <v>200</v>
      </c>
      <c r="R919" s="31">
        <f t="shared" si="29"/>
        <v>290</v>
      </c>
      <c r="S919" s="29">
        <f>IF($Q919&lt;Parâmetros!$E$19,$G919-1,$G919)</f>
        <v>46274</v>
      </c>
    </row>
    <row r="920" spans="1:19" ht="15" customHeight="1" x14ac:dyDescent="0.25">
      <c r="A920" s="122">
        <v>53173</v>
      </c>
      <c r="B920" s="65" t="s">
        <v>234</v>
      </c>
      <c r="C920" s="65" t="s">
        <v>254</v>
      </c>
      <c r="D920" s="66">
        <v>46276</v>
      </c>
      <c r="E920" s="67">
        <v>1</v>
      </c>
      <c r="F920" s="65" t="s">
        <v>255</v>
      </c>
      <c r="G920" s="66">
        <v>46275</v>
      </c>
      <c r="H920">
        <v>40508850</v>
      </c>
      <c r="I920">
        <v>10</v>
      </c>
      <c r="J920" s="65" t="s">
        <v>273</v>
      </c>
      <c r="K920" s="65" t="s">
        <v>276</v>
      </c>
      <c r="L920" s="66">
        <v>46275</v>
      </c>
      <c r="M920" s="65" t="s">
        <v>258</v>
      </c>
      <c r="N920">
        <v>3002380</v>
      </c>
      <c r="O920" s="65" t="s">
        <v>259</v>
      </c>
      <c r="P920" s="66">
        <v>46276</v>
      </c>
      <c r="Q920" s="31">
        <f t="shared" si="28"/>
        <v>360</v>
      </c>
      <c r="R920" s="31">
        <f t="shared" si="29"/>
        <v>420</v>
      </c>
      <c r="S920" s="29">
        <f>IF($Q920&lt;Parâmetros!$E$19,$G920-1,$G920)</f>
        <v>46274</v>
      </c>
    </row>
    <row r="921" spans="1:19" ht="15" customHeight="1" x14ac:dyDescent="0.25">
      <c r="A921" s="122">
        <v>53173</v>
      </c>
      <c r="B921" s="65" t="s">
        <v>234</v>
      </c>
      <c r="C921" s="65" t="s">
        <v>254</v>
      </c>
      <c r="D921" s="66">
        <v>46276</v>
      </c>
      <c r="E921" s="67">
        <v>0.01</v>
      </c>
      <c r="F921" s="65" t="s">
        <v>255</v>
      </c>
      <c r="G921" s="66">
        <v>46276</v>
      </c>
      <c r="H921">
        <v>40508850</v>
      </c>
      <c r="I921">
        <v>10</v>
      </c>
      <c r="J921" s="65" t="s">
        <v>3113</v>
      </c>
      <c r="K921" s="65" t="s">
        <v>3114</v>
      </c>
      <c r="L921" s="66">
        <v>46276</v>
      </c>
      <c r="M921" s="65" t="s">
        <v>258</v>
      </c>
      <c r="N921">
        <v>3002380</v>
      </c>
      <c r="O921" s="65" t="s">
        <v>259</v>
      </c>
      <c r="P921" s="66">
        <v>46276</v>
      </c>
      <c r="Q921" s="31">
        <f t="shared" si="28"/>
        <v>32</v>
      </c>
      <c r="R921" s="31">
        <f t="shared" si="29"/>
        <v>32</v>
      </c>
      <c r="S921" s="29">
        <f>IF($Q921&lt;Parâmetros!$E$19,$G921-1,$G921)</f>
        <v>46275</v>
      </c>
    </row>
    <row r="922" spans="1:19" ht="15" customHeight="1" x14ac:dyDescent="0.25">
      <c r="A922" s="122">
        <v>53173</v>
      </c>
      <c r="B922" s="65" t="s">
        <v>234</v>
      </c>
      <c r="C922" s="65" t="s">
        <v>254</v>
      </c>
      <c r="D922" s="66">
        <v>46276</v>
      </c>
      <c r="E922" s="67">
        <v>0.67</v>
      </c>
      <c r="F922" s="65" t="s">
        <v>255</v>
      </c>
      <c r="G922" s="66">
        <v>46276</v>
      </c>
      <c r="H922">
        <v>40508850</v>
      </c>
      <c r="I922">
        <v>10</v>
      </c>
      <c r="J922" s="65" t="s">
        <v>3115</v>
      </c>
      <c r="K922" s="65" t="s">
        <v>3116</v>
      </c>
      <c r="L922" s="66">
        <v>46276</v>
      </c>
      <c r="M922" s="65" t="s">
        <v>258</v>
      </c>
      <c r="N922">
        <v>3002380</v>
      </c>
      <c r="O922" s="65" t="s">
        <v>259</v>
      </c>
      <c r="P922" s="66">
        <v>46276</v>
      </c>
      <c r="Q922" s="31">
        <f t="shared" si="28"/>
        <v>32</v>
      </c>
      <c r="R922" s="31">
        <f t="shared" si="29"/>
        <v>72</v>
      </c>
      <c r="S922" s="29">
        <f>IF($Q922&lt;Parâmetros!$E$19,$G922-1,$G922)</f>
        <v>46275</v>
      </c>
    </row>
    <row r="923" spans="1:19" ht="15" customHeight="1" x14ac:dyDescent="0.25">
      <c r="A923" s="122">
        <v>53173</v>
      </c>
      <c r="B923" s="65" t="s">
        <v>234</v>
      </c>
      <c r="C923" s="65" t="s">
        <v>254</v>
      </c>
      <c r="D923" s="66">
        <v>46276</v>
      </c>
      <c r="E923" s="67">
        <v>0.04</v>
      </c>
      <c r="F923" s="65" t="s">
        <v>255</v>
      </c>
      <c r="G923" s="66">
        <v>46276</v>
      </c>
      <c r="H923">
        <v>40508850</v>
      </c>
      <c r="I923">
        <v>10</v>
      </c>
      <c r="J923" s="65" t="s">
        <v>3117</v>
      </c>
      <c r="K923" s="65" t="s">
        <v>3118</v>
      </c>
      <c r="L923" s="66">
        <v>46276</v>
      </c>
      <c r="M923" s="65" t="s">
        <v>258</v>
      </c>
      <c r="N923">
        <v>3002380</v>
      </c>
      <c r="O923" s="65" t="s">
        <v>259</v>
      </c>
      <c r="P923" s="66">
        <v>46276</v>
      </c>
      <c r="Q923" s="31">
        <f t="shared" si="28"/>
        <v>72</v>
      </c>
      <c r="R923" s="31">
        <f t="shared" si="29"/>
        <v>75</v>
      </c>
      <c r="S923" s="29">
        <f>IF($Q923&lt;Parâmetros!$E$19,$G923-1,$G923)</f>
        <v>46275</v>
      </c>
    </row>
    <row r="924" spans="1:19" ht="15" customHeight="1" x14ac:dyDescent="0.25">
      <c r="A924" s="122">
        <v>53173</v>
      </c>
      <c r="B924" s="65" t="s">
        <v>234</v>
      </c>
      <c r="C924" s="65" t="s">
        <v>254</v>
      </c>
      <c r="D924" s="66">
        <v>46276</v>
      </c>
      <c r="E924" s="67">
        <v>1.28</v>
      </c>
      <c r="F924" s="65" t="s">
        <v>255</v>
      </c>
      <c r="G924" s="66">
        <v>46276</v>
      </c>
      <c r="H924">
        <v>40508866</v>
      </c>
      <c r="I924">
        <v>10</v>
      </c>
      <c r="J924" s="65" t="s">
        <v>3119</v>
      </c>
      <c r="K924" s="65" t="s">
        <v>3120</v>
      </c>
      <c r="L924" s="66">
        <v>46276</v>
      </c>
      <c r="M924" s="65" t="s">
        <v>258</v>
      </c>
      <c r="N924">
        <v>3004490</v>
      </c>
      <c r="O924" s="65" t="s">
        <v>259</v>
      </c>
      <c r="P924" s="66">
        <v>46276</v>
      </c>
      <c r="Q924" s="31">
        <f t="shared" si="28"/>
        <v>77</v>
      </c>
      <c r="R924" s="31">
        <f t="shared" si="29"/>
        <v>153</v>
      </c>
      <c r="S924" s="29">
        <f>IF($Q924&lt;Parâmetros!$E$19,$G924-1,$G924)</f>
        <v>46275</v>
      </c>
    </row>
    <row r="925" spans="1:19" ht="15" customHeight="1" x14ac:dyDescent="0.25">
      <c r="A925" s="122">
        <v>53173</v>
      </c>
      <c r="B925" s="65" t="s">
        <v>234</v>
      </c>
      <c r="C925" s="65" t="s">
        <v>254</v>
      </c>
      <c r="D925" s="66">
        <v>46276</v>
      </c>
      <c r="E925" s="67">
        <v>1.75</v>
      </c>
      <c r="F925" s="65" t="s">
        <v>255</v>
      </c>
      <c r="G925" s="66">
        <v>46276</v>
      </c>
      <c r="H925">
        <v>40508867</v>
      </c>
      <c r="I925">
        <v>10</v>
      </c>
      <c r="J925" s="65" t="s">
        <v>3121</v>
      </c>
      <c r="K925" s="65" t="s">
        <v>3122</v>
      </c>
      <c r="L925" s="66">
        <v>46276</v>
      </c>
      <c r="M925" s="65" t="s">
        <v>258</v>
      </c>
      <c r="N925">
        <v>3002444</v>
      </c>
      <c r="O925" s="65" t="s">
        <v>259</v>
      </c>
      <c r="P925" s="66">
        <v>46276</v>
      </c>
      <c r="Q925" s="31">
        <f t="shared" si="28"/>
        <v>173</v>
      </c>
      <c r="R925" s="31">
        <f t="shared" si="29"/>
        <v>278</v>
      </c>
      <c r="S925" s="29">
        <f>IF($Q925&lt;Parâmetros!$E$19,$G925-1,$G925)</f>
        <v>46275</v>
      </c>
    </row>
    <row r="926" spans="1:19" ht="15" customHeight="1" x14ac:dyDescent="0.25">
      <c r="A926" s="122">
        <v>53173</v>
      </c>
      <c r="B926" s="65" t="s">
        <v>234</v>
      </c>
      <c r="C926" s="65" t="s">
        <v>254</v>
      </c>
      <c r="D926" s="66">
        <v>46276</v>
      </c>
      <c r="E926" s="67">
        <v>1.95</v>
      </c>
      <c r="F926" s="65" t="s">
        <v>255</v>
      </c>
      <c r="G926" s="66">
        <v>46276</v>
      </c>
      <c r="H926">
        <v>40508868</v>
      </c>
      <c r="I926">
        <v>10</v>
      </c>
      <c r="J926" s="65" t="s">
        <v>3123</v>
      </c>
      <c r="K926" s="65" t="s">
        <v>3124</v>
      </c>
      <c r="L926" s="66">
        <v>46276</v>
      </c>
      <c r="M926" s="65" t="s">
        <v>258</v>
      </c>
      <c r="N926">
        <v>3002482</v>
      </c>
      <c r="O926" s="65" t="s">
        <v>259</v>
      </c>
      <c r="P926" s="66">
        <v>46276</v>
      </c>
      <c r="Q926" s="31">
        <f t="shared" si="28"/>
        <v>281</v>
      </c>
      <c r="R926" s="31">
        <f t="shared" si="29"/>
        <v>398</v>
      </c>
      <c r="S926" s="29">
        <f>IF($Q926&lt;Parâmetros!$E$19,$G926-1,$G926)</f>
        <v>46275</v>
      </c>
    </row>
    <row r="927" spans="1:19" ht="15" customHeight="1" x14ac:dyDescent="0.25">
      <c r="A927" s="122">
        <v>53173</v>
      </c>
      <c r="B927" s="65" t="s">
        <v>234</v>
      </c>
      <c r="C927" s="65" t="s">
        <v>254</v>
      </c>
      <c r="D927" s="66">
        <v>46276</v>
      </c>
      <c r="E927" s="67">
        <v>0.28000000000000003</v>
      </c>
      <c r="F927" s="65" t="s">
        <v>255</v>
      </c>
      <c r="G927" s="66">
        <v>46276</v>
      </c>
      <c r="H927">
        <v>40512088</v>
      </c>
      <c r="I927">
        <v>10</v>
      </c>
      <c r="J927" s="65" t="s">
        <v>3125</v>
      </c>
      <c r="K927" s="65" t="s">
        <v>3126</v>
      </c>
      <c r="L927" s="66">
        <v>46276</v>
      </c>
      <c r="M927" s="65" t="s">
        <v>261</v>
      </c>
      <c r="N927" s="65" t="s">
        <v>264</v>
      </c>
      <c r="O927" s="65" t="s">
        <v>259</v>
      </c>
      <c r="P927" s="66">
        <v>46276</v>
      </c>
      <c r="Q927" s="31">
        <f t="shared" si="28"/>
        <v>401</v>
      </c>
      <c r="R927" s="31">
        <f t="shared" si="29"/>
        <v>418</v>
      </c>
      <c r="S927" s="29">
        <f>IF($Q927&lt;Parâmetros!$E$19,$G927-1,$G927)</f>
        <v>46275</v>
      </c>
    </row>
    <row r="928" spans="1:19" ht="15" customHeight="1" x14ac:dyDescent="0.25">
      <c r="A928" s="122">
        <v>53173</v>
      </c>
      <c r="B928" s="65" t="s">
        <v>234</v>
      </c>
      <c r="C928" s="65" t="s">
        <v>254</v>
      </c>
      <c r="D928" s="66">
        <v>46277</v>
      </c>
      <c r="E928" s="67">
        <v>1</v>
      </c>
      <c r="F928" s="65" t="s">
        <v>255</v>
      </c>
      <c r="G928" s="66">
        <v>46277</v>
      </c>
      <c r="H928">
        <v>40508970</v>
      </c>
      <c r="I928">
        <v>10</v>
      </c>
      <c r="J928" s="65" t="s">
        <v>256</v>
      </c>
      <c r="K928" s="65" t="s">
        <v>257</v>
      </c>
      <c r="L928" s="66">
        <v>46277</v>
      </c>
      <c r="M928" s="65" t="s">
        <v>258</v>
      </c>
      <c r="N928" s="65" t="s">
        <v>264</v>
      </c>
      <c r="O928" s="65" t="s">
        <v>259</v>
      </c>
      <c r="P928" s="66">
        <v>46277</v>
      </c>
      <c r="Q928" s="31">
        <f t="shared" si="28"/>
        <v>0</v>
      </c>
      <c r="R928" s="31">
        <f t="shared" si="29"/>
        <v>60</v>
      </c>
      <c r="S928" s="29">
        <f>IF($Q928&lt;Parâmetros!$E$19,$G928-1,$G928)</f>
        <v>46276</v>
      </c>
    </row>
    <row r="929" spans="1:19" ht="15" customHeight="1" x14ac:dyDescent="0.25">
      <c r="A929" s="122">
        <v>53173</v>
      </c>
      <c r="B929" s="65" t="s">
        <v>234</v>
      </c>
      <c r="C929" s="65" t="s">
        <v>254</v>
      </c>
      <c r="D929" s="66">
        <v>46277</v>
      </c>
      <c r="E929" s="67">
        <v>1.08</v>
      </c>
      <c r="F929" s="65" t="s">
        <v>255</v>
      </c>
      <c r="G929" s="66">
        <v>46277</v>
      </c>
      <c r="H929">
        <v>40508967</v>
      </c>
      <c r="I929">
        <v>10</v>
      </c>
      <c r="J929" s="65" t="s">
        <v>1857</v>
      </c>
      <c r="K929" s="65" t="s">
        <v>1010</v>
      </c>
      <c r="L929" s="66">
        <v>46277</v>
      </c>
      <c r="M929" s="65" t="s">
        <v>258</v>
      </c>
      <c r="N929" s="65" t="s">
        <v>264</v>
      </c>
      <c r="O929" s="65" t="s">
        <v>259</v>
      </c>
      <c r="P929" s="66">
        <v>46277</v>
      </c>
      <c r="Q929" s="31">
        <f t="shared" si="28"/>
        <v>65</v>
      </c>
      <c r="R929" s="31">
        <f t="shared" si="29"/>
        <v>130</v>
      </c>
      <c r="S929" s="29">
        <f>IF($Q929&lt;Parâmetros!$E$19,$G929-1,$G929)</f>
        <v>46276</v>
      </c>
    </row>
    <row r="930" spans="1:19" ht="15" customHeight="1" x14ac:dyDescent="0.25">
      <c r="A930" s="122">
        <v>53173</v>
      </c>
      <c r="B930" s="65" t="s">
        <v>234</v>
      </c>
      <c r="C930" s="65" t="s">
        <v>254</v>
      </c>
      <c r="D930" s="66">
        <v>46277</v>
      </c>
      <c r="E930" s="67">
        <v>2</v>
      </c>
      <c r="F930" s="65" t="s">
        <v>255</v>
      </c>
      <c r="G930" s="66">
        <v>46277</v>
      </c>
      <c r="H930">
        <v>40512068</v>
      </c>
      <c r="I930">
        <v>10</v>
      </c>
      <c r="J930" s="65" t="s">
        <v>1794</v>
      </c>
      <c r="K930" s="65" t="s">
        <v>1797</v>
      </c>
      <c r="L930" s="66">
        <v>46277</v>
      </c>
      <c r="M930" s="65" t="s">
        <v>261</v>
      </c>
      <c r="N930" s="65" t="s">
        <v>264</v>
      </c>
      <c r="O930" s="65" t="s">
        <v>259</v>
      </c>
      <c r="P930" s="66">
        <v>46277</v>
      </c>
      <c r="Q930" s="31">
        <f t="shared" si="28"/>
        <v>150</v>
      </c>
      <c r="R930" s="31">
        <f t="shared" si="29"/>
        <v>270</v>
      </c>
      <c r="S930" s="29">
        <f>IF($Q930&lt;Parâmetros!$E$19,$G930-1,$G930)</f>
        <v>46276</v>
      </c>
    </row>
    <row r="931" spans="1:19" ht="15" customHeight="1" x14ac:dyDescent="0.25">
      <c r="A931" s="122">
        <v>53173</v>
      </c>
      <c r="B931" s="65" t="s">
        <v>234</v>
      </c>
      <c r="C931" s="65" t="s">
        <v>254</v>
      </c>
      <c r="D931" s="66">
        <v>46277</v>
      </c>
      <c r="E931" s="67">
        <v>0.52</v>
      </c>
      <c r="F931" s="65" t="s">
        <v>255</v>
      </c>
      <c r="G931" s="66">
        <v>46277</v>
      </c>
      <c r="H931">
        <v>40512059</v>
      </c>
      <c r="I931">
        <v>10</v>
      </c>
      <c r="J931" s="65" t="s">
        <v>3416</v>
      </c>
      <c r="K931" s="65" t="s">
        <v>3417</v>
      </c>
      <c r="L931" s="66">
        <v>46277</v>
      </c>
      <c r="M931" s="65" t="s">
        <v>261</v>
      </c>
      <c r="N931" s="65" t="s">
        <v>264</v>
      </c>
      <c r="O931" s="65" t="s">
        <v>259</v>
      </c>
      <c r="P931" s="66">
        <v>46277</v>
      </c>
      <c r="Q931" s="31">
        <f t="shared" si="28"/>
        <v>275</v>
      </c>
      <c r="R931" s="31">
        <f t="shared" si="29"/>
        <v>306</v>
      </c>
      <c r="S931" s="29">
        <f>IF($Q931&lt;Parâmetros!$E$19,$G931-1,$G931)</f>
        <v>46276</v>
      </c>
    </row>
    <row r="932" spans="1:19" ht="15" customHeight="1" x14ac:dyDescent="0.25">
      <c r="A932" s="122">
        <v>53173</v>
      </c>
      <c r="B932" s="65" t="s">
        <v>234</v>
      </c>
      <c r="C932" s="65" t="s">
        <v>254</v>
      </c>
      <c r="D932" s="66">
        <v>46277</v>
      </c>
      <c r="E932" s="67">
        <v>0.5</v>
      </c>
      <c r="F932" s="65" t="s">
        <v>255</v>
      </c>
      <c r="G932" s="66">
        <v>46277</v>
      </c>
      <c r="H932">
        <v>40512060</v>
      </c>
      <c r="I932">
        <v>10</v>
      </c>
      <c r="J932" s="65" t="s">
        <v>3418</v>
      </c>
      <c r="K932" s="65" t="s">
        <v>441</v>
      </c>
      <c r="L932" s="66">
        <v>46277</v>
      </c>
      <c r="M932" s="65" t="s">
        <v>261</v>
      </c>
      <c r="N932" s="65" t="s">
        <v>264</v>
      </c>
      <c r="O932" s="65" t="s">
        <v>259</v>
      </c>
      <c r="P932" s="66">
        <v>46277</v>
      </c>
      <c r="Q932" s="31">
        <f t="shared" si="28"/>
        <v>310</v>
      </c>
      <c r="R932" s="31">
        <f t="shared" si="29"/>
        <v>340</v>
      </c>
      <c r="S932" s="29">
        <f>IF($Q932&lt;Parâmetros!$E$19,$G932-1,$G932)</f>
        <v>46276</v>
      </c>
    </row>
    <row r="933" spans="1:19" ht="15" customHeight="1" x14ac:dyDescent="0.25">
      <c r="A933" s="122">
        <v>53291</v>
      </c>
      <c r="B933" s="65" t="s">
        <v>197</v>
      </c>
      <c r="C933" s="65" t="s">
        <v>288</v>
      </c>
      <c r="D933" s="66">
        <v>46266</v>
      </c>
      <c r="E933" s="67">
        <v>3.99</v>
      </c>
      <c r="F933" s="65" t="s">
        <v>255</v>
      </c>
      <c r="G933" s="66">
        <v>46266</v>
      </c>
      <c r="H933">
        <v>40509371</v>
      </c>
      <c r="I933">
        <v>10</v>
      </c>
      <c r="J933" s="65" t="s">
        <v>738</v>
      </c>
      <c r="K933" s="65" t="s">
        <v>739</v>
      </c>
      <c r="L933" s="66">
        <v>46266</v>
      </c>
      <c r="M933" s="65" t="s">
        <v>261</v>
      </c>
      <c r="N933" s="65" t="s">
        <v>264</v>
      </c>
      <c r="O933" s="65" t="s">
        <v>259</v>
      </c>
      <c r="P933" s="66">
        <v>46266</v>
      </c>
      <c r="Q933" s="31">
        <f t="shared" si="28"/>
        <v>441</v>
      </c>
      <c r="R933" s="31">
        <f t="shared" si="29"/>
        <v>680</v>
      </c>
      <c r="S933" s="29">
        <f>IF($Q933&lt;Parâmetros!$E$19,$G933-1,$G933)</f>
        <v>46266</v>
      </c>
    </row>
    <row r="934" spans="1:19" ht="15" customHeight="1" x14ac:dyDescent="0.25">
      <c r="A934" s="122">
        <v>53291</v>
      </c>
      <c r="B934" s="65" t="s">
        <v>197</v>
      </c>
      <c r="C934" s="65" t="s">
        <v>288</v>
      </c>
      <c r="D934" s="66">
        <v>46266</v>
      </c>
      <c r="E934" s="67">
        <v>2.34</v>
      </c>
      <c r="F934" s="65" t="s">
        <v>255</v>
      </c>
      <c r="G934" s="66">
        <v>46266</v>
      </c>
      <c r="H934">
        <v>40510727</v>
      </c>
      <c r="I934">
        <v>10</v>
      </c>
      <c r="J934" s="65" t="s">
        <v>740</v>
      </c>
      <c r="K934" s="65" t="s">
        <v>741</v>
      </c>
      <c r="L934" s="66">
        <v>46266</v>
      </c>
      <c r="M934" s="65" t="s">
        <v>261</v>
      </c>
      <c r="N934" s="65" t="s">
        <v>264</v>
      </c>
      <c r="O934" s="65" t="s">
        <v>259</v>
      </c>
      <c r="P934" s="66">
        <v>46266</v>
      </c>
      <c r="Q934" s="31">
        <f t="shared" si="28"/>
        <v>760</v>
      </c>
      <c r="R934" s="31">
        <f t="shared" si="29"/>
        <v>900</v>
      </c>
      <c r="S934" s="29">
        <f>IF($Q934&lt;Parâmetros!$E$19,$G934-1,$G934)</f>
        <v>46266</v>
      </c>
    </row>
    <row r="935" spans="1:19" ht="15" customHeight="1" x14ac:dyDescent="0.25">
      <c r="A935" s="122">
        <v>53291</v>
      </c>
      <c r="B935" s="65" t="s">
        <v>197</v>
      </c>
      <c r="C935" s="65" t="s">
        <v>288</v>
      </c>
      <c r="D935" s="66">
        <v>46266</v>
      </c>
      <c r="E935" s="67">
        <v>1.32</v>
      </c>
      <c r="F935" s="65" t="s">
        <v>255</v>
      </c>
      <c r="G935" s="66">
        <v>46266</v>
      </c>
      <c r="H935">
        <v>40510726</v>
      </c>
      <c r="I935">
        <v>10</v>
      </c>
      <c r="J935" s="65" t="s">
        <v>742</v>
      </c>
      <c r="K935" s="65" t="s">
        <v>743</v>
      </c>
      <c r="L935" s="66">
        <v>46266</v>
      </c>
      <c r="M935" s="65" t="s">
        <v>261</v>
      </c>
      <c r="N935" s="65" t="s">
        <v>264</v>
      </c>
      <c r="O935" s="65" t="s">
        <v>259</v>
      </c>
      <c r="P935" s="66">
        <v>46266</v>
      </c>
      <c r="Q935" s="31">
        <f t="shared" si="28"/>
        <v>905</v>
      </c>
      <c r="R935" s="31">
        <f t="shared" si="29"/>
        <v>984</v>
      </c>
      <c r="S935" s="29">
        <f>IF($Q935&lt;Parâmetros!$E$19,$G935-1,$G935)</f>
        <v>46266</v>
      </c>
    </row>
    <row r="936" spans="1:19" ht="15" customHeight="1" x14ac:dyDescent="0.25">
      <c r="A936" s="122">
        <v>53291</v>
      </c>
      <c r="B936" s="65" t="s">
        <v>197</v>
      </c>
      <c r="C936" s="65" t="s">
        <v>288</v>
      </c>
      <c r="D936" s="66">
        <v>46267</v>
      </c>
      <c r="E936" s="67">
        <v>1.34</v>
      </c>
      <c r="F936" s="65" t="s">
        <v>255</v>
      </c>
      <c r="G936" s="66">
        <v>46267</v>
      </c>
      <c r="H936">
        <v>40509904</v>
      </c>
      <c r="I936">
        <v>20</v>
      </c>
      <c r="J936" s="65" t="s">
        <v>916</v>
      </c>
      <c r="K936" s="65" t="s">
        <v>917</v>
      </c>
      <c r="L936" s="66">
        <v>46267</v>
      </c>
      <c r="M936" s="65" t="s">
        <v>261</v>
      </c>
      <c r="N936" s="65" t="s">
        <v>264</v>
      </c>
      <c r="O936" s="65" t="s">
        <v>259</v>
      </c>
      <c r="P936" s="66">
        <v>46267</v>
      </c>
      <c r="Q936" s="31">
        <f t="shared" si="28"/>
        <v>440</v>
      </c>
      <c r="R936" s="31">
        <f t="shared" si="29"/>
        <v>520</v>
      </c>
      <c r="S936" s="29">
        <f>IF($Q936&lt;Parâmetros!$E$19,$G936-1,$G936)</f>
        <v>46267</v>
      </c>
    </row>
    <row r="937" spans="1:19" ht="15" customHeight="1" x14ac:dyDescent="0.25">
      <c r="A937" s="122">
        <v>53291</v>
      </c>
      <c r="B937" s="65" t="s">
        <v>197</v>
      </c>
      <c r="C937" s="65" t="s">
        <v>288</v>
      </c>
      <c r="D937" s="66">
        <v>46267</v>
      </c>
      <c r="E937" s="67">
        <v>3.74</v>
      </c>
      <c r="F937" s="65" t="s">
        <v>255</v>
      </c>
      <c r="G937" s="66">
        <v>46267</v>
      </c>
      <c r="H937">
        <v>40505866</v>
      </c>
      <c r="I937">
        <v>30</v>
      </c>
      <c r="J937" s="65" t="s">
        <v>1016</v>
      </c>
      <c r="K937" s="65" t="s">
        <v>1017</v>
      </c>
      <c r="L937" s="66">
        <v>46267</v>
      </c>
      <c r="M937" s="65" t="s">
        <v>261</v>
      </c>
      <c r="N937" s="65" t="s">
        <v>264</v>
      </c>
      <c r="O937" s="65" t="s">
        <v>259</v>
      </c>
      <c r="P937" s="66">
        <v>46267</v>
      </c>
      <c r="Q937" s="31">
        <f t="shared" si="28"/>
        <v>760</v>
      </c>
      <c r="R937" s="31">
        <f t="shared" si="29"/>
        <v>984</v>
      </c>
      <c r="S937" s="29">
        <f>IF($Q937&lt;Parâmetros!$E$19,$G937-1,$G937)</f>
        <v>46267</v>
      </c>
    </row>
    <row r="938" spans="1:19" ht="15" customHeight="1" x14ac:dyDescent="0.25">
      <c r="A938" s="122">
        <v>53291</v>
      </c>
      <c r="B938" s="65" t="s">
        <v>197</v>
      </c>
      <c r="C938" s="65" t="s">
        <v>288</v>
      </c>
      <c r="D938" s="66">
        <v>46268</v>
      </c>
      <c r="E938" s="67">
        <v>4</v>
      </c>
      <c r="F938" s="65" t="s">
        <v>255</v>
      </c>
      <c r="G938" s="66">
        <v>46268</v>
      </c>
      <c r="H938">
        <v>40500199</v>
      </c>
      <c r="I938">
        <v>10</v>
      </c>
      <c r="J938" s="65" t="s">
        <v>1209</v>
      </c>
      <c r="K938" s="65" t="s">
        <v>1210</v>
      </c>
      <c r="L938" s="66">
        <v>46268</v>
      </c>
      <c r="M938" s="65" t="s">
        <v>261</v>
      </c>
      <c r="N938" s="65" t="s">
        <v>264</v>
      </c>
      <c r="O938" s="65" t="s">
        <v>259</v>
      </c>
      <c r="P938" s="66">
        <v>46268</v>
      </c>
      <c r="Q938" s="31">
        <f t="shared" si="28"/>
        <v>440</v>
      </c>
      <c r="R938" s="31">
        <f t="shared" si="29"/>
        <v>680</v>
      </c>
      <c r="S938" s="29">
        <f>IF($Q938&lt;Parâmetros!$E$19,$G938-1,$G938)</f>
        <v>46268</v>
      </c>
    </row>
    <row r="939" spans="1:19" ht="15" customHeight="1" x14ac:dyDescent="0.25">
      <c r="A939" s="122">
        <v>53291</v>
      </c>
      <c r="B939" s="65" t="s">
        <v>197</v>
      </c>
      <c r="C939" s="65" t="s">
        <v>288</v>
      </c>
      <c r="D939" s="66">
        <v>46268</v>
      </c>
      <c r="E939" s="67">
        <v>3.75</v>
      </c>
      <c r="F939" s="65" t="s">
        <v>255</v>
      </c>
      <c r="G939" s="66">
        <v>46268</v>
      </c>
      <c r="H939">
        <v>40500199</v>
      </c>
      <c r="I939">
        <v>10</v>
      </c>
      <c r="J939" s="65" t="s">
        <v>1211</v>
      </c>
      <c r="K939" s="65" t="s">
        <v>1212</v>
      </c>
      <c r="L939" s="66">
        <v>46268</v>
      </c>
      <c r="M939" s="65" t="s">
        <v>261</v>
      </c>
      <c r="N939" s="65" t="s">
        <v>264</v>
      </c>
      <c r="O939" s="65" t="s">
        <v>259</v>
      </c>
      <c r="P939" s="66">
        <v>46268</v>
      </c>
      <c r="Q939" s="31">
        <f t="shared" si="28"/>
        <v>760</v>
      </c>
      <c r="R939" s="31">
        <f t="shared" si="29"/>
        <v>985</v>
      </c>
      <c r="S939" s="29">
        <f>IF($Q939&lt;Parâmetros!$E$19,$G939-1,$G939)</f>
        <v>46268</v>
      </c>
    </row>
    <row r="940" spans="1:19" ht="15" customHeight="1" x14ac:dyDescent="0.25">
      <c r="A940" s="122">
        <v>53291</v>
      </c>
      <c r="B940" s="65" t="s">
        <v>197</v>
      </c>
      <c r="C940" s="65" t="s">
        <v>288</v>
      </c>
      <c r="D940" s="66">
        <v>46269</v>
      </c>
      <c r="E940" s="67">
        <v>2.17</v>
      </c>
      <c r="F940" s="65" t="s">
        <v>255</v>
      </c>
      <c r="G940" s="66">
        <v>46269</v>
      </c>
      <c r="H940">
        <v>40509371</v>
      </c>
      <c r="I940">
        <v>30</v>
      </c>
      <c r="J940" s="65" t="s">
        <v>1868</v>
      </c>
      <c r="K940" s="65" t="s">
        <v>1869</v>
      </c>
      <c r="L940" s="66">
        <v>46269</v>
      </c>
      <c r="M940" s="65" t="s">
        <v>261</v>
      </c>
      <c r="N940" s="65" t="s">
        <v>264</v>
      </c>
      <c r="O940" s="65" t="s">
        <v>259</v>
      </c>
      <c r="P940" s="66">
        <v>46269</v>
      </c>
      <c r="Q940" s="31">
        <f t="shared" si="28"/>
        <v>440</v>
      </c>
      <c r="R940" s="31">
        <f t="shared" si="29"/>
        <v>570</v>
      </c>
      <c r="S940" s="29">
        <f>IF($Q940&lt;Parâmetros!$E$19,$G940-1,$G940)</f>
        <v>46269</v>
      </c>
    </row>
    <row r="941" spans="1:19" ht="15" customHeight="1" x14ac:dyDescent="0.25">
      <c r="A941" s="122">
        <v>53291</v>
      </c>
      <c r="B941" s="65" t="s">
        <v>197</v>
      </c>
      <c r="C941" s="65" t="s">
        <v>288</v>
      </c>
      <c r="D941" s="66">
        <v>46269</v>
      </c>
      <c r="E941" s="67">
        <v>1.85</v>
      </c>
      <c r="F941" s="65" t="s">
        <v>255</v>
      </c>
      <c r="G941" s="66">
        <v>46269</v>
      </c>
      <c r="H941">
        <v>40500199</v>
      </c>
      <c r="I941">
        <v>10</v>
      </c>
      <c r="J941" s="65" t="s">
        <v>1870</v>
      </c>
      <c r="K941" s="65" t="s">
        <v>1871</v>
      </c>
      <c r="L941" s="66">
        <v>46269</v>
      </c>
      <c r="M941" s="65" t="s">
        <v>261</v>
      </c>
      <c r="N941" s="65" t="s">
        <v>264</v>
      </c>
      <c r="O941" s="65" t="s">
        <v>259</v>
      </c>
      <c r="P941" s="66">
        <v>46269</v>
      </c>
      <c r="Q941" s="31">
        <f t="shared" si="28"/>
        <v>574</v>
      </c>
      <c r="R941" s="31">
        <f t="shared" si="29"/>
        <v>685</v>
      </c>
      <c r="S941" s="29">
        <f>IF($Q941&lt;Parâmetros!$E$19,$G941-1,$G941)</f>
        <v>46269</v>
      </c>
    </row>
    <row r="942" spans="1:19" ht="15" customHeight="1" x14ac:dyDescent="0.25">
      <c r="A942" s="122">
        <v>53291</v>
      </c>
      <c r="B942" s="65" t="s">
        <v>197</v>
      </c>
      <c r="C942" s="65" t="s">
        <v>288</v>
      </c>
      <c r="D942" s="66">
        <v>46269</v>
      </c>
      <c r="E942" s="67">
        <v>3.85</v>
      </c>
      <c r="F942" s="65" t="s">
        <v>255</v>
      </c>
      <c r="G942" s="66">
        <v>46269</v>
      </c>
      <c r="H942">
        <v>40500199</v>
      </c>
      <c r="I942">
        <v>10</v>
      </c>
      <c r="J942" s="65" t="s">
        <v>1872</v>
      </c>
      <c r="K942" s="65" t="s">
        <v>1873</v>
      </c>
      <c r="L942" s="66">
        <v>46269</v>
      </c>
      <c r="M942" s="65" t="s">
        <v>261</v>
      </c>
      <c r="N942" s="65" t="s">
        <v>264</v>
      </c>
      <c r="O942" s="65" t="s">
        <v>259</v>
      </c>
      <c r="P942" s="66">
        <v>46269</v>
      </c>
      <c r="Q942" s="31">
        <f t="shared" si="28"/>
        <v>760</v>
      </c>
      <c r="R942" s="31">
        <f t="shared" si="29"/>
        <v>991</v>
      </c>
      <c r="S942" s="29">
        <f>IF($Q942&lt;Parâmetros!$E$19,$G942-1,$G942)</f>
        <v>46269</v>
      </c>
    </row>
    <row r="943" spans="1:19" ht="15" customHeight="1" x14ac:dyDescent="0.25">
      <c r="A943" s="122">
        <v>53291</v>
      </c>
      <c r="B943" s="65" t="s">
        <v>197</v>
      </c>
      <c r="C943" s="65" t="s">
        <v>288</v>
      </c>
      <c r="D943" s="66">
        <v>46272</v>
      </c>
      <c r="E943" s="67">
        <v>1.17</v>
      </c>
      <c r="F943" s="65" t="s">
        <v>255</v>
      </c>
      <c r="G943" s="66">
        <v>46272</v>
      </c>
      <c r="H943">
        <v>40511688</v>
      </c>
      <c r="I943">
        <v>10</v>
      </c>
      <c r="J943" s="65" t="s">
        <v>2513</v>
      </c>
      <c r="K943" s="65" t="s">
        <v>2514</v>
      </c>
      <c r="L943" s="66">
        <v>46272</v>
      </c>
      <c r="M943" s="65" t="s">
        <v>261</v>
      </c>
      <c r="N943" s="65" t="s">
        <v>264</v>
      </c>
      <c r="O943" s="65" t="s">
        <v>259</v>
      </c>
      <c r="P943" s="66">
        <v>46272</v>
      </c>
      <c r="Q943" s="31">
        <f t="shared" si="28"/>
        <v>440</v>
      </c>
      <c r="R943" s="31">
        <f t="shared" si="29"/>
        <v>510</v>
      </c>
      <c r="S943" s="29">
        <f>IF($Q943&lt;Parâmetros!$E$19,$G943-1,$G943)</f>
        <v>46272</v>
      </c>
    </row>
    <row r="944" spans="1:19" ht="15" customHeight="1" x14ac:dyDescent="0.25">
      <c r="A944" s="122">
        <v>53291</v>
      </c>
      <c r="B944" s="65" t="s">
        <v>197</v>
      </c>
      <c r="C944" s="65" t="s">
        <v>288</v>
      </c>
      <c r="D944" s="66">
        <v>46272</v>
      </c>
      <c r="E944" s="67">
        <v>1.0900000000000001</v>
      </c>
      <c r="F944" s="65" t="s">
        <v>255</v>
      </c>
      <c r="G944" s="66">
        <v>46272</v>
      </c>
      <c r="H944">
        <v>40465219</v>
      </c>
      <c r="I944">
        <v>20</v>
      </c>
      <c r="J944" s="65" t="s">
        <v>2515</v>
      </c>
      <c r="K944" s="65" t="s">
        <v>2516</v>
      </c>
      <c r="L944" s="66">
        <v>46272</v>
      </c>
      <c r="M944" s="65" t="s">
        <v>261</v>
      </c>
      <c r="N944" s="65" t="s">
        <v>264</v>
      </c>
      <c r="O944" s="65" t="s">
        <v>259</v>
      </c>
      <c r="P944" s="66">
        <v>46272</v>
      </c>
      <c r="Q944" s="31">
        <f t="shared" si="28"/>
        <v>515</v>
      </c>
      <c r="R944" s="31">
        <f t="shared" si="29"/>
        <v>580</v>
      </c>
      <c r="S944" s="29">
        <f>IF($Q944&lt;Parâmetros!$E$19,$G944-1,$G944)</f>
        <v>46272</v>
      </c>
    </row>
    <row r="945" spans="1:19" ht="15" customHeight="1" x14ac:dyDescent="0.25">
      <c r="A945" s="122">
        <v>53291</v>
      </c>
      <c r="B945" s="65" t="s">
        <v>197</v>
      </c>
      <c r="C945" s="65" t="s">
        <v>288</v>
      </c>
      <c r="D945" s="66">
        <v>46272</v>
      </c>
      <c r="E945" s="67">
        <v>0.69</v>
      </c>
      <c r="F945" s="65" t="s">
        <v>255</v>
      </c>
      <c r="G945" s="66">
        <v>46272</v>
      </c>
      <c r="H945">
        <v>40511683</v>
      </c>
      <c r="I945">
        <v>10</v>
      </c>
      <c r="J945" s="65" t="s">
        <v>2517</v>
      </c>
      <c r="K945" s="65" t="s">
        <v>2518</v>
      </c>
      <c r="L945" s="66">
        <v>46272</v>
      </c>
      <c r="M945" s="65" t="s">
        <v>261</v>
      </c>
      <c r="N945" s="65" t="s">
        <v>264</v>
      </c>
      <c r="O945" s="65" t="s">
        <v>259</v>
      </c>
      <c r="P945" s="66">
        <v>46272</v>
      </c>
      <c r="Q945" s="31">
        <f t="shared" si="28"/>
        <v>645</v>
      </c>
      <c r="R945" s="31">
        <f t="shared" si="29"/>
        <v>686</v>
      </c>
      <c r="S945" s="29">
        <f>IF($Q945&lt;Parâmetros!$E$19,$G945-1,$G945)</f>
        <v>46272</v>
      </c>
    </row>
    <row r="946" spans="1:19" ht="15" customHeight="1" x14ac:dyDescent="0.25">
      <c r="A946" s="122">
        <v>53291</v>
      </c>
      <c r="B946" s="65" t="s">
        <v>197</v>
      </c>
      <c r="C946" s="65" t="s">
        <v>288</v>
      </c>
      <c r="D946" s="66">
        <v>46272</v>
      </c>
      <c r="E946" s="67">
        <v>2.83</v>
      </c>
      <c r="F946" s="65" t="s">
        <v>255</v>
      </c>
      <c r="G946" s="66">
        <v>46272</v>
      </c>
      <c r="H946">
        <v>40472554</v>
      </c>
      <c r="I946">
        <v>40</v>
      </c>
      <c r="J946" s="65" t="s">
        <v>2519</v>
      </c>
      <c r="K946" s="65" t="s">
        <v>2520</v>
      </c>
      <c r="L946" s="66">
        <v>46272</v>
      </c>
      <c r="M946" s="65" t="s">
        <v>261</v>
      </c>
      <c r="N946" s="65" t="s">
        <v>264</v>
      </c>
      <c r="O946" s="65" t="s">
        <v>259</v>
      </c>
      <c r="P946" s="66">
        <v>46272</v>
      </c>
      <c r="Q946" s="31">
        <f t="shared" si="28"/>
        <v>758</v>
      </c>
      <c r="R946" s="31">
        <f t="shared" si="29"/>
        <v>928</v>
      </c>
      <c r="S946" s="29">
        <f>IF($Q946&lt;Parâmetros!$E$19,$G946-1,$G946)</f>
        <v>46272</v>
      </c>
    </row>
    <row r="947" spans="1:19" ht="15" customHeight="1" x14ac:dyDescent="0.25">
      <c r="A947" s="122">
        <v>53291</v>
      </c>
      <c r="B947" s="65" t="s">
        <v>197</v>
      </c>
      <c r="C947" s="65" t="s">
        <v>288</v>
      </c>
      <c r="D947" s="66">
        <v>46273</v>
      </c>
      <c r="E947" s="67">
        <v>4.0199999999999996</v>
      </c>
      <c r="F947" s="65" t="s">
        <v>255</v>
      </c>
      <c r="G947" s="66">
        <v>46273</v>
      </c>
      <c r="H947">
        <v>40511685</v>
      </c>
      <c r="I947">
        <v>10</v>
      </c>
      <c r="J947" s="65" t="s">
        <v>2731</v>
      </c>
      <c r="K947" s="65" t="s">
        <v>2732</v>
      </c>
      <c r="L947" s="66">
        <v>46273</v>
      </c>
      <c r="M947" s="65" t="s">
        <v>261</v>
      </c>
      <c r="N947" s="65" t="s">
        <v>264</v>
      </c>
      <c r="O947" s="65" t="s">
        <v>259</v>
      </c>
      <c r="P947" s="66">
        <v>46273</v>
      </c>
      <c r="Q947" s="31">
        <f t="shared" si="28"/>
        <v>442</v>
      </c>
      <c r="R947" s="31">
        <f t="shared" si="29"/>
        <v>684</v>
      </c>
      <c r="S947" s="29">
        <f>IF($Q947&lt;Parâmetros!$E$19,$G947-1,$G947)</f>
        <v>46273</v>
      </c>
    </row>
    <row r="948" spans="1:19" ht="15" customHeight="1" x14ac:dyDescent="0.25">
      <c r="A948" s="122">
        <v>53291</v>
      </c>
      <c r="B948" s="65" t="s">
        <v>197</v>
      </c>
      <c r="C948" s="65" t="s">
        <v>288</v>
      </c>
      <c r="D948" s="66">
        <v>46273</v>
      </c>
      <c r="E948" s="67">
        <v>3.79</v>
      </c>
      <c r="F948" s="65" t="s">
        <v>255</v>
      </c>
      <c r="G948" s="66">
        <v>46273</v>
      </c>
      <c r="H948">
        <v>40460624</v>
      </c>
      <c r="I948">
        <v>40</v>
      </c>
      <c r="J948" s="65" t="s">
        <v>2733</v>
      </c>
      <c r="K948" s="65" t="s">
        <v>2734</v>
      </c>
      <c r="L948" s="66">
        <v>46273</v>
      </c>
      <c r="M948" s="65" t="s">
        <v>261</v>
      </c>
      <c r="N948" s="65" t="s">
        <v>264</v>
      </c>
      <c r="O948" s="65" t="s">
        <v>259</v>
      </c>
      <c r="P948" s="66">
        <v>46273</v>
      </c>
      <c r="Q948" s="31">
        <f t="shared" si="28"/>
        <v>760</v>
      </c>
      <c r="R948" s="31">
        <f t="shared" si="29"/>
        <v>988</v>
      </c>
      <c r="S948" s="29">
        <f>IF($Q948&lt;Parâmetros!$E$19,$G948-1,$G948)</f>
        <v>46273</v>
      </c>
    </row>
    <row r="949" spans="1:19" ht="15" customHeight="1" x14ac:dyDescent="0.25">
      <c r="A949" s="122">
        <v>53291</v>
      </c>
      <c r="B949" s="65" t="s">
        <v>197</v>
      </c>
      <c r="C949" s="65" t="s">
        <v>288</v>
      </c>
      <c r="D949" s="66">
        <v>46273</v>
      </c>
      <c r="E949" s="67">
        <v>1.32</v>
      </c>
      <c r="F949" s="65" t="s">
        <v>255</v>
      </c>
      <c r="G949" s="66">
        <v>46273</v>
      </c>
      <c r="H949">
        <v>40510991</v>
      </c>
      <c r="I949">
        <v>30</v>
      </c>
      <c r="J949" s="65" t="s">
        <v>2735</v>
      </c>
      <c r="K949" s="65" t="s">
        <v>2736</v>
      </c>
      <c r="L949" s="66">
        <v>46273</v>
      </c>
      <c r="M949" s="65" t="s">
        <v>261</v>
      </c>
      <c r="N949" s="65" t="s">
        <v>264</v>
      </c>
      <c r="O949" s="65" t="s">
        <v>259</v>
      </c>
      <c r="P949" s="66">
        <v>46273</v>
      </c>
      <c r="Q949" s="31">
        <f t="shared" si="28"/>
        <v>760</v>
      </c>
      <c r="R949" s="31">
        <f t="shared" si="29"/>
        <v>840</v>
      </c>
      <c r="S949" s="29">
        <f>IF($Q949&lt;Parâmetros!$E$19,$G949-1,$G949)</f>
        <v>46273</v>
      </c>
    </row>
    <row r="950" spans="1:19" ht="15" customHeight="1" x14ac:dyDescent="0.25">
      <c r="A950" s="122">
        <v>53291</v>
      </c>
      <c r="B950" s="65" t="s">
        <v>197</v>
      </c>
      <c r="C950" s="65" t="s">
        <v>288</v>
      </c>
      <c r="D950" s="66">
        <v>46274</v>
      </c>
      <c r="E950" s="67">
        <v>4.09</v>
      </c>
      <c r="F950" s="65" t="s">
        <v>255</v>
      </c>
      <c r="G950" s="66">
        <v>46274</v>
      </c>
      <c r="H950">
        <v>40472554</v>
      </c>
      <c r="I950">
        <v>40</v>
      </c>
      <c r="J950" s="65" t="s">
        <v>2869</v>
      </c>
      <c r="K950" s="65" t="s">
        <v>2870</v>
      </c>
      <c r="L950" s="66">
        <v>46274</v>
      </c>
      <c r="M950" s="65" t="s">
        <v>261</v>
      </c>
      <c r="N950" s="65" t="s">
        <v>264</v>
      </c>
      <c r="O950" s="65" t="s">
        <v>259</v>
      </c>
      <c r="P950" s="66">
        <v>46274</v>
      </c>
      <c r="Q950" s="31">
        <f t="shared" si="28"/>
        <v>440</v>
      </c>
      <c r="R950" s="31">
        <f t="shared" si="29"/>
        <v>685</v>
      </c>
      <c r="S950" s="29">
        <f>IF($Q950&lt;Parâmetros!$E$19,$G950-1,$G950)</f>
        <v>46274</v>
      </c>
    </row>
    <row r="951" spans="1:19" ht="15" customHeight="1" x14ac:dyDescent="0.25">
      <c r="A951" s="122">
        <v>53291</v>
      </c>
      <c r="B951" s="65" t="s">
        <v>197</v>
      </c>
      <c r="C951" s="65" t="s">
        <v>288</v>
      </c>
      <c r="D951" s="66">
        <v>46274</v>
      </c>
      <c r="E951" s="67">
        <v>3.82</v>
      </c>
      <c r="F951" s="65" t="s">
        <v>255</v>
      </c>
      <c r="G951" s="66">
        <v>46274</v>
      </c>
      <c r="H951">
        <v>40513300</v>
      </c>
      <c r="I951">
        <v>10</v>
      </c>
      <c r="J951" s="65" t="s">
        <v>2933</v>
      </c>
      <c r="K951" s="65" t="s">
        <v>2934</v>
      </c>
      <c r="L951" s="66">
        <v>46274</v>
      </c>
      <c r="M951" s="65" t="s">
        <v>261</v>
      </c>
      <c r="N951" s="65" t="s">
        <v>264</v>
      </c>
      <c r="O951" s="65" t="s">
        <v>259</v>
      </c>
      <c r="P951" s="66">
        <v>46274</v>
      </c>
      <c r="Q951" s="31">
        <f t="shared" si="28"/>
        <v>760</v>
      </c>
      <c r="R951" s="31">
        <f t="shared" si="29"/>
        <v>990</v>
      </c>
      <c r="S951" s="29">
        <f>IF($Q951&lt;Parâmetros!$E$19,$G951-1,$G951)</f>
        <v>46274</v>
      </c>
    </row>
    <row r="952" spans="1:19" ht="15" customHeight="1" x14ac:dyDescent="0.25">
      <c r="A952" s="122">
        <v>53291</v>
      </c>
      <c r="B952" s="65" t="s">
        <v>197</v>
      </c>
      <c r="C952" s="65" t="s">
        <v>288</v>
      </c>
      <c r="D952" s="66">
        <v>46275</v>
      </c>
      <c r="E952" s="67">
        <v>4.09</v>
      </c>
      <c r="F952" s="65" t="s">
        <v>255</v>
      </c>
      <c r="G952" s="66">
        <v>46275</v>
      </c>
      <c r="H952">
        <v>40472554</v>
      </c>
      <c r="I952">
        <v>40</v>
      </c>
      <c r="J952" s="65" t="s">
        <v>3127</v>
      </c>
      <c r="K952" s="65" t="s">
        <v>3128</v>
      </c>
      <c r="L952" s="66">
        <v>46275</v>
      </c>
      <c r="M952" s="65" t="s">
        <v>261</v>
      </c>
      <c r="N952" s="65" t="s">
        <v>264</v>
      </c>
      <c r="O952" s="65" t="s">
        <v>259</v>
      </c>
      <c r="P952" s="66">
        <v>46275</v>
      </c>
      <c r="Q952" s="31">
        <f t="shared" si="28"/>
        <v>440</v>
      </c>
      <c r="R952" s="31">
        <f t="shared" si="29"/>
        <v>685</v>
      </c>
      <c r="S952" s="29">
        <f>IF($Q952&lt;Parâmetros!$E$19,$G952-1,$G952)</f>
        <v>46275</v>
      </c>
    </row>
    <row r="953" spans="1:19" ht="15" customHeight="1" x14ac:dyDescent="0.25">
      <c r="A953" s="122">
        <v>53291</v>
      </c>
      <c r="B953" s="65" t="s">
        <v>197</v>
      </c>
      <c r="C953" s="65" t="s">
        <v>288</v>
      </c>
      <c r="D953" s="66">
        <v>46275</v>
      </c>
      <c r="E953" s="67">
        <v>1.99</v>
      </c>
      <c r="F953" s="65" t="s">
        <v>255</v>
      </c>
      <c r="G953" s="66">
        <v>46275</v>
      </c>
      <c r="H953">
        <v>40513300</v>
      </c>
      <c r="I953">
        <v>10</v>
      </c>
      <c r="J953" s="65" t="s">
        <v>3129</v>
      </c>
      <c r="K953" s="65" t="s">
        <v>3130</v>
      </c>
      <c r="L953" s="66">
        <v>46275</v>
      </c>
      <c r="M953" s="65" t="s">
        <v>261</v>
      </c>
      <c r="N953" s="65" t="s">
        <v>264</v>
      </c>
      <c r="O953" s="65" t="s">
        <v>259</v>
      </c>
      <c r="P953" s="66">
        <v>46275</v>
      </c>
      <c r="Q953" s="31">
        <f t="shared" si="28"/>
        <v>760</v>
      </c>
      <c r="R953" s="31">
        <f t="shared" si="29"/>
        <v>880</v>
      </c>
      <c r="S953" s="29">
        <f>IF($Q953&lt;Parâmetros!$E$19,$G953-1,$G953)</f>
        <v>46275</v>
      </c>
    </row>
    <row r="954" spans="1:19" ht="15" customHeight="1" x14ac:dyDescent="0.25">
      <c r="A954" s="122">
        <v>53291</v>
      </c>
      <c r="B954" s="65" t="s">
        <v>197</v>
      </c>
      <c r="C954" s="65" t="s">
        <v>288</v>
      </c>
      <c r="D954" s="66">
        <v>46275</v>
      </c>
      <c r="E954" s="67">
        <v>1.87</v>
      </c>
      <c r="F954" s="65" t="s">
        <v>255</v>
      </c>
      <c r="G954" s="66">
        <v>46275</v>
      </c>
      <c r="H954">
        <v>40513817</v>
      </c>
      <c r="I954">
        <v>10</v>
      </c>
      <c r="J954" s="65" t="s">
        <v>3131</v>
      </c>
      <c r="K954" s="65" t="s">
        <v>3132</v>
      </c>
      <c r="L954" s="66">
        <v>46275</v>
      </c>
      <c r="M954" s="65" t="s">
        <v>261</v>
      </c>
      <c r="N954" s="65" t="s">
        <v>264</v>
      </c>
      <c r="O954" s="65" t="s">
        <v>259</v>
      </c>
      <c r="P954" s="66">
        <v>46275</v>
      </c>
      <c r="Q954" s="31">
        <f t="shared" si="28"/>
        <v>885</v>
      </c>
      <c r="R954" s="31">
        <f t="shared" si="29"/>
        <v>998</v>
      </c>
      <c r="S954" s="29">
        <f>IF($Q954&lt;Parâmetros!$E$19,$G954-1,$G954)</f>
        <v>46275</v>
      </c>
    </row>
    <row r="955" spans="1:19" ht="15" customHeight="1" x14ac:dyDescent="0.25">
      <c r="A955" s="122">
        <v>53291</v>
      </c>
      <c r="B955" s="65" t="s">
        <v>197</v>
      </c>
      <c r="C955" s="65" t="s">
        <v>288</v>
      </c>
      <c r="D955" s="66">
        <v>46276</v>
      </c>
      <c r="E955" s="67">
        <v>4.09</v>
      </c>
      <c r="F955" s="65" t="s">
        <v>255</v>
      </c>
      <c r="G955" s="66">
        <v>46276</v>
      </c>
      <c r="H955">
        <v>40514088</v>
      </c>
      <c r="I955">
        <v>10</v>
      </c>
      <c r="J955" s="65" t="s">
        <v>289</v>
      </c>
      <c r="K955" s="65" t="s">
        <v>3419</v>
      </c>
      <c r="L955" s="66">
        <v>46276</v>
      </c>
      <c r="M955" s="65" t="s">
        <v>261</v>
      </c>
      <c r="N955" s="65" t="s">
        <v>264</v>
      </c>
      <c r="O955" s="65" t="s">
        <v>259</v>
      </c>
      <c r="P955" s="66">
        <v>46276</v>
      </c>
      <c r="Q955" s="31">
        <f t="shared" si="28"/>
        <v>440</v>
      </c>
      <c r="R955" s="31">
        <f t="shared" si="29"/>
        <v>685</v>
      </c>
      <c r="S955" s="29">
        <f>IF($Q955&lt;Parâmetros!$E$19,$G955-1,$G955)</f>
        <v>46276</v>
      </c>
    </row>
    <row r="956" spans="1:19" ht="15" customHeight="1" x14ac:dyDescent="0.25">
      <c r="A956" s="122">
        <v>53291</v>
      </c>
      <c r="B956" s="65" t="s">
        <v>197</v>
      </c>
      <c r="C956" s="65" t="s">
        <v>288</v>
      </c>
      <c r="D956" s="66">
        <v>46276</v>
      </c>
      <c r="E956" s="67">
        <v>3.85</v>
      </c>
      <c r="F956" s="65" t="s">
        <v>255</v>
      </c>
      <c r="G956" s="66">
        <v>46276</v>
      </c>
      <c r="H956">
        <v>40514088</v>
      </c>
      <c r="I956">
        <v>10</v>
      </c>
      <c r="J956" s="65" t="s">
        <v>2536</v>
      </c>
      <c r="K956" s="65" t="s">
        <v>3420</v>
      </c>
      <c r="L956" s="66">
        <v>46276</v>
      </c>
      <c r="M956" s="65" t="s">
        <v>261</v>
      </c>
      <c r="N956" s="65" t="s">
        <v>264</v>
      </c>
      <c r="O956" s="65" t="s">
        <v>259</v>
      </c>
      <c r="P956" s="66">
        <v>46276</v>
      </c>
      <c r="Q956" s="31">
        <f t="shared" ref="Q956:Q1018" si="30">IFERROR(VALUE(LEFT($J956,2))*60+VALUE(MID($J956,4,2)),9999)</f>
        <v>760</v>
      </c>
      <c r="R956" s="31">
        <f t="shared" ref="R956:R1018" si="31">IFERROR(VALUE(LEFT($K956,2))*60+VALUE(MID($K956,4,2)),"")</f>
        <v>991</v>
      </c>
      <c r="S956" s="29">
        <f>IF($Q956&lt;Parâmetros!$E$19,$G956-1,$G956)</f>
        <v>46276</v>
      </c>
    </row>
    <row r="957" spans="1:19" ht="15" customHeight="1" x14ac:dyDescent="0.25">
      <c r="A957" s="122">
        <v>53346</v>
      </c>
      <c r="B957" s="65" t="s">
        <v>178</v>
      </c>
      <c r="C957" s="65" t="s">
        <v>277</v>
      </c>
      <c r="D957" s="66">
        <v>46267</v>
      </c>
      <c r="E957" s="67">
        <v>4</v>
      </c>
      <c r="F957" s="65" t="s">
        <v>255</v>
      </c>
      <c r="G957" s="66">
        <v>46265</v>
      </c>
      <c r="H957">
        <v>40509335</v>
      </c>
      <c r="I957">
        <v>10</v>
      </c>
      <c r="J957" s="65" t="s">
        <v>808</v>
      </c>
      <c r="K957" s="65" t="s">
        <v>809</v>
      </c>
      <c r="L957" s="66">
        <v>46265</v>
      </c>
      <c r="M957" s="65" t="s">
        <v>287</v>
      </c>
      <c r="N957">
        <v>3007387</v>
      </c>
      <c r="O957" s="65" t="s">
        <v>259</v>
      </c>
      <c r="P957" s="66">
        <v>46267</v>
      </c>
      <c r="Q957" s="31">
        <f t="shared" si="30"/>
        <v>480</v>
      </c>
      <c r="R957" s="31">
        <f t="shared" si="31"/>
        <v>720</v>
      </c>
      <c r="S957" s="29">
        <f>IF($Q957&lt;Parâmetros!$E$19,$G957-1,$G957)</f>
        <v>46265</v>
      </c>
    </row>
    <row r="958" spans="1:19" ht="15" customHeight="1" x14ac:dyDescent="0.25">
      <c r="A958" s="122">
        <v>53346</v>
      </c>
      <c r="B958" s="65" t="s">
        <v>178</v>
      </c>
      <c r="C958" s="65" t="s">
        <v>277</v>
      </c>
      <c r="D958" s="66">
        <v>46267</v>
      </c>
      <c r="E958" s="67">
        <v>3.14</v>
      </c>
      <c r="F958" s="65" t="s">
        <v>255</v>
      </c>
      <c r="G958" s="66">
        <v>46265</v>
      </c>
      <c r="H958">
        <v>40509335</v>
      </c>
      <c r="I958">
        <v>10</v>
      </c>
      <c r="J958" s="65" t="s">
        <v>810</v>
      </c>
      <c r="K958" s="65" t="s">
        <v>811</v>
      </c>
      <c r="L958" s="66">
        <v>46265</v>
      </c>
      <c r="M958" s="65" t="s">
        <v>287</v>
      </c>
      <c r="N958">
        <v>3007387</v>
      </c>
      <c r="O958" s="65" t="s">
        <v>259</v>
      </c>
      <c r="P958" s="66">
        <v>46267</v>
      </c>
      <c r="Q958" s="31">
        <f t="shared" si="30"/>
        <v>790</v>
      </c>
      <c r="R958" s="31">
        <f t="shared" si="31"/>
        <v>978</v>
      </c>
      <c r="S958" s="29">
        <f>IF($Q958&lt;Parâmetros!$E$19,$G958-1,$G958)</f>
        <v>46265</v>
      </c>
    </row>
    <row r="959" spans="1:19" ht="15" customHeight="1" x14ac:dyDescent="0.25">
      <c r="A959" s="122">
        <v>53346</v>
      </c>
      <c r="B959" s="65" t="s">
        <v>178</v>
      </c>
      <c r="C959" s="65" t="s">
        <v>277</v>
      </c>
      <c r="D959" s="66">
        <v>46267</v>
      </c>
      <c r="E959" s="67">
        <v>1.54</v>
      </c>
      <c r="F959" s="65" t="s">
        <v>255</v>
      </c>
      <c r="G959" s="66">
        <v>46266</v>
      </c>
      <c r="H959">
        <v>40510729</v>
      </c>
      <c r="I959">
        <v>10</v>
      </c>
      <c r="J959" s="65" t="s">
        <v>812</v>
      </c>
      <c r="K959" s="65" t="s">
        <v>813</v>
      </c>
      <c r="L959" s="66">
        <v>46266</v>
      </c>
      <c r="M959" s="65" t="s">
        <v>287</v>
      </c>
      <c r="N959">
        <v>3010852</v>
      </c>
      <c r="O959" s="65" t="s">
        <v>259</v>
      </c>
      <c r="P959" s="66">
        <v>46267</v>
      </c>
      <c r="Q959" s="31">
        <f t="shared" si="30"/>
        <v>600</v>
      </c>
      <c r="R959" s="31">
        <f t="shared" si="31"/>
        <v>692</v>
      </c>
      <c r="S959" s="29">
        <f>IF($Q959&lt;Parâmetros!$E$19,$G959-1,$G959)</f>
        <v>46266</v>
      </c>
    </row>
    <row r="960" spans="1:19" ht="15" customHeight="1" x14ac:dyDescent="0.25">
      <c r="A960" s="122">
        <v>53346</v>
      </c>
      <c r="B960" s="65" t="s">
        <v>178</v>
      </c>
      <c r="C960" s="65" t="s">
        <v>277</v>
      </c>
      <c r="D960" s="66">
        <v>46267</v>
      </c>
      <c r="E960" s="67">
        <v>3.6</v>
      </c>
      <c r="F960" s="65" t="s">
        <v>255</v>
      </c>
      <c r="G960" s="66">
        <v>46266</v>
      </c>
      <c r="H960">
        <v>40510722</v>
      </c>
      <c r="I960">
        <v>10</v>
      </c>
      <c r="J960" s="65" t="s">
        <v>814</v>
      </c>
      <c r="K960" s="65" t="s">
        <v>815</v>
      </c>
      <c r="L960" s="66">
        <v>46266</v>
      </c>
      <c r="M960" s="65" t="s">
        <v>287</v>
      </c>
      <c r="N960">
        <v>3002675</v>
      </c>
      <c r="O960" s="65" t="s">
        <v>259</v>
      </c>
      <c r="P960" s="66">
        <v>46267</v>
      </c>
      <c r="Q960" s="31">
        <f t="shared" si="30"/>
        <v>761</v>
      </c>
      <c r="R960" s="31">
        <f t="shared" si="31"/>
        <v>977</v>
      </c>
      <c r="S960" s="29">
        <f>IF($Q960&lt;Parâmetros!$E$19,$G960-1,$G960)</f>
        <v>46266</v>
      </c>
    </row>
    <row r="961" spans="1:19" ht="15" customHeight="1" x14ac:dyDescent="0.25">
      <c r="A961" s="122">
        <v>53346</v>
      </c>
      <c r="B961" s="65" t="s">
        <v>178</v>
      </c>
      <c r="C961" s="65" t="s">
        <v>277</v>
      </c>
      <c r="D961" s="66">
        <v>46267</v>
      </c>
      <c r="E961" s="67">
        <v>3.99</v>
      </c>
      <c r="F961" s="65" t="s">
        <v>255</v>
      </c>
      <c r="G961" s="66">
        <v>46267</v>
      </c>
      <c r="H961">
        <v>40510996</v>
      </c>
      <c r="I961">
        <v>10</v>
      </c>
      <c r="J961" s="65" t="s">
        <v>1018</v>
      </c>
      <c r="K961" s="65" t="s">
        <v>429</v>
      </c>
      <c r="L961" s="66">
        <v>46267</v>
      </c>
      <c r="M961" s="65" t="s">
        <v>287</v>
      </c>
      <c r="N961">
        <v>3003455</v>
      </c>
      <c r="O961" s="65" t="s">
        <v>259</v>
      </c>
      <c r="P961" s="66">
        <v>46267</v>
      </c>
      <c r="Q961" s="31">
        <f t="shared" si="30"/>
        <v>480</v>
      </c>
      <c r="R961" s="31">
        <f t="shared" si="31"/>
        <v>720</v>
      </c>
      <c r="S961" s="29">
        <f>IF($Q961&lt;Parâmetros!$E$19,$G961-1,$G961)</f>
        <v>46267</v>
      </c>
    </row>
    <row r="962" spans="1:19" ht="15" customHeight="1" x14ac:dyDescent="0.25">
      <c r="A962" s="122">
        <v>53346</v>
      </c>
      <c r="B962" s="65" t="s">
        <v>178</v>
      </c>
      <c r="C962" s="65" t="s">
        <v>277</v>
      </c>
      <c r="D962" s="66">
        <v>46267</v>
      </c>
      <c r="E962" s="67">
        <v>3.22</v>
      </c>
      <c r="F962" s="65" t="s">
        <v>255</v>
      </c>
      <c r="G962" s="66">
        <v>46267</v>
      </c>
      <c r="H962">
        <v>40510996</v>
      </c>
      <c r="I962">
        <v>10</v>
      </c>
      <c r="J962" s="65" t="s">
        <v>1019</v>
      </c>
      <c r="K962" s="65" t="s">
        <v>1020</v>
      </c>
      <c r="L962" s="66">
        <v>46267</v>
      </c>
      <c r="M962" s="65" t="s">
        <v>287</v>
      </c>
      <c r="N962">
        <v>3003455</v>
      </c>
      <c r="O962" s="65" t="s">
        <v>259</v>
      </c>
      <c r="P962" s="66">
        <v>46267</v>
      </c>
      <c r="Q962" s="31">
        <f t="shared" si="30"/>
        <v>780</v>
      </c>
      <c r="R962" s="31">
        <f t="shared" si="31"/>
        <v>973</v>
      </c>
      <c r="S962" s="29">
        <f>IF($Q962&lt;Parâmetros!$E$19,$G962-1,$G962)</f>
        <v>46267</v>
      </c>
    </row>
    <row r="963" spans="1:19" ht="15" customHeight="1" x14ac:dyDescent="0.25">
      <c r="A963" s="122">
        <v>53346</v>
      </c>
      <c r="B963" s="65" t="s">
        <v>178</v>
      </c>
      <c r="C963" s="65" t="s">
        <v>277</v>
      </c>
      <c r="D963" s="66">
        <v>46270</v>
      </c>
      <c r="E963" s="67">
        <v>4</v>
      </c>
      <c r="F963" s="65" t="s">
        <v>255</v>
      </c>
      <c r="G963" s="66">
        <v>46268</v>
      </c>
      <c r="H963">
        <v>40509418</v>
      </c>
      <c r="I963">
        <v>10</v>
      </c>
      <c r="J963" s="65" t="s">
        <v>1874</v>
      </c>
      <c r="K963" s="65" t="s">
        <v>1875</v>
      </c>
      <c r="L963" s="66">
        <v>46268</v>
      </c>
      <c r="M963" s="65" t="s">
        <v>287</v>
      </c>
      <c r="N963" s="65" t="s">
        <v>264</v>
      </c>
      <c r="O963" s="65" t="s">
        <v>259</v>
      </c>
      <c r="P963" s="66">
        <v>46270</v>
      </c>
      <c r="Q963" s="31">
        <f t="shared" si="30"/>
        <v>480</v>
      </c>
      <c r="R963" s="31">
        <f t="shared" si="31"/>
        <v>720</v>
      </c>
      <c r="S963" s="29">
        <f>IF($Q963&lt;Parâmetros!$E$19,$G963-1,$G963)</f>
        <v>46268</v>
      </c>
    </row>
    <row r="964" spans="1:19" ht="15" customHeight="1" x14ac:dyDescent="0.25">
      <c r="A964" s="122">
        <v>53346</v>
      </c>
      <c r="B964" s="65" t="s">
        <v>178</v>
      </c>
      <c r="C964" s="65" t="s">
        <v>277</v>
      </c>
      <c r="D964" s="66">
        <v>46270</v>
      </c>
      <c r="E964" s="67">
        <v>3.17</v>
      </c>
      <c r="F964" s="65" t="s">
        <v>255</v>
      </c>
      <c r="G964" s="66">
        <v>46268</v>
      </c>
      <c r="H964">
        <v>40509418</v>
      </c>
      <c r="I964">
        <v>10</v>
      </c>
      <c r="J964" s="65" t="s">
        <v>1876</v>
      </c>
      <c r="K964" s="65" t="s">
        <v>1877</v>
      </c>
      <c r="L964" s="66">
        <v>46268</v>
      </c>
      <c r="M964" s="65" t="s">
        <v>287</v>
      </c>
      <c r="N964" s="65" t="s">
        <v>264</v>
      </c>
      <c r="O964" s="65" t="s">
        <v>259</v>
      </c>
      <c r="P964" s="66">
        <v>46270</v>
      </c>
      <c r="Q964" s="31">
        <f t="shared" si="30"/>
        <v>790</v>
      </c>
      <c r="R964" s="31">
        <f t="shared" si="31"/>
        <v>980</v>
      </c>
      <c r="S964" s="29">
        <f>IF($Q964&lt;Parâmetros!$E$19,$G964-1,$G964)</f>
        <v>46268</v>
      </c>
    </row>
    <row r="965" spans="1:19" ht="15" customHeight="1" x14ac:dyDescent="0.25">
      <c r="A965" s="122">
        <v>53346</v>
      </c>
      <c r="B965" s="65" t="s">
        <v>178</v>
      </c>
      <c r="C965" s="65" t="s">
        <v>277</v>
      </c>
      <c r="D965" s="66">
        <v>46274</v>
      </c>
      <c r="E965" s="67">
        <v>4.01</v>
      </c>
      <c r="F965" s="65" t="s">
        <v>255</v>
      </c>
      <c r="G965" s="66">
        <v>46269</v>
      </c>
      <c r="H965">
        <v>40513045</v>
      </c>
      <c r="I965">
        <v>10</v>
      </c>
      <c r="J965" s="65" t="s">
        <v>291</v>
      </c>
      <c r="K965" s="65" t="s">
        <v>2935</v>
      </c>
      <c r="L965" s="66">
        <v>46269</v>
      </c>
      <c r="M965" s="65" t="s">
        <v>287</v>
      </c>
      <c r="N965">
        <v>3007384</v>
      </c>
      <c r="O965" s="65" t="s">
        <v>259</v>
      </c>
      <c r="P965" s="66">
        <v>46274</v>
      </c>
      <c r="Q965" s="31">
        <f t="shared" si="30"/>
        <v>480</v>
      </c>
      <c r="R965" s="31">
        <f t="shared" si="31"/>
        <v>720</v>
      </c>
      <c r="S965" s="29">
        <f>IF($Q965&lt;Parâmetros!$E$19,$G965-1,$G965)</f>
        <v>46269</v>
      </c>
    </row>
    <row r="966" spans="1:19" ht="15" customHeight="1" x14ac:dyDescent="0.25">
      <c r="A966" s="122">
        <v>53346</v>
      </c>
      <c r="B966" s="65" t="s">
        <v>178</v>
      </c>
      <c r="C966" s="65" t="s">
        <v>277</v>
      </c>
      <c r="D966" s="66">
        <v>46274</v>
      </c>
      <c r="E966" s="67">
        <v>3.07</v>
      </c>
      <c r="F966" s="65" t="s">
        <v>255</v>
      </c>
      <c r="G966" s="66">
        <v>46269</v>
      </c>
      <c r="H966">
        <v>40513045</v>
      </c>
      <c r="I966">
        <v>10</v>
      </c>
      <c r="J966" s="65" t="s">
        <v>2936</v>
      </c>
      <c r="K966" s="65" t="s">
        <v>2937</v>
      </c>
      <c r="L966" s="66">
        <v>46269</v>
      </c>
      <c r="M966" s="65" t="s">
        <v>287</v>
      </c>
      <c r="N966">
        <v>3007384</v>
      </c>
      <c r="O966" s="65" t="s">
        <v>259</v>
      </c>
      <c r="P966" s="66">
        <v>46274</v>
      </c>
      <c r="Q966" s="31">
        <f t="shared" si="30"/>
        <v>796</v>
      </c>
      <c r="R966" s="31">
        <f t="shared" si="31"/>
        <v>981</v>
      </c>
      <c r="S966" s="29">
        <f>IF($Q966&lt;Parâmetros!$E$19,$G966-1,$G966)</f>
        <v>46269</v>
      </c>
    </row>
    <row r="967" spans="1:19" ht="15" customHeight="1" x14ac:dyDescent="0.25">
      <c r="A967" s="122">
        <v>53346</v>
      </c>
      <c r="B967" s="65" t="s">
        <v>178</v>
      </c>
      <c r="C967" s="65" t="s">
        <v>277</v>
      </c>
      <c r="D967" s="66">
        <v>46272</v>
      </c>
      <c r="E967" s="67">
        <v>3.9</v>
      </c>
      <c r="F967" s="65" t="s">
        <v>255</v>
      </c>
      <c r="G967" s="66">
        <v>46270</v>
      </c>
      <c r="H967">
        <v>40512080</v>
      </c>
      <c r="I967">
        <v>10</v>
      </c>
      <c r="J967" s="65" t="s">
        <v>2521</v>
      </c>
      <c r="K967" s="65" t="s">
        <v>2522</v>
      </c>
      <c r="L967" s="66">
        <v>46270</v>
      </c>
      <c r="M967" s="65" t="s">
        <v>279</v>
      </c>
      <c r="N967" s="65" t="s">
        <v>264</v>
      </c>
      <c r="O967" s="65" t="s">
        <v>259</v>
      </c>
      <c r="P967" s="66">
        <v>46272</v>
      </c>
      <c r="Q967" s="31">
        <f t="shared" si="30"/>
        <v>486</v>
      </c>
      <c r="R967" s="31">
        <f t="shared" si="31"/>
        <v>720</v>
      </c>
      <c r="S967" s="29">
        <f>IF($Q967&lt;Parâmetros!$E$19,$G967-1,$G967)</f>
        <v>46270</v>
      </c>
    </row>
    <row r="968" spans="1:19" ht="15" customHeight="1" x14ac:dyDescent="0.25">
      <c r="A968" s="122">
        <v>53346</v>
      </c>
      <c r="B968" s="65" t="s">
        <v>178</v>
      </c>
      <c r="C968" s="65" t="s">
        <v>277</v>
      </c>
      <c r="D968" s="66">
        <v>46272</v>
      </c>
      <c r="E968" s="67">
        <v>3.12</v>
      </c>
      <c r="F968" s="65" t="s">
        <v>255</v>
      </c>
      <c r="G968" s="66">
        <v>46270</v>
      </c>
      <c r="H968">
        <v>40512080</v>
      </c>
      <c r="I968">
        <v>10</v>
      </c>
      <c r="J968" s="65" t="s">
        <v>2523</v>
      </c>
      <c r="K968" s="65" t="s">
        <v>2524</v>
      </c>
      <c r="L968" s="66">
        <v>46270</v>
      </c>
      <c r="M968" s="65" t="s">
        <v>279</v>
      </c>
      <c r="N968" s="65" t="s">
        <v>264</v>
      </c>
      <c r="O968" s="65" t="s">
        <v>259</v>
      </c>
      <c r="P968" s="66">
        <v>46272</v>
      </c>
      <c r="Q968" s="31">
        <f t="shared" si="30"/>
        <v>795</v>
      </c>
      <c r="R968" s="31">
        <f t="shared" si="31"/>
        <v>982</v>
      </c>
      <c r="S968" s="29">
        <f>IF($Q968&lt;Parâmetros!$E$19,$G968-1,$G968)</f>
        <v>46270</v>
      </c>
    </row>
    <row r="969" spans="1:19" ht="15" customHeight="1" x14ac:dyDescent="0.25">
      <c r="A969" s="122">
        <v>53346</v>
      </c>
      <c r="B969" s="65" t="s">
        <v>178</v>
      </c>
      <c r="C969" s="65" t="s">
        <v>277</v>
      </c>
      <c r="D969" s="66">
        <v>46277</v>
      </c>
      <c r="E969" s="67">
        <v>4</v>
      </c>
      <c r="F969" s="65" t="s">
        <v>255</v>
      </c>
      <c r="G969" s="66">
        <v>46272</v>
      </c>
      <c r="H969">
        <v>40509419</v>
      </c>
      <c r="I969">
        <v>10</v>
      </c>
      <c r="J969" s="65" t="s">
        <v>3421</v>
      </c>
      <c r="K969" s="65" t="s">
        <v>825</v>
      </c>
      <c r="L969" s="66">
        <v>46272</v>
      </c>
      <c r="M969" s="65" t="s">
        <v>287</v>
      </c>
      <c r="N969" s="65" t="s">
        <v>264</v>
      </c>
      <c r="O969" s="65" t="s">
        <v>259</v>
      </c>
      <c r="P969" s="66">
        <v>46277</v>
      </c>
      <c r="Q969" s="31">
        <f t="shared" si="30"/>
        <v>480</v>
      </c>
      <c r="R969" s="31">
        <f t="shared" si="31"/>
        <v>720</v>
      </c>
      <c r="S969" s="29">
        <f>IF($Q969&lt;Parâmetros!$E$19,$G969-1,$G969)</f>
        <v>46272</v>
      </c>
    </row>
    <row r="970" spans="1:19" ht="15" customHeight="1" x14ac:dyDescent="0.25">
      <c r="A970" s="122">
        <v>53346</v>
      </c>
      <c r="B970" s="65" t="s">
        <v>178</v>
      </c>
      <c r="C970" s="65" t="s">
        <v>277</v>
      </c>
      <c r="D970" s="66">
        <v>46277</v>
      </c>
      <c r="E970" s="67">
        <v>2.17</v>
      </c>
      <c r="F970" s="65" t="s">
        <v>255</v>
      </c>
      <c r="G970" s="66">
        <v>46272</v>
      </c>
      <c r="H970">
        <v>40509419</v>
      </c>
      <c r="I970">
        <v>10</v>
      </c>
      <c r="J970" s="65" t="s">
        <v>3422</v>
      </c>
      <c r="K970" s="65" t="s">
        <v>1899</v>
      </c>
      <c r="L970" s="66">
        <v>46272</v>
      </c>
      <c r="M970" s="65" t="s">
        <v>287</v>
      </c>
      <c r="N970" s="65" t="s">
        <v>264</v>
      </c>
      <c r="O970" s="65" t="s">
        <v>259</v>
      </c>
      <c r="P970" s="66">
        <v>46277</v>
      </c>
      <c r="Q970" s="31">
        <f t="shared" si="30"/>
        <v>785</v>
      </c>
      <c r="R970" s="31">
        <f t="shared" si="31"/>
        <v>915</v>
      </c>
      <c r="S970" s="29">
        <f>IF($Q970&lt;Parâmetros!$E$19,$G970-1,$G970)</f>
        <v>46272</v>
      </c>
    </row>
    <row r="971" spans="1:19" ht="15" customHeight="1" x14ac:dyDescent="0.25">
      <c r="A971" s="122">
        <v>53346</v>
      </c>
      <c r="B971" s="65" t="s">
        <v>178</v>
      </c>
      <c r="C971" s="65" t="s">
        <v>277</v>
      </c>
      <c r="D971" s="66">
        <v>46277</v>
      </c>
      <c r="E971" s="67">
        <v>4</v>
      </c>
      <c r="F971" s="65" t="s">
        <v>255</v>
      </c>
      <c r="G971" s="66">
        <v>46273</v>
      </c>
      <c r="H971">
        <v>40509339</v>
      </c>
      <c r="I971">
        <v>30</v>
      </c>
      <c r="J971" s="65" t="s">
        <v>3423</v>
      </c>
      <c r="K971" s="65" t="s">
        <v>3424</v>
      </c>
      <c r="L971" s="66">
        <v>46273</v>
      </c>
      <c r="M971" s="65" t="s">
        <v>287</v>
      </c>
      <c r="N971">
        <v>3004265</v>
      </c>
      <c r="O971" s="65" t="s">
        <v>259</v>
      </c>
      <c r="P971" s="66">
        <v>46277</v>
      </c>
      <c r="Q971" s="31">
        <f t="shared" si="30"/>
        <v>480</v>
      </c>
      <c r="R971" s="31">
        <f t="shared" si="31"/>
        <v>720</v>
      </c>
      <c r="S971" s="29">
        <f>IF($Q971&lt;Parâmetros!$E$19,$G971-1,$G971)</f>
        <v>46273</v>
      </c>
    </row>
    <row r="972" spans="1:19" ht="15" customHeight="1" x14ac:dyDescent="0.25">
      <c r="A972" s="122">
        <v>53346</v>
      </c>
      <c r="B972" s="65" t="s">
        <v>178</v>
      </c>
      <c r="C972" s="65" t="s">
        <v>277</v>
      </c>
      <c r="D972" s="66">
        <v>46277</v>
      </c>
      <c r="E972" s="67">
        <v>3.17</v>
      </c>
      <c r="F972" s="65" t="s">
        <v>255</v>
      </c>
      <c r="G972" s="66">
        <v>46273</v>
      </c>
      <c r="H972">
        <v>40509339</v>
      </c>
      <c r="I972">
        <v>30</v>
      </c>
      <c r="J972" s="65" t="s">
        <v>3425</v>
      </c>
      <c r="K972" s="65" t="s">
        <v>3426</v>
      </c>
      <c r="L972" s="66">
        <v>46273</v>
      </c>
      <c r="M972" s="65" t="s">
        <v>287</v>
      </c>
      <c r="N972">
        <v>3004265</v>
      </c>
      <c r="O972" s="65" t="s">
        <v>259</v>
      </c>
      <c r="P972" s="66">
        <v>46277</v>
      </c>
      <c r="Q972" s="31">
        <f t="shared" si="30"/>
        <v>785</v>
      </c>
      <c r="R972" s="31">
        <f t="shared" si="31"/>
        <v>975</v>
      </c>
      <c r="S972" s="29">
        <f>IF($Q972&lt;Parâmetros!$E$19,$G972-1,$G972)</f>
        <v>46273</v>
      </c>
    </row>
    <row r="973" spans="1:19" ht="15" customHeight="1" x14ac:dyDescent="0.25">
      <c r="A973" s="122">
        <v>53346</v>
      </c>
      <c r="B973" s="65" t="s">
        <v>178</v>
      </c>
      <c r="C973" s="65" t="s">
        <v>277</v>
      </c>
      <c r="D973" s="66">
        <v>46277</v>
      </c>
      <c r="E973" s="67">
        <v>4</v>
      </c>
      <c r="F973" s="65" t="s">
        <v>255</v>
      </c>
      <c r="G973" s="66">
        <v>46275</v>
      </c>
      <c r="H973">
        <v>40509341</v>
      </c>
      <c r="I973">
        <v>10</v>
      </c>
      <c r="J973" s="65" t="s">
        <v>3427</v>
      </c>
      <c r="K973" s="65" t="s">
        <v>295</v>
      </c>
      <c r="L973" s="66">
        <v>46275</v>
      </c>
      <c r="M973" s="65" t="s">
        <v>287</v>
      </c>
      <c r="N973">
        <v>3004268</v>
      </c>
      <c r="O973" s="65" t="s">
        <v>259</v>
      </c>
      <c r="P973" s="66">
        <v>46277</v>
      </c>
      <c r="Q973" s="31">
        <f t="shared" si="30"/>
        <v>480</v>
      </c>
      <c r="R973" s="31">
        <f t="shared" si="31"/>
        <v>720</v>
      </c>
      <c r="S973" s="29">
        <f>IF($Q973&lt;Parâmetros!$E$19,$G973-1,$G973)</f>
        <v>46275</v>
      </c>
    </row>
    <row r="974" spans="1:19" ht="15" customHeight="1" x14ac:dyDescent="0.25">
      <c r="A974" s="122">
        <v>53346</v>
      </c>
      <c r="B974" s="65" t="s">
        <v>178</v>
      </c>
      <c r="C974" s="65" t="s">
        <v>277</v>
      </c>
      <c r="D974" s="66">
        <v>46277</v>
      </c>
      <c r="E974" s="67">
        <v>3.15</v>
      </c>
      <c r="F974" s="65" t="s">
        <v>255</v>
      </c>
      <c r="G974" s="66">
        <v>46275</v>
      </c>
      <c r="H974">
        <v>40509341</v>
      </c>
      <c r="I974">
        <v>10</v>
      </c>
      <c r="J974" s="65" t="s">
        <v>3428</v>
      </c>
      <c r="K974" s="65" t="s">
        <v>3429</v>
      </c>
      <c r="L974" s="66">
        <v>46275</v>
      </c>
      <c r="M974" s="65" t="s">
        <v>287</v>
      </c>
      <c r="N974">
        <v>3004268</v>
      </c>
      <c r="O974" s="65" t="s">
        <v>259</v>
      </c>
      <c r="P974" s="66">
        <v>46277</v>
      </c>
      <c r="Q974" s="31">
        <f t="shared" si="30"/>
        <v>785</v>
      </c>
      <c r="R974" s="31">
        <f t="shared" si="31"/>
        <v>975</v>
      </c>
      <c r="S974" s="29">
        <f>IF($Q974&lt;Parâmetros!$E$19,$G974-1,$G974)</f>
        <v>46275</v>
      </c>
    </row>
    <row r="975" spans="1:19" ht="15" customHeight="1" x14ac:dyDescent="0.25">
      <c r="A975" s="122">
        <v>53346</v>
      </c>
      <c r="B975" s="65" t="s">
        <v>178</v>
      </c>
      <c r="C975" s="65" t="s">
        <v>277</v>
      </c>
      <c r="D975" s="66">
        <v>46277</v>
      </c>
      <c r="E975" s="67">
        <v>4.01</v>
      </c>
      <c r="F975" s="65" t="s">
        <v>255</v>
      </c>
      <c r="G975" s="66">
        <v>46276</v>
      </c>
      <c r="H975">
        <v>40509342</v>
      </c>
      <c r="I975">
        <v>10</v>
      </c>
      <c r="J975" s="65" t="s">
        <v>3216</v>
      </c>
      <c r="K975" s="65" t="s">
        <v>3430</v>
      </c>
      <c r="L975" s="66">
        <v>46276</v>
      </c>
      <c r="M975" s="65" t="s">
        <v>287</v>
      </c>
      <c r="N975">
        <v>3004269</v>
      </c>
      <c r="O975" s="65" t="s">
        <v>259</v>
      </c>
      <c r="P975" s="66">
        <v>46277</v>
      </c>
      <c r="Q975" s="31">
        <f t="shared" si="30"/>
        <v>480</v>
      </c>
      <c r="R975" s="31">
        <f t="shared" si="31"/>
        <v>720</v>
      </c>
      <c r="S975" s="29">
        <f>IF($Q975&lt;Parâmetros!$E$19,$G975-1,$G975)</f>
        <v>46276</v>
      </c>
    </row>
    <row r="976" spans="1:19" ht="15" customHeight="1" x14ac:dyDescent="0.25">
      <c r="A976" s="122">
        <v>53346</v>
      </c>
      <c r="B976" s="65" t="s">
        <v>178</v>
      </c>
      <c r="C976" s="65" t="s">
        <v>277</v>
      </c>
      <c r="D976" s="66">
        <v>46277</v>
      </c>
      <c r="E976" s="67">
        <v>3.17</v>
      </c>
      <c r="F976" s="65" t="s">
        <v>255</v>
      </c>
      <c r="G976" s="66">
        <v>46276</v>
      </c>
      <c r="H976">
        <v>40509343</v>
      </c>
      <c r="I976">
        <v>10</v>
      </c>
      <c r="J976" s="65" t="s">
        <v>3431</v>
      </c>
      <c r="K976" s="65" t="s">
        <v>3432</v>
      </c>
      <c r="L976" s="66">
        <v>46276</v>
      </c>
      <c r="M976" s="65" t="s">
        <v>287</v>
      </c>
      <c r="N976">
        <v>3009614</v>
      </c>
      <c r="O976" s="65" t="s">
        <v>259</v>
      </c>
      <c r="P976" s="66">
        <v>46277</v>
      </c>
      <c r="Q976" s="31">
        <f t="shared" si="30"/>
        <v>785</v>
      </c>
      <c r="R976" s="31">
        <f t="shared" si="31"/>
        <v>975</v>
      </c>
      <c r="S976" s="29">
        <f>IF($Q976&lt;Parâmetros!$E$19,$G976-1,$G976)</f>
        <v>46276</v>
      </c>
    </row>
    <row r="977" spans="1:19" ht="15" customHeight="1" x14ac:dyDescent="0.25">
      <c r="A977" s="122">
        <v>53403</v>
      </c>
      <c r="B977" s="65" t="s">
        <v>214</v>
      </c>
      <c r="C977" s="65" t="s">
        <v>262</v>
      </c>
      <c r="D977" s="66">
        <v>46266</v>
      </c>
      <c r="E977" s="67">
        <v>4.6500000000000004</v>
      </c>
      <c r="F977" s="65" t="s">
        <v>255</v>
      </c>
      <c r="G977" s="66">
        <v>46265</v>
      </c>
      <c r="H977">
        <v>40509371</v>
      </c>
      <c r="I977">
        <v>50</v>
      </c>
      <c r="J977" s="65" t="s">
        <v>631</v>
      </c>
      <c r="K977" s="65" t="s">
        <v>424</v>
      </c>
      <c r="L977" s="66">
        <v>46265</v>
      </c>
      <c r="M977" s="65" t="s">
        <v>261</v>
      </c>
      <c r="N977" s="65" t="s">
        <v>264</v>
      </c>
      <c r="O977" s="65" t="s">
        <v>259</v>
      </c>
      <c r="P977" s="66">
        <v>46266</v>
      </c>
      <c r="Q977" s="31">
        <f t="shared" si="30"/>
        <v>441</v>
      </c>
      <c r="R977" s="31">
        <f t="shared" si="31"/>
        <v>720</v>
      </c>
      <c r="S977" s="29">
        <f>IF($Q977&lt;Parâmetros!$E$19,$G977-1,$G977)</f>
        <v>46265</v>
      </c>
    </row>
    <row r="978" spans="1:19" ht="15" customHeight="1" x14ac:dyDescent="0.25">
      <c r="A978" s="122">
        <v>53403</v>
      </c>
      <c r="B978" s="65" t="s">
        <v>214</v>
      </c>
      <c r="C978" s="65" t="s">
        <v>262</v>
      </c>
      <c r="D978" s="66">
        <v>46266</v>
      </c>
      <c r="E978" s="67">
        <v>2.04</v>
      </c>
      <c r="F978" s="65" t="s">
        <v>255</v>
      </c>
      <c r="G978" s="66">
        <v>46265</v>
      </c>
      <c r="H978">
        <v>40509371</v>
      </c>
      <c r="I978">
        <v>50</v>
      </c>
      <c r="J978" s="65" t="s">
        <v>632</v>
      </c>
      <c r="K978" s="65" t="s">
        <v>351</v>
      </c>
      <c r="L978" s="66">
        <v>46265</v>
      </c>
      <c r="M978" s="65" t="s">
        <v>261</v>
      </c>
      <c r="N978" s="65" t="s">
        <v>264</v>
      </c>
      <c r="O978" s="65" t="s">
        <v>259</v>
      </c>
      <c r="P978" s="66">
        <v>46266</v>
      </c>
      <c r="Q978" s="31">
        <f t="shared" si="30"/>
        <v>787</v>
      </c>
      <c r="R978" s="31">
        <f t="shared" si="31"/>
        <v>910</v>
      </c>
      <c r="S978" s="29">
        <f>IF($Q978&lt;Parâmetros!$E$19,$G978-1,$G978)</f>
        <v>46265</v>
      </c>
    </row>
    <row r="979" spans="1:19" ht="15" customHeight="1" x14ac:dyDescent="0.25">
      <c r="A979" s="122">
        <v>53403</v>
      </c>
      <c r="B979" s="65" t="s">
        <v>214</v>
      </c>
      <c r="C979" s="65" t="s">
        <v>262</v>
      </c>
      <c r="D979" s="66">
        <v>46272</v>
      </c>
      <c r="E979" s="67">
        <v>148.6</v>
      </c>
      <c r="F979" s="65" t="s">
        <v>255</v>
      </c>
      <c r="G979" s="66">
        <v>46266</v>
      </c>
      <c r="H979">
        <v>40507445</v>
      </c>
      <c r="I979">
        <v>20</v>
      </c>
      <c r="J979" s="65" t="s">
        <v>1209</v>
      </c>
      <c r="K979" s="65" t="s">
        <v>2737</v>
      </c>
      <c r="L979" s="66">
        <v>46272</v>
      </c>
      <c r="M979" s="65" t="s">
        <v>261</v>
      </c>
      <c r="N979" s="65" t="s">
        <v>264</v>
      </c>
      <c r="O979" s="65" t="s">
        <v>259</v>
      </c>
      <c r="P979" s="66">
        <v>46272</v>
      </c>
      <c r="Q979" s="31">
        <f t="shared" si="30"/>
        <v>440</v>
      </c>
      <c r="R979" s="31">
        <f t="shared" si="31"/>
        <v>716</v>
      </c>
      <c r="S979" s="29">
        <f>IF($Q979&lt;Parâmetros!$E$19,$G979-1,$G979)</f>
        <v>46266</v>
      </c>
    </row>
    <row r="980" spans="1:19" ht="15" customHeight="1" x14ac:dyDescent="0.25">
      <c r="A980" s="122">
        <v>53403</v>
      </c>
      <c r="B980" s="65" t="s">
        <v>214</v>
      </c>
      <c r="C980" s="65" t="s">
        <v>262</v>
      </c>
      <c r="D980" s="66">
        <v>46272</v>
      </c>
      <c r="E980" s="67">
        <v>-148.6</v>
      </c>
      <c r="F980" s="65" t="s">
        <v>255</v>
      </c>
      <c r="G980" s="66">
        <v>46266</v>
      </c>
      <c r="H980">
        <v>40507445</v>
      </c>
      <c r="I980">
        <v>20</v>
      </c>
      <c r="J980" s="65" t="s">
        <v>1209</v>
      </c>
      <c r="K980" s="65" t="s">
        <v>2737</v>
      </c>
      <c r="L980" s="66">
        <v>46272</v>
      </c>
      <c r="M980" s="65" t="s">
        <v>261</v>
      </c>
      <c r="N980" s="65" t="s">
        <v>264</v>
      </c>
      <c r="O980" s="65" t="s">
        <v>312</v>
      </c>
      <c r="P980" s="66">
        <v>46273</v>
      </c>
      <c r="Q980" s="31">
        <f t="shared" si="30"/>
        <v>440</v>
      </c>
      <c r="R980" s="31">
        <f t="shared" si="31"/>
        <v>716</v>
      </c>
      <c r="S980" s="29">
        <f>IF($Q980&lt;Parâmetros!$E$19,$G980-1,$G980)</f>
        <v>46266</v>
      </c>
    </row>
    <row r="981" spans="1:19" ht="15" customHeight="1" x14ac:dyDescent="0.25">
      <c r="A981" s="122">
        <v>53403</v>
      </c>
      <c r="B981" s="65" t="s">
        <v>214</v>
      </c>
      <c r="C981" s="65" t="s">
        <v>262</v>
      </c>
      <c r="D981" s="66">
        <v>46267</v>
      </c>
      <c r="E981" s="67">
        <v>1.95</v>
      </c>
      <c r="F981" s="65" t="s">
        <v>255</v>
      </c>
      <c r="G981" s="66">
        <v>46266</v>
      </c>
      <c r="H981">
        <v>40508073</v>
      </c>
      <c r="I981">
        <v>20</v>
      </c>
      <c r="J981" s="65" t="s">
        <v>816</v>
      </c>
      <c r="K981" s="65" t="s">
        <v>817</v>
      </c>
      <c r="L981" s="66">
        <v>46266</v>
      </c>
      <c r="M981" s="65" t="s">
        <v>261</v>
      </c>
      <c r="N981" s="65" t="s">
        <v>264</v>
      </c>
      <c r="O981" s="65" t="s">
        <v>259</v>
      </c>
      <c r="P981" s="66">
        <v>46267</v>
      </c>
      <c r="Q981" s="31">
        <f t="shared" si="30"/>
        <v>785</v>
      </c>
      <c r="R981" s="31">
        <f t="shared" si="31"/>
        <v>902</v>
      </c>
      <c r="S981" s="29">
        <f>IF($Q981&lt;Parâmetros!$E$19,$G981-1,$G981)</f>
        <v>46266</v>
      </c>
    </row>
    <row r="982" spans="1:19" ht="15" customHeight="1" x14ac:dyDescent="0.25">
      <c r="A982" s="122">
        <v>53403</v>
      </c>
      <c r="B982" s="65" t="s">
        <v>214</v>
      </c>
      <c r="C982" s="65" t="s">
        <v>262</v>
      </c>
      <c r="D982" s="66">
        <v>46267</v>
      </c>
      <c r="E982" s="67">
        <v>4.76</v>
      </c>
      <c r="F982" s="65" t="s">
        <v>255</v>
      </c>
      <c r="G982" s="66">
        <v>46267</v>
      </c>
      <c r="H982">
        <v>40508073</v>
      </c>
      <c r="I982">
        <v>20</v>
      </c>
      <c r="J982" s="65" t="s">
        <v>1021</v>
      </c>
      <c r="K982" s="65" t="s">
        <v>1022</v>
      </c>
      <c r="L982" s="66">
        <v>46267</v>
      </c>
      <c r="M982" s="65" t="s">
        <v>261</v>
      </c>
      <c r="N982" s="65" t="s">
        <v>264</v>
      </c>
      <c r="O982" s="65" t="s">
        <v>259</v>
      </c>
      <c r="P982" s="66">
        <v>46267</v>
      </c>
      <c r="Q982" s="31">
        <f t="shared" si="30"/>
        <v>438</v>
      </c>
      <c r="R982" s="31">
        <f t="shared" si="31"/>
        <v>724</v>
      </c>
      <c r="S982" s="29">
        <f>IF($Q982&lt;Parâmetros!$E$19,$G982-1,$G982)</f>
        <v>46267</v>
      </c>
    </row>
    <row r="983" spans="1:19" ht="15" customHeight="1" x14ac:dyDescent="0.25">
      <c r="A983" s="122">
        <v>53403</v>
      </c>
      <c r="B983" s="65" t="s">
        <v>214</v>
      </c>
      <c r="C983" s="65" t="s">
        <v>262</v>
      </c>
      <c r="D983" s="66">
        <v>46267</v>
      </c>
      <c r="E983" s="67">
        <v>2.2400000000000002</v>
      </c>
      <c r="F983" s="65" t="s">
        <v>255</v>
      </c>
      <c r="G983" s="66">
        <v>46267</v>
      </c>
      <c r="H983">
        <v>40510978</v>
      </c>
      <c r="I983">
        <v>10</v>
      </c>
      <c r="J983" s="65" t="s">
        <v>1023</v>
      </c>
      <c r="K983" s="65" t="s">
        <v>1024</v>
      </c>
      <c r="L983" s="66">
        <v>46267</v>
      </c>
      <c r="M983" s="65" t="s">
        <v>261</v>
      </c>
      <c r="N983">
        <v>3004299</v>
      </c>
      <c r="O983" s="65" t="s">
        <v>259</v>
      </c>
      <c r="P983" s="66">
        <v>46267</v>
      </c>
      <c r="Q983" s="31">
        <f t="shared" si="30"/>
        <v>783</v>
      </c>
      <c r="R983" s="31">
        <f t="shared" si="31"/>
        <v>917</v>
      </c>
      <c r="S983" s="29">
        <f>IF($Q983&lt;Parâmetros!$E$19,$G983-1,$G983)</f>
        <v>46267</v>
      </c>
    </row>
    <row r="984" spans="1:19" ht="15" customHeight="1" x14ac:dyDescent="0.25">
      <c r="A984" s="122">
        <v>53403</v>
      </c>
      <c r="B984" s="65" t="s">
        <v>214</v>
      </c>
      <c r="C984" s="65" t="s">
        <v>262</v>
      </c>
      <c r="D984" s="66">
        <v>46270</v>
      </c>
      <c r="E984" s="67">
        <v>4.72</v>
      </c>
      <c r="F984" s="65" t="s">
        <v>255</v>
      </c>
      <c r="G984" s="66">
        <v>46268</v>
      </c>
      <c r="H984">
        <v>40499074</v>
      </c>
      <c r="I984">
        <v>10</v>
      </c>
      <c r="J984" s="65" t="s">
        <v>1878</v>
      </c>
      <c r="K984" s="65" t="s">
        <v>1879</v>
      </c>
      <c r="L984" s="66">
        <v>46268</v>
      </c>
      <c r="M984" s="65" t="s">
        <v>261</v>
      </c>
      <c r="N984" s="65" t="s">
        <v>264</v>
      </c>
      <c r="O984" s="65" t="s">
        <v>259</v>
      </c>
      <c r="P984" s="66">
        <v>46270</v>
      </c>
      <c r="Q984" s="31">
        <f t="shared" si="30"/>
        <v>439</v>
      </c>
      <c r="R984" s="31">
        <f t="shared" si="31"/>
        <v>723</v>
      </c>
      <c r="S984" s="29">
        <f>IF($Q984&lt;Parâmetros!$E$19,$G984-1,$G984)</f>
        <v>46268</v>
      </c>
    </row>
    <row r="985" spans="1:19" ht="15" customHeight="1" x14ac:dyDescent="0.25">
      <c r="A985" s="122">
        <v>53403</v>
      </c>
      <c r="B985" s="65" t="s">
        <v>214</v>
      </c>
      <c r="C985" s="65" t="s">
        <v>262</v>
      </c>
      <c r="D985" s="66">
        <v>46270</v>
      </c>
      <c r="E985" s="67">
        <v>2.2000000000000002</v>
      </c>
      <c r="F985" s="65" t="s">
        <v>255</v>
      </c>
      <c r="G985" s="66">
        <v>46268</v>
      </c>
      <c r="H985">
        <v>40508654</v>
      </c>
      <c r="I985">
        <v>10</v>
      </c>
      <c r="J985" s="65" t="s">
        <v>298</v>
      </c>
      <c r="K985" s="65" t="s">
        <v>1880</v>
      </c>
      <c r="L985" s="66">
        <v>46268</v>
      </c>
      <c r="M985" s="65" t="s">
        <v>261</v>
      </c>
      <c r="N985" s="65" t="s">
        <v>264</v>
      </c>
      <c r="O985" s="65" t="s">
        <v>259</v>
      </c>
      <c r="P985" s="66">
        <v>46270</v>
      </c>
      <c r="Q985" s="31">
        <f t="shared" si="30"/>
        <v>780</v>
      </c>
      <c r="R985" s="31">
        <f t="shared" si="31"/>
        <v>912</v>
      </c>
      <c r="S985" s="29">
        <f>IF($Q985&lt;Parâmetros!$E$19,$G985-1,$G985)</f>
        <v>46268</v>
      </c>
    </row>
    <row r="986" spans="1:19" ht="15" customHeight="1" x14ac:dyDescent="0.25">
      <c r="A986" s="122">
        <v>53403</v>
      </c>
      <c r="B986" s="65" t="s">
        <v>214</v>
      </c>
      <c r="C986" s="65" t="s">
        <v>262</v>
      </c>
      <c r="D986" s="66">
        <v>46270</v>
      </c>
      <c r="E986" s="67">
        <v>2.8</v>
      </c>
      <c r="F986" s="65" t="s">
        <v>255</v>
      </c>
      <c r="G986" s="66">
        <v>46270</v>
      </c>
      <c r="H986">
        <v>40512081</v>
      </c>
      <c r="I986">
        <v>10</v>
      </c>
      <c r="J986" s="65" t="s">
        <v>1881</v>
      </c>
      <c r="K986" s="65" t="s">
        <v>1882</v>
      </c>
      <c r="L986" s="66">
        <v>46270</v>
      </c>
      <c r="M986" s="65" t="s">
        <v>261</v>
      </c>
      <c r="N986" s="65" t="s">
        <v>264</v>
      </c>
      <c r="O986" s="65" t="s">
        <v>259</v>
      </c>
      <c r="P986" s="66">
        <v>46270</v>
      </c>
      <c r="Q986" s="31">
        <f t="shared" si="30"/>
        <v>432</v>
      </c>
      <c r="R986" s="31">
        <f t="shared" si="31"/>
        <v>600</v>
      </c>
      <c r="S986" s="29">
        <f>IF($Q986&lt;Parâmetros!$E$19,$G986-1,$G986)</f>
        <v>46270</v>
      </c>
    </row>
    <row r="987" spans="1:19" ht="15" customHeight="1" x14ac:dyDescent="0.25">
      <c r="A987" s="122">
        <v>53403</v>
      </c>
      <c r="B987" s="65" t="s">
        <v>214</v>
      </c>
      <c r="C987" s="65" t="s">
        <v>262</v>
      </c>
      <c r="D987" s="66">
        <v>46270</v>
      </c>
      <c r="E987" s="67">
        <v>2.0499999999999998</v>
      </c>
      <c r="F987" s="65" t="s">
        <v>255</v>
      </c>
      <c r="G987" s="66">
        <v>46270</v>
      </c>
      <c r="H987">
        <v>40512084</v>
      </c>
      <c r="I987">
        <v>10</v>
      </c>
      <c r="J987" s="65" t="s">
        <v>1883</v>
      </c>
      <c r="K987" s="65" t="s">
        <v>1884</v>
      </c>
      <c r="L987" s="66">
        <v>46270</v>
      </c>
      <c r="M987" s="65" t="s">
        <v>261</v>
      </c>
      <c r="N987">
        <v>3005825</v>
      </c>
      <c r="O987" s="65" t="s">
        <v>259</v>
      </c>
      <c r="P987" s="66">
        <v>46270</v>
      </c>
      <c r="Q987" s="31">
        <f t="shared" si="30"/>
        <v>607</v>
      </c>
      <c r="R987" s="31">
        <f t="shared" si="31"/>
        <v>730</v>
      </c>
      <c r="S987" s="29">
        <f>IF($Q987&lt;Parâmetros!$E$19,$G987-1,$G987)</f>
        <v>46270</v>
      </c>
    </row>
    <row r="988" spans="1:19" ht="15" customHeight="1" x14ac:dyDescent="0.25">
      <c r="A988" s="122">
        <v>53403</v>
      </c>
      <c r="B988" s="65" t="s">
        <v>214</v>
      </c>
      <c r="C988" s="65" t="s">
        <v>262</v>
      </c>
      <c r="D988" s="66">
        <v>46270</v>
      </c>
      <c r="E988" s="67">
        <v>2.0499999999999998</v>
      </c>
      <c r="F988" s="65" t="s">
        <v>255</v>
      </c>
      <c r="G988" s="66">
        <v>46270</v>
      </c>
      <c r="H988">
        <v>40509371</v>
      </c>
      <c r="I988">
        <v>50</v>
      </c>
      <c r="J988" s="65" t="s">
        <v>1885</v>
      </c>
      <c r="K988" s="65" t="s">
        <v>1886</v>
      </c>
      <c r="L988" s="66">
        <v>46270</v>
      </c>
      <c r="M988" s="65" t="s">
        <v>261</v>
      </c>
      <c r="N988" s="65" t="s">
        <v>264</v>
      </c>
      <c r="O988" s="65" t="s">
        <v>259</v>
      </c>
      <c r="P988" s="66">
        <v>46270</v>
      </c>
      <c r="Q988" s="31">
        <f t="shared" si="30"/>
        <v>794</v>
      </c>
      <c r="R988" s="31">
        <f t="shared" si="31"/>
        <v>918</v>
      </c>
      <c r="S988" s="29">
        <f>IF($Q988&lt;Parâmetros!$E$19,$G988-1,$G988)</f>
        <v>46270</v>
      </c>
    </row>
    <row r="989" spans="1:19" ht="15" customHeight="1" x14ac:dyDescent="0.25">
      <c r="A989" s="122">
        <v>53403</v>
      </c>
      <c r="B989" s="65" t="s">
        <v>214</v>
      </c>
      <c r="C989" s="65" t="s">
        <v>262</v>
      </c>
      <c r="D989" s="66">
        <v>46271</v>
      </c>
      <c r="E989" s="67">
        <v>3.77</v>
      </c>
      <c r="F989" s="65" t="s">
        <v>255</v>
      </c>
      <c r="G989" s="66">
        <v>46271</v>
      </c>
      <c r="H989">
        <v>40506748</v>
      </c>
      <c r="I989">
        <v>10</v>
      </c>
      <c r="J989" s="65" t="s">
        <v>1887</v>
      </c>
      <c r="K989" s="65" t="s">
        <v>1357</v>
      </c>
      <c r="L989" s="66">
        <v>46271</v>
      </c>
      <c r="M989" s="65" t="s">
        <v>261</v>
      </c>
      <c r="N989">
        <v>3003333</v>
      </c>
      <c r="O989" s="65" t="s">
        <v>259</v>
      </c>
      <c r="P989" s="66">
        <v>46271</v>
      </c>
      <c r="Q989" s="31">
        <f t="shared" si="30"/>
        <v>433</v>
      </c>
      <c r="R989" s="31">
        <f t="shared" si="31"/>
        <v>660</v>
      </c>
      <c r="S989" s="29">
        <f>IF($Q989&lt;Parâmetros!$E$19,$G989-1,$G989)</f>
        <v>46271</v>
      </c>
    </row>
    <row r="990" spans="1:19" ht="15" customHeight="1" x14ac:dyDescent="0.25">
      <c r="A990" s="122">
        <v>53403</v>
      </c>
      <c r="B990" s="65" t="s">
        <v>214</v>
      </c>
      <c r="C990" s="65" t="s">
        <v>262</v>
      </c>
      <c r="D990" s="66">
        <v>46271</v>
      </c>
      <c r="E990" s="67">
        <v>1.94</v>
      </c>
      <c r="F990" s="65" t="s">
        <v>255</v>
      </c>
      <c r="G990" s="66">
        <v>46271</v>
      </c>
      <c r="H990">
        <v>40512122</v>
      </c>
      <c r="I990">
        <v>10</v>
      </c>
      <c r="J990" s="65" t="s">
        <v>1888</v>
      </c>
      <c r="K990" s="65" t="s">
        <v>1889</v>
      </c>
      <c r="L990" s="66">
        <v>46271</v>
      </c>
      <c r="M990" s="65" t="s">
        <v>261</v>
      </c>
      <c r="N990" s="65" t="s">
        <v>264</v>
      </c>
      <c r="O990" s="65" t="s">
        <v>259</v>
      </c>
      <c r="P990" s="66">
        <v>46271</v>
      </c>
      <c r="Q990" s="31">
        <f t="shared" si="30"/>
        <v>664</v>
      </c>
      <c r="R990" s="31">
        <f t="shared" si="31"/>
        <v>780</v>
      </c>
      <c r="S990" s="29">
        <f>IF($Q990&lt;Parâmetros!$E$19,$G990-1,$G990)</f>
        <v>46271</v>
      </c>
    </row>
    <row r="991" spans="1:19" ht="15" customHeight="1" x14ac:dyDescent="0.25">
      <c r="A991" s="122">
        <v>53403</v>
      </c>
      <c r="B991" s="65" t="s">
        <v>214</v>
      </c>
      <c r="C991" s="65" t="s">
        <v>262</v>
      </c>
      <c r="D991" s="66">
        <v>46271</v>
      </c>
      <c r="E991" s="67">
        <v>1.1200000000000001</v>
      </c>
      <c r="F991" s="65" t="s">
        <v>255</v>
      </c>
      <c r="G991" s="66">
        <v>46271</v>
      </c>
      <c r="H991">
        <v>40510433</v>
      </c>
      <c r="I991">
        <v>10</v>
      </c>
      <c r="J991" s="65" t="s">
        <v>1890</v>
      </c>
      <c r="K991" s="65" t="s">
        <v>1891</v>
      </c>
      <c r="L991" s="66">
        <v>46271</v>
      </c>
      <c r="M991" s="65" t="s">
        <v>261</v>
      </c>
      <c r="N991" s="65" t="s">
        <v>264</v>
      </c>
      <c r="O991" s="65" t="s">
        <v>259</v>
      </c>
      <c r="P991" s="66">
        <v>46271</v>
      </c>
      <c r="Q991" s="31">
        <f t="shared" si="30"/>
        <v>843</v>
      </c>
      <c r="R991" s="31">
        <f t="shared" si="31"/>
        <v>910</v>
      </c>
      <c r="S991" s="29">
        <f>IF($Q991&lt;Parâmetros!$E$19,$G991-1,$G991)</f>
        <v>46271</v>
      </c>
    </row>
    <row r="992" spans="1:19" ht="15" customHeight="1" x14ac:dyDescent="0.25">
      <c r="A992" s="122">
        <v>53403</v>
      </c>
      <c r="B992" s="65" t="s">
        <v>214</v>
      </c>
      <c r="C992" s="65" t="s">
        <v>262</v>
      </c>
      <c r="D992" s="66">
        <v>46272</v>
      </c>
      <c r="E992" s="67">
        <v>2.78</v>
      </c>
      <c r="F992" s="65" t="s">
        <v>255</v>
      </c>
      <c r="G992" s="66">
        <v>46272</v>
      </c>
      <c r="H992">
        <v>40512782</v>
      </c>
      <c r="I992">
        <v>20</v>
      </c>
      <c r="J992" s="65" t="s">
        <v>2525</v>
      </c>
      <c r="K992" s="65" t="s">
        <v>2526</v>
      </c>
      <c r="L992" s="66">
        <v>46272</v>
      </c>
      <c r="M992" s="65" t="s">
        <v>261</v>
      </c>
      <c r="N992" s="65" t="s">
        <v>264</v>
      </c>
      <c r="O992" s="65" t="s">
        <v>259</v>
      </c>
      <c r="P992" s="66">
        <v>46272</v>
      </c>
      <c r="Q992" s="31">
        <f t="shared" si="30"/>
        <v>433</v>
      </c>
      <c r="R992" s="31">
        <f t="shared" si="31"/>
        <v>600</v>
      </c>
      <c r="S992" s="29">
        <f>IF($Q992&lt;Parâmetros!$E$19,$G992-1,$G992)</f>
        <v>46272</v>
      </c>
    </row>
    <row r="993" spans="1:19" ht="15" customHeight="1" x14ac:dyDescent="0.25">
      <c r="A993" s="122">
        <v>53403</v>
      </c>
      <c r="B993" s="65" t="s">
        <v>214</v>
      </c>
      <c r="C993" s="65" t="s">
        <v>262</v>
      </c>
      <c r="D993" s="66">
        <v>46272</v>
      </c>
      <c r="E993" s="67">
        <v>1.37</v>
      </c>
      <c r="F993" s="65" t="s">
        <v>255</v>
      </c>
      <c r="G993" s="66">
        <v>46272</v>
      </c>
      <c r="H993">
        <v>40512109</v>
      </c>
      <c r="I993">
        <v>10</v>
      </c>
      <c r="J993" s="65" t="s">
        <v>2527</v>
      </c>
      <c r="K993" s="65" t="s">
        <v>355</v>
      </c>
      <c r="L993" s="66">
        <v>46272</v>
      </c>
      <c r="M993" s="65" t="s">
        <v>261</v>
      </c>
      <c r="N993" s="65" t="s">
        <v>264</v>
      </c>
      <c r="O993" s="65" t="s">
        <v>259</v>
      </c>
      <c r="P993" s="66">
        <v>46272</v>
      </c>
      <c r="Q993" s="31">
        <f t="shared" si="30"/>
        <v>607</v>
      </c>
      <c r="R993" s="31">
        <f t="shared" si="31"/>
        <v>690</v>
      </c>
      <c r="S993" s="29">
        <f>IF($Q993&lt;Parâmetros!$E$19,$G993-1,$G993)</f>
        <v>46272</v>
      </c>
    </row>
    <row r="994" spans="1:19" ht="15" customHeight="1" x14ac:dyDescent="0.25">
      <c r="A994" s="122">
        <v>53403</v>
      </c>
      <c r="B994" s="65" t="s">
        <v>214</v>
      </c>
      <c r="C994" s="65" t="s">
        <v>262</v>
      </c>
      <c r="D994" s="66">
        <v>46272</v>
      </c>
      <c r="E994" s="67">
        <v>2.64</v>
      </c>
      <c r="F994" s="65" t="s">
        <v>255</v>
      </c>
      <c r="G994" s="66">
        <v>46272</v>
      </c>
      <c r="H994">
        <v>40512783</v>
      </c>
      <c r="I994">
        <v>10</v>
      </c>
      <c r="J994" s="65" t="s">
        <v>2528</v>
      </c>
      <c r="K994" s="65" t="s">
        <v>2529</v>
      </c>
      <c r="L994" s="66">
        <v>46272</v>
      </c>
      <c r="M994" s="65" t="s">
        <v>261</v>
      </c>
      <c r="N994" s="65" t="s">
        <v>264</v>
      </c>
      <c r="O994" s="65" t="s">
        <v>259</v>
      </c>
      <c r="P994" s="66">
        <v>46272</v>
      </c>
      <c r="Q994" s="31">
        <f t="shared" si="30"/>
        <v>757</v>
      </c>
      <c r="R994" s="31">
        <f t="shared" si="31"/>
        <v>915</v>
      </c>
      <c r="S994" s="29">
        <f>IF($Q994&lt;Parâmetros!$E$19,$G994-1,$G994)</f>
        <v>46272</v>
      </c>
    </row>
    <row r="995" spans="1:19" ht="15" customHeight="1" x14ac:dyDescent="0.25">
      <c r="A995" s="122">
        <v>53403</v>
      </c>
      <c r="B995" s="65" t="s">
        <v>214</v>
      </c>
      <c r="C995" s="65" t="s">
        <v>262</v>
      </c>
      <c r="D995" s="66">
        <v>46274</v>
      </c>
      <c r="E995" s="67">
        <v>3.71</v>
      </c>
      <c r="F995" s="65" t="s">
        <v>255</v>
      </c>
      <c r="G995" s="66">
        <v>46273</v>
      </c>
      <c r="H995">
        <v>40505308</v>
      </c>
      <c r="I995">
        <v>10</v>
      </c>
      <c r="J995" s="65" t="s">
        <v>2738</v>
      </c>
      <c r="K995" s="65" t="s">
        <v>278</v>
      </c>
      <c r="L995" s="66">
        <v>46273</v>
      </c>
      <c r="M995" s="65" t="s">
        <v>261</v>
      </c>
      <c r="N995" s="65" t="s">
        <v>264</v>
      </c>
      <c r="O995" s="65" t="s">
        <v>259</v>
      </c>
      <c r="P995" s="66">
        <v>46274</v>
      </c>
      <c r="Q995" s="31">
        <f t="shared" si="30"/>
        <v>437</v>
      </c>
      <c r="R995" s="31">
        <f t="shared" si="31"/>
        <v>660</v>
      </c>
      <c r="S995" s="29">
        <f>IF($Q995&lt;Parâmetros!$E$19,$G995-1,$G995)</f>
        <v>46273</v>
      </c>
    </row>
    <row r="996" spans="1:19" ht="15" customHeight="1" x14ac:dyDescent="0.25">
      <c r="A996" s="122">
        <v>53403</v>
      </c>
      <c r="B996" s="65" t="s">
        <v>214</v>
      </c>
      <c r="C996" s="65" t="s">
        <v>262</v>
      </c>
      <c r="D996" s="66">
        <v>46274</v>
      </c>
      <c r="E996" s="67">
        <v>3.08</v>
      </c>
      <c r="F996" s="65" t="s">
        <v>255</v>
      </c>
      <c r="G996" s="66">
        <v>46273</v>
      </c>
      <c r="H996">
        <v>40510991</v>
      </c>
      <c r="I996">
        <v>40</v>
      </c>
      <c r="J996" s="65" t="s">
        <v>2871</v>
      </c>
      <c r="K996" s="65" t="s">
        <v>2872</v>
      </c>
      <c r="L996" s="66">
        <v>46273</v>
      </c>
      <c r="M996" s="65" t="s">
        <v>261</v>
      </c>
      <c r="N996" s="65" t="s">
        <v>264</v>
      </c>
      <c r="O996" s="65" t="s">
        <v>259</v>
      </c>
      <c r="P996" s="66">
        <v>46274</v>
      </c>
      <c r="Q996" s="31">
        <f t="shared" si="30"/>
        <v>724</v>
      </c>
      <c r="R996" s="31">
        <f t="shared" si="31"/>
        <v>908</v>
      </c>
      <c r="S996" s="29">
        <f>IF($Q996&lt;Parâmetros!$E$19,$G996-1,$G996)</f>
        <v>46273</v>
      </c>
    </row>
    <row r="997" spans="1:19" ht="15" customHeight="1" x14ac:dyDescent="0.25">
      <c r="A997" s="122">
        <v>53403</v>
      </c>
      <c r="B997" s="65" t="s">
        <v>214</v>
      </c>
      <c r="C997" s="65" t="s">
        <v>262</v>
      </c>
      <c r="D997" s="66">
        <v>46276</v>
      </c>
      <c r="E997" s="67">
        <v>2.79</v>
      </c>
      <c r="F997" s="65" t="s">
        <v>255</v>
      </c>
      <c r="G997" s="66">
        <v>46274</v>
      </c>
      <c r="H997">
        <v>40478885</v>
      </c>
      <c r="I997">
        <v>20</v>
      </c>
      <c r="J997" s="65" t="s">
        <v>3433</v>
      </c>
      <c r="K997" s="65" t="s">
        <v>3434</v>
      </c>
      <c r="L997" s="66">
        <v>46274</v>
      </c>
      <c r="M997" s="65" t="s">
        <v>261</v>
      </c>
      <c r="N997" s="65" t="s">
        <v>264</v>
      </c>
      <c r="O997" s="65" t="s">
        <v>259</v>
      </c>
      <c r="P997" s="66">
        <v>46276</v>
      </c>
      <c r="Q997" s="31">
        <f t="shared" si="30"/>
        <v>433</v>
      </c>
      <c r="R997" s="31">
        <f t="shared" si="31"/>
        <v>600</v>
      </c>
      <c r="S997" s="29">
        <f>IF($Q997&lt;Parâmetros!$E$19,$G997-1,$G997)</f>
        <v>46274</v>
      </c>
    </row>
    <row r="998" spans="1:19" ht="15" customHeight="1" x14ac:dyDescent="0.25">
      <c r="A998" s="122">
        <v>53403</v>
      </c>
      <c r="B998" s="65" t="s">
        <v>214</v>
      </c>
      <c r="C998" s="65" t="s">
        <v>262</v>
      </c>
      <c r="D998" s="66">
        <v>46276</v>
      </c>
      <c r="E998" s="67">
        <v>1.9</v>
      </c>
      <c r="F998" s="65" t="s">
        <v>255</v>
      </c>
      <c r="G998" s="66">
        <v>46274</v>
      </c>
      <c r="H998">
        <v>40500737</v>
      </c>
      <c r="I998">
        <v>10</v>
      </c>
      <c r="J998" s="65" t="s">
        <v>3435</v>
      </c>
      <c r="K998" s="65" t="s">
        <v>3436</v>
      </c>
      <c r="L998" s="66">
        <v>46274</v>
      </c>
      <c r="M998" s="65" t="s">
        <v>261</v>
      </c>
      <c r="N998" s="65" t="s">
        <v>264</v>
      </c>
      <c r="O998" s="65" t="s">
        <v>259</v>
      </c>
      <c r="P998" s="66">
        <v>46276</v>
      </c>
      <c r="Q998" s="31">
        <f t="shared" si="30"/>
        <v>611</v>
      </c>
      <c r="R998" s="31">
        <f t="shared" si="31"/>
        <v>725</v>
      </c>
      <c r="S998" s="29">
        <f>IF($Q998&lt;Parâmetros!$E$19,$G998-1,$G998)</f>
        <v>46274</v>
      </c>
    </row>
    <row r="999" spans="1:19" ht="15" customHeight="1" x14ac:dyDescent="0.25">
      <c r="A999" s="122">
        <v>53403</v>
      </c>
      <c r="B999" s="65" t="s">
        <v>214</v>
      </c>
      <c r="C999" s="65" t="s">
        <v>262</v>
      </c>
      <c r="D999" s="66">
        <v>46276</v>
      </c>
      <c r="E999" s="67">
        <v>2.0499999999999998</v>
      </c>
      <c r="F999" s="65" t="s">
        <v>255</v>
      </c>
      <c r="G999" s="66">
        <v>46274</v>
      </c>
      <c r="H999">
        <v>40510991</v>
      </c>
      <c r="I999">
        <v>10</v>
      </c>
      <c r="J999" s="65" t="s">
        <v>3437</v>
      </c>
      <c r="K999" s="65" t="s">
        <v>3438</v>
      </c>
      <c r="L999" s="66">
        <v>46274</v>
      </c>
      <c r="M999" s="65" t="s">
        <v>261</v>
      </c>
      <c r="N999" s="65" t="s">
        <v>264</v>
      </c>
      <c r="O999" s="65" t="s">
        <v>259</v>
      </c>
      <c r="P999" s="66">
        <v>46276</v>
      </c>
      <c r="Q999" s="31">
        <f t="shared" si="30"/>
        <v>783</v>
      </c>
      <c r="R999" s="31">
        <f t="shared" si="31"/>
        <v>907</v>
      </c>
      <c r="S999" s="29">
        <f>IF($Q999&lt;Parâmetros!$E$19,$G999-1,$G999)</f>
        <v>46274</v>
      </c>
    </row>
    <row r="1000" spans="1:19" ht="15" customHeight="1" x14ac:dyDescent="0.25">
      <c r="A1000" s="122">
        <v>53403</v>
      </c>
      <c r="B1000" s="65" t="s">
        <v>214</v>
      </c>
      <c r="C1000" s="65" t="s">
        <v>262</v>
      </c>
      <c r="D1000" s="66">
        <v>46276</v>
      </c>
      <c r="E1000" s="67">
        <v>4.78</v>
      </c>
      <c r="F1000" s="65" t="s">
        <v>255</v>
      </c>
      <c r="G1000" s="66">
        <v>46276</v>
      </c>
      <c r="H1000">
        <v>40500737</v>
      </c>
      <c r="I1000">
        <v>40</v>
      </c>
      <c r="J1000" s="65" t="s">
        <v>832</v>
      </c>
      <c r="K1000" s="65" t="s">
        <v>3439</v>
      </c>
      <c r="L1000" s="66">
        <v>46276</v>
      </c>
      <c r="M1000" s="65" t="s">
        <v>261</v>
      </c>
      <c r="N1000" s="65" t="s">
        <v>264</v>
      </c>
      <c r="O1000" s="65" t="s">
        <v>259</v>
      </c>
      <c r="P1000" s="66">
        <v>46276</v>
      </c>
      <c r="Q1000" s="31">
        <f t="shared" si="30"/>
        <v>433</v>
      </c>
      <c r="R1000" s="31">
        <f t="shared" si="31"/>
        <v>720</v>
      </c>
      <c r="S1000" s="29">
        <f>IF($Q1000&lt;Parâmetros!$E$19,$G1000-1,$G1000)</f>
        <v>46276</v>
      </c>
    </row>
    <row r="1001" spans="1:19" ht="15" customHeight="1" x14ac:dyDescent="0.25">
      <c r="A1001" s="122">
        <v>53403</v>
      </c>
      <c r="B1001" s="65" t="s">
        <v>214</v>
      </c>
      <c r="C1001" s="65" t="s">
        <v>262</v>
      </c>
      <c r="D1001" s="66">
        <v>46276</v>
      </c>
      <c r="E1001" s="67">
        <v>2</v>
      </c>
      <c r="F1001" s="65" t="s">
        <v>255</v>
      </c>
      <c r="G1001" s="66">
        <v>46276</v>
      </c>
      <c r="H1001">
        <v>40500737</v>
      </c>
      <c r="I1001">
        <v>40</v>
      </c>
      <c r="J1001" s="65" t="s">
        <v>3440</v>
      </c>
      <c r="K1001" s="65" t="s">
        <v>3441</v>
      </c>
      <c r="L1001" s="66">
        <v>46276</v>
      </c>
      <c r="M1001" s="65" t="s">
        <v>261</v>
      </c>
      <c r="N1001" s="65" t="s">
        <v>264</v>
      </c>
      <c r="O1001" s="65" t="s">
        <v>259</v>
      </c>
      <c r="P1001" s="66">
        <v>46276</v>
      </c>
      <c r="Q1001" s="31">
        <f t="shared" si="30"/>
        <v>782</v>
      </c>
      <c r="R1001" s="31">
        <f t="shared" si="31"/>
        <v>902</v>
      </c>
      <c r="S1001" s="29">
        <f>IF($Q1001&lt;Parâmetros!$E$19,$G1001-1,$G1001)</f>
        <v>46276</v>
      </c>
    </row>
    <row r="1002" spans="1:19" ht="15" customHeight="1" x14ac:dyDescent="0.25">
      <c r="A1002" s="122">
        <v>53459</v>
      </c>
      <c r="B1002" s="65" t="s">
        <v>188</v>
      </c>
      <c r="C1002" s="65" t="s">
        <v>262</v>
      </c>
      <c r="D1002" s="66">
        <v>46265</v>
      </c>
      <c r="E1002" s="67">
        <v>1.57</v>
      </c>
      <c r="F1002" s="65" t="s">
        <v>255</v>
      </c>
      <c r="G1002" s="66">
        <v>46265</v>
      </c>
      <c r="H1002">
        <v>40510158</v>
      </c>
      <c r="I1002">
        <v>40</v>
      </c>
      <c r="J1002" s="65" t="s">
        <v>559</v>
      </c>
      <c r="K1002" s="65" t="s">
        <v>360</v>
      </c>
      <c r="L1002" s="66">
        <v>46265</v>
      </c>
      <c r="M1002" s="65" t="s">
        <v>261</v>
      </c>
      <c r="N1002" s="65" t="s">
        <v>264</v>
      </c>
      <c r="O1002" s="65" t="s">
        <v>259</v>
      </c>
      <c r="P1002" s="66">
        <v>46265</v>
      </c>
      <c r="Q1002" s="31">
        <f t="shared" si="30"/>
        <v>446</v>
      </c>
      <c r="R1002" s="31">
        <f t="shared" si="31"/>
        <v>540</v>
      </c>
      <c r="S1002" s="29">
        <f>IF($Q1002&lt;Parâmetros!$E$19,$G1002-1,$G1002)</f>
        <v>46265</v>
      </c>
    </row>
    <row r="1003" spans="1:19" ht="15" customHeight="1" x14ac:dyDescent="0.25">
      <c r="A1003" s="122">
        <v>53459</v>
      </c>
      <c r="B1003" s="65" t="s">
        <v>188</v>
      </c>
      <c r="C1003" s="65" t="s">
        <v>262</v>
      </c>
      <c r="D1003" s="66">
        <v>46265</v>
      </c>
      <c r="E1003" s="67">
        <v>3.99</v>
      </c>
      <c r="F1003" s="65" t="s">
        <v>255</v>
      </c>
      <c r="G1003" s="66">
        <v>46265</v>
      </c>
      <c r="H1003">
        <v>40497597</v>
      </c>
      <c r="I1003">
        <v>10</v>
      </c>
      <c r="J1003" s="65" t="s">
        <v>560</v>
      </c>
      <c r="K1003" s="65" t="s">
        <v>317</v>
      </c>
      <c r="L1003" s="66">
        <v>46265</v>
      </c>
      <c r="M1003" s="65" t="s">
        <v>261</v>
      </c>
      <c r="N1003" s="65" t="s">
        <v>264</v>
      </c>
      <c r="O1003" s="65" t="s">
        <v>259</v>
      </c>
      <c r="P1003" s="66">
        <v>46265</v>
      </c>
      <c r="Q1003" s="31">
        <f t="shared" si="30"/>
        <v>540</v>
      </c>
      <c r="R1003" s="31">
        <f t="shared" si="31"/>
        <v>780</v>
      </c>
      <c r="S1003" s="29">
        <f>IF($Q1003&lt;Parâmetros!$E$19,$G1003-1,$G1003)</f>
        <v>46265</v>
      </c>
    </row>
    <row r="1004" spans="1:19" ht="15" customHeight="1" x14ac:dyDescent="0.25">
      <c r="A1004" s="122">
        <v>53459</v>
      </c>
      <c r="B1004" s="65" t="s">
        <v>188</v>
      </c>
      <c r="C1004" s="65" t="s">
        <v>262</v>
      </c>
      <c r="D1004" s="66">
        <v>46265</v>
      </c>
      <c r="E1004" s="67">
        <v>1.0900000000000001</v>
      </c>
      <c r="F1004" s="65" t="s">
        <v>255</v>
      </c>
      <c r="G1004" s="66">
        <v>46265</v>
      </c>
      <c r="H1004">
        <v>40497597</v>
      </c>
      <c r="I1004">
        <v>10</v>
      </c>
      <c r="J1004" s="65" t="s">
        <v>561</v>
      </c>
      <c r="K1004" s="65" t="s">
        <v>562</v>
      </c>
      <c r="L1004" s="66">
        <v>46265</v>
      </c>
      <c r="M1004" s="65" t="s">
        <v>261</v>
      </c>
      <c r="N1004" s="65" t="s">
        <v>264</v>
      </c>
      <c r="O1004" s="65" t="s">
        <v>259</v>
      </c>
      <c r="P1004" s="66">
        <v>46265</v>
      </c>
      <c r="Q1004" s="31">
        <f t="shared" si="30"/>
        <v>844</v>
      </c>
      <c r="R1004" s="31">
        <f t="shared" si="31"/>
        <v>909</v>
      </c>
      <c r="S1004" s="29">
        <f>IF($Q1004&lt;Parâmetros!$E$19,$G1004-1,$G1004)</f>
        <v>46265</v>
      </c>
    </row>
    <row r="1005" spans="1:19" ht="15" customHeight="1" x14ac:dyDescent="0.25">
      <c r="A1005" s="122">
        <v>53459</v>
      </c>
      <c r="B1005" s="65" t="s">
        <v>188</v>
      </c>
      <c r="C1005" s="65" t="s">
        <v>262</v>
      </c>
      <c r="D1005" s="66">
        <v>46267</v>
      </c>
      <c r="E1005" s="67">
        <v>1.65</v>
      </c>
      <c r="F1005" s="65" t="s">
        <v>255</v>
      </c>
      <c r="G1005" s="66">
        <v>46267</v>
      </c>
      <c r="H1005">
        <v>40507445</v>
      </c>
      <c r="I1005">
        <v>20</v>
      </c>
      <c r="J1005" s="65" t="s">
        <v>1025</v>
      </c>
      <c r="K1005" s="65" t="s">
        <v>1026</v>
      </c>
      <c r="L1005" s="66">
        <v>46267</v>
      </c>
      <c r="M1005" s="65" t="s">
        <v>261</v>
      </c>
      <c r="N1005" s="65" t="s">
        <v>264</v>
      </c>
      <c r="O1005" s="65" t="s">
        <v>259</v>
      </c>
      <c r="P1005" s="66">
        <v>46267</v>
      </c>
      <c r="Q1005" s="31">
        <f t="shared" si="30"/>
        <v>441</v>
      </c>
      <c r="R1005" s="31">
        <f t="shared" si="31"/>
        <v>540</v>
      </c>
      <c r="S1005" s="29">
        <f>IF($Q1005&lt;Parâmetros!$E$19,$G1005-1,$G1005)</f>
        <v>46267</v>
      </c>
    </row>
    <row r="1006" spans="1:19" ht="15" customHeight="1" x14ac:dyDescent="0.25">
      <c r="A1006" s="122">
        <v>53459</v>
      </c>
      <c r="B1006" s="65" t="s">
        <v>188</v>
      </c>
      <c r="C1006" s="65" t="s">
        <v>262</v>
      </c>
      <c r="D1006" s="66">
        <v>46267</v>
      </c>
      <c r="E1006" s="67">
        <v>2</v>
      </c>
      <c r="F1006" s="65" t="s">
        <v>255</v>
      </c>
      <c r="G1006" s="66">
        <v>46267</v>
      </c>
      <c r="H1006">
        <v>40508073</v>
      </c>
      <c r="I1006">
        <v>20</v>
      </c>
      <c r="J1006" s="65" t="s">
        <v>1027</v>
      </c>
      <c r="K1006" s="65" t="s">
        <v>1028</v>
      </c>
      <c r="L1006" s="66">
        <v>46267</v>
      </c>
      <c r="M1006" s="65" t="s">
        <v>261</v>
      </c>
      <c r="N1006" s="65" t="s">
        <v>264</v>
      </c>
      <c r="O1006" s="65" t="s">
        <v>259</v>
      </c>
      <c r="P1006" s="66">
        <v>46267</v>
      </c>
      <c r="Q1006" s="31">
        <f t="shared" si="30"/>
        <v>540</v>
      </c>
      <c r="R1006" s="31">
        <f t="shared" si="31"/>
        <v>660</v>
      </c>
      <c r="S1006" s="29">
        <f>IF($Q1006&lt;Parâmetros!$E$19,$G1006-1,$G1006)</f>
        <v>46267</v>
      </c>
    </row>
    <row r="1007" spans="1:19" ht="15" customHeight="1" x14ac:dyDescent="0.25">
      <c r="A1007" s="122">
        <v>53459</v>
      </c>
      <c r="B1007" s="65" t="s">
        <v>188</v>
      </c>
      <c r="C1007" s="65" t="s">
        <v>262</v>
      </c>
      <c r="D1007" s="66">
        <v>46270</v>
      </c>
      <c r="E1007" s="67">
        <v>3.35</v>
      </c>
      <c r="F1007" s="65" t="s">
        <v>255</v>
      </c>
      <c r="G1007" s="66">
        <v>46267</v>
      </c>
      <c r="H1007">
        <v>40510978</v>
      </c>
      <c r="I1007">
        <v>10</v>
      </c>
      <c r="J1007" s="65" t="s">
        <v>1892</v>
      </c>
      <c r="K1007" s="65" t="s">
        <v>1893</v>
      </c>
      <c r="L1007" s="66">
        <v>46267</v>
      </c>
      <c r="M1007" s="65" t="s">
        <v>261</v>
      </c>
      <c r="N1007">
        <v>3004299</v>
      </c>
      <c r="O1007" s="65" t="s">
        <v>259</v>
      </c>
      <c r="P1007" s="66">
        <v>46270</v>
      </c>
      <c r="Q1007" s="31">
        <f t="shared" si="30"/>
        <v>720</v>
      </c>
      <c r="R1007" s="31">
        <f t="shared" si="31"/>
        <v>921</v>
      </c>
      <c r="S1007" s="29">
        <f>IF($Q1007&lt;Parâmetros!$E$19,$G1007-1,$G1007)</f>
        <v>46267</v>
      </c>
    </row>
    <row r="1008" spans="1:19" ht="15" customHeight="1" x14ac:dyDescent="0.25">
      <c r="A1008" s="122">
        <v>53459</v>
      </c>
      <c r="B1008" s="65" t="s">
        <v>188</v>
      </c>
      <c r="C1008" s="65" t="s">
        <v>262</v>
      </c>
      <c r="D1008" s="66">
        <v>46269</v>
      </c>
      <c r="E1008" s="67">
        <v>7.0000000000000007E-2</v>
      </c>
      <c r="F1008" s="65" t="s">
        <v>255</v>
      </c>
      <c r="G1008" s="66">
        <v>46269</v>
      </c>
      <c r="H1008">
        <v>40509370</v>
      </c>
      <c r="I1008">
        <v>10</v>
      </c>
      <c r="J1008" s="65" t="s">
        <v>1894</v>
      </c>
      <c r="K1008" s="65" t="s">
        <v>1895</v>
      </c>
      <c r="L1008" s="66">
        <v>46269</v>
      </c>
      <c r="M1008" s="65" t="s">
        <v>258</v>
      </c>
      <c r="N1008" s="65" t="s">
        <v>264</v>
      </c>
      <c r="O1008" s="65" t="s">
        <v>259</v>
      </c>
      <c r="P1008" s="66">
        <v>46269</v>
      </c>
      <c r="Q1008" s="31">
        <f t="shared" si="30"/>
        <v>471</v>
      </c>
      <c r="R1008" s="31">
        <f t="shared" si="31"/>
        <v>475</v>
      </c>
      <c r="S1008" s="29">
        <f>IF($Q1008&lt;Parâmetros!$E$19,$G1008-1,$G1008)</f>
        <v>46269</v>
      </c>
    </row>
    <row r="1009" spans="1:19" ht="15" customHeight="1" x14ac:dyDescent="0.25">
      <c r="A1009" s="122">
        <v>53459</v>
      </c>
      <c r="B1009" s="65" t="s">
        <v>188</v>
      </c>
      <c r="C1009" s="65" t="s">
        <v>262</v>
      </c>
      <c r="D1009" s="66">
        <v>46269</v>
      </c>
      <c r="E1009" s="67">
        <v>0.2</v>
      </c>
      <c r="F1009" s="65" t="s">
        <v>255</v>
      </c>
      <c r="G1009" s="66">
        <v>46269</v>
      </c>
      <c r="H1009">
        <v>40509370</v>
      </c>
      <c r="I1009">
        <v>10</v>
      </c>
      <c r="J1009" s="65" t="s">
        <v>1896</v>
      </c>
      <c r="K1009" s="65" t="s">
        <v>1897</v>
      </c>
      <c r="L1009" s="66">
        <v>46269</v>
      </c>
      <c r="M1009" s="65" t="s">
        <v>258</v>
      </c>
      <c r="N1009" s="65" t="s">
        <v>264</v>
      </c>
      <c r="O1009" s="65" t="s">
        <v>259</v>
      </c>
      <c r="P1009" s="66">
        <v>46269</v>
      </c>
      <c r="Q1009" s="31">
        <f t="shared" si="30"/>
        <v>475</v>
      </c>
      <c r="R1009" s="31">
        <f t="shared" si="31"/>
        <v>487</v>
      </c>
      <c r="S1009" s="29">
        <f>IF($Q1009&lt;Parâmetros!$E$19,$G1009-1,$G1009)</f>
        <v>46269</v>
      </c>
    </row>
    <row r="1010" spans="1:19" ht="15" customHeight="1" x14ac:dyDescent="0.25">
      <c r="A1010" s="122">
        <v>53459</v>
      </c>
      <c r="B1010" s="65" t="s">
        <v>188</v>
      </c>
      <c r="C1010" s="65" t="s">
        <v>262</v>
      </c>
      <c r="D1010" s="66">
        <v>46269</v>
      </c>
      <c r="E1010" s="67">
        <v>7.13</v>
      </c>
      <c r="F1010" s="65" t="s">
        <v>255</v>
      </c>
      <c r="G1010" s="66">
        <v>46269</v>
      </c>
      <c r="H1010">
        <v>40509370</v>
      </c>
      <c r="I1010">
        <v>10</v>
      </c>
      <c r="J1010" s="65" t="s">
        <v>1898</v>
      </c>
      <c r="K1010" s="65" t="s">
        <v>1899</v>
      </c>
      <c r="L1010" s="66">
        <v>46269</v>
      </c>
      <c r="M1010" s="65" t="s">
        <v>258</v>
      </c>
      <c r="N1010" s="65" t="s">
        <v>264</v>
      </c>
      <c r="O1010" s="65" t="s">
        <v>259</v>
      </c>
      <c r="P1010" s="66">
        <v>46269</v>
      </c>
      <c r="Q1010" s="31">
        <f t="shared" si="30"/>
        <v>487</v>
      </c>
      <c r="R1010" s="31">
        <f t="shared" si="31"/>
        <v>915</v>
      </c>
      <c r="S1010" s="29">
        <f>IF($Q1010&lt;Parâmetros!$E$19,$G1010-1,$G1010)</f>
        <v>46269</v>
      </c>
    </row>
    <row r="1011" spans="1:19" ht="15" customHeight="1" x14ac:dyDescent="0.25">
      <c r="A1011" s="122">
        <v>53459</v>
      </c>
      <c r="B1011" s="65" t="s">
        <v>188</v>
      </c>
      <c r="C1011" s="65" t="s">
        <v>262</v>
      </c>
      <c r="D1011" s="66">
        <v>46269</v>
      </c>
      <c r="E1011" s="67">
        <v>-7.13</v>
      </c>
      <c r="F1011" s="65" t="s">
        <v>255</v>
      </c>
      <c r="G1011" s="66">
        <v>46269</v>
      </c>
      <c r="H1011">
        <v>40509370</v>
      </c>
      <c r="I1011">
        <v>10</v>
      </c>
      <c r="J1011" s="65" t="s">
        <v>1898</v>
      </c>
      <c r="K1011" s="65" t="s">
        <v>1899</v>
      </c>
      <c r="L1011" s="66">
        <v>46269</v>
      </c>
      <c r="M1011" s="65" t="s">
        <v>258</v>
      </c>
      <c r="N1011" s="65" t="s">
        <v>264</v>
      </c>
      <c r="O1011" s="65" t="s">
        <v>259</v>
      </c>
      <c r="P1011" s="66">
        <v>46269</v>
      </c>
      <c r="Q1011" s="31">
        <f t="shared" si="30"/>
        <v>487</v>
      </c>
      <c r="R1011" s="31">
        <f t="shared" si="31"/>
        <v>915</v>
      </c>
      <c r="S1011" s="29">
        <f>IF($Q1011&lt;Parâmetros!$E$19,$G1011-1,$G1011)</f>
        <v>46269</v>
      </c>
    </row>
    <row r="1012" spans="1:19" ht="15" customHeight="1" x14ac:dyDescent="0.25">
      <c r="A1012" s="122">
        <v>53459</v>
      </c>
      <c r="B1012" s="65" t="s">
        <v>188</v>
      </c>
      <c r="C1012" s="65" t="s">
        <v>262</v>
      </c>
      <c r="D1012" s="66">
        <v>46269</v>
      </c>
      <c r="E1012" s="67">
        <v>4.87</v>
      </c>
      <c r="F1012" s="65" t="s">
        <v>255</v>
      </c>
      <c r="G1012" s="66">
        <v>46269</v>
      </c>
      <c r="H1012">
        <v>40509370</v>
      </c>
      <c r="I1012">
        <v>10</v>
      </c>
      <c r="J1012" s="65" t="s">
        <v>1900</v>
      </c>
      <c r="K1012" s="65" t="s">
        <v>1901</v>
      </c>
      <c r="L1012" s="66">
        <v>46269</v>
      </c>
      <c r="M1012" s="65" t="s">
        <v>258</v>
      </c>
      <c r="N1012" s="65" t="s">
        <v>264</v>
      </c>
      <c r="O1012" s="65" t="s">
        <v>259</v>
      </c>
      <c r="P1012" s="66">
        <v>46269</v>
      </c>
      <c r="Q1012" s="31">
        <f t="shared" si="30"/>
        <v>487</v>
      </c>
      <c r="R1012" s="31">
        <f t="shared" si="31"/>
        <v>780</v>
      </c>
      <c r="S1012" s="29">
        <f>IF($Q1012&lt;Parâmetros!$E$19,$G1012-1,$G1012)</f>
        <v>46269</v>
      </c>
    </row>
    <row r="1013" spans="1:19" ht="15" customHeight="1" x14ac:dyDescent="0.25">
      <c r="A1013" s="122">
        <v>53459</v>
      </c>
      <c r="B1013" s="65" t="s">
        <v>188</v>
      </c>
      <c r="C1013" s="65" t="s">
        <v>262</v>
      </c>
      <c r="D1013" s="66">
        <v>46269</v>
      </c>
      <c r="E1013" s="67">
        <v>7.1</v>
      </c>
      <c r="F1013" s="65" t="s">
        <v>255</v>
      </c>
      <c r="G1013" s="66">
        <v>46269</v>
      </c>
      <c r="H1013">
        <v>40509370</v>
      </c>
      <c r="I1013">
        <v>10</v>
      </c>
      <c r="J1013" s="65" t="s">
        <v>1902</v>
      </c>
      <c r="K1013" s="65" t="s">
        <v>1903</v>
      </c>
      <c r="L1013" s="66">
        <v>46269</v>
      </c>
      <c r="M1013" s="65" t="s">
        <v>258</v>
      </c>
      <c r="N1013" s="65" t="s">
        <v>264</v>
      </c>
      <c r="O1013" s="65" t="s">
        <v>259</v>
      </c>
      <c r="P1013" s="66">
        <v>46269</v>
      </c>
      <c r="Q1013" s="31">
        <f t="shared" si="30"/>
        <v>487</v>
      </c>
      <c r="R1013" s="31">
        <f t="shared" si="31"/>
        <v>913</v>
      </c>
      <c r="S1013" s="29">
        <f>IF($Q1013&lt;Parâmetros!$E$19,$G1013-1,$G1013)</f>
        <v>46269</v>
      </c>
    </row>
    <row r="1014" spans="1:19" ht="15" customHeight="1" x14ac:dyDescent="0.25">
      <c r="A1014" s="122">
        <v>53459</v>
      </c>
      <c r="B1014" s="65" t="s">
        <v>188</v>
      </c>
      <c r="C1014" s="65" t="s">
        <v>262</v>
      </c>
      <c r="D1014" s="66">
        <v>46269</v>
      </c>
      <c r="E1014" s="67">
        <v>-7.1</v>
      </c>
      <c r="F1014" s="65" t="s">
        <v>255</v>
      </c>
      <c r="G1014" s="66">
        <v>46269</v>
      </c>
      <c r="H1014">
        <v>40509370</v>
      </c>
      <c r="I1014">
        <v>10</v>
      </c>
      <c r="J1014" s="65" t="s">
        <v>1902</v>
      </c>
      <c r="K1014" s="65" t="s">
        <v>1903</v>
      </c>
      <c r="L1014" s="66">
        <v>46269</v>
      </c>
      <c r="M1014" s="65" t="s">
        <v>258</v>
      </c>
      <c r="N1014" s="65" t="s">
        <v>264</v>
      </c>
      <c r="O1014" s="65" t="s">
        <v>259</v>
      </c>
      <c r="P1014" s="66">
        <v>46269</v>
      </c>
      <c r="Q1014" s="31">
        <f t="shared" si="30"/>
        <v>487</v>
      </c>
      <c r="R1014" s="31">
        <f t="shared" si="31"/>
        <v>913</v>
      </c>
      <c r="S1014" s="29">
        <f>IF($Q1014&lt;Parâmetros!$E$19,$G1014-1,$G1014)</f>
        <v>46269</v>
      </c>
    </row>
    <row r="1015" spans="1:19" ht="15" customHeight="1" x14ac:dyDescent="0.25">
      <c r="A1015" s="122">
        <v>53459</v>
      </c>
      <c r="B1015" s="65" t="s">
        <v>188</v>
      </c>
      <c r="C1015" s="65" t="s">
        <v>262</v>
      </c>
      <c r="D1015" s="66">
        <v>46269</v>
      </c>
      <c r="E1015" s="67">
        <v>1.32</v>
      </c>
      <c r="F1015" s="65" t="s">
        <v>255</v>
      </c>
      <c r="G1015" s="66">
        <v>46269</v>
      </c>
      <c r="H1015">
        <v>40509370</v>
      </c>
      <c r="I1015">
        <v>10</v>
      </c>
      <c r="J1015" s="65" t="s">
        <v>1244</v>
      </c>
      <c r="K1015" s="65" t="s">
        <v>1904</v>
      </c>
      <c r="L1015" s="66">
        <v>46269</v>
      </c>
      <c r="M1015" s="65" t="s">
        <v>258</v>
      </c>
      <c r="N1015" s="65" t="s">
        <v>264</v>
      </c>
      <c r="O1015" s="65" t="s">
        <v>259</v>
      </c>
      <c r="P1015" s="66">
        <v>46269</v>
      </c>
      <c r="Q1015" s="31">
        <f t="shared" si="30"/>
        <v>841</v>
      </c>
      <c r="R1015" s="31">
        <f t="shared" si="31"/>
        <v>920</v>
      </c>
      <c r="S1015" s="29">
        <f>IF($Q1015&lt;Parâmetros!$E$19,$G1015-1,$G1015)</f>
        <v>46269</v>
      </c>
    </row>
    <row r="1016" spans="1:19" ht="15" customHeight="1" x14ac:dyDescent="0.25">
      <c r="A1016" s="122">
        <v>53459</v>
      </c>
      <c r="B1016" s="65" t="s">
        <v>188</v>
      </c>
      <c r="C1016" s="65" t="s">
        <v>262</v>
      </c>
      <c r="D1016" s="66">
        <v>46270</v>
      </c>
      <c r="E1016" s="67">
        <v>1.1200000000000001</v>
      </c>
      <c r="F1016" s="65" t="s">
        <v>255</v>
      </c>
      <c r="G1016" s="66">
        <v>46270</v>
      </c>
      <c r="H1016">
        <v>40510412</v>
      </c>
      <c r="I1016">
        <v>10</v>
      </c>
      <c r="J1016" s="65" t="s">
        <v>1905</v>
      </c>
      <c r="K1016" s="65" t="s">
        <v>1906</v>
      </c>
      <c r="L1016" s="66">
        <v>46270</v>
      </c>
      <c r="M1016" s="65" t="s">
        <v>261</v>
      </c>
      <c r="N1016" s="65" t="s">
        <v>264</v>
      </c>
      <c r="O1016" s="65" t="s">
        <v>259</v>
      </c>
      <c r="P1016" s="66">
        <v>46270</v>
      </c>
      <c r="Q1016" s="31">
        <f t="shared" si="30"/>
        <v>442</v>
      </c>
      <c r="R1016" s="31">
        <f t="shared" si="31"/>
        <v>510</v>
      </c>
      <c r="S1016" s="29">
        <f>IF($Q1016&lt;Parâmetros!$E$19,$G1016-1,$G1016)</f>
        <v>46270</v>
      </c>
    </row>
    <row r="1017" spans="1:19" ht="15" customHeight="1" x14ac:dyDescent="0.25">
      <c r="A1017" s="122">
        <v>53459</v>
      </c>
      <c r="B1017" s="65" t="s">
        <v>188</v>
      </c>
      <c r="C1017" s="65" t="s">
        <v>262</v>
      </c>
      <c r="D1017" s="66">
        <v>46270</v>
      </c>
      <c r="E1017" s="67">
        <v>2</v>
      </c>
      <c r="F1017" s="65" t="s">
        <v>255</v>
      </c>
      <c r="G1017" s="66">
        <v>46270</v>
      </c>
      <c r="H1017">
        <v>40509368</v>
      </c>
      <c r="I1017">
        <v>20</v>
      </c>
      <c r="J1017" s="65" t="s">
        <v>1907</v>
      </c>
      <c r="K1017" s="65" t="s">
        <v>1908</v>
      </c>
      <c r="L1017" s="66">
        <v>46270</v>
      </c>
      <c r="M1017" s="65" t="s">
        <v>258</v>
      </c>
      <c r="N1017">
        <v>3005825</v>
      </c>
      <c r="O1017" s="65" t="s">
        <v>259</v>
      </c>
      <c r="P1017" s="66">
        <v>46270</v>
      </c>
      <c r="Q1017" s="31">
        <f t="shared" si="30"/>
        <v>511</v>
      </c>
      <c r="R1017" s="31">
        <f t="shared" si="31"/>
        <v>631</v>
      </c>
      <c r="S1017" s="29">
        <f>IF($Q1017&lt;Parâmetros!$E$19,$G1017-1,$G1017)</f>
        <v>46270</v>
      </c>
    </row>
    <row r="1018" spans="1:19" ht="15" customHeight="1" x14ac:dyDescent="0.25">
      <c r="A1018" s="122">
        <v>53459</v>
      </c>
      <c r="B1018" s="65" t="s">
        <v>188</v>
      </c>
      <c r="C1018" s="65" t="s">
        <v>262</v>
      </c>
      <c r="D1018" s="66">
        <v>46270</v>
      </c>
      <c r="E1018" s="67">
        <v>1.02</v>
      </c>
      <c r="F1018" s="65" t="s">
        <v>255</v>
      </c>
      <c r="G1018" s="66">
        <v>46270</v>
      </c>
      <c r="H1018">
        <v>40509369</v>
      </c>
      <c r="I1018">
        <v>20</v>
      </c>
      <c r="J1018" s="65" t="s">
        <v>1909</v>
      </c>
      <c r="K1018" s="65" t="s">
        <v>1910</v>
      </c>
      <c r="L1018" s="66">
        <v>46270</v>
      </c>
      <c r="M1018" s="65" t="s">
        <v>258</v>
      </c>
      <c r="N1018">
        <v>3002594</v>
      </c>
      <c r="O1018" s="65" t="s">
        <v>259</v>
      </c>
      <c r="P1018" s="66">
        <v>46270</v>
      </c>
      <c r="Q1018" s="31">
        <f t="shared" si="30"/>
        <v>632</v>
      </c>
      <c r="R1018" s="31">
        <f t="shared" si="31"/>
        <v>693</v>
      </c>
      <c r="S1018" s="29">
        <f>IF($Q1018&lt;Parâmetros!$E$19,$G1018-1,$G1018)</f>
        <v>46270</v>
      </c>
    </row>
    <row r="1019" spans="1:19" ht="15" customHeight="1" x14ac:dyDescent="0.25">
      <c r="A1019" s="122">
        <v>53459</v>
      </c>
      <c r="B1019" s="65" t="s">
        <v>188</v>
      </c>
      <c r="C1019" s="65" t="s">
        <v>262</v>
      </c>
      <c r="D1019" s="66">
        <v>46270</v>
      </c>
      <c r="E1019" s="67">
        <v>1.45</v>
      </c>
      <c r="F1019" s="65" t="s">
        <v>255</v>
      </c>
      <c r="G1019" s="66">
        <v>46270</v>
      </c>
      <c r="H1019">
        <v>40506130</v>
      </c>
      <c r="I1019">
        <v>20</v>
      </c>
      <c r="J1019" s="65" t="s">
        <v>1911</v>
      </c>
      <c r="K1019" s="65" t="s">
        <v>1912</v>
      </c>
      <c r="L1019" s="66">
        <v>46270</v>
      </c>
      <c r="M1019" s="65" t="s">
        <v>261</v>
      </c>
      <c r="N1019" s="65" t="s">
        <v>264</v>
      </c>
      <c r="O1019" s="65" t="s">
        <v>259</v>
      </c>
      <c r="P1019" s="66">
        <v>46270</v>
      </c>
      <c r="Q1019" s="31">
        <f t="shared" ref="Q1019:Q1082" si="32">IFERROR(VALUE(LEFT($J1019,2))*60+VALUE(MID($J1019,4,2)),9999)</f>
        <v>753</v>
      </c>
      <c r="R1019" s="31">
        <f t="shared" ref="R1019:R1082" si="33">IFERROR(VALUE(LEFT($K1019,2))*60+VALUE(MID($K1019,4,2)),"")</f>
        <v>840</v>
      </c>
      <c r="S1019" s="29">
        <f>IF($Q1019&lt;Parâmetros!$E$19,$G1019-1,$G1019)</f>
        <v>46270</v>
      </c>
    </row>
    <row r="1020" spans="1:19" ht="15" customHeight="1" x14ac:dyDescent="0.25">
      <c r="A1020" s="122">
        <v>53459</v>
      </c>
      <c r="B1020" s="65" t="s">
        <v>188</v>
      </c>
      <c r="C1020" s="65" t="s">
        <v>262</v>
      </c>
      <c r="D1020" s="66">
        <v>46270</v>
      </c>
      <c r="E1020" s="67">
        <v>1.22</v>
      </c>
      <c r="F1020" s="65" t="s">
        <v>255</v>
      </c>
      <c r="G1020" s="66">
        <v>46270</v>
      </c>
      <c r="H1020">
        <v>40499933</v>
      </c>
      <c r="I1020">
        <v>20</v>
      </c>
      <c r="J1020" s="65" t="s">
        <v>1913</v>
      </c>
      <c r="K1020" s="65" t="s">
        <v>904</v>
      </c>
      <c r="L1020" s="66">
        <v>46270</v>
      </c>
      <c r="M1020" s="65" t="s">
        <v>261</v>
      </c>
      <c r="N1020">
        <v>3006506</v>
      </c>
      <c r="O1020" s="65" t="s">
        <v>259</v>
      </c>
      <c r="P1020" s="66">
        <v>46270</v>
      </c>
      <c r="Q1020" s="31">
        <f t="shared" si="32"/>
        <v>842</v>
      </c>
      <c r="R1020" s="31">
        <f t="shared" si="33"/>
        <v>915</v>
      </c>
      <c r="S1020" s="29">
        <f>IF($Q1020&lt;Parâmetros!$E$19,$G1020-1,$G1020)</f>
        <v>46270</v>
      </c>
    </row>
    <row r="1021" spans="1:19" ht="15" customHeight="1" x14ac:dyDescent="0.25">
      <c r="A1021" s="122">
        <v>53459</v>
      </c>
      <c r="B1021" s="65" t="s">
        <v>188</v>
      </c>
      <c r="C1021" s="65" t="s">
        <v>262</v>
      </c>
      <c r="D1021" s="66">
        <v>46271</v>
      </c>
      <c r="E1021" s="67">
        <v>1.1399999999999999</v>
      </c>
      <c r="F1021" s="65" t="s">
        <v>255</v>
      </c>
      <c r="G1021" s="66">
        <v>46271</v>
      </c>
      <c r="H1021">
        <v>40496280</v>
      </c>
      <c r="I1021">
        <v>40</v>
      </c>
      <c r="J1021" s="65" t="s">
        <v>1914</v>
      </c>
      <c r="K1021" s="65" t="s">
        <v>1915</v>
      </c>
      <c r="L1021" s="66">
        <v>46271</v>
      </c>
      <c r="M1021" s="65" t="s">
        <v>261</v>
      </c>
      <c r="N1021" s="65" t="s">
        <v>264</v>
      </c>
      <c r="O1021" s="65" t="s">
        <v>259</v>
      </c>
      <c r="P1021" s="66">
        <v>46271</v>
      </c>
      <c r="Q1021" s="31">
        <f t="shared" si="32"/>
        <v>446</v>
      </c>
      <c r="R1021" s="31">
        <f t="shared" si="33"/>
        <v>514</v>
      </c>
      <c r="S1021" s="29">
        <f>IF($Q1021&lt;Parâmetros!$E$19,$G1021-1,$G1021)</f>
        <v>46271</v>
      </c>
    </row>
    <row r="1022" spans="1:19" ht="15" customHeight="1" x14ac:dyDescent="0.25">
      <c r="A1022" s="122">
        <v>53459</v>
      </c>
      <c r="B1022" s="65" t="s">
        <v>188</v>
      </c>
      <c r="C1022" s="65" t="s">
        <v>262</v>
      </c>
      <c r="D1022" s="66">
        <v>46271</v>
      </c>
      <c r="E1022" s="67">
        <v>1.02</v>
      </c>
      <c r="F1022" s="65" t="s">
        <v>255</v>
      </c>
      <c r="G1022" s="66">
        <v>46271</v>
      </c>
      <c r="H1022">
        <v>40505315</v>
      </c>
      <c r="I1022">
        <v>30</v>
      </c>
      <c r="J1022" s="65" t="s">
        <v>1916</v>
      </c>
      <c r="K1022" s="65" t="s">
        <v>1917</v>
      </c>
      <c r="L1022" s="66">
        <v>46271</v>
      </c>
      <c r="M1022" s="65" t="s">
        <v>261</v>
      </c>
      <c r="N1022" s="65" t="s">
        <v>264</v>
      </c>
      <c r="O1022" s="65" t="s">
        <v>259</v>
      </c>
      <c r="P1022" s="66">
        <v>46271</v>
      </c>
      <c r="Q1022" s="31">
        <f t="shared" si="32"/>
        <v>514</v>
      </c>
      <c r="R1022" s="31">
        <f t="shared" si="33"/>
        <v>575</v>
      </c>
      <c r="S1022" s="29">
        <f>IF($Q1022&lt;Parâmetros!$E$19,$G1022-1,$G1022)</f>
        <v>46271</v>
      </c>
    </row>
    <row r="1023" spans="1:19" ht="15" customHeight="1" x14ac:dyDescent="0.25">
      <c r="A1023" s="122">
        <v>53459</v>
      </c>
      <c r="B1023" s="65" t="s">
        <v>188</v>
      </c>
      <c r="C1023" s="65" t="s">
        <v>262</v>
      </c>
      <c r="D1023" s="66">
        <v>46271</v>
      </c>
      <c r="E1023" s="67">
        <v>0.32</v>
      </c>
      <c r="F1023" s="65" t="s">
        <v>255</v>
      </c>
      <c r="G1023" s="66">
        <v>46271</v>
      </c>
      <c r="H1023">
        <v>40510408</v>
      </c>
      <c r="I1023">
        <v>10</v>
      </c>
      <c r="J1023" s="65" t="s">
        <v>1918</v>
      </c>
      <c r="K1023" s="65" t="s">
        <v>1002</v>
      </c>
      <c r="L1023" s="66">
        <v>46271</v>
      </c>
      <c r="M1023" s="65" t="s">
        <v>261</v>
      </c>
      <c r="N1023" s="65" t="s">
        <v>264</v>
      </c>
      <c r="O1023" s="65" t="s">
        <v>259</v>
      </c>
      <c r="P1023" s="66">
        <v>46271</v>
      </c>
      <c r="Q1023" s="31">
        <f t="shared" si="32"/>
        <v>575</v>
      </c>
      <c r="R1023" s="31">
        <f t="shared" si="33"/>
        <v>595</v>
      </c>
      <c r="S1023" s="29">
        <f>IF($Q1023&lt;Parâmetros!$E$19,$G1023-1,$G1023)</f>
        <v>46271</v>
      </c>
    </row>
    <row r="1024" spans="1:19" ht="15" customHeight="1" x14ac:dyDescent="0.25">
      <c r="A1024" s="122">
        <v>53459</v>
      </c>
      <c r="B1024" s="65" t="s">
        <v>188</v>
      </c>
      <c r="C1024" s="65" t="s">
        <v>262</v>
      </c>
      <c r="D1024" s="66">
        <v>46271</v>
      </c>
      <c r="E1024" s="67">
        <v>0.25</v>
      </c>
      <c r="F1024" s="65" t="s">
        <v>255</v>
      </c>
      <c r="G1024" s="66">
        <v>46271</v>
      </c>
      <c r="H1024">
        <v>40510411</v>
      </c>
      <c r="I1024">
        <v>10</v>
      </c>
      <c r="J1024" s="65" t="s">
        <v>1919</v>
      </c>
      <c r="K1024" s="65" t="s">
        <v>1920</v>
      </c>
      <c r="L1024" s="66">
        <v>46271</v>
      </c>
      <c r="M1024" s="65" t="s">
        <v>261</v>
      </c>
      <c r="N1024">
        <v>3003332</v>
      </c>
      <c r="O1024" s="65" t="s">
        <v>259</v>
      </c>
      <c r="P1024" s="66">
        <v>46271</v>
      </c>
      <c r="Q1024" s="31">
        <f t="shared" si="32"/>
        <v>595</v>
      </c>
      <c r="R1024" s="31">
        <f t="shared" si="33"/>
        <v>610</v>
      </c>
      <c r="S1024" s="29">
        <f>IF($Q1024&lt;Parâmetros!$E$19,$G1024-1,$G1024)</f>
        <v>46271</v>
      </c>
    </row>
    <row r="1025" spans="1:19" ht="15" customHeight="1" x14ac:dyDescent="0.25">
      <c r="A1025" s="122">
        <v>53459</v>
      </c>
      <c r="B1025" s="65" t="s">
        <v>188</v>
      </c>
      <c r="C1025" s="65" t="s">
        <v>262</v>
      </c>
      <c r="D1025" s="66">
        <v>46271</v>
      </c>
      <c r="E1025" s="67">
        <v>2.83</v>
      </c>
      <c r="F1025" s="65" t="s">
        <v>255</v>
      </c>
      <c r="G1025" s="66">
        <v>46271</v>
      </c>
      <c r="H1025">
        <v>40512122</v>
      </c>
      <c r="I1025">
        <v>10</v>
      </c>
      <c r="J1025" s="65" t="s">
        <v>1921</v>
      </c>
      <c r="K1025" s="65" t="s">
        <v>1494</v>
      </c>
      <c r="L1025" s="66">
        <v>46271</v>
      </c>
      <c r="M1025" s="65" t="s">
        <v>261</v>
      </c>
      <c r="N1025" s="65" t="s">
        <v>264</v>
      </c>
      <c r="O1025" s="65" t="s">
        <v>259</v>
      </c>
      <c r="P1025" s="66">
        <v>46271</v>
      </c>
      <c r="Q1025" s="31">
        <f t="shared" si="32"/>
        <v>610</v>
      </c>
      <c r="R1025" s="31">
        <f t="shared" si="33"/>
        <v>780</v>
      </c>
      <c r="S1025" s="29">
        <f>IF($Q1025&lt;Parâmetros!$E$19,$G1025-1,$G1025)</f>
        <v>46271</v>
      </c>
    </row>
    <row r="1026" spans="1:19" ht="15" customHeight="1" x14ac:dyDescent="0.25">
      <c r="A1026" s="122">
        <v>53459</v>
      </c>
      <c r="B1026" s="65" t="s">
        <v>188</v>
      </c>
      <c r="C1026" s="65" t="s">
        <v>262</v>
      </c>
      <c r="D1026" s="66">
        <v>46271</v>
      </c>
      <c r="E1026" s="67">
        <v>1.05</v>
      </c>
      <c r="F1026" s="65" t="s">
        <v>255</v>
      </c>
      <c r="G1026" s="66">
        <v>46271</v>
      </c>
      <c r="H1026">
        <v>40512122</v>
      </c>
      <c r="I1026">
        <v>10</v>
      </c>
      <c r="J1026" s="65" t="s">
        <v>1922</v>
      </c>
      <c r="K1026" s="65" t="s">
        <v>1923</v>
      </c>
      <c r="L1026" s="66">
        <v>46271</v>
      </c>
      <c r="M1026" s="65" t="s">
        <v>261</v>
      </c>
      <c r="N1026" s="65" t="s">
        <v>264</v>
      </c>
      <c r="O1026" s="65" t="s">
        <v>259</v>
      </c>
      <c r="P1026" s="66">
        <v>46271</v>
      </c>
      <c r="Q1026" s="31">
        <f t="shared" si="32"/>
        <v>841</v>
      </c>
      <c r="R1026" s="31">
        <f t="shared" si="33"/>
        <v>904</v>
      </c>
      <c r="S1026" s="29">
        <f>IF($Q1026&lt;Parâmetros!$E$19,$G1026-1,$G1026)</f>
        <v>46271</v>
      </c>
    </row>
    <row r="1027" spans="1:19" ht="15" customHeight="1" x14ac:dyDescent="0.25">
      <c r="A1027" s="122">
        <v>53459</v>
      </c>
      <c r="B1027" s="65" t="s">
        <v>188</v>
      </c>
      <c r="C1027" s="65" t="s">
        <v>262</v>
      </c>
      <c r="D1027" s="66">
        <v>46273</v>
      </c>
      <c r="E1027" s="67">
        <v>1</v>
      </c>
      <c r="F1027" s="65" t="s">
        <v>255</v>
      </c>
      <c r="G1027" s="66">
        <v>46273</v>
      </c>
      <c r="H1027">
        <v>40512105</v>
      </c>
      <c r="I1027">
        <v>10</v>
      </c>
      <c r="J1027" s="65" t="s">
        <v>2739</v>
      </c>
      <c r="K1027" s="65" t="s">
        <v>2740</v>
      </c>
      <c r="L1027" s="66">
        <v>46273</v>
      </c>
      <c r="M1027" s="65" t="s">
        <v>261</v>
      </c>
      <c r="N1027" s="65" t="s">
        <v>264</v>
      </c>
      <c r="O1027" s="65" t="s">
        <v>259</v>
      </c>
      <c r="P1027" s="66">
        <v>46273</v>
      </c>
      <c r="Q1027" s="31">
        <f t="shared" si="32"/>
        <v>441</v>
      </c>
      <c r="R1027" s="31">
        <f t="shared" si="33"/>
        <v>501</v>
      </c>
      <c r="S1027" s="29">
        <f>IF($Q1027&lt;Parâmetros!$E$19,$G1027-1,$G1027)</f>
        <v>46273</v>
      </c>
    </row>
    <row r="1028" spans="1:19" ht="15" customHeight="1" x14ac:dyDescent="0.25">
      <c r="A1028" s="122">
        <v>53459</v>
      </c>
      <c r="B1028" s="65" t="s">
        <v>188</v>
      </c>
      <c r="C1028" s="65" t="s">
        <v>262</v>
      </c>
      <c r="D1028" s="66">
        <v>46273</v>
      </c>
      <c r="E1028" s="67">
        <v>6.49</v>
      </c>
      <c r="F1028" s="65" t="s">
        <v>255</v>
      </c>
      <c r="G1028" s="66">
        <v>46273</v>
      </c>
      <c r="H1028">
        <v>40512105</v>
      </c>
      <c r="I1028">
        <v>10</v>
      </c>
      <c r="J1028" s="65" t="s">
        <v>2741</v>
      </c>
      <c r="K1028" s="65" t="s">
        <v>2742</v>
      </c>
      <c r="L1028" s="66">
        <v>46273</v>
      </c>
      <c r="M1028" s="65" t="s">
        <v>261</v>
      </c>
      <c r="N1028" s="65" t="s">
        <v>264</v>
      </c>
      <c r="O1028" s="65" t="s">
        <v>259</v>
      </c>
      <c r="P1028" s="66">
        <v>46273</v>
      </c>
      <c r="Q1028" s="31">
        <f t="shared" si="32"/>
        <v>459</v>
      </c>
      <c r="R1028" s="31">
        <f t="shared" si="33"/>
        <v>848</v>
      </c>
      <c r="S1028" s="29">
        <f>IF($Q1028&lt;Parâmetros!$E$19,$G1028-1,$G1028)</f>
        <v>46273</v>
      </c>
    </row>
    <row r="1029" spans="1:19" ht="15" customHeight="1" x14ac:dyDescent="0.25">
      <c r="A1029" s="122">
        <v>53459</v>
      </c>
      <c r="B1029" s="65" t="s">
        <v>188</v>
      </c>
      <c r="C1029" s="65" t="s">
        <v>262</v>
      </c>
      <c r="D1029" s="66">
        <v>46273</v>
      </c>
      <c r="E1029" s="67">
        <v>-6.49</v>
      </c>
      <c r="F1029" s="65" t="s">
        <v>255</v>
      </c>
      <c r="G1029" s="66">
        <v>46273</v>
      </c>
      <c r="H1029">
        <v>40512105</v>
      </c>
      <c r="I1029">
        <v>10</v>
      </c>
      <c r="J1029" s="65" t="s">
        <v>2741</v>
      </c>
      <c r="K1029" s="65" t="s">
        <v>2742</v>
      </c>
      <c r="L1029" s="66">
        <v>46273</v>
      </c>
      <c r="M1029" s="65" t="s">
        <v>261</v>
      </c>
      <c r="N1029" s="65" t="s">
        <v>264</v>
      </c>
      <c r="O1029" s="65" t="s">
        <v>259</v>
      </c>
      <c r="P1029" s="66">
        <v>46273</v>
      </c>
      <c r="Q1029" s="31">
        <f t="shared" si="32"/>
        <v>459</v>
      </c>
      <c r="R1029" s="31">
        <f t="shared" si="33"/>
        <v>848</v>
      </c>
      <c r="S1029" s="29">
        <f>IF($Q1029&lt;Parâmetros!$E$19,$G1029-1,$G1029)</f>
        <v>46273</v>
      </c>
    </row>
    <row r="1030" spans="1:19" ht="15" customHeight="1" x14ac:dyDescent="0.25">
      <c r="A1030" s="122">
        <v>53459</v>
      </c>
      <c r="B1030" s="65" t="s">
        <v>188</v>
      </c>
      <c r="C1030" s="65" t="s">
        <v>262</v>
      </c>
      <c r="D1030" s="66">
        <v>46273</v>
      </c>
      <c r="E1030" s="67">
        <v>1.98</v>
      </c>
      <c r="F1030" s="65" t="s">
        <v>255</v>
      </c>
      <c r="G1030" s="66">
        <v>46273</v>
      </c>
      <c r="H1030">
        <v>40512104</v>
      </c>
      <c r="I1030">
        <v>10</v>
      </c>
      <c r="J1030" s="65" t="s">
        <v>2743</v>
      </c>
      <c r="K1030" s="65" t="s">
        <v>2744</v>
      </c>
      <c r="L1030" s="66">
        <v>46273</v>
      </c>
      <c r="M1030" s="65" t="s">
        <v>261</v>
      </c>
      <c r="N1030" s="65" t="s">
        <v>264</v>
      </c>
      <c r="O1030" s="65" t="s">
        <v>259</v>
      </c>
      <c r="P1030" s="66">
        <v>46273</v>
      </c>
      <c r="Q1030" s="31">
        <f t="shared" si="32"/>
        <v>501</v>
      </c>
      <c r="R1030" s="31">
        <f t="shared" si="33"/>
        <v>620</v>
      </c>
      <c r="S1030" s="29">
        <f>IF($Q1030&lt;Parâmetros!$E$19,$G1030-1,$G1030)</f>
        <v>46273</v>
      </c>
    </row>
    <row r="1031" spans="1:19" ht="15" customHeight="1" x14ac:dyDescent="0.25">
      <c r="A1031" s="122">
        <v>53459</v>
      </c>
      <c r="B1031" s="65" t="s">
        <v>188</v>
      </c>
      <c r="C1031" s="65" t="s">
        <v>262</v>
      </c>
      <c r="D1031" s="66">
        <v>46273</v>
      </c>
      <c r="E1031" s="67">
        <v>2.66</v>
      </c>
      <c r="F1031" s="65" t="s">
        <v>255</v>
      </c>
      <c r="G1031" s="66">
        <v>46273</v>
      </c>
      <c r="H1031">
        <v>40501021</v>
      </c>
      <c r="I1031">
        <v>20</v>
      </c>
      <c r="J1031" s="65" t="s">
        <v>2745</v>
      </c>
      <c r="K1031" s="65" t="s">
        <v>2746</v>
      </c>
      <c r="L1031" s="66">
        <v>46273</v>
      </c>
      <c r="M1031" s="65" t="s">
        <v>261</v>
      </c>
      <c r="N1031" s="65" t="s">
        <v>264</v>
      </c>
      <c r="O1031" s="65" t="s">
        <v>259</v>
      </c>
      <c r="P1031" s="66">
        <v>46273</v>
      </c>
      <c r="Q1031" s="31">
        <f t="shared" si="32"/>
        <v>620</v>
      </c>
      <c r="R1031" s="31">
        <f t="shared" si="33"/>
        <v>780</v>
      </c>
      <c r="S1031" s="29">
        <f>IF($Q1031&lt;Parâmetros!$E$19,$G1031-1,$G1031)</f>
        <v>46273</v>
      </c>
    </row>
    <row r="1032" spans="1:19" ht="15" customHeight="1" x14ac:dyDescent="0.25">
      <c r="A1032" s="122">
        <v>53459</v>
      </c>
      <c r="B1032" s="65" t="s">
        <v>188</v>
      </c>
      <c r="C1032" s="65" t="s">
        <v>262</v>
      </c>
      <c r="D1032" s="66">
        <v>46273</v>
      </c>
      <c r="E1032" s="67">
        <v>1.1200000000000001</v>
      </c>
      <c r="F1032" s="65" t="s">
        <v>255</v>
      </c>
      <c r="G1032" s="66">
        <v>46273</v>
      </c>
      <c r="H1032">
        <v>40513041</v>
      </c>
      <c r="I1032">
        <v>20</v>
      </c>
      <c r="J1032" s="65" t="s">
        <v>2747</v>
      </c>
      <c r="K1032" s="65" t="s">
        <v>2748</v>
      </c>
      <c r="L1032" s="66">
        <v>46273</v>
      </c>
      <c r="M1032" s="65" t="s">
        <v>261</v>
      </c>
      <c r="N1032">
        <v>3013279</v>
      </c>
      <c r="O1032" s="65" t="s">
        <v>259</v>
      </c>
      <c r="P1032" s="66">
        <v>46273</v>
      </c>
      <c r="Q1032" s="31">
        <f t="shared" si="32"/>
        <v>843</v>
      </c>
      <c r="R1032" s="31">
        <f t="shared" si="33"/>
        <v>910</v>
      </c>
      <c r="S1032" s="29">
        <f>IF($Q1032&lt;Parâmetros!$E$19,$G1032-1,$G1032)</f>
        <v>46273</v>
      </c>
    </row>
    <row r="1033" spans="1:19" ht="15" customHeight="1" x14ac:dyDescent="0.25">
      <c r="A1033" s="122">
        <v>53512</v>
      </c>
      <c r="B1033" s="65" t="s">
        <v>286</v>
      </c>
      <c r="C1033" s="65" t="s">
        <v>280</v>
      </c>
      <c r="D1033" s="66">
        <v>46268</v>
      </c>
      <c r="E1033" s="67">
        <v>4.8600000000000003</v>
      </c>
      <c r="F1033" s="65" t="s">
        <v>255</v>
      </c>
      <c r="G1033" s="66">
        <v>46235</v>
      </c>
      <c r="H1033">
        <v>40509365</v>
      </c>
      <c r="I1033">
        <v>10</v>
      </c>
      <c r="J1033" s="65" t="s">
        <v>1213</v>
      </c>
      <c r="K1033" s="65" t="s">
        <v>1214</v>
      </c>
      <c r="L1033" s="66">
        <v>46235</v>
      </c>
      <c r="M1033" s="65" t="s">
        <v>261</v>
      </c>
      <c r="N1033" s="65" t="s">
        <v>264</v>
      </c>
      <c r="O1033" s="65" t="s">
        <v>259</v>
      </c>
      <c r="P1033" s="66">
        <v>46268</v>
      </c>
      <c r="Q1033" s="31">
        <f t="shared" si="32"/>
        <v>430</v>
      </c>
      <c r="R1033" s="31">
        <f t="shared" si="33"/>
        <v>722</v>
      </c>
      <c r="S1033" s="29">
        <f>IF($Q1033&lt;Parâmetros!$E$19,$G1033-1,$G1033)</f>
        <v>46235</v>
      </c>
    </row>
    <row r="1034" spans="1:19" ht="15" customHeight="1" x14ac:dyDescent="0.25">
      <c r="A1034" s="122">
        <v>53512</v>
      </c>
      <c r="B1034" s="65" t="s">
        <v>286</v>
      </c>
      <c r="C1034" s="65" t="s">
        <v>280</v>
      </c>
      <c r="D1034" s="66">
        <v>46268</v>
      </c>
      <c r="E1034" s="67">
        <v>-4.8600000000000003</v>
      </c>
      <c r="F1034" s="65" t="s">
        <v>255</v>
      </c>
      <c r="G1034" s="66">
        <v>46235</v>
      </c>
      <c r="H1034">
        <v>40509365</v>
      </c>
      <c r="I1034">
        <v>10</v>
      </c>
      <c r="J1034" s="65" t="s">
        <v>1213</v>
      </c>
      <c r="K1034" s="65" t="s">
        <v>1214</v>
      </c>
      <c r="L1034" s="66">
        <v>46235</v>
      </c>
      <c r="M1034" s="65" t="s">
        <v>261</v>
      </c>
      <c r="N1034" s="65" t="s">
        <v>264</v>
      </c>
      <c r="O1034" s="65" t="s">
        <v>259</v>
      </c>
      <c r="P1034" s="66">
        <v>46268</v>
      </c>
      <c r="Q1034" s="31">
        <f t="shared" si="32"/>
        <v>430</v>
      </c>
      <c r="R1034" s="31">
        <f t="shared" si="33"/>
        <v>722</v>
      </c>
      <c r="S1034" s="29">
        <f>IF($Q1034&lt;Parâmetros!$E$19,$G1034-1,$G1034)</f>
        <v>46235</v>
      </c>
    </row>
    <row r="1035" spans="1:19" ht="15" customHeight="1" x14ac:dyDescent="0.25">
      <c r="A1035" s="122">
        <v>53512</v>
      </c>
      <c r="B1035" s="65" t="s">
        <v>286</v>
      </c>
      <c r="C1035" s="65" t="s">
        <v>280</v>
      </c>
      <c r="D1035" s="66">
        <v>46268</v>
      </c>
      <c r="E1035" s="67">
        <v>3.66</v>
      </c>
      <c r="F1035" s="65" t="s">
        <v>255</v>
      </c>
      <c r="G1035" s="66">
        <v>46235</v>
      </c>
      <c r="H1035">
        <v>40509365</v>
      </c>
      <c r="I1035">
        <v>10</v>
      </c>
      <c r="J1035" s="65" t="s">
        <v>1215</v>
      </c>
      <c r="K1035" s="65" t="s">
        <v>1216</v>
      </c>
      <c r="L1035" s="66">
        <v>46235</v>
      </c>
      <c r="M1035" s="65" t="s">
        <v>261</v>
      </c>
      <c r="N1035" s="65" t="s">
        <v>264</v>
      </c>
      <c r="O1035" s="65" t="s">
        <v>259</v>
      </c>
      <c r="P1035" s="66">
        <v>46268</v>
      </c>
      <c r="Q1035" s="31">
        <f t="shared" si="32"/>
        <v>786</v>
      </c>
      <c r="R1035" s="31">
        <f t="shared" si="33"/>
        <v>1006</v>
      </c>
      <c r="S1035" s="29">
        <f>IF($Q1035&lt;Parâmetros!$E$19,$G1035-1,$G1035)</f>
        <v>46235</v>
      </c>
    </row>
    <row r="1036" spans="1:19" ht="15" customHeight="1" x14ac:dyDescent="0.25">
      <c r="A1036" s="122">
        <v>53512</v>
      </c>
      <c r="B1036" s="65" t="s">
        <v>286</v>
      </c>
      <c r="C1036" s="65" t="s">
        <v>280</v>
      </c>
      <c r="D1036" s="66">
        <v>46268</v>
      </c>
      <c r="E1036" s="67">
        <v>-3.66</v>
      </c>
      <c r="F1036" s="65" t="s">
        <v>255</v>
      </c>
      <c r="G1036" s="66">
        <v>46235</v>
      </c>
      <c r="H1036">
        <v>40509365</v>
      </c>
      <c r="I1036">
        <v>10</v>
      </c>
      <c r="J1036" s="65" t="s">
        <v>1215</v>
      </c>
      <c r="K1036" s="65" t="s">
        <v>1216</v>
      </c>
      <c r="L1036" s="66">
        <v>46235</v>
      </c>
      <c r="M1036" s="65" t="s">
        <v>261</v>
      </c>
      <c r="N1036" s="65" t="s">
        <v>264</v>
      </c>
      <c r="O1036" s="65" t="s">
        <v>259</v>
      </c>
      <c r="P1036" s="66">
        <v>46268</v>
      </c>
      <c r="Q1036" s="31">
        <f t="shared" si="32"/>
        <v>786</v>
      </c>
      <c r="R1036" s="31">
        <f t="shared" si="33"/>
        <v>1006</v>
      </c>
      <c r="S1036" s="29">
        <f>IF($Q1036&lt;Parâmetros!$E$19,$G1036-1,$G1036)</f>
        <v>46235</v>
      </c>
    </row>
    <row r="1037" spans="1:19" ht="15" customHeight="1" x14ac:dyDescent="0.25">
      <c r="A1037" s="122">
        <v>53512</v>
      </c>
      <c r="B1037" s="65" t="s">
        <v>286</v>
      </c>
      <c r="C1037" s="65" t="s">
        <v>280</v>
      </c>
      <c r="D1037" s="66">
        <v>46268</v>
      </c>
      <c r="E1037" s="67">
        <v>4.8499999999999996</v>
      </c>
      <c r="F1037" s="65" t="s">
        <v>255</v>
      </c>
      <c r="G1037" s="66">
        <v>46236</v>
      </c>
      <c r="H1037">
        <v>40509365</v>
      </c>
      <c r="I1037">
        <v>10</v>
      </c>
      <c r="J1037" s="65" t="s">
        <v>1217</v>
      </c>
      <c r="K1037" s="65" t="s">
        <v>1218</v>
      </c>
      <c r="L1037" s="66">
        <v>46236</v>
      </c>
      <c r="M1037" s="65" t="s">
        <v>261</v>
      </c>
      <c r="N1037" s="65" t="s">
        <v>264</v>
      </c>
      <c r="O1037" s="65" t="s">
        <v>259</v>
      </c>
      <c r="P1037" s="66">
        <v>46268</v>
      </c>
      <c r="Q1037" s="31">
        <f t="shared" si="32"/>
        <v>433</v>
      </c>
      <c r="R1037" s="31">
        <f t="shared" si="33"/>
        <v>724</v>
      </c>
      <c r="S1037" s="29">
        <f>IF($Q1037&lt;Parâmetros!$E$19,$G1037-1,$G1037)</f>
        <v>46236</v>
      </c>
    </row>
    <row r="1038" spans="1:19" ht="15" customHeight="1" x14ac:dyDescent="0.25">
      <c r="A1038" s="122">
        <v>53512</v>
      </c>
      <c r="B1038" s="65" t="s">
        <v>286</v>
      </c>
      <c r="C1038" s="65" t="s">
        <v>280</v>
      </c>
      <c r="D1038" s="66">
        <v>46268</v>
      </c>
      <c r="E1038" s="67">
        <v>-4.8499999999999996</v>
      </c>
      <c r="F1038" s="65" t="s">
        <v>255</v>
      </c>
      <c r="G1038" s="66">
        <v>46236</v>
      </c>
      <c r="H1038">
        <v>40509365</v>
      </c>
      <c r="I1038">
        <v>10</v>
      </c>
      <c r="J1038" s="65" t="s">
        <v>1217</v>
      </c>
      <c r="K1038" s="65" t="s">
        <v>1218</v>
      </c>
      <c r="L1038" s="66">
        <v>46236</v>
      </c>
      <c r="M1038" s="65" t="s">
        <v>261</v>
      </c>
      <c r="N1038" s="65" t="s">
        <v>264</v>
      </c>
      <c r="O1038" s="65" t="s">
        <v>259</v>
      </c>
      <c r="P1038" s="66">
        <v>46268</v>
      </c>
      <c r="Q1038" s="31">
        <f t="shared" si="32"/>
        <v>433</v>
      </c>
      <c r="R1038" s="31">
        <f t="shared" si="33"/>
        <v>724</v>
      </c>
      <c r="S1038" s="29">
        <f>IF($Q1038&lt;Parâmetros!$E$19,$G1038-1,$G1038)</f>
        <v>46236</v>
      </c>
    </row>
    <row r="1039" spans="1:19" ht="15" customHeight="1" x14ac:dyDescent="0.25">
      <c r="A1039" s="122">
        <v>53512</v>
      </c>
      <c r="B1039" s="65" t="s">
        <v>286</v>
      </c>
      <c r="C1039" s="65" t="s">
        <v>280</v>
      </c>
      <c r="D1039" s="66">
        <v>46265</v>
      </c>
      <c r="E1039" s="67">
        <v>4.84</v>
      </c>
      <c r="F1039" s="65" t="s">
        <v>255</v>
      </c>
      <c r="G1039" s="66">
        <v>46264</v>
      </c>
      <c r="H1039">
        <v>40509365</v>
      </c>
      <c r="I1039">
        <v>10</v>
      </c>
      <c r="J1039" s="65" t="s">
        <v>340</v>
      </c>
      <c r="K1039" s="65" t="s">
        <v>363</v>
      </c>
      <c r="L1039" s="66">
        <v>46264</v>
      </c>
      <c r="M1039" s="65" t="s">
        <v>261</v>
      </c>
      <c r="N1039" s="65" t="s">
        <v>264</v>
      </c>
      <c r="O1039" s="65" t="s">
        <v>259</v>
      </c>
      <c r="P1039" s="66">
        <v>46265</v>
      </c>
      <c r="Q1039" s="31">
        <f t="shared" si="32"/>
        <v>435</v>
      </c>
      <c r="R1039" s="31">
        <f t="shared" si="33"/>
        <v>725</v>
      </c>
      <c r="S1039" s="29">
        <f>IF($Q1039&lt;Parâmetros!$E$19,$G1039-1,$G1039)</f>
        <v>46264</v>
      </c>
    </row>
    <row r="1040" spans="1:19" ht="15" customHeight="1" x14ac:dyDescent="0.25">
      <c r="A1040" s="122">
        <v>53512</v>
      </c>
      <c r="B1040" s="65" t="s">
        <v>286</v>
      </c>
      <c r="C1040" s="65" t="s">
        <v>280</v>
      </c>
      <c r="D1040" s="66">
        <v>46265</v>
      </c>
      <c r="E1040" s="67">
        <v>2.1800000000000002</v>
      </c>
      <c r="F1040" s="65" t="s">
        <v>255</v>
      </c>
      <c r="G1040" s="66">
        <v>46264</v>
      </c>
      <c r="H1040">
        <v>40509365</v>
      </c>
      <c r="I1040">
        <v>10</v>
      </c>
      <c r="J1040" s="65" t="s">
        <v>365</v>
      </c>
      <c r="K1040" s="65" t="s">
        <v>477</v>
      </c>
      <c r="L1040" s="66">
        <v>46264</v>
      </c>
      <c r="M1040" s="65" t="s">
        <v>261</v>
      </c>
      <c r="N1040" s="65" t="s">
        <v>264</v>
      </c>
      <c r="O1040" s="65" t="s">
        <v>259</v>
      </c>
      <c r="P1040" s="66">
        <v>46265</v>
      </c>
      <c r="Q1040" s="31">
        <f t="shared" si="32"/>
        <v>801</v>
      </c>
      <c r="R1040" s="31">
        <f t="shared" si="33"/>
        <v>932</v>
      </c>
      <c r="S1040" s="29">
        <f>IF($Q1040&lt;Parâmetros!$E$19,$G1040-1,$G1040)</f>
        <v>46264</v>
      </c>
    </row>
    <row r="1041" spans="1:19" ht="15" customHeight="1" x14ac:dyDescent="0.25">
      <c r="A1041" s="122">
        <v>53512</v>
      </c>
      <c r="B1041" s="65" t="s">
        <v>286</v>
      </c>
      <c r="C1041" s="65" t="s">
        <v>280</v>
      </c>
      <c r="D1041" s="66">
        <v>46266</v>
      </c>
      <c r="E1041" s="67">
        <v>4.9800000000000004</v>
      </c>
      <c r="F1041" s="65" t="s">
        <v>255</v>
      </c>
      <c r="G1041" s="66">
        <v>46265</v>
      </c>
      <c r="H1041">
        <v>40509365</v>
      </c>
      <c r="I1041">
        <v>10</v>
      </c>
      <c r="J1041" s="65" t="s">
        <v>633</v>
      </c>
      <c r="K1041" s="65" t="s">
        <v>316</v>
      </c>
      <c r="L1041" s="66">
        <v>46265</v>
      </c>
      <c r="M1041" s="65" t="s">
        <v>261</v>
      </c>
      <c r="N1041" s="65" t="s">
        <v>264</v>
      </c>
      <c r="O1041" s="65" t="s">
        <v>259</v>
      </c>
      <c r="P1041" s="66">
        <v>46266</v>
      </c>
      <c r="Q1041" s="31">
        <f t="shared" si="32"/>
        <v>422</v>
      </c>
      <c r="R1041" s="31">
        <f t="shared" si="33"/>
        <v>721</v>
      </c>
      <c r="S1041" s="29">
        <f>IF($Q1041&lt;Parâmetros!$E$19,$G1041-1,$G1041)</f>
        <v>46265</v>
      </c>
    </row>
    <row r="1042" spans="1:19" ht="15" customHeight="1" x14ac:dyDescent="0.25">
      <c r="A1042" s="122">
        <v>53512</v>
      </c>
      <c r="B1042" s="65" t="s">
        <v>286</v>
      </c>
      <c r="C1042" s="65" t="s">
        <v>280</v>
      </c>
      <c r="D1042" s="66">
        <v>46266</v>
      </c>
      <c r="E1042" s="67">
        <v>3.68</v>
      </c>
      <c r="F1042" s="65" t="s">
        <v>255</v>
      </c>
      <c r="G1042" s="66">
        <v>46265</v>
      </c>
      <c r="H1042">
        <v>40509365</v>
      </c>
      <c r="I1042">
        <v>10</v>
      </c>
      <c r="J1042" s="65" t="s">
        <v>437</v>
      </c>
      <c r="K1042" s="65" t="s">
        <v>634</v>
      </c>
      <c r="L1042" s="66">
        <v>46265</v>
      </c>
      <c r="M1042" s="65" t="s">
        <v>261</v>
      </c>
      <c r="N1042" s="65" t="s">
        <v>264</v>
      </c>
      <c r="O1042" s="65" t="s">
        <v>259</v>
      </c>
      <c r="P1042" s="66">
        <v>46266</v>
      </c>
      <c r="Q1042" s="31">
        <f t="shared" si="32"/>
        <v>786</v>
      </c>
      <c r="R1042" s="31">
        <f t="shared" si="33"/>
        <v>1007</v>
      </c>
      <c r="S1042" s="29">
        <f>IF($Q1042&lt;Parâmetros!$E$19,$G1042-1,$G1042)</f>
        <v>46265</v>
      </c>
    </row>
    <row r="1043" spans="1:19" ht="15" customHeight="1" x14ac:dyDescent="0.25">
      <c r="A1043" s="122">
        <v>53512</v>
      </c>
      <c r="B1043" s="65" t="s">
        <v>286</v>
      </c>
      <c r="C1043" s="65" t="s">
        <v>280</v>
      </c>
      <c r="D1043" s="66">
        <v>46268</v>
      </c>
      <c r="E1043" s="67">
        <v>4.84</v>
      </c>
      <c r="F1043" s="65" t="s">
        <v>255</v>
      </c>
      <c r="G1043" s="66">
        <v>46266</v>
      </c>
      <c r="H1043">
        <v>40509365</v>
      </c>
      <c r="I1043">
        <v>10</v>
      </c>
      <c r="J1043" s="65" t="s">
        <v>1219</v>
      </c>
      <c r="K1043" s="65" t="s">
        <v>1220</v>
      </c>
      <c r="L1043" s="66">
        <v>46266</v>
      </c>
      <c r="M1043" s="65" t="s">
        <v>261</v>
      </c>
      <c r="N1043" s="65" t="s">
        <v>264</v>
      </c>
      <c r="O1043" s="65" t="s">
        <v>259</v>
      </c>
      <c r="P1043" s="66">
        <v>46268</v>
      </c>
      <c r="Q1043" s="31">
        <f t="shared" si="32"/>
        <v>433</v>
      </c>
      <c r="R1043" s="31">
        <f t="shared" si="33"/>
        <v>723</v>
      </c>
      <c r="S1043" s="29">
        <f>IF($Q1043&lt;Parâmetros!$E$19,$G1043-1,$G1043)</f>
        <v>46266</v>
      </c>
    </row>
    <row r="1044" spans="1:19" ht="15" customHeight="1" x14ac:dyDescent="0.25">
      <c r="A1044" s="122">
        <v>53512</v>
      </c>
      <c r="B1044" s="65" t="s">
        <v>286</v>
      </c>
      <c r="C1044" s="65" t="s">
        <v>280</v>
      </c>
      <c r="D1044" s="66">
        <v>46268</v>
      </c>
      <c r="E1044" s="67">
        <v>3.62</v>
      </c>
      <c r="F1044" s="65" t="s">
        <v>255</v>
      </c>
      <c r="G1044" s="66">
        <v>46266</v>
      </c>
      <c r="H1044">
        <v>40509365</v>
      </c>
      <c r="I1044">
        <v>10</v>
      </c>
      <c r="J1044" s="65" t="s">
        <v>1221</v>
      </c>
      <c r="K1044" s="65" t="s">
        <v>1222</v>
      </c>
      <c r="L1044" s="66">
        <v>46266</v>
      </c>
      <c r="M1044" s="65" t="s">
        <v>261</v>
      </c>
      <c r="N1044" s="65" t="s">
        <v>264</v>
      </c>
      <c r="O1044" s="65" t="s">
        <v>259</v>
      </c>
      <c r="P1044" s="66">
        <v>46268</v>
      </c>
      <c r="Q1044" s="31">
        <f t="shared" si="32"/>
        <v>786</v>
      </c>
      <c r="R1044" s="31">
        <f t="shared" si="33"/>
        <v>1003</v>
      </c>
      <c r="S1044" s="29">
        <f>IF($Q1044&lt;Parâmetros!$E$19,$G1044-1,$G1044)</f>
        <v>46266</v>
      </c>
    </row>
    <row r="1045" spans="1:19" ht="15" customHeight="1" x14ac:dyDescent="0.25">
      <c r="A1045" s="122">
        <v>53512</v>
      </c>
      <c r="B1045" s="65" t="s">
        <v>286</v>
      </c>
      <c r="C1045" s="65" t="s">
        <v>280</v>
      </c>
      <c r="D1045" s="66">
        <v>46268</v>
      </c>
      <c r="E1045" s="67">
        <v>4.8099999999999996</v>
      </c>
      <c r="F1045" s="65" t="s">
        <v>255</v>
      </c>
      <c r="G1045" s="66">
        <v>46267</v>
      </c>
      <c r="H1045">
        <v>40509365</v>
      </c>
      <c r="I1045">
        <v>10</v>
      </c>
      <c r="J1045" s="65" t="s">
        <v>1223</v>
      </c>
      <c r="K1045" s="65" t="s">
        <v>1224</v>
      </c>
      <c r="L1045" s="66">
        <v>46267</v>
      </c>
      <c r="M1045" s="65" t="s">
        <v>261</v>
      </c>
      <c r="N1045" s="65" t="s">
        <v>264</v>
      </c>
      <c r="O1045" s="65" t="s">
        <v>259</v>
      </c>
      <c r="P1045" s="66">
        <v>46268</v>
      </c>
      <c r="Q1045" s="31">
        <f t="shared" si="32"/>
        <v>433</v>
      </c>
      <c r="R1045" s="31">
        <f t="shared" si="33"/>
        <v>721</v>
      </c>
      <c r="S1045" s="29">
        <f>IF($Q1045&lt;Parâmetros!$E$19,$G1045-1,$G1045)</f>
        <v>46267</v>
      </c>
    </row>
    <row r="1046" spans="1:19" ht="15" customHeight="1" x14ac:dyDescent="0.25">
      <c r="A1046" s="122">
        <v>53512</v>
      </c>
      <c r="B1046" s="65" t="s">
        <v>286</v>
      </c>
      <c r="C1046" s="65" t="s">
        <v>280</v>
      </c>
      <c r="D1046" s="66">
        <v>46268</v>
      </c>
      <c r="E1046" s="67">
        <v>3.67</v>
      </c>
      <c r="F1046" s="65" t="s">
        <v>255</v>
      </c>
      <c r="G1046" s="66">
        <v>46267</v>
      </c>
      <c r="H1046">
        <v>40509365</v>
      </c>
      <c r="I1046">
        <v>10</v>
      </c>
      <c r="J1046" s="65" t="s">
        <v>437</v>
      </c>
      <c r="K1046" s="65" t="s">
        <v>1225</v>
      </c>
      <c r="L1046" s="66">
        <v>46267</v>
      </c>
      <c r="M1046" s="65" t="s">
        <v>261</v>
      </c>
      <c r="N1046" s="65" t="s">
        <v>264</v>
      </c>
      <c r="O1046" s="65" t="s">
        <v>259</v>
      </c>
      <c r="P1046" s="66">
        <v>46268</v>
      </c>
      <c r="Q1046" s="31">
        <f t="shared" si="32"/>
        <v>786</v>
      </c>
      <c r="R1046" s="31">
        <f t="shared" si="33"/>
        <v>1006</v>
      </c>
      <c r="S1046" s="29">
        <f>IF($Q1046&lt;Parâmetros!$E$19,$G1046-1,$G1046)</f>
        <v>46267</v>
      </c>
    </row>
    <row r="1047" spans="1:19" ht="15" customHeight="1" x14ac:dyDescent="0.25">
      <c r="A1047" s="122">
        <v>53512</v>
      </c>
      <c r="B1047" s="65" t="s">
        <v>286</v>
      </c>
      <c r="C1047" s="65" t="s">
        <v>280</v>
      </c>
      <c r="D1047" s="66">
        <v>46268</v>
      </c>
      <c r="E1047" s="67">
        <v>4.8499999999999996</v>
      </c>
      <c r="F1047" s="65" t="s">
        <v>255</v>
      </c>
      <c r="G1047" s="66">
        <v>46268</v>
      </c>
      <c r="H1047">
        <v>40511240</v>
      </c>
      <c r="I1047">
        <v>20</v>
      </c>
      <c r="J1047" s="65" t="s">
        <v>1226</v>
      </c>
      <c r="K1047" s="65" t="s">
        <v>1227</v>
      </c>
      <c r="L1047" s="66">
        <v>46268</v>
      </c>
      <c r="M1047" s="65" t="s">
        <v>261</v>
      </c>
      <c r="N1047" s="65" t="s">
        <v>264</v>
      </c>
      <c r="O1047" s="65" t="s">
        <v>259</v>
      </c>
      <c r="P1047" s="66">
        <v>46268</v>
      </c>
      <c r="Q1047" s="31">
        <f t="shared" si="32"/>
        <v>432</v>
      </c>
      <c r="R1047" s="31">
        <f t="shared" si="33"/>
        <v>723</v>
      </c>
      <c r="S1047" s="29">
        <f>IF($Q1047&lt;Parâmetros!$E$19,$G1047-1,$G1047)</f>
        <v>46268</v>
      </c>
    </row>
    <row r="1048" spans="1:19" ht="15" customHeight="1" x14ac:dyDescent="0.25">
      <c r="A1048" s="122">
        <v>53512</v>
      </c>
      <c r="B1048" s="65" t="s">
        <v>286</v>
      </c>
      <c r="C1048" s="65" t="s">
        <v>280</v>
      </c>
      <c r="D1048" s="66">
        <v>46269</v>
      </c>
      <c r="E1048" s="67">
        <v>3.6</v>
      </c>
      <c r="F1048" s="65" t="s">
        <v>255</v>
      </c>
      <c r="G1048" s="66">
        <v>46268</v>
      </c>
      <c r="H1048">
        <v>40509365</v>
      </c>
      <c r="I1048">
        <v>10</v>
      </c>
      <c r="J1048" s="65" t="s">
        <v>1924</v>
      </c>
      <c r="K1048" s="65" t="s">
        <v>1925</v>
      </c>
      <c r="L1048" s="66">
        <v>46268</v>
      </c>
      <c r="M1048" s="65" t="s">
        <v>261</v>
      </c>
      <c r="N1048" s="65" t="s">
        <v>264</v>
      </c>
      <c r="O1048" s="65" t="s">
        <v>259</v>
      </c>
      <c r="P1048" s="66">
        <v>46269</v>
      </c>
      <c r="Q1048" s="31">
        <f t="shared" si="32"/>
        <v>786</v>
      </c>
      <c r="R1048" s="31">
        <f t="shared" si="33"/>
        <v>1002</v>
      </c>
      <c r="S1048" s="29">
        <f>IF($Q1048&lt;Parâmetros!$E$19,$G1048-1,$G1048)</f>
        <v>46268</v>
      </c>
    </row>
    <row r="1049" spans="1:19" ht="15" customHeight="1" x14ac:dyDescent="0.25">
      <c r="A1049" s="122">
        <v>53512</v>
      </c>
      <c r="B1049" s="65" t="s">
        <v>286</v>
      </c>
      <c r="C1049" s="65" t="s">
        <v>280</v>
      </c>
      <c r="D1049" s="66">
        <v>46269</v>
      </c>
      <c r="E1049" s="67">
        <v>5</v>
      </c>
      <c r="F1049" s="65" t="s">
        <v>255</v>
      </c>
      <c r="G1049" s="66">
        <v>46269</v>
      </c>
      <c r="H1049">
        <v>40509365</v>
      </c>
      <c r="I1049">
        <v>10</v>
      </c>
      <c r="J1049" s="65" t="s">
        <v>1926</v>
      </c>
      <c r="K1049" s="65" t="s">
        <v>316</v>
      </c>
      <c r="L1049" s="66">
        <v>46269</v>
      </c>
      <c r="M1049" s="65" t="s">
        <v>261</v>
      </c>
      <c r="N1049" s="65" t="s">
        <v>264</v>
      </c>
      <c r="O1049" s="65" t="s">
        <v>259</v>
      </c>
      <c r="P1049" s="66">
        <v>46269</v>
      </c>
      <c r="Q1049" s="31">
        <f t="shared" si="32"/>
        <v>421</v>
      </c>
      <c r="R1049" s="31">
        <f t="shared" si="33"/>
        <v>721</v>
      </c>
      <c r="S1049" s="29">
        <f>IF($Q1049&lt;Parâmetros!$E$19,$G1049-1,$G1049)</f>
        <v>46269</v>
      </c>
    </row>
    <row r="1050" spans="1:19" ht="15" customHeight="1" x14ac:dyDescent="0.25">
      <c r="A1050" s="122">
        <v>53512</v>
      </c>
      <c r="B1050" s="65" t="s">
        <v>286</v>
      </c>
      <c r="C1050" s="65" t="s">
        <v>280</v>
      </c>
      <c r="D1050" s="66">
        <v>46269</v>
      </c>
      <c r="E1050" s="67">
        <v>3.55</v>
      </c>
      <c r="F1050" s="65" t="s">
        <v>255</v>
      </c>
      <c r="G1050" s="66">
        <v>46269</v>
      </c>
      <c r="H1050">
        <v>40509365</v>
      </c>
      <c r="I1050">
        <v>10</v>
      </c>
      <c r="J1050" s="65" t="s">
        <v>1927</v>
      </c>
      <c r="K1050" s="65" t="s">
        <v>1928</v>
      </c>
      <c r="L1050" s="66">
        <v>46269</v>
      </c>
      <c r="M1050" s="65" t="s">
        <v>261</v>
      </c>
      <c r="N1050" s="65" t="s">
        <v>264</v>
      </c>
      <c r="O1050" s="65" t="s">
        <v>259</v>
      </c>
      <c r="P1050" s="66">
        <v>46269</v>
      </c>
      <c r="Q1050" s="31">
        <f t="shared" si="32"/>
        <v>792</v>
      </c>
      <c r="R1050" s="31">
        <f t="shared" si="33"/>
        <v>1005</v>
      </c>
      <c r="S1050" s="29">
        <f>IF($Q1050&lt;Parâmetros!$E$19,$G1050-1,$G1050)</f>
        <v>46269</v>
      </c>
    </row>
    <row r="1051" spans="1:19" ht="15" customHeight="1" x14ac:dyDescent="0.25">
      <c r="A1051" s="122">
        <v>53512</v>
      </c>
      <c r="B1051" s="65" t="s">
        <v>286</v>
      </c>
      <c r="C1051" s="65" t="s">
        <v>280</v>
      </c>
      <c r="D1051" s="66">
        <v>46273</v>
      </c>
      <c r="E1051" s="67">
        <v>5</v>
      </c>
      <c r="F1051" s="65" t="s">
        <v>255</v>
      </c>
      <c r="G1051" s="66">
        <v>46272</v>
      </c>
      <c r="H1051">
        <v>40511371</v>
      </c>
      <c r="I1051">
        <v>10</v>
      </c>
      <c r="J1051" s="65" t="s">
        <v>2530</v>
      </c>
      <c r="K1051" s="65" t="s">
        <v>2531</v>
      </c>
      <c r="L1051" s="66">
        <v>46272</v>
      </c>
      <c r="M1051" s="65" t="s">
        <v>261</v>
      </c>
      <c r="N1051" s="65" t="s">
        <v>264</v>
      </c>
      <c r="O1051" s="65" t="s">
        <v>259</v>
      </c>
      <c r="P1051" s="66">
        <v>46273</v>
      </c>
      <c r="Q1051" s="31">
        <f t="shared" si="32"/>
        <v>423</v>
      </c>
      <c r="R1051" s="31">
        <f t="shared" si="33"/>
        <v>723</v>
      </c>
      <c r="S1051" s="29">
        <f>IF($Q1051&lt;Parâmetros!$E$19,$G1051-1,$G1051)</f>
        <v>46272</v>
      </c>
    </row>
    <row r="1052" spans="1:19" ht="15" customHeight="1" x14ac:dyDescent="0.25">
      <c r="A1052" s="122">
        <v>53512</v>
      </c>
      <c r="B1052" s="65" t="s">
        <v>286</v>
      </c>
      <c r="C1052" s="65" t="s">
        <v>280</v>
      </c>
      <c r="D1052" s="66">
        <v>46273</v>
      </c>
      <c r="E1052" s="67">
        <v>2.37</v>
      </c>
      <c r="F1052" s="65" t="s">
        <v>255</v>
      </c>
      <c r="G1052" s="66">
        <v>46272</v>
      </c>
      <c r="H1052">
        <v>40511371</v>
      </c>
      <c r="I1052">
        <v>10</v>
      </c>
      <c r="J1052" s="65" t="s">
        <v>2532</v>
      </c>
      <c r="K1052" s="65" t="s">
        <v>2533</v>
      </c>
      <c r="L1052" s="66">
        <v>46272</v>
      </c>
      <c r="M1052" s="65" t="s">
        <v>261</v>
      </c>
      <c r="N1052" s="65" t="s">
        <v>264</v>
      </c>
      <c r="O1052" s="65" t="s">
        <v>259</v>
      </c>
      <c r="P1052" s="66">
        <v>46273</v>
      </c>
      <c r="Q1052" s="31">
        <f t="shared" si="32"/>
        <v>792</v>
      </c>
      <c r="R1052" s="31">
        <f t="shared" si="33"/>
        <v>934</v>
      </c>
      <c r="S1052" s="29">
        <f>IF($Q1052&lt;Parâmetros!$E$19,$G1052-1,$G1052)</f>
        <v>46272</v>
      </c>
    </row>
    <row r="1053" spans="1:19" ht="15" customHeight="1" x14ac:dyDescent="0.25">
      <c r="A1053" s="122">
        <v>53512</v>
      </c>
      <c r="B1053" s="65" t="s">
        <v>286</v>
      </c>
      <c r="C1053" s="65" t="s">
        <v>280</v>
      </c>
      <c r="D1053" s="66">
        <v>46274</v>
      </c>
      <c r="E1053" s="67">
        <v>4.8499999999999996</v>
      </c>
      <c r="F1053" s="65" t="s">
        <v>255</v>
      </c>
      <c r="G1053" s="66">
        <v>46273</v>
      </c>
      <c r="H1053">
        <v>40511371</v>
      </c>
      <c r="I1053">
        <v>10</v>
      </c>
      <c r="J1053" s="65" t="s">
        <v>2749</v>
      </c>
      <c r="K1053" s="65" t="s">
        <v>316</v>
      </c>
      <c r="L1053" s="66">
        <v>46273</v>
      </c>
      <c r="M1053" s="65" t="s">
        <v>261</v>
      </c>
      <c r="N1053" s="65" t="s">
        <v>264</v>
      </c>
      <c r="O1053" s="65" t="s">
        <v>259</v>
      </c>
      <c r="P1053" s="66">
        <v>46274</v>
      </c>
      <c r="Q1053" s="31">
        <f t="shared" si="32"/>
        <v>430</v>
      </c>
      <c r="R1053" s="31">
        <f t="shared" si="33"/>
        <v>721</v>
      </c>
      <c r="S1053" s="29">
        <f>IF($Q1053&lt;Parâmetros!$E$19,$G1053-1,$G1053)</f>
        <v>46273</v>
      </c>
    </row>
    <row r="1054" spans="1:19" ht="15" customHeight="1" x14ac:dyDescent="0.25">
      <c r="A1054" s="122">
        <v>53512</v>
      </c>
      <c r="B1054" s="65" t="s">
        <v>286</v>
      </c>
      <c r="C1054" s="65" t="s">
        <v>280</v>
      </c>
      <c r="D1054" s="66">
        <v>46274</v>
      </c>
      <c r="E1054" s="67">
        <v>3.62</v>
      </c>
      <c r="F1054" s="65" t="s">
        <v>255</v>
      </c>
      <c r="G1054" s="66">
        <v>46273</v>
      </c>
      <c r="H1054">
        <v>40511371</v>
      </c>
      <c r="I1054">
        <v>10</v>
      </c>
      <c r="J1054" s="65" t="s">
        <v>2750</v>
      </c>
      <c r="K1054" s="65" t="s">
        <v>2751</v>
      </c>
      <c r="L1054" s="66">
        <v>46273</v>
      </c>
      <c r="M1054" s="65" t="s">
        <v>261</v>
      </c>
      <c r="N1054" s="65" t="s">
        <v>264</v>
      </c>
      <c r="O1054" s="65" t="s">
        <v>259</v>
      </c>
      <c r="P1054" s="66">
        <v>46274</v>
      </c>
      <c r="Q1054" s="31">
        <f t="shared" si="32"/>
        <v>790</v>
      </c>
      <c r="R1054" s="31">
        <f t="shared" si="33"/>
        <v>1007</v>
      </c>
      <c r="S1054" s="29">
        <f>IF($Q1054&lt;Parâmetros!$E$19,$G1054-1,$G1054)</f>
        <v>46273</v>
      </c>
    </row>
    <row r="1055" spans="1:19" ht="15" customHeight="1" x14ac:dyDescent="0.25">
      <c r="A1055" s="122">
        <v>53512</v>
      </c>
      <c r="B1055" s="65" t="s">
        <v>286</v>
      </c>
      <c r="C1055" s="65" t="s">
        <v>280</v>
      </c>
      <c r="D1055" s="66">
        <v>46276</v>
      </c>
      <c r="E1055" s="67">
        <v>4.93</v>
      </c>
      <c r="F1055" s="65" t="s">
        <v>255</v>
      </c>
      <c r="G1055" s="66">
        <v>46274</v>
      </c>
      <c r="H1055">
        <v>40511371</v>
      </c>
      <c r="I1055">
        <v>10</v>
      </c>
      <c r="J1055" s="65" t="s">
        <v>3133</v>
      </c>
      <c r="K1055" s="65" t="s">
        <v>3134</v>
      </c>
      <c r="L1055" s="66">
        <v>46274</v>
      </c>
      <c r="M1055" s="65" t="s">
        <v>261</v>
      </c>
      <c r="N1055" s="65" t="s">
        <v>264</v>
      </c>
      <c r="O1055" s="65" t="s">
        <v>259</v>
      </c>
      <c r="P1055" s="66">
        <v>46276</v>
      </c>
      <c r="Q1055" s="31">
        <f t="shared" si="32"/>
        <v>426</v>
      </c>
      <c r="R1055" s="31">
        <f t="shared" si="33"/>
        <v>722</v>
      </c>
      <c r="S1055" s="29">
        <f>IF($Q1055&lt;Parâmetros!$E$19,$G1055-1,$G1055)</f>
        <v>46274</v>
      </c>
    </row>
    <row r="1056" spans="1:19" ht="15" customHeight="1" x14ac:dyDescent="0.25">
      <c r="A1056" s="122">
        <v>53512</v>
      </c>
      <c r="B1056" s="65" t="s">
        <v>286</v>
      </c>
      <c r="C1056" s="65" t="s">
        <v>280</v>
      </c>
      <c r="D1056" s="66">
        <v>46276</v>
      </c>
      <c r="E1056" s="67">
        <v>3.68</v>
      </c>
      <c r="F1056" s="65" t="s">
        <v>255</v>
      </c>
      <c r="G1056" s="66">
        <v>46274</v>
      </c>
      <c r="H1056">
        <v>40511371</v>
      </c>
      <c r="I1056">
        <v>10</v>
      </c>
      <c r="J1056" s="65" t="s">
        <v>437</v>
      </c>
      <c r="K1056" s="65" t="s">
        <v>3135</v>
      </c>
      <c r="L1056" s="66">
        <v>46274</v>
      </c>
      <c r="M1056" s="65" t="s">
        <v>261</v>
      </c>
      <c r="N1056" s="65" t="s">
        <v>264</v>
      </c>
      <c r="O1056" s="65" t="s">
        <v>259</v>
      </c>
      <c r="P1056" s="66">
        <v>46276</v>
      </c>
      <c r="Q1056" s="31">
        <f t="shared" si="32"/>
        <v>786</v>
      </c>
      <c r="R1056" s="31">
        <f t="shared" si="33"/>
        <v>1007</v>
      </c>
      <c r="S1056" s="29">
        <f>IF($Q1056&lt;Parâmetros!$E$19,$G1056-1,$G1056)</f>
        <v>46274</v>
      </c>
    </row>
    <row r="1057" spans="1:19" ht="15" customHeight="1" x14ac:dyDescent="0.25">
      <c r="A1057" s="122">
        <v>53512</v>
      </c>
      <c r="B1057" s="65" t="s">
        <v>286</v>
      </c>
      <c r="C1057" s="65" t="s">
        <v>280</v>
      </c>
      <c r="D1057" s="66">
        <v>46276</v>
      </c>
      <c r="E1057" s="67">
        <v>5</v>
      </c>
      <c r="F1057" s="65" t="s">
        <v>255</v>
      </c>
      <c r="G1057" s="66">
        <v>46275</v>
      </c>
      <c r="H1057">
        <v>40511371</v>
      </c>
      <c r="I1057">
        <v>10</v>
      </c>
      <c r="J1057" s="65" t="s">
        <v>3442</v>
      </c>
      <c r="K1057" s="65" t="s">
        <v>3443</v>
      </c>
      <c r="L1057" s="66">
        <v>46275</v>
      </c>
      <c r="M1057" s="65" t="s">
        <v>261</v>
      </c>
      <c r="N1057" s="65" t="s">
        <v>264</v>
      </c>
      <c r="O1057" s="65" t="s">
        <v>259</v>
      </c>
      <c r="P1057" s="66">
        <v>46276</v>
      </c>
      <c r="Q1057" s="31">
        <f t="shared" si="32"/>
        <v>421</v>
      </c>
      <c r="R1057" s="31">
        <f t="shared" si="33"/>
        <v>721</v>
      </c>
      <c r="S1057" s="29">
        <f>IF($Q1057&lt;Parâmetros!$E$19,$G1057-1,$G1057)</f>
        <v>46275</v>
      </c>
    </row>
    <row r="1058" spans="1:19" ht="15" customHeight="1" x14ac:dyDescent="0.25">
      <c r="A1058" s="122">
        <v>53512</v>
      </c>
      <c r="B1058" s="65" t="s">
        <v>286</v>
      </c>
      <c r="C1058" s="65" t="s">
        <v>280</v>
      </c>
      <c r="D1058" s="66">
        <v>46276</v>
      </c>
      <c r="E1058" s="67">
        <v>3.63</v>
      </c>
      <c r="F1058" s="65" t="s">
        <v>255</v>
      </c>
      <c r="G1058" s="66">
        <v>46275</v>
      </c>
      <c r="H1058">
        <v>40511371</v>
      </c>
      <c r="I1058">
        <v>10</v>
      </c>
      <c r="J1058" s="65" t="s">
        <v>437</v>
      </c>
      <c r="K1058" s="65" t="s">
        <v>3444</v>
      </c>
      <c r="L1058" s="66">
        <v>46275</v>
      </c>
      <c r="M1058" s="65" t="s">
        <v>261</v>
      </c>
      <c r="N1058" s="65" t="s">
        <v>264</v>
      </c>
      <c r="O1058" s="65" t="s">
        <v>259</v>
      </c>
      <c r="P1058" s="66">
        <v>46276</v>
      </c>
      <c r="Q1058" s="31">
        <f t="shared" si="32"/>
        <v>786</v>
      </c>
      <c r="R1058" s="31">
        <f t="shared" si="33"/>
        <v>1004</v>
      </c>
      <c r="S1058" s="29">
        <f>IF($Q1058&lt;Parâmetros!$E$19,$G1058-1,$G1058)</f>
        <v>46275</v>
      </c>
    </row>
    <row r="1059" spans="1:19" ht="15" customHeight="1" x14ac:dyDescent="0.25">
      <c r="A1059" s="122">
        <v>53512</v>
      </c>
      <c r="B1059" s="65" t="s">
        <v>286</v>
      </c>
      <c r="C1059" s="65" t="s">
        <v>280</v>
      </c>
      <c r="D1059" s="66">
        <v>46277</v>
      </c>
      <c r="E1059" s="67">
        <v>4.97</v>
      </c>
      <c r="F1059" s="65" t="s">
        <v>255</v>
      </c>
      <c r="G1059" s="66">
        <v>46276</v>
      </c>
      <c r="H1059">
        <v>40511371</v>
      </c>
      <c r="I1059">
        <v>10</v>
      </c>
      <c r="J1059" s="65" t="s">
        <v>3445</v>
      </c>
      <c r="K1059" s="65" t="s">
        <v>1218</v>
      </c>
      <c r="L1059" s="66">
        <v>46276</v>
      </c>
      <c r="M1059" s="65" t="s">
        <v>261</v>
      </c>
      <c r="N1059" s="65" t="s">
        <v>264</v>
      </c>
      <c r="O1059" s="65" t="s">
        <v>259</v>
      </c>
      <c r="P1059" s="66">
        <v>46277</v>
      </c>
      <c r="Q1059" s="31">
        <f t="shared" si="32"/>
        <v>426</v>
      </c>
      <c r="R1059" s="31">
        <f t="shared" si="33"/>
        <v>724</v>
      </c>
      <c r="S1059" s="29">
        <f>IF($Q1059&lt;Parâmetros!$E$19,$G1059-1,$G1059)</f>
        <v>46276</v>
      </c>
    </row>
    <row r="1060" spans="1:19" ht="15" customHeight="1" x14ac:dyDescent="0.25">
      <c r="A1060" s="122">
        <v>53512</v>
      </c>
      <c r="B1060" s="65" t="s">
        <v>286</v>
      </c>
      <c r="C1060" s="65" t="s">
        <v>280</v>
      </c>
      <c r="D1060" s="66">
        <v>46277</v>
      </c>
      <c r="E1060" s="67">
        <v>3.58</v>
      </c>
      <c r="F1060" s="65" t="s">
        <v>255</v>
      </c>
      <c r="G1060" s="66">
        <v>46276</v>
      </c>
      <c r="H1060">
        <v>40511371</v>
      </c>
      <c r="I1060">
        <v>10</v>
      </c>
      <c r="J1060" s="65" t="s">
        <v>3446</v>
      </c>
      <c r="K1060" s="65" t="s">
        <v>971</v>
      </c>
      <c r="L1060" s="66">
        <v>46276</v>
      </c>
      <c r="M1060" s="65" t="s">
        <v>261</v>
      </c>
      <c r="N1060" s="65" t="s">
        <v>264</v>
      </c>
      <c r="O1060" s="65" t="s">
        <v>259</v>
      </c>
      <c r="P1060" s="66">
        <v>46277</v>
      </c>
      <c r="Q1060" s="31">
        <f t="shared" si="32"/>
        <v>787</v>
      </c>
      <c r="R1060" s="31">
        <f t="shared" si="33"/>
        <v>1002</v>
      </c>
      <c r="S1060" s="29">
        <f>IF($Q1060&lt;Parâmetros!$E$19,$G1060-1,$G1060)</f>
        <v>46276</v>
      </c>
    </row>
    <row r="1061" spans="1:19" ht="15" customHeight="1" x14ac:dyDescent="0.25">
      <c r="A1061" s="122">
        <v>53613</v>
      </c>
      <c r="B1061" s="65" t="s">
        <v>189</v>
      </c>
      <c r="C1061" s="65" t="s">
        <v>288</v>
      </c>
      <c r="D1061" s="66">
        <v>46265</v>
      </c>
      <c r="E1061" s="67">
        <v>4.01</v>
      </c>
      <c r="F1061" s="65" t="s">
        <v>255</v>
      </c>
      <c r="G1061" s="66">
        <v>46265</v>
      </c>
      <c r="H1061">
        <v>40509371</v>
      </c>
      <c r="I1061">
        <v>30</v>
      </c>
      <c r="J1061" s="65" t="s">
        <v>328</v>
      </c>
      <c r="K1061" s="65" t="s">
        <v>478</v>
      </c>
      <c r="L1061" s="66">
        <v>46265</v>
      </c>
      <c r="M1061" s="65" t="s">
        <v>261</v>
      </c>
      <c r="N1061" s="65" t="s">
        <v>264</v>
      </c>
      <c r="O1061" s="65" t="s">
        <v>259</v>
      </c>
      <c r="P1061" s="66">
        <v>46265</v>
      </c>
      <c r="Q1061" s="31">
        <f t="shared" si="32"/>
        <v>440</v>
      </c>
      <c r="R1061" s="31">
        <f t="shared" si="33"/>
        <v>680</v>
      </c>
      <c r="S1061" s="29">
        <f>IF($Q1061&lt;Parâmetros!$E$19,$G1061-1,$G1061)</f>
        <v>46265</v>
      </c>
    </row>
    <row r="1062" spans="1:19" ht="15" customHeight="1" x14ac:dyDescent="0.25">
      <c r="A1062" s="122">
        <v>53613</v>
      </c>
      <c r="B1062" s="65" t="s">
        <v>189</v>
      </c>
      <c r="C1062" s="65" t="s">
        <v>288</v>
      </c>
      <c r="D1062" s="66">
        <v>46266</v>
      </c>
      <c r="E1062" s="67">
        <v>3.67</v>
      </c>
      <c r="F1062" s="65" t="s">
        <v>255</v>
      </c>
      <c r="G1062" s="66">
        <v>46265</v>
      </c>
      <c r="H1062">
        <v>40509371</v>
      </c>
      <c r="I1062">
        <v>30</v>
      </c>
      <c r="J1062" s="65" t="s">
        <v>635</v>
      </c>
      <c r="K1062" s="65" t="s">
        <v>323</v>
      </c>
      <c r="L1062" s="66">
        <v>46265</v>
      </c>
      <c r="M1062" s="65" t="s">
        <v>261</v>
      </c>
      <c r="N1062" s="65" t="s">
        <v>264</v>
      </c>
      <c r="O1062" s="65" t="s">
        <v>259</v>
      </c>
      <c r="P1062" s="66">
        <v>46266</v>
      </c>
      <c r="Q1062" s="31">
        <f t="shared" si="32"/>
        <v>760</v>
      </c>
      <c r="R1062" s="31">
        <f t="shared" si="33"/>
        <v>980</v>
      </c>
      <c r="S1062" s="29">
        <f>IF($Q1062&lt;Parâmetros!$E$19,$G1062-1,$G1062)</f>
        <v>46265</v>
      </c>
    </row>
    <row r="1063" spans="1:19" ht="15" customHeight="1" x14ac:dyDescent="0.25">
      <c r="A1063" s="122">
        <v>53613</v>
      </c>
      <c r="B1063" s="65" t="s">
        <v>189</v>
      </c>
      <c r="C1063" s="65" t="s">
        <v>288</v>
      </c>
      <c r="D1063" s="66">
        <v>46266</v>
      </c>
      <c r="E1063" s="67">
        <v>3.99</v>
      </c>
      <c r="F1063" s="65" t="s">
        <v>255</v>
      </c>
      <c r="G1063" s="66">
        <v>46266</v>
      </c>
      <c r="H1063">
        <v>40509371</v>
      </c>
      <c r="I1063">
        <v>10</v>
      </c>
      <c r="J1063" s="65" t="s">
        <v>738</v>
      </c>
      <c r="K1063" s="65" t="s">
        <v>739</v>
      </c>
      <c r="L1063" s="66">
        <v>46266</v>
      </c>
      <c r="M1063" s="65" t="s">
        <v>261</v>
      </c>
      <c r="N1063" s="65" t="s">
        <v>264</v>
      </c>
      <c r="O1063" s="65" t="s">
        <v>259</v>
      </c>
      <c r="P1063" s="66">
        <v>46266</v>
      </c>
      <c r="Q1063" s="31">
        <f t="shared" si="32"/>
        <v>441</v>
      </c>
      <c r="R1063" s="31">
        <f t="shared" si="33"/>
        <v>680</v>
      </c>
      <c r="S1063" s="29">
        <f>IF($Q1063&lt;Parâmetros!$E$19,$G1063-1,$G1063)</f>
        <v>46266</v>
      </c>
    </row>
    <row r="1064" spans="1:19" ht="15" customHeight="1" x14ac:dyDescent="0.25">
      <c r="A1064" s="122">
        <v>53613</v>
      </c>
      <c r="B1064" s="65" t="s">
        <v>189</v>
      </c>
      <c r="C1064" s="65" t="s">
        <v>288</v>
      </c>
      <c r="D1064" s="66">
        <v>46266</v>
      </c>
      <c r="E1064" s="67">
        <v>2.34</v>
      </c>
      <c r="F1064" s="65" t="s">
        <v>255</v>
      </c>
      <c r="G1064" s="66">
        <v>46266</v>
      </c>
      <c r="H1064">
        <v>40510727</v>
      </c>
      <c r="I1064">
        <v>10</v>
      </c>
      <c r="J1064" s="65" t="s">
        <v>740</v>
      </c>
      <c r="K1064" s="65" t="s">
        <v>741</v>
      </c>
      <c r="L1064" s="66">
        <v>46266</v>
      </c>
      <c r="M1064" s="65" t="s">
        <v>261</v>
      </c>
      <c r="N1064" s="65" t="s">
        <v>264</v>
      </c>
      <c r="O1064" s="65" t="s">
        <v>259</v>
      </c>
      <c r="P1064" s="66">
        <v>46266</v>
      </c>
      <c r="Q1064" s="31">
        <f t="shared" si="32"/>
        <v>760</v>
      </c>
      <c r="R1064" s="31">
        <f t="shared" si="33"/>
        <v>900</v>
      </c>
      <c r="S1064" s="29">
        <f>IF($Q1064&lt;Parâmetros!$E$19,$G1064-1,$G1064)</f>
        <v>46266</v>
      </c>
    </row>
    <row r="1065" spans="1:19" ht="15" customHeight="1" x14ac:dyDescent="0.25">
      <c r="A1065" s="122">
        <v>53613</v>
      </c>
      <c r="B1065" s="65" t="s">
        <v>189</v>
      </c>
      <c r="C1065" s="65" t="s">
        <v>288</v>
      </c>
      <c r="D1065" s="66">
        <v>46266</v>
      </c>
      <c r="E1065" s="67">
        <v>1.32</v>
      </c>
      <c r="F1065" s="65" t="s">
        <v>255</v>
      </c>
      <c r="G1065" s="66">
        <v>46266</v>
      </c>
      <c r="H1065">
        <v>40510726</v>
      </c>
      <c r="I1065">
        <v>10</v>
      </c>
      <c r="J1065" s="65" t="s">
        <v>742</v>
      </c>
      <c r="K1065" s="65" t="s">
        <v>743</v>
      </c>
      <c r="L1065" s="66">
        <v>46266</v>
      </c>
      <c r="M1065" s="65" t="s">
        <v>261</v>
      </c>
      <c r="N1065" s="65" t="s">
        <v>264</v>
      </c>
      <c r="O1065" s="65" t="s">
        <v>259</v>
      </c>
      <c r="P1065" s="66">
        <v>46266</v>
      </c>
      <c r="Q1065" s="31">
        <f t="shared" si="32"/>
        <v>905</v>
      </c>
      <c r="R1065" s="31">
        <f t="shared" si="33"/>
        <v>984</v>
      </c>
      <c r="S1065" s="29">
        <f>IF($Q1065&lt;Parâmetros!$E$19,$G1065-1,$G1065)</f>
        <v>46266</v>
      </c>
    </row>
    <row r="1066" spans="1:19" ht="15" customHeight="1" x14ac:dyDescent="0.25">
      <c r="A1066" s="122">
        <v>53613</v>
      </c>
      <c r="B1066" s="65" t="s">
        <v>189</v>
      </c>
      <c r="C1066" s="65" t="s">
        <v>288</v>
      </c>
      <c r="D1066" s="66">
        <v>46267</v>
      </c>
      <c r="E1066" s="67">
        <v>1.34</v>
      </c>
      <c r="F1066" s="65" t="s">
        <v>255</v>
      </c>
      <c r="G1066" s="66">
        <v>46267</v>
      </c>
      <c r="H1066">
        <v>40509904</v>
      </c>
      <c r="I1066">
        <v>20</v>
      </c>
      <c r="J1066" s="65" t="s">
        <v>916</v>
      </c>
      <c r="K1066" s="65" t="s">
        <v>917</v>
      </c>
      <c r="L1066" s="66">
        <v>46267</v>
      </c>
      <c r="M1066" s="65" t="s">
        <v>261</v>
      </c>
      <c r="N1066" s="65" t="s">
        <v>264</v>
      </c>
      <c r="O1066" s="65" t="s">
        <v>259</v>
      </c>
      <c r="P1066" s="66">
        <v>46267</v>
      </c>
      <c r="Q1066" s="31">
        <f t="shared" si="32"/>
        <v>440</v>
      </c>
      <c r="R1066" s="31">
        <f t="shared" si="33"/>
        <v>520</v>
      </c>
      <c r="S1066" s="29">
        <f>IF($Q1066&lt;Parâmetros!$E$19,$G1066-1,$G1066)</f>
        <v>46267</v>
      </c>
    </row>
    <row r="1067" spans="1:19" ht="15" customHeight="1" x14ac:dyDescent="0.25">
      <c r="A1067" s="122">
        <v>53613</v>
      </c>
      <c r="B1067" s="65" t="s">
        <v>189</v>
      </c>
      <c r="C1067" s="65" t="s">
        <v>288</v>
      </c>
      <c r="D1067" s="66">
        <v>46267</v>
      </c>
      <c r="E1067" s="67">
        <v>3.74</v>
      </c>
      <c r="F1067" s="65" t="s">
        <v>255</v>
      </c>
      <c r="G1067" s="66">
        <v>46267</v>
      </c>
      <c r="H1067">
        <v>40505866</v>
      </c>
      <c r="I1067">
        <v>30</v>
      </c>
      <c r="J1067" s="65" t="s">
        <v>1016</v>
      </c>
      <c r="K1067" s="65" t="s">
        <v>1017</v>
      </c>
      <c r="L1067" s="66">
        <v>46267</v>
      </c>
      <c r="M1067" s="65" t="s">
        <v>261</v>
      </c>
      <c r="N1067" s="65" t="s">
        <v>264</v>
      </c>
      <c r="O1067" s="65" t="s">
        <v>259</v>
      </c>
      <c r="P1067" s="66">
        <v>46267</v>
      </c>
      <c r="Q1067" s="31">
        <f t="shared" si="32"/>
        <v>760</v>
      </c>
      <c r="R1067" s="31">
        <f t="shared" si="33"/>
        <v>984</v>
      </c>
      <c r="S1067" s="29">
        <f>IF($Q1067&lt;Parâmetros!$E$19,$G1067-1,$G1067)</f>
        <v>46267</v>
      </c>
    </row>
    <row r="1068" spans="1:19" ht="15" customHeight="1" x14ac:dyDescent="0.25">
      <c r="A1068" s="122">
        <v>53613</v>
      </c>
      <c r="B1068" s="65" t="s">
        <v>189</v>
      </c>
      <c r="C1068" s="65" t="s">
        <v>288</v>
      </c>
      <c r="D1068" s="66">
        <v>46268</v>
      </c>
      <c r="E1068" s="67">
        <v>4</v>
      </c>
      <c r="F1068" s="65" t="s">
        <v>255</v>
      </c>
      <c r="G1068" s="66">
        <v>46268</v>
      </c>
      <c r="H1068">
        <v>40500199</v>
      </c>
      <c r="I1068">
        <v>10</v>
      </c>
      <c r="J1068" s="65" t="s">
        <v>1209</v>
      </c>
      <c r="K1068" s="65" t="s">
        <v>1210</v>
      </c>
      <c r="L1068" s="66">
        <v>46268</v>
      </c>
      <c r="M1068" s="65" t="s">
        <v>261</v>
      </c>
      <c r="N1068" s="65" t="s">
        <v>264</v>
      </c>
      <c r="O1068" s="65" t="s">
        <v>259</v>
      </c>
      <c r="P1068" s="66">
        <v>46268</v>
      </c>
      <c r="Q1068" s="31">
        <f t="shared" si="32"/>
        <v>440</v>
      </c>
      <c r="R1068" s="31">
        <f t="shared" si="33"/>
        <v>680</v>
      </c>
      <c r="S1068" s="29">
        <f>IF($Q1068&lt;Parâmetros!$E$19,$G1068-1,$G1068)</f>
        <v>46268</v>
      </c>
    </row>
    <row r="1069" spans="1:19" ht="15" customHeight="1" x14ac:dyDescent="0.25">
      <c r="A1069" s="122">
        <v>53613</v>
      </c>
      <c r="B1069" s="65" t="s">
        <v>189</v>
      </c>
      <c r="C1069" s="65" t="s">
        <v>288</v>
      </c>
      <c r="D1069" s="66">
        <v>46268</v>
      </c>
      <c r="E1069" s="67">
        <v>3.75</v>
      </c>
      <c r="F1069" s="65" t="s">
        <v>255</v>
      </c>
      <c r="G1069" s="66">
        <v>46268</v>
      </c>
      <c r="H1069">
        <v>40500199</v>
      </c>
      <c r="I1069">
        <v>10</v>
      </c>
      <c r="J1069" s="65" t="s">
        <v>1211</v>
      </c>
      <c r="K1069" s="65" t="s">
        <v>1212</v>
      </c>
      <c r="L1069" s="66">
        <v>46268</v>
      </c>
      <c r="M1069" s="65" t="s">
        <v>261</v>
      </c>
      <c r="N1069" s="65" t="s">
        <v>264</v>
      </c>
      <c r="O1069" s="65" t="s">
        <v>259</v>
      </c>
      <c r="P1069" s="66">
        <v>46268</v>
      </c>
      <c r="Q1069" s="31">
        <f t="shared" si="32"/>
        <v>760</v>
      </c>
      <c r="R1069" s="31">
        <f t="shared" si="33"/>
        <v>985</v>
      </c>
      <c r="S1069" s="29">
        <f>IF($Q1069&lt;Parâmetros!$E$19,$G1069-1,$G1069)</f>
        <v>46268</v>
      </c>
    </row>
    <row r="1070" spans="1:19" ht="15" customHeight="1" x14ac:dyDescent="0.25">
      <c r="A1070" s="122">
        <v>53613</v>
      </c>
      <c r="B1070" s="65" t="s">
        <v>189</v>
      </c>
      <c r="C1070" s="65" t="s">
        <v>288</v>
      </c>
      <c r="D1070" s="66">
        <v>46269</v>
      </c>
      <c r="E1070" s="67">
        <v>2.17</v>
      </c>
      <c r="F1070" s="65" t="s">
        <v>255</v>
      </c>
      <c r="G1070" s="66">
        <v>46269</v>
      </c>
      <c r="H1070">
        <v>40509371</v>
      </c>
      <c r="I1070">
        <v>30</v>
      </c>
      <c r="J1070" s="65" t="s">
        <v>1868</v>
      </c>
      <c r="K1070" s="65" t="s">
        <v>1869</v>
      </c>
      <c r="L1070" s="66">
        <v>46269</v>
      </c>
      <c r="M1070" s="65" t="s">
        <v>261</v>
      </c>
      <c r="N1070" s="65" t="s">
        <v>264</v>
      </c>
      <c r="O1070" s="65" t="s">
        <v>259</v>
      </c>
      <c r="P1070" s="66">
        <v>46269</v>
      </c>
      <c r="Q1070" s="31">
        <f t="shared" si="32"/>
        <v>440</v>
      </c>
      <c r="R1070" s="31">
        <f t="shared" si="33"/>
        <v>570</v>
      </c>
      <c r="S1070" s="29">
        <f>IF($Q1070&lt;Parâmetros!$E$19,$G1070-1,$G1070)</f>
        <v>46269</v>
      </c>
    </row>
    <row r="1071" spans="1:19" ht="15" customHeight="1" x14ac:dyDescent="0.25">
      <c r="A1071" s="122">
        <v>53613</v>
      </c>
      <c r="B1071" s="65" t="s">
        <v>189</v>
      </c>
      <c r="C1071" s="65" t="s">
        <v>288</v>
      </c>
      <c r="D1071" s="66">
        <v>46269</v>
      </c>
      <c r="E1071" s="67">
        <v>1.85</v>
      </c>
      <c r="F1071" s="65" t="s">
        <v>255</v>
      </c>
      <c r="G1071" s="66">
        <v>46269</v>
      </c>
      <c r="H1071">
        <v>40500199</v>
      </c>
      <c r="I1071">
        <v>10</v>
      </c>
      <c r="J1071" s="65" t="s">
        <v>1870</v>
      </c>
      <c r="K1071" s="65" t="s">
        <v>1871</v>
      </c>
      <c r="L1071" s="66">
        <v>46269</v>
      </c>
      <c r="M1071" s="65" t="s">
        <v>261</v>
      </c>
      <c r="N1071" s="65" t="s">
        <v>264</v>
      </c>
      <c r="O1071" s="65" t="s">
        <v>259</v>
      </c>
      <c r="P1071" s="66">
        <v>46269</v>
      </c>
      <c r="Q1071" s="31">
        <f t="shared" si="32"/>
        <v>574</v>
      </c>
      <c r="R1071" s="31">
        <f t="shared" si="33"/>
        <v>685</v>
      </c>
      <c r="S1071" s="29">
        <f>IF($Q1071&lt;Parâmetros!$E$19,$G1071-1,$G1071)</f>
        <v>46269</v>
      </c>
    </row>
    <row r="1072" spans="1:19" ht="15" customHeight="1" x14ac:dyDescent="0.25">
      <c r="A1072" s="122">
        <v>53613</v>
      </c>
      <c r="B1072" s="65" t="s">
        <v>189</v>
      </c>
      <c r="C1072" s="65" t="s">
        <v>288</v>
      </c>
      <c r="D1072" s="66">
        <v>46269</v>
      </c>
      <c r="E1072" s="67">
        <v>3.85</v>
      </c>
      <c r="F1072" s="65" t="s">
        <v>255</v>
      </c>
      <c r="G1072" s="66">
        <v>46269</v>
      </c>
      <c r="H1072">
        <v>40500199</v>
      </c>
      <c r="I1072">
        <v>10</v>
      </c>
      <c r="J1072" s="65" t="s">
        <v>1872</v>
      </c>
      <c r="K1072" s="65" t="s">
        <v>1873</v>
      </c>
      <c r="L1072" s="66">
        <v>46269</v>
      </c>
      <c r="M1072" s="65" t="s">
        <v>261</v>
      </c>
      <c r="N1072" s="65" t="s">
        <v>264</v>
      </c>
      <c r="O1072" s="65" t="s">
        <v>259</v>
      </c>
      <c r="P1072" s="66">
        <v>46269</v>
      </c>
      <c r="Q1072" s="31">
        <f t="shared" si="32"/>
        <v>760</v>
      </c>
      <c r="R1072" s="31">
        <f t="shared" si="33"/>
        <v>991</v>
      </c>
      <c r="S1072" s="29">
        <f>IF($Q1072&lt;Parâmetros!$E$19,$G1072-1,$G1072)</f>
        <v>46269</v>
      </c>
    </row>
    <row r="1073" spans="1:19" ht="15" customHeight="1" x14ac:dyDescent="0.25">
      <c r="A1073" s="122">
        <v>53613</v>
      </c>
      <c r="B1073" s="65" t="s">
        <v>189</v>
      </c>
      <c r="C1073" s="65" t="s">
        <v>288</v>
      </c>
      <c r="D1073" s="66">
        <v>46272</v>
      </c>
      <c r="E1073" s="67">
        <v>1.17</v>
      </c>
      <c r="F1073" s="65" t="s">
        <v>255</v>
      </c>
      <c r="G1073" s="66">
        <v>46272</v>
      </c>
      <c r="H1073">
        <v>40511688</v>
      </c>
      <c r="I1073">
        <v>10</v>
      </c>
      <c r="J1073" s="65" t="s">
        <v>2513</v>
      </c>
      <c r="K1073" s="65" t="s">
        <v>2514</v>
      </c>
      <c r="L1073" s="66">
        <v>46272</v>
      </c>
      <c r="M1073" s="65" t="s">
        <v>261</v>
      </c>
      <c r="N1073" s="65" t="s">
        <v>264</v>
      </c>
      <c r="O1073" s="65" t="s">
        <v>259</v>
      </c>
      <c r="P1073" s="66">
        <v>46272</v>
      </c>
      <c r="Q1073" s="31">
        <f t="shared" si="32"/>
        <v>440</v>
      </c>
      <c r="R1073" s="31">
        <f t="shared" si="33"/>
        <v>510</v>
      </c>
      <c r="S1073" s="29">
        <f>IF($Q1073&lt;Parâmetros!$E$19,$G1073-1,$G1073)</f>
        <v>46272</v>
      </c>
    </row>
    <row r="1074" spans="1:19" ht="15" customHeight="1" x14ac:dyDescent="0.25">
      <c r="A1074" s="122">
        <v>53613</v>
      </c>
      <c r="B1074" s="65" t="s">
        <v>189</v>
      </c>
      <c r="C1074" s="65" t="s">
        <v>288</v>
      </c>
      <c r="D1074" s="66">
        <v>46272</v>
      </c>
      <c r="E1074" s="67">
        <v>1.0900000000000001</v>
      </c>
      <c r="F1074" s="65" t="s">
        <v>255</v>
      </c>
      <c r="G1074" s="66">
        <v>46272</v>
      </c>
      <c r="H1074">
        <v>40465219</v>
      </c>
      <c r="I1074">
        <v>20</v>
      </c>
      <c r="J1074" s="65" t="s">
        <v>2515</v>
      </c>
      <c r="K1074" s="65" t="s">
        <v>2516</v>
      </c>
      <c r="L1074" s="66">
        <v>46272</v>
      </c>
      <c r="M1074" s="65" t="s">
        <v>261</v>
      </c>
      <c r="N1074" s="65" t="s">
        <v>264</v>
      </c>
      <c r="O1074" s="65" t="s">
        <v>259</v>
      </c>
      <c r="P1074" s="66">
        <v>46272</v>
      </c>
      <c r="Q1074" s="31">
        <f t="shared" si="32"/>
        <v>515</v>
      </c>
      <c r="R1074" s="31">
        <f t="shared" si="33"/>
        <v>580</v>
      </c>
      <c r="S1074" s="29">
        <f>IF($Q1074&lt;Parâmetros!$E$19,$G1074-1,$G1074)</f>
        <v>46272</v>
      </c>
    </row>
    <row r="1075" spans="1:19" ht="15" customHeight="1" x14ac:dyDescent="0.25">
      <c r="A1075" s="122">
        <v>53613</v>
      </c>
      <c r="B1075" s="65" t="s">
        <v>189</v>
      </c>
      <c r="C1075" s="65" t="s">
        <v>288</v>
      </c>
      <c r="D1075" s="66">
        <v>46272</v>
      </c>
      <c r="E1075" s="67">
        <v>0.69</v>
      </c>
      <c r="F1075" s="65" t="s">
        <v>255</v>
      </c>
      <c r="G1075" s="66">
        <v>46272</v>
      </c>
      <c r="H1075">
        <v>40511683</v>
      </c>
      <c r="I1075">
        <v>10</v>
      </c>
      <c r="J1075" s="65" t="s">
        <v>2517</v>
      </c>
      <c r="K1075" s="65" t="s">
        <v>2518</v>
      </c>
      <c r="L1075" s="66">
        <v>46272</v>
      </c>
      <c r="M1075" s="65" t="s">
        <v>261</v>
      </c>
      <c r="N1075" s="65" t="s">
        <v>264</v>
      </c>
      <c r="O1075" s="65" t="s">
        <v>259</v>
      </c>
      <c r="P1075" s="66">
        <v>46272</v>
      </c>
      <c r="Q1075" s="31">
        <f t="shared" si="32"/>
        <v>645</v>
      </c>
      <c r="R1075" s="31">
        <f t="shared" si="33"/>
        <v>686</v>
      </c>
      <c r="S1075" s="29">
        <f>IF($Q1075&lt;Parâmetros!$E$19,$G1075-1,$G1075)</f>
        <v>46272</v>
      </c>
    </row>
    <row r="1076" spans="1:19" ht="15" customHeight="1" x14ac:dyDescent="0.25">
      <c r="A1076" s="122">
        <v>53613</v>
      </c>
      <c r="B1076" s="65" t="s">
        <v>189</v>
      </c>
      <c r="C1076" s="65" t="s">
        <v>288</v>
      </c>
      <c r="D1076" s="66">
        <v>46272</v>
      </c>
      <c r="E1076" s="67">
        <v>2.83</v>
      </c>
      <c r="F1076" s="65" t="s">
        <v>255</v>
      </c>
      <c r="G1076" s="66">
        <v>46272</v>
      </c>
      <c r="H1076">
        <v>40472554</v>
      </c>
      <c r="I1076">
        <v>40</v>
      </c>
      <c r="J1076" s="65" t="s">
        <v>2519</v>
      </c>
      <c r="K1076" s="65" t="s">
        <v>2520</v>
      </c>
      <c r="L1076" s="66">
        <v>46272</v>
      </c>
      <c r="M1076" s="65" t="s">
        <v>261</v>
      </c>
      <c r="N1076" s="65" t="s">
        <v>264</v>
      </c>
      <c r="O1076" s="65" t="s">
        <v>259</v>
      </c>
      <c r="P1076" s="66">
        <v>46272</v>
      </c>
      <c r="Q1076" s="31">
        <f t="shared" si="32"/>
        <v>758</v>
      </c>
      <c r="R1076" s="31">
        <f t="shared" si="33"/>
        <v>928</v>
      </c>
      <c r="S1076" s="29">
        <f>IF($Q1076&lt;Parâmetros!$E$19,$G1076-1,$G1076)</f>
        <v>46272</v>
      </c>
    </row>
    <row r="1077" spans="1:19" ht="15" customHeight="1" x14ac:dyDescent="0.25">
      <c r="A1077" s="122">
        <v>53613</v>
      </c>
      <c r="B1077" s="65" t="s">
        <v>189</v>
      </c>
      <c r="C1077" s="65" t="s">
        <v>288</v>
      </c>
      <c r="D1077" s="66">
        <v>46273</v>
      </c>
      <c r="E1077" s="67">
        <v>4.0199999999999996</v>
      </c>
      <c r="F1077" s="65" t="s">
        <v>255</v>
      </c>
      <c r="G1077" s="66">
        <v>46273</v>
      </c>
      <c r="H1077">
        <v>40511685</v>
      </c>
      <c r="I1077">
        <v>10</v>
      </c>
      <c r="J1077" s="65" t="s">
        <v>2731</v>
      </c>
      <c r="K1077" s="65" t="s">
        <v>2732</v>
      </c>
      <c r="L1077" s="66">
        <v>46273</v>
      </c>
      <c r="M1077" s="65" t="s">
        <v>261</v>
      </c>
      <c r="N1077" s="65" t="s">
        <v>264</v>
      </c>
      <c r="O1077" s="65" t="s">
        <v>259</v>
      </c>
      <c r="P1077" s="66">
        <v>46273</v>
      </c>
      <c r="Q1077" s="31">
        <f t="shared" si="32"/>
        <v>442</v>
      </c>
      <c r="R1077" s="31">
        <f t="shared" si="33"/>
        <v>684</v>
      </c>
      <c r="S1077" s="29">
        <f>IF($Q1077&lt;Parâmetros!$E$19,$G1077-1,$G1077)</f>
        <v>46273</v>
      </c>
    </row>
    <row r="1078" spans="1:19" ht="15" customHeight="1" x14ac:dyDescent="0.25">
      <c r="A1078" s="122">
        <v>53613</v>
      </c>
      <c r="B1078" s="65" t="s">
        <v>189</v>
      </c>
      <c r="C1078" s="65" t="s">
        <v>288</v>
      </c>
      <c r="D1078" s="66">
        <v>46273</v>
      </c>
      <c r="E1078" s="67">
        <v>3.79</v>
      </c>
      <c r="F1078" s="65" t="s">
        <v>255</v>
      </c>
      <c r="G1078" s="66">
        <v>46273</v>
      </c>
      <c r="H1078">
        <v>40460624</v>
      </c>
      <c r="I1078">
        <v>40</v>
      </c>
      <c r="J1078" s="65" t="s">
        <v>2733</v>
      </c>
      <c r="K1078" s="65" t="s">
        <v>2734</v>
      </c>
      <c r="L1078" s="66">
        <v>46273</v>
      </c>
      <c r="M1078" s="65" t="s">
        <v>261</v>
      </c>
      <c r="N1078" s="65" t="s">
        <v>264</v>
      </c>
      <c r="O1078" s="65" t="s">
        <v>259</v>
      </c>
      <c r="P1078" s="66">
        <v>46273</v>
      </c>
      <c r="Q1078" s="31">
        <f t="shared" si="32"/>
        <v>760</v>
      </c>
      <c r="R1078" s="31">
        <f t="shared" si="33"/>
        <v>988</v>
      </c>
      <c r="S1078" s="29">
        <f>IF($Q1078&lt;Parâmetros!$E$19,$G1078-1,$G1078)</f>
        <v>46273</v>
      </c>
    </row>
    <row r="1079" spans="1:19" ht="15" customHeight="1" x14ac:dyDescent="0.25">
      <c r="A1079" s="122">
        <v>53613</v>
      </c>
      <c r="B1079" s="65" t="s">
        <v>189</v>
      </c>
      <c r="C1079" s="65" t="s">
        <v>288</v>
      </c>
      <c r="D1079" s="66">
        <v>46273</v>
      </c>
      <c r="E1079" s="67">
        <v>1.32</v>
      </c>
      <c r="F1079" s="65" t="s">
        <v>255</v>
      </c>
      <c r="G1079" s="66">
        <v>46273</v>
      </c>
      <c r="H1079">
        <v>40510991</v>
      </c>
      <c r="I1079">
        <v>30</v>
      </c>
      <c r="J1079" s="65" t="s">
        <v>2735</v>
      </c>
      <c r="K1079" s="65" t="s">
        <v>2736</v>
      </c>
      <c r="L1079" s="66">
        <v>46273</v>
      </c>
      <c r="M1079" s="65" t="s">
        <v>261</v>
      </c>
      <c r="N1079" s="65" t="s">
        <v>264</v>
      </c>
      <c r="O1079" s="65" t="s">
        <v>259</v>
      </c>
      <c r="P1079" s="66">
        <v>46273</v>
      </c>
      <c r="Q1079" s="31">
        <f t="shared" si="32"/>
        <v>760</v>
      </c>
      <c r="R1079" s="31">
        <f t="shared" si="33"/>
        <v>840</v>
      </c>
      <c r="S1079" s="29">
        <f>IF($Q1079&lt;Parâmetros!$E$19,$G1079-1,$G1079)</f>
        <v>46273</v>
      </c>
    </row>
    <row r="1080" spans="1:19" ht="15" customHeight="1" x14ac:dyDescent="0.25">
      <c r="A1080" s="122">
        <v>53613</v>
      </c>
      <c r="B1080" s="65" t="s">
        <v>189</v>
      </c>
      <c r="C1080" s="65" t="s">
        <v>288</v>
      </c>
      <c r="D1080" s="66">
        <v>46274</v>
      </c>
      <c r="E1080" s="67">
        <v>4.09</v>
      </c>
      <c r="F1080" s="65" t="s">
        <v>255</v>
      </c>
      <c r="G1080" s="66">
        <v>46274</v>
      </c>
      <c r="H1080">
        <v>40472554</v>
      </c>
      <c r="I1080">
        <v>40</v>
      </c>
      <c r="J1080" s="65" t="s">
        <v>2869</v>
      </c>
      <c r="K1080" s="65" t="s">
        <v>2870</v>
      </c>
      <c r="L1080" s="66">
        <v>46274</v>
      </c>
      <c r="M1080" s="65" t="s">
        <v>261</v>
      </c>
      <c r="N1080" s="65" t="s">
        <v>264</v>
      </c>
      <c r="O1080" s="65" t="s">
        <v>259</v>
      </c>
      <c r="P1080" s="66">
        <v>46274</v>
      </c>
      <c r="Q1080" s="31">
        <f t="shared" si="32"/>
        <v>440</v>
      </c>
      <c r="R1080" s="31">
        <f t="shared" si="33"/>
        <v>685</v>
      </c>
      <c r="S1080" s="29">
        <f>IF($Q1080&lt;Parâmetros!$E$19,$G1080-1,$G1080)</f>
        <v>46274</v>
      </c>
    </row>
    <row r="1081" spans="1:19" ht="15" customHeight="1" x14ac:dyDescent="0.25">
      <c r="A1081" s="122">
        <v>53613</v>
      </c>
      <c r="B1081" s="65" t="s">
        <v>189</v>
      </c>
      <c r="C1081" s="65" t="s">
        <v>288</v>
      </c>
      <c r="D1081" s="66">
        <v>46274</v>
      </c>
      <c r="E1081" s="67">
        <v>3.82</v>
      </c>
      <c r="F1081" s="65" t="s">
        <v>255</v>
      </c>
      <c r="G1081" s="66">
        <v>46274</v>
      </c>
      <c r="H1081">
        <v>40513300</v>
      </c>
      <c r="I1081">
        <v>10</v>
      </c>
      <c r="J1081" s="65" t="s">
        <v>2933</v>
      </c>
      <c r="K1081" s="65" t="s">
        <v>2934</v>
      </c>
      <c r="L1081" s="66">
        <v>46274</v>
      </c>
      <c r="M1081" s="65" t="s">
        <v>261</v>
      </c>
      <c r="N1081" s="65" t="s">
        <v>264</v>
      </c>
      <c r="O1081" s="65" t="s">
        <v>259</v>
      </c>
      <c r="P1081" s="66">
        <v>46274</v>
      </c>
      <c r="Q1081" s="31">
        <f t="shared" si="32"/>
        <v>760</v>
      </c>
      <c r="R1081" s="31">
        <f t="shared" si="33"/>
        <v>990</v>
      </c>
      <c r="S1081" s="29">
        <f>IF($Q1081&lt;Parâmetros!$E$19,$G1081-1,$G1081)</f>
        <v>46274</v>
      </c>
    </row>
    <row r="1082" spans="1:19" ht="15" customHeight="1" x14ac:dyDescent="0.25">
      <c r="A1082" s="122">
        <v>53613</v>
      </c>
      <c r="B1082" s="65" t="s">
        <v>189</v>
      </c>
      <c r="C1082" s="65" t="s">
        <v>288</v>
      </c>
      <c r="D1082" s="66">
        <v>46275</v>
      </c>
      <c r="E1082" s="67">
        <v>4.09</v>
      </c>
      <c r="F1082" s="65" t="s">
        <v>255</v>
      </c>
      <c r="G1082" s="66">
        <v>46275</v>
      </c>
      <c r="H1082">
        <v>40472554</v>
      </c>
      <c r="I1082">
        <v>40</v>
      </c>
      <c r="J1082" s="65" t="s">
        <v>3127</v>
      </c>
      <c r="K1082" s="65" t="s">
        <v>3128</v>
      </c>
      <c r="L1082" s="66">
        <v>46275</v>
      </c>
      <c r="M1082" s="65" t="s">
        <v>261</v>
      </c>
      <c r="N1082" s="65" t="s">
        <v>264</v>
      </c>
      <c r="O1082" s="65" t="s">
        <v>259</v>
      </c>
      <c r="P1082" s="66">
        <v>46275</v>
      </c>
      <c r="Q1082" s="31">
        <f t="shared" si="32"/>
        <v>440</v>
      </c>
      <c r="R1082" s="31">
        <f t="shared" si="33"/>
        <v>685</v>
      </c>
      <c r="S1082" s="29">
        <f>IF($Q1082&lt;Parâmetros!$E$19,$G1082-1,$G1082)</f>
        <v>46275</v>
      </c>
    </row>
    <row r="1083" spans="1:19" ht="15" customHeight="1" x14ac:dyDescent="0.25">
      <c r="A1083" s="122">
        <v>53613</v>
      </c>
      <c r="B1083" s="65" t="s">
        <v>189</v>
      </c>
      <c r="C1083" s="65" t="s">
        <v>288</v>
      </c>
      <c r="D1083" s="66">
        <v>46275</v>
      </c>
      <c r="E1083" s="67">
        <v>1.99</v>
      </c>
      <c r="F1083" s="65" t="s">
        <v>255</v>
      </c>
      <c r="G1083" s="66">
        <v>46275</v>
      </c>
      <c r="H1083">
        <v>40513300</v>
      </c>
      <c r="I1083">
        <v>10</v>
      </c>
      <c r="J1083" s="65" t="s">
        <v>3129</v>
      </c>
      <c r="K1083" s="65" t="s">
        <v>3130</v>
      </c>
      <c r="L1083" s="66">
        <v>46275</v>
      </c>
      <c r="M1083" s="65" t="s">
        <v>261</v>
      </c>
      <c r="N1083" s="65" t="s">
        <v>264</v>
      </c>
      <c r="O1083" s="65" t="s">
        <v>259</v>
      </c>
      <c r="P1083" s="66">
        <v>46275</v>
      </c>
      <c r="Q1083" s="31">
        <f t="shared" ref="Q1083:Q1146" si="34">IFERROR(VALUE(LEFT($J1083,2))*60+VALUE(MID($J1083,4,2)),9999)</f>
        <v>760</v>
      </c>
      <c r="R1083" s="31">
        <f t="shared" ref="R1083:R1146" si="35">IFERROR(VALUE(LEFT($K1083,2))*60+VALUE(MID($K1083,4,2)),"")</f>
        <v>880</v>
      </c>
      <c r="S1083" s="29">
        <f>IF($Q1083&lt;Parâmetros!$E$19,$G1083-1,$G1083)</f>
        <v>46275</v>
      </c>
    </row>
    <row r="1084" spans="1:19" ht="15" customHeight="1" x14ac:dyDescent="0.25">
      <c r="A1084" s="122">
        <v>53613</v>
      </c>
      <c r="B1084" s="65" t="s">
        <v>189</v>
      </c>
      <c r="C1084" s="65" t="s">
        <v>288</v>
      </c>
      <c r="D1084" s="66">
        <v>46275</v>
      </c>
      <c r="E1084" s="67">
        <v>1.87</v>
      </c>
      <c r="F1084" s="65" t="s">
        <v>255</v>
      </c>
      <c r="G1084" s="66">
        <v>46275</v>
      </c>
      <c r="H1084">
        <v>40513817</v>
      </c>
      <c r="I1084">
        <v>10</v>
      </c>
      <c r="J1084" s="65" t="s">
        <v>3131</v>
      </c>
      <c r="K1084" s="65" t="s">
        <v>3132</v>
      </c>
      <c r="L1084" s="66">
        <v>46275</v>
      </c>
      <c r="M1084" s="65" t="s">
        <v>261</v>
      </c>
      <c r="N1084" s="65" t="s">
        <v>264</v>
      </c>
      <c r="O1084" s="65" t="s">
        <v>259</v>
      </c>
      <c r="P1084" s="66">
        <v>46275</v>
      </c>
      <c r="Q1084" s="31">
        <f t="shared" si="34"/>
        <v>885</v>
      </c>
      <c r="R1084" s="31">
        <f t="shared" si="35"/>
        <v>998</v>
      </c>
      <c r="S1084" s="29">
        <f>IF($Q1084&lt;Parâmetros!$E$19,$G1084-1,$G1084)</f>
        <v>46275</v>
      </c>
    </row>
    <row r="1085" spans="1:19" ht="15" customHeight="1" x14ac:dyDescent="0.25">
      <c r="A1085" s="122">
        <v>53613</v>
      </c>
      <c r="B1085" s="65" t="s">
        <v>189</v>
      </c>
      <c r="C1085" s="65" t="s">
        <v>288</v>
      </c>
      <c r="D1085" s="66">
        <v>46276</v>
      </c>
      <c r="E1085" s="67">
        <v>4.09</v>
      </c>
      <c r="F1085" s="65" t="s">
        <v>255</v>
      </c>
      <c r="G1085" s="66">
        <v>46276</v>
      </c>
      <c r="H1085">
        <v>40514088</v>
      </c>
      <c r="I1085">
        <v>10</v>
      </c>
      <c r="J1085" s="65" t="s">
        <v>289</v>
      </c>
      <c r="K1085" s="65" t="s">
        <v>3419</v>
      </c>
      <c r="L1085" s="66">
        <v>46276</v>
      </c>
      <c r="M1085" s="65" t="s">
        <v>261</v>
      </c>
      <c r="N1085" s="65" t="s">
        <v>264</v>
      </c>
      <c r="O1085" s="65" t="s">
        <v>259</v>
      </c>
      <c r="P1085" s="66">
        <v>46276</v>
      </c>
      <c r="Q1085" s="31">
        <f t="shared" si="34"/>
        <v>440</v>
      </c>
      <c r="R1085" s="31">
        <f t="shared" si="35"/>
        <v>685</v>
      </c>
      <c r="S1085" s="29">
        <f>IF($Q1085&lt;Parâmetros!$E$19,$G1085-1,$G1085)</f>
        <v>46276</v>
      </c>
    </row>
    <row r="1086" spans="1:19" ht="15" customHeight="1" x14ac:dyDescent="0.25">
      <c r="A1086" s="122">
        <v>53613</v>
      </c>
      <c r="B1086" s="65" t="s">
        <v>189</v>
      </c>
      <c r="C1086" s="65" t="s">
        <v>288</v>
      </c>
      <c r="D1086" s="66">
        <v>46276</v>
      </c>
      <c r="E1086" s="67">
        <v>3.85</v>
      </c>
      <c r="F1086" s="65" t="s">
        <v>255</v>
      </c>
      <c r="G1086" s="66">
        <v>46276</v>
      </c>
      <c r="H1086">
        <v>40514088</v>
      </c>
      <c r="I1086">
        <v>10</v>
      </c>
      <c r="J1086" s="65" t="s">
        <v>2536</v>
      </c>
      <c r="K1086" s="65" t="s">
        <v>3420</v>
      </c>
      <c r="L1086" s="66">
        <v>46276</v>
      </c>
      <c r="M1086" s="65" t="s">
        <v>261</v>
      </c>
      <c r="N1086" s="65" t="s">
        <v>264</v>
      </c>
      <c r="O1086" s="65" t="s">
        <v>259</v>
      </c>
      <c r="P1086" s="66">
        <v>46276</v>
      </c>
      <c r="Q1086" s="31">
        <f t="shared" si="34"/>
        <v>760</v>
      </c>
      <c r="R1086" s="31">
        <f t="shared" si="35"/>
        <v>991</v>
      </c>
      <c r="S1086" s="29">
        <f>IF($Q1086&lt;Parâmetros!$E$19,$G1086-1,$G1086)</f>
        <v>46276</v>
      </c>
    </row>
    <row r="1087" spans="1:19" ht="15" customHeight="1" x14ac:dyDescent="0.25">
      <c r="A1087" s="122">
        <v>53665</v>
      </c>
      <c r="B1087" s="65" t="s">
        <v>215</v>
      </c>
      <c r="C1087" s="65" t="s">
        <v>288</v>
      </c>
      <c r="D1087" s="66">
        <v>46265</v>
      </c>
      <c r="E1087" s="67">
        <v>4</v>
      </c>
      <c r="F1087" s="65" t="s">
        <v>255</v>
      </c>
      <c r="G1087" s="66">
        <v>46264</v>
      </c>
      <c r="H1087">
        <v>40508679</v>
      </c>
      <c r="I1087">
        <v>20</v>
      </c>
      <c r="J1087" s="65" t="s">
        <v>289</v>
      </c>
      <c r="K1087" s="65" t="s">
        <v>302</v>
      </c>
      <c r="L1087" s="66">
        <v>46264</v>
      </c>
      <c r="M1087" s="65" t="s">
        <v>261</v>
      </c>
      <c r="N1087" s="65" t="s">
        <v>264</v>
      </c>
      <c r="O1087" s="65" t="s">
        <v>259</v>
      </c>
      <c r="P1087" s="66">
        <v>46265</v>
      </c>
      <c r="Q1087" s="31">
        <f t="shared" si="34"/>
        <v>440</v>
      </c>
      <c r="R1087" s="31">
        <f t="shared" si="35"/>
        <v>680</v>
      </c>
      <c r="S1087" s="29">
        <f>IF($Q1087&lt;Parâmetros!$E$19,$G1087-1,$G1087)</f>
        <v>46264</v>
      </c>
    </row>
    <row r="1088" spans="1:19" ht="15" customHeight="1" x14ac:dyDescent="0.25">
      <c r="A1088" s="122">
        <v>53665</v>
      </c>
      <c r="B1088" s="65" t="s">
        <v>215</v>
      </c>
      <c r="C1088" s="65" t="s">
        <v>288</v>
      </c>
      <c r="D1088" s="66">
        <v>46265</v>
      </c>
      <c r="E1088" s="67">
        <v>2.67</v>
      </c>
      <c r="F1088" s="65" t="s">
        <v>255</v>
      </c>
      <c r="G1088" s="66">
        <v>46264</v>
      </c>
      <c r="H1088">
        <v>40508679</v>
      </c>
      <c r="I1088">
        <v>20</v>
      </c>
      <c r="J1088" s="65" t="s">
        <v>305</v>
      </c>
      <c r="K1088" s="65" t="s">
        <v>297</v>
      </c>
      <c r="L1088" s="66">
        <v>46264</v>
      </c>
      <c r="M1088" s="65" t="s">
        <v>261</v>
      </c>
      <c r="N1088" s="65" t="s">
        <v>264</v>
      </c>
      <c r="O1088" s="65" t="s">
        <v>259</v>
      </c>
      <c r="P1088" s="66">
        <v>46265</v>
      </c>
      <c r="Q1088" s="31">
        <f t="shared" si="34"/>
        <v>760</v>
      </c>
      <c r="R1088" s="31">
        <f t="shared" si="35"/>
        <v>920</v>
      </c>
      <c r="S1088" s="29">
        <f>IF($Q1088&lt;Parâmetros!$E$19,$G1088-1,$G1088)</f>
        <v>46264</v>
      </c>
    </row>
    <row r="1089" spans="1:19" ht="15" customHeight="1" x14ac:dyDescent="0.25">
      <c r="A1089" s="122">
        <v>53665</v>
      </c>
      <c r="B1089" s="65" t="s">
        <v>215</v>
      </c>
      <c r="C1089" s="65" t="s">
        <v>288</v>
      </c>
      <c r="D1089" s="66">
        <v>46266</v>
      </c>
      <c r="E1089" s="67">
        <v>4</v>
      </c>
      <c r="F1089" s="65" t="s">
        <v>255</v>
      </c>
      <c r="G1089" s="66">
        <v>46265</v>
      </c>
      <c r="H1089">
        <v>40506752</v>
      </c>
      <c r="I1089">
        <v>10</v>
      </c>
      <c r="J1089" s="65" t="s">
        <v>289</v>
      </c>
      <c r="K1089" s="65" t="s">
        <v>302</v>
      </c>
      <c r="L1089" s="66">
        <v>46265</v>
      </c>
      <c r="M1089" s="65" t="s">
        <v>261</v>
      </c>
      <c r="N1089" s="65" t="s">
        <v>264</v>
      </c>
      <c r="O1089" s="65" t="s">
        <v>259</v>
      </c>
      <c r="P1089" s="66">
        <v>46266</v>
      </c>
      <c r="Q1089" s="31">
        <f t="shared" si="34"/>
        <v>440</v>
      </c>
      <c r="R1089" s="31">
        <f t="shared" si="35"/>
        <v>680</v>
      </c>
      <c r="S1089" s="29">
        <f>IF($Q1089&lt;Parâmetros!$E$19,$G1089-1,$G1089)</f>
        <v>46265</v>
      </c>
    </row>
    <row r="1090" spans="1:19" ht="15" customHeight="1" x14ac:dyDescent="0.25">
      <c r="A1090" s="122">
        <v>53665</v>
      </c>
      <c r="B1090" s="65" t="s">
        <v>215</v>
      </c>
      <c r="C1090" s="65" t="s">
        <v>288</v>
      </c>
      <c r="D1090" s="66">
        <v>46266</v>
      </c>
      <c r="E1090" s="67">
        <v>2.83</v>
      </c>
      <c r="F1090" s="65" t="s">
        <v>255</v>
      </c>
      <c r="G1090" s="66">
        <v>46265</v>
      </c>
      <c r="H1090">
        <v>40506752</v>
      </c>
      <c r="I1090">
        <v>10</v>
      </c>
      <c r="J1090" s="65" t="s">
        <v>305</v>
      </c>
      <c r="K1090" s="65" t="s">
        <v>306</v>
      </c>
      <c r="L1090" s="66">
        <v>46265</v>
      </c>
      <c r="M1090" s="65" t="s">
        <v>261</v>
      </c>
      <c r="N1090" s="65" t="s">
        <v>264</v>
      </c>
      <c r="O1090" s="65" t="s">
        <v>259</v>
      </c>
      <c r="P1090" s="66">
        <v>46266</v>
      </c>
      <c r="Q1090" s="31">
        <f t="shared" si="34"/>
        <v>760</v>
      </c>
      <c r="R1090" s="31">
        <f t="shared" si="35"/>
        <v>930</v>
      </c>
      <c r="S1090" s="29">
        <f>IF($Q1090&lt;Parâmetros!$E$19,$G1090-1,$G1090)</f>
        <v>46265</v>
      </c>
    </row>
    <row r="1091" spans="1:19" ht="15" customHeight="1" x14ac:dyDescent="0.25">
      <c r="A1091" s="122">
        <v>53665</v>
      </c>
      <c r="B1091" s="65" t="s">
        <v>215</v>
      </c>
      <c r="C1091" s="65" t="s">
        <v>288</v>
      </c>
      <c r="D1091" s="66">
        <v>46266</v>
      </c>
      <c r="E1091" s="67">
        <v>0.92</v>
      </c>
      <c r="F1091" s="65" t="s">
        <v>255</v>
      </c>
      <c r="G1091" s="66">
        <v>46265</v>
      </c>
      <c r="H1091">
        <v>40509923</v>
      </c>
      <c r="I1091">
        <v>30</v>
      </c>
      <c r="J1091" s="65" t="s">
        <v>300</v>
      </c>
      <c r="K1091" s="65" t="s">
        <v>311</v>
      </c>
      <c r="L1091" s="66">
        <v>46265</v>
      </c>
      <c r="M1091" s="65" t="s">
        <v>261</v>
      </c>
      <c r="N1091" s="65" t="s">
        <v>264</v>
      </c>
      <c r="O1091" s="65" t="s">
        <v>259</v>
      </c>
      <c r="P1091" s="66">
        <v>46266</v>
      </c>
      <c r="Q1091" s="31">
        <f t="shared" si="34"/>
        <v>940</v>
      </c>
      <c r="R1091" s="31">
        <f t="shared" si="35"/>
        <v>995</v>
      </c>
      <c r="S1091" s="29">
        <f>IF($Q1091&lt;Parâmetros!$E$19,$G1091-1,$G1091)</f>
        <v>46265</v>
      </c>
    </row>
    <row r="1092" spans="1:19" ht="15" customHeight="1" x14ac:dyDescent="0.25">
      <c r="A1092" s="122">
        <v>53665</v>
      </c>
      <c r="B1092" s="65" t="s">
        <v>215</v>
      </c>
      <c r="C1092" s="65" t="s">
        <v>288</v>
      </c>
      <c r="D1092" s="66">
        <v>46267</v>
      </c>
      <c r="E1092" s="67">
        <v>4.0199999999999996</v>
      </c>
      <c r="F1092" s="65" t="s">
        <v>255</v>
      </c>
      <c r="G1092" s="66">
        <v>46266</v>
      </c>
      <c r="H1092">
        <v>40510969</v>
      </c>
      <c r="I1092">
        <v>10</v>
      </c>
      <c r="J1092" s="65" t="s">
        <v>289</v>
      </c>
      <c r="K1092" s="65" t="s">
        <v>818</v>
      </c>
      <c r="L1092" s="66">
        <v>46266</v>
      </c>
      <c r="M1092" s="65" t="s">
        <v>261</v>
      </c>
      <c r="N1092" s="65" t="s">
        <v>264</v>
      </c>
      <c r="O1092" s="65" t="s">
        <v>259</v>
      </c>
      <c r="P1092" s="66">
        <v>46267</v>
      </c>
      <c r="Q1092" s="31">
        <f t="shared" si="34"/>
        <v>440</v>
      </c>
      <c r="R1092" s="31">
        <f t="shared" si="35"/>
        <v>681</v>
      </c>
      <c r="S1092" s="29">
        <f>IF($Q1092&lt;Parâmetros!$E$19,$G1092-1,$G1092)</f>
        <v>46266</v>
      </c>
    </row>
    <row r="1093" spans="1:19" ht="15" customHeight="1" x14ac:dyDescent="0.25">
      <c r="A1093" s="122">
        <v>53665</v>
      </c>
      <c r="B1093" s="65" t="s">
        <v>215</v>
      </c>
      <c r="C1093" s="65" t="s">
        <v>288</v>
      </c>
      <c r="D1093" s="66">
        <v>46268</v>
      </c>
      <c r="E1093" s="67">
        <v>4.0199999999999996</v>
      </c>
      <c r="F1093" s="65" t="s">
        <v>255</v>
      </c>
      <c r="G1093" s="66">
        <v>46266</v>
      </c>
      <c r="H1093">
        <v>40510969</v>
      </c>
      <c r="I1093">
        <v>10</v>
      </c>
      <c r="J1093" s="65" t="s">
        <v>289</v>
      </c>
      <c r="K1093" s="65" t="s">
        <v>818</v>
      </c>
      <c r="L1093" s="66">
        <v>46266</v>
      </c>
      <c r="M1093" s="65" t="s">
        <v>261</v>
      </c>
      <c r="N1093" s="65" t="s">
        <v>264</v>
      </c>
      <c r="O1093" s="65" t="s">
        <v>259</v>
      </c>
      <c r="P1093" s="66">
        <v>46268</v>
      </c>
      <c r="Q1093" s="31">
        <f t="shared" si="34"/>
        <v>440</v>
      </c>
      <c r="R1093" s="31">
        <f t="shared" si="35"/>
        <v>681</v>
      </c>
      <c r="S1093" s="29">
        <f>IF($Q1093&lt;Parâmetros!$E$19,$G1093-1,$G1093)</f>
        <v>46266</v>
      </c>
    </row>
    <row r="1094" spans="1:19" ht="15" customHeight="1" x14ac:dyDescent="0.25">
      <c r="A1094" s="122">
        <v>53665</v>
      </c>
      <c r="B1094" s="65" t="s">
        <v>215</v>
      </c>
      <c r="C1094" s="65" t="s">
        <v>288</v>
      </c>
      <c r="D1094" s="66">
        <v>46268</v>
      </c>
      <c r="E1094" s="67">
        <v>-4.0199999999999996</v>
      </c>
      <c r="F1094" s="65" t="s">
        <v>255</v>
      </c>
      <c r="G1094" s="66">
        <v>46266</v>
      </c>
      <c r="H1094">
        <v>40510969</v>
      </c>
      <c r="I1094">
        <v>10</v>
      </c>
      <c r="J1094" s="65" t="s">
        <v>289</v>
      </c>
      <c r="K1094" s="65" t="s">
        <v>818</v>
      </c>
      <c r="L1094" s="66">
        <v>46266</v>
      </c>
      <c r="M1094" s="65" t="s">
        <v>261</v>
      </c>
      <c r="N1094" s="65" t="s">
        <v>264</v>
      </c>
      <c r="O1094" s="65" t="s">
        <v>312</v>
      </c>
      <c r="P1094" s="66">
        <v>46269</v>
      </c>
      <c r="Q1094" s="31">
        <f t="shared" si="34"/>
        <v>440</v>
      </c>
      <c r="R1094" s="31">
        <f t="shared" si="35"/>
        <v>681</v>
      </c>
      <c r="S1094" s="29">
        <f>IF($Q1094&lt;Parâmetros!$E$19,$G1094-1,$G1094)</f>
        <v>46266</v>
      </c>
    </row>
    <row r="1095" spans="1:19" ht="15" customHeight="1" x14ac:dyDescent="0.25">
      <c r="A1095" s="122">
        <v>53665</v>
      </c>
      <c r="B1095" s="65" t="s">
        <v>215</v>
      </c>
      <c r="C1095" s="65" t="s">
        <v>288</v>
      </c>
      <c r="D1095" s="66">
        <v>46267</v>
      </c>
      <c r="E1095" s="67">
        <v>3.92</v>
      </c>
      <c r="F1095" s="65" t="s">
        <v>255</v>
      </c>
      <c r="G1095" s="66">
        <v>46266</v>
      </c>
      <c r="H1095">
        <v>40510969</v>
      </c>
      <c r="I1095">
        <v>10</v>
      </c>
      <c r="J1095" s="65" t="s">
        <v>305</v>
      </c>
      <c r="K1095" s="65" t="s">
        <v>311</v>
      </c>
      <c r="L1095" s="66">
        <v>46266</v>
      </c>
      <c r="M1095" s="65" t="s">
        <v>261</v>
      </c>
      <c r="N1095" s="65" t="s">
        <v>264</v>
      </c>
      <c r="O1095" s="65" t="s">
        <v>259</v>
      </c>
      <c r="P1095" s="66">
        <v>46267</v>
      </c>
      <c r="Q1095" s="31">
        <f t="shared" si="34"/>
        <v>760</v>
      </c>
      <c r="R1095" s="31">
        <f t="shared" si="35"/>
        <v>995</v>
      </c>
      <c r="S1095" s="29">
        <f>IF($Q1095&lt;Parâmetros!$E$19,$G1095-1,$G1095)</f>
        <v>46266</v>
      </c>
    </row>
    <row r="1096" spans="1:19" ht="15" customHeight="1" x14ac:dyDescent="0.25">
      <c r="A1096" s="122">
        <v>53665</v>
      </c>
      <c r="B1096" s="65" t="s">
        <v>215</v>
      </c>
      <c r="C1096" s="65" t="s">
        <v>288</v>
      </c>
      <c r="D1096" s="66">
        <v>46268</v>
      </c>
      <c r="E1096" s="67">
        <v>3.92</v>
      </c>
      <c r="F1096" s="65" t="s">
        <v>255</v>
      </c>
      <c r="G1096" s="66">
        <v>46266</v>
      </c>
      <c r="H1096">
        <v>40510969</v>
      </c>
      <c r="I1096">
        <v>10</v>
      </c>
      <c r="J1096" s="65" t="s">
        <v>305</v>
      </c>
      <c r="K1096" s="65" t="s">
        <v>311</v>
      </c>
      <c r="L1096" s="66">
        <v>46266</v>
      </c>
      <c r="M1096" s="65" t="s">
        <v>261</v>
      </c>
      <c r="N1096" s="65" t="s">
        <v>264</v>
      </c>
      <c r="O1096" s="65" t="s">
        <v>259</v>
      </c>
      <c r="P1096" s="66">
        <v>46268</v>
      </c>
      <c r="Q1096" s="31">
        <f t="shared" si="34"/>
        <v>760</v>
      </c>
      <c r="R1096" s="31">
        <f t="shared" si="35"/>
        <v>995</v>
      </c>
      <c r="S1096" s="29">
        <f>IF($Q1096&lt;Parâmetros!$E$19,$G1096-1,$G1096)</f>
        <v>46266</v>
      </c>
    </row>
    <row r="1097" spans="1:19" ht="15" customHeight="1" x14ac:dyDescent="0.25">
      <c r="A1097" s="122">
        <v>53665</v>
      </c>
      <c r="B1097" s="65" t="s">
        <v>215</v>
      </c>
      <c r="C1097" s="65" t="s">
        <v>288</v>
      </c>
      <c r="D1097" s="66">
        <v>46268</v>
      </c>
      <c r="E1097" s="67">
        <v>-3.92</v>
      </c>
      <c r="F1097" s="65" t="s">
        <v>255</v>
      </c>
      <c r="G1097" s="66">
        <v>46266</v>
      </c>
      <c r="H1097">
        <v>40510969</v>
      </c>
      <c r="I1097">
        <v>10</v>
      </c>
      <c r="J1097" s="65" t="s">
        <v>305</v>
      </c>
      <c r="K1097" s="65" t="s">
        <v>311</v>
      </c>
      <c r="L1097" s="66">
        <v>46266</v>
      </c>
      <c r="M1097" s="65" t="s">
        <v>261</v>
      </c>
      <c r="N1097" s="65" t="s">
        <v>264</v>
      </c>
      <c r="O1097" s="65" t="s">
        <v>312</v>
      </c>
      <c r="P1097" s="66">
        <v>46269</v>
      </c>
      <c r="Q1097" s="31">
        <f t="shared" si="34"/>
        <v>760</v>
      </c>
      <c r="R1097" s="31">
        <f t="shared" si="35"/>
        <v>995</v>
      </c>
      <c r="S1097" s="29">
        <f>IF($Q1097&lt;Parâmetros!$E$19,$G1097-1,$G1097)</f>
        <v>46266</v>
      </c>
    </row>
    <row r="1098" spans="1:19" ht="15" customHeight="1" x14ac:dyDescent="0.25">
      <c r="A1098" s="122">
        <v>53665</v>
      </c>
      <c r="B1098" s="65" t="s">
        <v>215</v>
      </c>
      <c r="C1098" s="65" t="s">
        <v>288</v>
      </c>
      <c r="D1098" s="66">
        <v>46268</v>
      </c>
      <c r="E1098" s="67">
        <v>2.67</v>
      </c>
      <c r="F1098" s="65" t="s">
        <v>255</v>
      </c>
      <c r="G1098" s="66">
        <v>46267</v>
      </c>
      <c r="H1098">
        <v>40511263</v>
      </c>
      <c r="I1098">
        <v>10</v>
      </c>
      <c r="J1098" s="65" t="s">
        <v>289</v>
      </c>
      <c r="K1098" s="65" t="s">
        <v>1153</v>
      </c>
      <c r="L1098" s="66">
        <v>46267</v>
      </c>
      <c r="M1098" s="65" t="s">
        <v>261</v>
      </c>
      <c r="N1098" s="65" t="s">
        <v>264</v>
      </c>
      <c r="O1098" s="65" t="s">
        <v>259</v>
      </c>
      <c r="P1098" s="66">
        <v>46268</v>
      </c>
      <c r="Q1098" s="31">
        <f t="shared" si="34"/>
        <v>440</v>
      </c>
      <c r="R1098" s="31">
        <f t="shared" si="35"/>
        <v>600</v>
      </c>
      <c r="S1098" s="29">
        <f>IF($Q1098&lt;Parâmetros!$E$19,$G1098-1,$G1098)</f>
        <v>46267</v>
      </c>
    </row>
    <row r="1099" spans="1:19" ht="15" customHeight="1" x14ac:dyDescent="0.25">
      <c r="A1099" s="122">
        <v>53665</v>
      </c>
      <c r="B1099" s="65" t="s">
        <v>215</v>
      </c>
      <c r="C1099" s="65" t="s">
        <v>288</v>
      </c>
      <c r="D1099" s="66">
        <v>46268</v>
      </c>
      <c r="E1099" s="67">
        <v>2.67</v>
      </c>
      <c r="F1099" s="65" t="s">
        <v>255</v>
      </c>
      <c r="G1099" s="66">
        <v>46267</v>
      </c>
      <c r="H1099">
        <v>40511263</v>
      </c>
      <c r="I1099">
        <v>10</v>
      </c>
      <c r="J1099" s="65" t="s">
        <v>289</v>
      </c>
      <c r="K1099" s="65" t="s">
        <v>1153</v>
      </c>
      <c r="L1099" s="66">
        <v>46267</v>
      </c>
      <c r="M1099" s="65" t="s">
        <v>261</v>
      </c>
      <c r="N1099" s="65" t="s">
        <v>264</v>
      </c>
      <c r="O1099" s="65" t="s">
        <v>259</v>
      </c>
      <c r="P1099" s="66">
        <v>46268</v>
      </c>
      <c r="Q1099" s="31">
        <f t="shared" si="34"/>
        <v>440</v>
      </c>
      <c r="R1099" s="31">
        <f t="shared" si="35"/>
        <v>600</v>
      </c>
      <c r="S1099" s="29">
        <f>IF($Q1099&lt;Parâmetros!$E$19,$G1099-1,$G1099)</f>
        <v>46267</v>
      </c>
    </row>
    <row r="1100" spans="1:19" ht="15" customHeight="1" x14ac:dyDescent="0.25">
      <c r="A1100" s="122">
        <v>53665</v>
      </c>
      <c r="B1100" s="65" t="s">
        <v>215</v>
      </c>
      <c r="C1100" s="65" t="s">
        <v>288</v>
      </c>
      <c r="D1100" s="66">
        <v>46268</v>
      </c>
      <c r="E1100" s="67">
        <v>-2.67</v>
      </c>
      <c r="F1100" s="65" t="s">
        <v>255</v>
      </c>
      <c r="G1100" s="66">
        <v>46267</v>
      </c>
      <c r="H1100">
        <v>40511263</v>
      </c>
      <c r="I1100">
        <v>10</v>
      </c>
      <c r="J1100" s="65" t="s">
        <v>289</v>
      </c>
      <c r="K1100" s="65" t="s">
        <v>1153</v>
      </c>
      <c r="L1100" s="66">
        <v>46267</v>
      </c>
      <c r="M1100" s="65" t="s">
        <v>261</v>
      </c>
      <c r="N1100" s="65" t="s">
        <v>264</v>
      </c>
      <c r="O1100" s="65" t="s">
        <v>312</v>
      </c>
      <c r="P1100" s="66">
        <v>46269</v>
      </c>
      <c r="Q1100" s="31">
        <f t="shared" si="34"/>
        <v>440</v>
      </c>
      <c r="R1100" s="31">
        <f t="shared" si="35"/>
        <v>600</v>
      </c>
      <c r="S1100" s="29">
        <f>IF($Q1100&lt;Parâmetros!$E$19,$G1100-1,$G1100)</f>
        <v>46267</v>
      </c>
    </row>
    <row r="1101" spans="1:19" ht="15" customHeight="1" x14ac:dyDescent="0.25">
      <c r="A1101" s="122">
        <v>53665</v>
      </c>
      <c r="B1101" s="65" t="s">
        <v>215</v>
      </c>
      <c r="C1101" s="65" t="s">
        <v>288</v>
      </c>
      <c r="D1101" s="66">
        <v>46268</v>
      </c>
      <c r="E1101" s="67">
        <v>2.83</v>
      </c>
      <c r="F1101" s="65" t="s">
        <v>255</v>
      </c>
      <c r="G1101" s="66">
        <v>46267</v>
      </c>
      <c r="H1101">
        <v>40510717</v>
      </c>
      <c r="I1101">
        <v>10</v>
      </c>
      <c r="J1101" s="65" t="s">
        <v>1228</v>
      </c>
      <c r="K1101" s="65" t="s">
        <v>1053</v>
      </c>
      <c r="L1101" s="66">
        <v>46267</v>
      </c>
      <c r="M1101" s="65" t="s">
        <v>261</v>
      </c>
      <c r="N1101" s="65" t="s">
        <v>264</v>
      </c>
      <c r="O1101" s="65" t="s">
        <v>259</v>
      </c>
      <c r="P1101" s="66">
        <v>46268</v>
      </c>
      <c r="Q1101" s="31">
        <f t="shared" si="34"/>
        <v>610</v>
      </c>
      <c r="R1101" s="31">
        <f t="shared" si="35"/>
        <v>780</v>
      </c>
      <c r="S1101" s="29">
        <f>IF($Q1101&lt;Parâmetros!$E$19,$G1101-1,$G1101)</f>
        <v>46267</v>
      </c>
    </row>
    <row r="1102" spans="1:19" ht="15" customHeight="1" x14ac:dyDescent="0.25">
      <c r="A1102" s="122">
        <v>53665</v>
      </c>
      <c r="B1102" s="65" t="s">
        <v>215</v>
      </c>
      <c r="C1102" s="65" t="s">
        <v>288</v>
      </c>
      <c r="D1102" s="66">
        <v>46268</v>
      </c>
      <c r="E1102" s="67">
        <v>2.42</v>
      </c>
      <c r="F1102" s="65" t="s">
        <v>255</v>
      </c>
      <c r="G1102" s="66">
        <v>46267</v>
      </c>
      <c r="H1102">
        <v>40511264</v>
      </c>
      <c r="I1102">
        <v>10</v>
      </c>
      <c r="J1102" s="65" t="s">
        <v>1229</v>
      </c>
      <c r="K1102" s="65" t="s">
        <v>311</v>
      </c>
      <c r="L1102" s="66">
        <v>46267</v>
      </c>
      <c r="M1102" s="65" t="s">
        <v>261</v>
      </c>
      <c r="N1102" s="65" t="s">
        <v>264</v>
      </c>
      <c r="O1102" s="65" t="s">
        <v>259</v>
      </c>
      <c r="P1102" s="66">
        <v>46268</v>
      </c>
      <c r="Q1102" s="31">
        <f t="shared" si="34"/>
        <v>850</v>
      </c>
      <c r="R1102" s="31">
        <f t="shared" si="35"/>
        <v>995</v>
      </c>
      <c r="S1102" s="29">
        <f>IF($Q1102&lt;Parâmetros!$E$19,$G1102-1,$G1102)</f>
        <v>46267</v>
      </c>
    </row>
    <row r="1103" spans="1:19" ht="15" customHeight="1" x14ac:dyDescent="0.25">
      <c r="A1103" s="122">
        <v>53665</v>
      </c>
      <c r="B1103" s="65" t="s">
        <v>215</v>
      </c>
      <c r="C1103" s="65" t="s">
        <v>288</v>
      </c>
      <c r="D1103" s="66">
        <v>46272</v>
      </c>
      <c r="E1103" s="67">
        <v>1.83</v>
      </c>
      <c r="F1103" s="65" t="s">
        <v>255</v>
      </c>
      <c r="G1103" s="66">
        <v>46268</v>
      </c>
      <c r="H1103">
        <v>40508654</v>
      </c>
      <c r="I1103">
        <v>20</v>
      </c>
      <c r="J1103" s="65" t="s">
        <v>1045</v>
      </c>
      <c r="K1103" s="65" t="s">
        <v>302</v>
      </c>
      <c r="L1103" s="66">
        <v>46268</v>
      </c>
      <c r="M1103" s="65" t="s">
        <v>261</v>
      </c>
      <c r="N1103" s="65" t="s">
        <v>264</v>
      </c>
      <c r="O1103" s="65" t="s">
        <v>259</v>
      </c>
      <c r="P1103" s="66">
        <v>46272</v>
      </c>
      <c r="Q1103" s="31">
        <f t="shared" si="34"/>
        <v>570</v>
      </c>
      <c r="R1103" s="31">
        <f t="shared" si="35"/>
        <v>680</v>
      </c>
      <c r="S1103" s="29">
        <f>IF($Q1103&lt;Parâmetros!$E$19,$G1103-1,$G1103)</f>
        <v>46268</v>
      </c>
    </row>
    <row r="1104" spans="1:19" ht="15" customHeight="1" x14ac:dyDescent="0.25">
      <c r="A1104" s="122">
        <v>53665</v>
      </c>
      <c r="B1104" s="65" t="s">
        <v>215</v>
      </c>
      <c r="C1104" s="65" t="s">
        <v>288</v>
      </c>
      <c r="D1104" s="66">
        <v>46271</v>
      </c>
      <c r="E1104" s="67">
        <v>4.67</v>
      </c>
      <c r="F1104" s="65" t="s">
        <v>255</v>
      </c>
      <c r="G1104" s="66">
        <v>46271</v>
      </c>
      <c r="H1104">
        <v>40512486</v>
      </c>
      <c r="I1104">
        <v>10</v>
      </c>
      <c r="J1104" s="65" t="s">
        <v>289</v>
      </c>
      <c r="K1104" s="65" t="s">
        <v>294</v>
      </c>
      <c r="L1104" s="66">
        <v>46271</v>
      </c>
      <c r="M1104" s="65" t="s">
        <v>261</v>
      </c>
      <c r="N1104" s="65" t="s">
        <v>264</v>
      </c>
      <c r="O1104" s="65" t="s">
        <v>259</v>
      </c>
      <c r="P1104" s="66">
        <v>46271</v>
      </c>
      <c r="Q1104" s="31">
        <f t="shared" si="34"/>
        <v>440</v>
      </c>
      <c r="R1104" s="31">
        <f t="shared" si="35"/>
        <v>720</v>
      </c>
      <c r="S1104" s="29">
        <f>IF($Q1104&lt;Parâmetros!$E$19,$G1104-1,$G1104)</f>
        <v>46271</v>
      </c>
    </row>
    <row r="1105" spans="1:19" ht="15" customHeight="1" x14ac:dyDescent="0.25">
      <c r="A1105" s="122">
        <v>53665</v>
      </c>
      <c r="B1105" s="65" t="s">
        <v>215</v>
      </c>
      <c r="C1105" s="65" t="s">
        <v>288</v>
      </c>
      <c r="D1105" s="66">
        <v>46271</v>
      </c>
      <c r="E1105" s="67">
        <v>1.33</v>
      </c>
      <c r="F1105" s="65" t="s">
        <v>255</v>
      </c>
      <c r="G1105" s="66">
        <v>46271</v>
      </c>
      <c r="H1105">
        <v>40510421</v>
      </c>
      <c r="I1105">
        <v>10</v>
      </c>
      <c r="J1105" s="65" t="s">
        <v>336</v>
      </c>
      <c r="K1105" s="65" t="s">
        <v>1048</v>
      </c>
      <c r="L1105" s="66">
        <v>46271</v>
      </c>
      <c r="M1105" s="65" t="s">
        <v>261</v>
      </c>
      <c r="N1105" s="65" t="s">
        <v>264</v>
      </c>
      <c r="O1105" s="65" t="s">
        <v>259</v>
      </c>
      <c r="P1105" s="66">
        <v>46271</v>
      </c>
      <c r="Q1105" s="31">
        <f t="shared" si="34"/>
        <v>790</v>
      </c>
      <c r="R1105" s="31">
        <f t="shared" si="35"/>
        <v>870</v>
      </c>
      <c r="S1105" s="29">
        <f>IF($Q1105&lt;Parâmetros!$E$19,$G1105-1,$G1105)</f>
        <v>46271</v>
      </c>
    </row>
    <row r="1106" spans="1:19" ht="15" customHeight="1" x14ac:dyDescent="0.25">
      <c r="A1106" s="122">
        <v>53665</v>
      </c>
      <c r="B1106" s="65" t="s">
        <v>215</v>
      </c>
      <c r="C1106" s="65" t="s">
        <v>288</v>
      </c>
      <c r="D1106" s="66">
        <v>46272</v>
      </c>
      <c r="E1106" s="67">
        <v>0.67</v>
      </c>
      <c r="F1106" s="65" t="s">
        <v>255</v>
      </c>
      <c r="G1106" s="66">
        <v>46271</v>
      </c>
      <c r="H1106">
        <v>40503382</v>
      </c>
      <c r="I1106">
        <v>10</v>
      </c>
      <c r="J1106" s="65" t="s">
        <v>749</v>
      </c>
      <c r="K1106" s="65" t="s">
        <v>297</v>
      </c>
      <c r="L1106" s="66">
        <v>46271</v>
      </c>
      <c r="M1106" s="65" t="s">
        <v>261</v>
      </c>
      <c r="N1106" s="65" t="s">
        <v>264</v>
      </c>
      <c r="O1106" s="65" t="s">
        <v>259</v>
      </c>
      <c r="P1106" s="66">
        <v>46272</v>
      </c>
      <c r="Q1106" s="31">
        <f t="shared" si="34"/>
        <v>880</v>
      </c>
      <c r="R1106" s="31">
        <f t="shared" si="35"/>
        <v>920</v>
      </c>
      <c r="S1106" s="29">
        <f>IF($Q1106&lt;Parâmetros!$E$19,$G1106-1,$G1106)</f>
        <v>46271</v>
      </c>
    </row>
    <row r="1107" spans="1:19" ht="15" customHeight="1" x14ac:dyDescent="0.25">
      <c r="A1107" s="122">
        <v>53665</v>
      </c>
      <c r="B1107" s="65" t="s">
        <v>215</v>
      </c>
      <c r="C1107" s="65" t="s">
        <v>288</v>
      </c>
      <c r="D1107" s="66">
        <v>46273</v>
      </c>
      <c r="E1107" s="67">
        <v>0.67</v>
      </c>
      <c r="F1107" s="65" t="s">
        <v>255</v>
      </c>
      <c r="G1107" s="66">
        <v>46272</v>
      </c>
      <c r="H1107">
        <v>40490141</v>
      </c>
      <c r="I1107">
        <v>30</v>
      </c>
      <c r="J1107" s="65" t="s">
        <v>289</v>
      </c>
      <c r="K1107" s="65" t="s">
        <v>291</v>
      </c>
      <c r="L1107" s="66">
        <v>46272</v>
      </c>
      <c r="M1107" s="65" t="s">
        <v>261</v>
      </c>
      <c r="N1107" s="65" t="s">
        <v>264</v>
      </c>
      <c r="O1107" s="65" t="s">
        <v>259</v>
      </c>
      <c r="P1107" s="66">
        <v>46273</v>
      </c>
      <c r="Q1107" s="31">
        <f t="shared" si="34"/>
        <v>440</v>
      </c>
      <c r="R1107" s="31">
        <f t="shared" si="35"/>
        <v>480</v>
      </c>
      <c r="S1107" s="29">
        <f>IF($Q1107&lt;Parâmetros!$E$19,$G1107-1,$G1107)</f>
        <v>46272</v>
      </c>
    </row>
    <row r="1108" spans="1:19" ht="15" customHeight="1" x14ac:dyDescent="0.25">
      <c r="A1108" s="122">
        <v>53665</v>
      </c>
      <c r="B1108" s="65" t="s">
        <v>215</v>
      </c>
      <c r="C1108" s="65" t="s">
        <v>288</v>
      </c>
      <c r="D1108" s="66">
        <v>46273</v>
      </c>
      <c r="E1108" s="67">
        <v>3.17</v>
      </c>
      <c r="F1108" s="65" t="s">
        <v>255</v>
      </c>
      <c r="G1108" s="66">
        <v>46272</v>
      </c>
      <c r="H1108">
        <v>40512756</v>
      </c>
      <c r="I1108">
        <v>20</v>
      </c>
      <c r="J1108" s="65" t="s">
        <v>2752</v>
      </c>
      <c r="K1108" s="65" t="s">
        <v>302</v>
      </c>
      <c r="L1108" s="66">
        <v>46272</v>
      </c>
      <c r="M1108" s="65" t="s">
        <v>261</v>
      </c>
      <c r="N1108">
        <v>3010492</v>
      </c>
      <c r="O1108" s="65" t="s">
        <v>259</v>
      </c>
      <c r="P1108" s="66">
        <v>46273</v>
      </c>
      <c r="Q1108" s="31">
        <f t="shared" si="34"/>
        <v>490</v>
      </c>
      <c r="R1108" s="31">
        <f t="shared" si="35"/>
        <v>680</v>
      </c>
      <c r="S1108" s="29">
        <f>IF($Q1108&lt;Parâmetros!$E$19,$G1108-1,$G1108)</f>
        <v>46272</v>
      </c>
    </row>
    <row r="1109" spans="1:19" ht="15" customHeight="1" x14ac:dyDescent="0.25">
      <c r="A1109" s="122">
        <v>53665</v>
      </c>
      <c r="B1109" s="65" t="s">
        <v>215</v>
      </c>
      <c r="C1109" s="65" t="s">
        <v>288</v>
      </c>
      <c r="D1109" s="66">
        <v>46273</v>
      </c>
      <c r="E1109" s="67">
        <v>2.67</v>
      </c>
      <c r="F1109" s="65" t="s">
        <v>255</v>
      </c>
      <c r="G1109" s="66">
        <v>46272</v>
      </c>
      <c r="H1109">
        <v>40512756</v>
      </c>
      <c r="I1109">
        <v>20</v>
      </c>
      <c r="J1109" s="65" t="s">
        <v>305</v>
      </c>
      <c r="K1109" s="65" t="s">
        <v>297</v>
      </c>
      <c r="L1109" s="66">
        <v>46272</v>
      </c>
      <c r="M1109" s="65" t="s">
        <v>261</v>
      </c>
      <c r="N1109">
        <v>3010492</v>
      </c>
      <c r="O1109" s="65" t="s">
        <v>259</v>
      </c>
      <c r="P1109" s="66">
        <v>46273</v>
      </c>
      <c r="Q1109" s="31">
        <f t="shared" si="34"/>
        <v>760</v>
      </c>
      <c r="R1109" s="31">
        <f t="shared" si="35"/>
        <v>920</v>
      </c>
      <c r="S1109" s="29">
        <f>IF($Q1109&lt;Parâmetros!$E$19,$G1109-1,$G1109)</f>
        <v>46272</v>
      </c>
    </row>
    <row r="1110" spans="1:19" ht="15" customHeight="1" x14ac:dyDescent="0.25">
      <c r="A1110" s="122">
        <v>53665</v>
      </c>
      <c r="B1110" s="65" t="s">
        <v>215</v>
      </c>
      <c r="C1110" s="65" t="s">
        <v>288</v>
      </c>
      <c r="D1110" s="66">
        <v>46273</v>
      </c>
      <c r="E1110" s="67">
        <v>4.05</v>
      </c>
      <c r="F1110" s="65" t="s">
        <v>255</v>
      </c>
      <c r="G1110" s="66">
        <v>46273</v>
      </c>
      <c r="H1110">
        <v>40505583</v>
      </c>
      <c r="I1110">
        <v>10</v>
      </c>
      <c r="J1110" s="65" t="s">
        <v>2703</v>
      </c>
      <c r="K1110" s="65" t="s">
        <v>2704</v>
      </c>
      <c r="L1110" s="66">
        <v>46273</v>
      </c>
      <c r="M1110" s="65" t="s">
        <v>261</v>
      </c>
      <c r="N1110" s="65" t="s">
        <v>264</v>
      </c>
      <c r="O1110" s="65" t="s">
        <v>259</v>
      </c>
      <c r="P1110" s="66">
        <v>46273</v>
      </c>
      <c r="Q1110" s="31">
        <f t="shared" si="34"/>
        <v>443</v>
      </c>
      <c r="R1110" s="31">
        <f t="shared" si="35"/>
        <v>686</v>
      </c>
      <c r="S1110" s="29">
        <f>IF($Q1110&lt;Parâmetros!$E$19,$G1110-1,$G1110)</f>
        <v>46273</v>
      </c>
    </row>
    <row r="1111" spans="1:19" ht="15" customHeight="1" x14ac:dyDescent="0.25">
      <c r="A1111" s="122">
        <v>53665</v>
      </c>
      <c r="B1111" s="65" t="s">
        <v>215</v>
      </c>
      <c r="C1111" s="65" t="s">
        <v>288</v>
      </c>
      <c r="D1111" s="66">
        <v>46273</v>
      </c>
      <c r="E1111" s="67">
        <v>1</v>
      </c>
      <c r="F1111" s="65" t="s">
        <v>255</v>
      </c>
      <c r="G1111" s="66">
        <v>46273</v>
      </c>
      <c r="H1111">
        <v>40512756</v>
      </c>
      <c r="I1111">
        <v>20</v>
      </c>
      <c r="J1111" s="65" t="s">
        <v>305</v>
      </c>
      <c r="K1111" s="65" t="s">
        <v>891</v>
      </c>
      <c r="L1111" s="66">
        <v>46273</v>
      </c>
      <c r="M1111" s="65" t="s">
        <v>261</v>
      </c>
      <c r="N1111">
        <v>3010492</v>
      </c>
      <c r="O1111" s="65" t="s">
        <v>259</v>
      </c>
      <c r="P1111" s="66">
        <v>46273</v>
      </c>
      <c r="Q1111" s="31">
        <f t="shared" si="34"/>
        <v>760</v>
      </c>
      <c r="R1111" s="31">
        <f t="shared" si="35"/>
        <v>820</v>
      </c>
      <c r="S1111" s="29">
        <f>IF($Q1111&lt;Parâmetros!$E$19,$G1111-1,$G1111)</f>
        <v>46273</v>
      </c>
    </row>
    <row r="1112" spans="1:19" ht="15" customHeight="1" x14ac:dyDescent="0.25">
      <c r="A1112" s="122">
        <v>53665</v>
      </c>
      <c r="B1112" s="65" t="s">
        <v>215</v>
      </c>
      <c r="C1112" s="65" t="s">
        <v>288</v>
      </c>
      <c r="D1112" s="66">
        <v>46274</v>
      </c>
      <c r="E1112" s="67">
        <v>1</v>
      </c>
      <c r="F1112" s="65" t="s">
        <v>255</v>
      </c>
      <c r="G1112" s="66">
        <v>46273</v>
      </c>
      <c r="H1112">
        <v>40512756</v>
      </c>
      <c r="I1112">
        <v>20</v>
      </c>
      <c r="J1112" s="65" t="s">
        <v>305</v>
      </c>
      <c r="K1112" s="65" t="s">
        <v>891</v>
      </c>
      <c r="L1112" s="66">
        <v>46273</v>
      </c>
      <c r="M1112" s="65" t="s">
        <v>261</v>
      </c>
      <c r="N1112">
        <v>3010492</v>
      </c>
      <c r="O1112" s="65" t="s">
        <v>259</v>
      </c>
      <c r="P1112" s="66">
        <v>46274</v>
      </c>
      <c r="Q1112" s="31">
        <f t="shared" si="34"/>
        <v>760</v>
      </c>
      <c r="R1112" s="31">
        <f t="shared" si="35"/>
        <v>820</v>
      </c>
      <c r="S1112" s="29">
        <f>IF($Q1112&lt;Parâmetros!$E$19,$G1112-1,$G1112)</f>
        <v>46273</v>
      </c>
    </row>
    <row r="1113" spans="1:19" ht="15" customHeight="1" x14ac:dyDescent="0.25">
      <c r="A1113" s="122">
        <v>53665</v>
      </c>
      <c r="B1113" s="65" t="s">
        <v>215</v>
      </c>
      <c r="C1113" s="65" t="s">
        <v>288</v>
      </c>
      <c r="D1113" s="66">
        <v>46274</v>
      </c>
      <c r="E1113" s="67">
        <v>2.75</v>
      </c>
      <c r="F1113" s="65" t="s">
        <v>255</v>
      </c>
      <c r="G1113" s="66">
        <v>46273</v>
      </c>
      <c r="H1113">
        <v>40503382</v>
      </c>
      <c r="I1113">
        <v>10</v>
      </c>
      <c r="J1113" s="65" t="s">
        <v>2753</v>
      </c>
      <c r="K1113" s="65" t="s">
        <v>311</v>
      </c>
      <c r="L1113" s="66">
        <v>46273</v>
      </c>
      <c r="M1113" s="65" t="s">
        <v>261</v>
      </c>
      <c r="N1113" s="65" t="s">
        <v>264</v>
      </c>
      <c r="O1113" s="65" t="s">
        <v>259</v>
      </c>
      <c r="P1113" s="66">
        <v>46274</v>
      </c>
      <c r="Q1113" s="31">
        <f t="shared" si="34"/>
        <v>830</v>
      </c>
      <c r="R1113" s="31">
        <f t="shared" si="35"/>
        <v>995</v>
      </c>
      <c r="S1113" s="29">
        <f>IF($Q1113&lt;Parâmetros!$E$19,$G1113-1,$G1113)</f>
        <v>46273</v>
      </c>
    </row>
    <row r="1114" spans="1:19" ht="15" customHeight="1" x14ac:dyDescent="0.25">
      <c r="A1114" s="122">
        <v>53665</v>
      </c>
      <c r="B1114" s="65" t="s">
        <v>215</v>
      </c>
      <c r="C1114" s="65" t="s">
        <v>288</v>
      </c>
      <c r="D1114" s="66">
        <v>46274</v>
      </c>
      <c r="E1114" s="67">
        <v>4</v>
      </c>
      <c r="F1114" s="65" t="s">
        <v>255</v>
      </c>
      <c r="G1114" s="66">
        <v>46274</v>
      </c>
      <c r="H1114">
        <v>40503382</v>
      </c>
      <c r="I1114">
        <v>10</v>
      </c>
      <c r="J1114" s="65" t="s">
        <v>289</v>
      </c>
      <c r="K1114" s="65" t="s">
        <v>302</v>
      </c>
      <c r="L1114" s="66">
        <v>46274</v>
      </c>
      <c r="M1114" s="65" t="s">
        <v>261</v>
      </c>
      <c r="N1114" s="65" t="s">
        <v>264</v>
      </c>
      <c r="O1114" s="65" t="s">
        <v>259</v>
      </c>
      <c r="P1114" s="66">
        <v>46274</v>
      </c>
      <c r="Q1114" s="31">
        <f t="shared" si="34"/>
        <v>440</v>
      </c>
      <c r="R1114" s="31">
        <f t="shared" si="35"/>
        <v>680</v>
      </c>
      <c r="S1114" s="29">
        <f>IF($Q1114&lt;Parâmetros!$E$19,$G1114-1,$G1114)</f>
        <v>46274</v>
      </c>
    </row>
    <row r="1115" spans="1:19" ht="15" customHeight="1" x14ac:dyDescent="0.25">
      <c r="A1115" s="122">
        <v>53665</v>
      </c>
      <c r="B1115" s="65" t="s">
        <v>215</v>
      </c>
      <c r="C1115" s="65" t="s">
        <v>288</v>
      </c>
      <c r="D1115" s="66">
        <v>46274</v>
      </c>
      <c r="E1115" s="67">
        <v>3.92</v>
      </c>
      <c r="F1115" s="65" t="s">
        <v>255</v>
      </c>
      <c r="G1115" s="66">
        <v>46274</v>
      </c>
      <c r="H1115">
        <v>40511680</v>
      </c>
      <c r="I1115">
        <v>10</v>
      </c>
      <c r="J1115" s="65" t="s">
        <v>305</v>
      </c>
      <c r="K1115" s="65" t="s">
        <v>311</v>
      </c>
      <c r="L1115" s="66">
        <v>46274</v>
      </c>
      <c r="M1115" s="65" t="s">
        <v>261</v>
      </c>
      <c r="N1115" s="65" t="s">
        <v>264</v>
      </c>
      <c r="O1115" s="65" t="s">
        <v>259</v>
      </c>
      <c r="P1115" s="66">
        <v>46274</v>
      </c>
      <c r="Q1115" s="31">
        <f t="shared" si="34"/>
        <v>760</v>
      </c>
      <c r="R1115" s="31">
        <f t="shared" si="35"/>
        <v>995</v>
      </c>
      <c r="S1115" s="29">
        <f>IF($Q1115&lt;Parâmetros!$E$19,$G1115-1,$G1115)</f>
        <v>46274</v>
      </c>
    </row>
    <row r="1116" spans="1:19" ht="15" customHeight="1" x14ac:dyDescent="0.25">
      <c r="A1116" s="122">
        <v>53665</v>
      </c>
      <c r="B1116" s="65" t="s">
        <v>215</v>
      </c>
      <c r="C1116" s="65" t="s">
        <v>288</v>
      </c>
      <c r="D1116" s="66">
        <v>46275</v>
      </c>
      <c r="E1116" s="67">
        <v>5.81</v>
      </c>
      <c r="F1116" s="65" t="s">
        <v>255</v>
      </c>
      <c r="G1116" s="66">
        <v>46275</v>
      </c>
      <c r="H1116">
        <v>40496567</v>
      </c>
      <c r="I1116">
        <v>30</v>
      </c>
      <c r="J1116" s="65" t="s">
        <v>3136</v>
      </c>
      <c r="K1116" s="65" t="s">
        <v>3137</v>
      </c>
      <c r="L1116" s="66">
        <v>46275</v>
      </c>
      <c r="M1116" s="65" t="s">
        <v>261</v>
      </c>
      <c r="N1116">
        <v>3010404</v>
      </c>
      <c r="O1116" s="65" t="s">
        <v>259</v>
      </c>
      <c r="P1116" s="66">
        <v>46275</v>
      </c>
      <c r="Q1116" s="31">
        <f t="shared" si="34"/>
        <v>434</v>
      </c>
      <c r="R1116" s="31">
        <f t="shared" si="35"/>
        <v>783</v>
      </c>
      <c r="S1116" s="29">
        <f>IF($Q1116&lt;Parâmetros!$E$19,$G1116-1,$G1116)</f>
        <v>46275</v>
      </c>
    </row>
    <row r="1117" spans="1:19" ht="15" customHeight="1" x14ac:dyDescent="0.25">
      <c r="A1117" s="122">
        <v>53665</v>
      </c>
      <c r="B1117" s="65" t="s">
        <v>215</v>
      </c>
      <c r="C1117" s="65" t="s">
        <v>288</v>
      </c>
      <c r="D1117" s="66">
        <v>46275</v>
      </c>
      <c r="E1117" s="67">
        <v>2.3199999999999998</v>
      </c>
      <c r="F1117" s="65" t="s">
        <v>255</v>
      </c>
      <c r="G1117" s="66">
        <v>46275</v>
      </c>
      <c r="H1117">
        <v>40513314</v>
      </c>
      <c r="I1117">
        <v>30</v>
      </c>
      <c r="J1117" s="65" t="s">
        <v>3138</v>
      </c>
      <c r="K1117" s="65" t="s">
        <v>3139</v>
      </c>
      <c r="L1117" s="66">
        <v>46275</v>
      </c>
      <c r="M1117" s="65" t="s">
        <v>261</v>
      </c>
      <c r="N1117">
        <v>3012986</v>
      </c>
      <c r="O1117" s="65" t="s">
        <v>259</v>
      </c>
      <c r="P1117" s="66">
        <v>46275</v>
      </c>
      <c r="Q1117" s="31">
        <f t="shared" si="34"/>
        <v>854</v>
      </c>
      <c r="R1117" s="31">
        <f t="shared" si="35"/>
        <v>994</v>
      </c>
      <c r="S1117" s="29">
        <f>IF($Q1117&lt;Parâmetros!$E$19,$G1117-1,$G1117)</f>
        <v>46275</v>
      </c>
    </row>
    <row r="1118" spans="1:19" ht="15" customHeight="1" x14ac:dyDescent="0.25">
      <c r="A1118" s="122">
        <v>53665</v>
      </c>
      <c r="B1118" s="65" t="s">
        <v>215</v>
      </c>
      <c r="C1118" s="65" t="s">
        <v>288</v>
      </c>
      <c r="D1118" s="66">
        <v>46276</v>
      </c>
      <c r="E1118" s="67">
        <v>3.92</v>
      </c>
      <c r="F1118" s="65" t="s">
        <v>255</v>
      </c>
      <c r="G1118" s="66">
        <v>46276</v>
      </c>
      <c r="H1118">
        <v>40511680</v>
      </c>
      <c r="I1118">
        <v>10</v>
      </c>
      <c r="J1118" s="65" t="s">
        <v>3447</v>
      </c>
      <c r="K1118" s="65" t="s">
        <v>3448</v>
      </c>
      <c r="L1118" s="66">
        <v>46276</v>
      </c>
      <c r="M1118" s="65" t="s">
        <v>261</v>
      </c>
      <c r="N1118" s="65" t="s">
        <v>264</v>
      </c>
      <c r="O1118" s="65" t="s">
        <v>259</v>
      </c>
      <c r="P1118" s="66">
        <v>46276</v>
      </c>
      <c r="Q1118" s="31">
        <f t="shared" si="34"/>
        <v>440</v>
      </c>
      <c r="R1118" s="31">
        <f t="shared" si="35"/>
        <v>676</v>
      </c>
      <c r="S1118" s="29">
        <f>IF($Q1118&lt;Parâmetros!$E$19,$G1118-1,$G1118)</f>
        <v>46276</v>
      </c>
    </row>
    <row r="1119" spans="1:19" ht="15" customHeight="1" x14ac:dyDescent="0.25">
      <c r="A1119" s="122">
        <v>53665</v>
      </c>
      <c r="B1119" s="65" t="s">
        <v>215</v>
      </c>
      <c r="C1119" s="65" t="s">
        <v>288</v>
      </c>
      <c r="D1119" s="66">
        <v>46276</v>
      </c>
      <c r="E1119" s="67">
        <v>1.29</v>
      </c>
      <c r="F1119" s="65" t="s">
        <v>255</v>
      </c>
      <c r="G1119" s="66">
        <v>46276</v>
      </c>
      <c r="H1119">
        <v>40500737</v>
      </c>
      <c r="I1119">
        <v>50</v>
      </c>
      <c r="J1119" s="65" t="s">
        <v>3449</v>
      </c>
      <c r="K1119" s="65" t="s">
        <v>3450</v>
      </c>
      <c r="L1119" s="66">
        <v>46276</v>
      </c>
      <c r="M1119" s="65" t="s">
        <v>261</v>
      </c>
      <c r="N1119" s="65" t="s">
        <v>264</v>
      </c>
      <c r="O1119" s="65" t="s">
        <v>259</v>
      </c>
      <c r="P1119" s="66">
        <v>46276</v>
      </c>
      <c r="Q1119" s="31">
        <f t="shared" si="34"/>
        <v>763</v>
      </c>
      <c r="R1119" s="31">
        <f t="shared" si="35"/>
        <v>840</v>
      </c>
      <c r="S1119" s="29">
        <f>IF($Q1119&lt;Parâmetros!$E$19,$G1119-1,$G1119)</f>
        <v>46276</v>
      </c>
    </row>
    <row r="1120" spans="1:19" ht="15" customHeight="1" x14ac:dyDescent="0.25">
      <c r="A1120" s="122">
        <v>53665</v>
      </c>
      <c r="B1120" s="65" t="s">
        <v>215</v>
      </c>
      <c r="C1120" s="65" t="s">
        <v>288</v>
      </c>
      <c r="D1120" s="66">
        <v>46276</v>
      </c>
      <c r="E1120" s="67">
        <v>2.37</v>
      </c>
      <c r="F1120" s="65" t="s">
        <v>255</v>
      </c>
      <c r="G1120" s="66">
        <v>46276</v>
      </c>
      <c r="H1120">
        <v>40496567</v>
      </c>
      <c r="I1120">
        <v>30</v>
      </c>
      <c r="J1120" s="65" t="s">
        <v>3451</v>
      </c>
      <c r="K1120" s="65" t="s">
        <v>3452</v>
      </c>
      <c r="L1120" s="66">
        <v>46276</v>
      </c>
      <c r="M1120" s="65" t="s">
        <v>261</v>
      </c>
      <c r="N1120">
        <v>3010404</v>
      </c>
      <c r="O1120" s="65" t="s">
        <v>259</v>
      </c>
      <c r="P1120" s="66">
        <v>46276</v>
      </c>
      <c r="Q1120" s="31">
        <f t="shared" si="34"/>
        <v>849</v>
      </c>
      <c r="R1120" s="31">
        <f t="shared" si="35"/>
        <v>991</v>
      </c>
      <c r="S1120" s="29">
        <f>IF($Q1120&lt;Parâmetros!$E$19,$G1120-1,$G1120)</f>
        <v>46276</v>
      </c>
    </row>
    <row r="1121" spans="1:19" ht="15" customHeight="1" x14ac:dyDescent="0.25">
      <c r="A1121" s="122">
        <v>53726</v>
      </c>
      <c r="B1121" s="65" t="s">
        <v>164</v>
      </c>
      <c r="C1121" s="65" t="s">
        <v>285</v>
      </c>
      <c r="D1121" s="66">
        <v>46265</v>
      </c>
      <c r="E1121" s="67">
        <v>4</v>
      </c>
      <c r="F1121" s="65" t="s">
        <v>255</v>
      </c>
      <c r="G1121" s="66">
        <v>46263</v>
      </c>
      <c r="H1121">
        <v>40506444</v>
      </c>
      <c r="I1121">
        <v>20</v>
      </c>
      <c r="J1121" s="65" t="s">
        <v>293</v>
      </c>
      <c r="K1121" s="65" t="s">
        <v>355</v>
      </c>
      <c r="L1121" s="66">
        <v>46263</v>
      </c>
      <c r="M1121" s="65" t="s">
        <v>258</v>
      </c>
      <c r="N1121" s="65" t="s">
        <v>264</v>
      </c>
      <c r="O1121" s="65" t="s">
        <v>296</v>
      </c>
      <c r="P1121" s="66">
        <v>46265</v>
      </c>
      <c r="Q1121" s="31">
        <f t="shared" si="34"/>
        <v>450</v>
      </c>
      <c r="R1121" s="31">
        <f t="shared" si="35"/>
        <v>690</v>
      </c>
      <c r="S1121" s="29">
        <f>IF($Q1121&lt;Parâmetros!$E$19,$G1121-1,$G1121)</f>
        <v>46263</v>
      </c>
    </row>
    <row r="1122" spans="1:19" ht="15" customHeight="1" x14ac:dyDescent="0.25">
      <c r="A1122" s="122">
        <v>53726</v>
      </c>
      <c r="B1122" s="65" t="s">
        <v>164</v>
      </c>
      <c r="C1122" s="65" t="s">
        <v>285</v>
      </c>
      <c r="D1122" s="66">
        <v>46265</v>
      </c>
      <c r="E1122" s="67">
        <v>2.5</v>
      </c>
      <c r="F1122" s="65" t="s">
        <v>255</v>
      </c>
      <c r="G1122" s="66">
        <v>46263</v>
      </c>
      <c r="H1122">
        <v>40506444</v>
      </c>
      <c r="I1122">
        <v>20</v>
      </c>
      <c r="J1122" s="65" t="s">
        <v>335</v>
      </c>
      <c r="K1122" s="65" t="s">
        <v>297</v>
      </c>
      <c r="L1122" s="66">
        <v>46263</v>
      </c>
      <c r="M1122" s="65" t="s">
        <v>258</v>
      </c>
      <c r="N1122" s="65" t="s">
        <v>264</v>
      </c>
      <c r="O1122" s="65" t="s">
        <v>296</v>
      </c>
      <c r="P1122" s="66">
        <v>46265</v>
      </c>
      <c r="Q1122" s="31">
        <f t="shared" si="34"/>
        <v>750</v>
      </c>
      <c r="R1122" s="31">
        <f t="shared" si="35"/>
        <v>920</v>
      </c>
      <c r="S1122" s="29">
        <f>IF($Q1122&lt;Parâmetros!$E$19,$G1122-1,$G1122)</f>
        <v>46263</v>
      </c>
    </row>
    <row r="1123" spans="1:19" ht="15" customHeight="1" x14ac:dyDescent="0.25">
      <c r="A1123" s="122">
        <v>53726</v>
      </c>
      <c r="B1123" s="65" t="s">
        <v>164</v>
      </c>
      <c r="C1123" s="65" t="s">
        <v>285</v>
      </c>
      <c r="D1123" s="66">
        <v>46265</v>
      </c>
      <c r="E1123" s="67">
        <v>4.1500000000000004</v>
      </c>
      <c r="F1123" s="65" t="s">
        <v>255</v>
      </c>
      <c r="G1123" s="66">
        <v>46265</v>
      </c>
      <c r="H1123">
        <v>40510419</v>
      </c>
      <c r="I1123">
        <v>10</v>
      </c>
      <c r="J1123" s="65" t="s">
        <v>563</v>
      </c>
      <c r="K1123" s="65" t="s">
        <v>564</v>
      </c>
      <c r="L1123" s="66">
        <v>46265</v>
      </c>
      <c r="M1123" s="65" t="s">
        <v>261</v>
      </c>
      <c r="N1123" s="65" t="s">
        <v>264</v>
      </c>
      <c r="O1123" s="65" t="s">
        <v>259</v>
      </c>
      <c r="P1123" s="66">
        <v>46265</v>
      </c>
      <c r="Q1123" s="31">
        <f t="shared" si="34"/>
        <v>444</v>
      </c>
      <c r="R1123" s="31">
        <f t="shared" si="35"/>
        <v>693</v>
      </c>
      <c r="S1123" s="29">
        <f>IF($Q1123&lt;Parâmetros!$E$19,$G1123-1,$G1123)</f>
        <v>46265</v>
      </c>
    </row>
    <row r="1124" spans="1:19" ht="15" customHeight="1" x14ac:dyDescent="0.25">
      <c r="A1124" s="122">
        <v>53726</v>
      </c>
      <c r="B1124" s="65" t="s">
        <v>164</v>
      </c>
      <c r="C1124" s="65" t="s">
        <v>285</v>
      </c>
      <c r="D1124" s="66">
        <v>46265</v>
      </c>
      <c r="E1124" s="67">
        <v>3.8</v>
      </c>
      <c r="F1124" s="65" t="s">
        <v>255</v>
      </c>
      <c r="G1124" s="66">
        <v>46265</v>
      </c>
      <c r="H1124">
        <v>40510402</v>
      </c>
      <c r="I1124">
        <v>10</v>
      </c>
      <c r="J1124" s="65" t="s">
        <v>341</v>
      </c>
      <c r="K1124" s="65" t="s">
        <v>565</v>
      </c>
      <c r="L1124" s="66">
        <v>46265</v>
      </c>
      <c r="M1124" s="65" t="s">
        <v>261</v>
      </c>
      <c r="N1124" s="65" t="s">
        <v>264</v>
      </c>
      <c r="O1124" s="65" t="s">
        <v>259</v>
      </c>
      <c r="P1124" s="66">
        <v>46265</v>
      </c>
      <c r="Q1124" s="31">
        <f t="shared" si="34"/>
        <v>759</v>
      </c>
      <c r="R1124" s="31">
        <f t="shared" si="35"/>
        <v>987</v>
      </c>
      <c r="S1124" s="29">
        <f>IF($Q1124&lt;Parâmetros!$E$19,$G1124-1,$G1124)</f>
        <v>46265</v>
      </c>
    </row>
    <row r="1125" spans="1:19" ht="15" customHeight="1" x14ac:dyDescent="0.25">
      <c r="A1125" s="122">
        <v>53726</v>
      </c>
      <c r="B1125" s="65" t="s">
        <v>164</v>
      </c>
      <c r="C1125" s="65" t="s">
        <v>285</v>
      </c>
      <c r="D1125" s="66">
        <v>46267</v>
      </c>
      <c r="E1125" s="67">
        <v>4.07</v>
      </c>
      <c r="F1125" s="65" t="s">
        <v>255</v>
      </c>
      <c r="G1125" s="66">
        <v>46266</v>
      </c>
      <c r="H1125">
        <v>40510968</v>
      </c>
      <c r="I1125">
        <v>10</v>
      </c>
      <c r="J1125" s="65" t="s">
        <v>819</v>
      </c>
      <c r="K1125" s="65" t="s">
        <v>820</v>
      </c>
      <c r="L1125" s="66">
        <v>46266</v>
      </c>
      <c r="M1125" s="65" t="s">
        <v>261</v>
      </c>
      <c r="N1125" s="65" t="s">
        <v>264</v>
      </c>
      <c r="O1125" s="65" t="s">
        <v>259</v>
      </c>
      <c r="P1125" s="66">
        <v>46267</v>
      </c>
      <c r="Q1125" s="31">
        <f t="shared" si="34"/>
        <v>444</v>
      </c>
      <c r="R1125" s="31">
        <f t="shared" si="35"/>
        <v>688</v>
      </c>
      <c r="S1125" s="29">
        <f>IF($Q1125&lt;Parâmetros!$E$19,$G1125-1,$G1125)</f>
        <v>46266</v>
      </c>
    </row>
    <row r="1126" spans="1:19" ht="15" customHeight="1" x14ac:dyDescent="0.25">
      <c r="A1126" s="122">
        <v>53726</v>
      </c>
      <c r="B1126" s="65" t="s">
        <v>164</v>
      </c>
      <c r="C1126" s="65" t="s">
        <v>285</v>
      </c>
      <c r="D1126" s="66">
        <v>46267</v>
      </c>
      <c r="E1126" s="67">
        <v>3.92</v>
      </c>
      <c r="F1126" s="65" t="s">
        <v>255</v>
      </c>
      <c r="G1126" s="66">
        <v>46266</v>
      </c>
      <c r="H1126">
        <v>40510968</v>
      </c>
      <c r="I1126">
        <v>10</v>
      </c>
      <c r="J1126" s="65" t="s">
        <v>821</v>
      </c>
      <c r="K1126" s="65" t="s">
        <v>822</v>
      </c>
      <c r="L1126" s="66">
        <v>46266</v>
      </c>
      <c r="M1126" s="65" t="s">
        <v>261</v>
      </c>
      <c r="N1126" s="65" t="s">
        <v>264</v>
      </c>
      <c r="O1126" s="65" t="s">
        <v>259</v>
      </c>
      <c r="P1126" s="66">
        <v>46267</v>
      </c>
      <c r="Q1126" s="31">
        <f t="shared" si="34"/>
        <v>755</v>
      </c>
      <c r="R1126" s="31">
        <f t="shared" si="35"/>
        <v>990</v>
      </c>
      <c r="S1126" s="29">
        <f>IF($Q1126&lt;Parâmetros!$E$19,$G1126-1,$G1126)</f>
        <v>46266</v>
      </c>
    </row>
    <row r="1127" spans="1:19" ht="15" customHeight="1" x14ac:dyDescent="0.25">
      <c r="A1127" s="122">
        <v>53726</v>
      </c>
      <c r="B1127" s="65" t="s">
        <v>164</v>
      </c>
      <c r="C1127" s="65" t="s">
        <v>285</v>
      </c>
      <c r="D1127" s="66">
        <v>46268</v>
      </c>
      <c r="E1127" s="67">
        <v>4.29</v>
      </c>
      <c r="F1127" s="65" t="s">
        <v>255</v>
      </c>
      <c r="G1127" s="66">
        <v>46267</v>
      </c>
      <c r="H1127">
        <v>40510402</v>
      </c>
      <c r="I1127">
        <v>10</v>
      </c>
      <c r="J1127" s="65" t="s">
        <v>1029</v>
      </c>
      <c r="K1127" s="65" t="s">
        <v>1030</v>
      </c>
      <c r="L1127" s="66">
        <v>46267</v>
      </c>
      <c r="M1127" s="65" t="s">
        <v>261</v>
      </c>
      <c r="N1127" s="65" t="s">
        <v>264</v>
      </c>
      <c r="O1127" s="65" t="s">
        <v>259</v>
      </c>
      <c r="P1127" s="66">
        <v>46268</v>
      </c>
      <c r="Q1127" s="31">
        <f t="shared" si="34"/>
        <v>441</v>
      </c>
      <c r="R1127" s="31">
        <f t="shared" si="35"/>
        <v>698</v>
      </c>
      <c r="S1127" s="29">
        <f>IF($Q1127&lt;Parâmetros!$E$19,$G1127-1,$G1127)</f>
        <v>46267</v>
      </c>
    </row>
    <row r="1128" spans="1:19" ht="15" customHeight="1" x14ac:dyDescent="0.25">
      <c r="A1128" s="122">
        <v>53726</v>
      </c>
      <c r="B1128" s="65" t="s">
        <v>164</v>
      </c>
      <c r="C1128" s="65" t="s">
        <v>285</v>
      </c>
      <c r="D1128" s="66">
        <v>46268</v>
      </c>
      <c r="E1128" s="67">
        <v>3.87</v>
      </c>
      <c r="F1128" s="65" t="s">
        <v>255</v>
      </c>
      <c r="G1128" s="66">
        <v>46267</v>
      </c>
      <c r="H1128">
        <v>40510402</v>
      </c>
      <c r="I1128">
        <v>10</v>
      </c>
      <c r="J1128" s="65" t="s">
        <v>1031</v>
      </c>
      <c r="K1128" s="65" t="s">
        <v>1032</v>
      </c>
      <c r="L1128" s="66">
        <v>46267</v>
      </c>
      <c r="M1128" s="65" t="s">
        <v>261</v>
      </c>
      <c r="N1128" s="65" t="s">
        <v>264</v>
      </c>
      <c r="O1128" s="65" t="s">
        <v>259</v>
      </c>
      <c r="P1128" s="66">
        <v>46268</v>
      </c>
      <c r="Q1128" s="31">
        <f t="shared" si="34"/>
        <v>765</v>
      </c>
      <c r="R1128" s="31">
        <f t="shared" si="35"/>
        <v>997</v>
      </c>
      <c r="S1128" s="29">
        <f>IF($Q1128&lt;Parâmetros!$E$19,$G1128-1,$G1128)</f>
        <v>46267</v>
      </c>
    </row>
    <row r="1129" spans="1:19" ht="15" customHeight="1" x14ac:dyDescent="0.25">
      <c r="A1129" s="122">
        <v>53726</v>
      </c>
      <c r="B1129" s="65" t="s">
        <v>164</v>
      </c>
      <c r="C1129" s="65" t="s">
        <v>285</v>
      </c>
      <c r="D1129" s="66">
        <v>46269</v>
      </c>
      <c r="E1129" s="67">
        <v>4.21</v>
      </c>
      <c r="F1129" s="65" t="s">
        <v>255</v>
      </c>
      <c r="G1129" s="66">
        <v>46268</v>
      </c>
      <c r="H1129">
        <v>40510402</v>
      </c>
      <c r="I1129">
        <v>10</v>
      </c>
      <c r="J1129" s="65" t="s">
        <v>1929</v>
      </c>
      <c r="K1129" s="65" t="s">
        <v>1930</v>
      </c>
      <c r="L1129" s="66">
        <v>46268</v>
      </c>
      <c r="M1129" s="65" t="s">
        <v>261</v>
      </c>
      <c r="N1129" s="65" t="s">
        <v>264</v>
      </c>
      <c r="O1129" s="65" t="s">
        <v>259</v>
      </c>
      <c r="P1129" s="66">
        <v>46269</v>
      </c>
      <c r="Q1129" s="31">
        <f t="shared" si="34"/>
        <v>440</v>
      </c>
      <c r="R1129" s="31">
        <f t="shared" si="35"/>
        <v>693</v>
      </c>
      <c r="S1129" s="29">
        <f>IF($Q1129&lt;Parâmetros!$E$19,$G1129-1,$G1129)</f>
        <v>46268</v>
      </c>
    </row>
    <row r="1130" spans="1:19" ht="15" customHeight="1" x14ac:dyDescent="0.25">
      <c r="A1130" s="122">
        <v>53726</v>
      </c>
      <c r="B1130" s="65" t="s">
        <v>164</v>
      </c>
      <c r="C1130" s="65" t="s">
        <v>285</v>
      </c>
      <c r="D1130" s="66">
        <v>46269</v>
      </c>
      <c r="E1130" s="67">
        <v>3.89</v>
      </c>
      <c r="F1130" s="65" t="s">
        <v>255</v>
      </c>
      <c r="G1130" s="66">
        <v>46268</v>
      </c>
      <c r="H1130">
        <v>40510402</v>
      </c>
      <c r="I1130">
        <v>10</v>
      </c>
      <c r="J1130" s="65" t="s">
        <v>1931</v>
      </c>
      <c r="K1130" s="65" t="s">
        <v>1932</v>
      </c>
      <c r="L1130" s="66">
        <v>46268</v>
      </c>
      <c r="M1130" s="65" t="s">
        <v>261</v>
      </c>
      <c r="N1130" s="65" t="s">
        <v>264</v>
      </c>
      <c r="O1130" s="65" t="s">
        <v>259</v>
      </c>
      <c r="P1130" s="66">
        <v>46269</v>
      </c>
      <c r="Q1130" s="31">
        <f t="shared" si="34"/>
        <v>765</v>
      </c>
      <c r="R1130" s="31">
        <f t="shared" si="35"/>
        <v>998</v>
      </c>
      <c r="S1130" s="29">
        <f>IF($Q1130&lt;Parâmetros!$E$19,$G1130-1,$G1130)</f>
        <v>46268</v>
      </c>
    </row>
    <row r="1131" spans="1:19" ht="15" customHeight="1" x14ac:dyDescent="0.25">
      <c r="A1131" s="122">
        <v>53726</v>
      </c>
      <c r="B1131" s="65" t="s">
        <v>164</v>
      </c>
      <c r="C1131" s="65" t="s">
        <v>285</v>
      </c>
      <c r="D1131" s="66">
        <v>46269</v>
      </c>
      <c r="E1131" s="67">
        <v>4.1399999999999997</v>
      </c>
      <c r="F1131" s="65" t="s">
        <v>255</v>
      </c>
      <c r="G1131" s="66">
        <v>46269</v>
      </c>
      <c r="H1131">
        <v>40510402</v>
      </c>
      <c r="I1131">
        <v>10</v>
      </c>
      <c r="J1131" s="65" t="s">
        <v>1933</v>
      </c>
      <c r="K1131" s="65" t="s">
        <v>1934</v>
      </c>
      <c r="L1131" s="66">
        <v>46269</v>
      </c>
      <c r="M1131" s="65" t="s">
        <v>261</v>
      </c>
      <c r="N1131" s="65" t="s">
        <v>264</v>
      </c>
      <c r="O1131" s="65" t="s">
        <v>259</v>
      </c>
      <c r="P1131" s="66">
        <v>46269</v>
      </c>
      <c r="Q1131" s="31">
        <f t="shared" si="34"/>
        <v>444</v>
      </c>
      <c r="R1131" s="31">
        <f t="shared" si="35"/>
        <v>692</v>
      </c>
      <c r="S1131" s="29">
        <f>IF($Q1131&lt;Parâmetros!$E$19,$G1131-1,$G1131)</f>
        <v>46269</v>
      </c>
    </row>
    <row r="1132" spans="1:19" ht="15" customHeight="1" x14ac:dyDescent="0.25">
      <c r="A1132" s="122">
        <v>53726</v>
      </c>
      <c r="B1132" s="65" t="s">
        <v>164</v>
      </c>
      <c r="C1132" s="65" t="s">
        <v>285</v>
      </c>
      <c r="D1132" s="66">
        <v>46269</v>
      </c>
      <c r="E1132" s="67">
        <v>3.37</v>
      </c>
      <c r="F1132" s="65" t="s">
        <v>255</v>
      </c>
      <c r="G1132" s="66">
        <v>46269</v>
      </c>
      <c r="H1132">
        <v>40510402</v>
      </c>
      <c r="I1132">
        <v>10</v>
      </c>
      <c r="J1132" s="65" t="s">
        <v>1935</v>
      </c>
      <c r="K1132" s="65" t="s">
        <v>1936</v>
      </c>
      <c r="L1132" s="66">
        <v>46269</v>
      </c>
      <c r="M1132" s="65" t="s">
        <v>261</v>
      </c>
      <c r="N1132" s="65" t="s">
        <v>264</v>
      </c>
      <c r="O1132" s="65" t="s">
        <v>259</v>
      </c>
      <c r="P1132" s="66">
        <v>46269</v>
      </c>
      <c r="Q1132" s="31">
        <f t="shared" si="34"/>
        <v>758</v>
      </c>
      <c r="R1132" s="31">
        <f t="shared" si="35"/>
        <v>960</v>
      </c>
      <c r="S1132" s="29">
        <f>IF($Q1132&lt;Parâmetros!$E$19,$G1132-1,$G1132)</f>
        <v>46269</v>
      </c>
    </row>
    <row r="1133" spans="1:19" ht="15" customHeight="1" x14ac:dyDescent="0.25">
      <c r="A1133" s="122">
        <v>53726</v>
      </c>
      <c r="B1133" s="65" t="s">
        <v>164</v>
      </c>
      <c r="C1133" s="65" t="s">
        <v>285</v>
      </c>
      <c r="D1133" s="66">
        <v>46269</v>
      </c>
      <c r="E1133" s="67">
        <v>0.24</v>
      </c>
      <c r="F1133" s="65" t="s">
        <v>255</v>
      </c>
      <c r="G1133" s="66">
        <v>46269</v>
      </c>
      <c r="H1133">
        <v>40507146</v>
      </c>
      <c r="I1133">
        <v>10</v>
      </c>
      <c r="J1133" s="65" t="s">
        <v>1937</v>
      </c>
      <c r="K1133" s="65" t="s">
        <v>1938</v>
      </c>
      <c r="L1133" s="66">
        <v>46269</v>
      </c>
      <c r="M1133" s="65" t="s">
        <v>261</v>
      </c>
      <c r="N1133" s="65" t="s">
        <v>264</v>
      </c>
      <c r="O1133" s="65" t="s">
        <v>259</v>
      </c>
      <c r="P1133" s="66">
        <v>46269</v>
      </c>
      <c r="Q1133" s="31">
        <f t="shared" si="34"/>
        <v>961</v>
      </c>
      <c r="R1133" s="31">
        <f t="shared" si="35"/>
        <v>975</v>
      </c>
      <c r="S1133" s="29">
        <f>IF($Q1133&lt;Parâmetros!$E$19,$G1133-1,$G1133)</f>
        <v>46269</v>
      </c>
    </row>
    <row r="1134" spans="1:19" ht="15" customHeight="1" x14ac:dyDescent="0.25">
      <c r="A1134" s="122">
        <v>53726</v>
      </c>
      <c r="B1134" s="65" t="s">
        <v>164</v>
      </c>
      <c r="C1134" s="65" t="s">
        <v>285</v>
      </c>
      <c r="D1134" s="66">
        <v>46269</v>
      </c>
      <c r="E1134" s="67">
        <v>0.03</v>
      </c>
      <c r="F1134" s="65" t="s">
        <v>255</v>
      </c>
      <c r="G1134" s="66">
        <v>46269</v>
      </c>
      <c r="H1134">
        <v>40510402</v>
      </c>
      <c r="I1134">
        <v>10</v>
      </c>
      <c r="J1134" s="65" t="s">
        <v>1939</v>
      </c>
      <c r="K1134" s="65" t="s">
        <v>1940</v>
      </c>
      <c r="L1134" s="66">
        <v>46269</v>
      </c>
      <c r="M1134" s="65" t="s">
        <v>261</v>
      </c>
      <c r="N1134" s="65" t="s">
        <v>264</v>
      </c>
      <c r="O1134" s="65" t="s">
        <v>259</v>
      </c>
      <c r="P1134" s="66">
        <v>46269</v>
      </c>
      <c r="Q1134" s="31">
        <f t="shared" si="34"/>
        <v>972</v>
      </c>
      <c r="R1134" s="31">
        <f t="shared" si="35"/>
        <v>974</v>
      </c>
      <c r="S1134" s="29">
        <f>IF($Q1134&lt;Parâmetros!$E$19,$G1134-1,$G1134)</f>
        <v>46269</v>
      </c>
    </row>
    <row r="1135" spans="1:19" ht="15" customHeight="1" x14ac:dyDescent="0.25">
      <c r="A1135" s="122">
        <v>53726</v>
      </c>
      <c r="B1135" s="65" t="s">
        <v>164</v>
      </c>
      <c r="C1135" s="65" t="s">
        <v>285</v>
      </c>
      <c r="D1135" s="66">
        <v>46269</v>
      </c>
      <c r="E1135" s="67">
        <v>-0.03</v>
      </c>
      <c r="F1135" s="65" t="s">
        <v>255</v>
      </c>
      <c r="G1135" s="66">
        <v>46269</v>
      </c>
      <c r="H1135">
        <v>40510402</v>
      </c>
      <c r="I1135">
        <v>10</v>
      </c>
      <c r="J1135" s="65" t="s">
        <v>1939</v>
      </c>
      <c r="K1135" s="65" t="s">
        <v>1940</v>
      </c>
      <c r="L1135" s="66">
        <v>46269</v>
      </c>
      <c r="M1135" s="65" t="s">
        <v>261</v>
      </c>
      <c r="N1135" s="65" t="s">
        <v>264</v>
      </c>
      <c r="O1135" s="65" t="s">
        <v>259</v>
      </c>
      <c r="P1135" s="66">
        <v>46269</v>
      </c>
      <c r="Q1135" s="31">
        <f t="shared" si="34"/>
        <v>972</v>
      </c>
      <c r="R1135" s="31">
        <f t="shared" si="35"/>
        <v>974</v>
      </c>
      <c r="S1135" s="29">
        <f>IF($Q1135&lt;Parâmetros!$E$19,$G1135-1,$G1135)</f>
        <v>46269</v>
      </c>
    </row>
    <row r="1136" spans="1:19" ht="15" customHeight="1" x14ac:dyDescent="0.25">
      <c r="A1136" s="122">
        <v>53726</v>
      </c>
      <c r="B1136" s="65" t="s">
        <v>164</v>
      </c>
      <c r="C1136" s="65" t="s">
        <v>285</v>
      </c>
      <c r="D1136" s="66">
        <v>46269</v>
      </c>
      <c r="E1136" s="67">
        <v>0.15</v>
      </c>
      <c r="F1136" s="65" t="s">
        <v>255</v>
      </c>
      <c r="G1136" s="66">
        <v>46269</v>
      </c>
      <c r="H1136">
        <v>40510401</v>
      </c>
      <c r="I1136">
        <v>10</v>
      </c>
      <c r="J1136" s="65" t="s">
        <v>1941</v>
      </c>
      <c r="K1136" s="65" t="s">
        <v>1942</v>
      </c>
      <c r="L1136" s="66">
        <v>46269</v>
      </c>
      <c r="M1136" s="65" t="s">
        <v>261</v>
      </c>
      <c r="N1136" s="65" t="s">
        <v>264</v>
      </c>
      <c r="O1136" s="65" t="s">
        <v>259</v>
      </c>
      <c r="P1136" s="66">
        <v>46269</v>
      </c>
      <c r="Q1136" s="31">
        <f t="shared" si="34"/>
        <v>976</v>
      </c>
      <c r="R1136" s="31">
        <f t="shared" si="35"/>
        <v>985</v>
      </c>
      <c r="S1136" s="29">
        <f>IF($Q1136&lt;Parâmetros!$E$19,$G1136-1,$G1136)</f>
        <v>46269</v>
      </c>
    </row>
    <row r="1137" spans="1:19" ht="15" customHeight="1" x14ac:dyDescent="0.25">
      <c r="A1137" s="122">
        <v>53726</v>
      </c>
      <c r="B1137" s="65" t="s">
        <v>164</v>
      </c>
      <c r="C1137" s="65" t="s">
        <v>285</v>
      </c>
      <c r="D1137" s="66">
        <v>46272</v>
      </c>
      <c r="E1137" s="67">
        <v>4.24</v>
      </c>
      <c r="F1137" s="65" t="s">
        <v>255</v>
      </c>
      <c r="G1137" s="66">
        <v>46272</v>
      </c>
      <c r="H1137">
        <v>40478306</v>
      </c>
      <c r="I1137">
        <v>70</v>
      </c>
      <c r="J1137" s="65" t="s">
        <v>2534</v>
      </c>
      <c r="K1137" s="65" t="s">
        <v>2535</v>
      </c>
      <c r="L1137" s="66">
        <v>46272</v>
      </c>
      <c r="M1137" s="65" t="s">
        <v>261</v>
      </c>
      <c r="N1137" s="65" t="s">
        <v>264</v>
      </c>
      <c r="O1137" s="65" t="s">
        <v>259</v>
      </c>
      <c r="P1137" s="66">
        <v>46272</v>
      </c>
      <c r="Q1137" s="31">
        <f t="shared" si="34"/>
        <v>436</v>
      </c>
      <c r="R1137" s="31">
        <f t="shared" si="35"/>
        <v>691</v>
      </c>
      <c r="S1137" s="29">
        <f>IF($Q1137&lt;Parâmetros!$E$19,$G1137-1,$G1137)</f>
        <v>46272</v>
      </c>
    </row>
    <row r="1138" spans="1:19" ht="15" customHeight="1" x14ac:dyDescent="0.25">
      <c r="A1138" s="122">
        <v>53726</v>
      </c>
      <c r="B1138" s="65" t="s">
        <v>164</v>
      </c>
      <c r="C1138" s="65" t="s">
        <v>285</v>
      </c>
      <c r="D1138" s="66">
        <v>46272</v>
      </c>
      <c r="E1138" s="67">
        <v>2.87</v>
      </c>
      <c r="F1138" s="65" t="s">
        <v>255</v>
      </c>
      <c r="G1138" s="66">
        <v>46272</v>
      </c>
      <c r="H1138">
        <v>40478306</v>
      </c>
      <c r="I1138">
        <v>70</v>
      </c>
      <c r="J1138" s="65" t="s">
        <v>2536</v>
      </c>
      <c r="K1138" s="65" t="s">
        <v>2537</v>
      </c>
      <c r="L1138" s="66">
        <v>46272</v>
      </c>
      <c r="M1138" s="65" t="s">
        <v>261</v>
      </c>
      <c r="N1138" s="65" t="s">
        <v>264</v>
      </c>
      <c r="O1138" s="65" t="s">
        <v>259</v>
      </c>
      <c r="P1138" s="66">
        <v>46272</v>
      </c>
      <c r="Q1138" s="31">
        <f t="shared" si="34"/>
        <v>760</v>
      </c>
      <c r="R1138" s="31">
        <f t="shared" si="35"/>
        <v>932</v>
      </c>
      <c r="S1138" s="29">
        <f>IF($Q1138&lt;Parâmetros!$E$19,$G1138-1,$G1138)</f>
        <v>46272</v>
      </c>
    </row>
    <row r="1139" spans="1:19" ht="15" customHeight="1" x14ac:dyDescent="0.25">
      <c r="A1139" s="122">
        <v>53726</v>
      </c>
      <c r="B1139" s="65" t="s">
        <v>164</v>
      </c>
      <c r="C1139" s="65" t="s">
        <v>285</v>
      </c>
      <c r="D1139" s="66">
        <v>46273</v>
      </c>
      <c r="E1139" s="67">
        <v>4.18</v>
      </c>
      <c r="F1139" s="65" t="s">
        <v>255</v>
      </c>
      <c r="G1139" s="66">
        <v>46273</v>
      </c>
      <c r="H1139">
        <v>40510401</v>
      </c>
      <c r="I1139">
        <v>20</v>
      </c>
      <c r="J1139" s="65" t="s">
        <v>2754</v>
      </c>
      <c r="K1139" s="65" t="s">
        <v>2755</v>
      </c>
      <c r="L1139" s="66">
        <v>46273</v>
      </c>
      <c r="M1139" s="65" t="s">
        <v>261</v>
      </c>
      <c r="N1139" s="65" t="s">
        <v>264</v>
      </c>
      <c r="O1139" s="65" t="s">
        <v>259</v>
      </c>
      <c r="P1139" s="66">
        <v>46273</v>
      </c>
      <c r="Q1139" s="31">
        <f t="shared" si="34"/>
        <v>442</v>
      </c>
      <c r="R1139" s="31">
        <f t="shared" si="35"/>
        <v>693</v>
      </c>
      <c r="S1139" s="29">
        <f>IF($Q1139&lt;Parâmetros!$E$19,$G1139-1,$G1139)</f>
        <v>46273</v>
      </c>
    </row>
    <row r="1140" spans="1:19" ht="15" customHeight="1" x14ac:dyDescent="0.25">
      <c r="A1140" s="122">
        <v>53726</v>
      </c>
      <c r="B1140" s="65" t="s">
        <v>164</v>
      </c>
      <c r="C1140" s="65" t="s">
        <v>285</v>
      </c>
      <c r="D1140" s="66">
        <v>46273</v>
      </c>
      <c r="E1140" s="67">
        <v>3.65</v>
      </c>
      <c r="F1140" s="65" t="s">
        <v>255</v>
      </c>
      <c r="G1140" s="66">
        <v>46273</v>
      </c>
      <c r="H1140">
        <v>40510401</v>
      </c>
      <c r="I1140">
        <v>20</v>
      </c>
      <c r="J1140" s="65" t="s">
        <v>2756</v>
      </c>
      <c r="K1140" s="65" t="s">
        <v>2757</v>
      </c>
      <c r="L1140" s="66">
        <v>46273</v>
      </c>
      <c r="M1140" s="65" t="s">
        <v>261</v>
      </c>
      <c r="N1140" s="65" t="s">
        <v>264</v>
      </c>
      <c r="O1140" s="65" t="s">
        <v>259</v>
      </c>
      <c r="P1140" s="66">
        <v>46273</v>
      </c>
      <c r="Q1140" s="31">
        <f t="shared" si="34"/>
        <v>760</v>
      </c>
      <c r="R1140" s="31">
        <f t="shared" si="35"/>
        <v>980</v>
      </c>
      <c r="S1140" s="29">
        <f>IF($Q1140&lt;Parâmetros!$E$19,$G1140-1,$G1140)</f>
        <v>46273</v>
      </c>
    </row>
    <row r="1141" spans="1:19" ht="15" customHeight="1" x14ac:dyDescent="0.25">
      <c r="A1141" s="122">
        <v>53726</v>
      </c>
      <c r="B1141" s="65" t="s">
        <v>164</v>
      </c>
      <c r="C1141" s="65" t="s">
        <v>285</v>
      </c>
      <c r="D1141" s="66">
        <v>46274</v>
      </c>
      <c r="E1141" s="67">
        <v>4.12</v>
      </c>
      <c r="F1141" s="65" t="s">
        <v>255</v>
      </c>
      <c r="G1141" s="66">
        <v>46274</v>
      </c>
      <c r="H1141">
        <v>40510401</v>
      </c>
      <c r="I1141">
        <v>20</v>
      </c>
      <c r="J1141" s="65" t="s">
        <v>2938</v>
      </c>
      <c r="K1141" s="65" t="s">
        <v>2939</v>
      </c>
      <c r="L1141" s="66">
        <v>46274</v>
      </c>
      <c r="M1141" s="65" t="s">
        <v>261</v>
      </c>
      <c r="N1141" s="65" t="s">
        <v>264</v>
      </c>
      <c r="O1141" s="65" t="s">
        <v>259</v>
      </c>
      <c r="P1141" s="66">
        <v>46274</v>
      </c>
      <c r="Q1141" s="31">
        <f t="shared" si="34"/>
        <v>442</v>
      </c>
      <c r="R1141" s="31">
        <f t="shared" si="35"/>
        <v>690</v>
      </c>
      <c r="S1141" s="29">
        <f>IF($Q1141&lt;Parâmetros!$E$19,$G1141-1,$G1141)</f>
        <v>46274</v>
      </c>
    </row>
    <row r="1142" spans="1:19" ht="15" customHeight="1" x14ac:dyDescent="0.25">
      <c r="A1142" s="122">
        <v>53726</v>
      </c>
      <c r="B1142" s="65" t="s">
        <v>164</v>
      </c>
      <c r="C1142" s="65" t="s">
        <v>285</v>
      </c>
      <c r="D1142" s="66">
        <v>46274</v>
      </c>
      <c r="E1142" s="67">
        <v>3.72</v>
      </c>
      <c r="F1142" s="65" t="s">
        <v>255</v>
      </c>
      <c r="G1142" s="66">
        <v>46274</v>
      </c>
      <c r="H1142">
        <v>40510401</v>
      </c>
      <c r="I1142">
        <v>20</v>
      </c>
      <c r="J1142" s="65" t="s">
        <v>1297</v>
      </c>
      <c r="K1142" s="65" t="s">
        <v>2940</v>
      </c>
      <c r="L1142" s="66">
        <v>46274</v>
      </c>
      <c r="M1142" s="65" t="s">
        <v>261</v>
      </c>
      <c r="N1142" s="65" t="s">
        <v>264</v>
      </c>
      <c r="O1142" s="65" t="s">
        <v>259</v>
      </c>
      <c r="P1142" s="66">
        <v>46274</v>
      </c>
      <c r="Q1142" s="31">
        <f t="shared" si="34"/>
        <v>761</v>
      </c>
      <c r="R1142" s="31">
        <f t="shared" si="35"/>
        <v>984</v>
      </c>
      <c r="S1142" s="29">
        <f>IF($Q1142&lt;Parâmetros!$E$19,$G1142-1,$G1142)</f>
        <v>46274</v>
      </c>
    </row>
    <row r="1143" spans="1:19" ht="15" customHeight="1" x14ac:dyDescent="0.25">
      <c r="A1143" s="122">
        <v>53726</v>
      </c>
      <c r="B1143" s="65" t="s">
        <v>164</v>
      </c>
      <c r="C1143" s="65" t="s">
        <v>285</v>
      </c>
      <c r="D1143" s="66">
        <v>46276</v>
      </c>
      <c r="E1143" s="67">
        <v>4.29</v>
      </c>
      <c r="F1143" s="65" t="s">
        <v>255</v>
      </c>
      <c r="G1143" s="66">
        <v>46275</v>
      </c>
      <c r="H1143">
        <v>40465228</v>
      </c>
      <c r="I1143">
        <v>20</v>
      </c>
      <c r="J1143" s="65" t="s">
        <v>3140</v>
      </c>
      <c r="K1143" s="65" t="s">
        <v>3141</v>
      </c>
      <c r="L1143" s="66">
        <v>46275</v>
      </c>
      <c r="M1143" s="65" t="s">
        <v>261</v>
      </c>
      <c r="N1143" s="65" t="s">
        <v>264</v>
      </c>
      <c r="O1143" s="65" t="s">
        <v>259</v>
      </c>
      <c r="P1143" s="66">
        <v>46276</v>
      </c>
      <c r="Q1143" s="31">
        <f t="shared" si="34"/>
        <v>436</v>
      </c>
      <c r="R1143" s="31">
        <f t="shared" si="35"/>
        <v>693</v>
      </c>
      <c r="S1143" s="29">
        <f>IF($Q1143&lt;Parâmetros!$E$19,$G1143-1,$G1143)</f>
        <v>46275</v>
      </c>
    </row>
    <row r="1144" spans="1:19" ht="15" customHeight="1" x14ac:dyDescent="0.25">
      <c r="A1144" s="122">
        <v>53726</v>
      </c>
      <c r="B1144" s="65" t="s">
        <v>164</v>
      </c>
      <c r="C1144" s="65" t="s">
        <v>285</v>
      </c>
      <c r="D1144" s="66">
        <v>46276</v>
      </c>
      <c r="E1144" s="67">
        <v>3.92</v>
      </c>
      <c r="F1144" s="65" t="s">
        <v>255</v>
      </c>
      <c r="G1144" s="66">
        <v>46275</v>
      </c>
      <c r="H1144">
        <v>40514080</v>
      </c>
      <c r="I1144">
        <v>10</v>
      </c>
      <c r="J1144" s="65" t="s">
        <v>3453</v>
      </c>
      <c r="K1144" s="65" t="s">
        <v>3454</v>
      </c>
      <c r="L1144" s="66">
        <v>46275</v>
      </c>
      <c r="M1144" s="65" t="s">
        <v>261</v>
      </c>
      <c r="N1144" s="65" t="s">
        <v>264</v>
      </c>
      <c r="O1144" s="65" t="s">
        <v>259</v>
      </c>
      <c r="P1144" s="66">
        <v>46276</v>
      </c>
      <c r="Q1144" s="31">
        <f t="shared" si="34"/>
        <v>759</v>
      </c>
      <c r="R1144" s="31">
        <f t="shared" si="35"/>
        <v>994</v>
      </c>
      <c r="S1144" s="29">
        <f>IF($Q1144&lt;Parâmetros!$E$19,$G1144-1,$G1144)</f>
        <v>46275</v>
      </c>
    </row>
    <row r="1145" spans="1:19" ht="15" customHeight="1" x14ac:dyDescent="0.25">
      <c r="A1145" s="122">
        <v>53726</v>
      </c>
      <c r="B1145" s="65" t="s">
        <v>164</v>
      </c>
      <c r="C1145" s="65" t="s">
        <v>285</v>
      </c>
      <c r="D1145" s="66">
        <v>46276</v>
      </c>
      <c r="E1145" s="67">
        <v>4.12</v>
      </c>
      <c r="F1145" s="65" t="s">
        <v>255</v>
      </c>
      <c r="G1145" s="66">
        <v>46276</v>
      </c>
      <c r="H1145">
        <v>40512120</v>
      </c>
      <c r="I1145">
        <v>10</v>
      </c>
      <c r="J1145" s="65" t="s">
        <v>3455</v>
      </c>
      <c r="K1145" s="65" t="s">
        <v>3456</v>
      </c>
      <c r="L1145" s="66">
        <v>46276</v>
      </c>
      <c r="M1145" s="65" t="s">
        <v>261</v>
      </c>
      <c r="N1145" s="65" t="s">
        <v>264</v>
      </c>
      <c r="O1145" s="65" t="s">
        <v>259</v>
      </c>
      <c r="P1145" s="66">
        <v>46276</v>
      </c>
      <c r="Q1145" s="31">
        <f t="shared" si="34"/>
        <v>442</v>
      </c>
      <c r="R1145" s="31">
        <f t="shared" si="35"/>
        <v>689</v>
      </c>
      <c r="S1145" s="29">
        <f>IF($Q1145&lt;Parâmetros!$E$19,$G1145-1,$G1145)</f>
        <v>46276</v>
      </c>
    </row>
    <row r="1146" spans="1:19" ht="15" customHeight="1" x14ac:dyDescent="0.25">
      <c r="A1146" s="122">
        <v>53726</v>
      </c>
      <c r="B1146" s="65" t="s">
        <v>164</v>
      </c>
      <c r="C1146" s="65" t="s">
        <v>285</v>
      </c>
      <c r="D1146" s="66">
        <v>46276</v>
      </c>
      <c r="E1146" s="67">
        <v>3.82</v>
      </c>
      <c r="F1146" s="65" t="s">
        <v>255</v>
      </c>
      <c r="G1146" s="66">
        <v>46276</v>
      </c>
      <c r="H1146">
        <v>40514079</v>
      </c>
      <c r="I1146">
        <v>10</v>
      </c>
      <c r="J1146" s="65" t="s">
        <v>3457</v>
      </c>
      <c r="K1146" s="65" t="s">
        <v>3458</v>
      </c>
      <c r="L1146" s="66">
        <v>46276</v>
      </c>
      <c r="M1146" s="65" t="s">
        <v>261</v>
      </c>
      <c r="N1146" s="65" t="s">
        <v>264</v>
      </c>
      <c r="O1146" s="65" t="s">
        <v>259</v>
      </c>
      <c r="P1146" s="66">
        <v>46276</v>
      </c>
      <c r="Q1146" s="31">
        <f t="shared" si="34"/>
        <v>756</v>
      </c>
      <c r="R1146" s="31">
        <f t="shared" si="35"/>
        <v>985</v>
      </c>
      <c r="S1146" s="29">
        <f>IF($Q1146&lt;Parâmetros!$E$19,$G1146-1,$G1146)</f>
        <v>46276</v>
      </c>
    </row>
    <row r="1147" spans="1:19" ht="15" customHeight="1" x14ac:dyDescent="0.25">
      <c r="A1147" s="122">
        <v>54049</v>
      </c>
      <c r="B1147" s="65" t="s">
        <v>180</v>
      </c>
      <c r="C1147" s="65" t="s">
        <v>254</v>
      </c>
      <c r="D1147" s="66">
        <v>46275</v>
      </c>
      <c r="E1147" s="67">
        <v>4.9400000000000004</v>
      </c>
      <c r="F1147" s="65" t="s">
        <v>255</v>
      </c>
      <c r="G1147" s="66">
        <v>46274</v>
      </c>
      <c r="H1147">
        <v>40473112</v>
      </c>
      <c r="I1147">
        <v>30</v>
      </c>
      <c r="J1147" s="65" t="s">
        <v>3142</v>
      </c>
      <c r="K1147" s="65" t="s">
        <v>3143</v>
      </c>
      <c r="L1147" s="66">
        <v>46274</v>
      </c>
      <c r="M1147" s="65" t="s">
        <v>261</v>
      </c>
      <c r="N1147" s="65" t="s">
        <v>264</v>
      </c>
      <c r="O1147" s="65" t="s">
        <v>259</v>
      </c>
      <c r="P1147" s="66">
        <v>46275</v>
      </c>
      <c r="Q1147" s="31">
        <f t="shared" ref="Q1147:Q1210" si="36">IFERROR(VALUE(LEFT($J1147,2))*60+VALUE(MID($J1147,4,2)),9999)</f>
        <v>424</v>
      </c>
      <c r="R1147" s="31">
        <f t="shared" ref="R1147:R1210" si="37">IFERROR(VALUE(LEFT($K1147,2))*60+VALUE(MID($K1147,4,2)),"")</f>
        <v>720</v>
      </c>
      <c r="S1147" s="29">
        <f>IF($Q1147&lt;Parâmetros!$E$19,$G1147-1,$G1147)</f>
        <v>46274</v>
      </c>
    </row>
    <row r="1148" spans="1:19" ht="15" customHeight="1" x14ac:dyDescent="0.25">
      <c r="A1148" s="122">
        <v>54049</v>
      </c>
      <c r="B1148" s="65" t="s">
        <v>180</v>
      </c>
      <c r="C1148" s="65" t="s">
        <v>254</v>
      </c>
      <c r="D1148" s="66">
        <v>46275</v>
      </c>
      <c r="E1148" s="67">
        <v>2.17</v>
      </c>
      <c r="F1148" s="65" t="s">
        <v>255</v>
      </c>
      <c r="G1148" s="66">
        <v>46274</v>
      </c>
      <c r="H1148">
        <v>40473112</v>
      </c>
      <c r="I1148">
        <v>30</v>
      </c>
      <c r="J1148" s="65" t="s">
        <v>3144</v>
      </c>
      <c r="K1148" s="65" t="s">
        <v>3145</v>
      </c>
      <c r="L1148" s="66">
        <v>46274</v>
      </c>
      <c r="M1148" s="65" t="s">
        <v>261</v>
      </c>
      <c r="N1148" s="65" t="s">
        <v>264</v>
      </c>
      <c r="O1148" s="65" t="s">
        <v>259</v>
      </c>
      <c r="P1148" s="66">
        <v>46275</v>
      </c>
      <c r="Q1148" s="31">
        <f t="shared" si="36"/>
        <v>795</v>
      </c>
      <c r="R1148" s="31">
        <f t="shared" si="37"/>
        <v>926</v>
      </c>
      <c r="S1148" s="29">
        <f>IF($Q1148&lt;Parâmetros!$E$19,$G1148-1,$G1148)</f>
        <v>46274</v>
      </c>
    </row>
    <row r="1149" spans="1:19" ht="15" customHeight="1" x14ac:dyDescent="0.25">
      <c r="A1149" s="122">
        <v>54049</v>
      </c>
      <c r="B1149" s="65" t="s">
        <v>180</v>
      </c>
      <c r="C1149" s="65" t="s">
        <v>254</v>
      </c>
      <c r="D1149" s="66">
        <v>46276</v>
      </c>
      <c r="E1149" s="67">
        <v>0.85</v>
      </c>
      <c r="F1149" s="65" t="s">
        <v>255</v>
      </c>
      <c r="G1149" s="66">
        <v>46275</v>
      </c>
      <c r="H1149">
        <v>40513602</v>
      </c>
      <c r="I1149">
        <v>10</v>
      </c>
      <c r="J1149" s="65" t="s">
        <v>3146</v>
      </c>
      <c r="K1149" s="65" t="s">
        <v>769</v>
      </c>
      <c r="L1149" s="66">
        <v>46275</v>
      </c>
      <c r="M1149" s="65" t="s">
        <v>261</v>
      </c>
      <c r="N1149" s="65" t="s">
        <v>264</v>
      </c>
      <c r="O1149" s="65" t="s">
        <v>259</v>
      </c>
      <c r="P1149" s="66">
        <v>46276</v>
      </c>
      <c r="Q1149" s="31">
        <f t="shared" si="36"/>
        <v>429</v>
      </c>
      <c r="R1149" s="31">
        <f t="shared" si="37"/>
        <v>480</v>
      </c>
      <c r="S1149" s="29">
        <f>IF($Q1149&lt;Parâmetros!$E$19,$G1149-1,$G1149)</f>
        <v>46275</v>
      </c>
    </row>
    <row r="1150" spans="1:19" ht="15" customHeight="1" x14ac:dyDescent="0.25">
      <c r="A1150" s="122">
        <v>54049</v>
      </c>
      <c r="B1150" s="65" t="s">
        <v>180</v>
      </c>
      <c r="C1150" s="65" t="s">
        <v>254</v>
      </c>
      <c r="D1150" s="66">
        <v>46276</v>
      </c>
      <c r="E1150" s="67">
        <v>2</v>
      </c>
      <c r="F1150" s="65" t="s">
        <v>255</v>
      </c>
      <c r="G1150" s="66">
        <v>46275</v>
      </c>
      <c r="H1150">
        <v>40513798</v>
      </c>
      <c r="I1150">
        <v>10</v>
      </c>
      <c r="J1150" s="65" t="s">
        <v>3147</v>
      </c>
      <c r="K1150" s="65" t="s">
        <v>3148</v>
      </c>
      <c r="L1150" s="66">
        <v>46275</v>
      </c>
      <c r="M1150" s="65" t="s">
        <v>261</v>
      </c>
      <c r="N1150" s="65" t="s">
        <v>264</v>
      </c>
      <c r="O1150" s="65" t="s">
        <v>259</v>
      </c>
      <c r="P1150" s="66">
        <v>46276</v>
      </c>
      <c r="Q1150" s="31">
        <f t="shared" si="36"/>
        <v>480</v>
      </c>
      <c r="R1150" s="31">
        <f t="shared" si="37"/>
        <v>600</v>
      </c>
      <c r="S1150" s="29">
        <f>IF($Q1150&lt;Parâmetros!$E$19,$G1150-1,$G1150)</f>
        <v>46275</v>
      </c>
    </row>
    <row r="1151" spans="1:19" ht="15" customHeight="1" x14ac:dyDescent="0.25">
      <c r="A1151" s="122">
        <v>54049</v>
      </c>
      <c r="B1151" s="65" t="s">
        <v>180</v>
      </c>
      <c r="C1151" s="65" t="s">
        <v>254</v>
      </c>
      <c r="D1151" s="66">
        <v>46276</v>
      </c>
      <c r="E1151" s="67">
        <v>1.95</v>
      </c>
      <c r="F1151" s="65" t="s">
        <v>255</v>
      </c>
      <c r="G1151" s="66">
        <v>46275</v>
      </c>
      <c r="H1151">
        <v>40513603</v>
      </c>
      <c r="I1151">
        <v>10</v>
      </c>
      <c r="J1151" s="65" t="s">
        <v>3459</v>
      </c>
      <c r="K1151" s="65" t="s">
        <v>3460</v>
      </c>
      <c r="L1151" s="66">
        <v>46275</v>
      </c>
      <c r="M1151" s="65" t="s">
        <v>261</v>
      </c>
      <c r="N1151" s="65" t="s">
        <v>264</v>
      </c>
      <c r="O1151" s="65" t="s">
        <v>259</v>
      </c>
      <c r="P1151" s="66">
        <v>46276</v>
      </c>
      <c r="Q1151" s="31">
        <f t="shared" si="36"/>
        <v>603</v>
      </c>
      <c r="R1151" s="31">
        <f t="shared" si="37"/>
        <v>720</v>
      </c>
      <c r="S1151" s="29">
        <f>IF($Q1151&lt;Parâmetros!$E$19,$G1151-1,$G1151)</f>
        <v>46275</v>
      </c>
    </row>
    <row r="1152" spans="1:19" ht="15" customHeight="1" x14ac:dyDescent="0.25">
      <c r="A1152" s="122">
        <v>54049</v>
      </c>
      <c r="B1152" s="65" t="s">
        <v>180</v>
      </c>
      <c r="C1152" s="65" t="s">
        <v>254</v>
      </c>
      <c r="D1152" s="66">
        <v>46276</v>
      </c>
      <c r="E1152" s="67">
        <v>2.37</v>
      </c>
      <c r="F1152" s="65" t="s">
        <v>255</v>
      </c>
      <c r="G1152" s="66">
        <v>46275</v>
      </c>
      <c r="H1152">
        <v>40513601</v>
      </c>
      <c r="I1152">
        <v>10</v>
      </c>
      <c r="J1152" s="65" t="s">
        <v>888</v>
      </c>
      <c r="K1152" s="65" t="s">
        <v>3461</v>
      </c>
      <c r="L1152" s="66">
        <v>46275</v>
      </c>
      <c r="M1152" s="65" t="s">
        <v>261</v>
      </c>
      <c r="N1152" s="65" t="s">
        <v>264</v>
      </c>
      <c r="O1152" s="65" t="s">
        <v>259</v>
      </c>
      <c r="P1152" s="66">
        <v>46276</v>
      </c>
      <c r="Q1152" s="31">
        <f t="shared" si="36"/>
        <v>780</v>
      </c>
      <c r="R1152" s="31">
        <f t="shared" si="37"/>
        <v>922</v>
      </c>
      <c r="S1152" s="29">
        <f>IF($Q1152&lt;Parâmetros!$E$19,$G1152-1,$G1152)</f>
        <v>46275</v>
      </c>
    </row>
    <row r="1153" spans="1:19" ht="15" customHeight="1" x14ac:dyDescent="0.25">
      <c r="A1153" s="122">
        <v>54161</v>
      </c>
      <c r="B1153" s="65" t="s">
        <v>161</v>
      </c>
      <c r="C1153" s="65" t="s">
        <v>254</v>
      </c>
      <c r="D1153" s="66">
        <v>46265</v>
      </c>
      <c r="E1153" s="67">
        <v>1</v>
      </c>
      <c r="F1153" s="65" t="s">
        <v>255</v>
      </c>
      <c r="G1153" s="66">
        <v>46265</v>
      </c>
      <c r="H1153">
        <v>40506294</v>
      </c>
      <c r="I1153">
        <v>10</v>
      </c>
      <c r="J1153" s="65" t="s">
        <v>299</v>
      </c>
      <c r="K1153" s="65" t="s">
        <v>311</v>
      </c>
      <c r="L1153" s="66">
        <v>46265</v>
      </c>
      <c r="M1153" s="65" t="s">
        <v>258</v>
      </c>
      <c r="N1153" s="65" t="s">
        <v>264</v>
      </c>
      <c r="O1153" s="65" t="s">
        <v>259</v>
      </c>
      <c r="P1153" s="66">
        <v>46265</v>
      </c>
      <c r="Q1153" s="31">
        <f t="shared" si="36"/>
        <v>935</v>
      </c>
      <c r="R1153" s="31">
        <f t="shared" si="37"/>
        <v>995</v>
      </c>
      <c r="S1153" s="29">
        <f>IF($Q1153&lt;Parâmetros!$E$19,$G1153-1,$G1153)</f>
        <v>46265</v>
      </c>
    </row>
    <row r="1154" spans="1:19" ht="15" customHeight="1" x14ac:dyDescent="0.25">
      <c r="A1154" s="122">
        <v>54161</v>
      </c>
      <c r="B1154" s="65" t="s">
        <v>161</v>
      </c>
      <c r="C1154" s="65" t="s">
        <v>254</v>
      </c>
      <c r="D1154" s="66">
        <v>46265</v>
      </c>
      <c r="E1154" s="67">
        <v>1.32</v>
      </c>
      <c r="F1154" s="65" t="s">
        <v>255</v>
      </c>
      <c r="G1154" s="66">
        <v>46265</v>
      </c>
      <c r="H1154">
        <v>40510451</v>
      </c>
      <c r="I1154">
        <v>10</v>
      </c>
      <c r="J1154" s="65" t="s">
        <v>366</v>
      </c>
      <c r="K1154" s="65" t="s">
        <v>330</v>
      </c>
      <c r="L1154" s="66">
        <v>46265</v>
      </c>
      <c r="M1154" s="65" t="s">
        <v>261</v>
      </c>
      <c r="N1154" s="65" t="s">
        <v>264</v>
      </c>
      <c r="O1154" s="65" t="s">
        <v>259</v>
      </c>
      <c r="P1154" s="66">
        <v>46265</v>
      </c>
      <c r="Q1154" s="31">
        <f t="shared" si="36"/>
        <v>996</v>
      </c>
      <c r="R1154" s="31">
        <f t="shared" si="37"/>
        <v>1075</v>
      </c>
      <c r="S1154" s="29">
        <f>IF($Q1154&lt;Parâmetros!$E$19,$G1154-1,$G1154)</f>
        <v>46265</v>
      </c>
    </row>
    <row r="1155" spans="1:19" ht="15" customHeight="1" x14ac:dyDescent="0.25">
      <c r="A1155" s="122">
        <v>54161</v>
      </c>
      <c r="B1155" s="65" t="s">
        <v>161</v>
      </c>
      <c r="C1155" s="65" t="s">
        <v>254</v>
      </c>
      <c r="D1155" s="66">
        <v>46265</v>
      </c>
      <c r="E1155" s="67">
        <v>1.57</v>
      </c>
      <c r="F1155" s="65" t="s">
        <v>255</v>
      </c>
      <c r="G1155" s="66">
        <v>46265</v>
      </c>
      <c r="H1155">
        <v>40506297</v>
      </c>
      <c r="I1155">
        <v>10</v>
      </c>
      <c r="J1155" s="65" t="s">
        <v>342</v>
      </c>
      <c r="K1155" s="65" t="s">
        <v>314</v>
      </c>
      <c r="L1155" s="66">
        <v>46265</v>
      </c>
      <c r="M1155" s="65" t="s">
        <v>258</v>
      </c>
      <c r="N1155" s="65" t="s">
        <v>264</v>
      </c>
      <c r="O1155" s="65" t="s">
        <v>259</v>
      </c>
      <c r="P1155" s="66">
        <v>46265</v>
      </c>
      <c r="Q1155" s="31">
        <f t="shared" si="36"/>
        <v>1076</v>
      </c>
      <c r="R1155" s="31">
        <f t="shared" si="37"/>
        <v>1170</v>
      </c>
      <c r="S1155" s="29">
        <f>IF($Q1155&lt;Parâmetros!$E$19,$G1155-1,$G1155)</f>
        <v>46265</v>
      </c>
    </row>
    <row r="1156" spans="1:19" ht="15" customHeight="1" x14ac:dyDescent="0.25">
      <c r="A1156" s="122">
        <v>54161</v>
      </c>
      <c r="B1156" s="65" t="s">
        <v>161</v>
      </c>
      <c r="C1156" s="65" t="s">
        <v>254</v>
      </c>
      <c r="D1156" s="66">
        <v>46265</v>
      </c>
      <c r="E1156" s="67">
        <v>1.23</v>
      </c>
      <c r="F1156" s="65" t="s">
        <v>255</v>
      </c>
      <c r="G1156" s="66">
        <v>46265</v>
      </c>
      <c r="H1156">
        <v>40510452</v>
      </c>
      <c r="I1156">
        <v>10</v>
      </c>
      <c r="J1156" s="65" t="s">
        <v>435</v>
      </c>
      <c r="K1156" s="65" t="s">
        <v>352</v>
      </c>
      <c r="L1156" s="66">
        <v>46265</v>
      </c>
      <c r="M1156" s="65" t="s">
        <v>261</v>
      </c>
      <c r="N1156" s="65" t="s">
        <v>264</v>
      </c>
      <c r="O1156" s="65" t="s">
        <v>259</v>
      </c>
      <c r="P1156" s="66">
        <v>46265</v>
      </c>
      <c r="Q1156" s="31">
        <f t="shared" si="36"/>
        <v>1171</v>
      </c>
      <c r="R1156" s="31">
        <f t="shared" si="37"/>
        <v>1245</v>
      </c>
      <c r="S1156" s="29">
        <f>IF($Q1156&lt;Parâmetros!$E$19,$G1156-1,$G1156)</f>
        <v>46265</v>
      </c>
    </row>
    <row r="1157" spans="1:19" ht="15" customHeight="1" x14ac:dyDescent="0.25">
      <c r="A1157" s="122">
        <v>54161</v>
      </c>
      <c r="B1157" s="65" t="s">
        <v>161</v>
      </c>
      <c r="C1157" s="65" t="s">
        <v>254</v>
      </c>
      <c r="D1157" s="66">
        <v>46265</v>
      </c>
      <c r="E1157" s="67">
        <v>0.57999999999999996</v>
      </c>
      <c r="F1157" s="65" t="s">
        <v>255</v>
      </c>
      <c r="G1157" s="66">
        <v>46265</v>
      </c>
      <c r="H1157">
        <v>40510453</v>
      </c>
      <c r="I1157">
        <v>10</v>
      </c>
      <c r="J1157" s="65" t="s">
        <v>432</v>
      </c>
      <c r="K1157" s="65" t="s">
        <v>361</v>
      </c>
      <c r="L1157" s="66">
        <v>46265</v>
      </c>
      <c r="M1157" s="65" t="s">
        <v>261</v>
      </c>
      <c r="N1157" s="65" t="s">
        <v>264</v>
      </c>
      <c r="O1157" s="65" t="s">
        <v>259</v>
      </c>
      <c r="P1157" s="66">
        <v>46265</v>
      </c>
      <c r="Q1157" s="31">
        <f t="shared" si="36"/>
        <v>1305</v>
      </c>
      <c r="R1157" s="31">
        <f t="shared" si="37"/>
        <v>1340</v>
      </c>
      <c r="S1157" s="29">
        <f>IF($Q1157&lt;Parâmetros!$E$19,$G1157-1,$G1157)</f>
        <v>46265</v>
      </c>
    </row>
    <row r="1158" spans="1:19" ht="15" customHeight="1" x14ac:dyDescent="0.25">
      <c r="A1158" s="122">
        <v>54161</v>
      </c>
      <c r="B1158" s="65" t="s">
        <v>161</v>
      </c>
      <c r="C1158" s="65" t="s">
        <v>254</v>
      </c>
      <c r="D1158" s="66">
        <v>46265</v>
      </c>
      <c r="E1158" s="67">
        <v>0.56999999999999995</v>
      </c>
      <c r="F1158" s="65" t="s">
        <v>255</v>
      </c>
      <c r="G1158" s="66">
        <v>46265</v>
      </c>
      <c r="H1158">
        <v>40509918</v>
      </c>
      <c r="I1158">
        <v>10</v>
      </c>
      <c r="J1158" s="65" t="s">
        <v>566</v>
      </c>
      <c r="K1158" s="65" t="s">
        <v>489</v>
      </c>
      <c r="L1158" s="66">
        <v>46265</v>
      </c>
      <c r="M1158" s="65" t="s">
        <v>261</v>
      </c>
      <c r="N1158">
        <v>3013215</v>
      </c>
      <c r="O1158" s="65" t="s">
        <v>259</v>
      </c>
      <c r="P1158" s="66">
        <v>46265</v>
      </c>
      <c r="Q1158" s="31">
        <f t="shared" si="36"/>
        <v>1341</v>
      </c>
      <c r="R1158" s="31">
        <f t="shared" si="37"/>
        <v>1375</v>
      </c>
      <c r="S1158" s="29">
        <f>IF($Q1158&lt;Parâmetros!$E$19,$G1158-1,$G1158)</f>
        <v>46265</v>
      </c>
    </row>
    <row r="1159" spans="1:19" ht="15" customHeight="1" x14ac:dyDescent="0.25">
      <c r="A1159" s="122">
        <v>54161</v>
      </c>
      <c r="B1159" s="65" t="s">
        <v>161</v>
      </c>
      <c r="C1159" s="65" t="s">
        <v>254</v>
      </c>
      <c r="D1159" s="66">
        <v>46265</v>
      </c>
      <c r="E1159" s="67">
        <v>0.56999999999999995</v>
      </c>
      <c r="F1159" s="65" t="s">
        <v>255</v>
      </c>
      <c r="G1159" s="66">
        <v>46265</v>
      </c>
      <c r="H1159">
        <v>40507447</v>
      </c>
      <c r="I1159">
        <v>20</v>
      </c>
      <c r="J1159" s="65" t="s">
        <v>490</v>
      </c>
      <c r="K1159" s="65" t="s">
        <v>315</v>
      </c>
      <c r="L1159" s="66">
        <v>46265</v>
      </c>
      <c r="M1159" s="65" t="s">
        <v>261</v>
      </c>
      <c r="N1159" s="65" t="s">
        <v>264</v>
      </c>
      <c r="O1159" s="65" t="s">
        <v>259</v>
      </c>
      <c r="P1159" s="66">
        <v>46265</v>
      </c>
      <c r="Q1159" s="31">
        <f t="shared" si="36"/>
        <v>1376</v>
      </c>
      <c r="R1159" s="31">
        <f t="shared" si="37"/>
        <v>1410</v>
      </c>
      <c r="S1159" s="29">
        <f>IF($Q1159&lt;Parâmetros!$E$19,$G1159-1,$G1159)</f>
        <v>46265</v>
      </c>
    </row>
    <row r="1160" spans="1:19" ht="15" customHeight="1" x14ac:dyDescent="0.25">
      <c r="A1160" s="122">
        <v>54161</v>
      </c>
      <c r="B1160" s="65" t="s">
        <v>161</v>
      </c>
      <c r="C1160" s="65" t="s">
        <v>254</v>
      </c>
      <c r="D1160" s="66">
        <v>46266</v>
      </c>
      <c r="E1160" s="67">
        <v>4.42</v>
      </c>
      <c r="F1160" s="65" t="s">
        <v>255</v>
      </c>
      <c r="G1160" s="66">
        <v>46266</v>
      </c>
      <c r="H1160">
        <v>40510746</v>
      </c>
      <c r="I1160">
        <v>10</v>
      </c>
      <c r="J1160" s="65" t="s">
        <v>299</v>
      </c>
      <c r="K1160" s="65" t="s">
        <v>744</v>
      </c>
      <c r="L1160" s="66">
        <v>46266</v>
      </c>
      <c r="M1160" s="65" t="s">
        <v>261</v>
      </c>
      <c r="N1160" s="65" t="s">
        <v>264</v>
      </c>
      <c r="O1160" s="65" t="s">
        <v>259</v>
      </c>
      <c r="P1160" s="66">
        <v>46266</v>
      </c>
      <c r="Q1160" s="31">
        <f t="shared" si="36"/>
        <v>935</v>
      </c>
      <c r="R1160" s="31">
        <f t="shared" si="37"/>
        <v>1200</v>
      </c>
      <c r="S1160" s="29">
        <f>IF($Q1160&lt;Parâmetros!$E$19,$G1160-1,$G1160)</f>
        <v>46266</v>
      </c>
    </row>
    <row r="1161" spans="1:19" ht="15" customHeight="1" x14ac:dyDescent="0.25">
      <c r="A1161" s="122">
        <v>54161</v>
      </c>
      <c r="B1161" s="65" t="s">
        <v>161</v>
      </c>
      <c r="C1161" s="65" t="s">
        <v>254</v>
      </c>
      <c r="D1161" s="66">
        <v>46266</v>
      </c>
      <c r="E1161" s="67">
        <v>2.5</v>
      </c>
      <c r="F1161" s="65" t="s">
        <v>255</v>
      </c>
      <c r="G1161" s="66">
        <v>46266</v>
      </c>
      <c r="H1161">
        <v>40510746</v>
      </c>
      <c r="I1161">
        <v>10</v>
      </c>
      <c r="J1161" s="65" t="s">
        <v>745</v>
      </c>
      <c r="K1161" s="65" t="s">
        <v>315</v>
      </c>
      <c r="L1161" s="66">
        <v>46266</v>
      </c>
      <c r="M1161" s="65" t="s">
        <v>261</v>
      </c>
      <c r="N1161" s="65" t="s">
        <v>264</v>
      </c>
      <c r="O1161" s="65" t="s">
        <v>259</v>
      </c>
      <c r="P1161" s="66">
        <v>46266</v>
      </c>
      <c r="Q1161" s="31">
        <f t="shared" si="36"/>
        <v>1260</v>
      </c>
      <c r="R1161" s="31">
        <f t="shared" si="37"/>
        <v>1410</v>
      </c>
      <c r="S1161" s="29">
        <f>IF($Q1161&lt;Parâmetros!$E$19,$G1161-1,$G1161)</f>
        <v>46266</v>
      </c>
    </row>
    <row r="1162" spans="1:19" ht="15" customHeight="1" x14ac:dyDescent="0.25">
      <c r="A1162" s="122">
        <v>54161</v>
      </c>
      <c r="B1162" s="65" t="s">
        <v>161</v>
      </c>
      <c r="C1162" s="65" t="s">
        <v>254</v>
      </c>
      <c r="D1162" s="66">
        <v>46267</v>
      </c>
      <c r="E1162" s="67">
        <v>1.17</v>
      </c>
      <c r="F1162" s="65" t="s">
        <v>255</v>
      </c>
      <c r="G1162" s="66">
        <v>46267</v>
      </c>
      <c r="H1162">
        <v>40511000</v>
      </c>
      <c r="I1162">
        <v>10</v>
      </c>
      <c r="J1162" s="65" t="s">
        <v>299</v>
      </c>
      <c r="K1162" s="65" t="s">
        <v>1033</v>
      </c>
      <c r="L1162" s="66">
        <v>46267</v>
      </c>
      <c r="M1162" s="65" t="s">
        <v>261</v>
      </c>
      <c r="N1162" s="65" t="s">
        <v>264</v>
      </c>
      <c r="O1162" s="65" t="s">
        <v>259</v>
      </c>
      <c r="P1162" s="66">
        <v>46267</v>
      </c>
      <c r="Q1162" s="31">
        <f t="shared" si="36"/>
        <v>935</v>
      </c>
      <c r="R1162" s="31">
        <f t="shared" si="37"/>
        <v>1005</v>
      </c>
      <c r="S1162" s="29">
        <f>IF($Q1162&lt;Parâmetros!$E$19,$G1162-1,$G1162)</f>
        <v>46267</v>
      </c>
    </row>
    <row r="1163" spans="1:19" ht="15" customHeight="1" x14ac:dyDescent="0.25">
      <c r="A1163" s="122">
        <v>54161</v>
      </c>
      <c r="B1163" s="65" t="s">
        <v>161</v>
      </c>
      <c r="C1163" s="65" t="s">
        <v>254</v>
      </c>
      <c r="D1163" s="66">
        <v>46267</v>
      </c>
      <c r="E1163" s="67">
        <v>0.56999999999999995</v>
      </c>
      <c r="F1163" s="65" t="s">
        <v>255</v>
      </c>
      <c r="G1163" s="66">
        <v>46267</v>
      </c>
      <c r="H1163">
        <v>40511001</v>
      </c>
      <c r="I1163">
        <v>10</v>
      </c>
      <c r="J1163" s="65" t="s">
        <v>1034</v>
      </c>
      <c r="K1163" s="65" t="s">
        <v>1035</v>
      </c>
      <c r="L1163" s="66">
        <v>46267</v>
      </c>
      <c r="M1163" s="65" t="s">
        <v>261</v>
      </c>
      <c r="N1163" s="65" t="s">
        <v>264</v>
      </c>
      <c r="O1163" s="65" t="s">
        <v>259</v>
      </c>
      <c r="P1163" s="66">
        <v>46267</v>
      </c>
      <c r="Q1163" s="31">
        <f t="shared" si="36"/>
        <v>1006</v>
      </c>
      <c r="R1163" s="31">
        <f t="shared" si="37"/>
        <v>1040</v>
      </c>
      <c r="S1163" s="29">
        <f>IF($Q1163&lt;Parâmetros!$E$19,$G1163-1,$G1163)</f>
        <v>46267</v>
      </c>
    </row>
    <row r="1164" spans="1:19" ht="15" customHeight="1" x14ac:dyDescent="0.25">
      <c r="A1164" s="122">
        <v>54161</v>
      </c>
      <c r="B1164" s="65" t="s">
        <v>161</v>
      </c>
      <c r="C1164" s="65" t="s">
        <v>254</v>
      </c>
      <c r="D1164" s="66">
        <v>46267</v>
      </c>
      <c r="E1164" s="67">
        <v>0.56999999999999995</v>
      </c>
      <c r="F1164" s="65" t="s">
        <v>255</v>
      </c>
      <c r="G1164" s="66">
        <v>46267</v>
      </c>
      <c r="H1164">
        <v>40511002</v>
      </c>
      <c r="I1164">
        <v>10</v>
      </c>
      <c r="J1164" s="65" t="s">
        <v>1036</v>
      </c>
      <c r="K1164" s="65" t="s">
        <v>330</v>
      </c>
      <c r="L1164" s="66">
        <v>46267</v>
      </c>
      <c r="M1164" s="65" t="s">
        <v>261</v>
      </c>
      <c r="N1164" s="65" t="s">
        <v>264</v>
      </c>
      <c r="O1164" s="65" t="s">
        <v>259</v>
      </c>
      <c r="P1164" s="66">
        <v>46267</v>
      </c>
      <c r="Q1164" s="31">
        <f t="shared" si="36"/>
        <v>1041</v>
      </c>
      <c r="R1164" s="31">
        <f t="shared" si="37"/>
        <v>1075</v>
      </c>
      <c r="S1164" s="29">
        <f>IF($Q1164&lt;Parâmetros!$E$19,$G1164-1,$G1164)</f>
        <v>46267</v>
      </c>
    </row>
    <row r="1165" spans="1:19" ht="15" customHeight="1" x14ac:dyDescent="0.25">
      <c r="A1165" s="122">
        <v>54161</v>
      </c>
      <c r="B1165" s="65" t="s">
        <v>161</v>
      </c>
      <c r="C1165" s="65" t="s">
        <v>254</v>
      </c>
      <c r="D1165" s="66">
        <v>46267</v>
      </c>
      <c r="E1165" s="67">
        <v>0.56999999999999995</v>
      </c>
      <c r="F1165" s="65" t="s">
        <v>255</v>
      </c>
      <c r="G1165" s="66">
        <v>46267</v>
      </c>
      <c r="H1165">
        <v>40510978</v>
      </c>
      <c r="I1165">
        <v>40</v>
      </c>
      <c r="J1165" s="65" t="s">
        <v>342</v>
      </c>
      <c r="K1165" s="65" t="s">
        <v>1037</v>
      </c>
      <c r="L1165" s="66">
        <v>46267</v>
      </c>
      <c r="M1165" s="65" t="s">
        <v>261</v>
      </c>
      <c r="N1165">
        <v>3004299</v>
      </c>
      <c r="O1165" s="65" t="s">
        <v>259</v>
      </c>
      <c r="P1165" s="66">
        <v>46267</v>
      </c>
      <c r="Q1165" s="31">
        <f t="shared" si="36"/>
        <v>1076</v>
      </c>
      <c r="R1165" s="31">
        <f t="shared" si="37"/>
        <v>1110</v>
      </c>
      <c r="S1165" s="29">
        <f>IF($Q1165&lt;Parâmetros!$E$19,$G1165-1,$G1165)</f>
        <v>46267</v>
      </c>
    </row>
    <row r="1166" spans="1:19" ht="15" customHeight="1" x14ac:dyDescent="0.25">
      <c r="A1166" s="122">
        <v>54161</v>
      </c>
      <c r="B1166" s="65" t="s">
        <v>161</v>
      </c>
      <c r="C1166" s="65" t="s">
        <v>254</v>
      </c>
      <c r="D1166" s="66">
        <v>46267</v>
      </c>
      <c r="E1166" s="67">
        <v>1.07</v>
      </c>
      <c r="F1166" s="65" t="s">
        <v>255</v>
      </c>
      <c r="G1166" s="66">
        <v>46267</v>
      </c>
      <c r="H1166">
        <v>40506297</v>
      </c>
      <c r="I1166">
        <v>10</v>
      </c>
      <c r="J1166" s="65" t="s">
        <v>1038</v>
      </c>
      <c r="K1166" s="65" t="s">
        <v>1039</v>
      </c>
      <c r="L1166" s="66">
        <v>46267</v>
      </c>
      <c r="M1166" s="65" t="s">
        <v>258</v>
      </c>
      <c r="N1166" s="65" t="s">
        <v>264</v>
      </c>
      <c r="O1166" s="65" t="s">
        <v>259</v>
      </c>
      <c r="P1166" s="66">
        <v>46267</v>
      </c>
      <c r="Q1166" s="31">
        <f t="shared" si="36"/>
        <v>1111</v>
      </c>
      <c r="R1166" s="31">
        <f t="shared" si="37"/>
        <v>1175</v>
      </c>
      <c r="S1166" s="29">
        <f>IF($Q1166&lt;Parâmetros!$E$19,$G1166-1,$G1166)</f>
        <v>46267</v>
      </c>
    </row>
    <row r="1167" spans="1:19" ht="15" customHeight="1" x14ac:dyDescent="0.25">
      <c r="A1167" s="122">
        <v>54161</v>
      </c>
      <c r="B1167" s="65" t="s">
        <v>161</v>
      </c>
      <c r="C1167" s="65" t="s">
        <v>254</v>
      </c>
      <c r="D1167" s="66">
        <v>46267</v>
      </c>
      <c r="E1167" s="67">
        <v>1.08</v>
      </c>
      <c r="F1167" s="65" t="s">
        <v>255</v>
      </c>
      <c r="G1167" s="66">
        <v>46267</v>
      </c>
      <c r="H1167">
        <v>40511003</v>
      </c>
      <c r="I1167">
        <v>10</v>
      </c>
      <c r="J1167" s="65" t="s">
        <v>1039</v>
      </c>
      <c r="K1167" s="65" t="s">
        <v>1040</v>
      </c>
      <c r="L1167" s="66">
        <v>46267</v>
      </c>
      <c r="M1167" s="65" t="s">
        <v>261</v>
      </c>
      <c r="N1167" s="65" t="s">
        <v>264</v>
      </c>
      <c r="O1167" s="65" t="s">
        <v>259</v>
      </c>
      <c r="P1167" s="66">
        <v>46267</v>
      </c>
      <c r="Q1167" s="31">
        <f t="shared" si="36"/>
        <v>1175</v>
      </c>
      <c r="R1167" s="31">
        <f t="shared" si="37"/>
        <v>1240</v>
      </c>
      <c r="S1167" s="29">
        <f>IF($Q1167&lt;Parâmetros!$E$19,$G1167-1,$G1167)</f>
        <v>46267</v>
      </c>
    </row>
    <row r="1168" spans="1:19" ht="15" customHeight="1" x14ac:dyDescent="0.25">
      <c r="A1168" s="122">
        <v>54161</v>
      </c>
      <c r="B1168" s="65" t="s">
        <v>161</v>
      </c>
      <c r="C1168" s="65" t="s">
        <v>254</v>
      </c>
      <c r="D1168" s="66">
        <v>46269</v>
      </c>
      <c r="E1168" s="67">
        <v>0.57999999999999996</v>
      </c>
      <c r="F1168" s="65" t="s">
        <v>255</v>
      </c>
      <c r="G1168" s="66">
        <v>46267</v>
      </c>
      <c r="H1168">
        <v>40511829</v>
      </c>
      <c r="I1168">
        <v>10</v>
      </c>
      <c r="J1168" s="65" t="s">
        <v>1943</v>
      </c>
      <c r="K1168" s="65" t="s">
        <v>1944</v>
      </c>
      <c r="L1168" s="66">
        <v>46267</v>
      </c>
      <c r="M1168" s="65" t="s">
        <v>261</v>
      </c>
      <c r="N1168" s="65" t="s">
        <v>264</v>
      </c>
      <c r="O1168" s="65" t="s">
        <v>259</v>
      </c>
      <c r="P1168" s="66">
        <v>46269</v>
      </c>
      <c r="Q1168" s="31">
        <f t="shared" si="36"/>
        <v>1300</v>
      </c>
      <c r="R1168" s="31">
        <f t="shared" si="37"/>
        <v>1335</v>
      </c>
      <c r="S1168" s="29">
        <f>IF($Q1168&lt;Parâmetros!$E$19,$G1168-1,$G1168)</f>
        <v>46267</v>
      </c>
    </row>
    <row r="1169" spans="1:19" ht="15" customHeight="1" x14ac:dyDescent="0.25">
      <c r="A1169" s="122">
        <v>54161</v>
      </c>
      <c r="B1169" s="65" t="s">
        <v>161</v>
      </c>
      <c r="C1169" s="65" t="s">
        <v>254</v>
      </c>
      <c r="D1169" s="66">
        <v>46269</v>
      </c>
      <c r="E1169" s="67">
        <v>0.56999999999999995</v>
      </c>
      <c r="F1169" s="65" t="s">
        <v>255</v>
      </c>
      <c r="G1169" s="66">
        <v>46267</v>
      </c>
      <c r="H1169">
        <v>40510404</v>
      </c>
      <c r="I1169">
        <v>10</v>
      </c>
      <c r="J1169" s="65" t="s">
        <v>1945</v>
      </c>
      <c r="K1169" s="65" t="s">
        <v>764</v>
      </c>
      <c r="L1169" s="66">
        <v>46267</v>
      </c>
      <c r="M1169" s="65" t="s">
        <v>261</v>
      </c>
      <c r="N1169" s="65" t="s">
        <v>264</v>
      </c>
      <c r="O1169" s="65" t="s">
        <v>259</v>
      </c>
      <c r="P1169" s="66">
        <v>46269</v>
      </c>
      <c r="Q1169" s="31">
        <f t="shared" si="36"/>
        <v>1337</v>
      </c>
      <c r="R1169" s="31">
        <f t="shared" si="37"/>
        <v>1371</v>
      </c>
      <c r="S1169" s="29">
        <f>IF($Q1169&lt;Parâmetros!$E$19,$G1169-1,$G1169)</f>
        <v>46267</v>
      </c>
    </row>
    <row r="1170" spans="1:19" ht="15" customHeight="1" x14ac:dyDescent="0.25">
      <c r="A1170" s="122">
        <v>54161</v>
      </c>
      <c r="B1170" s="65" t="s">
        <v>161</v>
      </c>
      <c r="C1170" s="65" t="s">
        <v>254</v>
      </c>
      <c r="D1170" s="66">
        <v>46269</v>
      </c>
      <c r="E1170" s="67">
        <v>0.6</v>
      </c>
      <c r="F1170" s="65" t="s">
        <v>255</v>
      </c>
      <c r="G1170" s="66">
        <v>46267</v>
      </c>
      <c r="H1170">
        <v>40510999</v>
      </c>
      <c r="I1170">
        <v>10</v>
      </c>
      <c r="J1170" s="65" t="s">
        <v>1946</v>
      </c>
      <c r="K1170" s="65" t="s">
        <v>1947</v>
      </c>
      <c r="L1170" s="66">
        <v>46267</v>
      </c>
      <c r="M1170" s="65" t="s">
        <v>261</v>
      </c>
      <c r="N1170" s="65" t="s">
        <v>264</v>
      </c>
      <c r="O1170" s="65" t="s">
        <v>259</v>
      </c>
      <c r="P1170" s="66">
        <v>46269</v>
      </c>
      <c r="Q1170" s="31">
        <f t="shared" si="36"/>
        <v>1372</v>
      </c>
      <c r="R1170" s="31">
        <f t="shared" si="37"/>
        <v>1408</v>
      </c>
      <c r="S1170" s="29">
        <f>IF($Q1170&lt;Parâmetros!$E$19,$G1170-1,$G1170)</f>
        <v>46267</v>
      </c>
    </row>
    <row r="1171" spans="1:19" ht="15" customHeight="1" x14ac:dyDescent="0.25">
      <c r="A1171" s="122">
        <v>54161</v>
      </c>
      <c r="B1171" s="65" t="s">
        <v>161</v>
      </c>
      <c r="C1171" s="65" t="s">
        <v>254</v>
      </c>
      <c r="D1171" s="66">
        <v>46269</v>
      </c>
      <c r="E1171" s="67">
        <v>1.08</v>
      </c>
      <c r="F1171" s="65" t="s">
        <v>255</v>
      </c>
      <c r="G1171" s="66">
        <v>46269</v>
      </c>
      <c r="H1171">
        <v>40508963</v>
      </c>
      <c r="I1171">
        <v>10</v>
      </c>
      <c r="J1171" s="65" t="s">
        <v>299</v>
      </c>
      <c r="K1171" s="65" t="s">
        <v>307</v>
      </c>
      <c r="L1171" s="66">
        <v>46269</v>
      </c>
      <c r="M1171" s="65" t="s">
        <v>258</v>
      </c>
      <c r="N1171" s="65" t="s">
        <v>264</v>
      </c>
      <c r="O1171" s="65" t="s">
        <v>259</v>
      </c>
      <c r="P1171" s="66">
        <v>46269</v>
      </c>
      <c r="Q1171" s="31">
        <f t="shared" si="36"/>
        <v>935</v>
      </c>
      <c r="R1171" s="31">
        <f t="shared" si="37"/>
        <v>1000</v>
      </c>
      <c r="S1171" s="29">
        <f>IF($Q1171&lt;Parâmetros!$E$19,$G1171-1,$G1171)</f>
        <v>46269</v>
      </c>
    </row>
    <row r="1172" spans="1:19" ht="15" customHeight="1" x14ac:dyDescent="0.25">
      <c r="A1172" s="122">
        <v>54161</v>
      </c>
      <c r="B1172" s="65" t="s">
        <v>161</v>
      </c>
      <c r="C1172" s="65" t="s">
        <v>254</v>
      </c>
      <c r="D1172" s="66">
        <v>46269</v>
      </c>
      <c r="E1172" s="67">
        <v>1.73</v>
      </c>
      <c r="F1172" s="65" t="s">
        <v>255</v>
      </c>
      <c r="G1172" s="66">
        <v>46269</v>
      </c>
      <c r="H1172">
        <v>40511830</v>
      </c>
      <c r="I1172">
        <v>10</v>
      </c>
      <c r="J1172" s="65" t="s">
        <v>313</v>
      </c>
      <c r="K1172" s="65" t="s">
        <v>1948</v>
      </c>
      <c r="L1172" s="66">
        <v>46269</v>
      </c>
      <c r="M1172" s="65" t="s">
        <v>261</v>
      </c>
      <c r="N1172">
        <v>3006637</v>
      </c>
      <c r="O1172" s="65" t="s">
        <v>259</v>
      </c>
      <c r="P1172" s="66">
        <v>46269</v>
      </c>
      <c r="Q1172" s="31">
        <f t="shared" si="36"/>
        <v>1001</v>
      </c>
      <c r="R1172" s="31">
        <f t="shared" si="37"/>
        <v>1105</v>
      </c>
      <c r="S1172" s="29">
        <f>IF($Q1172&lt;Parâmetros!$E$19,$G1172-1,$G1172)</f>
        <v>46269</v>
      </c>
    </row>
    <row r="1173" spans="1:19" ht="15" customHeight="1" x14ac:dyDescent="0.25">
      <c r="A1173" s="122">
        <v>54161</v>
      </c>
      <c r="B1173" s="65" t="s">
        <v>161</v>
      </c>
      <c r="C1173" s="65" t="s">
        <v>254</v>
      </c>
      <c r="D1173" s="66">
        <v>46269</v>
      </c>
      <c r="E1173" s="67">
        <v>1.07</v>
      </c>
      <c r="F1173" s="65" t="s">
        <v>255</v>
      </c>
      <c r="G1173" s="66">
        <v>46269</v>
      </c>
      <c r="H1173">
        <v>40508954</v>
      </c>
      <c r="I1173">
        <v>10</v>
      </c>
      <c r="J1173" s="65" t="s">
        <v>1949</v>
      </c>
      <c r="K1173" s="65" t="s">
        <v>314</v>
      </c>
      <c r="L1173" s="66">
        <v>46269</v>
      </c>
      <c r="M1173" s="65" t="s">
        <v>258</v>
      </c>
      <c r="N1173" s="65" t="s">
        <v>264</v>
      </c>
      <c r="O1173" s="65" t="s">
        <v>259</v>
      </c>
      <c r="P1173" s="66">
        <v>46269</v>
      </c>
      <c r="Q1173" s="31">
        <f t="shared" si="36"/>
        <v>1106</v>
      </c>
      <c r="R1173" s="31">
        <f t="shared" si="37"/>
        <v>1170</v>
      </c>
      <c r="S1173" s="29">
        <f>IF($Q1173&lt;Parâmetros!$E$19,$G1173-1,$G1173)</f>
        <v>46269</v>
      </c>
    </row>
    <row r="1174" spans="1:19" ht="15" customHeight="1" x14ac:dyDescent="0.25">
      <c r="A1174" s="122">
        <v>54161</v>
      </c>
      <c r="B1174" s="65" t="s">
        <v>161</v>
      </c>
      <c r="C1174" s="65" t="s">
        <v>254</v>
      </c>
      <c r="D1174" s="66">
        <v>46269</v>
      </c>
      <c r="E1174" s="67">
        <v>2.0499999999999998</v>
      </c>
      <c r="F1174" s="65" t="s">
        <v>255</v>
      </c>
      <c r="G1174" s="66">
        <v>46269</v>
      </c>
      <c r="H1174">
        <v>40511831</v>
      </c>
      <c r="I1174">
        <v>10</v>
      </c>
      <c r="J1174" s="65" t="s">
        <v>1950</v>
      </c>
      <c r="K1174" s="65" t="s">
        <v>1951</v>
      </c>
      <c r="L1174" s="66">
        <v>46269</v>
      </c>
      <c r="M1174" s="65" t="s">
        <v>261</v>
      </c>
      <c r="N1174">
        <v>3012698</v>
      </c>
      <c r="O1174" s="65" t="s">
        <v>259</v>
      </c>
      <c r="P1174" s="66">
        <v>46269</v>
      </c>
      <c r="Q1174" s="31">
        <f t="shared" si="36"/>
        <v>1172</v>
      </c>
      <c r="R1174" s="31">
        <f t="shared" si="37"/>
        <v>1295</v>
      </c>
      <c r="S1174" s="29">
        <f>IF($Q1174&lt;Parâmetros!$E$19,$G1174-1,$G1174)</f>
        <v>46269</v>
      </c>
    </row>
    <row r="1175" spans="1:19" ht="15" customHeight="1" x14ac:dyDescent="0.25">
      <c r="A1175" s="122">
        <v>54161</v>
      </c>
      <c r="B1175" s="65" t="s">
        <v>161</v>
      </c>
      <c r="C1175" s="65" t="s">
        <v>254</v>
      </c>
      <c r="D1175" s="66">
        <v>46269</v>
      </c>
      <c r="E1175" s="67">
        <v>0.93</v>
      </c>
      <c r="F1175" s="65" t="s">
        <v>255</v>
      </c>
      <c r="G1175" s="66">
        <v>46269</v>
      </c>
      <c r="H1175">
        <v>40508818</v>
      </c>
      <c r="I1175">
        <v>10</v>
      </c>
      <c r="J1175" s="65" t="s">
        <v>1952</v>
      </c>
      <c r="K1175" s="65" t="s">
        <v>1953</v>
      </c>
      <c r="L1175" s="66">
        <v>46269</v>
      </c>
      <c r="M1175" s="65" t="s">
        <v>258</v>
      </c>
      <c r="N1175">
        <v>3006330</v>
      </c>
      <c r="O1175" s="65" t="s">
        <v>259</v>
      </c>
      <c r="P1175" s="66">
        <v>46269</v>
      </c>
      <c r="Q1175" s="31">
        <f t="shared" si="36"/>
        <v>1355</v>
      </c>
      <c r="R1175" s="31">
        <f t="shared" si="37"/>
        <v>1411</v>
      </c>
      <c r="S1175" s="29">
        <f>IF($Q1175&lt;Parâmetros!$E$19,$G1175-1,$G1175)</f>
        <v>46269</v>
      </c>
    </row>
    <row r="1176" spans="1:19" ht="15" customHeight="1" x14ac:dyDescent="0.25">
      <c r="A1176" s="122">
        <v>54161</v>
      </c>
      <c r="B1176" s="65" t="s">
        <v>161</v>
      </c>
      <c r="C1176" s="65" t="s">
        <v>254</v>
      </c>
      <c r="D1176" s="66">
        <v>46270</v>
      </c>
      <c r="E1176" s="67">
        <v>1</v>
      </c>
      <c r="F1176" s="65" t="s">
        <v>255</v>
      </c>
      <c r="G1176" s="66">
        <v>46270</v>
      </c>
      <c r="H1176">
        <v>40512237</v>
      </c>
      <c r="I1176">
        <v>10</v>
      </c>
      <c r="J1176" s="65" t="s">
        <v>299</v>
      </c>
      <c r="K1176" s="65" t="s">
        <v>311</v>
      </c>
      <c r="L1176" s="66">
        <v>46270</v>
      </c>
      <c r="M1176" s="65" t="s">
        <v>261</v>
      </c>
      <c r="N1176" s="65" t="s">
        <v>264</v>
      </c>
      <c r="O1176" s="65" t="s">
        <v>259</v>
      </c>
      <c r="P1176" s="66">
        <v>46270</v>
      </c>
      <c r="Q1176" s="31">
        <f t="shared" si="36"/>
        <v>935</v>
      </c>
      <c r="R1176" s="31">
        <f t="shared" si="37"/>
        <v>995</v>
      </c>
      <c r="S1176" s="29">
        <f>IF($Q1176&lt;Parâmetros!$E$19,$G1176-1,$G1176)</f>
        <v>46270</v>
      </c>
    </row>
    <row r="1177" spans="1:19" ht="15" customHeight="1" x14ac:dyDescent="0.25">
      <c r="A1177" s="122">
        <v>54161</v>
      </c>
      <c r="B1177" s="65" t="s">
        <v>161</v>
      </c>
      <c r="C1177" s="65" t="s">
        <v>254</v>
      </c>
      <c r="D1177" s="66">
        <v>46270</v>
      </c>
      <c r="E1177" s="67">
        <v>1.07</v>
      </c>
      <c r="F1177" s="65" t="s">
        <v>255</v>
      </c>
      <c r="G1177" s="66">
        <v>46270</v>
      </c>
      <c r="H1177">
        <v>40508951</v>
      </c>
      <c r="I1177">
        <v>10</v>
      </c>
      <c r="J1177" s="65" t="s">
        <v>366</v>
      </c>
      <c r="K1177" s="65" t="s">
        <v>758</v>
      </c>
      <c r="L1177" s="66">
        <v>46270</v>
      </c>
      <c r="M1177" s="65" t="s">
        <v>258</v>
      </c>
      <c r="N1177" s="65" t="s">
        <v>264</v>
      </c>
      <c r="O1177" s="65" t="s">
        <v>259</v>
      </c>
      <c r="P1177" s="66">
        <v>46270</v>
      </c>
      <c r="Q1177" s="31">
        <f t="shared" si="36"/>
        <v>996</v>
      </c>
      <c r="R1177" s="31">
        <f t="shared" si="37"/>
        <v>1060</v>
      </c>
      <c r="S1177" s="29">
        <f>IF($Q1177&lt;Parâmetros!$E$19,$G1177-1,$G1177)</f>
        <v>46270</v>
      </c>
    </row>
    <row r="1178" spans="1:19" ht="15" customHeight="1" x14ac:dyDescent="0.25">
      <c r="A1178" s="122">
        <v>54161</v>
      </c>
      <c r="B1178" s="65" t="s">
        <v>161</v>
      </c>
      <c r="C1178" s="65" t="s">
        <v>254</v>
      </c>
      <c r="D1178" s="66">
        <v>46270</v>
      </c>
      <c r="E1178" s="67">
        <v>0.9</v>
      </c>
      <c r="F1178" s="65" t="s">
        <v>255</v>
      </c>
      <c r="G1178" s="66">
        <v>46270</v>
      </c>
      <c r="H1178">
        <v>40512238</v>
      </c>
      <c r="I1178">
        <v>10</v>
      </c>
      <c r="J1178" s="65" t="s">
        <v>576</v>
      </c>
      <c r="K1178" s="65" t="s">
        <v>1954</v>
      </c>
      <c r="L1178" s="66">
        <v>46270</v>
      </c>
      <c r="M1178" s="65" t="s">
        <v>261</v>
      </c>
      <c r="N1178">
        <v>3010395</v>
      </c>
      <c r="O1178" s="65" t="s">
        <v>259</v>
      </c>
      <c r="P1178" s="66">
        <v>46270</v>
      </c>
      <c r="Q1178" s="31">
        <f t="shared" si="36"/>
        <v>1061</v>
      </c>
      <c r="R1178" s="31">
        <f t="shared" si="37"/>
        <v>1115</v>
      </c>
      <c r="S1178" s="29">
        <f>IF($Q1178&lt;Parâmetros!$E$19,$G1178-1,$G1178)</f>
        <v>46270</v>
      </c>
    </row>
    <row r="1179" spans="1:19" ht="15" customHeight="1" x14ac:dyDescent="0.25">
      <c r="A1179" s="122">
        <v>54161</v>
      </c>
      <c r="B1179" s="65" t="s">
        <v>161</v>
      </c>
      <c r="C1179" s="65" t="s">
        <v>254</v>
      </c>
      <c r="D1179" s="66">
        <v>46270</v>
      </c>
      <c r="E1179" s="67">
        <v>-0.9</v>
      </c>
      <c r="F1179" s="65" t="s">
        <v>255</v>
      </c>
      <c r="G1179" s="66">
        <v>46270</v>
      </c>
      <c r="H1179">
        <v>40512238</v>
      </c>
      <c r="I1179">
        <v>10</v>
      </c>
      <c r="J1179" s="65" t="s">
        <v>576</v>
      </c>
      <c r="K1179" s="65" t="s">
        <v>1954</v>
      </c>
      <c r="L1179" s="66">
        <v>46270</v>
      </c>
      <c r="M1179" s="65" t="s">
        <v>261</v>
      </c>
      <c r="N1179">
        <v>3010395</v>
      </c>
      <c r="O1179" s="65" t="s">
        <v>259</v>
      </c>
      <c r="P1179" s="66">
        <v>46270</v>
      </c>
      <c r="Q1179" s="31">
        <f t="shared" si="36"/>
        <v>1061</v>
      </c>
      <c r="R1179" s="31">
        <f t="shared" si="37"/>
        <v>1115</v>
      </c>
      <c r="S1179" s="29">
        <f>IF($Q1179&lt;Parâmetros!$E$19,$G1179-1,$G1179)</f>
        <v>46270</v>
      </c>
    </row>
    <row r="1180" spans="1:19" ht="15" customHeight="1" x14ac:dyDescent="0.25">
      <c r="A1180" s="122">
        <v>54161</v>
      </c>
      <c r="B1180" s="65" t="s">
        <v>161</v>
      </c>
      <c r="C1180" s="65" t="s">
        <v>254</v>
      </c>
      <c r="D1180" s="66">
        <v>46270</v>
      </c>
      <c r="E1180" s="67">
        <v>0.56999999999999995</v>
      </c>
      <c r="F1180" s="65" t="s">
        <v>255</v>
      </c>
      <c r="G1180" s="66">
        <v>46270</v>
      </c>
      <c r="H1180">
        <v>40512238</v>
      </c>
      <c r="I1180">
        <v>10</v>
      </c>
      <c r="J1180" s="65" t="s">
        <v>576</v>
      </c>
      <c r="K1180" s="65" t="s">
        <v>1955</v>
      </c>
      <c r="L1180" s="66">
        <v>46270</v>
      </c>
      <c r="M1180" s="65" t="s">
        <v>261</v>
      </c>
      <c r="N1180">
        <v>3010395</v>
      </c>
      <c r="O1180" s="65" t="s">
        <v>259</v>
      </c>
      <c r="P1180" s="66">
        <v>46270</v>
      </c>
      <c r="Q1180" s="31">
        <f t="shared" si="36"/>
        <v>1061</v>
      </c>
      <c r="R1180" s="31">
        <f t="shared" si="37"/>
        <v>1095</v>
      </c>
      <c r="S1180" s="29">
        <f>IF($Q1180&lt;Parâmetros!$E$19,$G1180-1,$G1180)</f>
        <v>46270</v>
      </c>
    </row>
    <row r="1181" spans="1:19" ht="15" customHeight="1" x14ac:dyDescent="0.25">
      <c r="A1181" s="122">
        <v>54161</v>
      </c>
      <c r="B1181" s="65" t="s">
        <v>161</v>
      </c>
      <c r="C1181" s="65" t="s">
        <v>254</v>
      </c>
      <c r="D1181" s="66">
        <v>46270</v>
      </c>
      <c r="E1181" s="67">
        <v>0.57999999999999996</v>
      </c>
      <c r="F1181" s="65" t="s">
        <v>255</v>
      </c>
      <c r="G1181" s="66">
        <v>46270</v>
      </c>
      <c r="H1181">
        <v>40512060</v>
      </c>
      <c r="I1181">
        <v>10</v>
      </c>
      <c r="J1181" s="65" t="s">
        <v>1956</v>
      </c>
      <c r="K1181" s="65" t="s">
        <v>1957</v>
      </c>
      <c r="L1181" s="66">
        <v>46270</v>
      </c>
      <c r="M1181" s="65" t="s">
        <v>261</v>
      </c>
      <c r="N1181" s="65" t="s">
        <v>264</v>
      </c>
      <c r="O1181" s="65" t="s">
        <v>259</v>
      </c>
      <c r="P1181" s="66">
        <v>46270</v>
      </c>
      <c r="Q1181" s="31">
        <f t="shared" si="36"/>
        <v>1130</v>
      </c>
      <c r="R1181" s="31">
        <f t="shared" si="37"/>
        <v>1165</v>
      </c>
      <c r="S1181" s="29">
        <f>IF($Q1181&lt;Parâmetros!$E$19,$G1181-1,$G1181)</f>
        <v>46270</v>
      </c>
    </row>
    <row r="1182" spans="1:19" ht="15" customHeight="1" x14ac:dyDescent="0.25">
      <c r="A1182" s="122">
        <v>54161</v>
      </c>
      <c r="B1182" s="65" t="s">
        <v>161</v>
      </c>
      <c r="C1182" s="65" t="s">
        <v>254</v>
      </c>
      <c r="D1182" s="66">
        <v>46270</v>
      </c>
      <c r="E1182" s="67">
        <v>1.07</v>
      </c>
      <c r="F1182" s="65" t="s">
        <v>255</v>
      </c>
      <c r="G1182" s="66">
        <v>46270</v>
      </c>
      <c r="H1182">
        <v>40508954</v>
      </c>
      <c r="I1182">
        <v>10</v>
      </c>
      <c r="J1182" s="65" t="s">
        <v>1958</v>
      </c>
      <c r="K1182" s="65" t="s">
        <v>1959</v>
      </c>
      <c r="L1182" s="66">
        <v>46270</v>
      </c>
      <c r="M1182" s="65" t="s">
        <v>258</v>
      </c>
      <c r="N1182" s="65" t="s">
        <v>264</v>
      </c>
      <c r="O1182" s="65" t="s">
        <v>259</v>
      </c>
      <c r="P1182" s="66">
        <v>46270</v>
      </c>
      <c r="Q1182" s="31">
        <f t="shared" si="36"/>
        <v>1166</v>
      </c>
      <c r="R1182" s="31">
        <f t="shared" si="37"/>
        <v>1230</v>
      </c>
      <c r="S1182" s="29">
        <f>IF($Q1182&lt;Parâmetros!$E$19,$G1182-1,$G1182)</f>
        <v>46270</v>
      </c>
    </row>
    <row r="1183" spans="1:19" ht="15" customHeight="1" x14ac:dyDescent="0.25">
      <c r="A1183" s="122">
        <v>54161</v>
      </c>
      <c r="B1183" s="65" t="s">
        <v>161</v>
      </c>
      <c r="C1183" s="65" t="s">
        <v>254</v>
      </c>
      <c r="D1183" s="66">
        <v>46270</v>
      </c>
      <c r="E1183" s="67">
        <v>0.57999999999999996</v>
      </c>
      <c r="F1183" s="65" t="s">
        <v>255</v>
      </c>
      <c r="G1183" s="66">
        <v>46270</v>
      </c>
      <c r="H1183">
        <v>40512237</v>
      </c>
      <c r="I1183">
        <v>10</v>
      </c>
      <c r="J1183" s="65" t="s">
        <v>745</v>
      </c>
      <c r="K1183" s="65" t="s">
        <v>1951</v>
      </c>
      <c r="L1183" s="66">
        <v>46270</v>
      </c>
      <c r="M1183" s="65" t="s">
        <v>261</v>
      </c>
      <c r="N1183" s="65" t="s">
        <v>264</v>
      </c>
      <c r="O1183" s="65" t="s">
        <v>259</v>
      </c>
      <c r="P1183" s="66">
        <v>46270</v>
      </c>
      <c r="Q1183" s="31">
        <f t="shared" si="36"/>
        <v>1260</v>
      </c>
      <c r="R1183" s="31">
        <f t="shared" si="37"/>
        <v>1295</v>
      </c>
      <c r="S1183" s="29">
        <f>IF($Q1183&lt;Parâmetros!$E$19,$G1183-1,$G1183)</f>
        <v>46270</v>
      </c>
    </row>
    <row r="1184" spans="1:19" ht="15" customHeight="1" x14ac:dyDescent="0.25">
      <c r="A1184" s="122">
        <v>54161</v>
      </c>
      <c r="B1184" s="65" t="s">
        <v>161</v>
      </c>
      <c r="C1184" s="65" t="s">
        <v>254</v>
      </c>
      <c r="D1184" s="66">
        <v>46270</v>
      </c>
      <c r="E1184" s="67">
        <v>0.56999999999999995</v>
      </c>
      <c r="F1184" s="65" t="s">
        <v>255</v>
      </c>
      <c r="G1184" s="66">
        <v>46270</v>
      </c>
      <c r="H1184">
        <v>40512240</v>
      </c>
      <c r="I1184">
        <v>10</v>
      </c>
      <c r="J1184" s="65" t="s">
        <v>1960</v>
      </c>
      <c r="K1184" s="65" t="s">
        <v>1961</v>
      </c>
      <c r="L1184" s="66">
        <v>46270</v>
      </c>
      <c r="M1184" s="65" t="s">
        <v>261</v>
      </c>
      <c r="N1184" s="65" t="s">
        <v>264</v>
      </c>
      <c r="O1184" s="65" t="s">
        <v>259</v>
      </c>
      <c r="P1184" s="66">
        <v>46270</v>
      </c>
      <c r="Q1184" s="31">
        <f t="shared" si="36"/>
        <v>1296</v>
      </c>
      <c r="R1184" s="31">
        <f t="shared" si="37"/>
        <v>1330</v>
      </c>
      <c r="S1184" s="29">
        <f>IF($Q1184&lt;Parâmetros!$E$19,$G1184-1,$G1184)</f>
        <v>46270</v>
      </c>
    </row>
    <row r="1185" spans="1:19" ht="15" customHeight="1" x14ac:dyDescent="0.25">
      <c r="A1185" s="122">
        <v>54161</v>
      </c>
      <c r="B1185" s="65" t="s">
        <v>161</v>
      </c>
      <c r="C1185" s="65" t="s">
        <v>254</v>
      </c>
      <c r="D1185" s="66">
        <v>46270</v>
      </c>
      <c r="E1185" s="67">
        <v>1</v>
      </c>
      <c r="F1185" s="65" t="s">
        <v>255</v>
      </c>
      <c r="G1185" s="66">
        <v>46270</v>
      </c>
      <c r="H1185">
        <v>40508819</v>
      </c>
      <c r="I1185">
        <v>10</v>
      </c>
      <c r="J1185" s="65" t="s">
        <v>1962</v>
      </c>
      <c r="K1185" s="65" t="s">
        <v>1963</v>
      </c>
      <c r="L1185" s="66">
        <v>46270</v>
      </c>
      <c r="M1185" s="65" t="s">
        <v>258</v>
      </c>
      <c r="N1185">
        <v>3007939</v>
      </c>
      <c r="O1185" s="65" t="s">
        <v>259</v>
      </c>
      <c r="P1185" s="66">
        <v>46270</v>
      </c>
      <c r="Q1185" s="31">
        <f t="shared" si="36"/>
        <v>1331</v>
      </c>
      <c r="R1185" s="31">
        <f t="shared" si="37"/>
        <v>1391</v>
      </c>
      <c r="S1185" s="29">
        <f>IF($Q1185&lt;Parâmetros!$E$19,$G1185-1,$G1185)</f>
        <v>46270</v>
      </c>
    </row>
    <row r="1186" spans="1:19" ht="15" customHeight="1" x14ac:dyDescent="0.25">
      <c r="A1186" s="122">
        <v>54161</v>
      </c>
      <c r="B1186" s="65" t="s">
        <v>161</v>
      </c>
      <c r="C1186" s="65" t="s">
        <v>254</v>
      </c>
      <c r="D1186" s="66">
        <v>46270</v>
      </c>
      <c r="E1186" s="67">
        <v>0.33</v>
      </c>
      <c r="F1186" s="65" t="s">
        <v>255</v>
      </c>
      <c r="G1186" s="66">
        <v>46270</v>
      </c>
      <c r="H1186">
        <v>40498811</v>
      </c>
      <c r="I1186">
        <v>10</v>
      </c>
      <c r="J1186" s="65" t="s">
        <v>1964</v>
      </c>
      <c r="K1186" s="65" t="s">
        <v>1965</v>
      </c>
      <c r="L1186" s="66">
        <v>46270</v>
      </c>
      <c r="M1186" s="65" t="s">
        <v>261</v>
      </c>
      <c r="N1186" s="65" t="s">
        <v>264</v>
      </c>
      <c r="O1186" s="65" t="s">
        <v>259</v>
      </c>
      <c r="P1186" s="66">
        <v>46270</v>
      </c>
      <c r="Q1186" s="31">
        <f t="shared" si="36"/>
        <v>1392</v>
      </c>
      <c r="R1186" s="31">
        <f t="shared" si="37"/>
        <v>1412</v>
      </c>
      <c r="S1186" s="29">
        <f>IF($Q1186&lt;Parâmetros!$E$19,$G1186-1,$G1186)</f>
        <v>46270</v>
      </c>
    </row>
    <row r="1187" spans="1:19" ht="15" customHeight="1" x14ac:dyDescent="0.25">
      <c r="A1187" s="122">
        <v>54161</v>
      </c>
      <c r="B1187" s="65" t="s">
        <v>161</v>
      </c>
      <c r="C1187" s="65" t="s">
        <v>254</v>
      </c>
      <c r="D1187" s="66">
        <v>46271</v>
      </c>
      <c r="E1187" s="67">
        <v>1</v>
      </c>
      <c r="F1187" s="65" t="s">
        <v>255</v>
      </c>
      <c r="G1187" s="66">
        <v>46271</v>
      </c>
      <c r="H1187">
        <v>40508957</v>
      </c>
      <c r="I1187">
        <v>10</v>
      </c>
      <c r="J1187" s="65" t="s">
        <v>299</v>
      </c>
      <c r="K1187" s="65" t="s">
        <v>311</v>
      </c>
      <c r="L1187" s="66">
        <v>46271</v>
      </c>
      <c r="M1187" s="65" t="s">
        <v>258</v>
      </c>
      <c r="N1187" s="65" t="s">
        <v>264</v>
      </c>
      <c r="O1187" s="65" t="s">
        <v>259</v>
      </c>
      <c r="P1187" s="66">
        <v>46271</v>
      </c>
      <c r="Q1187" s="31">
        <f t="shared" si="36"/>
        <v>935</v>
      </c>
      <c r="R1187" s="31">
        <f t="shared" si="37"/>
        <v>995</v>
      </c>
      <c r="S1187" s="29">
        <f>IF($Q1187&lt;Parâmetros!$E$19,$G1187-1,$G1187)</f>
        <v>46271</v>
      </c>
    </row>
    <row r="1188" spans="1:19" ht="15" customHeight="1" x14ac:dyDescent="0.25">
      <c r="A1188" s="122">
        <v>54161</v>
      </c>
      <c r="B1188" s="65" t="s">
        <v>161</v>
      </c>
      <c r="C1188" s="65" t="s">
        <v>254</v>
      </c>
      <c r="D1188" s="66">
        <v>46271</v>
      </c>
      <c r="E1188" s="67">
        <v>0.4</v>
      </c>
      <c r="F1188" s="65" t="s">
        <v>255</v>
      </c>
      <c r="G1188" s="66">
        <v>46271</v>
      </c>
      <c r="H1188">
        <v>40512492</v>
      </c>
      <c r="I1188">
        <v>10</v>
      </c>
      <c r="J1188" s="65" t="s">
        <v>366</v>
      </c>
      <c r="K1188" s="65" t="s">
        <v>1966</v>
      </c>
      <c r="L1188" s="66">
        <v>46271</v>
      </c>
      <c r="M1188" s="65" t="s">
        <v>261</v>
      </c>
      <c r="N1188" s="65" t="s">
        <v>264</v>
      </c>
      <c r="O1188" s="65" t="s">
        <v>259</v>
      </c>
      <c r="P1188" s="66">
        <v>46271</v>
      </c>
      <c r="Q1188" s="31">
        <f t="shared" si="36"/>
        <v>996</v>
      </c>
      <c r="R1188" s="31">
        <f t="shared" si="37"/>
        <v>1020</v>
      </c>
      <c r="S1188" s="29">
        <f>IF($Q1188&lt;Parâmetros!$E$19,$G1188-1,$G1188)</f>
        <v>46271</v>
      </c>
    </row>
    <row r="1189" spans="1:19" ht="15" customHeight="1" x14ac:dyDescent="0.25">
      <c r="A1189" s="122">
        <v>54161</v>
      </c>
      <c r="B1189" s="65" t="s">
        <v>161</v>
      </c>
      <c r="C1189" s="65" t="s">
        <v>254</v>
      </c>
      <c r="D1189" s="66">
        <v>46271</v>
      </c>
      <c r="E1189" s="67">
        <v>0.4</v>
      </c>
      <c r="F1189" s="65" t="s">
        <v>255</v>
      </c>
      <c r="G1189" s="66">
        <v>46271</v>
      </c>
      <c r="H1189">
        <v>40512493</v>
      </c>
      <c r="I1189">
        <v>10</v>
      </c>
      <c r="J1189" s="65" t="s">
        <v>1967</v>
      </c>
      <c r="K1189" s="65" t="s">
        <v>1968</v>
      </c>
      <c r="L1189" s="66">
        <v>46271</v>
      </c>
      <c r="M1189" s="65" t="s">
        <v>261</v>
      </c>
      <c r="N1189" s="65" t="s">
        <v>264</v>
      </c>
      <c r="O1189" s="65" t="s">
        <v>259</v>
      </c>
      <c r="P1189" s="66">
        <v>46271</v>
      </c>
      <c r="Q1189" s="31">
        <f t="shared" si="36"/>
        <v>1021</v>
      </c>
      <c r="R1189" s="31">
        <f t="shared" si="37"/>
        <v>1045</v>
      </c>
      <c r="S1189" s="29">
        <f>IF($Q1189&lt;Parâmetros!$E$19,$G1189-1,$G1189)</f>
        <v>46271</v>
      </c>
    </row>
    <row r="1190" spans="1:19" ht="15" customHeight="1" x14ac:dyDescent="0.25">
      <c r="A1190" s="122">
        <v>54161</v>
      </c>
      <c r="B1190" s="65" t="s">
        <v>161</v>
      </c>
      <c r="C1190" s="65" t="s">
        <v>254</v>
      </c>
      <c r="D1190" s="66">
        <v>46271</v>
      </c>
      <c r="E1190" s="67">
        <v>0.56999999999999995</v>
      </c>
      <c r="F1190" s="65" t="s">
        <v>255</v>
      </c>
      <c r="G1190" s="66">
        <v>46271</v>
      </c>
      <c r="H1190">
        <v>40512494</v>
      </c>
      <c r="I1190">
        <v>10</v>
      </c>
      <c r="J1190" s="65" t="s">
        <v>1969</v>
      </c>
      <c r="K1190" s="65" t="s">
        <v>1970</v>
      </c>
      <c r="L1190" s="66">
        <v>46271</v>
      </c>
      <c r="M1190" s="65" t="s">
        <v>261</v>
      </c>
      <c r="N1190" s="65" t="s">
        <v>264</v>
      </c>
      <c r="O1190" s="65" t="s">
        <v>259</v>
      </c>
      <c r="P1190" s="66">
        <v>46271</v>
      </c>
      <c r="Q1190" s="31">
        <f t="shared" si="36"/>
        <v>1046</v>
      </c>
      <c r="R1190" s="31">
        <f t="shared" si="37"/>
        <v>1080</v>
      </c>
      <c r="S1190" s="29">
        <f>IF($Q1190&lt;Parâmetros!$E$19,$G1190-1,$G1190)</f>
        <v>46271</v>
      </c>
    </row>
    <row r="1191" spans="1:19" ht="15" customHeight="1" x14ac:dyDescent="0.25">
      <c r="A1191" s="122">
        <v>54161</v>
      </c>
      <c r="B1191" s="65" t="s">
        <v>161</v>
      </c>
      <c r="C1191" s="65" t="s">
        <v>254</v>
      </c>
      <c r="D1191" s="66">
        <v>46271</v>
      </c>
      <c r="E1191" s="67">
        <v>1</v>
      </c>
      <c r="F1191" s="65" t="s">
        <v>255</v>
      </c>
      <c r="G1191" s="66">
        <v>46271</v>
      </c>
      <c r="H1191">
        <v>40508960</v>
      </c>
      <c r="I1191">
        <v>10</v>
      </c>
      <c r="J1191" s="65" t="s">
        <v>1971</v>
      </c>
      <c r="K1191" s="65" t="s">
        <v>1972</v>
      </c>
      <c r="L1191" s="66">
        <v>46271</v>
      </c>
      <c r="M1191" s="65" t="s">
        <v>258</v>
      </c>
      <c r="N1191" s="65" t="s">
        <v>264</v>
      </c>
      <c r="O1191" s="65" t="s">
        <v>259</v>
      </c>
      <c r="P1191" s="66">
        <v>46271</v>
      </c>
      <c r="Q1191" s="31">
        <f t="shared" si="36"/>
        <v>1081</v>
      </c>
      <c r="R1191" s="31">
        <f t="shared" si="37"/>
        <v>1141</v>
      </c>
      <c r="S1191" s="29">
        <f>IF($Q1191&lt;Parâmetros!$E$19,$G1191-1,$G1191)</f>
        <v>46271</v>
      </c>
    </row>
    <row r="1192" spans="1:19" ht="15" customHeight="1" x14ac:dyDescent="0.25">
      <c r="A1192" s="122">
        <v>54161</v>
      </c>
      <c r="B1192" s="65" t="s">
        <v>161</v>
      </c>
      <c r="C1192" s="65" t="s">
        <v>254</v>
      </c>
      <c r="D1192" s="66">
        <v>46271</v>
      </c>
      <c r="E1192" s="67">
        <v>1</v>
      </c>
      <c r="F1192" s="65" t="s">
        <v>255</v>
      </c>
      <c r="G1192" s="66">
        <v>46271</v>
      </c>
      <c r="H1192">
        <v>40508836</v>
      </c>
      <c r="I1192">
        <v>10</v>
      </c>
      <c r="J1192" s="65" t="s">
        <v>744</v>
      </c>
      <c r="K1192" s="65" t="s">
        <v>745</v>
      </c>
      <c r="L1192" s="66">
        <v>46271</v>
      </c>
      <c r="M1192" s="65" t="s">
        <v>258</v>
      </c>
      <c r="N1192">
        <v>3011615</v>
      </c>
      <c r="O1192" s="65" t="s">
        <v>259</v>
      </c>
      <c r="P1192" s="66">
        <v>46271</v>
      </c>
      <c r="Q1192" s="31">
        <f t="shared" si="36"/>
        <v>1200</v>
      </c>
      <c r="R1192" s="31">
        <f t="shared" si="37"/>
        <v>1260</v>
      </c>
      <c r="S1192" s="29">
        <f>IF($Q1192&lt;Parâmetros!$E$19,$G1192-1,$G1192)</f>
        <v>46271</v>
      </c>
    </row>
    <row r="1193" spans="1:19" ht="15" customHeight="1" x14ac:dyDescent="0.25">
      <c r="A1193" s="122">
        <v>54161</v>
      </c>
      <c r="B1193" s="65" t="s">
        <v>161</v>
      </c>
      <c r="C1193" s="65" t="s">
        <v>254</v>
      </c>
      <c r="D1193" s="66">
        <v>46271</v>
      </c>
      <c r="E1193" s="67">
        <v>1</v>
      </c>
      <c r="F1193" s="65" t="s">
        <v>255</v>
      </c>
      <c r="G1193" s="66">
        <v>46271</v>
      </c>
      <c r="H1193">
        <v>40508834</v>
      </c>
      <c r="I1193">
        <v>10</v>
      </c>
      <c r="J1193" s="65" t="s">
        <v>1973</v>
      </c>
      <c r="K1193" s="65" t="s">
        <v>1974</v>
      </c>
      <c r="L1193" s="66">
        <v>46271</v>
      </c>
      <c r="M1193" s="65" t="s">
        <v>258</v>
      </c>
      <c r="N1193" s="65" t="s">
        <v>264</v>
      </c>
      <c r="O1193" s="65" t="s">
        <v>259</v>
      </c>
      <c r="P1193" s="66">
        <v>46271</v>
      </c>
      <c r="Q1193" s="31">
        <f t="shared" si="36"/>
        <v>1261</v>
      </c>
      <c r="R1193" s="31">
        <f t="shared" si="37"/>
        <v>1321</v>
      </c>
      <c r="S1193" s="29">
        <f>IF($Q1193&lt;Parâmetros!$E$19,$G1193-1,$G1193)</f>
        <v>46271</v>
      </c>
    </row>
    <row r="1194" spans="1:19" ht="15" customHeight="1" x14ac:dyDescent="0.25">
      <c r="A1194" s="122">
        <v>54161</v>
      </c>
      <c r="B1194" s="65" t="s">
        <v>161</v>
      </c>
      <c r="C1194" s="65" t="s">
        <v>254</v>
      </c>
      <c r="D1194" s="66">
        <v>46271</v>
      </c>
      <c r="E1194" s="67">
        <v>1.47</v>
      </c>
      <c r="F1194" s="65" t="s">
        <v>255</v>
      </c>
      <c r="G1194" s="66">
        <v>46271</v>
      </c>
      <c r="H1194">
        <v>40507447</v>
      </c>
      <c r="I1194">
        <v>20</v>
      </c>
      <c r="J1194" s="65" t="s">
        <v>1975</v>
      </c>
      <c r="K1194" s="65" t="s">
        <v>1953</v>
      </c>
      <c r="L1194" s="66">
        <v>46271</v>
      </c>
      <c r="M1194" s="65" t="s">
        <v>261</v>
      </c>
      <c r="N1194" s="65" t="s">
        <v>264</v>
      </c>
      <c r="O1194" s="65" t="s">
        <v>259</v>
      </c>
      <c r="P1194" s="66">
        <v>46271</v>
      </c>
      <c r="Q1194" s="31">
        <f t="shared" si="36"/>
        <v>1323</v>
      </c>
      <c r="R1194" s="31">
        <f t="shared" si="37"/>
        <v>1411</v>
      </c>
      <c r="S1194" s="29">
        <f>IF($Q1194&lt;Parâmetros!$E$19,$G1194-1,$G1194)</f>
        <v>46271</v>
      </c>
    </row>
    <row r="1195" spans="1:19" ht="15" customHeight="1" x14ac:dyDescent="0.25">
      <c r="A1195" s="122">
        <v>54161</v>
      </c>
      <c r="B1195" s="65" t="s">
        <v>161</v>
      </c>
      <c r="C1195" s="65" t="s">
        <v>254</v>
      </c>
      <c r="D1195" s="66">
        <v>46272</v>
      </c>
      <c r="E1195" s="67">
        <v>0.75</v>
      </c>
      <c r="F1195" s="65" t="s">
        <v>255</v>
      </c>
      <c r="G1195" s="66">
        <v>46272</v>
      </c>
      <c r="H1195">
        <v>40512797</v>
      </c>
      <c r="I1195">
        <v>10</v>
      </c>
      <c r="J1195" s="65" t="s">
        <v>299</v>
      </c>
      <c r="K1195" s="65" t="s">
        <v>1250</v>
      </c>
      <c r="L1195" s="66">
        <v>46272</v>
      </c>
      <c r="M1195" s="65" t="s">
        <v>261</v>
      </c>
      <c r="N1195" s="65" t="s">
        <v>264</v>
      </c>
      <c r="O1195" s="65" t="s">
        <v>259</v>
      </c>
      <c r="P1195" s="66">
        <v>46272</v>
      </c>
      <c r="Q1195" s="31">
        <f t="shared" si="36"/>
        <v>935</v>
      </c>
      <c r="R1195" s="31">
        <f t="shared" si="37"/>
        <v>980</v>
      </c>
      <c r="S1195" s="29">
        <f>IF($Q1195&lt;Parâmetros!$E$19,$G1195-1,$G1195)</f>
        <v>46272</v>
      </c>
    </row>
    <row r="1196" spans="1:19" ht="15" customHeight="1" x14ac:dyDescent="0.25">
      <c r="A1196" s="122">
        <v>54161</v>
      </c>
      <c r="B1196" s="65" t="s">
        <v>161</v>
      </c>
      <c r="C1196" s="65" t="s">
        <v>254</v>
      </c>
      <c r="D1196" s="66">
        <v>46272</v>
      </c>
      <c r="E1196" s="67">
        <v>0.7</v>
      </c>
      <c r="F1196" s="65" t="s">
        <v>255</v>
      </c>
      <c r="G1196" s="66">
        <v>46272</v>
      </c>
      <c r="H1196">
        <v>40512788</v>
      </c>
      <c r="I1196">
        <v>10</v>
      </c>
      <c r="J1196" s="65" t="s">
        <v>2002</v>
      </c>
      <c r="K1196" s="65" t="s">
        <v>2538</v>
      </c>
      <c r="L1196" s="66">
        <v>46272</v>
      </c>
      <c r="M1196" s="65" t="s">
        <v>261</v>
      </c>
      <c r="N1196" s="65" t="s">
        <v>264</v>
      </c>
      <c r="O1196" s="65" t="s">
        <v>259</v>
      </c>
      <c r="P1196" s="66">
        <v>46272</v>
      </c>
      <c r="Q1196" s="31">
        <f t="shared" si="36"/>
        <v>981</v>
      </c>
      <c r="R1196" s="31">
        <f t="shared" si="37"/>
        <v>1023</v>
      </c>
      <c r="S1196" s="29">
        <f>IF($Q1196&lt;Parâmetros!$E$19,$G1196-1,$G1196)</f>
        <v>46272</v>
      </c>
    </row>
    <row r="1197" spans="1:19" ht="15" customHeight="1" x14ac:dyDescent="0.25">
      <c r="A1197" s="122">
        <v>54161</v>
      </c>
      <c r="B1197" s="65" t="s">
        <v>161</v>
      </c>
      <c r="C1197" s="65" t="s">
        <v>254</v>
      </c>
      <c r="D1197" s="66">
        <v>46272</v>
      </c>
      <c r="E1197" s="67">
        <v>0.92</v>
      </c>
      <c r="F1197" s="65" t="s">
        <v>255</v>
      </c>
      <c r="G1197" s="66">
        <v>46272</v>
      </c>
      <c r="H1197">
        <v>40512797</v>
      </c>
      <c r="I1197">
        <v>10</v>
      </c>
      <c r="J1197" s="65" t="s">
        <v>2539</v>
      </c>
      <c r="K1197" s="65" t="s">
        <v>1970</v>
      </c>
      <c r="L1197" s="66">
        <v>46272</v>
      </c>
      <c r="M1197" s="65" t="s">
        <v>261</v>
      </c>
      <c r="N1197" s="65" t="s">
        <v>264</v>
      </c>
      <c r="O1197" s="65" t="s">
        <v>259</v>
      </c>
      <c r="P1197" s="66">
        <v>46272</v>
      </c>
      <c r="Q1197" s="31">
        <f t="shared" si="36"/>
        <v>1025</v>
      </c>
      <c r="R1197" s="31">
        <f t="shared" si="37"/>
        <v>1080</v>
      </c>
      <c r="S1197" s="29">
        <f>IF($Q1197&lt;Parâmetros!$E$19,$G1197-1,$G1197)</f>
        <v>46272</v>
      </c>
    </row>
    <row r="1198" spans="1:19" ht="15" customHeight="1" x14ac:dyDescent="0.25">
      <c r="A1198" s="122">
        <v>54161</v>
      </c>
      <c r="B1198" s="65" t="s">
        <v>161</v>
      </c>
      <c r="C1198" s="65" t="s">
        <v>254</v>
      </c>
      <c r="D1198" s="66">
        <v>46272</v>
      </c>
      <c r="E1198" s="67">
        <v>0.56999999999999995</v>
      </c>
      <c r="F1198" s="65" t="s">
        <v>255</v>
      </c>
      <c r="G1198" s="66">
        <v>46272</v>
      </c>
      <c r="H1198">
        <v>40512800</v>
      </c>
      <c r="I1198">
        <v>10</v>
      </c>
      <c r="J1198" s="65" t="s">
        <v>1971</v>
      </c>
      <c r="K1198" s="65" t="s">
        <v>1954</v>
      </c>
      <c r="L1198" s="66">
        <v>46272</v>
      </c>
      <c r="M1198" s="65" t="s">
        <v>261</v>
      </c>
      <c r="N1198">
        <v>3009848</v>
      </c>
      <c r="O1198" s="65" t="s">
        <v>259</v>
      </c>
      <c r="P1198" s="66">
        <v>46272</v>
      </c>
      <c r="Q1198" s="31">
        <f t="shared" si="36"/>
        <v>1081</v>
      </c>
      <c r="R1198" s="31">
        <f t="shared" si="37"/>
        <v>1115</v>
      </c>
      <c r="S1198" s="29">
        <f>IF($Q1198&lt;Parâmetros!$E$19,$G1198-1,$G1198)</f>
        <v>46272</v>
      </c>
    </row>
    <row r="1199" spans="1:19" ht="15" customHeight="1" x14ac:dyDescent="0.25">
      <c r="A1199" s="122">
        <v>54161</v>
      </c>
      <c r="B1199" s="65" t="s">
        <v>161</v>
      </c>
      <c r="C1199" s="65" t="s">
        <v>254</v>
      </c>
      <c r="D1199" s="66">
        <v>46272</v>
      </c>
      <c r="E1199" s="67">
        <v>0.73</v>
      </c>
      <c r="F1199" s="65" t="s">
        <v>255</v>
      </c>
      <c r="G1199" s="66">
        <v>46272</v>
      </c>
      <c r="H1199">
        <v>40512801</v>
      </c>
      <c r="I1199">
        <v>10</v>
      </c>
      <c r="J1199" s="65" t="s">
        <v>2540</v>
      </c>
      <c r="K1199" s="65" t="s">
        <v>2541</v>
      </c>
      <c r="L1199" s="66">
        <v>46272</v>
      </c>
      <c r="M1199" s="65" t="s">
        <v>261</v>
      </c>
      <c r="N1199" s="65" t="s">
        <v>264</v>
      </c>
      <c r="O1199" s="65" t="s">
        <v>259</v>
      </c>
      <c r="P1199" s="66">
        <v>46272</v>
      </c>
      <c r="Q1199" s="31">
        <f t="shared" si="36"/>
        <v>1116</v>
      </c>
      <c r="R1199" s="31">
        <f t="shared" si="37"/>
        <v>1160</v>
      </c>
      <c r="S1199" s="29">
        <f>IF($Q1199&lt;Parâmetros!$E$19,$G1199-1,$G1199)</f>
        <v>46272</v>
      </c>
    </row>
    <row r="1200" spans="1:19" ht="15" customHeight="1" x14ac:dyDescent="0.25">
      <c r="A1200" s="122">
        <v>54161</v>
      </c>
      <c r="B1200" s="65" t="s">
        <v>161</v>
      </c>
      <c r="C1200" s="65" t="s">
        <v>254</v>
      </c>
      <c r="D1200" s="66">
        <v>46272</v>
      </c>
      <c r="E1200" s="67">
        <v>0.48</v>
      </c>
      <c r="F1200" s="65" t="s">
        <v>255</v>
      </c>
      <c r="G1200" s="66">
        <v>46272</v>
      </c>
      <c r="H1200">
        <v>40512238</v>
      </c>
      <c r="I1200">
        <v>20</v>
      </c>
      <c r="J1200" s="65" t="s">
        <v>2542</v>
      </c>
      <c r="K1200" s="65" t="s">
        <v>2543</v>
      </c>
      <c r="L1200" s="66">
        <v>46272</v>
      </c>
      <c r="M1200" s="65" t="s">
        <v>261</v>
      </c>
      <c r="N1200">
        <v>3010395</v>
      </c>
      <c r="O1200" s="65" t="s">
        <v>259</v>
      </c>
      <c r="P1200" s="66">
        <v>46272</v>
      </c>
      <c r="Q1200" s="31">
        <f t="shared" si="36"/>
        <v>1161</v>
      </c>
      <c r="R1200" s="31">
        <f t="shared" si="37"/>
        <v>1190</v>
      </c>
      <c r="S1200" s="29">
        <f>IF($Q1200&lt;Parâmetros!$E$19,$G1200-1,$G1200)</f>
        <v>46272</v>
      </c>
    </row>
    <row r="1201" spans="1:19" ht="15" customHeight="1" x14ac:dyDescent="0.25">
      <c r="A1201" s="122">
        <v>54161</v>
      </c>
      <c r="B1201" s="65" t="s">
        <v>161</v>
      </c>
      <c r="C1201" s="65" t="s">
        <v>254</v>
      </c>
      <c r="D1201" s="66">
        <v>46272</v>
      </c>
      <c r="E1201" s="67">
        <v>0.56999999999999995</v>
      </c>
      <c r="F1201" s="65" t="s">
        <v>255</v>
      </c>
      <c r="G1201" s="66">
        <v>46272</v>
      </c>
      <c r="H1201">
        <v>40512802</v>
      </c>
      <c r="I1201">
        <v>10</v>
      </c>
      <c r="J1201" s="65" t="s">
        <v>2544</v>
      </c>
      <c r="K1201" s="65" t="s">
        <v>2545</v>
      </c>
      <c r="L1201" s="66">
        <v>46272</v>
      </c>
      <c r="M1201" s="65" t="s">
        <v>261</v>
      </c>
      <c r="N1201">
        <v>3011212</v>
      </c>
      <c r="O1201" s="65" t="s">
        <v>259</v>
      </c>
      <c r="P1201" s="66">
        <v>46272</v>
      </c>
      <c r="Q1201" s="31">
        <f t="shared" si="36"/>
        <v>1191</v>
      </c>
      <c r="R1201" s="31">
        <f t="shared" si="37"/>
        <v>1225</v>
      </c>
      <c r="S1201" s="29">
        <f>IF($Q1201&lt;Parâmetros!$E$19,$G1201-1,$G1201)</f>
        <v>46272</v>
      </c>
    </row>
    <row r="1202" spans="1:19" ht="15" customHeight="1" x14ac:dyDescent="0.25">
      <c r="A1202" s="122">
        <v>54161</v>
      </c>
      <c r="B1202" s="65" t="s">
        <v>161</v>
      </c>
      <c r="C1202" s="65" t="s">
        <v>254</v>
      </c>
      <c r="D1202" s="66">
        <v>46272</v>
      </c>
      <c r="E1202" s="67">
        <v>0.67</v>
      </c>
      <c r="F1202" s="65" t="s">
        <v>255</v>
      </c>
      <c r="G1202" s="66">
        <v>46272</v>
      </c>
      <c r="H1202">
        <v>40512801</v>
      </c>
      <c r="I1202">
        <v>10</v>
      </c>
      <c r="J1202" s="65" t="s">
        <v>2546</v>
      </c>
      <c r="K1202" s="65" t="s">
        <v>2547</v>
      </c>
      <c r="L1202" s="66">
        <v>46272</v>
      </c>
      <c r="M1202" s="65" t="s">
        <v>261</v>
      </c>
      <c r="N1202" s="65" t="s">
        <v>264</v>
      </c>
      <c r="O1202" s="65" t="s">
        <v>259</v>
      </c>
      <c r="P1202" s="66">
        <v>46272</v>
      </c>
      <c r="Q1202" s="31">
        <f t="shared" si="36"/>
        <v>1285</v>
      </c>
      <c r="R1202" s="31">
        <f t="shared" si="37"/>
        <v>1325</v>
      </c>
      <c r="S1202" s="29">
        <f>IF($Q1202&lt;Parâmetros!$E$19,$G1202-1,$G1202)</f>
        <v>46272</v>
      </c>
    </row>
    <row r="1203" spans="1:19" ht="15" customHeight="1" x14ac:dyDescent="0.25">
      <c r="A1203" s="122">
        <v>54161</v>
      </c>
      <c r="B1203" s="65" t="s">
        <v>161</v>
      </c>
      <c r="C1203" s="65" t="s">
        <v>254</v>
      </c>
      <c r="D1203" s="66">
        <v>46272</v>
      </c>
      <c r="E1203" s="67">
        <v>1.4</v>
      </c>
      <c r="F1203" s="65" t="s">
        <v>255</v>
      </c>
      <c r="G1203" s="66">
        <v>46272</v>
      </c>
      <c r="H1203">
        <v>40508966</v>
      </c>
      <c r="I1203">
        <v>10</v>
      </c>
      <c r="J1203" s="65" t="s">
        <v>2548</v>
      </c>
      <c r="K1203" s="65" t="s">
        <v>315</v>
      </c>
      <c r="L1203" s="66">
        <v>46272</v>
      </c>
      <c r="M1203" s="65" t="s">
        <v>258</v>
      </c>
      <c r="N1203" s="65" t="s">
        <v>264</v>
      </c>
      <c r="O1203" s="65" t="s">
        <v>259</v>
      </c>
      <c r="P1203" s="66">
        <v>46272</v>
      </c>
      <c r="Q1203" s="31">
        <f t="shared" si="36"/>
        <v>1326</v>
      </c>
      <c r="R1203" s="31">
        <f t="shared" si="37"/>
        <v>1410</v>
      </c>
      <c r="S1203" s="29">
        <f>IF($Q1203&lt;Parâmetros!$E$19,$G1203-1,$G1203)</f>
        <v>46272</v>
      </c>
    </row>
    <row r="1204" spans="1:19" ht="15" customHeight="1" x14ac:dyDescent="0.25">
      <c r="A1204" s="122">
        <v>54161</v>
      </c>
      <c r="B1204" s="65" t="s">
        <v>161</v>
      </c>
      <c r="C1204" s="65" t="s">
        <v>254</v>
      </c>
      <c r="D1204" s="66">
        <v>46275</v>
      </c>
      <c r="E1204" s="67">
        <v>1.02</v>
      </c>
      <c r="F1204" s="65" t="s">
        <v>255</v>
      </c>
      <c r="G1204" s="66">
        <v>46275</v>
      </c>
      <c r="H1204">
        <v>40508888</v>
      </c>
      <c r="I1204">
        <v>10</v>
      </c>
      <c r="J1204" s="65" t="s">
        <v>299</v>
      </c>
      <c r="K1204" s="65" t="s">
        <v>366</v>
      </c>
      <c r="L1204" s="66">
        <v>46275</v>
      </c>
      <c r="M1204" s="65" t="s">
        <v>258</v>
      </c>
      <c r="N1204" s="65" t="s">
        <v>264</v>
      </c>
      <c r="O1204" s="65" t="s">
        <v>259</v>
      </c>
      <c r="P1204" s="66">
        <v>46275</v>
      </c>
      <c r="Q1204" s="31">
        <f t="shared" si="36"/>
        <v>935</v>
      </c>
      <c r="R1204" s="31">
        <f t="shared" si="37"/>
        <v>996</v>
      </c>
      <c r="S1204" s="29">
        <f>IF($Q1204&lt;Parâmetros!$E$19,$G1204-1,$G1204)</f>
        <v>46275</v>
      </c>
    </row>
    <row r="1205" spans="1:19" ht="15" customHeight="1" x14ac:dyDescent="0.25">
      <c r="A1205" s="122">
        <v>54161</v>
      </c>
      <c r="B1205" s="65" t="s">
        <v>161</v>
      </c>
      <c r="C1205" s="65" t="s">
        <v>254</v>
      </c>
      <c r="D1205" s="66">
        <v>46275</v>
      </c>
      <c r="E1205" s="67">
        <v>2.0499999999999998</v>
      </c>
      <c r="F1205" s="65" t="s">
        <v>255</v>
      </c>
      <c r="G1205" s="66">
        <v>46275</v>
      </c>
      <c r="H1205">
        <v>40508889</v>
      </c>
      <c r="I1205">
        <v>10</v>
      </c>
      <c r="J1205" s="65" t="s">
        <v>3149</v>
      </c>
      <c r="K1205" s="65" t="s">
        <v>1267</v>
      </c>
      <c r="L1205" s="66">
        <v>46275</v>
      </c>
      <c r="M1205" s="65" t="s">
        <v>258</v>
      </c>
      <c r="N1205">
        <v>3011616</v>
      </c>
      <c r="O1205" s="65" t="s">
        <v>259</v>
      </c>
      <c r="P1205" s="66">
        <v>46275</v>
      </c>
      <c r="Q1205" s="31">
        <f t="shared" si="36"/>
        <v>997</v>
      </c>
      <c r="R1205" s="31">
        <f t="shared" si="37"/>
        <v>1120</v>
      </c>
      <c r="S1205" s="29">
        <f>IF($Q1205&lt;Parâmetros!$E$19,$G1205-1,$G1205)</f>
        <v>46275</v>
      </c>
    </row>
    <row r="1206" spans="1:19" ht="15" customHeight="1" x14ac:dyDescent="0.25">
      <c r="A1206" s="122">
        <v>54161</v>
      </c>
      <c r="B1206" s="65" t="s">
        <v>161</v>
      </c>
      <c r="C1206" s="65" t="s">
        <v>254</v>
      </c>
      <c r="D1206" s="66">
        <v>46275</v>
      </c>
      <c r="E1206" s="67">
        <v>1.78</v>
      </c>
      <c r="F1206" s="65" t="s">
        <v>255</v>
      </c>
      <c r="G1206" s="66">
        <v>46275</v>
      </c>
      <c r="H1206">
        <v>40513843</v>
      </c>
      <c r="I1206">
        <v>10</v>
      </c>
      <c r="J1206" s="65" t="s">
        <v>3150</v>
      </c>
      <c r="K1206" s="65" t="s">
        <v>1959</v>
      </c>
      <c r="L1206" s="66">
        <v>46275</v>
      </c>
      <c r="M1206" s="65" t="s">
        <v>261</v>
      </c>
      <c r="N1206" s="65" t="s">
        <v>264</v>
      </c>
      <c r="O1206" s="65" t="s">
        <v>259</v>
      </c>
      <c r="P1206" s="66">
        <v>46275</v>
      </c>
      <c r="Q1206" s="31">
        <f t="shared" si="36"/>
        <v>1122</v>
      </c>
      <c r="R1206" s="31">
        <f t="shared" si="37"/>
        <v>1230</v>
      </c>
      <c r="S1206" s="29">
        <f>IF($Q1206&lt;Parâmetros!$E$19,$G1206-1,$G1206)</f>
        <v>46275</v>
      </c>
    </row>
    <row r="1207" spans="1:19" ht="15" customHeight="1" x14ac:dyDescent="0.25">
      <c r="A1207" s="122">
        <v>54161</v>
      </c>
      <c r="B1207" s="65" t="s">
        <v>161</v>
      </c>
      <c r="C1207" s="65" t="s">
        <v>254</v>
      </c>
      <c r="D1207" s="66">
        <v>46275</v>
      </c>
      <c r="E1207" s="67">
        <v>1</v>
      </c>
      <c r="F1207" s="65" t="s">
        <v>255</v>
      </c>
      <c r="G1207" s="66">
        <v>46275</v>
      </c>
      <c r="H1207">
        <v>40513843</v>
      </c>
      <c r="I1207">
        <v>10</v>
      </c>
      <c r="J1207" s="65" t="s">
        <v>3151</v>
      </c>
      <c r="K1207" s="65" t="s">
        <v>3152</v>
      </c>
      <c r="L1207" s="66">
        <v>46275</v>
      </c>
      <c r="M1207" s="65" t="s">
        <v>261</v>
      </c>
      <c r="N1207" s="65" t="s">
        <v>264</v>
      </c>
      <c r="O1207" s="65" t="s">
        <v>259</v>
      </c>
      <c r="P1207" s="66">
        <v>46275</v>
      </c>
      <c r="Q1207" s="31">
        <f t="shared" si="36"/>
        <v>1290</v>
      </c>
      <c r="R1207" s="31">
        <f t="shared" si="37"/>
        <v>1350</v>
      </c>
      <c r="S1207" s="29">
        <f>IF($Q1207&lt;Parâmetros!$E$19,$G1207-1,$G1207)</f>
        <v>46275</v>
      </c>
    </row>
    <row r="1208" spans="1:19" ht="15" customHeight="1" x14ac:dyDescent="0.25">
      <c r="A1208" s="122">
        <v>54161</v>
      </c>
      <c r="B1208" s="65" t="s">
        <v>161</v>
      </c>
      <c r="C1208" s="65" t="s">
        <v>254</v>
      </c>
      <c r="D1208" s="66">
        <v>46275</v>
      </c>
      <c r="E1208" s="67">
        <v>0.97</v>
      </c>
      <c r="F1208" s="65" t="s">
        <v>255</v>
      </c>
      <c r="G1208" s="66">
        <v>46275</v>
      </c>
      <c r="H1208">
        <v>40508890</v>
      </c>
      <c r="I1208">
        <v>10</v>
      </c>
      <c r="J1208" s="65" t="s">
        <v>3153</v>
      </c>
      <c r="K1208" s="65" t="s">
        <v>315</v>
      </c>
      <c r="L1208" s="66">
        <v>46275</v>
      </c>
      <c r="M1208" s="65" t="s">
        <v>258</v>
      </c>
      <c r="N1208">
        <v>3011615</v>
      </c>
      <c r="O1208" s="65" t="s">
        <v>259</v>
      </c>
      <c r="P1208" s="66">
        <v>46275</v>
      </c>
      <c r="Q1208" s="31">
        <f t="shared" si="36"/>
        <v>1352</v>
      </c>
      <c r="R1208" s="31">
        <f t="shared" si="37"/>
        <v>1410</v>
      </c>
      <c r="S1208" s="29">
        <f>IF($Q1208&lt;Parâmetros!$E$19,$G1208-1,$G1208)</f>
        <v>46275</v>
      </c>
    </row>
    <row r="1209" spans="1:19" ht="15" customHeight="1" x14ac:dyDescent="0.25">
      <c r="A1209" s="122">
        <v>54161</v>
      </c>
      <c r="B1209" s="65" t="s">
        <v>161</v>
      </c>
      <c r="C1209" s="65" t="s">
        <v>254</v>
      </c>
      <c r="D1209" s="66">
        <v>46276</v>
      </c>
      <c r="E1209" s="67">
        <v>0.57999999999999996</v>
      </c>
      <c r="F1209" s="65" t="s">
        <v>255</v>
      </c>
      <c r="G1209" s="66">
        <v>46276</v>
      </c>
      <c r="H1209">
        <v>40514360</v>
      </c>
      <c r="I1209">
        <v>10</v>
      </c>
      <c r="J1209" s="65" t="s">
        <v>299</v>
      </c>
      <c r="K1209" s="65" t="s">
        <v>3462</v>
      </c>
      <c r="L1209" s="66">
        <v>46276</v>
      </c>
      <c r="M1209" s="65" t="s">
        <v>261</v>
      </c>
      <c r="N1209" s="65" t="s">
        <v>264</v>
      </c>
      <c r="O1209" s="65" t="s">
        <v>259</v>
      </c>
      <c r="P1209" s="66">
        <v>46276</v>
      </c>
      <c r="Q1209" s="31">
        <f t="shared" si="36"/>
        <v>935</v>
      </c>
      <c r="R1209" s="31">
        <f t="shared" si="37"/>
        <v>970</v>
      </c>
      <c r="S1209" s="29">
        <f>IF($Q1209&lt;Parâmetros!$E$19,$G1209-1,$G1209)</f>
        <v>46276</v>
      </c>
    </row>
    <row r="1210" spans="1:19" ht="15" customHeight="1" x14ac:dyDescent="0.25">
      <c r="A1210" s="122">
        <v>54161</v>
      </c>
      <c r="B1210" s="65" t="s">
        <v>161</v>
      </c>
      <c r="C1210" s="65" t="s">
        <v>254</v>
      </c>
      <c r="D1210" s="66">
        <v>46276</v>
      </c>
      <c r="E1210" s="67">
        <v>0.56999999999999995</v>
      </c>
      <c r="F1210" s="65" t="s">
        <v>255</v>
      </c>
      <c r="G1210" s="66">
        <v>46276</v>
      </c>
      <c r="H1210">
        <v>40513708</v>
      </c>
      <c r="I1210">
        <v>10</v>
      </c>
      <c r="J1210" s="65" t="s">
        <v>3463</v>
      </c>
      <c r="K1210" s="65" t="s">
        <v>1033</v>
      </c>
      <c r="L1210" s="66">
        <v>46276</v>
      </c>
      <c r="M1210" s="65" t="s">
        <v>261</v>
      </c>
      <c r="N1210" s="65" t="s">
        <v>264</v>
      </c>
      <c r="O1210" s="65" t="s">
        <v>259</v>
      </c>
      <c r="P1210" s="66">
        <v>46276</v>
      </c>
      <c r="Q1210" s="31">
        <f t="shared" si="36"/>
        <v>971</v>
      </c>
      <c r="R1210" s="31">
        <f t="shared" si="37"/>
        <v>1005</v>
      </c>
      <c r="S1210" s="29">
        <f>IF($Q1210&lt;Parâmetros!$E$19,$G1210-1,$G1210)</f>
        <v>46276</v>
      </c>
    </row>
    <row r="1211" spans="1:19" ht="15" customHeight="1" x14ac:dyDescent="0.25">
      <c r="A1211" s="122">
        <v>54161</v>
      </c>
      <c r="B1211" s="65" t="s">
        <v>161</v>
      </c>
      <c r="C1211" s="65" t="s">
        <v>254</v>
      </c>
      <c r="D1211" s="66">
        <v>46276</v>
      </c>
      <c r="E1211" s="67">
        <v>0.56999999999999995</v>
      </c>
      <c r="F1211" s="65" t="s">
        <v>255</v>
      </c>
      <c r="G1211" s="66">
        <v>46276</v>
      </c>
      <c r="H1211">
        <v>40514361</v>
      </c>
      <c r="I1211">
        <v>10</v>
      </c>
      <c r="J1211" s="65" t="s">
        <v>1034</v>
      </c>
      <c r="K1211" s="65" t="s">
        <v>1035</v>
      </c>
      <c r="L1211" s="66">
        <v>46276</v>
      </c>
      <c r="M1211" s="65" t="s">
        <v>261</v>
      </c>
      <c r="N1211" s="65" t="s">
        <v>264</v>
      </c>
      <c r="O1211" s="65" t="s">
        <v>259</v>
      </c>
      <c r="P1211" s="66">
        <v>46276</v>
      </c>
      <c r="Q1211" s="31">
        <f t="shared" ref="Q1211:Q1274" si="38">IFERROR(VALUE(LEFT($J1211,2))*60+VALUE(MID($J1211,4,2)),9999)</f>
        <v>1006</v>
      </c>
      <c r="R1211" s="31">
        <f t="shared" ref="R1211:R1274" si="39">IFERROR(VALUE(LEFT($K1211,2))*60+VALUE(MID($K1211,4,2)),"")</f>
        <v>1040</v>
      </c>
      <c r="S1211" s="29">
        <f>IF($Q1211&lt;Parâmetros!$E$19,$G1211-1,$G1211)</f>
        <v>46276</v>
      </c>
    </row>
    <row r="1212" spans="1:19" ht="15" customHeight="1" x14ac:dyDescent="0.25">
      <c r="A1212" s="122">
        <v>54161</v>
      </c>
      <c r="B1212" s="65" t="s">
        <v>161</v>
      </c>
      <c r="C1212" s="65" t="s">
        <v>254</v>
      </c>
      <c r="D1212" s="66">
        <v>46276</v>
      </c>
      <c r="E1212" s="67">
        <v>1.1499999999999999</v>
      </c>
      <c r="F1212" s="65" t="s">
        <v>255</v>
      </c>
      <c r="G1212" s="66">
        <v>46276</v>
      </c>
      <c r="H1212">
        <v>40514345</v>
      </c>
      <c r="I1212">
        <v>10</v>
      </c>
      <c r="J1212" s="65" t="s">
        <v>1036</v>
      </c>
      <c r="K1212" s="65" t="s">
        <v>1037</v>
      </c>
      <c r="L1212" s="66">
        <v>46276</v>
      </c>
      <c r="M1212" s="65" t="s">
        <v>261</v>
      </c>
      <c r="N1212" s="65" t="s">
        <v>264</v>
      </c>
      <c r="O1212" s="65" t="s">
        <v>259</v>
      </c>
      <c r="P1212" s="66">
        <v>46276</v>
      </c>
      <c r="Q1212" s="31">
        <f t="shared" si="38"/>
        <v>1041</v>
      </c>
      <c r="R1212" s="31">
        <f t="shared" si="39"/>
        <v>1110</v>
      </c>
      <c r="S1212" s="29">
        <f>IF($Q1212&lt;Parâmetros!$E$19,$G1212-1,$G1212)</f>
        <v>46276</v>
      </c>
    </row>
    <row r="1213" spans="1:19" ht="15" customHeight="1" x14ac:dyDescent="0.25">
      <c r="A1213" s="122">
        <v>54161</v>
      </c>
      <c r="B1213" s="65" t="s">
        <v>161</v>
      </c>
      <c r="C1213" s="65" t="s">
        <v>254</v>
      </c>
      <c r="D1213" s="66">
        <v>46276</v>
      </c>
      <c r="E1213" s="67">
        <v>0.52</v>
      </c>
      <c r="F1213" s="65" t="s">
        <v>255</v>
      </c>
      <c r="G1213" s="66">
        <v>46276</v>
      </c>
      <c r="H1213">
        <v>40514362</v>
      </c>
      <c r="I1213">
        <v>10</v>
      </c>
      <c r="J1213" s="65" t="s">
        <v>3464</v>
      </c>
      <c r="K1213" s="65" t="s">
        <v>3465</v>
      </c>
      <c r="L1213" s="66">
        <v>46276</v>
      </c>
      <c r="M1213" s="65" t="s">
        <v>261</v>
      </c>
      <c r="N1213" s="65" t="s">
        <v>264</v>
      </c>
      <c r="O1213" s="65" t="s">
        <v>259</v>
      </c>
      <c r="P1213" s="66">
        <v>46276</v>
      </c>
      <c r="Q1213" s="31">
        <f t="shared" si="38"/>
        <v>1112</v>
      </c>
      <c r="R1213" s="31">
        <f t="shared" si="39"/>
        <v>1143</v>
      </c>
      <c r="S1213" s="29">
        <f>IF($Q1213&lt;Parâmetros!$E$19,$G1213-1,$G1213)</f>
        <v>46276</v>
      </c>
    </row>
    <row r="1214" spans="1:19" ht="15" customHeight="1" x14ac:dyDescent="0.25">
      <c r="A1214" s="122">
        <v>54161</v>
      </c>
      <c r="B1214" s="65" t="s">
        <v>161</v>
      </c>
      <c r="C1214" s="65" t="s">
        <v>254</v>
      </c>
      <c r="D1214" s="66">
        <v>46276</v>
      </c>
      <c r="E1214" s="67">
        <v>1.18</v>
      </c>
      <c r="F1214" s="65" t="s">
        <v>255</v>
      </c>
      <c r="G1214" s="66">
        <v>46276</v>
      </c>
      <c r="H1214">
        <v>40514363</v>
      </c>
      <c r="I1214">
        <v>10</v>
      </c>
      <c r="J1214" s="65" t="s">
        <v>3466</v>
      </c>
      <c r="K1214" s="65" t="s">
        <v>3467</v>
      </c>
      <c r="L1214" s="66">
        <v>46276</v>
      </c>
      <c r="M1214" s="65" t="s">
        <v>261</v>
      </c>
      <c r="N1214" s="65" t="s">
        <v>264</v>
      </c>
      <c r="O1214" s="65" t="s">
        <v>259</v>
      </c>
      <c r="P1214" s="66">
        <v>46276</v>
      </c>
      <c r="Q1214" s="31">
        <f t="shared" si="38"/>
        <v>1144</v>
      </c>
      <c r="R1214" s="31">
        <f t="shared" si="39"/>
        <v>1215</v>
      </c>
      <c r="S1214" s="29">
        <f>IF($Q1214&lt;Parâmetros!$E$19,$G1214-1,$G1214)</f>
        <v>46276</v>
      </c>
    </row>
    <row r="1215" spans="1:19" ht="15" customHeight="1" x14ac:dyDescent="0.25">
      <c r="A1215" s="122">
        <v>54161</v>
      </c>
      <c r="B1215" s="65" t="s">
        <v>161</v>
      </c>
      <c r="C1215" s="65" t="s">
        <v>254</v>
      </c>
      <c r="D1215" s="66">
        <v>46276</v>
      </c>
      <c r="E1215" s="67">
        <v>0.56999999999999995</v>
      </c>
      <c r="F1215" s="65" t="s">
        <v>255</v>
      </c>
      <c r="G1215" s="66">
        <v>46276</v>
      </c>
      <c r="H1215">
        <v>40514364</v>
      </c>
      <c r="I1215">
        <v>10</v>
      </c>
      <c r="J1215" s="65" t="s">
        <v>3468</v>
      </c>
      <c r="K1215" s="65" t="s">
        <v>761</v>
      </c>
      <c r="L1215" s="66">
        <v>46276</v>
      </c>
      <c r="M1215" s="65" t="s">
        <v>261</v>
      </c>
      <c r="N1215" s="65" t="s">
        <v>264</v>
      </c>
      <c r="O1215" s="65" t="s">
        <v>259</v>
      </c>
      <c r="P1215" s="66">
        <v>46276</v>
      </c>
      <c r="Q1215" s="31">
        <f t="shared" si="38"/>
        <v>1216</v>
      </c>
      <c r="R1215" s="31">
        <f t="shared" si="39"/>
        <v>1250</v>
      </c>
      <c r="S1215" s="29">
        <f>IF($Q1215&lt;Parâmetros!$E$19,$G1215-1,$G1215)</f>
        <v>46276</v>
      </c>
    </row>
    <row r="1216" spans="1:19" ht="15" customHeight="1" x14ac:dyDescent="0.25">
      <c r="A1216" s="122">
        <v>54161</v>
      </c>
      <c r="B1216" s="65" t="s">
        <v>161</v>
      </c>
      <c r="C1216" s="65" t="s">
        <v>254</v>
      </c>
      <c r="D1216" s="66">
        <v>46276</v>
      </c>
      <c r="E1216" s="67">
        <v>0.57999999999999996</v>
      </c>
      <c r="F1216" s="65" t="s">
        <v>255</v>
      </c>
      <c r="G1216" s="66">
        <v>46276</v>
      </c>
      <c r="H1216">
        <v>40514365</v>
      </c>
      <c r="I1216">
        <v>10</v>
      </c>
      <c r="J1216" s="65" t="s">
        <v>762</v>
      </c>
      <c r="K1216" s="65" t="s">
        <v>3469</v>
      </c>
      <c r="L1216" s="66">
        <v>46276</v>
      </c>
      <c r="M1216" s="65" t="s">
        <v>261</v>
      </c>
      <c r="N1216" s="65" t="s">
        <v>264</v>
      </c>
      <c r="O1216" s="65" t="s">
        <v>259</v>
      </c>
      <c r="P1216" s="66">
        <v>46276</v>
      </c>
      <c r="Q1216" s="31">
        <f t="shared" si="38"/>
        <v>1310</v>
      </c>
      <c r="R1216" s="31">
        <f t="shared" si="39"/>
        <v>1345</v>
      </c>
      <c r="S1216" s="29">
        <f>IF($Q1216&lt;Parâmetros!$E$19,$G1216-1,$G1216)</f>
        <v>46276</v>
      </c>
    </row>
    <row r="1217" spans="1:19" ht="15" customHeight="1" x14ac:dyDescent="0.25">
      <c r="A1217" s="122">
        <v>54161</v>
      </c>
      <c r="B1217" s="65" t="s">
        <v>161</v>
      </c>
      <c r="C1217" s="65" t="s">
        <v>254</v>
      </c>
      <c r="D1217" s="66">
        <v>46276</v>
      </c>
      <c r="E1217" s="67">
        <v>0.56999999999999995</v>
      </c>
      <c r="F1217" s="65" t="s">
        <v>255</v>
      </c>
      <c r="G1217" s="66">
        <v>46276</v>
      </c>
      <c r="H1217">
        <v>40514364</v>
      </c>
      <c r="I1217">
        <v>10</v>
      </c>
      <c r="J1217" s="65" t="s">
        <v>3470</v>
      </c>
      <c r="K1217" s="65" t="s">
        <v>1068</v>
      </c>
      <c r="L1217" s="66">
        <v>46276</v>
      </c>
      <c r="M1217" s="65" t="s">
        <v>261</v>
      </c>
      <c r="N1217" s="65" t="s">
        <v>264</v>
      </c>
      <c r="O1217" s="65" t="s">
        <v>259</v>
      </c>
      <c r="P1217" s="66">
        <v>46276</v>
      </c>
      <c r="Q1217" s="31">
        <f t="shared" si="38"/>
        <v>1346</v>
      </c>
      <c r="R1217" s="31">
        <f t="shared" si="39"/>
        <v>1380</v>
      </c>
      <c r="S1217" s="29">
        <f>IF($Q1217&lt;Parâmetros!$E$19,$G1217-1,$G1217)</f>
        <v>46276</v>
      </c>
    </row>
    <row r="1218" spans="1:19" ht="15" customHeight="1" x14ac:dyDescent="0.25">
      <c r="A1218" s="122">
        <v>54161</v>
      </c>
      <c r="B1218" s="65" t="s">
        <v>161</v>
      </c>
      <c r="C1218" s="65" t="s">
        <v>254</v>
      </c>
      <c r="D1218" s="66">
        <v>46276</v>
      </c>
      <c r="E1218" s="67">
        <v>0.48</v>
      </c>
      <c r="F1218" s="65" t="s">
        <v>255</v>
      </c>
      <c r="G1218" s="66">
        <v>46276</v>
      </c>
      <c r="H1218">
        <v>40514366</v>
      </c>
      <c r="I1218">
        <v>10</v>
      </c>
      <c r="J1218" s="65" t="s">
        <v>3471</v>
      </c>
      <c r="K1218" s="65" t="s">
        <v>315</v>
      </c>
      <c r="L1218" s="66">
        <v>46276</v>
      </c>
      <c r="M1218" s="65" t="s">
        <v>261</v>
      </c>
      <c r="N1218" s="65" t="s">
        <v>264</v>
      </c>
      <c r="O1218" s="65" t="s">
        <v>259</v>
      </c>
      <c r="P1218" s="66">
        <v>46276</v>
      </c>
      <c r="Q1218" s="31">
        <f t="shared" si="38"/>
        <v>1381</v>
      </c>
      <c r="R1218" s="31">
        <f t="shared" si="39"/>
        <v>1410</v>
      </c>
      <c r="S1218" s="29">
        <f>IF($Q1218&lt;Parâmetros!$E$19,$G1218-1,$G1218)</f>
        <v>46276</v>
      </c>
    </row>
    <row r="1219" spans="1:19" ht="15" customHeight="1" x14ac:dyDescent="0.25">
      <c r="A1219" s="122">
        <v>54179</v>
      </c>
      <c r="B1219" s="65" t="s">
        <v>436</v>
      </c>
      <c r="C1219" s="65" t="s">
        <v>254</v>
      </c>
      <c r="D1219" s="66">
        <v>46265</v>
      </c>
      <c r="E1219" s="67">
        <v>3.11</v>
      </c>
      <c r="F1219" s="65" t="s">
        <v>255</v>
      </c>
      <c r="G1219" s="66">
        <v>46262</v>
      </c>
      <c r="H1219">
        <v>40507143</v>
      </c>
      <c r="I1219">
        <v>10</v>
      </c>
      <c r="J1219" s="65" t="s">
        <v>567</v>
      </c>
      <c r="K1219" s="65" t="s">
        <v>318</v>
      </c>
      <c r="L1219" s="66">
        <v>46262</v>
      </c>
      <c r="M1219" s="65" t="s">
        <v>261</v>
      </c>
      <c r="N1219" s="65" t="s">
        <v>264</v>
      </c>
      <c r="O1219" s="65" t="s">
        <v>259</v>
      </c>
      <c r="P1219" s="66">
        <v>46265</v>
      </c>
      <c r="Q1219" s="31">
        <f t="shared" si="38"/>
        <v>809</v>
      </c>
      <c r="R1219" s="31">
        <f t="shared" si="39"/>
        <v>995</v>
      </c>
      <c r="S1219" s="29">
        <f>IF($Q1219&lt;Parâmetros!$E$19,$G1219-1,$G1219)</f>
        <v>46262</v>
      </c>
    </row>
    <row r="1220" spans="1:19" ht="15" customHeight="1" x14ac:dyDescent="0.25">
      <c r="A1220" s="122">
        <v>54179</v>
      </c>
      <c r="B1220" s="65" t="s">
        <v>436</v>
      </c>
      <c r="C1220" s="65" t="s">
        <v>254</v>
      </c>
      <c r="D1220" s="66">
        <v>46265</v>
      </c>
      <c r="E1220" s="67">
        <v>5.25</v>
      </c>
      <c r="F1220" s="65" t="s">
        <v>255</v>
      </c>
      <c r="G1220" s="66">
        <v>46265</v>
      </c>
      <c r="H1220">
        <v>40509363</v>
      </c>
      <c r="I1220">
        <v>10</v>
      </c>
      <c r="J1220" s="65" t="s">
        <v>568</v>
      </c>
      <c r="K1220" s="65" t="s">
        <v>346</v>
      </c>
      <c r="L1220" s="66">
        <v>46265</v>
      </c>
      <c r="M1220" s="65" t="s">
        <v>258</v>
      </c>
      <c r="N1220" s="65" t="s">
        <v>264</v>
      </c>
      <c r="O1220" s="65" t="s">
        <v>259</v>
      </c>
      <c r="P1220" s="66">
        <v>46265</v>
      </c>
      <c r="Q1220" s="31">
        <f t="shared" si="38"/>
        <v>435</v>
      </c>
      <c r="R1220" s="31">
        <f t="shared" si="39"/>
        <v>750</v>
      </c>
      <c r="S1220" s="29">
        <f>IF($Q1220&lt;Parâmetros!$E$19,$G1220-1,$G1220)</f>
        <v>46265</v>
      </c>
    </row>
    <row r="1221" spans="1:19" ht="15" customHeight="1" x14ac:dyDescent="0.25">
      <c r="A1221" s="122">
        <v>54179</v>
      </c>
      <c r="B1221" s="65" t="s">
        <v>436</v>
      </c>
      <c r="C1221" s="65" t="s">
        <v>254</v>
      </c>
      <c r="D1221" s="66">
        <v>46265</v>
      </c>
      <c r="E1221" s="67">
        <v>3.02</v>
      </c>
      <c r="F1221" s="65" t="s">
        <v>255</v>
      </c>
      <c r="G1221" s="66">
        <v>46265</v>
      </c>
      <c r="H1221">
        <v>40509363</v>
      </c>
      <c r="I1221">
        <v>10</v>
      </c>
      <c r="J1221" s="65" t="s">
        <v>350</v>
      </c>
      <c r="K1221" s="65" t="s">
        <v>569</v>
      </c>
      <c r="L1221" s="66">
        <v>46265</v>
      </c>
      <c r="M1221" s="65" t="s">
        <v>258</v>
      </c>
      <c r="N1221" s="65" t="s">
        <v>264</v>
      </c>
      <c r="O1221" s="65" t="s">
        <v>259</v>
      </c>
      <c r="P1221" s="66">
        <v>46265</v>
      </c>
      <c r="Q1221" s="31">
        <f t="shared" si="38"/>
        <v>810</v>
      </c>
      <c r="R1221" s="31">
        <f t="shared" si="39"/>
        <v>991</v>
      </c>
      <c r="S1221" s="29">
        <f>IF($Q1221&lt;Parâmetros!$E$19,$G1221-1,$G1221)</f>
        <v>46265</v>
      </c>
    </row>
    <row r="1222" spans="1:19" ht="15" customHeight="1" x14ac:dyDescent="0.25">
      <c r="A1222" s="122">
        <v>54179</v>
      </c>
      <c r="B1222" s="65" t="s">
        <v>436</v>
      </c>
      <c r="C1222" s="65" t="s">
        <v>254</v>
      </c>
      <c r="D1222" s="66">
        <v>46266</v>
      </c>
      <c r="E1222" s="67">
        <v>5.24</v>
      </c>
      <c r="F1222" s="65" t="s">
        <v>255</v>
      </c>
      <c r="G1222" s="66">
        <v>46266</v>
      </c>
      <c r="H1222">
        <v>40509363</v>
      </c>
      <c r="I1222">
        <v>10</v>
      </c>
      <c r="J1222" s="65" t="s">
        <v>746</v>
      </c>
      <c r="K1222" s="65" t="s">
        <v>747</v>
      </c>
      <c r="L1222" s="66">
        <v>46266</v>
      </c>
      <c r="M1222" s="65" t="s">
        <v>258</v>
      </c>
      <c r="N1222" s="65" t="s">
        <v>264</v>
      </c>
      <c r="O1222" s="65" t="s">
        <v>259</v>
      </c>
      <c r="P1222" s="66">
        <v>46266</v>
      </c>
      <c r="Q1222" s="31">
        <f t="shared" si="38"/>
        <v>435</v>
      </c>
      <c r="R1222" s="31">
        <f t="shared" si="39"/>
        <v>750</v>
      </c>
      <c r="S1222" s="29">
        <f>IF($Q1222&lt;Parâmetros!$E$19,$G1222-1,$G1222)</f>
        <v>46266</v>
      </c>
    </row>
    <row r="1223" spans="1:19" ht="15" customHeight="1" x14ac:dyDescent="0.25">
      <c r="A1223" s="122">
        <v>54179</v>
      </c>
      <c r="B1223" s="65" t="s">
        <v>436</v>
      </c>
      <c r="C1223" s="65" t="s">
        <v>254</v>
      </c>
      <c r="D1223" s="66">
        <v>46266</v>
      </c>
      <c r="E1223" s="67">
        <v>3</v>
      </c>
      <c r="F1223" s="65" t="s">
        <v>255</v>
      </c>
      <c r="G1223" s="66">
        <v>46266</v>
      </c>
      <c r="H1223">
        <v>40509363</v>
      </c>
      <c r="I1223">
        <v>10</v>
      </c>
      <c r="J1223" s="65" t="s">
        <v>350</v>
      </c>
      <c r="K1223" s="65" t="s">
        <v>748</v>
      </c>
      <c r="L1223" s="66">
        <v>46266</v>
      </c>
      <c r="M1223" s="65" t="s">
        <v>258</v>
      </c>
      <c r="N1223" s="65" t="s">
        <v>264</v>
      </c>
      <c r="O1223" s="65" t="s">
        <v>259</v>
      </c>
      <c r="P1223" s="66">
        <v>46266</v>
      </c>
      <c r="Q1223" s="31">
        <f t="shared" si="38"/>
        <v>810</v>
      </c>
      <c r="R1223" s="31">
        <f t="shared" si="39"/>
        <v>990</v>
      </c>
      <c r="S1223" s="29">
        <f>IF($Q1223&lt;Parâmetros!$E$19,$G1223-1,$G1223)</f>
        <v>46266</v>
      </c>
    </row>
    <row r="1224" spans="1:19" ht="15" customHeight="1" x14ac:dyDescent="0.25">
      <c r="A1224" s="122">
        <v>54179</v>
      </c>
      <c r="B1224" s="65" t="s">
        <v>436</v>
      </c>
      <c r="C1224" s="65" t="s">
        <v>254</v>
      </c>
      <c r="D1224" s="66">
        <v>46267</v>
      </c>
      <c r="E1224" s="67">
        <v>6.25</v>
      </c>
      <c r="F1224" s="65" t="s">
        <v>255</v>
      </c>
      <c r="G1224" s="66">
        <v>46267</v>
      </c>
      <c r="H1224">
        <v>40509363</v>
      </c>
      <c r="I1224">
        <v>10</v>
      </c>
      <c r="J1224" s="65" t="s">
        <v>1041</v>
      </c>
      <c r="K1224" s="65" t="s">
        <v>1042</v>
      </c>
      <c r="L1224" s="66">
        <v>46267</v>
      </c>
      <c r="M1224" s="65" t="s">
        <v>258</v>
      </c>
      <c r="N1224" s="65" t="s">
        <v>264</v>
      </c>
      <c r="O1224" s="65" t="s">
        <v>259</v>
      </c>
      <c r="P1224" s="66">
        <v>46267</v>
      </c>
      <c r="Q1224" s="31">
        <f t="shared" si="38"/>
        <v>435</v>
      </c>
      <c r="R1224" s="31">
        <f t="shared" si="39"/>
        <v>810</v>
      </c>
      <c r="S1224" s="29">
        <f>IF($Q1224&lt;Parâmetros!$E$19,$G1224-1,$G1224)</f>
        <v>46267</v>
      </c>
    </row>
    <row r="1225" spans="1:19" ht="15" customHeight="1" x14ac:dyDescent="0.25">
      <c r="A1225" s="122">
        <v>54179</v>
      </c>
      <c r="B1225" s="65" t="s">
        <v>436</v>
      </c>
      <c r="C1225" s="65" t="s">
        <v>254</v>
      </c>
      <c r="D1225" s="66">
        <v>46267</v>
      </c>
      <c r="E1225" s="67">
        <v>2</v>
      </c>
      <c r="F1225" s="65" t="s">
        <v>255</v>
      </c>
      <c r="G1225" s="66">
        <v>46267</v>
      </c>
      <c r="H1225">
        <v>40509363</v>
      </c>
      <c r="I1225">
        <v>10</v>
      </c>
      <c r="J1225" s="65" t="s">
        <v>1043</v>
      </c>
      <c r="K1225" s="65" t="s">
        <v>1044</v>
      </c>
      <c r="L1225" s="66">
        <v>46267</v>
      </c>
      <c r="M1225" s="65" t="s">
        <v>258</v>
      </c>
      <c r="N1225" s="65" t="s">
        <v>264</v>
      </c>
      <c r="O1225" s="65" t="s">
        <v>259</v>
      </c>
      <c r="P1225" s="66">
        <v>46267</v>
      </c>
      <c r="Q1225" s="31">
        <f t="shared" si="38"/>
        <v>870</v>
      </c>
      <c r="R1225" s="31">
        <f t="shared" si="39"/>
        <v>990</v>
      </c>
      <c r="S1225" s="29">
        <f>IF($Q1225&lt;Parâmetros!$E$19,$G1225-1,$G1225)</f>
        <v>46267</v>
      </c>
    </row>
    <row r="1226" spans="1:19" ht="15" customHeight="1" x14ac:dyDescent="0.25">
      <c r="A1226" s="122">
        <v>54179</v>
      </c>
      <c r="B1226" s="65" t="s">
        <v>436</v>
      </c>
      <c r="C1226" s="65" t="s">
        <v>254</v>
      </c>
      <c r="D1226" s="66">
        <v>46268</v>
      </c>
      <c r="E1226" s="67">
        <v>5.25</v>
      </c>
      <c r="F1226" s="65" t="s">
        <v>255</v>
      </c>
      <c r="G1226" s="66">
        <v>46268</v>
      </c>
      <c r="H1226">
        <v>40509363</v>
      </c>
      <c r="I1226">
        <v>10</v>
      </c>
      <c r="J1226" s="65" t="s">
        <v>1230</v>
      </c>
      <c r="K1226" s="65" t="s">
        <v>1231</v>
      </c>
      <c r="L1226" s="66">
        <v>46268</v>
      </c>
      <c r="M1226" s="65" t="s">
        <v>258</v>
      </c>
      <c r="N1226" s="65" t="s">
        <v>264</v>
      </c>
      <c r="O1226" s="65" t="s">
        <v>259</v>
      </c>
      <c r="P1226" s="66">
        <v>46268</v>
      </c>
      <c r="Q1226" s="31">
        <f t="shared" si="38"/>
        <v>435</v>
      </c>
      <c r="R1226" s="31">
        <f t="shared" si="39"/>
        <v>750</v>
      </c>
      <c r="S1226" s="29">
        <f>IF($Q1226&lt;Parâmetros!$E$19,$G1226-1,$G1226)</f>
        <v>46268</v>
      </c>
    </row>
    <row r="1227" spans="1:19" ht="15" customHeight="1" x14ac:dyDescent="0.25">
      <c r="A1227" s="122">
        <v>54179</v>
      </c>
      <c r="B1227" s="65" t="s">
        <v>436</v>
      </c>
      <c r="C1227" s="65" t="s">
        <v>254</v>
      </c>
      <c r="D1227" s="66">
        <v>46268</v>
      </c>
      <c r="E1227" s="67">
        <v>3</v>
      </c>
      <c r="F1227" s="65" t="s">
        <v>255</v>
      </c>
      <c r="G1227" s="66">
        <v>46268</v>
      </c>
      <c r="H1227">
        <v>40509363</v>
      </c>
      <c r="I1227">
        <v>10</v>
      </c>
      <c r="J1227" s="65" t="s">
        <v>1232</v>
      </c>
      <c r="K1227" s="65" t="s">
        <v>1233</v>
      </c>
      <c r="L1227" s="66">
        <v>46268</v>
      </c>
      <c r="M1227" s="65" t="s">
        <v>258</v>
      </c>
      <c r="N1227" s="65" t="s">
        <v>264</v>
      </c>
      <c r="O1227" s="65" t="s">
        <v>259</v>
      </c>
      <c r="P1227" s="66">
        <v>46268</v>
      </c>
      <c r="Q1227" s="31">
        <f t="shared" si="38"/>
        <v>811</v>
      </c>
      <c r="R1227" s="31">
        <f t="shared" si="39"/>
        <v>991</v>
      </c>
      <c r="S1227" s="29">
        <f>IF($Q1227&lt;Parâmetros!$E$19,$G1227-1,$G1227)</f>
        <v>46268</v>
      </c>
    </row>
    <row r="1228" spans="1:19" ht="15" customHeight="1" x14ac:dyDescent="0.25">
      <c r="A1228" s="122">
        <v>54179</v>
      </c>
      <c r="B1228" s="65" t="s">
        <v>436</v>
      </c>
      <c r="C1228" s="65" t="s">
        <v>254</v>
      </c>
      <c r="D1228" s="66">
        <v>46269</v>
      </c>
      <c r="E1228" s="67">
        <v>5.25</v>
      </c>
      <c r="F1228" s="65" t="s">
        <v>255</v>
      </c>
      <c r="G1228" s="66">
        <v>46269</v>
      </c>
      <c r="H1228">
        <v>40509363</v>
      </c>
      <c r="I1228">
        <v>10</v>
      </c>
      <c r="J1228" s="65" t="s">
        <v>1976</v>
      </c>
      <c r="K1228" s="65" t="s">
        <v>1977</v>
      </c>
      <c r="L1228" s="66">
        <v>46269</v>
      </c>
      <c r="M1228" s="65" t="s">
        <v>258</v>
      </c>
      <c r="N1228" s="65" t="s">
        <v>264</v>
      </c>
      <c r="O1228" s="65" t="s">
        <v>259</v>
      </c>
      <c r="P1228" s="66">
        <v>46269</v>
      </c>
      <c r="Q1228" s="31">
        <f t="shared" si="38"/>
        <v>435</v>
      </c>
      <c r="R1228" s="31">
        <f t="shared" si="39"/>
        <v>750</v>
      </c>
      <c r="S1228" s="29">
        <f>IF($Q1228&lt;Parâmetros!$E$19,$G1228-1,$G1228)</f>
        <v>46269</v>
      </c>
    </row>
    <row r="1229" spans="1:19" ht="15" customHeight="1" x14ac:dyDescent="0.25">
      <c r="A1229" s="122">
        <v>54179</v>
      </c>
      <c r="B1229" s="65" t="s">
        <v>436</v>
      </c>
      <c r="C1229" s="65" t="s">
        <v>254</v>
      </c>
      <c r="D1229" s="66">
        <v>46270</v>
      </c>
      <c r="E1229" s="67">
        <v>3</v>
      </c>
      <c r="F1229" s="65" t="s">
        <v>255</v>
      </c>
      <c r="G1229" s="66">
        <v>46269</v>
      </c>
      <c r="H1229">
        <v>40509363</v>
      </c>
      <c r="I1229">
        <v>10</v>
      </c>
      <c r="J1229" s="65" t="s">
        <v>1978</v>
      </c>
      <c r="K1229" s="65" t="s">
        <v>1979</v>
      </c>
      <c r="L1229" s="66">
        <v>46269</v>
      </c>
      <c r="M1229" s="65" t="s">
        <v>258</v>
      </c>
      <c r="N1229" s="65" t="s">
        <v>264</v>
      </c>
      <c r="O1229" s="65" t="s">
        <v>259</v>
      </c>
      <c r="P1229" s="66">
        <v>46270</v>
      </c>
      <c r="Q1229" s="31">
        <f t="shared" si="38"/>
        <v>810</v>
      </c>
      <c r="R1229" s="31">
        <f t="shared" si="39"/>
        <v>990</v>
      </c>
      <c r="S1229" s="29">
        <f>IF($Q1229&lt;Parâmetros!$E$19,$G1229-1,$G1229)</f>
        <v>46269</v>
      </c>
    </row>
    <row r="1230" spans="1:19" ht="15" customHeight="1" x14ac:dyDescent="0.25">
      <c r="A1230" s="122">
        <v>54179</v>
      </c>
      <c r="B1230" s="65" t="s">
        <v>436</v>
      </c>
      <c r="C1230" s="65" t="s">
        <v>254</v>
      </c>
      <c r="D1230" s="66">
        <v>46270</v>
      </c>
      <c r="E1230" s="67">
        <v>5.26</v>
      </c>
      <c r="F1230" s="65" t="s">
        <v>255</v>
      </c>
      <c r="G1230" s="66">
        <v>46270</v>
      </c>
      <c r="H1230">
        <v>40509363</v>
      </c>
      <c r="I1230">
        <v>10</v>
      </c>
      <c r="J1230" s="65" t="s">
        <v>1980</v>
      </c>
      <c r="K1230" s="65" t="s">
        <v>1981</v>
      </c>
      <c r="L1230" s="66">
        <v>46270</v>
      </c>
      <c r="M1230" s="65" t="s">
        <v>258</v>
      </c>
      <c r="N1230" s="65" t="s">
        <v>264</v>
      </c>
      <c r="O1230" s="65" t="s">
        <v>259</v>
      </c>
      <c r="P1230" s="66">
        <v>46270</v>
      </c>
      <c r="Q1230" s="31">
        <f t="shared" si="38"/>
        <v>435</v>
      </c>
      <c r="R1230" s="31">
        <f t="shared" si="39"/>
        <v>750</v>
      </c>
      <c r="S1230" s="29">
        <f>IF($Q1230&lt;Parâmetros!$E$19,$G1230-1,$G1230)</f>
        <v>46270</v>
      </c>
    </row>
    <row r="1231" spans="1:19" ht="15" customHeight="1" x14ac:dyDescent="0.25">
      <c r="A1231" s="122">
        <v>54179</v>
      </c>
      <c r="B1231" s="65" t="s">
        <v>436</v>
      </c>
      <c r="C1231" s="65" t="s">
        <v>254</v>
      </c>
      <c r="D1231" s="66">
        <v>46270</v>
      </c>
      <c r="E1231" s="67">
        <v>0.17</v>
      </c>
      <c r="F1231" s="65" t="s">
        <v>255</v>
      </c>
      <c r="G1231" s="66">
        <v>46270</v>
      </c>
      <c r="H1231">
        <v>40509347</v>
      </c>
      <c r="I1231">
        <v>10</v>
      </c>
      <c r="J1231" s="65" t="s">
        <v>1982</v>
      </c>
      <c r="K1231" s="65" t="s">
        <v>1983</v>
      </c>
      <c r="L1231" s="66">
        <v>46270</v>
      </c>
      <c r="M1231" s="65" t="s">
        <v>261</v>
      </c>
      <c r="N1231">
        <v>3008286</v>
      </c>
      <c r="O1231" s="65" t="s">
        <v>259</v>
      </c>
      <c r="P1231" s="66">
        <v>46270</v>
      </c>
      <c r="Q1231" s="31">
        <f t="shared" si="38"/>
        <v>810</v>
      </c>
      <c r="R1231" s="31">
        <f t="shared" si="39"/>
        <v>820</v>
      </c>
      <c r="S1231" s="29">
        <f>IF($Q1231&lt;Parâmetros!$E$19,$G1231-1,$G1231)</f>
        <v>46270</v>
      </c>
    </row>
    <row r="1232" spans="1:19" ht="15" customHeight="1" x14ac:dyDescent="0.25">
      <c r="A1232" s="122">
        <v>54179</v>
      </c>
      <c r="B1232" s="65" t="s">
        <v>436</v>
      </c>
      <c r="C1232" s="65" t="s">
        <v>254</v>
      </c>
      <c r="D1232" s="66">
        <v>46272</v>
      </c>
      <c r="E1232" s="67">
        <v>0.26</v>
      </c>
      <c r="F1232" s="65" t="s">
        <v>255</v>
      </c>
      <c r="G1232" s="66">
        <v>46272</v>
      </c>
      <c r="H1232">
        <v>40512792</v>
      </c>
      <c r="I1232">
        <v>10</v>
      </c>
      <c r="J1232" s="65" t="s">
        <v>2549</v>
      </c>
      <c r="K1232" s="65" t="s">
        <v>2550</v>
      </c>
      <c r="L1232" s="66">
        <v>46272</v>
      </c>
      <c r="M1232" s="65" t="s">
        <v>261</v>
      </c>
      <c r="N1232">
        <v>3007686</v>
      </c>
      <c r="O1232" s="65" t="s">
        <v>259</v>
      </c>
      <c r="P1232" s="66">
        <v>46272</v>
      </c>
      <c r="Q1232" s="31">
        <f t="shared" si="38"/>
        <v>435</v>
      </c>
      <c r="R1232" s="31">
        <f t="shared" si="39"/>
        <v>450</v>
      </c>
      <c r="S1232" s="29">
        <f>IF($Q1232&lt;Parâmetros!$E$19,$G1232-1,$G1232)</f>
        <v>46272</v>
      </c>
    </row>
    <row r="1233" spans="1:19" ht="15" customHeight="1" x14ac:dyDescent="0.25">
      <c r="A1233" s="122">
        <v>54179</v>
      </c>
      <c r="B1233" s="65" t="s">
        <v>436</v>
      </c>
      <c r="C1233" s="65" t="s">
        <v>254</v>
      </c>
      <c r="D1233" s="66">
        <v>46272</v>
      </c>
      <c r="E1233" s="67">
        <v>0.49</v>
      </c>
      <c r="F1233" s="65" t="s">
        <v>255</v>
      </c>
      <c r="G1233" s="66">
        <v>46272</v>
      </c>
      <c r="H1233">
        <v>40512793</v>
      </c>
      <c r="I1233">
        <v>10</v>
      </c>
      <c r="J1233" s="65" t="s">
        <v>2551</v>
      </c>
      <c r="K1233" s="65" t="s">
        <v>2552</v>
      </c>
      <c r="L1233" s="66">
        <v>46272</v>
      </c>
      <c r="M1233" s="65" t="s">
        <v>261</v>
      </c>
      <c r="N1233" s="65" t="s">
        <v>264</v>
      </c>
      <c r="O1233" s="65" t="s">
        <v>259</v>
      </c>
      <c r="P1233" s="66">
        <v>46272</v>
      </c>
      <c r="Q1233" s="31">
        <f t="shared" si="38"/>
        <v>451</v>
      </c>
      <c r="R1233" s="31">
        <f t="shared" si="39"/>
        <v>480</v>
      </c>
      <c r="S1233" s="29">
        <f>IF($Q1233&lt;Parâmetros!$E$19,$G1233-1,$G1233)</f>
        <v>46272</v>
      </c>
    </row>
    <row r="1234" spans="1:19" ht="15" customHeight="1" x14ac:dyDescent="0.25">
      <c r="A1234" s="122">
        <v>54179</v>
      </c>
      <c r="B1234" s="65" t="s">
        <v>436</v>
      </c>
      <c r="C1234" s="65" t="s">
        <v>254</v>
      </c>
      <c r="D1234" s="66">
        <v>46272</v>
      </c>
      <c r="E1234" s="67">
        <v>1</v>
      </c>
      <c r="F1234" s="65" t="s">
        <v>255</v>
      </c>
      <c r="G1234" s="66">
        <v>46272</v>
      </c>
      <c r="H1234">
        <v>40512075</v>
      </c>
      <c r="I1234">
        <v>10</v>
      </c>
      <c r="J1234" s="65" t="s">
        <v>2553</v>
      </c>
      <c r="K1234" s="65" t="s">
        <v>2554</v>
      </c>
      <c r="L1234" s="66">
        <v>46272</v>
      </c>
      <c r="M1234" s="65" t="s">
        <v>261</v>
      </c>
      <c r="N1234" s="65" t="s">
        <v>264</v>
      </c>
      <c r="O1234" s="65" t="s">
        <v>259</v>
      </c>
      <c r="P1234" s="66">
        <v>46272</v>
      </c>
      <c r="Q1234" s="31">
        <f t="shared" si="38"/>
        <v>481</v>
      </c>
      <c r="R1234" s="31">
        <f t="shared" si="39"/>
        <v>541</v>
      </c>
      <c r="S1234" s="29">
        <f>IF($Q1234&lt;Parâmetros!$E$19,$G1234-1,$G1234)</f>
        <v>46272</v>
      </c>
    </row>
    <row r="1235" spans="1:19" ht="15" customHeight="1" x14ac:dyDescent="0.25">
      <c r="A1235" s="122">
        <v>54179</v>
      </c>
      <c r="B1235" s="65" t="s">
        <v>436</v>
      </c>
      <c r="C1235" s="65" t="s">
        <v>254</v>
      </c>
      <c r="D1235" s="66">
        <v>46272</v>
      </c>
      <c r="E1235" s="67">
        <v>1</v>
      </c>
      <c r="F1235" s="65" t="s">
        <v>255</v>
      </c>
      <c r="G1235" s="66">
        <v>46272</v>
      </c>
      <c r="H1235">
        <v>40512086</v>
      </c>
      <c r="I1235">
        <v>10</v>
      </c>
      <c r="J1235" s="65" t="s">
        <v>2555</v>
      </c>
      <c r="K1235" s="65" t="s">
        <v>2556</v>
      </c>
      <c r="L1235" s="66">
        <v>46272</v>
      </c>
      <c r="M1235" s="65" t="s">
        <v>261</v>
      </c>
      <c r="N1235" s="65" t="s">
        <v>264</v>
      </c>
      <c r="O1235" s="65" t="s">
        <v>259</v>
      </c>
      <c r="P1235" s="66">
        <v>46272</v>
      </c>
      <c r="Q1235" s="31">
        <f t="shared" si="38"/>
        <v>542</v>
      </c>
      <c r="R1235" s="31">
        <f t="shared" si="39"/>
        <v>602</v>
      </c>
      <c r="S1235" s="29">
        <f>IF($Q1235&lt;Parâmetros!$E$19,$G1235-1,$G1235)</f>
        <v>46272</v>
      </c>
    </row>
    <row r="1236" spans="1:19" ht="15" customHeight="1" x14ac:dyDescent="0.25">
      <c r="A1236" s="122">
        <v>54179</v>
      </c>
      <c r="B1236" s="65" t="s">
        <v>436</v>
      </c>
      <c r="C1236" s="65" t="s">
        <v>254</v>
      </c>
      <c r="D1236" s="66">
        <v>46272</v>
      </c>
      <c r="E1236" s="67">
        <v>0.5</v>
      </c>
      <c r="F1236" s="65" t="s">
        <v>255</v>
      </c>
      <c r="G1236" s="66">
        <v>46272</v>
      </c>
      <c r="H1236">
        <v>40512072</v>
      </c>
      <c r="I1236">
        <v>10</v>
      </c>
      <c r="J1236" s="65" t="s">
        <v>2557</v>
      </c>
      <c r="K1236" s="65" t="s">
        <v>2558</v>
      </c>
      <c r="L1236" s="66">
        <v>46272</v>
      </c>
      <c r="M1236" s="65" t="s">
        <v>261</v>
      </c>
      <c r="N1236" s="65" t="s">
        <v>264</v>
      </c>
      <c r="O1236" s="65" t="s">
        <v>259</v>
      </c>
      <c r="P1236" s="66">
        <v>46272</v>
      </c>
      <c r="Q1236" s="31">
        <f t="shared" si="38"/>
        <v>602</v>
      </c>
      <c r="R1236" s="31">
        <f t="shared" si="39"/>
        <v>632</v>
      </c>
      <c r="S1236" s="29">
        <f>IF($Q1236&lt;Parâmetros!$E$19,$G1236-1,$G1236)</f>
        <v>46272</v>
      </c>
    </row>
    <row r="1237" spans="1:19" ht="15" customHeight="1" x14ac:dyDescent="0.25">
      <c r="A1237" s="122">
        <v>54179</v>
      </c>
      <c r="B1237" s="65" t="s">
        <v>436</v>
      </c>
      <c r="C1237" s="65" t="s">
        <v>254</v>
      </c>
      <c r="D1237" s="66">
        <v>46272</v>
      </c>
      <c r="E1237" s="67">
        <v>1.99</v>
      </c>
      <c r="F1237" s="65" t="s">
        <v>255</v>
      </c>
      <c r="G1237" s="66">
        <v>46272</v>
      </c>
      <c r="H1237">
        <v>40511402</v>
      </c>
      <c r="I1237">
        <v>10</v>
      </c>
      <c r="J1237" s="65" t="s">
        <v>2559</v>
      </c>
      <c r="K1237" s="65" t="s">
        <v>2560</v>
      </c>
      <c r="L1237" s="66">
        <v>46272</v>
      </c>
      <c r="M1237" s="65" t="s">
        <v>261</v>
      </c>
      <c r="N1237" s="65" t="s">
        <v>264</v>
      </c>
      <c r="O1237" s="65" t="s">
        <v>259</v>
      </c>
      <c r="P1237" s="66">
        <v>46272</v>
      </c>
      <c r="Q1237" s="31">
        <f t="shared" si="38"/>
        <v>633</v>
      </c>
      <c r="R1237" s="31">
        <f t="shared" si="39"/>
        <v>752</v>
      </c>
      <c r="S1237" s="29">
        <f>IF($Q1237&lt;Parâmetros!$E$19,$G1237-1,$G1237)</f>
        <v>46272</v>
      </c>
    </row>
    <row r="1238" spans="1:19" ht="15" customHeight="1" x14ac:dyDescent="0.25">
      <c r="A1238" s="122">
        <v>54179</v>
      </c>
      <c r="B1238" s="65" t="s">
        <v>436</v>
      </c>
      <c r="C1238" s="65" t="s">
        <v>254</v>
      </c>
      <c r="D1238" s="66">
        <v>46272</v>
      </c>
      <c r="E1238" s="67">
        <v>1.83</v>
      </c>
      <c r="F1238" s="65" t="s">
        <v>255</v>
      </c>
      <c r="G1238" s="66">
        <v>46272</v>
      </c>
      <c r="H1238">
        <v>40470256</v>
      </c>
      <c r="I1238">
        <v>90</v>
      </c>
      <c r="J1238" s="65" t="s">
        <v>304</v>
      </c>
      <c r="K1238" s="65" t="s">
        <v>297</v>
      </c>
      <c r="L1238" s="66">
        <v>46272</v>
      </c>
      <c r="M1238" s="65" t="s">
        <v>261</v>
      </c>
      <c r="N1238" s="65" t="s">
        <v>264</v>
      </c>
      <c r="O1238" s="65" t="s">
        <v>2064</v>
      </c>
      <c r="P1238" s="66">
        <v>46273</v>
      </c>
      <c r="Q1238" s="31">
        <f t="shared" si="38"/>
        <v>810</v>
      </c>
      <c r="R1238" s="31">
        <f t="shared" si="39"/>
        <v>920</v>
      </c>
      <c r="S1238" s="29">
        <f>IF($Q1238&lt;Parâmetros!$E$19,$G1238-1,$G1238)</f>
        <v>46272</v>
      </c>
    </row>
    <row r="1239" spans="1:19" ht="15" customHeight="1" x14ac:dyDescent="0.25">
      <c r="A1239" s="122">
        <v>54179</v>
      </c>
      <c r="B1239" s="65" t="s">
        <v>436</v>
      </c>
      <c r="C1239" s="65" t="s">
        <v>254</v>
      </c>
      <c r="D1239" s="66">
        <v>46273</v>
      </c>
      <c r="E1239" s="67">
        <v>4.75</v>
      </c>
      <c r="F1239" s="65" t="s">
        <v>255</v>
      </c>
      <c r="G1239" s="66">
        <v>46273</v>
      </c>
      <c r="H1239">
        <v>40511402</v>
      </c>
      <c r="I1239">
        <v>10</v>
      </c>
      <c r="J1239" s="65" t="s">
        <v>2758</v>
      </c>
      <c r="K1239" s="65" t="s">
        <v>2759</v>
      </c>
      <c r="L1239" s="66">
        <v>46273</v>
      </c>
      <c r="M1239" s="65" t="s">
        <v>261</v>
      </c>
      <c r="N1239" s="65" t="s">
        <v>264</v>
      </c>
      <c r="O1239" s="65" t="s">
        <v>259</v>
      </c>
      <c r="P1239" s="66">
        <v>46273</v>
      </c>
      <c r="Q1239" s="31">
        <f t="shared" si="38"/>
        <v>435</v>
      </c>
      <c r="R1239" s="31">
        <f t="shared" si="39"/>
        <v>720</v>
      </c>
      <c r="S1239" s="29">
        <f>IF($Q1239&lt;Parâmetros!$E$19,$G1239-1,$G1239)</f>
        <v>46273</v>
      </c>
    </row>
    <row r="1240" spans="1:19" ht="15" customHeight="1" x14ac:dyDescent="0.25">
      <c r="A1240" s="122">
        <v>54179</v>
      </c>
      <c r="B1240" s="65" t="s">
        <v>436</v>
      </c>
      <c r="C1240" s="65" t="s">
        <v>254</v>
      </c>
      <c r="D1240" s="66">
        <v>46273</v>
      </c>
      <c r="E1240" s="67">
        <v>1</v>
      </c>
      <c r="F1240" s="65" t="s">
        <v>255</v>
      </c>
      <c r="G1240" s="66">
        <v>46273</v>
      </c>
      <c r="H1240">
        <v>40512078</v>
      </c>
      <c r="I1240">
        <v>10</v>
      </c>
      <c r="J1240" s="65" t="s">
        <v>2360</v>
      </c>
      <c r="K1240" s="65" t="s">
        <v>2760</v>
      </c>
      <c r="L1240" s="66">
        <v>46273</v>
      </c>
      <c r="M1240" s="65" t="s">
        <v>261</v>
      </c>
      <c r="N1240" s="65" t="s">
        <v>264</v>
      </c>
      <c r="O1240" s="65" t="s">
        <v>259</v>
      </c>
      <c r="P1240" s="66">
        <v>46273</v>
      </c>
      <c r="Q1240" s="31">
        <f t="shared" si="38"/>
        <v>780</v>
      </c>
      <c r="R1240" s="31">
        <f t="shared" si="39"/>
        <v>840</v>
      </c>
      <c r="S1240" s="29">
        <f>IF($Q1240&lt;Parâmetros!$E$19,$G1240-1,$G1240)</f>
        <v>46273</v>
      </c>
    </row>
    <row r="1241" spans="1:19" ht="15" customHeight="1" x14ac:dyDescent="0.25">
      <c r="A1241" s="122">
        <v>54179</v>
      </c>
      <c r="B1241" s="65" t="s">
        <v>436</v>
      </c>
      <c r="C1241" s="65" t="s">
        <v>254</v>
      </c>
      <c r="D1241" s="66">
        <v>46274</v>
      </c>
      <c r="E1241" s="67">
        <v>1.32</v>
      </c>
      <c r="F1241" s="65" t="s">
        <v>255</v>
      </c>
      <c r="G1241" s="66">
        <v>46273</v>
      </c>
      <c r="H1241">
        <v>40511402</v>
      </c>
      <c r="I1241">
        <v>10</v>
      </c>
      <c r="J1241" s="65" t="s">
        <v>2941</v>
      </c>
      <c r="K1241" s="65" t="s">
        <v>2942</v>
      </c>
      <c r="L1241" s="66">
        <v>46273</v>
      </c>
      <c r="M1241" s="65" t="s">
        <v>261</v>
      </c>
      <c r="N1241" s="65" t="s">
        <v>264</v>
      </c>
      <c r="O1241" s="65" t="s">
        <v>259</v>
      </c>
      <c r="P1241" s="66">
        <v>46274</v>
      </c>
      <c r="Q1241" s="31">
        <f t="shared" si="38"/>
        <v>841</v>
      </c>
      <c r="R1241" s="31">
        <f t="shared" si="39"/>
        <v>920</v>
      </c>
      <c r="S1241" s="29">
        <f>IF($Q1241&lt;Parâmetros!$E$19,$G1241-1,$G1241)</f>
        <v>46273</v>
      </c>
    </row>
    <row r="1242" spans="1:19" ht="15" customHeight="1" x14ac:dyDescent="0.25">
      <c r="A1242" s="122">
        <v>54179</v>
      </c>
      <c r="B1242" s="65" t="s">
        <v>436</v>
      </c>
      <c r="C1242" s="65" t="s">
        <v>254</v>
      </c>
      <c r="D1242" s="66">
        <v>46274</v>
      </c>
      <c r="E1242" s="67">
        <v>3.74</v>
      </c>
      <c r="F1242" s="65" t="s">
        <v>255</v>
      </c>
      <c r="G1242" s="66">
        <v>46274</v>
      </c>
      <c r="H1242">
        <v>40513051</v>
      </c>
      <c r="I1242">
        <v>20</v>
      </c>
      <c r="J1242" s="65" t="s">
        <v>2943</v>
      </c>
      <c r="K1242" s="65" t="s">
        <v>1490</v>
      </c>
      <c r="L1242" s="66">
        <v>46274</v>
      </c>
      <c r="M1242" s="65" t="s">
        <v>261</v>
      </c>
      <c r="N1242" s="65" t="s">
        <v>264</v>
      </c>
      <c r="O1242" s="65" t="s">
        <v>259</v>
      </c>
      <c r="P1242" s="66">
        <v>46274</v>
      </c>
      <c r="Q1242" s="31">
        <f t="shared" si="38"/>
        <v>435</v>
      </c>
      <c r="R1242" s="31">
        <f t="shared" si="39"/>
        <v>660</v>
      </c>
      <c r="S1242" s="29">
        <f>IF($Q1242&lt;Parâmetros!$E$19,$G1242-1,$G1242)</f>
        <v>46274</v>
      </c>
    </row>
    <row r="1243" spans="1:19" ht="15" customHeight="1" x14ac:dyDescent="0.25">
      <c r="A1243" s="122">
        <v>54179</v>
      </c>
      <c r="B1243" s="65" t="s">
        <v>436</v>
      </c>
      <c r="C1243" s="65" t="s">
        <v>254</v>
      </c>
      <c r="D1243" s="66">
        <v>46274</v>
      </c>
      <c r="E1243" s="67">
        <v>3.97</v>
      </c>
      <c r="F1243" s="65" t="s">
        <v>255</v>
      </c>
      <c r="G1243" s="66">
        <v>46274</v>
      </c>
      <c r="H1243">
        <v>40513051</v>
      </c>
      <c r="I1243">
        <v>20</v>
      </c>
      <c r="J1243" s="65" t="s">
        <v>2944</v>
      </c>
      <c r="K1243" s="65" t="s">
        <v>2945</v>
      </c>
      <c r="L1243" s="66">
        <v>46274</v>
      </c>
      <c r="M1243" s="65" t="s">
        <v>261</v>
      </c>
      <c r="N1243" s="65" t="s">
        <v>264</v>
      </c>
      <c r="O1243" s="65" t="s">
        <v>259</v>
      </c>
      <c r="P1243" s="66">
        <v>46274</v>
      </c>
      <c r="Q1243" s="31">
        <f t="shared" si="38"/>
        <v>722</v>
      </c>
      <c r="R1243" s="31">
        <f t="shared" si="39"/>
        <v>960</v>
      </c>
      <c r="S1243" s="29">
        <f>IF($Q1243&lt;Parâmetros!$E$19,$G1243-1,$G1243)</f>
        <v>46274</v>
      </c>
    </row>
    <row r="1244" spans="1:19" ht="15" customHeight="1" x14ac:dyDescent="0.25">
      <c r="A1244" s="122">
        <v>54179</v>
      </c>
      <c r="B1244" s="65" t="s">
        <v>436</v>
      </c>
      <c r="C1244" s="65" t="s">
        <v>254</v>
      </c>
      <c r="D1244" s="66">
        <v>46274</v>
      </c>
      <c r="E1244" s="67">
        <v>0.49</v>
      </c>
      <c r="F1244" s="65" t="s">
        <v>255</v>
      </c>
      <c r="G1244" s="66">
        <v>46274</v>
      </c>
      <c r="H1244">
        <v>40511402</v>
      </c>
      <c r="I1244">
        <v>10</v>
      </c>
      <c r="J1244" s="65" t="s">
        <v>2946</v>
      </c>
      <c r="K1244" s="65" t="s">
        <v>2947</v>
      </c>
      <c r="L1244" s="66">
        <v>46274</v>
      </c>
      <c r="M1244" s="65" t="s">
        <v>261</v>
      </c>
      <c r="N1244" s="65" t="s">
        <v>264</v>
      </c>
      <c r="O1244" s="65" t="s">
        <v>259</v>
      </c>
      <c r="P1244" s="66">
        <v>46274</v>
      </c>
      <c r="Q1244" s="31">
        <f t="shared" si="38"/>
        <v>960</v>
      </c>
      <c r="R1244" s="31">
        <f t="shared" si="39"/>
        <v>990</v>
      </c>
      <c r="S1244" s="29">
        <f>IF($Q1244&lt;Parâmetros!$E$19,$G1244-1,$G1244)</f>
        <v>46274</v>
      </c>
    </row>
    <row r="1245" spans="1:19" ht="15" customHeight="1" x14ac:dyDescent="0.25">
      <c r="A1245" s="122">
        <v>54179</v>
      </c>
      <c r="B1245" s="65" t="s">
        <v>436</v>
      </c>
      <c r="C1245" s="65" t="s">
        <v>254</v>
      </c>
      <c r="D1245" s="66">
        <v>46275</v>
      </c>
      <c r="E1245" s="67">
        <v>4.74</v>
      </c>
      <c r="F1245" s="65" t="s">
        <v>255</v>
      </c>
      <c r="G1245" s="66">
        <v>46275</v>
      </c>
      <c r="H1245">
        <v>40511402</v>
      </c>
      <c r="I1245">
        <v>10</v>
      </c>
      <c r="J1245" s="65" t="s">
        <v>2881</v>
      </c>
      <c r="K1245" s="65" t="s">
        <v>2876</v>
      </c>
      <c r="L1245" s="66">
        <v>46275</v>
      </c>
      <c r="M1245" s="65" t="s">
        <v>261</v>
      </c>
      <c r="N1245" s="65" t="s">
        <v>264</v>
      </c>
      <c r="O1245" s="65" t="s">
        <v>259</v>
      </c>
      <c r="P1245" s="66">
        <v>46275</v>
      </c>
      <c r="Q1245" s="31">
        <f t="shared" si="38"/>
        <v>436</v>
      </c>
      <c r="R1245" s="31">
        <f t="shared" si="39"/>
        <v>720</v>
      </c>
      <c r="S1245" s="29">
        <f>IF($Q1245&lt;Parâmetros!$E$19,$G1245-1,$G1245)</f>
        <v>46275</v>
      </c>
    </row>
    <row r="1246" spans="1:19" ht="15" customHeight="1" x14ac:dyDescent="0.25">
      <c r="A1246" s="122">
        <v>54179</v>
      </c>
      <c r="B1246" s="65" t="s">
        <v>436</v>
      </c>
      <c r="C1246" s="65" t="s">
        <v>254</v>
      </c>
      <c r="D1246" s="66">
        <v>46275</v>
      </c>
      <c r="E1246" s="67">
        <v>3.02</v>
      </c>
      <c r="F1246" s="65" t="s">
        <v>255</v>
      </c>
      <c r="G1246" s="66">
        <v>46275</v>
      </c>
      <c r="H1246">
        <v>40511402</v>
      </c>
      <c r="I1246">
        <v>10</v>
      </c>
      <c r="J1246" s="65" t="s">
        <v>3154</v>
      </c>
      <c r="K1246" s="65" t="s">
        <v>3155</v>
      </c>
      <c r="L1246" s="66">
        <v>46275</v>
      </c>
      <c r="M1246" s="65" t="s">
        <v>261</v>
      </c>
      <c r="N1246" s="65" t="s">
        <v>264</v>
      </c>
      <c r="O1246" s="65" t="s">
        <v>259</v>
      </c>
      <c r="P1246" s="66">
        <v>46275</v>
      </c>
      <c r="Q1246" s="31">
        <f t="shared" si="38"/>
        <v>810</v>
      </c>
      <c r="R1246" s="31">
        <f t="shared" si="39"/>
        <v>991</v>
      </c>
      <c r="S1246" s="29">
        <f>IF($Q1246&lt;Parâmetros!$E$19,$G1246-1,$G1246)</f>
        <v>46275</v>
      </c>
    </row>
    <row r="1247" spans="1:19" ht="15" customHeight="1" x14ac:dyDescent="0.25">
      <c r="A1247" s="122">
        <v>54179</v>
      </c>
      <c r="B1247" s="65" t="s">
        <v>436</v>
      </c>
      <c r="C1247" s="65" t="s">
        <v>254</v>
      </c>
      <c r="D1247" s="66">
        <v>46276</v>
      </c>
      <c r="E1247" s="67">
        <v>4.75</v>
      </c>
      <c r="F1247" s="65" t="s">
        <v>255</v>
      </c>
      <c r="G1247" s="66">
        <v>46276</v>
      </c>
      <c r="H1247">
        <v>40511402</v>
      </c>
      <c r="I1247">
        <v>10</v>
      </c>
      <c r="J1247" s="65" t="s">
        <v>568</v>
      </c>
      <c r="K1247" s="65" t="s">
        <v>3472</v>
      </c>
      <c r="L1247" s="66">
        <v>46276</v>
      </c>
      <c r="M1247" s="65" t="s">
        <v>261</v>
      </c>
      <c r="N1247" s="65" t="s">
        <v>264</v>
      </c>
      <c r="O1247" s="65" t="s">
        <v>259</v>
      </c>
      <c r="P1247" s="66">
        <v>46276</v>
      </c>
      <c r="Q1247" s="31">
        <f t="shared" si="38"/>
        <v>435</v>
      </c>
      <c r="R1247" s="31">
        <f t="shared" si="39"/>
        <v>720</v>
      </c>
      <c r="S1247" s="29">
        <f>IF($Q1247&lt;Parâmetros!$E$19,$G1247-1,$G1247)</f>
        <v>46276</v>
      </c>
    </row>
    <row r="1248" spans="1:19" ht="15" customHeight="1" x14ac:dyDescent="0.25">
      <c r="A1248" s="122">
        <v>54179</v>
      </c>
      <c r="B1248" s="65" t="s">
        <v>436</v>
      </c>
      <c r="C1248" s="65" t="s">
        <v>254</v>
      </c>
      <c r="D1248" s="66">
        <v>46276</v>
      </c>
      <c r="E1248" s="67">
        <v>3.55</v>
      </c>
      <c r="F1248" s="65" t="s">
        <v>255</v>
      </c>
      <c r="G1248" s="66">
        <v>46276</v>
      </c>
      <c r="H1248">
        <v>40511402</v>
      </c>
      <c r="I1248">
        <v>10</v>
      </c>
      <c r="J1248" s="65" t="s">
        <v>2746</v>
      </c>
      <c r="K1248" s="65" t="s">
        <v>1167</v>
      </c>
      <c r="L1248" s="66">
        <v>46276</v>
      </c>
      <c r="M1248" s="65" t="s">
        <v>261</v>
      </c>
      <c r="N1248" s="65" t="s">
        <v>264</v>
      </c>
      <c r="O1248" s="65" t="s">
        <v>259</v>
      </c>
      <c r="P1248" s="66">
        <v>46276</v>
      </c>
      <c r="Q1248" s="31">
        <f t="shared" si="38"/>
        <v>780</v>
      </c>
      <c r="R1248" s="31">
        <f t="shared" si="39"/>
        <v>993</v>
      </c>
      <c r="S1248" s="29">
        <f>IF($Q1248&lt;Parâmetros!$E$19,$G1248-1,$G1248)</f>
        <v>46276</v>
      </c>
    </row>
    <row r="1249" spans="1:19" ht="15" customHeight="1" x14ac:dyDescent="0.25">
      <c r="A1249" s="122">
        <v>54611</v>
      </c>
      <c r="B1249" s="65" t="s">
        <v>167</v>
      </c>
      <c r="C1249" s="65" t="s">
        <v>288</v>
      </c>
      <c r="D1249" s="66">
        <v>46265</v>
      </c>
      <c r="E1249" s="67">
        <v>5.39</v>
      </c>
      <c r="F1249" s="65" t="s">
        <v>255</v>
      </c>
      <c r="G1249" s="66">
        <v>46265</v>
      </c>
      <c r="H1249">
        <v>40510448</v>
      </c>
      <c r="I1249">
        <v>10</v>
      </c>
      <c r="J1249" s="65" t="s">
        <v>529</v>
      </c>
      <c r="K1249" s="65" t="s">
        <v>530</v>
      </c>
      <c r="L1249" s="66">
        <v>46265</v>
      </c>
      <c r="M1249" s="65" t="s">
        <v>261</v>
      </c>
      <c r="N1249" s="65" t="s">
        <v>264</v>
      </c>
      <c r="O1249" s="65" t="s">
        <v>259</v>
      </c>
      <c r="P1249" s="66">
        <v>46265</v>
      </c>
      <c r="Q1249" s="31">
        <f t="shared" si="38"/>
        <v>937</v>
      </c>
      <c r="R1249" s="31">
        <f t="shared" si="39"/>
        <v>1260</v>
      </c>
      <c r="S1249" s="29">
        <f>IF($Q1249&lt;Parâmetros!$E$19,$G1249-1,$G1249)</f>
        <v>46265</v>
      </c>
    </row>
    <row r="1250" spans="1:19" ht="15" customHeight="1" x14ac:dyDescent="0.25">
      <c r="A1250" s="122">
        <v>54611</v>
      </c>
      <c r="B1250" s="65" t="s">
        <v>167</v>
      </c>
      <c r="C1250" s="65" t="s">
        <v>288</v>
      </c>
      <c r="D1250" s="66">
        <v>46265</v>
      </c>
      <c r="E1250" s="67">
        <v>1.42</v>
      </c>
      <c r="F1250" s="65" t="s">
        <v>255</v>
      </c>
      <c r="G1250" s="66">
        <v>46265</v>
      </c>
      <c r="H1250">
        <v>40510448</v>
      </c>
      <c r="I1250">
        <v>10</v>
      </c>
      <c r="J1250" s="65" t="s">
        <v>308</v>
      </c>
      <c r="K1250" s="65" t="s">
        <v>531</v>
      </c>
      <c r="L1250" s="66">
        <v>46265</v>
      </c>
      <c r="M1250" s="65" t="s">
        <v>261</v>
      </c>
      <c r="N1250" s="65" t="s">
        <v>264</v>
      </c>
      <c r="O1250" s="65" t="s">
        <v>259</v>
      </c>
      <c r="P1250" s="66">
        <v>46265</v>
      </c>
      <c r="Q1250" s="31">
        <f t="shared" si="38"/>
        <v>1320</v>
      </c>
      <c r="R1250" s="31">
        <f t="shared" si="39"/>
        <v>1405</v>
      </c>
      <c r="S1250" s="29">
        <f>IF($Q1250&lt;Parâmetros!$E$19,$G1250-1,$G1250)</f>
        <v>46265</v>
      </c>
    </row>
    <row r="1251" spans="1:19" ht="15" customHeight="1" x14ac:dyDescent="0.25">
      <c r="A1251" s="122">
        <v>54611</v>
      </c>
      <c r="B1251" s="65" t="s">
        <v>167</v>
      </c>
      <c r="C1251" s="65" t="s">
        <v>288</v>
      </c>
      <c r="D1251" s="66">
        <v>46267</v>
      </c>
      <c r="E1251" s="67">
        <v>5.39</v>
      </c>
      <c r="F1251" s="65" t="s">
        <v>255</v>
      </c>
      <c r="G1251" s="66">
        <v>46266</v>
      </c>
      <c r="H1251">
        <v>40510969</v>
      </c>
      <c r="I1251">
        <v>10</v>
      </c>
      <c r="J1251" s="65" t="s">
        <v>957</v>
      </c>
      <c r="K1251" s="65" t="s">
        <v>958</v>
      </c>
      <c r="L1251" s="66">
        <v>46266</v>
      </c>
      <c r="M1251" s="65" t="s">
        <v>261</v>
      </c>
      <c r="N1251" s="65" t="s">
        <v>264</v>
      </c>
      <c r="O1251" s="65" t="s">
        <v>259</v>
      </c>
      <c r="P1251" s="66">
        <v>46267</v>
      </c>
      <c r="Q1251" s="31">
        <f t="shared" si="38"/>
        <v>936</v>
      </c>
      <c r="R1251" s="31">
        <f t="shared" si="39"/>
        <v>1260</v>
      </c>
      <c r="S1251" s="29">
        <f>IF($Q1251&lt;Parâmetros!$E$19,$G1251-1,$G1251)</f>
        <v>46266</v>
      </c>
    </row>
    <row r="1252" spans="1:19" ht="15" customHeight="1" x14ac:dyDescent="0.25">
      <c r="A1252" s="122">
        <v>54611</v>
      </c>
      <c r="B1252" s="65" t="s">
        <v>167</v>
      </c>
      <c r="C1252" s="65" t="s">
        <v>288</v>
      </c>
      <c r="D1252" s="66">
        <v>46267</v>
      </c>
      <c r="E1252" s="67">
        <v>1.59</v>
      </c>
      <c r="F1252" s="65" t="s">
        <v>255</v>
      </c>
      <c r="G1252" s="66">
        <v>46266</v>
      </c>
      <c r="H1252">
        <v>40510969</v>
      </c>
      <c r="I1252">
        <v>10</v>
      </c>
      <c r="J1252" s="65" t="s">
        <v>959</v>
      </c>
      <c r="K1252" s="65" t="s">
        <v>960</v>
      </c>
      <c r="L1252" s="66">
        <v>46266</v>
      </c>
      <c r="M1252" s="65" t="s">
        <v>261</v>
      </c>
      <c r="N1252" s="65" t="s">
        <v>264</v>
      </c>
      <c r="O1252" s="65" t="s">
        <v>259</v>
      </c>
      <c r="P1252" s="66">
        <v>46267</v>
      </c>
      <c r="Q1252" s="31">
        <f t="shared" si="38"/>
        <v>1320</v>
      </c>
      <c r="R1252" s="31">
        <f t="shared" si="39"/>
        <v>1415</v>
      </c>
      <c r="S1252" s="29">
        <f>IF($Q1252&lt;Parâmetros!$E$19,$G1252-1,$G1252)</f>
        <v>46266</v>
      </c>
    </row>
    <row r="1253" spans="1:19" ht="15" customHeight="1" x14ac:dyDescent="0.25">
      <c r="A1253" s="122">
        <v>54611</v>
      </c>
      <c r="B1253" s="65" t="s">
        <v>167</v>
      </c>
      <c r="C1253" s="65" t="s">
        <v>288</v>
      </c>
      <c r="D1253" s="66">
        <v>46267</v>
      </c>
      <c r="E1253" s="67">
        <v>5.34</v>
      </c>
      <c r="F1253" s="65" t="s">
        <v>255</v>
      </c>
      <c r="G1253" s="66">
        <v>46267</v>
      </c>
      <c r="H1253">
        <v>40505866</v>
      </c>
      <c r="I1253">
        <v>30</v>
      </c>
      <c r="J1253" s="65" t="s">
        <v>961</v>
      </c>
      <c r="K1253" s="65" t="s">
        <v>962</v>
      </c>
      <c r="L1253" s="66">
        <v>46267</v>
      </c>
      <c r="M1253" s="65" t="s">
        <v>261</v>
      </c>
      <c r="N1253" s="65" t="s">
        <v>264</v>
      </c>
      <c r="O1253" s="65" t="s">
        <v>259</v>
      </c>
      <c r="P1253" s="66">
        <v>46267</v>
      </c>
      <c r="Q1253" s="31">
        <f t="shared" si="38"/>
        <v>940</v>
      </c>
      <c r="R1253" s="31">
        <f t="shared" si="39"/>
        <v>1260</v>
      </c>
      <c r="S1253" s="29">
        <f>IF($Q1253&lt;Parâmetros!$E$19,$G1253-1,$G1253)</f>
        <v>46267</v>
      </c>
    </row>
    <row r="1254" spans="1:19" ht="15" customHeight="1" x14ac:dyDescent="0.25">
      <c r="A1254" s="122">
        <v>54611</v>
      </c>
      <c r="B1254" s="65" t="s">
        <v>167</v>
      </c>
      <c r="C1254" s="65" t="s">
        <v>288</v>
      </c>
      <c r="D1254" s="66">
        <v>46267</v>
      </c>
      <c r="E1254" s="67">
        <v>1.33</v>
      </c>
      <c r="F1254" s="65" t="s">
        <v>255</v>
      </c>
      <c r="G1254" s="66">
        <v>46267</v>
      </c>
      <c r="H1254">
        <v>40510715</v>
      </c>
      <c r="I1254">
        <v>30</v>
      </c>
      <c r="J1254" s="65" t="s">
        <v>308</v>
      </c>
      <c r="K1254" s="65" t="s">
        <v>963</v>
      </c>
      <c r="L1254" s="66">
        <v>46267</v>
      </c>
      <c r="M1254" s="65" t="s">
        <v>261</v>
      </c>
      <c r="N1254">
        <v>3002997</v>
      </c>
      <c r="O1254" s="65" t="s">
        <v>259</v>
      </c>
      <c r="P1254" s="66">
        <v>46267</v>
      </c>
      <c r="Q1254" s="31">
        <f t="shared" si="38"/>
        <v>1320</v>
      </c>
      <c r="R1254" s="31">
        <f t="shared" si="39"/>
        <v>1400</v>
      </c>
      <c r="S1254" s="29">
        <f>IF($Q1254&lt;Parâmetros!$E$19,$G1254-1,$G1254)</f>
        <v>46267</v>
      </c>
    </row>
    <row r="1255" spans="1:19" ht="15" customHeight="1" x14ac:dyDescent="0.25">
      <c r="A1255" s="122">
        <v>54611</v>
      </c>
      <c r="B1255" s="65" t="s">
        <v>167</v>
      </c>
      <c r="C1255" s="65" t="s">
        <v>288</v>
      </c>
      <c r="D1255" s="66">
        <v>46270</v>
      </c>
      <c r="E1255" s="67">
        <v>5.34</v>
      </c>
      <c r="F1255" s="65" t="s">
        <v>255</v>
      </c>
      <c r="G1255" s="66">
        <v>46268</v>
      </c>
      <c r="H1255">
        <v>40506756</v>
      </c>
      <c r="I1255">
        <v>20</v>
      </c>
      <c r="J1255" s="65" t="s">
        <v>1603</v>
      </c>
      <c r="K1255" s="65" t="s">
        <v>1604</v>
      </c>
      <c r="L1255" s="66">
        <v>46268</v>
      </c>
      <c r="M1255" s="65" t="s">
        <v>261</v>
      </c>
      <c r="N1255" s="65" t="s">
        <v>264</v>
      </c>
      <c r="O1255" s="65" t="s">
        <v>259</v>
      </c>
      <c r="P1255" s="66">
        <v>46270</v>
      </c>
      <c r="Q1255" s="31">
        <f t="shared" si="38"/>
        <v>940</v>
      </c>
      <c r="R1255" s="31">
        <f t="shared" si="39"/>
        <v>1260</v>
      </c>
      <c r="S1255" s="29">
        <f>IF($Q1255&lt;Parâmetros!$E$19,$G1255-1,$G1255)</f>
        <v>46268</v>
      </c>
    </row>
    <row r="1256" spans="1:19" ht="15" customHeight="1" x14ac:dyDescent="0.25">
      <c r="A1256" s="122">
        <v>54611</v>
      </c>
      <c r="B1256" s="65" t="s">
        <v>167</v>
      </c>
      <c r="C1256" s="65" t="s">
        <v>288</v>
      </c>
      <c r="D1256" s="66">
        <v>46270</v>
      </c>
      <c r="E1256" s="67">
        <v>1.65</v>
      </c>
      <c r="F1256" s="65" t="s">
        <v>255</v>
      </c>
      <c r="G1256" s="66">
        <v>46268</v>
      </c>
      <c r="H1256">
        <v>40506756</v>
      </c>
      <c r="I1256">
        <v>20</v>
      </c>
      <c r="J1256" s="65" t="s">
        <v>1605</v>
      </c>
      <c r="K1256" s="65" t="s">
        <v>1606</v>
      </c>
      <c r="L1256" s="66">
        <v>46268</v>
      </c>
      <c r="M1256" s="65" t="s">
        <v>261</v>
      </c>
      <c r="N1256" s="65" t="s">
        <v>264</v>
      </c>
      <c r="O1256" s="65" t="s">
        <v>259</v>
      </c>
      <c r="P1256" s="66">
        <v>46270</v>
      </c>
      <c r="Q1256" s="31">
        <f t="shared" si="38"/>
        <v>1320</v>
      </c>
      <c r="R1256" s="31">
        <f t="shared" si="39"/>
        <v>1418</v>
      </c>
      <c r="S1256" s="29">
        <f>IF($Q1256&lt;Parâmetros!$E$19,$G1256-1,$G1256)</f>
        <v>46268</v>
      </c>
    </row>
    <row r="1257" spans="1:19" ht="15" customHeight="1" x14ac:dyDescent="0.25">
      <c r="A1257" s="122">
        <v>54611</v>
      </c>
      <c r="B1257" s="65" t="s">
        <v>167</v>
      </c>
      <c r="C1257" s="65" t="s">
        <v>288</v>
      </c>
      <c r="D1257" s="66">
        <v>46271</v>
      </c>
      <c r="E1257" s="67">
        <v>5.34</v>
      </c>
      <c r="F1257" s="65" t="s">
        <v>255</v>
      </c>
      <c r="G1257" s="66">
        <v>46270</v>
      </c>
      <c r="H1257">
        <v>40494725</v>
      </c>
      <c r="I1257">
        <v>10</v>
      </c>
      <c r="J1257" s="65" t="s">
        <v>1607</v>
      </c>
      <c r="K1257" s="65" t="s">
        <v>1608</v>
      </c>
      <c r="L1257" s="66">
        <v>46270</v>
      </c>
      <c r="M1257" s="65" t="s">
        <v>261</v>
      </c>
      <c r="N1257">
        <v>3007176</v>
      </c>
      <c r="O1257" s="65" t="s">
        <v>259</v>
      </c>
      <c r="P1257" s="66">
        <v>46271</v>
      </c>
      <c r="Q1257" s="31">
        <f t="shared" si="38"/>
        <v>939</v>
      </c>
      <c r="R1257" s="31">
        <f t="shared" si="39"/>
        <v>1260</v>
      </c>
      <c r="S1257" s="29">
        <f>IF($Q1257&lt;Parâmetros!$E$19,$G1257-1,$G1257)</f>
        <v>46270</v>
      </c>
    </row>
    <row r="1258" spans="1:19" ht="15" customHeight="1" x14ac:dyDescent="0.25">
      <c r="A1258" s="122">
        <v>54611</v>
      </c>
      <c r="B1258" s="65" t="s">
        <v>167</v>
      </c>
      <c r="C1258" s="65" t="s">
        <v>288</v>
      </c>
      <c r="D1258" s="66">
        <v>46271</v>
      </c>
      <c r="E1258" s="67">
        <v>1.54</v>
      </c>
      <c r="F1258" s="65" t="s">
        <v>255</v>
      </c>
      <c r="G1258" s="66">
        <v>46270</v>
      </c>
      <c r="H1258">
        <v>40508654</v>
      </c>
      <c r="I1258">
        <v>20</v>
      </c>
      <c r="J1258" s="65" t="s">
        <v>1609</v>
      </c>
      <c r="K1258" s="65" t="s">
        <v>1610</v>
      </c>
      <c r="L1258" s="66">
        <v>46270</v>
      </c>
      <c r="M1258" s="65" t="s">
        <v>261</v>
      </c>
      <c r="N1258" s="65" t="s">
        <v>264</v>
      </c>
      <c r="O1258" s="65" t="s">
        <v>259</v>
      </c>
      <c r="P1258" s="66">
        <v>46271</v>
      </c>
      <c r="Q1258" s="31">
        <f t="shared" si="38"/>
        <v>1321</v>
      </c>
      <c r="R1258" s="31">
        <f t="shared" si="39"/>
        <v>1413</v>
      </c>
      <c r="S1258" s="29">
        <f>IF($Q1258&lt;Parâmetros!$E$19,$G1258-1,$G1258)</f>
        <v>46270</v>
      </c>
    </row>
    <row r="1259" spans="1:19" ht="15" customHeight="1" x14ac:dyDescent="0.25">
      <c r="A1259" s="122">
        <v>54611</v>
      </c>
      <c r="B1259" s="65" t="s">
        <v>167</v>
      </c>
      <c r="C1259" s="65" t="s">
        <v>288</v>
      </c>
      <c r="D1259" s="66">
        <v>46272</v>
      </c>
      <c r="E1259" s="67">
        <v>5.32</v>
      </c>
      <c r="F1259" s="65" t="s">
        <v>255</v>
      </c>
      <c r="G1259" s="66">
        <v>46271</v>
      </c>
      <c r="H1259">
        <v>40512122</v>
      </c>
      <c r="I1259">
        <v>70</v>
      </c>
      <c r="J1259" s="65" t="s">
        <v>2441</v>
      </c>
      <c r="K1259" s="65" t="s">
        <v>2442</v>
      </c>
      <c r="L1259" s="66">
        <v>46271</v>
      </c>
      <c r="M1259" s="65" t="s">
        <v>261</v>
      </c>
      <c r="N1259" s="65" t="s">
        <v>264</v>
      </c>
      <c r="O1259" s="65" t="s">
        <v>259</v>
      </c>
      <c r="P1259" s="66">
        <v>46272</v>
      </c>
      <c r="Q1259" s="31">
        <f t="shared" si="38"/>
        <v>941</v>
      </c>
      <c r="R1259" s="31">
        <f t="shared" si="39"/>
        <v>1260</v>
      </c>
      <c r="S1259" s="29">
        <f>IF($Q1259&lt;Parâmetros!$E$19,$G1259-1,$G1259)</f>
        <v>46271</v>
      </c>
    </row>
    <row r="1260" spans="1:19" ht="15" customHeight="1" x14ac:dyDescent="0.25">
      <c r="A1260" s="122">
        <v>54611</v>
      </c>
      <c r="B1260" s="65" t="s">
        <v>167</v>
      </c>
      <c r="C1260" s="65" t="s">
        <v>288</v>
      </c>
      <c r="D1260" s="66">
        <v>46272</v>
      </c>
      <c r="E1260" s="67">
        <v>1.5</v>
      </c>
      <c r="F1260" s="65" t="s">
        <v>255</v>
      </c>
      <c r="G1260" s="66">
        <v>46271</v>
      </c>
      <c r="H1260">
        <v>40512122</v>
      </c>
      <c r="I1260">
        <v>70</v>
      </c>
      <c r="J1260" s="65" t="s">
        <v>308</v>
      </c>
      <c r="K1260" s="65" t="s">
        <v>315</v>
      </c>
      <c r="L1260" s="66">
        <v>46271</v>
      </c>
      <c r="M1260" s="65" t="s">
        <v>261</v>
      </c>
      <c r="N1260" s="65" t="s">
        <v>264</v>
      </c>
      <c r="O1260" s="65" t="s">
        <v>259</v>
      </c>
      <c r="P1260" s="66">
        <v>46272</v>
      </c>
      <c r="Q1260" s="31">
        <f t="shared" si="38"/>
        <v>1320</v>
      </c>
      <c r="R1260" s="31">
        <f t="shared" si="39"/>
        <v>1410</v>
      </c>
      <c r="S1260" s="29">
        <f>IF($Q1260&lt;Parâmetros!$E$19,$G1260-1,$G1260)</f>
        <v>46271</v>
      </c>
    </row>
    <row r="1261" spans="1:19" ht="15" customHeight="1" x14ac:dyDescent="0.25">
      <c r="A1261" s="122">
        <v>54611</v>
      </c>
      <c r="B1261" s="65" t="s">
        <v>167</v>
      </c>
      <c r="C1261" s="65" t="s">
        <v>288</v>
      </c>
      <c r="D1261" s="66">
        <v>46272</v>
      </c>
      <c r="E1261" s="67">
        <v>5.32</v>
      </c>
      <c r="F1261" s="65" t="s">
        <v>255</v>
      </c>
      <c r="G1261" s="66">
        <v>46272</v>
      </c>
      <c r="H1261">
        <v>40505583</v>
      </c>
      <c r="I1261">
        <v>10</v>
      </c>
      <c r="J1261" s="65" t="s">
        <v>2427</v>
      </c>
      <c r="K1261" s="65" t="s">
        <v>745</v>
      </c>
      <c r="L1261" s="66">
        <v>46272</v>
      </c>
      <c r="M1261" s="65" t="s">
        <v>261</v>
      </c>
      <c r="N1261" s="65" t="s">
        <v>264</v>
      </c>
      <c r="O1261" s="65" t="s">
        <v>259</v>
      </c>
      <c r="P1261" s="66">
        <v>46272</v>
      </c>
      <c r="Q1261" s="31">
        <f t="shared" si="38"/>
        <v>940</v>
      </c>
      <c r="R1261" s="31">
        <f t="shared" si="39"/>
        <v>1260</v>
      </c>
      <c r="S1261" s="29">
        <f>IF($Q1261&lt;Parâmetros!$E$19,$G1261-1,$G1261)</f>
        <v>46272</v>
      </c>
    </row>
    <row r="1262" spans="1:19" ht="15" customHeight="1" x14ac:dyDescent="0.25">
      <c r="A1262" s="122">
        <v>54611</v>
      </c>
      <c r="B1262" s="65" t="s">
        <v>167</v>
      </c>
      <c r="C1262" s="65" t="s">
        <v>288</v>
      </c>
      <c r="D1262" s="66">
        <v>46272</v>
      </c>
      <c r="E1262" s="67">
        <v>1.4</v>
      </c>
      <c r="F1262" s="65" t="s">
        <v>255</v>
      </c>
      <c r="G1262" s="66">
        <v>46272</v>
      </c>
      <c r="H1262">
        <v>40505583</v>
      </c>
      <c r="I1262">
        <v>10</v>
      </c>
      <c r="J1262" s="65" t="s">
        <v>308</v>
      </c>
      <c r="K1262" s="65" t="s">
        <v>2428</v>
      </c>
      <c r="L1262" s="66">
        <v>46272</v>
      </c>
      <c r="M1262" s="65" t="s">
        <v>261</v>
      </c>
      <c r="N1262" s="65" t="s">
        <v>264</v>
      </c>
      <c r="O1262" s="65" t="s">
        <v>259</v>
      </c>
      <c r="P1262" s="66">
        <v>46272</v>
      </c>
      <c r="Q1262" s="31">
        <f t="shared" si="38"/>
        <v>1320</v>
      </c>
      <c r="R1262" s="31">
        <f t="shared" si="39"/>
        <v>1404</v>
      </c>
      <c r="S1262" s="29">
        <f>IF($Q1262&lt;Parâmetros!$E$19,$G1262-1,$G1262)</f>
        <v>46272</v>
      </c>
    </row>
    <row r="1263" spans="1:19" ht="15" customHeight="1" x14ac:dyDescent="0.25">
      <c r="A1263" s="122">
        <v>54611</v>
      </c>
      <c r="B1263" s="65" t="s">
        <v>167</v>
      </c>
      <c r="C1263" s="65" t="s">
        <v>288</v>
      </c>
      <c r="D1263" s="66">
        <v>46274</v>
      </c>
      <c r="E1263" s="67">
        <v>5.38</v>
      </c>
      <c r="F1263" s="65" t="s">
        <v>255</v>
      </c>
      <c r="G1263" s="66">
        <v>46273</v>
      </c>
      <c r="H1263">
        <v>40513312</v>
      </c>
      <c r="I1263">
        <v>10</v>
      </c>
      <c r="J1263" s="65" t="s">
        <v>2908</v>
      </c>
      <c r="K1263" s="65" t="s">
        <v>745</v>
      </c>
      <c r="L1263" s="66">
        <v>46273</v>
      </c>
      <c r="M1263" s="65" t="s">
        <v>261</v>
      </c>
      <c r="N1263" s="65" t="s">
        <v>264</v>
      </c>
      <c r="O1263" s="65" t="s">
        <v>259</v>
      </c>
      <c r="P1263" s="66">
        <v>46274</v>
      </c>
      <c r="Q1263" s="31">
        <f t="shared" si="38"/>
        <v>937</v>
      </c>
      <c r="R1263" s="31">
        <f t="shared" si="39"/>
        <v>1260</v>
      </c>
      <c r="S1263" s="29">
        <f>IF($Q1263&lt;Parâmetros!$E$19,$G1263-1,$G1263)</f>
        <v>46273</v>
      </c>
    </row>
    <row r="1264" spans="1:19" ht="15" customHeight="1" x14ac:dyDescent="0.25">
      <c r="A1264" s="122">
        <v>54611</v>
      </c>
      <c r="B1264" s="65" t="s">
        <v>167</v>
      </c>
      <c r="C1264" s="65" t="s">
        <v>288</v>
      </c>
      <c r="D1264" s="66">
        <v>46274</v>
      </c>
      <c r="E1264" s="67">
        <v>1.5</v>
      </c>
      <c r="F1264" s="65" t="s">
        <v>255</v>
      </c>
      <c r="G1264" s="66">
        <v>46273</v>
      </c>
      <c r="H1264">
        <v>40513312</v>
      </c>
      <c r="I1264">
        <v>10</v>
      </c>
      <c r="J1264" s="65" t="s">
        <v>308</v>
      </c>
      <c r="K1264" s="65" t="s">
        <v>315</v>
      </c>
      <c r="L1264" s="66">
        <v>46273</v>
      </c>
      <c r="M1264" s="65" t="s">
        <v>261</v>
      </c>
      <c r="N1264" s="65" t="s">
        <v>264</v>
      </c>
      <c r="O1264" s="65" t="s">
        <v>259</v>
      </c>
      <c r="P1264" s="66">
        <v>46274</v>
      </c>
      <c r="Q1264" s="31">
        <f t="shared" si="38"/>
        <v>1320</v>
      </c>
      <c r="R1264" s="31">
        <f t="shared" si="39"/>
        <v>1410</v>
      </c>
      <c r="S1264" s="29">
        <f>IF($Q1264&lt;Parâmetros!$E$19,$G1264-1,$G1264)</f>
        <v>46273</v>
      </c>
    </row>
    <row r="1265" spans="1:19" ht="15" customHeight="1" x14ac:dyDescent="0.25">
      <c r="A1265" s="122">
        <v>54611</v>
      </c>
      <c r="B1265" s="65" t="s">
        <v>167</v>
      </c>
      <c r="C1265" s="65" t="s">
        <v>288</v>
      </c>
      <c r="D1265" s="66">
        <v>46274</v>
      </c>
      <c r="E1265" s="67">
        <v>5.37</v>
      </c>
      <c r="F1265" s="65" t="s">
        <v>255</v>
      </c>
      <c r="G1265" s="66">
        <v>46274</v>
      </c>
      <c r="H1265">
        <v>40513313</v>
      </c>
      <c r="I1265">
        <v>10</v>
      </c>
      <c r="J1265" s="65" t="s">
        <v>1265</v>
      </c>
      <c r="K1265" s="65" t="s">
        <v>745</v>
      </c>
      <c r="L1265" s="66">
        <v>46274</v>
      </c>
      <c r="M1265" s="65" t="s">
        <v>261</v>
      </c>
      <c r="N1265" s="65" t="s">
        <v>264</v>
      </c>
      <c r="O1265" s="65" t="s">
        <v>259</v>
      </c>
      <c r="P1265" s="66">
        <v>46274</v>
      </c>
      <c r="Q1265" s="31">
        <f t="shared" si="38"/>
        <v>938</v>
      </c>
      <c r="R1265" s="31">
        <f t="shared" si="39"/>
        <v>1260</v>
      </c>
      <c r="S1265" s="29">
        <f>IF($Q1265&lt;Parâmetros!$E$19,$G1265-1,$G1265)</f>
        <v>46274</v>
      </c>
    </row>
    <row r="1266" spans="1:19" ht="15" customHeight="1" x14ac:dyDescent="0.25">
      <c r="A1266" s="122">
        <v>54611</v>
      </c>
      <c r="B1266" s="65" t="s">
        <v>167</v>
      </c>
      <c r="C1266" s="65" t="s">
        <v>288</v>
      </c>
      <c r="D1266" s="66">
        <v>46274</v>
      </c>
      <c r="E1266" s="67">
        <v>1.33</v>
      </c>
      <c r="F1266" s="65" t="s">
        <v>255</v>
      </c>
      <c r="G1266" s="66">
        <v>46274</v>
      </c>
      <c r="H1266">
        <v>40513313</v>
      </c>
      <c r="I1266">
        <v>10</v>
      </c>
      <c r="J1266" s="65" t="s">
        <v>2909</v>
      </c>
      <c r="K1266" s="65" t="s">
        <v>2910</v>
      </c>
      <c r="L1266" s="66">
        <v>46274</v>
      </c>
      <c r="M1266" s="65" t="s">
        <v>261</v>
      </c>
      <c r="N1266" s="65" t="s">
        <v>264</v>
      </c>
      <c r="O1266" s="65" t="s">
        <v>259</v>
      </c>
      <c r="P1266" s="66">
        <v>46274</v>
      </c>
      <c r="Q1266" s="31">
        <f t="shared" si="38"/>
        <v>1320</v>
      </c>
      <c r="R1266" s="31">
        <f t="shared" si="39"/>
        <v>1400</v>
      </c>
      <c r="S1266" s="29">
        <f>IF($Q1266&lt;Parâmetros!$E$19,$G1266-1,$G1266)</f>
        <v>46274</v>
      </c>
    </row>
    <row r="1267" spans="1:19" ht="15" customHeight="1" x14ac:dyDescent="0.25">
      <c r="A1267" s="122">
        <v>54684</v>
      </c>
      <c r="B1267" s="65" t="s">
        <v>194</v>
      </c>
      <c r="C1267" s="65" t="s">
        <v>262</v>
      </c>
      <c r="D1267" s="66">
        <v>46266</v>
      </c>
      <c r="E1267" s="67">
        <v>7.33</v>
      </c>
      <c r="F1267" s="65" t="s">
        <v>255</v>
      </c>
      <c r="G1267" s="66">
        <v>46265</v>
      </c>
      <c r="H1267">
        <v>40499664</v>
      </c>
      <c r="I1267">
        <v>10</v>
      </c>
      <c r="J1267" s="65" t="s">
        <v>289</v>
      </c>
      <c r="K1267" s="65" t="s">
        <v>749</v>
      </c>
      <c r="L1267" s="66">
        <v>46265</v>
      </c>
      <c r="M1267" s="65" t="s">
        <v>261</v>
      </c>
      <c r="N1267" s="65" t="s">
        <v>264</v>
      </c>
      <c r="O1267" s="65" t="s">
        <v>259</v>
      </c>
      <c r="P1267" s="66">
        <v>46266</v>
      </c>
      <c r="Q1267" s="31">
        <f t="shared" si="38"/>
        <v>440</v>
      </c>
      <c r="R1267" s="31">
        <f t="shared" si="39"/>
        <v>880</v>
      </c>
      <c r="S1267" s="29">
        <f>IF($Q1267&lt;Parâmetros!$E$19,$G1267-1,$G1267)</f>
        <v>46265</v>
      </c>
    </row>
    <row r="1268" spans="1:19" ht="15" customHeight="1" x14ac:dyDescent="0.25">
      <c r="A1268" s="122">
        <v>54684</v>
      </c>
      <c r="B1268" s="65" t="s">
        <v>194</v>
      </c>
      <c r="C1268" s="65" t="s">
        <v>262</v>
      </c>
      <c r="D1268" s="66">
        <v>46268</v>
      </c>
      <c r="E1268" s="67">
        <v>3.67</v>
      </c>
      <c r="F1268" s="65" t="s">
        <v>255</v>
      </c>
      <c r="G1268" s="66">
        <v>46266</v>
      </c>
      <c r="H1268">
        <v>40507041</v>
      </c>
      <c r="I1268">
        <v>10</v>
      </c>
      <c r="J1268" s="65" t="s">
        <v>289</v>
      </c>
      <c r="K1268" s="65" t="s">
        <v>278</v>
      </c>
      <c r="L1268" s="66">
        <v>46266</v>
      </c>
      <c r="M1268" s="65" t="s">
        <v>261</v>
      </c>
      <c r="N1268">
        <v>3007931</v>
      </c>
      <c r="O1268" s="65" t="s">
        <v>259</v>
      </c>
      <c r="P1268" s="66">
        <v>46268</v>
      </c>
      <c r="Q1268" s="31">
        <f t="shared" si="38"/>
        <v>440</v>
      </c>
      <c r="R1268" s="31">
        <f t="shared" si="39"/>
        <v>660</v>
      </c>
      <c r="S1268" s="29">
        <f>IF($Q1268&lt;Parâmetros!$E$19,$G1268-1,$G1268)</f>
        <v>46266</v>
      </c>
    </row>
    <row r="1269" spans="1:19" ht="15" customHeight="1" x14ac:dyDescent="0.25">
      <c r="A1269" s="122">
        <v>54684</v>
      </c>
      <c r="B1269" s="65" t="s">
        <v>194</v>
      </c>
      <c r="C1269" s="65" t="s">
        <v>262</v>
      </c>
      <c r="D1269" s="66">
        <v>46268</v>
      </c>
      <c r="E1269" s="67">
        <v>2</v>
      </c>
      <c r="F1269" s="65" t="s">
        <v>255</v>
      </c>
      <c r="G1269" s="66">
        <v>46266</v>
      </c>
      <c r="H1269">
        <v>40510707</v>
      </c>
      <c r="I1269">
        <v>10</v>
      </c>
      <c r="J1269" s="65" t="s">
        <v>1234</v>
      </c>
      <c r="K1269" s="65" t="s">
        <v>1053</v>
      </c>
      <c r="L1269" s="66">
        <v>46266</v>
      </c>
      <c r="M1269" s="65" t="s">
        <v>261</v>
      </c>
      <c r="N1269" s="65" t="s">
        <v>264</v>
      </c>
      <c r="O1269" s="65" t="s">
        <v>259</v>
      </c>
      <c r="P1269" s="66">
        <v>46268</v>
      </c>
      <c r="Q1269" s="31">
        <f t="shared" si="38"/>
        <v>660</v>
      </c>
      <c r="R1269" s="31">
        <f t="shared" si="39"/>
        <v>780</v>
      </c>
      <c r="S1269" s="29">
        <f>IF($Q1269&lt;Parâmetros!$E$19,$G1269-1,$G1269)</f>
        <v>46266</v>
      </c>
    </row>
    <row r="1270" spans="1:19" ht="15" customHeight="1" x14ac:dyDescent="0.25">
      <c r="A1270" s="122">
        <v>54684</v>
      </c>
      <c r="B1270" s="65" t="s">
        <v>194</v>
      </c>
      <c r="C1270" s="65" t="s">
        <v>262</v>
      </c>
      <c r="D1270" s="66">
        <v>46268</v>
      </c>
      <c r="E1270" s="67">
        <v>1.67</v>
      </c>
      <c r="F1270" s="65" t="s">
        <v>255</v>
      </c>
      <c r="G1270" s="66">
        <v>46266</v>
      </c>
      <c r="H1270">
        <v>40510720</v>
      </c>
      <c r="I1270">
        <v>10</v>
      </c>
      <c r="J1270" s="65" t="s">
        <v>1235</v>
      </c>
      <c r="K1270" s="65" t="s">
        <v>749</v>
      </c>
      <c r="L1270" s="66">
        <v>46266</v>
      </c>
      <c r="M1270" s="65" t="s">
        <v>261</v>
      </c>
      <c r="N1270" s="65" t="s">
        <v>264</v>
      </c>
      <c r="O1270" s="65" t="s">
        <v>259</v>
      </c>
      <c r="P1270" s="66">
        <v>46268</v>
      </c>
      <c r="Q1270" s="31">
        <f t="shared" si="38"/>
        <v>780</v>
      </c>
      <c r="R1270" s="31">
        <f t="shared" si="39"/>
        <v>880</v>
      </c>
      <c r="S1270" s="29">
        <f>IF($Q1270&lt;Parâmetros!$E$19,$G1270-1,$G1270)</f>
        <v>46266</v>
      </c>
    </row>
    <row r="1271" spans="1:19" ht="15" customHeight="1" x14ac:dyDescent="0.25">
      <c r="A1271" s="122">
        <v>54684</v>
      </c>
      <c r="B1271" s="65" t="s">
        <v>194</v>
      </c>
      <c r="C1271" s="65" t="s">
        <v>262</v>
      </c>
      <c r="D1271" s="66">
        <v>46268</v>
      </c>
      <c r="E1271" s="67">
        <v>7.33</v>
      </c>
      <c r="F1271" s="65" t="s">
        <v>255</v>
      </c>
      <c r="G1271" s="66">
        <v>46267</v>
      </c>
      <c r="H1271">
        <v>40509904</v>
      </c>
      <c r="I1271">
        <v>10</v>
      </c>
      <c r="J1271" s="65" t="s">
        <v>289</v>
      </c>
      <c r="K1271" s="65" t="s">
        <v>749</v>
      </c>
      <c r="L1271" s="66">
        <v>46267</v>
      </c>
      <c r="M1271" s="65" t="s">
        <v>261</v>
      </c>
      <c r="N1271" s="65" t="s">
        <v>264</v>
      </c>
      <c r="O1271" s="65" t="s">
        <v>259</v>
      </c>
      <c r="P1271" s="66">
        <v>46268</v>
      </c>
      <c r="Q1271" s="31">
        <f t="shared" si="38"/>
        <v>440</v>
      </c>
      <c r="R1271" s="31">
        <f t="shared" si="39"/>
        <v>880</v>
      </c>
      <c r="S1271" s="29">
        <f>IF($Q1271&lt;Parâmetros!$E$19,$G1271-1,$G1271)</f>
        <v>46267</v>
      </c>
    </row>
    <row r="1272" spans="1:19" ht="15" customHeight="1" x14ac:dyDescent="0.25">
      <c r="A1272" s="122">
        <v>54684</v>
      </c>
      <c r="B1272" s="65" t="s">
        <v>194</v>
      </c>
      <c r="C1272" s="65" t="s">
        <v>262</v>
      </c>
      <c r="D1272" s="66">
        <v>46269</v>
      </c>
      <c r="E1272" s="67">
        <v>1.68</v>
      </c>
      <c r="F1272" s="65" t="s">
        <v>255</v>
      </c>
      <c r="G1272" s="66">
        <v>46268</v>
      </c>
      <c r="H1272">
        <v>40503692</v>
      </c>
      <c r="I1272">
        <v>30</v>
      </c>
      <c r="J1272" s="65" t="s">
        <v>1984</v>
      </c>
      <c r="K1272" s="65" t="s">
        <v>1151</v>
      </c>
      <c r="L1272" s="66">
        <v>46268</v>
      </c>
      <c r="M1272" s="65" t="s">
        <v>261</v>
      </c>
      <c r="N1272" s="65" t="s">
        <v>264</v>
      </c>
      <c r="O1272" s="65" t="s">
        <v>259</v>
      </c>
      <c r="P1272" s="66">
        <v>46269</v>
      </c>
      <c r="Q1272" s="31">
        <f t="shared" si="38"/>
        <v>439</v>
      </c>
      <c r="R1272" s="31">
        <f t="shared" si="39"/>
        <v>540</v>
      </c>
      <c r="S1272" s="29">
        <f>IF($Q1272&lt;Parâmetros!$E$19,$G1272-1,$G1272)</f>
        <v>46268</v>
      </c>
    </row>
    <row r="1273" spans="1:19" ht="15" customHeight="1" x14ac:dyDescent="0.25">
      <c r="A1273" s="122">
        <v>54684</v>
      </c>
      <c r="B1273" s="65" t="s">
        <v>194</v>
      </c>
      <c r="C1273" s="65" t="s">
        <v>262</v>
      </c>
      <c r="D1273" s="66">
        <v>46269</v>
      </c>
      <c r="E1273" s="67">
        <v>1.5</v>
      </c>
      <c r="F1273" s="65" t="s">
        <v>255</v>
      </c>
      <c r="G1273" s="66">
        <v>46268</v>
      </c>
      <c r="H1273">
        <v>40510704</v>
      </c>
      <c r="I1273">
        <v>10</v>
      </c>
      <c r="J1273" s="65" t="s">
        <v>303</v>
      </c>
      <c r="K1273" s="65" t="s">
        <v>1488</v>
      </c>
      <c r="L1273" s="66">
        <v>46268</v>
      </c>
      <c r="M1273" s="65" t="s">
        <v>261</v>
      </c>
      <c r="N1273" s="65" t="s">
        <v>264</v>
      </c>
      <c r="O1273" s="65" t="s">
        <v>259</v>
      </c>
      <c r="P1273" s="66">
        <v>46269</v>
      </c>
      <c r="Q1273" s="31">
        <f t="shared" si="38"/>
        <v>540</v>
      </c>
      <c r="R1273" s="31">
        <f t="shared" si="39"/>
        <v>630</v>
      </c>
      <c r="S1273" s="29">
        <f>IF($Q1273&lt;Parâmetros!$E$19,$G1273-1,$G1273)</f>
        <v>46268</v>
      </c>
    </row>
    <row r="1274" spans="1:19" ht="15" customHeight="1" x14ac:dyDescent="0.25">
      <c r="A1274" s="122">
        <v>54684</v>
      </c>
      <c r="B1274" s="65" t="s">
        <v>194</v>
      </c>
      <c r="C1274" s="65" t="s">
        <v>262</v>
      </c>
      <c r="D1274" s="66">
        <v>46269</v>
      </c>
      <c r="E1274" s="67">
        <v>2</v>
      </c>
      <c r="F1274" s="65" t="s">
        <v>255</v>
      </c>
      <c r="G1274" s="66">
        <v>46268</v>
      </c>
      <c r="H1274">
        <v>40510409</v>
      </c>
      <c r="I1274">
        <v>10</v>
      </c>
      <c r="J1274" s="65" t="s">
        <v>1985</v>
      </c>
      <c r="K1274" s="65" t="s">
        <v>335</v>
      </c>
      <c r="L1274" s="66">
        <v>46268</v>
      </c>
      <c r="M1274" s="65" t="s">
        <v>261</v>
      </c>
      <c r="N1274">
        <v>3007061</v>
      </c>
      <c r="O1274" s="65" t="s">
        <v>259</v>
      </c>
      <c r="P1274" s="66">
        <v>46269</v>
      </c>
      <c r="Q1274" s="31">
        <f t="shared" si="38"/>
        <v>630</v>
      </c>
      <c r="R1274" s="31">
        <f t="shared" si="39"/>
        <v>750</v>
      </c>
      <c r="S1274" s="29">
        <f>IF($Q1274&lt;Parâmetros!$E$19,$G1274-1,$G1274)</f>
        <v>46268</v>
      </c>
    </row>
    <row r="1275" spans="1:19" ht="15" customHeight="1" x14ac:dyDescent="0.25">
      <c r="A1275" s="122">
        <v>54684</v>
      </c>
      <c r="B1275" s="65" t="s">
        <v>194</v>
      </c>
      <c r="C1275" s="65" t="s">
        <v>262</v>
      </c>
      <c r="D1275" s="66">
        <v>46269</v>
      </c>
      <c r="E1275" s="67">
        <v>1</v>
      </c>
      <c r="F1275" s="65" t="s">
        <v>255</v>
      </c>
      <c r="G1275" s="66">
        <v>46268</v>
      </c>
      <c r="H1275">
        <v>40508092</v>
      </c>
      <c r="I1275">
        <v>10</v>
      </c>
      <c r="J1275" s="65" t="s">
        <v>1986</v>
      </c>
      <c r="K1275" s="65" t="s">
        <v>304</v>
      </c>
      <c r="L1275" s="66">
        <v>46268</v>
      </c>
      <c r="M1275" s="65" t="s">
        <v>261</v>
      </c>
      <c r="N1275">
        <v>3013091</v>
      </c>
      <c r="O1275" s="65" t="s">
        <v>259</v>
      </c>
      <c r="P1275" s="66">
        <v>46269</v>
      </c>
      <c r="Q1275" s="31">
        <f t="shared" ref="Q1275:Q1338" si="40">IFERROR(VALUE(LEFT($J1275,2))*60+VALUE(MID($J1275,4,2)),9999)</f>
        <v>750</v>
      </c>
      <c r="R1275" s="31">
        <f t="shared" ref="R1275:R1338" si="41">IFERROR(VALUE(LEFT($K1275,2))*60+VALUE(MID($K1275,4,2)),"")</f>
        <v>810</v>
      </c>
      <c r="S1275" s="29">
        <f>IF($Q1275&lt;Parâmetros!$E$19,$G1275-1,$G1275)</f>
        <v>46268</v>
      </c>
    </row>
    <row r="1276" spans="1:19" ht="15" customHeight="1" x14ac:dyDescent="0.25">
      <c r="A1276" s="122">
        <v>54684</v>
      </c>
      <c r="B1276" s="65" t="s">
        <v>194</v>
      </c>
      <c r="C1276" s="65" t="s">
        <v>262</v>
      </c>
      <c r="D1276" s="66">
        <v>46269</v>
      </c>
      <c r="E1276" s="67">
        <v>1.17</v>
      </c>
      <c r="F1276" s="65" t="s">
        <v>255</v>
      </c>
      <c r="G1276" s="66">
        <v>46268</v>
      </c>
      <c r="H1276">
        <v>40510410</v>
      </c>
      <c r="I1276">
        <v>10</v>
      </c>
      <c r="J1276" s="65" t="s">
        <v>1987</v>
      </c>
      <c r="K1276" s="65" t="s">
        <v>749</v>
      </c>
      <c r="L1276" s="66">
        <v>46268</v>
      </c>
      <c r="M1276" s="65" t="s">
        <v>261</v>
      </c>
      <c r="N1276" s="65" t="s">
        <v>264</v>
      </c>
      <c r="O1276" s="65" t="s">
        <v>259</v>
      </c>
      <c r="P1276" s="66">
        <v>46269</v>
      </c>
      <c r="Q1276" s="31">
        <f t="shared" si="40"/>
        <v>810</v>
      </c>
      <c r="R1276" s="31">
        <f t="shared" si="41"/>
        <v>880</v>
      </c>
      <c r="S1276" s="29">
        <f>IF($Q1276&lt;Parâmetros!$E$19,$G1276-1,$G1276)</f>
        <v>46268</v>
      </c>
    </row>
    <row r="1277" spans="1:19" ht="15" customHeight="1" x14ac:dyDescent="0.25">
      <c r="A1277" s="122">
        <v>54684</v>
      </c>
      <c r="B1277" s="65" t="s">
        <v>194</v>
      </c>
      <c r="C1277" s="65" t="s">
        <v>262</v>
      </c>
      <c r="D1277" s="66">
        <v>46269</v>
      </c>
      <c r="E1277" s="67">
        <v>0.67</v>
      </c>
      <c r="F1277" s="65" t="s">
        <v>255</v>
      </c>
      <c r="G1277" s="66">
        <v>46269</v>
      </c>
      <c r="H1277">
        <v>40510418</v>
      </c>
      <c r="I1277">
        <v>10</v>
      </c>
      <c r="J1277" s="65" t="s">
        <v>289</v>
      </c>
      <c r="K1277" s="65" t="s">
        <v>291</v>
      </c>
      <c r="L1277" s="66">
        <v>46269</v>
      </c>
      <c r="M1277" s="65" t="s">
        <v>261</v>
      </c>
      <c r="N1277">
        <v>3011212</v>
      </c>
      <c r="O1277" s="65" t="s">
        <v>259</v>
      </c>
      <c r="P1277" s="66">
        <v>46269</v>
      </c>
      <c r="Q1277" s="31">
        <f t="shared" si="40"/>
        <v>440</v>
      </c>
      <c r="R1277" s="31">
        <f t="shared" si="41"/>
        <v>480</v>
      </c>
      <c r="S1277" s="29">
        <f>IF($Q1277&lt;Parâmetros!$E$19,$G1277-1,$G1277)</f>
        <v>46269</v>
      </c>
    </row>
    <row r="1278" spans="1:19" ht="15" customHeight="1" x14ac:dyDescent="0.25">
      <c r="A1278" s="122">
        <v>54684</v>
      </c>
      <c r="B1278" s="65" t="s">
        <v>194</v>
      </c>
      <c r="C1278" s="65" t="s">
        <v>262</v>
      </c>
      <c r="D1278" s="66">
        <v>46269</v>
      </c>
      <c r="E1278" s="67">
        <v>-0.67</v>
      </c>
      <c r="F1278" s="65" t="s">
        <v>255</v>
      </c>
      <c r="G1278" s="66">
        <v>46269</v>
      </c>
      <c r="H1278">
        <v>40510418</v>
      </c>
      <c r="I1278">
        <v>10</v>
      </c>
      <c r="J1278" s="65" t="s">
        <v>289</v>
      </c>
      <c r="K1278" s="65" t="s">
        <v>291</v>
      </c>
      <c r="L1278" s="66">
        <v>46269</v>
      </c>
      <c r="M1278" s="65" t="s">
        <v>261</v>
      </c>
      <c r="N1278">
        <v>3011212</v>
      </c>
      <c r="O1278" s="65" t="s">
        <v>259</v>
      </c>
      <c r="P1278" s="66">
        <v>46269</v>
      </c>
      <c r="Q1278" s="31">
        <f t="shared" si="40"/>
        <v>440</v>
      </c>
      <c r="R1278" s="31">
        <f t="shared" si="41"/>
        <v>480</v>
      </c>
      <c r="S1278" s="29">
        <f>IF($Q1278&lt;Parâmetros!$E$19,$G1278-1,$G1278)</f>
        <v>46269</v>
      </c>
    </row>
    <row r="1279" spans="1:19" ht="15" customHeight="1" x14ac:dyDescent="0.25">
      <c r="A1279" s="122">
        <v>54684</v>
      </c>
      <c r="B1279" s="65" t="s">
        <v>194</v>
      </c>
      <c r="C1279" s="65" t="s">
        <v>262</v>
      </c>
      <c r="D1279" s="66">
        <v>46269</v>
      </c>
      <c r="E1279" s="67">
        <v>1.17</v>
      </c>
      <c r="F1279" s="65" t="s">
        <v>255</v>
      </c>
      <c r="G1279" s="66">
        <v>46269</v>
      </c>
      <c r="H1279">
        <v>40510418</v>
      </c>
      <c r="I1279">
        <v>10</v>
      </c>
      <c r="J1279" s="65" t="s">
        <v>289</v>
      </c>
      <c r="K1279" s="65" t="s">
        <v>1485</v>
      </c>
      <c r="L1279" s="66">
        <v>46269</v>
      </c>
      <c r="M1279" s="65" t="s">
        <v>261</v>
      </c>
      <c r="N1279">
        <v>3011212</v>
      </c>
      <c r="O1279" s="65" t="s">
        <v>259</v>
      </c>
      <c r="P1279" s="66">
        <v>46269</v>
      </c>
      <c r="Q1279" s="31">
        <f t="shared" si="40"/>
        <v>440</v>
      </c>
      <c r="R1279" s="31">
        <f t="shared" si="41"/>
        <v>510</v>
      </c>
      <c r="S1279" s="29">
        <f>IF($Q1279&lt;Parâmetros!$E$19,$G1279-1,$G1279)</f>
        <v>46269</v>
      </c>
    </row>
    <row r="1280" spans="1:19" ht="15" customHeight="1" x14ac:dyDescent="0.25">
      <c r="A1280" s="122">
        <v>54684</v>
      </c>
      <c r="B1280" s="65" t="s">
        <v>194</v>
      </c>
      <c r="C1280" s="65" t="s">
        <v>262</v>
      </c>
      <c r="D1280" s="66">
        <v>46269</v>
      </c>
      <c r="E1280" s="67">
        <v>1.5</v>
      </c>
      <c r="F1280" s="65" t="s">
        <v>255</v>
      </c>
      <c r="G1280" s="66">
        <v>46269</v>
      </c>
      <c r="H1280">
        <v>40510417</v>
      </c>
      <c r="I1280">
        <v>10</v>
      </c>
      <c r="J1280" s="65" t="s">
        <v>1486</v>
      </c>
      <c r="K1280" s="65" t="s">
        <v>1153</v>
      </c>
      <c r="L1280" s="66">
        <v>46269</v>
      </c>
      <c r="M1280" s="65" t="s">
        <v>261</v>
      </c>
      <c r="N1280">
        <v>3007118</v>
      </c>
      <c r="O1280" s="65" t="s">
        <v>259</v>
      </c>
      <c r="P1280" s="66">
        <v>46269</v>
      </c>
      <c r="Q1280" s="31">
        <f t="shared" si="40"/>
        <v>510</v>
      </c>
      <c r="R1280" s="31">
        <f t="shared" si="41"/>
        <v>600</v>
      </c>
      <c r="S1280" s="29">
        <f>IF($Q1280&lt;Parâmetros!$E$19,$G1280-1,$G1280)</f>
        <v>46269</v>
      </c>
    </row>
    <row r="1281" spans="1:19" ht="15" customHeight="1" x14ac:dyDescent="0.25">
      <c r="A1281" s="122">
        <v>54684</v>
      </c>
      <c r="B1281" s="65" t="s">
        <v>194</v>
      </c>
      <c r="C1281" s="65" t="s">
        <v>262</v>
      </c>
      <c r="D1281" s="66">
        <v>46269</v>
      </c>
      <c r="E1281" s="67">
        <v>1</v>
      </c>
      <c r="F1281" s="65" t="s">
        <v>255</v>
      </c>
      <c r="G1281" s="66">
        <v>46269</v>
      </c>
      <c r="H1281">
        <v>40510416</v>
      </c>
      <c r="I1281">
        <v>10</v>
      </c>
      <c r="J1281" s="65" t="s">
        <v>1988</v>
      </c>
      <c r="K1281" s="65" t="s">
        <v>278</v>
      </c>
      <c r="L1281" s="66">
        <v>46269</v>
      </c>
      <c r="M1281" s="65" t="s">
        <v>261</v>
      </c>
      <c r="N1281">
        <v>3013330</v>
      </c>
      <c r="O1281" s="65" t="s">
        <v>259</v>
      </c>
      <c r="P1281" s="66">
        <v>46269</v>
      </c>
      <c r="Q1281" s="31">
        <f t="shared" si="40"/>
        <v>600</v>
      </c>
      <c r="R1281" s="31">
        <f t="shared" si="41"/>
        <v>660</v>
      </c>
      <c r="S1281" s="29">
        <f>IF($Q1281&lt;Parâmetros!$E$19,$G1281-1,$G1281)</f>
        <v>46269</v>
      </c>
    </row>
    <row r="1282" spans="1:19" ht="15" customHeight="1" x14ac:dyDescent="0.25">
      <c r="A1282" s="122">
        <v>54684</v>
      </c>
      <c r="B1282" s="65" t="s">
        <v>194</v>
      </c>
      <c r="C1282" s="65" t="s">
        <v>262</v>
      </c>
      <c r="D1282" s="66">
        <v>46269</v>
      </c>
      <c r="E1282" s="67">
        <v>1</v>
      </c>
      <c r="F1282" s="65" t="s">
        <v>255</v>
      </c>
      <c r="G1282" s="66">
        <v>46269</v>
      </c>
      <c r="H1282">
        <v>40511696</v>
      </c>
      <c r="I1282">
        <v>10</v>
      </c>
      <c r="J1282" s="65" t="s">
        <v>1234</v>
      </c>
      <c r="K1282" s="65" t="s">
        <v>294</v>
      </c>
      <c r="L1282" s="66">
        <v>46269</v>
      </c>
      <c r="M1282" s="65" t="s">
        <v>261</v>
      </c>
      <c r="N1282" s="65" t="s">
        <v>264</v>
      </c>
      <c r="O1282" s="65" t="s">
        <v>259</v>
      </c>
      <c r="P1282" s="66">
        <v>46269</v>
      </c>
      <c r="Q1282" s="31">
        <f t="shared" si="40"/>
        <v>660</v>
      </c>
      <c r="R1282" s="31">
        <f t="shared" si="41"/>
        <v>720</v>
      </c>
      <c r="S1282" s="29">
        <f>IF($Q1282&lt;Parâmetros!$E$19,$G1282-1,$G1282)</f>
        <v>46269</v>
      </c>
    </row>
    <row r="1283" spans="1:19" ht="15" customHeight="1" x14ac:dyDescent="0.25">
      <c r="A1283" s="122">
        <v>54684</v>
      </c>
      <c r="B1283" s="65" t="s">
        <v>194</v>
      </c>
      <c r="C1283" s="65" t="s">
        <v>262</v>
      </c>
      <c r="D1283" s="66">
        <v>46269</v>
      </c>
      <c r="E1283" s="67">
        <v>1</v>
      </c>
      <c r="F1283" s="65" t="s">
        <v>255</v>
      </c>
      <c r="G1283" s="66">
        <v>46269</v>
      </c>
      <c r="H1283">
        <v>40508652</v>
      </c>
      <c r="I1283">
        <v>10</v>
      </c>
      <c r="J1283" s="65" t="s">
        <v>1989</v>
      </c>
      <c r="K1283" s="65" t="s">
        <v>1053</v>
      </c>
      <c r="L1283" s="66">
        <v>46269</v>
      </c>
      <c r="M1283" s="65" t="s">
        <v>261</v>
      </c>
      <c r="N1283" s="65" t="s">
        <v>264</v>
      </c>
      <c r="O1283" s="65" t="s">
        <v>259</v>
      </c>
      <c r="P1283" s="66">
        <v>46269</v>
      </c>
      <c r="Q1283" s="31">
        <f t="shared" si="40"/>
        <v>720</v>
      </c>
      <c r="R1283" s="31">
        <f t="shared" si="41"/>
        <v>780</v>
      </c>
      <c r="S1283" s="29">
        <f>IF($Q1283&lt;Parâmetros!$E$19,$G1283-1,$G1283)</f>
        <v>46269</v>
      </c>
    </row>
    <row r="1284" spans="1:19" ht="15" customHeight="1" x14ac:dyDescent="0.25">
      <c r="A1284" s="122">
        <v>54684</v>
      </c>
      <c r="B1284" s="65" t="s">
        <v>194</v>
      </c>
      <c r="C1284" s="65" t="s">
        <v>262</v>
      </c>
      <c r="D1284" s="66">
        <v>46269</v>
      </c>
      <c r="E1284" s="67">
        <v>0.67</v>
      </c>
      <c r="F1284" s="65" t="s">
        <v>255</v>
      </c>
      <c r="G1284" s="66">
        <v>46269</v>
      </c>
      <c r="H1284">
        <v>40510409</v>
      </c>
      <c r="I1284">
        <v>10</v>
      </c>
      <c r="J1284" s="65" t="s">
        <v>1053</v>
      </c>
      <c r="K1284" s="65" t="s">
        <v>891</v>
      </c>
      <c r="L1284" s="66">
        <v>46269</v>
      </c>
      <c r="M1284" s="65" t="s">
        <v>261</v>
      </c>
      <c r="N1284">
        <v>3007061</v>
      </c>
      <c r="O1284" s="65" t="s">
        <v>259</v>
      </c>
      <c r="P1284" s="66">
        <v>46269</v>
      </c>
      <c r="Q1284" s="31">
        <f t="shared" si="40"/>
        <v>780</v>
      </c>
      <c r="R1284" s="31">
        <f t="shared" si="41"/>
        <v>820</v>
      </c>
      <c r="S1284" s="29">
        <f>IF($Q1284&lt;Parâmetros!$E$19,$G1284-1,$G1284)</f>
        <v>46269</v>
      </c>
    </row>
    <row r="1285" spans="1:19" ht="15" customHeight="1" x14ac:dyDescent="0.25">
      <c r="A1285" s="122">
        <v>54684</v>
      </c>
      <c r="B1285" s="65" t="s">
        <v>194</v>
      </c>
      <c r="C1285" s="65" t="s">
        <v>262</v>
      </c>
      <c r="D1285" s="66">
        <v>46269</v>
      </c>
      <c r="E1285" s="67">
        <v>1</v>
      </c>
      <c r="F1285" s="65" t="s">
        <v>255</v>
      </c>
      <c r="G1285" s="66">
        <v>46269</v>
      </c>
      <c r="H1285">
        <v>40505297</v>
      </c>
      <c r="I1285">
        <v>20</v>
      </c>
      <c r="J1285" s="65" t="s">
        <v>1990</v>
      </c>
      <c r="K1285" s="65" t="s">
        <v>749</v>
      </c>
      <c r="L1285" s="66">
        <v>46269</v>
      </c>
      <c r="M1285" s="65" t="s">
        <v>261</v>
      </c>
      <c r="N1285" s="65" t="s">
        <v>264</v>
      </c>
      <c r="O1285" s="65" t="s">
        <v>259</v>
      </c>
      <c r="P1285" s="66">
        <v>46269</v>
      </c>
      <c r="Q1285" s="31">
        <f t="shared" si="40"/>
        <v>820</v>
      </c>
      <c r="R1285" s="31">
        <f t="shared" si="41"/>
        <v>880</v>
      </c>
      <c r="S1285" s="29">
        <f>IF($Q1285&lt;Parâmetros!$E$19,$G1285-1,$G1285)</f>
        <v>46269</v>
      </c>
    </row>
    <row r="1286" spans="1:19" ht="15" customHeight="1" x14ac:dyDescent="0.25">
      <c r="A1286" s="122">
        <v>54684</v>
      </c>
      <c r="B1286" s="65" t="s">
        <v>194</v>
      </c>
      <c r="C1286" s="65" t="s">
        <v>262</v>
      </c>
      <c r="D1286" s="66">
        <v>46273</v>
      </c>
      <c r="E1286" s="67">
        <v>7.42</v>
      </c>
      <c r="F1286" s="65" t="s">
        <v>255</v>
      </c>
      <c r="G1286" s="66">
        <v>46272</v>
      </c>
      <c r="H1286">
        <v>40490141</v>
      </c>
      <c r="I1286">
        <v>10</v>
      </c>
      <c r="J1286" s="65" t="s">
        <v>289</v>
      </c>
      <c r="K1286" s="65" t="s">
        <v>2761</v>
      </c>
      <c r="L1286" s="66">
        <v>46272</v>
      </c>
      <c r="M1286" s="65" t="s">
        <v>261</v>
      </c>
      <c r="N1286" s="65" t="s">
        <v>264</v>
      </c>
      <c r="O1286" s="65" t="s">
        <v>259</v>
      </c>
      <c r="P1286" s="66">
        <v>46273</v>
      </c>
      <c r="Q1286" s="31">
        <f t="shared" si="40"/>
        <v>440</v>
      </c>
      <c r="R1286" s="31">
        <f t="shared" si="41"/>
        <v>885</v>
      </c>
      <c r="S1286" s="29">
        <f>IF($Q1286&lt;Parâmetros!$E$19,$G1286-1,$G1286)</f>
        <v>46272</v>
      </c>
    </row>
    <row r="1287" spans="1:19" ht="15" customHeight="1" x14ac:dyDescent="0.25">
      <c r="A1287" s="122">
        <v>54684</v>
      </c>
      <c r="B1287" s="65" t="s">
        <v>194</v>
      </c>
      <c r="C1287" s="65" t="s">
        <v>262</v>
      </c>
      <c r="D1287" s="66">
        <v>46275</v>
      </c>
      <c r="E1287" s="67">
        <v>2.67</v>
      </c>
      <c r="F1287" s="65" t="s">
        <v>255</v>
      </c>
      <c r="G1287" s="66">
        <v>46273</v>
      </c>
      <c r="H1287">
        <v>40512110</v>
      </c>
      <c r="I1287">
        <v>10</v>
      </c>
      <c r="J1287" s="65" t="s">
        <v>289</v>
      </c>
      <c r="K1287" s="65" t="s">
        <v>1153</v>
      </c>
      <c r="L1287" s="66">
        <v>46273</v>
      </c>
      <c r="M1287" s="65" t="s">
        <v>261</v>
      </c>
      <c r="N1287">
        <v>3003333</v>
      </c>
      <c r="O1287" s="65" t="s">
        <v>259</v>
      </c>
      <c r="P1287" s="66">
        <v>46275</v>
      </c>
      <c r="Q1287" s="31">
        <f t="shared" si="40"/>
        <v>440</v>
      </c>
      <c r="R1287" s="31">
        <f t="shared" si="41"/>
        <v>600</v>
      </c>
      <c r="S1287" s="29">
        <f>IF($Q1287&lt;Parâmetros!$E$19,$G1287-1,$G1287)</f>
        <v>46273</v>
      </c>
    </row>
    <row r="1288" spans="1:19" ht="15" customHeight="1" x14ac:dyDescent="0.25">
      <c r="A1288" s="122">
        <v>54684</v>
      </c>
      <c r="B1288" s="65" t="s">
        <v>194</v>
      </c>
      <c r="C1288" s="65" t="s">
        <v>262</v>
      </c>
      <c r="D1288" s="66">
        <v>46275</v>
      </c>
      <c r="E1288" s="67">
        <v>4.67</v>
      </c>
      <c r="F1288" s="65" t="s">
        <v>255</v>
      </c>
      <c r="G1288" s="66">
        <v>46273</v>
      </c>
      <c r="H1288">
        <v>40490141</v>
      </c>
      <c r="I1288">
        <v>10</v>
      </c>
      <c r="J1288" s="65" t="s">
        <v>1988</v>
      </c>
      <c r="K1288" s="65" t="s">
        <v>749</v>
      </c>
      <c r="L1288" s="66">
        <v>46273</v>
      </c>
      <c r="M1288" s="65" t="s">
        <v>261</v>
      </c>
      <c r="N1288" s="65" t="s">
        <v>264</v>
      </c>
      <c r="O1288" s="65" t="s">
        <v>259</v>
      </c>
      <c r="P1288" s="66">
        <v>46275</v>
      </c>
      <c r="Q1288" s="31">
        <f t="shared" si="40"/>
        <v>600</v>
      </c>
      <c r="R1288" s="31">
        <f t="shared" si="41"/>
        <v>880</v>
      </c>
      <c r="S1288" s="29">
        <f>IF($Q1288&lt;Parâmetros!$E$19,$G1288-1,$G1288)</f>
        <v>46273</v>
      </c>
    </row>
    <row r="1289" spans="1:19" ht="15" customHeight="1" x14ac:dyDescent="0.25">
      <c r="A1289" s="122">
        <v>54684</v>
      </c>
      <c r="B1289" s="65" t="s">
        <v>194</v>
      </c>
      <c r="C1289" s="65" t="s">
        <v>262</v>
      </c>
      <c r="D1289" s="66">
        <v>46275</v>
      </c>
      <c r="E1289" s="67">
        <v>7.33</v>
      </c>
      <c r="F1289" s="65" t="s">
        <v>255</v>
      </c>
      <c r="G1289" s="66">
        <v>46274</v>
      </c>
      <c r="H1289">
        <v>40496567</v>
      </c>
      <c r="I1289">
        <v>10</v>
      </c>
      <c r="J1289" s="65" t="s">
        <v>289</v>
      </c>
      <c r="K1289" s="65" t="s">
        <v>749</v>
      </c>
      <c r="L1289" s="66">
        <v>46274</v>
      </c>
      <c r="M1289" s="65" t="s">
        <v>261</v>
      </c>
      <c r="N1289">
        <v>3010404</v>
      </c>
      <c r="O1289" s="65" t="s">
        <v>259</v>
      </c>
      <c r="P1289" s="66">
        <v>46275</v>
      </c>
      <c r="Q1289" s="31">
        <f t="shared" si="40"/>
        <v>440</v>
      </c>
      <c r="R1289" s="31">
        <f t="shared" si="41"/>
        <v>880</v>
      </c>
      <c r="S1289" s="29">
        <f>IF($Q1289&lt;Parâmetros!$E$19,$G1289-1,$G1289)</f>
        <v>46274</v>
      </c>
    </row>
    <row r="1290" spans="1:19" ht="15" customHeight="1" x14ac:dyDescent="0.25">
      <c r="A1290" s="122">
        <v>54747</v>
      </c>
      <c r="B1290" s="65" t="s">
        <v>207</v>
      </c>
      <c r="C1290" s="65" t="s">
        <v>290</v>
      </c>
      <c r="D1290" s="66">
        <v>46245</v>
      </c>
      <c r="E1290" s="67">
        <v>-1.98</v>
      </c>
      <c r="F1290" s="65" t="s">
        <v>255</v>
      </c>
      <c r="G1290" s="66">
        <v>46244</v>
      </c>
      <c r="H1290">
        <v>40502406</v>
      </c>
      <c r="I1290">
        <v>10</v>
      </c>
      <c r="J1290" s="65" t="s">
        <v>750</v>
      </c>
      <c r="K1290" s="65" t="s">
        <v>278</v>
      </c>
      <c r="L1290" s="66">
        <v>46244</v>
      </c>
      <c r="M1290" s="65" t="s">
        <v>258</v>
      </c>
      <c r="N1290" s="65" t="s">
        <v>264</v>
      </c>
      <c r="O1290" s="65" t="s">
        <v>751</v>
      </c>
      <c r="P1290" s="66">
        <v>46266</v>
      </c>
      <c r="Q1290" s="31">
        <f t="shared" si="40"/>
        <v>541</v>
      </c>
      <c r="R1290" s="31">
        <f t="shared" si="41"/>
        <v>660</v>
      </c>
      <c r="S1290" s="29">
        <f>IF($Q1290&lt;Parâmetros!$E$19,$G1290-1,$G1290)</f>
        <v>46244</v>
      </c>
    </row>
    <row r="1291" spans="1:19" ht="15" customHeight="1" x14ac:dyDescent="0.25">
      <c r="A1291" s="122">
        <v>54747</v>
      </c>
      <c r="B1291" s="65" t="s">
        <v>207</v>
      </c>
      <c r="C1291" s="65" t="s">
        <v>290</v>
      </c>
      <c r="D1291" s="66">
        <v>46267</v>
      </c>
      <c r="E1291" s="67">
        <v>2.17</v>
      </c>
      <c r="F1291" s="65" t="s">
        <v>255</v>
      </c>
      <c r="G1291" s="66">
        <v>46265</v>
      </c>
      <c r="H1291">
        <v>40509428</v>
      </c>
      <c r="I1291">
        <v>10</v>
      </c>
      <c r="J1291" s="65" t="s">
        <v>289</v>
      </c>
      <c r="K1291" s="65" t="s">
        <v>1045</v>
      </c>
      <c r="L1291" s="66">
        <v>46265</v>
      </c>
      <c r="M1291" s="65" t="s">
        <v>258</v>
      </c>
      <c r="N1291" s="65" t="s">
        <v>264</v>
      </c>
      <c r="O1291" s="65" t="s">
        <v>259</v>
      </c>
      <c r="P1291" s="66">
        <v>46267</v>
      </c>
      <c r="Q1291" s="31">
        <f t="shared" si="40"/>
        <v>440</v>
      </c>
      <c r="R1291" s="31">
        <f t="shared" si="41"/>
        <v>570</v>
      </c>
      <c r="S1291" s="29">
        <f>IF($Q1291&lt;Parâmetros!$E$19,$G1291-1,$G1291)</f>
        <v>46265</v>
      </c>
    </row>
    <row r="1292" spans="1:19" ht="15" customHeight="1" x14ac:dyDescent="0.25">
      <c r="A1292" s="122">
        <v>54747</v>
      </c>
      <c r="B1292" s="65" t="s">
        <v>207</v>
      </c>
      <c r="C1292" s="65" t="s">
        <v>290</v>
      </c>
      <c r="D1292" s="66">
        <v>46267</v>
      </c>
      <c r="E1292" s="67">
        <v>1.98</v>
      </c>
      <c r="F1292" s="65" t="s">
        <v>255</v>
      </c>
      <c r="G1292" s="66">
        <v>46265</v>
      </c>
      <c r="H1292">
        <v>40509429</v>
      </c>
      <c r="I1292">
        <v>10</v>
      </c>
      <c r="J1292" s="65" t="s">
        <v>1046</v>
      </c>
      <c r="K1292" s="65" t="s">
        <v>355</v>
      </c>
      <c r="L1292" s="66">
        <v>46265</v>
      </c>
      <c r="M1292" s="65" t="s">
        <v>258</v>
      </c>
      <c r="N1292" s="65" t="s">
        <v>264</v>
      </c>
      <c r="O1292" s="65" t="s">
        <v>259</v>
      </c>
      <c r="P1292" s="66">
        <v>46267</v>
      </c>
      <c r="Q1292" s="31">
        <f t="shared" si="40"/>
        <v>571</v>
      </c>
      <c r="R1292" s="31">
        <f t="shared" si="41"/>
        <v>690</v>
      </c>
      <c r="S1292" s="29">
        <f>IF($Q1292&lt;Parâmetros!$E$19,$G1292-1,$G1292)</f>
        <v>46265</v>
      </c>
    </row>
    <row r="1293" spans="1:19" ht="15" customHeight="1" x14ac:dyDescent="0.25">
      <c r="A1293" s="122">
        <v>54747</v>
      </c>
      <c r="B1293" s="65" t="s">
        <v>207</v>
      </c>
      <c r="C1293" s="65" t="s">
        <v>290</v>
      </c>
      <c r="D1293" s="66">
        <v>46267</v>
      </c>
      <c r="E1293" s="67">
        <v>1</v>
      </c>
      <c r="F1293" s="65" t="s">
        <v>255</v>
      </c>
      <c r="G1293" s="66">
        <v>46265</v>
      </c>
      <c r="H1293">
        <v>40509634</v>
      </c>
      <c r="I1293">
        <v>10</v>
      </c>
      <c r="J1293" s="65" t="s">
        <v>335</v>
      </c>
      <c r="K1293" s="65" t="s">
        <v>304</v>
      </c>
      <c r="L1293" s="66">
        <v>46265</v>
      </c>
      <c r="M1293" s="65" t="s">
        <v>279</v>
      </c>
      <c r="N1293" s="65" t="s">
        <v>264</v>
      </c>
      <c r="O1293" s="65" t="s">
        <v>259</v>
      </c>
      <c r="P1293" s="66">
        <v>46267</v>
      </c>
      <c r="Q1293" s="31">
        <f t="shared" si="40"/>
        <v>750</v>
      </c>
      <c r="R1293" s="31">
        <f t="shared" si="41"/>
        <v>810</v>
      </c>
      <c r="S1293" s="29">
        <f>IF($Q1293&lt;Parâmetros!$E$19,$G1293-1,$G1293)</f>
        <v>46265</v>
      </c>
    </row>
    <row r="1294" spans="1:19" ht="15" customHeight="1" x14ac:dyDescent="0.25">
      <c r="A1294" s="122">
        <v>54747</v>
      </c>
      <c r="B1294" s="65" t="s">
        <v>207</v>
      </c>
      <c r="C1294" s="65" t="s">
        <v>290</v>
      </c>
      <c r="D1294" s="66">
        <v>46267</v>
      </c>
      <c r="E1294" s="67">
        <v>0.98</v>
      </c>
      <c r="F1294" s="65" t="s">
        <v>255</v>
      </c>
      <c r="G1294" s="66">
        <v>46265</v>
      </c>
      <c r="H1294">
        <v>40509492</v>
      </c>
      <c r="I1294">
        <v>10</v>
      </c>
      <c r="J1294" s="65" t="s">
        <v>1047</v>
      </c>
      <c r="K1294" s="65" t="s">
        <v>1048</v>
      </c>
      <c r="L1294" s="66">
        <v>46265</v>
      </c>
      <c r="M1294" s="65" t="s">
        <v>258</v>
      </c>
      <c r="N1294" s="65" t="s">
        <v>264</v>
      </c>
      <c r="O1294" s="65" t="s">
        <v>259</v>
      </c>
      <c r="P1294" s="66">
        <v>46267</v>
      </c>
      <c r="Q1294" s="31">
        <f t="shared" si="40"/>
        <v>811</v>
      </c>
      <c r="R1294" s="31">
        <f t="shared" si="41"/>
        <v>870</v>
      </c>
      <c r="S1294" s="29">
        <f>IF($Q1294&lt;Parâmetros!$E$19,$G1294-1,$G1294)</f>
        <v>46265</v>
      </c>
    </row>
    <row r="1295" spans="1:19" ht="15" customHeight="1" x14ac:dyDescent="0.25">
      <c r="A1295" s="122">
        <v>54747</v>
      </c>
      <c r="B1295" s="65" t="s">
        <v>207</v>
      </c>
      <c r="C1295" s="65" t="s">
        <v>290</v>
      </c>
      <c r="D1295" s="66">
        <v>46267</v>
      </c>
      <c r="E1295" s="67">
        <v>0.48</v>
      </c>
      <c r="F1295" s="65" t="s">
        <v>255</v>
      </c>
      <c r="G1295" s="66">
        <v>46265</v>
      </c>
      <c r="H1295">
        <v>40509493</v>
      </c>
      <c r="I1295">
        <v>10</v>
      </c>
      <c r="J1295" s="65" t="s">
        <v>1049</v>
      </c>
      <c r="K1295" s="65" t="s">
        <v>321</v>
      </c>
      <c r="L1295" s="66">
        <v>46265</v>
      </c>
      <c r="M1295" s="65" t="s">
        <v>258</v>
      </c>
      <c r="N1295" s="65" t="s">
        <v>264</v>
      </c>
      <c r="O1295" s="65" t="s">
        <v>259</v>
      </c>
      <c r="P1295" s="66">
        <v>46267</v>
      </c>
      <c r="Q1295" s="31">
        <f t="shared" si="40"/>
        <v>871</v>
      </c>
      <c r="R1295" s="31">
        <f t="shared" si="41"/>
        <v>900</v>
      </c>
      <c r="S1295" s="29">
        <f>IF($Q1295&lt;Parâmetros!$E$19,$G1295-1,$G1295)</f>
        <v>46265</v>
      </c>
    </row>
    <row r="1296" spans="1:19" ht="15" customHeight="1" x14ac:dyDescent="0.25">
      <c r="A1296" s="122">
        <v>54747</v>
      </c>
      <c r="B1296" s="65" t="s">
        <v>207</v>
      </c>
      <c r="C1296" s="65" t="s">
        <v>290</v>
      </c>
      <c r="D1296" s="66">
        <v>46267</v>
      </c>
      <c r="E1296" s="67">
        <v>0.48</v>
      </c>
      <c r="F1296" s="65" t="s">
        <v>255</v>
      </c>
      <c r="G1296" s="66">
        <v>46265</v>
      </c>
      <c r="H1296">
        <v>40509494</v>
      </c>
      <c r="I1296">
        <v>10</v>
      </c>
      <c r="J1296" s="65" t="s">
        <v>1050</v>
      </c>
      <c r="K1296" s="65" t="s">
        <v>306</v>
      </c>
      <c r="L1296" s="66">
        <v>46265</v>
      </c>
      <c r="M1296" s="65" t="s">
        <v>258</v>
      </c>
      <c r="N1296" s="65" t="s">
        <v>264</v>
      </c>
      <c r="O1296" s="65" t="s">
        <v>259</v>
      </c>
      <c r="P1296" s="66">
        <v>46267</v>
      </c>
      <c r="Q1296" s="31">
        <f t="shared" si="40"/>
        <v>901</v>
      </c>
      <c r="R1296" s="31">
        <f t="shared" si="41"/>
        <v>930</v>
      </c>
      <c r="S1296" s="29">
        <f>IF($Q1296&lt;Parâmetros!$E$19,$G1296-1,$G1296)</f>
        <v>46265</v>
      </c>
    </row>
    <row r="1297" spans="1:19" ht="15" customHeight="1" x14ac:dyDescent="0.25">
      <c r="A1297" s="122">
        <v>54747</v>
      </c>
      <c r="B1297" s="65" t="s">
        <v>207</v>
      </c>
      <c r="C1297" s="65" t="s">
        <v>290</v>
      </c>
      <c r="D1297" s="66">
        <v>46267</v>
      </c>
      <c r="E1297" s="67">
        <v>0.98</v>
      </c>
      <c r="F1297" s="65" t="s">
        <v>255</v>
      </c>
      <c r="G1297" s="66">
        <v>46265</v>
      </c>
      <c r="H1297">
        <v>40509421</v>
      </c>
      <c r="I1297">
        <v>10</v>
      </c>
      <c r="J1297" s="65" t="s">
        <v>1051</v>
      </c>
      <c r="K1297" s="65" t="s">
        <v>1052</v>
      </c>
      <c r="L1297" s="66">
        <v>46265</v>
      </c>
      <c r="M1297" s="65" t="s">
        <v>279</v>
      </c>
      <c r="N1297" s="65" t="s">
        <v>264</v>
      </c>
      <c r="O1297" s="65" t="s">
        <v>259</v>
      </c>
      <c r="P1297" s="66">
        <v>46267</v>
      </c>
      <c r="Q1297" s="31">
        <f t="shared" si="40"/>
        <v>931</v>
      </c>
      <c r="R1297" s="31">
        <f t="shared" si="41"/>
        <v>990</v>
      </c>
      <c r="S1297" s="29">
        <f>IF($Q1297&lt;Parâmetros!$E$19,$G1297-1,$G1297)</f>
        <v>46265</v>
      </c>
    </row>
    <row r="1298" spans="1:19" ht="15" customHeight="1" x14ac:dyDescent="0.25">
      <c r="A1298" s="122">
        <v>54747</v>
      </c>
      <c r="B1298" s="65" t="s">
        <v>207</v>
      </c>
      <c r="C1298" s="65" t="s">
        <v>290</v>
      </c>
      <c r="D1298" s="66">
        <v>46267</v>
      </c>
      <c r="E1298" s="67">
        <v>4.5</v>
      </c>
      <c r="F1298" s="65" t="s">
        <v>255</v>
      </c>
      <c r="G1298" s="66">
        <v>46266</v>
      </c>
      <c r="H1298">
        <v>40510992</v>
      </c>
      <c r="I1298">
        <v>10</v>
      </c>
      <c r="J1298" s="65" t="s">
        <v>293</v>
      </c>
      <c r="K1298" s="65" t="s">
        <v>294</v>
      </c>
      <c r="L1298" s="66">
        <v>46266</v>
      </c>
      <c r="M1298" s="65" t="s">
        <v>261</v>
      </c>
      <c r="N1298" s="65" t="s">
        <v>264</v>
      </c>
      <c r="O1298" s="65" t="s">
        <v>259</v>
      </c>
      <c r="P1298" s="66">
        <v>46267</v>
      </c>
      <c r="Q1298" s="31">
        <f t="shared" si="40"/>
        <v>450</v>
      </c>
      <c r="R1298" s="31">
        <f t="shared" si="41"/>
        <v>720</v>
      </c>
      <c r="S1298" s="29">
        <f>IF($Q1298&lt;Parâmetros!$E$19,$G1298-1,$G1298)</f>
        <v>46266</v>
      </c>
    </row>
    <row r="1299" spans="1:19" ht="15" customHeight="1" x14ac:dyDescent="0.25">
      <c r="A1299" s="122">
        <v>54747</v>
      </c>
      <c r="B1299" s="65" t="s">
        <v>207</v>
      </c>
      <c r="C1299" s="65" t="s">
        <v>290</v>
      </c>
      <c r="D1299" s="66">
        <v>46267</v>
      </c>
      <c r="E1299" s="67">
        <v>3.5</v>
      </c>
      <c r="F1299" s="65" t="s">
        <v>255</v>
      </c>
      <c r="G1299" s="66">
        <v>46266</v>
      </c>
      <c r="H1299">
        <v>40510992</v>
      </c>
      <c r="I1299">
        <v>10</v>
      </c>
      <c r="J1299" s="65" t="s">
        <v>1053</v>
      </c>
      <c r="K1299" s="65" t="s">
        <v>1052</v>
      </c>
      <c r="L1299" s="66">
        <v>46266</v>
      </c>
      <c r="M1299" s="65" t="s">
        <v>261</v>
      </c>
      <c r="N1299" s="65" t="s">
        <v>264</v>
      </c>
      <c r="O1299" s="65" t="s">
        <v>259</v>
      </c>
      <c r="P1299" s="66">
        <v>46267</v>
      </c>
      <c r="Q1299" s="31">
        <f t="shared" si="40"/>
        <v>780</v>
      </c>
      <c r="R1299" s="31">
        <f t="shared" si="41"/>
        <v>990</v>
      </c>
      <c r="S1299" s="29">
        <f>IF($Q1299&lt;Parâmetros!$E$19,$G1299-1,$G1299)</f>
        <v>46266</v>
      </c>
    </row>
    <row r="1300" spans="1:19" ht="15" customHeight="1" x14ac:dyDescent="0.25">
      <c r="A1300" s="122">
        <v>54747</v>
      </c>
      <c r="B1300" s="65" t="s">
        <v>207</v>
      </c>
      <c r="C1300" s="65" t="s">
        <v>290</v>
      </c>
      <c r="D1300" s="66">
        <v>46268</v>
      </c>
      <c r="E1300" s="67">
        <v>1.5</v>
      </c>
      <c r="F1300" s="65" t="s">
        <v>255</v>
      </c>
      <c r="G1300" s="66">
        <v>46267</v>
      </c>
      <c r="H1300">
        <v>40511255</v>
      </c>
      <c r="I1300">
        <v>10</v>
      </c>
      <c r="J1300" s="65" t="s">
        <v>293</v>
      </c>
      <c r="K1300" s="65" t="s">
        <v>1151</v>
      </c>
      <c r="L1300" s="66">
        <v>46267</v>
      </c>
      <c r="M1300" s="65" t="s">
        <v>261</v>
      </c>
      <c r="N1300" s="65" t="s">
        <v>264</v>
      </c>
      <c r="O1300" s="65" t="s">
        <v>259</v>
      </c>
      <c r="P1300" s="66">
        <v>46268</v>
      </c>
      <c r="Q1300" s="31">
        <f t="shared" si="40"/>
        <v>450</v>
      </c>
      <c r="R1300" s="31">
        <f t="shared" si="41"/>
        <v>540</v>
      </c>
      <c r="S1300" s="29">
        <f>IF($Q1300&lt;Parâmetros!$E$19,$G1300-1,$G1300)</f>
        <v>46267</v>
      </c>
    </row>
    <row r="1301" spans="1:19" ht="15" customHeight="1" x14ac:dyDescent="0.25">
      <c r="A1301" s="122">
        <v>54747</v>
      </c>
      <c r="B1301" s="65" t="s">
        <v>207</v>
      </c>
      <c r="C1301" s="65" t="s">
        <v>290</v>
      </c>
      <c r="D1301" s="66">
        <v>46268</v>
      </c>
      <c r="E1301" s="67">
        <v>1.5</v>
      </c>
      <c r="F1301" s="65" t="s">
        <v>255</v>
      </c>
      <c r="G1301" s="66">
        <v>46267</v>
      </c>
      <c r="H1301">
        <v>40511257</v>
      </c>
      <c r="I1301">
        <v>10</v>
      </c>
      <c r="J1301" s="65" t="s">
        <v>293</v>
      </c>
      <c r="K1301" s="65" t="s">
        <v>1151</v>
      </c>
      <c r="L1301" s="66">
        <v>46267</v>
      </c>
      <c r="M1301" s="65" t="s">
        <v>261</v>
      </c>
      <c r="N1301" s="65" t="s">
        <v>264</v>
      </c>
      <c r="O1301" s="65" t="s">
        <v>259</v>
      </c>
      <c r="P1301" s="66">
        <v>46268</v>
      </c>
      <c r="Q1301" s="31">
        <f t="shared" si="40"/>
        <v>450</v>
      </c>
      <c r="R1301" s="31">
        <f t="shared" si="41"/>
        <v>540</v>
      </c>
      <c r="S1301" s="29">
        <f>IF($Q1301&lt;Parâmetros!$E$19,$G1301-1,$G1301)</f>
        <v>46267</v>
      </c>
    </row>
    <row r="1302" spans="1:19" ht="15" customHeight="1" x14ac:dyDescent="0.25">
      <c r="A1302" s="122">
        <v>54747</v>
      </c>
      <c r="B1302" s="65" t="s">
        <v>207</v>
      </c>
      <c r="C1302" s="65" t="s">
        <v>290</v>
      </c>
      <c r="D1302" s="66">
        <v>46268</v>
      </c>
      <c r="E1302" s="67">
        <v>-1.5</v>
      </c>
      <c r="F1302" s="65" t="s">
        <v>255</v>
      </c>
      <c r="G1302" s="66">
        <v>46267</v>
      </c>
      <c r="H1302">
        <v>40511257</v>
      </c>
      <c r="I1302">
        <v>10</v>
      </c>
      <c r="J1302" s="65" t="s">
        <v>293</v>
      </c>
      <c r="K1302" s="65" t="s">
        <v>1151</v>
      </c>
      <c r="L1302" s="66">
        <v>46267</v>
      </c>
      <c r="M1302" s="65" t="s">
        <v>261</v>
      </c>
      <c r="N1302" s="65" t="s">
        <v>264</v>
      </c>
      <c r="O1302" s="65" t="s">
        <v>259</v>
      </c>
      <c r="P1302" s="66">
        <v>46268</v>
      </c>
      <c r="Q1302" s="31">
        <f t="shared" si="40"/>
        <v>450</v>
      </c>
      <c r="R1302" s="31">
        <f t="shared" si="41"/>
        <v>540</v>
      </c>
      <c r="S1302" s="29">
        <f>IF($Q1302&lt;Parâmetros!$E$19,$G1302-1,$G1302)</f>
        <v>46267</v>
      </c>
    </row>
    <row r="1303" spans="1:19" ht="15" customHeight="1" x14ac:dyDescent="0.25">
      <c r="A1303" s="122">
        <v>54747</v>
      </c>
      <c r="B1303" s="65" t="s">
        <v>207</v>
      </c>
      <c r="C1303" s="65" t="s">
        <v>290</v>
      </c>
      <c r="D1303" s="66">
        <v>46268</v>
      </c>
      <c r="E1303" s="67">
        <v>1.98</v>
      </c>
      <c r="F1303" s="65" t="s">
        <v>255</v>
      </c>
      <c r="G1303" s="66">
        <v>46267</v>
      </c>
      <c r="H1303">
        <v>40511257</v>
      </c>
      <c r="I1303">
        <v>10</v>
      </c>
      <c r="J1303" s="65" t="s">
        <v>750</v>
      </c>
      <c r="K1303" s="65" t="s">
        <v>278</v>
      </c>
      <c r="L1303" s="66">
        <v>46267</v>
      </c>
      <c r="M1303" s="65" t="s">
        <v>261</v>
      </c>
      <c r="N1303" s="65" t="s">
        <v>264</v>
      </c>
      <c r="O1303" s="65" t="s">
        <v>259</v>
      </c>
      <c r="P1303" s="66">
        <v>46268</v>
      </c>
      <c r="Q1303" s="31">
        <f t="shared" si="40"/>
        <v>541</v>
      </c>
      <c r="R1303" s="31">
        <f t="shared" si="41"/>
        <v>660</v>
      </c>
      <c r="S1303" s="29">
        <f>IF($Q1303&lt;Parâmetros!$E$19,$G1303-1,$G1303)</f>
        <v>46267</v>
      </c>
    </row>
    <row r="1304" spans="1:19" ht="15" customHeight="1" x14ac:dyDescent="0.25">
      <c r="A1304" s="122">
        <v>54747</v>
      </c>
      <c r="B1304" s="65" t="s">
        <v>207</v>
      </c>
      <c r="C1304" s="65" t="s">
        <v>290</v>
      </c>
      <c r="D1304" s="66">
        <v>46268</v>
      </c>
      <c r="E1304" s="67">
        <v>1.5</v>
      </c>
      <c r="F1304" s="65" t="s">
        <v>255</v>
      </c>
      <c r="G1304" s="66">
        <v>46267</v>
      </c>
      <c r="H1304">
        <v>40511256</v>
      </c>
      <c r="I1304">
        <v>10</v>
      </c>
      <c r="J1304" s="65" t="s">
        <v>294</v>
      </c>
      <c r="K1304" s="65" t="s">
        <v>304</v>
      </c>
      <c r="L1304" s="66">
        <v>46267</v>
      </c>
      <c r="M1304" s="65" t="s">
        <v>261</v>
      </c>
      <c r="N1304">
        <v>3009938</v>
      </c>
      <c r="O1304" s="65" t="s">
        <v>259</v>
      </c>
      <c r="P1304" s="66">
        <v>46268</v>
      </c>
      <c r="Q1304" s="31">
        <f t="shared" si="40"/>
        <v>720</v>
      </c>
      <c r="R1304" s="31">
        <f t="shared" si="41"/>
        <v>810</v>
      </c>
      <c r="S1304" s="29">
        <f>IF($Q1304&lt;Parâmetros!$E$19,$G1304-1,$G1304)</f>
        <v>46267</v>
      </c>
    </row>
    <row r="1305" spans="1:19" ht="15" customHeight="1" x14ac:dyDescent="0.25">
      <c r="A1305" s="122">
        <v>54747</v>
      </c>
      <c r="B1305" s="65" t="s">
        <v>207</v>
      </c>
      <c r="C1305" s="65" t="s">
        <v>290</v>
      </c>
      <c r="D1305" s="66">
        <v>46268</v>
      </c>
      <c r="E1305" s="67">
        <v>1.48</v>
      </c>
      <c r="F1305" s="65" t="s">
        <v>255</v>
      </c>
      <c r="G1305" s="66">
        <v>46267</v>
      </c>
      <c r="H1305">
        <v>40511259</v>
      </c>
      <c r="I1305">
        <v>10</v>
      </c>
      <c r="J1305" s="65" t="s">
        <v>1047</v>
      </c>
      <c r="K1305" s="65" t="s">
        <v>321</v>
      </c>
      <c r="L1305" s="66">
        <v>46267</v>
      </c>
      <c r="M1305" s="65" t="s">
        <v>261</v>
      </c>
      <c r="N1305">
        <v>3009387</v>
      </c>
      <c r="O1305" s="65" t="s">
        <v>259</v>
      </c>
      <c r="P1305" s="66">
        <v>46268</v>
      </c>
      <c r="Q1305" s="31">
        <f t="shared" si="40"/>
        <v>811</v>
      </c>
      <c r="R1305" s="31">
        <f t="shared" si="41"/>
        <v>900</v>
      </c>
      <c r="S1305" s="29">
        <f>IF($Q1305&lt;Parâmetros!$E$19,$G1305-1,$G1305)</f>
        <v>46267</v>
      </c>
    </row>
    <row r="1306" spans="1:19" ht="15" customHeight="1" x14ac:dyDescent="0.25">
      <c r="A1306" s="122">
        <v>54747</v>
      </c>
      <c r="B1306" s="65" t="s">
        <v>207</v>
      </c>
      <c r="C1306" s="65" t="s">
        <v>290</v>
      </c>
      <c r="D1306" s="66">
        <v>46268</v>
      </c>
      <c r="E1306" s="67">
        <v>1.48</v>
      </c>
      <c r="F1306" s="65" t="s">
        <v>255</v>
      </c>
      <c r="G1306" s="66">
        <v>46267</v>
      </c>
      <c r="H1306">
        <v>40511258</v>
      </c>
      <c r="I1306">
        <v>10</v>
      </c>
      <c r="J1306" s="65" t="s">
        <v>1050</v>
      </c>
      <c r="K1306" s="65" t="s">
        <v>1052</v>
      </c>
      <c r="L1306" s="66">
        <v>46267</v>
      </c>
      <c r="M1306" s="65" t="s">
        <v>261</v>
      </c>
      <c r="N1306" s="65" t="s">
        <v>264</v>
      </c>
      <c r="O1306" s="65" t="s">
        <v>259</v>
      </c>
      <c r="P1306" s="66">
        <v>46268</v>
      </c>
      <c r="Q1306" s="31">
        <f t="shared" si="40"/>
        <v>901</v>
      </c>
      <c r="R1306" s="31">
        <f t="shared" si="41"/>
        <v>990</v>
      </c>
      <c r="S1306" s="29">
        <f>IF($Q1306&lt;Parâmetros!$E$19,$G1306-1,$G1306)</f>
        <v>46267</v>
      </c>
    </row>
    <row r="1307" spans="1:19" ht="15" customHeight="1" x14ac:dyDescent="0.25">
      <c r="A1307" s="122">
        <v>54747</v>
      </c>
      <c r="B1307" s="65" t="s">
        <v>207</v>
      </c>
      <c r="C1307" s="65" t="s">
        <v>290</v>
      </c>
      <c r="D1307" s="66">
        <v>46268</v>
      </c>
      <c r="E1307" s="67">
        <v>1.5</v>
      </c>
      <c r="F1307" s="65" t="s">
        <v>255</v>
      </c>
      <c r="G1307" s="66">
        <v>46268</v>
      </c>
      <c r="H1307">
        <v>40511267</v>
      </c>
      <c r="I1307">
        <v>10</v>
      </c>
      <c r="J1307" s="65" t="s">
        <v>1236</v>
      </c>
      <c r="K1307" s="65" t="s">
        <v>1237</v>
      </c>
      <c r="L1307" s="66">
        <v>46268</v>
      </c>
      <c r="M1307" s="65" t="s">
        <v>261</v>
      </c>
      <c r="N1307">
        <v>3004396</v>
      </c>
      <c r="O1307" s="65" t="s">
        <v>259</v>
      </c>
      <c r="P1307" s="66">
        <v>46268</v>
      </c>
      <c r="Q1307" s="31">
        <f t="shared" si="40"/>
        <v>450</v>
      </c>
      <c r="R1307" s="31">
        <f t="shared" si="41"/>
        <v>540</v>
      </c>
      <c r="S1307" s="29">
        <f>IF($Q1307&lt;Parâmetros!$E$19,$G1307-1,$G1307)</f>
        <v>46268</v>
      </c>
    </row>
    <row r="1308" spans="1:19" ht="15" customHeight="1" x14ac:dyDescent="0.25">
      <c r="A1308" s="122">
        <v>54747</v>
      </c>
      <c r="B1308" s="65" t="s">
        <v>207</v>
      </c>
      <c r="C1308" s="65" t="s">
        <v>290</v>
      </c>
      <c r="D1308" s="66">
        <v>46268</v>
      </c>
      <c r="E1308" s="67">
        <v>1.98</v>
      </c>
      <c r="F1308" s="65" t="s">
        <v>255</v>
      </c>
      <c r="G1308" s="66">
        <v>46268</v>
      </c>
      <c r="H1308">
        <v>40511268</v>
      </c>
      <c r="I1308">
        <v>10</v>
      </c>
      <c r="J1308" s="65" t="s">
        <v>750</v>
      </c>
      <c r="K1308" s="65" t="s">
        <v>278</v>
      </c>
      <c r="L1308" s="66">
        <v>46268</v>
      </c>
      <c r="M1308" s="65" t="s">
        <v>261</v>
      </c>
      <c r="N1308" s="65" t="s">
        <v>264</v>
      </c>
      <c r="O1308" s="65" t="s">
        <v>259</v>
      </c>
      <c r="P1308" s="66">
        <v>46268</v>
      </c>
      <c r="Q1308" s="31">
        <f t="shared" si="40"/>
        <v>541</v>
      </c>
      <c r="R1308" s="31">
        <f t="shared" si="41"/>
        <v>660</v>
      </c>
      <c r="S1308" s="29">
        <f>IF($Q1308&lt;Parâmetros!$E$19,$G1308-1,$G1308)</f>
        <v>46268</v>
      </c>
    </row>
    <row r="1309" spans="1:19" ht="15" customHeight="1" x14ac:dyDescent="0.25">
      <c r="A1309" s="122">
        <v>54747</v>
      </c>
      <c r="B1309" s="65" t="s">
        <v>207</v>
      </c>
      <c r="C1309" s="65" t="s">
        <v>290</v>
      </c>
      <c r="D1309" s="66">
        <v>46268</v>
      </c>
      <c r="E1309" s="67">
        <v>0.33</v>
      </c>
      <c r="F1309" s="65" t="s">
        <v>255</v>
      </c>
      <c r="G1309" s="66">
        <v>46268</v>
      </c>
      <c r="H1309">
        <v>40509518</v>
      </c>
      <c r="I1309">
        <v>10</v>
      </c>
      <c r="J1309" s="65" t="s">
        <v>294</v>
      </c>
      <c r="K1309" s="65" t="s">
        <v>1238</v>
      </c>
      <c r="L1309" s="66">
        <v>46268</v>
      </c>
      <c r="M1309" s="65" t="s">
        <v>258</v>
      </c>
      <c r="N1309" s="65" t="s">
        <v>264</v>
      </c>
      <c r="O1309" s="65" t="s">
        <v>259</v>
      </c>
      <c r="P1309" s="66">
        <v>46268</v>
      </c>
      <c r="Q1309" s="31">
        <f t="shared" si="40"/>
        <v>720</v>
      </c>
      <c r="R1309" s="31">
        <f t="shared" si="41"/>
        <v>740</v>
      </c>
      <c r="S1309" s="29">
        <f>IF($Q1309&lt;Parâmetros!$E$19,$G1309-1,$G1309)</f>
        <v>46268</v>
      </c>
    </row>
    <row r="1310" spans="1:19" ht="15" customHeight="1" x14ac:dyDescent="0.25">
      <c r="A1310" s="122">
        <v>54747</v>
      </c>
      <c r="B1310" s="65" t="s">
        <v>207</v>
      </c>
      <c r="C1310" s="65" t="s">
        <v>290</v>
      </c>
      <c r="D1310" s="66">
        <v>46268</v>
      </c>
      <c r="E1310" s="67">
        <v>0.32</v>
      </c>
      <c r="F1310" s="65" t="s">
        <v>255</v>
      </c>
      <c r="G1310" s="66">
        <v>46268</v>
      </c>
      <c r="H1310">
        <v>40509519</v>
      </c>
      <c r="I1310">
        <v>10</v>
      </c>
      <c r="J1310" s="65" t="s">
        <v>1239</v>
      </c>
      <c r="K1310" s="65" t="s">
        <v>305</v>
      </c>
      <c r="L1310" s="66">
        <v>46268</v>
      </c>
      <c r="M1310" s="65" t="s">
        <v>258</v>
      </c>
      <c r="N1310" s="65" t="s">
        <v>264</v>
      </c>
      <c r="O1310" s="65" t="s">
        <v>259</v>
      </c>
      <c r="P1310" s="66">
        <v>46268</v>
      </c>
      <c r="Q1310" s="31">
        <f t="shared" si="40"/>
        <v>741</v>
      </c>
      <c r="R1310" s="31">
        <f t="shared" si="41"/>
        <v>760</v>
      </c>
      <c r="S1310" s="29">
        <f>IF($Q1310&lt;Parâmetros!$E$19,$G1310-1,$G1310)</f>
        <v>46268</v>
      </c>
    </row>
    <row r="1311" spans="1:19" ht="15" customHeight="1" x14ac:dyDescent="0.25">
      <c r="A1311" s="122">
        <v>54747</v>
      </c>
      <c r="B1311" s="65" t="s">
        <v>207</v>
      </c>
      <c r="C1311" s="65" t="s">
        <v>290</v>
      </c>
      <c r="D1311" s="66">
        <v>46268</v>
      </c>
      <c r="E1311" s="67">
        <v>0.32</v>
      </c>
      <c r="F1311" s="65" t="s">
        <v>255</v>
      </c>
      <c r="G1311" s="66">
        <v>46268</v>
      </c>
      <c r="H1311">
        <v>40509520</v>
      </c>
      <c r="I1311">
        <v>10</v>
      </c>
      <c r="J1311" s="65" t="s">
        <v>814</v>
      </c>
      <c r="K1311" s="65" t="s">
        <v>1053</v>
      </c>
      <c r="L1311" s="66">
        <v>46268</v>
      </c>
      <c r="M1311" s="65" t="s">
        <v>258</v>
      </c>
      <c r="N1311" s="65" t="s">
        <v>264</v>
      </c>
      <c r="O1311" s="65" t="s">
        <v>259</v>
      </c>
      <c r="P1311" s="66">
        <v>46268</v>
      </c>
      <c r="Q1311" s="31">
        <f t="shared" si="40"/>
        <v>761</v>
      </c>
      <c r="R1311" s="31">
        <f t="shared" si="41"/>
        <v>780</v>
      </c>
      <c r="S1311" s="29">
        <f>IF($Q1311&lt;Parâmetros!$E$19,$G1311-1,$G1311)</f>
        <v>46268</v>
      </c>
    </row>
    <row r="1312" spans="1:19" ht="15" customHeight="1" x14ac:dyDescent="0.25">
      <c r="A1312" s="122">
        <v>54747</v>
      </c>
      <c r="B1312" s="65" t="s">
        <v>207</v>
      </c>
      <c r="C1312" s="65" t="s">
        <v>290</v>
      </c>
      <c r="D1312" s="66">
        <v>46268</v>
      </c>
      <c r="E1312" s="67">
        <v>0.32</v>
      </c>
      <c r="F1312" s="65" t="s">
        <v>255</v>
      </c>
      <c r="G1312" s="66">
        <v>46268</v>
      </c>
      <c r="H1312">
        <v>40509521</v>
      </c>
      <c r="I1312">
        <v>10</v>
      </c>
      <c r="J1312" s="65" t="s">
        <v>1240</v>
      </c>
      <c r="K1312" s="65" t="s">
        <v>1241</v>
      </c>
      <c r="L1312" s="66">
        <v>46268</v>
      </c>
      <c r="M1312" s="65" t="s">
        <v>258</v>
      </c>
      <c r="N1312" s="65" t="s">
        <v>264</v>
      </c>
      <c r="O1312" s="65" t="s">
        <v>259</v>
      </c>
      <c r="P1312" s="66">
        <v>46268</v>
      </c>
      <c r="Q1312" s="31">
        <f t="shared" si="40"/>
        <v>781</v>
      </c>
      <c r="R1312" s="31">
        <f t="shared" si="41"/>
        <v>800</v>
      </c>
      <c r="S1312" s="29">
        <f>IF($Q1312&lt;Parâmetros!$E$19,$G1312-1,$G1312)</f>
        <v>46268</v>
      </c>
    </row>
    <row r="1313" spans="1:19" ht="15" customHeight="1" x14ac:dyDescent="0.25">
      <c r="A1313" s="122">
        <v>54747</v>
      </c>
      <c r="B1313" s="65" t="s">
        <v>207</v>
      </c>
      <c r="C1313" s="65" t="s">
        <v>290</v>
      </c>
      <c r="D1313" s="66">
        <v>46268</v>
      </c>
      <c r="E1313" s="67">
        <v>0.32</v>
      </c>
      <c r="F1313" s="65" t="s">
        <v>255</v>
      </c>
      <c r="G1313" s="66">
        <v>46268</v>
      </c>
      <c r="H1313">
        <v>40509525</v>
      </c>
      <c r="I1313">
        <v>10</v>
      </c>
      <c r="J1313" s="65" t="s">
        <v>1242</v>
      </c>
      <c r="K1313" s="65" t="s">
        <v>891</v>
      </c>
      <c r="L1313" s="66">
        <v>46268</v>
      </c>
      <c r="M1313" s="65" t="s">
        <v>258</v>
      </c>
      <c r="N1313" s="65" t="s">
        <v>264</v>
      </c>
      <c r="O1313" s="65" t="s">
        <v>259</v>
      </c>
      <c r="P1313" s="66">
        <v>46268</v>
      </c>
      <c r="Q1313" s="31">
        <f t="shared" si="40"/>
        <v>801</v>
      </c>
      <c r="R1313" s="31">
        <f t="shared" si="41"/>
        <v>820</v>
      </c>
      <c r="S1313" s="29">
        <f>IF($Q1313&lt;Parâmetros!$E$19,$G1313-1,$G1313)</f>
        <v>46268</v>
      </c>
    </row>
    <row r="1314" spans="1:19" ht="15" customHeight="1" x14ac:dyDescent="0.25">
      <c r="A1314" s="122">
        <v>54747</v>
      </c>
      <c r="B1314" s="65" t="s">
        <v>207</v>
      </c>
      <c r="C1314" s="65" t="s">
        <v>290</v>
      </c>
      <c r="D1314" s="66">
        <v>46268</v>
      </c>
      <c r="E1314" s="67">
        <v>0.32</v>
      </c>
      <c r="F1314" s="65" t="s">
        <v>255</v>
      </c>
      <c r="G1314" s="66">
        <v>46268</v>
      </c>
      <c r="H1314">
        <v>40509526</v>
      </c>
      <c r="I1314">
        <v>10</v>
      </c>
      <c r="J1314" s="65" t="s">
        <v>1243</v>
      </c>
      <c r="K1314" s="65" t="s">
        <v>875</v>
      </c>
      <c r="L1314" s="66">
        <v>46268</v>
      </c>
      <c r="M1314" s="65" t="s">
        <v>258</v>
      </c>
      <c r="N1314" s="65" t="s">
        <v>264</v>
      </c>
      <c r="O1314" s="65" t="s">
        <v>259</v>
      </c>
      <c r="P1314" s="66">
        <v>46268</v>
      </c>
      <c r="Q1314" s="31">
        <f t="shared" si="40"/>
        <v>821</v>
      </c>
      <c r="R1314" s="31">
        <f t="shared" si="41"/>
        <v>840</v>
      </c>
      <c r="S1314" s="29">
        <f>IF($Q1314&lt;Parâmetros!$E$19,$G1314-1,$G1314)</f>
        <v>46268</v>
      </c>
    </row>
    <row r="1315" spans="1:19" ht="15" customHeight="1" x14ac:dyDescent="0.25">
      <c r="A1315" s="122">
        <v>54747</v>
      </c>
      <c r="B1315" s="65" t="s">
        <v>207</v>
      </c>
      <c r="C1315" s="65" t="s">
        <v>290</v>
      </c>
      <c r="D1315" s="66">
        <v>46268</v>
      </c>
      <c r="E1315" s="67">
        <v>0.32</v>
      </c>
      <c r="F1315" s="65" t="s">
        <v>255</v>
      </c>
      <c r="G1315" s="66">
        <v>46268</v>
      </c>
      <c r="H1315">
        <v>40509510</v>
      </c>
      <c r="I1315">
        <v>10</v>
      </c>
      <c r="J1315" s="65" t="s">
        <v>1244</v>
      </c>
      <c r="K1315" s="65" t="s">
        <v>1116</v>
      </c>
      <c r="L1315" s="66">
        <v>46268</v>
      </c>
      <c r="M1315" s="65" t="s">
        <v>258</v>
      </c>
      <c r="N1315" s="65" t="s">
        <v>264</v>
      </c>
      <c r="O1315" s="65" t="s">
        <v>259</v>
      </c>
      <c r="P1315" s="66">
        <v>46268</v>
      </c>
      <c r="Q1315" s="31">
        <f t="shared" si="40"/>
        <v>841</v>
      </c>
      <c r="R1315" s="31">
        <f t="shared" si="41"/>
        <v>860</v>
      </c>
      <c r="S1315" s="29">
        <f>IF($Q1315&lt;Parâmetros!$E$19,$G1315-1,$G1315)</f>
        <v>46268</v>
      </c>
    </row>
    <row r="1316" spans="1:19" ht="15" customHeight="1" x14ac:dyDescent="0.25">
      <c r="A1316" s="122">
        <v>54747</v>
      </c>
      <c r="B1316" s="65" t="s">
        <v>207</v>
      </c>
      <c r="C1316" s="65" t="s">
        <v>290</v>
      </c>
      <c r="D1316" s="66">
        <v>46268</v>
      </c>
      <c r="E1316" s="67">
        <v>0.32</v>
      </c>
      <c r="F1316" s="65" t="s">
        <v>255</v>
      </c>
      <c r="G1316" s="66">
        <v>46268</v>
      </c>
      <c r="H1316">
        <v>40509511</v>
      </c>
      <c r="I1316">
        <v>10</v>
      </c>
      <c r="J1316" s="65" t="s">
        <v>1245</v>
      </c>
      <c r="K1316" s="65" t="s">
        <v>749</v>
      </c>
      <c r="L1316" s="66">
        <v>46268</v>
      </c>
      <c r="M1316" s="65" t="s">
        <v>258</v>
      </c>
      <c r="N1316" s="65" t="s">
        <v>264</v>
      </c>
      <c r="O1316" s="65" t="s">
        <v>259</v>
      </c>
      <c r="P1316" s="66">
        <v>46268</v>
      </c>
      <c r="Q1316" s="31">
        <f t="shared" si="40"/>
        <v>861</v>
      </c>
      <c r="R1316" s="31">
        <f t="shared" si="41"/>
        <v>880</v>
      </c>
      <c r="S1316" s="29">
        <f>IF($Q1316&lt;Parâmetros!$E$19,$G1316-1,$G1316)</f>
        <v>46268</v>
      </c>
    </row>
    <row r="1317" spans="1:19" ht="15" customHeight="1" x14ac:dyDescent="0.25">
      <c r="A1317" s="122">
        <v>54747</v>
      </c>
      <c r="B1317" s="65" t="s">
        <v>207</v>
      </c>
      <c r="C1317" s="65" t="s">
        <v>290</v>
      </c>
      <c r="D1317" s="66">
        <v>46268</v>
      </c>
      <c r="E1317" s="67">
        <v>0.32</v>
      </c>
      <c r="F1317" s="65" t="s">
        <v>255</v>
      </c>
      <c r="G1317" s="66">
        <v>46268</v>
      </c>
      <c r="H1317">
        <v>40509508</v>
      </c>
      <c r="I1317">
        <v>10</v>
      </c>
      <c r="J1317" s="65" t="s">
        <v>1246</v>
      </c>
      <c r="K1317" s="65" t="s">
        <v>321</v>
      </c>
      <c r="L1317" s="66">
        <v>46268</v>
      </c>
      <c r="M1317" s="65" t="s">
        <v>258</v>
      </c>
      <c r="N1317" s="65" t="s">
        <v>264</v>
      </c>
      <c r="O1317" s="65" t="s">
        <v>259</v>
      </c>
      <c r="P1317" s="66">
        <v>46268</v>
      </c>
      <c r="Q1317" s="31">
        <f t="shared" si="40"/>
        <v>881</v>
      </c>
      <c r="R1317" s="31">
        <f t="shared" si="41"/>
        <v>900</v>
      </c>
      <c r="S1317" s="29">
        <f>IF($Q1317&lt;Parâmetros!$E$19,$G1317-1,$G1317)</f>
        <v>46268</v>
      </c>
    </row>
    <row r="1318" spans="1:19" ht="15" customHeight="1" x14ac:dyDescent="0.25">
      <c r="A1318" s="122">
        <v>54747</v>
      </c>
      <c r="B1318" s="65" t="s">
        <v>207</v>
      </c>
      <c r="C1318" s="65" t="s">
        <v>290</v>
      </c>
      <c r="D1318" s="66">
        <v>46268</v>
      </c>
      <c r="E1318" s="67">
        <v>0.32</v>
      </c>
      <c r="F1318" s="65" t="s">
        <v>255</v>
      </c>
      <c r="G1318" s="66">
        <v>46268</v>
      </c>
      <c r="H1318">
        <v>40509527</v>
      </c>
      <c r="I1318">
        <v>10</v>
      </c>
      <c r="J1318" s="65" t="s">
        <v>1050</v>
      </c>
      <c r="K1318" s="65" t="s">
        <v>297</v>
      </c>
      <c r="L1318" s="66">
        <v>46268</v>
      </c>
      <c r="M1318" s="65" t="s">
        <v>258</v>
      </c>
      <c r="N1318" s="65" t="s">
        <v>264</v>
      </c>
      <c r="O1318" s="65" t="s">
        <v>259</v>
      </c>
      <c r="P1318" s="66">
        <v>46268</v>
      </c>
      <c r="Q1318" s="31">
        <f t="shared" si="40"/>
        <v>901</v>
      </c>
      <c r="R1318" s="31">
        <f t="shared" si="41"/>
        <v>920</v>
      </c>
      <c r="S1318" s="29">
        <f>IF($Q1318&lt;Parâmetros!$E$19,$G1318-1,$G1318)</f>
        <v>46268</v>
      </c>
    </row>
    <row r="1319" spans="1:19" ht="15" customHeight="1" x14ac:dyDescent="0.25">
      <c r="A1319" s="122">
        <v>54747</v>
      </c>
      <c r="B1319" s="65" t="s">
        <v>207</v>
      </c>
      <c r="C1319" s="65" t="s">
        <v>290</v>
      </c>
      <c r="D1319" s="66">
        <v>46268</v>
      </c>
      <c r="E1319" s="67">
        <v>0.32</v>
      </c>
      <c r="F1319" s="65" t="s">
        <v>255</v>
      </c>
      <c r="G1319" s="66">
        <v>46268</v>
      </c>
      <c r="H1319">
        <v>40509531</v>
      </c>
      <c r="I1319">
        <v>10</v>
      </c>
      <c r="J1319" s="65" t="s">
        <v>1247</v>
      </c>
      <c r="K1319" s="65" t="s">
        <v>300</v>
      </c>
      <c r="L1319" s="66">
        <v>46268</v>
      </c>
      <c r="M1319" s="65" t="s">
        <v>258</v>
      </c>
      <c r="N1319" s="65" t="s">
        <v>264</v>
      </c>
      <c r="O1319" s="65" t="s">
        <v>259</v>
      </c>
      <c r="P1319" s="66">
        <v>46268</v>
      </c>
      <c r="Q1319" s="31">
        <f t="shared" si="40"/>
        <v>921</v>
      </c>
      <c r="R1319" s="31">
        <f t="shared" si="41"/>
        <v>940</v>
      </c>
      <c r="S1319" s="29">
        <f>IF($Q1319&lt;Parâmetros!$E$19,$G1319-1,$G1319)</f>
        <v>46268</v>
      </c>
    </row>
    <row r="1320" spans="1:19" ht="15" customHeight="1" x14ac:dyDescent="0.25">
      <c r="A1320" s="122">
        <v>54747</v>
      </c>
      <c r="B1320" s="65" t="s">
        <v>207</v>
      </c>
      <c r="C1320" s="65" t="s">
        <v>290</v>
      </c>
      <c r="D1320" s="66">
        <v>46268</v>
      </c>
      <c r="E1320" s="67">
        <v>0.32</v>
      </c>
      <c r="F1320" s="65" t="s">
        <v>255</v>
      </c>
      <c r="G1320" s="66">
        <v>46268</v>
      </c>
      <c r="H1320">
        <v>40509532</v>
      </c>
      <c r="I1320">
        <v>10</v>
      </c>
      <c r="J1320" s="65" t="s">
        <v>1248</v>
      </c>
      <c r="K1320" s="65" t="s">
        <v>869</v>
      </c>
      <c r="L1320" s="66">
        <v>46268</v>
      </c>
      <c r="M1320" s="65" t="s">
        <v>258</v>
      </c>
      <c r="N1320" s="65" t="s">
        <v>264</v>
      </c>
      <c r="O1320" s="65" t="s">
        <v>259</v>
      </c>
      <c r="P1320" s="66">
        <v>46268</v>
      </c>
      <c r="Q1320" s="31">
        <f t="shared" si="40"/>
        <v>941</v>
      </c>
      <c r="R1320" s="31">
        <f t="shared" si="41"/>
        <v>960</v>
      </c>
      <c r="S1320" s="29">
        <f>IF($Q1320&lt;Parâmetros!$E$19,$G1320-1,$G1320)</f>
        <v>46268</v>
      </c>
    </row>
    <row r="1321" spans="1:19" ht="15" customHeight="1" x14ac:dyDescent="0.25">
      <c r="A1321" s="122">
        <v>54747</v>
      </c>
      <c r="B1321" s="65" t="s">
        <v>207</v>
      </c>
      <c r="C1321" s="65" t="s">
        <v>290</v>
      </c>
      <c r="D1321" s="66">
        <v>46268</v>
      </c>
      <c r="E1321" s="67">
        <v>0.32</v>
      </c>
      <c r="F1321" s="65" t="s">
        <v>255</v>
      </c>
      <c r="G1321" s="66">
        <v>46268</v>
      </c>
      <c r="H1321">
        <v>40509509</v>
      </c>
      <c r="I1321">
        <v>10</v>
      </c>
      <c r="J1321" s="65" t="s">
        <v>1249</v>
      </c>
      <c r="K1321" s="65" t="s">
        <v>1250</v>
      </c>
      <c r="L1321" s="66">
        <v>46268</v>
      </c>
      <c r="M1321" s="65" t="s">
        <v>258</v>
      </c>
      <c r="N1321" s="65" t="s">
        <v>264</v>
      </c>
      <c r="O1321" s="65" t="s">
        <v>259</v>
      </c>
      <c r="P1321" s="66">
        <v>46268</v>
      </c>
      <c r="Q1321" s="31">
        <f t="shared" si="40"/>
        <v>961</v>
      </c>
      <c r="R1321" s="31">
        <f t="shared" si="41"/>
        <v>980</v>
      </c>
      <c r="S1321" s="29">
        <f>IF($Q1321&lt;Parâmetros!$E$19,$G1321-1,$G1321)</f>
        <v>46268</v>
      </c>
    </row>
    <row r="1322" spans="1:19" ht="15" customHeight="1" x14ac:dyDescent="0.25">
      <c r="A1322" s="122">
        <v>54747</v>
      </c>
      <c r="B1322" s="65" t="s">
        <v>207</v>
      </c>
      <c r="C1322" s="65" t="s">
        <v>290</v>
      </c>
      <c r="D1322" s="66">
        <v>46270</v>
      </c>
      <c r="E1322" s="67">
        <v>0.5</v>
      </c>
      <c r="F1322" s="65" t="s">
        <v>255</v>
      </c>
      <c r="G1322" s="66">
        <v>46269</v>
      </c>
      <c r="H1322">
        <v>40509506</v>
      </c>
      <c r="I1322">
        <v>10</v>
      </c>
      <c r="J1322" s="65" t="s">
        <v>289</v>
      </c>
      <c r="K1322" s="65" t="s">
        <v>1991</v>
      </c>
      <c r="L1322" s="66">
        <v>46269</v>
      </c>
      <c r="M1322" s="65" t="s">
        <v>258</v>
      </c>
      <c r="N1322" s="65" t="s">
        <v>264</v>
      </c>
      <c r="O1322" s="65" t="s">
        <v>259</v>
      </c>
      <c r="P1322" s="66">
        <v>46270</v>
      </c>
      <c r="Q1322" s="31">
        <f t="shared" si="40"/>
        <v>440</v>
      </c>
      <c r="R1322" s="31">
        <f t="shared" si="41"/>
        <v>470</v>
      </c>
      <c r="S1322" s="29">
        <f>IF($Q1322&lt;Parâmetros!$E$19,$G1322-1,$G1322)</f>
        <v>46269</v>
      </c>
    </row>
    <row r="1323" spans="1:19" ht="15" customHeight="1" x14ac:dyDescent="0.25">
      <c r="A1323" s="122">
        <v>54747</v>
      </c>
      <c r="B1323" s="65" t="s">
        <v>207</v>
      </c>
      <c r="C1323" s="65" t="s">
        <v>290</v>
      </c>
      <c r="D1323" s="66">
        <v>46270</v>
      </c>
      <c r="E1323" s="67">
        <v>0.65</v>
      </c>
      <c r="F1323" s="65" t="s">
        <v>255</v>
      </c>
      <c r="G1323" s="66">
        <v>46269</v>
      </c>
      <c r="H1323">
        <v>40509507</v>
      </c>
      <c r="I1323">
        <v>10</v>
      </c>
      <c r="J1323" s="65" t="s">
        <v>1992</v>
      </c>
      <c r="K1323" s="65" t="s">
        <v>1485</v>
      </c>
      <c r="L1323" s="66">
        <v>46269</v>
      </c>
      <c r="M1323" s="65" t="s">
        <v>258</v>
      </c>
      <c r="N1323" s="65" t="s">
        <v>264</v>
      </c>
      <c r="O1323" s="65" t="s">
        <v>259</v>
      </c>
      <c r="P1323" s="66">
        <v>46270</v>
      </c>
      <c r="Q1323" s="31">
        <f t="shared" si="40"/>
        <v>471</v>
      </c>
      <c r="R1323" s="31">
        <f t="shared" si="41"/>
        <v>510</v>
      </c>
      <c r="S1323" s="29">
        <f>IF($Q1323&lt;Parâmetros!$E$19,$G1323-1,$G1323)</f>
        <v>46269</v>
      </c>
    </row>
    <row r="1324" spans="1:19" ht="15" customHeight="1" x14ac:dyDescent="0.25">
      <c r="A1324" s="122">
        <v>54747</v>
      </c>
      <c r="B1324" s="65" t="s">
        <v>207</v>
      </c>
      <c r="C1324" s="65" t="s">
        <v>290</v>
      </c>
      <c r="D1324" s="66">
        <v>46270</v>
      </c>
      <c r="E1324" s="67">
        <v>0.48</v>
      </c>
      <c r="F1324" s="65" t="s">
        <v>255</v>
      </c>
      <c r="G1324" s="66">
        <v>46269</v>
      </c>
      <c r="H1324">
        <v>40509528</v>
      </c>
      <c r="I1324">
        <v>10</v>
      </c>
      <c r="J1324" s="65" t="s">
        <v>1993</v>
      </c>
      <c r="K1324" s="65" t="s">
        <v>1151</v>
      </c>
      <c r="L1324" s="66">
        <v>46269</v>
      </c>
      <c r="M1324" s="65" t="s">
        <v>258</v>
      </c>
      <c r="N1324" s="65" t="s">
        <v>264</v>
      </c>
      <c r="O1324" s="65" t="s">
        <v>259</v>
      </c>
      <c r="P1324" s="66">
        <v>46270</v>
      </c>
      <c r="Q1324" s="31">
        <f t="shared" si="40"/>
        <v>511</v>
      </c>
      <c r="R1324" s="31">
        <f t="shared" si="41"/>
        <v>540</v>
      </c>
      <c r="S1324" s="29">
        <f>IF($Q1324&lt;Parâmetros!$E$19,$G1324-1,$G1324)</f>
        <v>46269</v>
      </c>
    </row>
    <row r="1325" spans="1:19" ht="15" customHeight="1" x14ac:dyDescent="0.25">
      <c r="A1325" s="122">
        <v>54747</v>
      </c>
      <c r="B1325" s="65" t="s">
        <v>207</v>
      </c>
      <c r="C1325" s="65" t="s">
        <v>290</v>
      </c>
      <c r="D1325" s="66">
        <v>46270</v>
      </c>
      <c r="E1325" s="67">
        <v>0.82</v>
      </c>
      <c r="F1325" s="65" t="s">
        <v>255</v>
      </c>
      <c r="G1325" s="66">
        <v>46269</v>
      </c>
      <c r="H1325">
        <v>40509467</v>
      </c>
      <c r="I1325">
        <v>10</v>
      </c>
      <c r="J1325" s="65" t="s">
        <v>750</v>
      </c>
      <c r="K1325" s="65" t="s">
        <v>1994</v>
      </c>
      <c r="L1325" s="66">
        <v>46269</v>
      </c>
      <c r="M1325" s="65" t="s">
        <v>258</v>
      </c>
      <c r="N1325" s="65" t="s">
        <v>264</v>
      </c>
      <c r="O1325" s="65" t="s">
        <v>259</v>
      </c>
      <c r="P1325" s="66">
        <v>46270</v>
      </c>
      <c r="Q1325" s="31">
        <f t="shared" si="40"/>
        <v>541</v>
      </c>
      <c r="R1325" s="31">
        <f t="shared" si="41"/>
        <v>590</v>
      </c>
      <c r="S1325" s="29">
        <f>IF($Q1325&lt;Parâmetros!$E$19,$G1325-1,$G1325)</f>
        <v>46269</v>
      </c>
    </row>
    <row r="1326" spans="1:19" ht="15" customHeight="1" x14ac:dyDescent="0.25">
      <c r="A1326" s="122">
        <v>54747</v>
      </c>
      <c r="B1326" s="65" t="s">
        <v>207</v>
      </c>
      <c r="C1326" s="65" t="s">
        <v>290</v>
      </c>
      <c r="D1326" s="66">
        <v>46270</v>
      </c>
      <c r="E1326" s="67">
        <v>0.48</v>
      </c>
      <c r="F1326" s="65" t="s">
        <v>255</v>
      </c>
      <c r="G1326" s="66">
        <v>46269</v>
      </c>
      <c r="H1326">
        <v>40509533</v>
      </c>
      <c r="I1326">
        <v>10</v>
      </c>
      <c r="J1326" s="65" t="s">
        <v>1995</v>
      </c>
      <c r="K1326" s="65" t="s">
        <v>1996</v>
      </c>
      <c r="L1326" s="66">
        <v>46269</v>
      </c>
      <c r="M1326" s="65" t="s">
        <v>258</v>
      </c>
      <c r="N1326" s="65" t="s">
        <v>264</v>
      </c>
      <c r="O1326" s="65" t="s">
        <v>259</v>
      </c>
      <c r="P1326" s="66">
        <v>46270</v>
      </c>
      <c r="Q1326" s="31">
        <f t="shared" si="40"/>
        <v>591</v>
      </c>
      <c r="R1326" s="31">
        <f t="shared" si="41"/>
        <v>620</v>
      </c>
      <c r="S1326" s="29">
        <f>IF($Q1326&lt;Parâmetros!$E$19,$G1326-1,$G1326)</f>
        <v>46269</v>
      </c>
    </row>
    <row r="1327" spans="1:19" ht="15" customHeight="1" x14ac:dyDescent="0.25">
      <c r="A1327" s="122">
        <v>54747</v>
      </c>
      <c r="B1327" s="65" t="s">
        <v>207</v>
      </c>
      <c r="C1327" s="65" t="s">
        <v>290</v>
      </c>
      <c r="D1327" s="66">
        <v>46270</v>
      </c>
      <c r="E1327" s="67">
        <v>0.65</v>
      </c>
      <c r="F1327" s="65" t="s">
        <v>255</v>
      </c>
      <c r="G1327" s="66">
        <v>46269</v>
      </c>
      <c r="H1327">
        <v>40509512</v>
      </c>
      <c r="I1327">
        <v>10</v>
      </c>
      <c r="J1327" s="65" t="s">
        <v>1997</v>
      </c>
      <c r="K1327" s="65" t="s">
        <v>1234</v>
      </c>
      <c r="L1327" s="66">
        <v>46269</v>
      </c>
      <c r="M1327" s="65" t="s">
        <v>258</v>
      </c>
      <c r="N1327" s="65" t="s">
        <v>264</v>
      </c>
      <c r="O1327" s="65" t="s">
        <v>259</v>
      </c>
      <c r="P1327" s="66">
        <v>46270</v>
      </c>
      <c r="Q1327" s="31">
        <f t="shared" si="40"/>
        <v>621</v>
      </c>
      <c r="R1327" s="31">
        <f t="shared" si="41"/>
        <v>660</v>
      </c>
      <c r="S1327" s="29">
        <f>IF($Q1327&lt;Parâmetros!$E$19,$G1327-1,$G1327)</f>
        <v>46269</v>
      </c>
    </row>
    <row r="1328" spans="1:19" ht="15" customHeight="1" x14ac:dyDescent="0.25">
      <c r="A1328" s="122">
        <v>54747</v>
      </c>
      <c r="B1328" s="65" t="s">
        <v>207</v>
      </c>
      <c r="C1328" s="65" t="s">
        <v>290</v>
      </c>
      <c r="D1328" s="66">
        <v>46270</v>
      </c>
      <c r="E1328" s="67">
        <v>0.33</v>
      </c>
      <c r="F1328" s="65" t="s">
        <v>255</v>
      </c>
      <c r="G1328" s="66">
        <v>46269</v>
      </c>
      <c r="H1328">
        <v>40509530</v>
      </c>
      <c r="I1328">
        <v>10</v>
      </c>
      <c r="J1328" s="65" t="s">
        <v>294</v>
      </c>
      <c r="K1328" s="65" t="s">
        <v>1238</v>
      </c>
      <c r="L1328" s="66">
        <v>46269</v>
      </c>
      <c r="M1328" s="65" t="s">
        <v>258</v>
      </c>
      <c r="N1328" s="65" t="s">
        <v>264</v>
      </c>
      <c r="O1328" s="65" t="s">
        <v>259</v>
      </c>
      <c r="P1328" s="66">
        <v>46270</v>
      </c>
      <c r="Q1328" s="31">
        <f t="shared" si="40"/>
        <v>720</v>
      </c>
      <c r="R1328" s="31">
        <f t="shared" si="41"/>
        <v>740</v>
      </c>
      <c r="S1328" s="29">
        <f>IF($Q1328&lt;Parâmetros!$E$19,$G1328-1,$G1328)</f>
        <v>46269</v>
      </c>
    </row>
    <row r="1329" spans="1:19" ht="15" customHeight="1" x14ac:dyDescent="0.25">
      <c r="A1329" s="122">
        <v>54747</v>
      </c>
      <c r="B1329" s="65" t="s">
        <v>207</v>
      </c>
      <c r="C1329" s="65" t="s">
        <v>290</v>
      </c>
      <c r="D1329" s="66">
        <v>46270</v>
      </c>
      <c r="E1329" s="67">
        <v>0.32</v>
      </c>
      <c r="F1329" s="65" t="s">
        <v>255</v>
      </c>
      <c r="G1329" s="66">
        <v>46269</v>
      </c>
      <c r="H1329">
        <v>40509513</v>
      </c>
      <c r="I1329">
        <v>10</v>
      </c>
      <c r="J1329" s="65" t="s">
        <v>1239</v>
      </c>
      <c r="K1329" s="65" t="s">
        <v>305</v>
      </c>
      <c r="L1329" s="66">
        <v>46269</v>
      </c>
      <c r="M1329" s="65" t="s">
        <v>258</v>
      </c>
      <c r="N1329" s="65" t="s">
        <v>264</v>
      </c>
      <c r="O1329" s="65" t="s">
        <v>259</v>
      </c>
      <c r="P1329" s="66">
        <v>46270</v>
      </c>
      <c r="Q1329" s="31">
        <f t="shared" si="40"/>
        <v>741</v>
      </c>
      <c r="R1329" s="31">
        <f t="shared" si="41"/>
        <v>760</v>
      </c>
      <c r="S1329" s="29">
        <f>IF($Q1329&lt;Parâmetros!$E$19,$G1329-1,$G1329)</f>
        <v>46269</v>
      </c>
    </row>
    <row r="1330" spans="1:19" ht="15" customHeight="1" x14ac:dyDescent="0.25">
      <c r="A1330" s="122">
        <v>54747</v>
      </c>
      <c r="B1330" s="65" t="s">
        <v>207</v>
      </c>
      <c r="C1330" s="65" t="s">
        <v>290</v>
      </c>
      <c r="D1330" s="66">
        <v>46270</v>
      </c>
      <c r="E1330" s="67">
        <v>0.32</v>
      </c>
      <c r="F1330" s="65" t="s">
        <v>255</v>
      </c>
      <c r="G1330" s="66">
        <v>46269</v>
      </c>
      <c r="H1330">
        <v>40509522</v>
      </c>
      <c r="I1330">
        <v>10</v>
      </c>
      <c r="J1330" s="65" t="s">
        <v>1998</v>
      </c>
      <c r="K1330" s="65" t="s">
        <v>1053</v>
      </c>
      <c r="L1330" s="66">
        <v>46269</v>
      </c>
      <c r="M1330" s="65" t="s">
        <v>258</v>
      </c>
      <c r="N1330" s="65" t="s">
        <v>264</v>
      </c>
      <c r="O1330" s="65" t="s">
        <v>259</v>
      </c>
      <c r="P1330" s="66">
        <v>46270</v>
      </c>
      <c r="Q1330" s="31">
        <f t="shared" si="40"/>
        <v>761</v>
      </c>
      <c r="R1330" s="31">
        <f t="shared" si="41"/>
        <v>780</v>
      </c>
      <c r="S1330" s="29">
        <f>IF($Q1330&lt;Parâmetros!$E$19,$G1330-1,$G1330)</f>
        <v>46269</v>
      </c>
    </row>
    <row r="1331" spans="1:19" ht="15" customHeight="1" x14ac:dyDescent="0.25">
      <c r="A1331" s="122">
        <v>54747</v>
      </c>
      <c r="B1331" s="65" t="s">
        <v>207</v>
      </c>
      <c r="C1331" s="65" t="s">
        <v>290</v>
      </c>
      <c r="D1331" s="66">
        <v>46270</v>
      </c>
      <c r="E1331" s="67">
        <v>0.32</v>
      </c>
      <c r="F1331" s="65" t="s">
        <v>255</v>
      </c>
      <c r="G1331" s="66">
        <v>46269</v>
      </c>
      <c r="H1331">
        <v>40509523</v>
      </c>
      <c r="I1331">
        <v>10</v>
      </c>
      <c r="J1331" s="65" t="s">
        <v>1240</v>
      </c>
      <c r="K1331" s="65" t="s">
        <v>1241</v>
      </c>
      <c r="L1331" s="66">
        <v>46269</v>
      </c>
      <c r="M1331" s="65" t="s">
        <v>258</v>
      </c>
      <c r="N1331" s="65" t="s">
        <v>264</v>
      </c>
      <c r="O1331" s="65" t="s">
        <v>259</v>
      </c>
      <c r="P1331" s="66">
        <v>46270</v>
      </c>
      <c r="Q1331" s="31">
        <f t="shared" si="40"/>
        <v>781</v>
      </c>
      <c r="R1331" s="31">
        <f t="shared" si="41"/>
        <v>800</v>
      </c>
      <c r="S1331" s="29">
        <f>IF($Q1331&lt;Parâmetros!$E$19,$G1331-1,$G1331)</f>
        <v>46269</v>
      </c>
    </row>
    <row r="1332" spans="1:19" ht="15" customHeight="1" x14ac:dyDescent="0.25">
      <c r="A1332" s="122">
        <v>54747</v>
      </c>
      <c r="B1332" s="65" t="s">
        <v>207</v>
      </c>
      <c r="C1332" s="65" t="s">
        <v>290</v>
      </c>
      <c r="D1332" s="66">
        <v>46270</v>
      </c>
      <c r="E1332" s="67">
        <v>0.32</v>
      </c>
      <c r="F1332" s="65" t="s">
        <v>255</v>
      </c>
      <c r="G1332" s="66">
        <v>46269</v>
      </c>
      <c r="H1332">
        <v>40509524</v>
      </c>
      <c r="I1332">
        <v>10</v>
      </c>
      <c r="J1332" s="65" t="s">
        <v>1242</v>
      </c>
      <c r="K1332" s="65" t="s">
        <v>891</v>
      </c>
      <c r="L1332" s="66">
        <v>46269</v>
      </c>
      <c r="M1332" s="65" t="s">
        <v>258</v>
      </c>
      <c r="N1332" s="65" t="s">
        <v>264</v>
      </c>
      <c r="O1332" s="65" t="s">
        <v>259</v>
      </c>
      <c r="P1332" s="66">
        <v>46270</v>
      </c>
      <c r="Q1332" s="31">
        <f t="shared" si="40"/>
        <v>801</v>
      </c>
      <c r="R1332" s="31">
        <f t="shared" si="41"/>
        <v>820</v>
      </c>
      <c r="S1332" s="29">
        <f>IF($Q1332&lt;Parâmetros!$E$19,$G1332-1,$G1332)</f>
        <v>46269</v>
      </c>
    </row>
    <row r="1333" spans="1:19" ht="15" customHeight="1" x14ac:dyDescent="0.25">
      <c r="A1333" s="122">
        <v>54747</v>
      </c>
      <c r="B1333" s="65" t="s">
        <v>207</v>
      </c>
      <c r="C1333" s="65" t="s">
        <v>290</v>
      </c>
      <c r="D1333" s="66">
        <v>46270</v>
      </c>
      <c r="E1333" s="67">
        <v>0.48</v>
      </c>
      <c r="F1333" s="65" t="s">
        <v>255</v>
      </c>
      <c r="G1333" s="66">
        <v>46269</v>
      </c>
      <c r="H1333">
        <v>40509435</v>
      </c>
      <c r="I1333">
        <v>10</v>
      </c>
      <c r="J1333" s="65" t="s">
        <v>1243</v>
      </c>
      <c r="K1333" s="65" t="s">
        <v>1229</v>
      </c>
      <c r="L1333" s="66">
        <v>46269</v>
      </c>
      <c r="M1333" s="65" t="s">
        <v>258</v>
      </c>
      <c r="N1333" s="65" t="s">
        <v>264</v>
      </c>
      <c r="O1333" s="65" t="s">
        <v>259</v>
      </c>
      <c r="P1333" s="66">
        <v>46270</v>
      </c>
      <c r="Q1333" s="31">
        <f t="shared" si="40"/>
        <v>821</v>
      </c>
      <c r="R1333" s="31">
        <f t="shared" si="41"/>
        <v>850</v>
      </c>
      <c r="S1333" s="29">
        <f>IF($Q1333&lt;Parâmetros!$E$19,$G1333-1,$G1333)</f>
        <v>46269</v>
      </c>
    </row>
    <row r="1334" spans="1:19" ht="15" customHeight="1" x14ac:dyDescent="0.25">
      <c r="A1334" s="122">
        <v>54747</v>
      </c>
      <c r="B1334" s="65" t="s">
        <v>207</v>
      </c>
      <c r="C1334" s="65" t="s">
        <v>290</v>
      </c>
      <c r="D1334" s="66">
        <v>46270</v>
      </c>
      <c r="E1334" s="67">
        <v>0.48</v>
      </c>
      <c r="F1334" s="65" t="s">
        <v>255</v>
      </c>
      <c r="G1334" s="66">
        <v>46269</v>
      </c>
      <c r="H1334">
        <v>40509436</v>
      </c>
      <c r="I1334">
        <v>10</v>
      </c>
      <c r="J1334" s="65" t="s">
        <v>1999</v>
      </c>
      <c r="K1334" s="65" t="s">
        <v>749</v>
      </c>
      <c r="L1334" s="66">
        <v>46269</v>
      </c>
      <c r="M1334" s="65" t="s">
        <v>258</v>
      </c>
      <c r="N1334" s="65" t="s">
        <v>264</v>
      </c>
      <c r="O1334" s="65" t="s">
        <v>259</v>
      </c>
      <c r="P1334" s="66">
        <v>46270</v>
      </c>
      <c r="Q1334" s="31">
        <f t="shared" si="40"/>
        <v>851</v>
      </c>
      <c r="R1334" s="31">
        <f t="shared" si="41"/>
        <v>880</v>
      </c>
      <c r="S1334" s="29">
        <f>IF($Q1334&lt;Parâmetros!$E$19,$G1334-1,$G1334)</f>
        <v>46269</v>
      </c>
    </row>
    <row r="1335" spans="1:19" ht="15" customHeight="1" x14ac:dyDescent="0.25">
      <c r="A1335" s="122">
        <v>54747</v>
      </c>
      <c r="B1335" s="65" t="s">
        <v>207</v>
      </c>
      <c r="C1335" s="65" t="s">
        <v>290</v>
      </c>
      <c r="D1335" s="66">
        <v>46270</v>
      </c>
      <c r="E1335" s="67">
        <v>0.48</v>
      </c>
      <c r="F1335" s="65" t="s">
        <v>255</v>
      </c>
      <c r="G1335" s="66">
        <v>46269</v>
      </c>
      <c r="H1335">
        <v>40509437</v>
      </c>
      <c r="I1335">
        <v>10</v>
      </c>
      <c r="J1335" s="65" t="s">
        <v>1246</v>
      </c>
      <c r="K1335" s="65" t="s">
        <v>2000</v>
      </c>
      <c r="L1335" s="66">
        <v>46269</v>
      </c>
      <c r="M1335" s="65" t="s">
        <v>258</v>
      </c>
      <c r="N1335" s="65" t="s">
        <v>264</v>
      </c>
      <c r="O1335" s="65" t="s">
        <v>259</v>
      </c>
      <c r="P1335" s="66">
        <v>46270</v>
      </c>
      <c r="Q1335" s="31">
        <f t="shared" si="40"/>
        <v>881</v>
      </c>
      <c r="R1335" s="31">
        <f t="shared" si="41"/>
        <v>910</v>
      </c>
      <c r="S1335" s="29">
        <f>IF($Q1335&lt;Parâmetros!$E$19,$G1335-1,$G1335)</f>
        <v>46269</v>
      </c>
    </row>
    <row r="1336" spans="1:19" ht="15" customHeight="1" x14ac:dyDescent="0.25">
      <c r="A1336" s="122">
        <v>54747</v>
      </c>
      <c r="B1336" s="65" t="s">
        <v>207</v>
      </c>
      <c r="C1336" s="65" t="s">
        <v>290</v>
      </c>
      <c r="D1336" s="66">
        <v>46270</v>
      </c>
      <c r="E1336" s="67">
        <v>0.48</v>
      </c>
      <c r="F1336" s="65" t="s">
        <v>255</v>
      </c>
      <c r="G1336" s="66">
        <v>46269</v>
      </c>
      <c r="H1336">
        <v>40509438</v>
      </c>
      <c r="I1336">
        <v>10</v>
      </c>
      <c r="J1336" s="65" t="s">
        <v>2001</v>
      </c>
      <c r="K1336" s="65" t="s">
        <v>300</v>
      </c>
      <c r="L1336" s="66">
        <v>46269</v>
      </c>
      <c r="M1336" s="65" t="s">
        <v>258</v>
      </c>
      <c r="N1336">
        <v>3011429</v>
      </c>
      <c r="O1336" s="65" t="s">
        <v>259</v>
      </c>
      <c r="P1336" s="66">
        <v>46270</v>
      </c>
      <c r="Q1336" s="31">
        <f t="shared" si="40"/>
        <v>911</v>
      </c>
      <c r="R1336" s="31">
        <f t="shared" si="41"/>
        <v>940</v>
      </c>
      <c r="S1336" s="29">
        <f>IF($Q1336&lt;Parâmetros!$E$19,$G1336-1,$G1336)</f>
        <v>46269</v>
      </c>
    </row>
    <row r="1337" spans="1:19" ht="15" customHeight="1" x14ac:dyDescent="0.25">
      <c r="A1337" s="122">
        <v>54747</v>
      </c>
      <c r="B1337" s="65" t="s">
        <v>207</v>
      </c>
      <c r="C1337" s="65" t="s">
        <v>290</v>
      </c>
      <c r="D1337" s="66">
        <v>46270</v>
      </c>
      <c r="E1337" s="67">
        <v>0.32</v>
      </c>
      <c r="F1337" s="65" t="s">
        <v>255</v>
      </c>
      <c r="G1337" s="66">
        <v>46269</v>
      </c>
      <c r="H1337">
        <v>40509495</v>
      </c>
      <c r="I1337">
        <v>10</v>
      </c>
      <c r="J1337" s="65" t="s">
        <v>1248</v>
      </c>
      <c r="K1337" s="65" t="s">
        <v>869</v>
      </c>
      <c r="L1337" s="66">
        <v>46269</v>
      </c>
      <c r="M1337" s="65" t="s">
        <v>258</v>
      </c>
      <c r="N1337" s="65" t="s">
        <v>264</v>
      </c>
      <c r="O1337" s="65" t="s">
        <v>259</v>
      </c>
      <c r="P1337" s="66">
        <v>46270</v>
      </c>
      <c r="Q1337" s="31">
        <f t="shared" si="40"/>
        <v>941</v>
      </c>
      <c r="R1337" s="31">
        <f t="shared" si="41"/>
        <v>960</v>
      </c>
      <c r="S1337" s="29">
        <f>IF($Q1337&lt;Parâmetros!$E$19,$G1337-1,$G1337)</f>
        <v>46269</v>
      </c>
    </row>
    <row r="1338" spans="1:19" ht="15" customHeight="1" x14ac:dyDescent="0.25">
      <c r="A1338" s="122">
        <v>54747</v>
      </c>
      <c r="B1338" s="65" t="s">
        <v>207</v>
      </c>
      <c r="C1338" s="65" t="s">
        <v>290</v>
      </c>
      <c r="D1338" s="66">
        <v>46270</v>
      </c>
      <c r="E1338" s="67">
        <v>0.32</v>
      </c>
      <c r="F1338" s="65" t="s">
        <v>255</v>
      </c>
      <c r="G1338" s="66">
        <v>46269</v>
      </c>
      <c r="H1338">
        <v>40509496</v>
      </c>
      <c r="I1338">
        <v>10</v>
      </c>
      <c r="J1338" s="65" t="s">
        <v>1249</v>
      </c>
      <c r="K1338" s="65" t="s">
        <v>1250</v>
      </c>
      <c r="L1338" s="66">
        <v>46269</v>
      </c>
      <c r="M1338" s="65" t="s">
        <v>258</v>
      </c>
      <c r="N1338" s="65" t="s">
        <v>264</v>
      </c>
      <c r="O1338" s="65" t="s">
        <v>259</v>
      </c>
      <c r="P1338" s="66">
        <v>46270</v>
      </c>
      <c r="Q1338" s="31">
        <f t="shared" si="40"/>
        <v>961</v>
      </c>
      <c r="R1338" s="31">
        <f t="shared" si="41"/>
        <v>980</v>
      </c>
      <c r="S1338" s="29">
        <f>IF($Q1338&lt;Parâmetros!$E$19,$G1338-1,$G1338)</f>
        <v>46269</v>
      </c>
    </row>
    <row r="1339" spans="1:19" ht="15" customHeight="1" x14ac:dyDescent="0.25">
      <c r="A1339" s="122">
        <v>54747</v>
      </c>
      <c r="B1339" s="65" t="s">
        <v>207</v>
      </c>
      <c r="C1339" s="65" t="s">
        <v>290</v>
      </c>
      <c r="D1339" s="66">
        <v>46270</v>
      </c>
      <c r="E1339" s="67">
        <v>0.32</v>
      </c>
      <c r="F1339" s="65" t="s">
        <v>255</v>
      </c>
      <c r="G1339" s="66">
        <v>46269</v>
      </c>
      <c r="H1339">
        <v>40509497</v>
      </c>
      <c r="I1339">
        <v>10</v>
      </c>
      <c r="J1339" s="65" t="s">
        <v>2002</v>
      </c>
      <c r="K1339" s="65" t="s">
        <v>307</v>
      </c>
      <c r="L1339" s="66">
        <v>46269</v>
      </c>
      <c r="M1339" s="65" t="s">
        <v>258</v>
      </c>
      <c r="N1339" s="65" t="s">
        <v>264</v>
      </c>
      <c r="O1339" s="65" t="s">
        <v>259</v>
      </c>
      <c r="P1339" s="66">
        <v>46270</v>
      </c>
      <c r="Q1339" s="31">
        <f t="shared" ref="Q1339:Q1401" si="42">IFERROR(VALUE(LEFT($J1339,2))*60+VALUE(MID($J1339,4,2)),9999)</f>
        <v>981</v>
      </c>
      <c r="R1339" s="31">
        <f t="shared" ref="R1339:R1401" si="43">IFERROR(VALUE(LEFT($K1339,2))*60+VALUE(MID($K1339,4,2)),"")</f>
        <v>1000</v>
      </c>
      <c r="S1339" s="29">
        <f>IF($Q1339&lt;Parâmetros!$E$19,$G1339-1,$G1339)</f>
        <v>46269</v>
      </c>
    </row>
    <row r="1340" spans="1:19" ht="15" customHeight="1" x14ac:dyDescent="0.25">
      <c r="A1340" s="122">
        <v>54747</v>
      </c>
      <c r="B1340" s="65" t="s">
        <v>207</v>
      </c>
      <c r="C1340" s="65" t="s">
        <v>290</v>
      </c>
      <c r="D1340" s="66">
        <v>46270</v>
      </c>
      <c r="E1340" s="67">
        <v>0.33</v>
      </c>
      <c r="F1340" s="65" t="s">
        <v>255</v>
      </c>
      <c r="G1340" s="66">
        <v>46270</v>
      </c>
      <c r="H1340">
        <v>40509498</v>
      </c>
      <c r="I1340">
        <v>10</v>
      </c>
      <c r="J1340" s="65" t="s">
        <v>289</v>
      </c>
      <c r="K1340" s="65" t="s">
        <v>2003</v>
      </c>
      <c r="L1340" s="66">
        <v>46270</v>
      </c>
      <c r="M1340" s="65" t="s">
        <v>258</v>
      </c>
      <c r="N1340" s="65" t="s">
        <v>264</v>
      </c>
      <c r="O1340" s="65" t="s">
        <v>259</v>
      </c>
      <c r="P1340" s="66">
        <v>46270</v>
      </c>
      <c r="Q1340" s="31">
        <f t="shared" si="42"/>
        <v>440</v>
      </c>
      <c r="R1340" s="31">
        <f t="shared" si="43"/>
        <v>460</v>
      </c>
      <c r="S1340" s="29">
        <f>IF($Q1340&lt;Parâmetros!$E$19,$G1340-1,$G1340)</f>
        <v>46270</v>
      </c>
    </row>
    <row r="1341" spans="1:19" ht="15" customHeight="1" x14ac:dyDescent="0.25">
      <c r="A1341" s="122">
        <v>54747</v>
      </c>
      <c r="B1341" s="65" t="s">
        <v>207</v>
      </c>
      <c r="C1341" s="65" t="s">
        <v>290</v>
      </c>
      <c r="D1341" s="66">
        <v>46270</v>
      </c>
      <c r="E1341" s="67">
        <v>0.32</v>
      </c>
      <c r="F1341" s="65" t="s">
        <v>255</v>
      </c>
      <c r="G1341" s="66">
        <v>46270</v>
      </c>
      <c r="H1341">
        <v>40509499</v>
      </c>
      <c r="I1341">
        <v>10</v>
      </c>
      <c r="J1341" s="65" t="s">
        <v>2004</v>
      </c>
      <c r="K1341" s="65" t="s">
        <v>291</v>
      </c>
      <c r="L1341" s="66">
        <v>46270</v>
      </c>
      <c r="M1341" s="65" t="s">
        <v>258</v>
      </c>
      <c r="N1341" s="65" t="s">
        <v>264</v>
      </c>
      <c r="O1341" s="65" t="s">
        <v>259</v>
      </c>
      <c r="P1341" s="66">
        <v>46270</v>
      </c>
      <c r="Q1341" s="31">
        <f t="shared" si="42"/>
        <v>461</v>
      </c>
      <c r="R1341" s="31">
        <f t="shared" si="43"/>
        <v>480</v>
      </c>
      <c r="S1341" s="29">
        <f>IF($Q1341&lt;Parâmetros!$E$19,$G1341-1,$G1341)</f>
        <v>46270</v>
      </c>
    </row>
    <row r="1342" spans="1:19" ht="15" customHeight="1" x14ac:dyDescent="0.25">
      <c r="A1342" s="122">
        <v>54747</v>
      </c>
      <c r="B1342" s="65" t="s">
        <v>207</v>
      </c>
      <c r="C1342" s="65" t="s">
        <v>290</v>
      </c>
      <c r="D1342" s="66">
        <v>46270</v>
      </c>
      <c r="E1342" s="67">
        <v>0.32</v>
      </c>
      <c r="F1342" s="65" t="s">
        <v>255</v>
      </c>
      <c r="G1342" s="66">
        <v>46270</v>
      </c>
      <c r="H1342">
        <v>40509500</v>
      </c>
      <c r="I1342">
        <v>10</v>
      </c>
      <c r="J1342" s="65" t="s">
        <v>2005</v>
      </c>
      <c r="K1342" s="65" t="s">
        <v>1478</v>
      </c>
      <c r="L1342" s="66">
        <v>46270</v>
      </c>
      <c r="M1342" s="65" t="s">
        <v>258</v>
      </c>
      <c r="N1342" s="65" t="s">
        <v>264</v>
      </c>
      <c r="O1342" s="65" t="s">
        <v>259</v>
      </c>
      <c r="P1342" s="66">
        <v>46270</v>
      </c>
      <c r="Q1342" s="31">
        <f t="shared" si="42"/>
        <v>481</v>
      </c>
      <c r="R1342" s="31">
        <f t="shared" si="43"/>
        <v>500</v>
      </c>
      <c r="S1342" s="29">
        <f>IF($Q1342&lt;Parâmetros!$E$19,$G1342-1,$G1342)</f>
        <v>46270</v>
      </c>
    </row>
    <row r="1343" spans="1:19" ht="15" customHeight="1" x14ac:dyDescent="0.25">
      <c r="A1343" s="122">
        <v>54747</v>
      </c>
      <c r="B1343" s="65" t="s">
        <v>207</v>
      </c>
      <c r="C1343" s="65" t="s">
        <v>290</v>
      </c>
      <c r="D1343" s="66">
        <v>46270</v>
      </c>
      <c r="E1343" s="67">
        <v>0.32</v>
      </c>
      <c r="F1343" s="65" t="s">
        <v>255</v>
      </c>
      <c r="G1343" s="66">
        <v>46270</v>
      </c>
      <c r="H1343">
        <v>40509501</v>
      </c>
      <c r="I1343">
        <v>10</v>
      </c>
      <c r="J1343" s="65" t="s">
        <v>2006</v>
      </c>
      <c r="K1343" s="65" t="s">
        <v>2007</v>
      </c>
      <c r="L1343" s="66">
        <v>46270</v>
      </c>
      <c r="M1343" s="65" t="s">
        <v>258</v>
      </c>
      <c r="N1343" s="65" t="s">
        <v>264</v>
      </c>
      <c r="O1343" s="65" t="s">
        <v>259</v>
      </c>
      <c r="P1343" s="66">
        <v>46270</v>
      </c>
      <c r="Q1343" s="31">
        <f t="shared" si="42"/>
        <v>501</v>
      </c>
      <c r="R1343" s="31">
        <f t="shared" si="43"/>
        <v>520</v>
      </c>
      <c r="S1343" s="29">
        <f>IF($Q1343&lt;Parâmetros!$E$19,$G1343-1,$G1343)</f>
        <v>46270</v>
      </c>
    </row>
    <row r="1344" spans="1:19" ht="15" customHeight="1" x14ac:dyDescent="0.25">
      <c r="A1344" s="122">
        <v>54747</v>
      </c>
      <c r="B1344" s="65" t="s">
        <v>207</v>
      </c>
      <c r="C1344" s="65" t="s">
        <v>290</v>
      </c>
      <c r="D1344" s="66">
        <v>46270</v>
      </c>
      <c r="E1344" s="67">
        <v>0.32</v>
      </c>
      <c r="F1344" s="65" t="s">
        <v>255</v>
      </c>
      <c r="G1344" s="66">
        <v>46270</v>
      </c>
      <c r="H1344">
        <v>40509502</v>
      </c>
      <c r="I1344">
        <v>10</v>
      </c>
      <c r="J1344" s="65" t="s">
        <v>2008</v>
      </c>
      <c r="K1344" s="65" t="s">
        <v>1151</v>
      </c>
      <c r="L1344" s="66">
        <v>46270</v>
      </c>
      <c r="M1344" s="65" t="s">
        <v>258</v>
      </c>
      <c r="N1344" s="65" t="s">
        <v>264</v>
      </c>
      <c r="O1344" s="65" t="s">
        <v>259</v>
      </c>
      <c r="P1344" s="66">
        <v>46270</v>
      </c>
      <c r="Q1344" s="31">
        <f t="shared" si="42"/>
        <v>521</v>
      </c>
      <c r="R1344" s="31">
        <f t="shared" si="43"/>
        <v>540</v>
      </c>
      <c r="S1344" s="29">
        <f>IF($Q1344&lt;Parâmetros!$E$19,$G1344-1,$G1344)</f>
        <v>46270</v>
      </c>
    </row>
    <row r="1345" spans="1:19" ht="15" customHeight="1" x14ac:dyDescent="0.25">
      <c r="A1345" s="122">
        <v>54747</v>
      </c>
      <c r="B1345" s="65" t="s">
        <v>207</v>
      </c>
      <c r="C1345" s="65" t="s">
        <v>290</v>
      </c>
      <c r="D1345" s="66">
        <v>46270</v>
      </c>
      <c r="E1345" s="67">
        <v>0.32</v>
      </c>
      <c r="F1345" s="65" t="s">
        <v>255</v>
      </c>
      <c r="G1345" s="66">
        <v>46270</v>
      </c>
      <c r="H1345">
        <v>40509503</v>
      </c>
      <c r="I1345">
        <v>10</v>
      </c>
      <c r="J1345" s="65" t="s">
        <v>2008</v>
      </c>
      <c r="K1345" s="65" t="s">
        <v>1151</v>
      </c>
      <c r="L1345" s="66">
        <v>46270</v>
      </c>
      <c r="M1345" s="65" t="s">
        <v>258</v>
      </c>
      <c r="N1345" s="65" t="s">
        <v>264</v>
      </c>
      <c r="O1345" s="65" t="s">
        <v>259</v>
      </c>
      <c r="P1345" s="66">
        <v>46270</v>
      </c>
      <c r="Q1345" s="31">
        <f t="shared" si="42"/>
        <v>521</v>
      </c>
      <c r="R1345" s="31">
        <f t="shared" si="43"/>
        <v>540</v>
      </c>
      <c r="S1345" s="29">
        <f>IF($Q1345&lt;Parâmetros!$E$19,$G1345-1,$G1345)</f>
        <v>46270</v>
      </c>
    </row>
    <row r="1346" spans="1:19" ht="15" customHeight="1" x14ac:dyDescent="0.25">
      <c r="A1346" s="122">
        <v>54747</v>
      </c>
      <c r="B1346" s="65" t="s">
        <v>207</v>
      </c>
      <c r="C1346" s="65" t="s">
        <v>290</v>
      </c>
      <c r="D1346" s="66">
        <v>46270</v>
      </c>
      <c r="E1346" s="67">
        <v>0.31</v>
      </c>
      <c r="F1346" s="65" t="s">
        <v>255</v>
      </c>
      <c r="G1346" s="66">
        <v>46270</v>
      </c>
      <c r="H1346">
        <v>40509504</v>
      </c>
      <c r="I1346">
        <v>10</v>
      </c>
      <c r="J1346" s="65" t="s">
        <v>2009</v>
      </c>
      <c r="K1346" s="65" t="s">
        <v>2010</v>
      </c>
      <c r="L1346" s="66">
        <v>46270</v>
      </c>
      <c r="M1346" s="65" t="s">
        <v>258</v>
      </c>
      <c r="N1346" s="65" t="s">
        <v>264</v>
      </c>
      <c r="O1346" s="65" t="s">
        <v>259</v>
      </c>
      <c r="P1346" s="66">
        <v>46270</v>
      </c>
      <c r="Q1346" s="31">
        <f t="shared" si="42"/>
        <v>541</v>
      </c>
      <c r="R1346" s="31">
        <f t="shared" si="43"/>
        <v>560</v>
      </c>
      <c r="S1346" s="29">
        <f>IF($Q1346&lt;Parâmetros!$E$19,$G1346-1,$G1346)</f>
        <v>46270</v>
      </c>
    </row>
    <row r="1347" spans="1:19" ht="15" customHeight="1" x14ac:dyDescent="0.25">
      <c r="A1347" s="122">
        <v>54747</v>
      </c>
      <c r="B1347" s="65" t="s">
        <v>207</v>
      </c>
      <c r="C1347" s="65" t="s">
        <v>290</v>
      </c>
      <c r="D1347" s="66">
        <v>46270</v>
      </c>
      <c r="E1347" s="67">
        <v>0.32</v>
      </c>
      <c r="F1347" s="65" t="s">
        <v>255</v>
      </c>
      <c r="G1347" s="66">
        <v>46270</v>
      </c>
      <c r="H1347">
        <v>40509505</v>
      </c>
      <c r="I1347">
        <v>10</v>
      </c>
      <c r="J1347" s="65" t="s">
        <v>2011</v>
      </c>
      <c r="K1347" s="65" t="s">
        <v>2012</v>
      </c>
      <c r="L1347" s="66">
        <v>46270</v>
      </c>
      <c r="M1347" s="65" t="s">
        <v>258</v>
      </c>
      <c r="N1347" s="65" t="s">
        <v>264</v>
      </c>
      <c r="O1347" s="65" t="s">
        <v>259</v>
      </c>
      <c r="P1347" s="66">
        <v>46270</v>
      </c>
      <c r="Q1347" s="31">
        <f t="shared" si="42"/>
        <v>561</v>
      </c>
      <c r="R1347" s="31">
        <f t="shared" si="43"/>
        <v>580</v>
      </c>
      <c r="S1347" s="29">
        <f>IF($Q1347&lt;Parâmetros!$E$19,$G1347-1,$G1347)</f>
        <v>46270</v>
      </c>
    </row>
    <row r="1348" spans="1:19" ht="15" customHeight="1" x14ac:dyDescent="0.25">
      <c r="A1348" s="122">
        <v>54747</v>
      </c>
      <c r="B1348" s="65" t="s">
        <v>207</v>
      </c>
      <c r="C1348" s="65" t="s">
        <v>290</v>
      </c>
      <c r="D1348" s="66">
        <v>46270</v>
      </c>
      <c r="E1348" s="67">
        <v>0.32</v>
      </c>
      <c r="F1348" s="65" t="s">
        <v>255</v>
      </c>
      <c r="G1348" s="66">
        <v>46270</v>
      </c>
      <c r="H1348">
        <v>40509529</v>
      </c>
      <c r="I1348">
        <v>10</v>
      </c>
      <c r="J1348" s="65" t="s">
        <v>2013</v>
      </c>
      <c r="K1348" s="65" t="s">
        <v>1153</v>
      </c>
      <c r="L1348" s="66">
        <v>46270</v>
      </c>
      <c r="M1348" s="65" t="s">
        <v>258</v>
      </c>
      <c r="N1348" s="65" t="s">
        <v>264</v>
      </c>
      <c r="O1348" s="65" t="s">
        <v>259</v>
      </c>
      <c r="P1348" s="66">
        <v>46270</v>
      </c>
      <c r="Q1348" s="31">
        <f t="shared" si="42"/>
        <v>581</v>
      </c>
      <c r="R1348" s="31">
        <f t="shared" si="43"/>
        <v>600</v>
      </c>
      <c r="S1348" s="29">
        <f>IF($Q1348&lt;Parâmetros!$E$19,$G1348-1,$G1348)</f>
        <v>46270</v>
      </c>
    </row>
    <row r="1349" spans="1:19" ht="15" customHeight="1" x14ac:dyDescent="0.25">
      <c r="A1349" s="122">
        <v>54747</v>
      </c>
      <c r="B1349" s="65" t="s">
        <v>207</v>
      </c>
      <c r="C1349" s="65" t="s">
        <v>290</v>
      </c>
      <c r="D1349" s="66">
        <v>46270</v>
      </c>
      <c r="E1349" s="67">
        <v>0.99</v>
      </c>
      <c r="F1349" s="65" t="s">
        <v>255</v>
      </c>
      <c r="G1349" s="66">
        <v>46270</v>
      </c>
      <c r="H1349">
        <v>40512090</v>
      </c>
      <c r="I1349">
        <v>10</v>
      </c>
      <c r="J1349" s="65" t="s">
        <v>1153</v>
      </c>
      <c r="K1349" s="65" t="s">
        <v>2014</v>
      </c>
      <c r="L1349" s="66">
        <v>46270</v>
      </c>
      <c r="M1349" s="65" t="s">
        <v>261</v>
      </c>
      <c r="N1349" s="65" t="s">
        <v>264</v>
      </c>
      <c r="O1349" s="65" t="s">
        <v>259</v>
      </c>
      <c r="P1349" s="66">
        <v>46270</v>
      </c>
      <c r="Q1349" s="31">
        <f t="shared" si="42"/>
        <v>600</v>
      </c>
      <c r="R1349" s="31">
        <f t="shared" si="43"/>
        <v>659</v>
      </c>
      <c r="S1349" s="29">
        <f>IF($Q1349&lt;Parâmetros!$E$19,$G1349-1,$G1349)</f>
        <v>46270</v>
      </c>
    </row>
    <row r="1350" spans="1:19" ht="15" customHeight="1" x14ac:dyDescent="0.25">
      <c r="A1350" s="122">
        <v>54747</v>
      </c>
      <c r="B1350" s="65" t="s">
        <v>207</v>
      </c>
      <c r="C1350" s="65" t="s">
        <v>290</v>
      </c>
      <c r="D1350" s="66">
        <v>46270</v>
      </c>
      <c r="E1350" s="67">
        <v>3.31</v>
      </c>
      <c r="F1350" s="65" t="s">
        <v>255</v>
      </c>
      <c r="G1350" s="66">
        <v>46270</v>
      </c>
      <c r="H1350">
        <v>40509421</v>
      </c>
      <c r="I1350">
        <v>10</v>
      </c>
      <c r="J1350" s="65" t="s">
        <v>2015</v>
      </c>
      <c r="K1350" s="65" t="s">
        <v>2016</v>
      </c>
      <c r="L1350" s="66">
        <v>46270</v>
      </c>
      <c r="M1350" s="65" t="s">
        <v>279</v>
      </c>
      <c r="N1350" s="65" t="s">
        <v>264</v>
      </c>
      <c r="O1350" s="65" t="s">
        <v>259</v>
      </c>
      <c r="P1350" s="66">
        <v>46270</v>
      </c>
      <c r="Q1350" s="31">
        <f t="shared" si="42"/>
        <v>702</v>
      </c>
      <c r="R1350" s="31">
        <f t="shared" si="43"/>
        <v>901</v>
      </c>
      <c r="S1350" s="29">
        <f>IF($Q1350&lt;Parâmetros!$E$19,$G1350-1,$G1350)</f>
        <v>46270</v>
      </c>
    </row>
    <row r="1351" spans="1:19" ht="15" customHeight="1" x14ac:dyDescent="0.25">
      <c r="A1351" s="122">
        <v>54747</v>
      </c>
      <c r="B1351" s="65" t="s">
        <v>207</v>
      </c>
      <c r="C1351" s="65" t="s">
        <v>290</v>
      </c>
      <c r="D1351" s="66">
        <v>46270</v>
      </c>
      <c r="E1351" s="67">
        <v>-3.31</v>
      </c>
      <c r="F1351" s="65" t="s">
        <v>255</v>
      </c>
      <c r="G1351" s="66">
        <v>46270</v>
      </c>
      <c r="H1351">
        <v>40509421</v>
      </c>
      <c r="I1351">
        <v>10</v>
      </c>
      <c r="J1351" s="65" t="s">
        <v>2015</v>
      </c>
      <c r="K1351" s="65" t="s">
        <v>2016</v>
      </c>
      <c r="L1351" s="66">
        <v>46270</v>
      </c>
      <c r="M1351" s="65" t="s">
        <v>279</v>
      </c>
      <c r="N1351" s="65" t="s">
        <v>264</v>
      </c>
      <c r="O1351" s="65" t="s">
        <v>259</v>
      </c>
      <c r="P1351" s="66">
        <v>46272</v>
      </c>
      <c r="Q1351" s="31">
        <f t="shared" si="42"/>
        <v>702</v>
      </c>
      <c r="R1351" s="31">
        <f t="shared" si="43"/>
        <v>901</v>
      </c>
      <c r="S1351" s="29">
        <f>IF($Q1351&lt;Parâmetros!$E$19,$G1351-1,$G1351)</f>
        <v>46270</v>
      </c>
    </row>
    <row r="1352" spans="1:19" ht="15" customHeight="1" x14ac:dyDescent="0.25">
      <c r="A1352" s="122">
        <v>54747</v>
      </c>
      <c r="B1352" s="65" t="s">
        <v>207</v>
      </c>
      <c r="C1352" s="65" t="s">
        <v>290</v>
      </c>
      <c r="D1352" s="66">
        <v>46272</v>
      </c>
      <c r="E1352" s="67">
        <v>3</v>
      </c>
      <c r="F1352" s="65" t="s">
        <v>255</v>
      </c>
      <c r="G1352" s="66">
        <v>46270</v>
      </c>
      <c r="H1352">
        <v>40509421</v>
      </c>
      <c r="I1352">
        <v>10</v>
      </c>
      <c r="J1352" s="65" t="s">
        <v>294</v>
      </c>
      <c r="K1352" s="65" t="s">
        <v>321</v>
      </c>
      <c r="L1352" s="66">
        <v>46270</v>
      </c>
      <c r="M1352" s="65" t="s">
        <v>279</v>
      </c>
      <c r="N1352" s="65" t="s">
        <v>264</v>
      </c>
      <c r="O1352" s="65" t="s">
        <v>259</v>
      </c>
      <c r="P1352" s="66">
        <v>46272</v>
      </c>
      <c r="Q1352" s="31">
        <f t="shared" si="42"/>
        <v>720</v>
      </c>
      <c r="R1352" s="31">
        <f t="shared" si="43"/>
        <v>900</v>
      </c>
      <c r="S1352" s="29">
        <f>IF($Q1352&lt;Parâmetros!$E$19,$G1352-1,$G1352)</f>
        <v>46270</v>
      </c>
    </row>
    <row r="1353" spans="1:19" ht="15" customHeight="1" x14ac:dyDescent="0.25">
      <c r="A1353" s="122">
        <v>54747</v>
      </c>
      <c r="B1353" s="65" t="s">
        <v>207</v>
      </c>
      <c r="C1353" s="65" t="s">
        <v>290</v>
      </c>
      <c r="D1353" s="66">
        <v>46274</v>
      </c>
      <c r="E1353" s="67">
        <v>2.67</v>
      </c>
      <c r="F1353" s="65" t="s">
        <v>255</v>
      </c>
      <c r="G1353" s="66">
        <v>46272</v>
      </c>
      <c r="H1353">
        <v>40513289</v>
      </c>
      <c r="I1353">
        <v>10</v>
      </c>
      <c r="J1353" s="65" t="s">
        <v>289</v>
      </c>
      <c r="K1353" s="65" t="s">
        <v>1153</v>
      </c>
      <c r="L1353" s="66">
        <v>46272</v>
      </c>
      <c r="M1353" s="65" t="s">
        <v>261</v>
      </c>
      <c r="N1353">
        <v>3002659</v>
      </c>
      <c r="O1353" s="65" t="s">
        <v>259</v>
      </c>
      <c r="P1353" s="66">
        <v>46274</v>
      </c>
      <c r="Q1353" s="31">
        <f t="shared" si="42"/>
        <v>440</v>
      </c>
      <c r="R1353" s="31">
        <f t="shared" si="43"/>
        <v>600</v>
      </c>
      <c r="S1353" s="29">
        <f>IF($Q1353&lt;Parâmetros!$E$19,$G1353-1,$G1353)</f>
        <v>46272</v>
      </c>
    </row>
    <row r="1354" spans="1:19" ht="15" customHeight="1" x14ac:dyDescent="0.25">
      <c r="A1354" s="122">
        <v>54747</v>
      </c>
      <c r="B1354" s="65" t="s">
        <v>207</v>
      </c>
      <c r="C1354" s="65" t="s">
        <v>290</v>
      </c>
      <c r="D1354" s="66">
        <v>46274</v>
      </c>
      <c r="E1354" s="67">
        <v>0.98</v>
      </c>
      <c r="F1354" s="65" t="s">
        <v>255</v>
      </c>
      <c r="G1354" s="66">
        <v>46272</v>
      </c>
      <c r="H1354">
        <v>40512222</v>
      </c>
      <c r="I1354">
        <v>10</v>
      </c>
      <c r="J1354" s="65" t="s">
        <v>2172</v>
      </c>
      <c r="K1354" s="65" t="s">
        <v>278</v>
      </c>
      <c r="L1354" s="66">
        <v>46272</v>
      </c>
      <c r="M1354" s="65" t="s">
        <v>279</v>
      </c>
      <c r="N1354" s="65" t="s">
        <v>264</v>
      </c>
      <c r="O1354" s="65" t="s">
        <v>259</v>
      </c>
      <c r="P1354" s="66">
        <v>46274</v>
      </c>
      <c r="Q1354" s="31">
        <f t="shared" si="42"/>
        <v>601</v>
      </c>
      <c r="R1354" s="31">
        <f t="shared" si="43"/>
        <v>660</v>
      </c>
      <c r="S1354" s="29">
        <f>IF($Q1354&lt;Parâmetros!$E$19,$G1354-1,$G1354)</f>
        <v>46272</v>
      </c>
    </row>
    <row r="1355" spans="1:19" ht="15" customHeight="1" x14ac:dyDescent="0.25">
      <c r="A1355" s="122">
        <v>54747</v>
      </c>
      <c r="B1355" s="65" t="s">
        <v>207</v>
      </c>
      <c r="C1355" s="65" t="s">
        <v>290</v>
      </c>
      <c r="D1355" s="66">
        <v>46274</v>
      </c>
      <c r="E1355" s="67">
        <v>0.48</v>
      </c>
      <c r="F1355" s="65" t="s">
        <v>255</v>
      </c>
      <c r="G1355" s="66">
        <v>46272</v>
      </c>
      <c r="H1355">
        <v>40512222</v>
      </c>
      <c r="I1355">
        <v>10</v>
      </c>
      <c r="J1355" s="65" t="s">
        <v>2762</v>
      </c>
      <c r="K1355" s="65" t="s">
        <v>355</v>
      </c>
      <c r="L1355" s="66">
        <v>46272</v>
      </c>
      <c r="M1355" s="65" t="s">
        <v>279</v>
      </c>
      <c r="N1355" s="65" t="s">
        <v>264</v>
      </c>
      <c r="O1355" s="65" t="s">
        <v>259</v>
      </c>
      <c r="P1355" s="66">
        <v>46274</v>
      </c>
      <c r="Q1355" s="31">
        <f t="shared" si="42"/>
        <v>661</v>
      </c>
      <c r="R1355" s="31">
        <f t="shared" si="43"/>
        <v>690</v>
      </c>
      <c r="S1355" s="29">
        <f>IF($Q1355&lt;Parâmetros!$E$19,$G1355-1,$G1355)</f>
        <v>46272</v>
      </c>
    </row>
    <row r="1356" spans="1:19" ht="15" customHeight="1" x14ac:dyDescent="0.25">
      <c r="A1356" s="122">
        <v>54747</v>
      </c>
      <c r="B1356" s="65" t="s">
        <v>207</v>
      </c>
      <c r="C1356" s="65" t="s">
        <v>290</v>
      </c>
      <c r="D1356" s="66">
        <v>46274</v>
      </c>
      <c r="E1356" s="67">
        <v>0.48</v>
      </c>
      <c r="F1356" s="65" t="s">
        <v>255</v>
      </c>
      <c r="G1356" s="66">
        <v>46272</v>
      </c>
      <c r="H1356">
        <v>40512222</v>
      </c>
      <c r="I1356">
        <v>10</v>
      </c>
      <c r="J1356" s="65" t="s">
        <v>2763</v>
      </c>
      <c r="K1356" s="65" t="s">
        <v>294</v>
      </c>
      <c r="L1356" s="66">
        <v>46272</v>
      </c>
      <c r="M1356" s="65" t="s">
        <v>279</v>
      </c>
      <c r="N1356" s="65" t="s">
        <v>264</v>
      </c>
      <c r="O1356" s="65" t="s">
        <v>259</v>
      </c>
      <c r="P1356" s="66">
        <v>46274</v>
      </c>
      <c r="Q1356" s="31">
        <f t="shared" si="42"/>
        <v>691</v>
      </c>
      <c r="R1356" s="31">
        <f t="shared" si="43"/>
        <v>720</v>
      </c>
      <c r="S1356" s="29">
        <f>IF($Q1356&lt;Parâmetros!$E$19,$G1356-1,$G1356)</f>
        <v>46272</v>
      </c>
    </row>
    <row r="1357" spans="1:19" ht="15" customHeight="1" x14ac:dyDescent="0.25">
      <c r="A1357" s="122">
        <v>54747</v>
      </c>
      <c r="B1357" s="65" t="s">
        <v>207</v>
      </c>
      <c r="C1357" s="65" t="s">
        <v>290</v>
      </c>
      <c r="D1357" s="66">
        <v>46274</v>
      </c>
      <c r="E1357" s="67">
        <v>1</v>
      </c>
      <c r="F1357" s="65" t="s">
        <v>255</v>
      </c>
      <c r="G1357" s="66">
        <v>46272</v>
      </c>
      <c r="H1357">
        <v>40512747</v>
      </c>
      <c r="I1357">
        <v>10</v>
      </c>
      <c r="J1357" s="65" t="s">
        <v>1053</v>
      </c>
      <c r="K1357" s="65" t="s">
        <v>875</v>
      </c>
      <c r="L1357" s="66">
        <v>46272</v>
      </c>
      <c r="M1357" s="65" t="s">
        <v>258</v>
      </c>
      <c r="N1357">
        <v>3010027</v>
      </c>
      <c r="O1357" s="65" t="s">
        <v>259</v>
      </c>
      <c r="P1357" s="66">
        <v>46274</v>
      </c>
      <c r="Q1357" s="31">
        <f t="shared" si="42"/>
        <v>780</v>
      </c>
      <c r="R1357" s="31">
        <f t="shared" si="43"/>
        <v>840</v>
      </c>
      <c r="S1357" s="29">
        <f>IF($Q1357&lt;Parâmetros!$E$19,$G1357-1,$G1357)</f>
        <v>46272</v>
      </c>
    </row>
    <row r="1358" spans="1:19" ht="15" customHeight="1" x14ac:dyDescent="0.25">
      <c r="A1358" s="122">
        <v>54747</v>
      </c>
      <c r="B1358" s="65" t="s">
        <v>207</v>
      </c>
      <c r="C1358" s="65" t="s">
        <v>290</v>
      </c>
      <c r="D1358" s="66">
        <v>46274</v>
      </c>
      <c r="E1358" s="67">
        <v>1.32</v>
      </c>
      <c r="F1358" s="65" t="s">
        <v>255</v>
      </c>
      <c r="G1358" s="66">
        <v>46272</v>
      </c>
      <c r="H1358">
        <v>40512751</v>
      </c>
      <c r="I1358">
        <v>10</v>
      </c>
      <c r="J1358" s="65" t="s">
        <v>1244</v>
      </c>
      <c r="K1358" s="65" t="s">
        <v>297</v>
      </c>
      <c r="L1358" s="66">
        <v>46272</v>
      </c>
      <c r="M1358" s="65" t="s">
        <v>258</v>
      </c>
      <c r="N1358">
        <v>3010027</v>
      </c>
      <c r="O1358" s="65" t="s">
        <v>259</v>
      </c>
      <c r="P1358" s="66">
        <v>46274</v>
      </c>
      <c r="Q1358" s="31">
        <f t="shared" si="42"/>
        <v>841</v>
      </c>
      <c r="R1358" s="31">
        <f t="shared" si="43"/>
        <v>920</v>
      </c>
      <c r="S1358" s="29">
        <f>IF($Q1358&lt;Parâmetros!$E$19,$G1358-1,$G1358)</f>
        <v>46272</v>
      </c>
    </row>
    <row r="1359" spans="1:19" ht="15" customHeight="1" x14ac:dyDescent="0.25">
      <c r="A1359" s="122">
        <v>54747</v>
      </c>
      <c r="B1359" s="65" t="s">
        <v>207</v>
      </c>
      <c r="C1359" s="65" t="s">
        <v>290</v>
      </c>
      <c r="D1359" s="66">
        <v>46276</v>
      </c>
      <c r="E1359" s="67">
        <v>0.83</v>
      </c>
      <c r="F1359" s="65" t="s">
        <v>255</v>
      </c>
      <c r="G1359" s="66">
        <v>46273</v>
      </c>
      <c r="H1359">
        <v>40512145</v>
      </c>
      <c r="I1359">
        <v>10</v>
      </c>
      <c r="J1359" s="65" t="s">
        <v>289</v>
      </c>
      <c r="K1359" s="65" t="s">
        <v>2752</v>
      </c>
      <c r="L1359" s="66">
        <v>46273</v>
      </c>
      <c r="M1359" s="65" t="s">
        <v>258</v>
      </c>
      <c r="N1359" s="65" t="s">
        <v>264</v>
      </c>
      <c r="O1359" s="65" t="s">
        <v>259</v>
      </c>
      <c r="P1359" s="66">
        <v>46276</v>
      </c>
      <c r="Q1359" s="31">
        <f t="shared" si="42"/>
        <v>440</v>
      </c>
      <c r="R1359" s="31">
        <f t="shared" si="43"/>
        <v>490</v>
      </c>
      <c r="S1359" s="29">
        <f>IF($Q1359&lt;Parâmetros!$E$19,$G1359-1,$G1359)</f>
        <v>46273</v>
      </c>
    </row>
    <row r="1360" spans="1:19" ht="15" customHeight="1" x14ac:dyDescent="0.25">
      <c r="A1360" s="122">
        <v>54747</v>
      </c>
      <c r="B1360" s="65" t="s">
        <v>207</v>
      </c>
      <c r="C1360" s="65" t="s">
        <v>290</v>
      </c>
      <c r="D1360" s="66">
        <v>46276</v>
      </c>
      <c r="E1360" s="67">
        <v>0.82</v>
      </c>
      <c r="F1360" s="65" t="s">
        <v>255</v>
      </c>
      <c r="G1360" s="66">
        <v>46273</v>
      </c>
      <c r="H1360">
        <v>40512146</v>
      </c>
      <c r="I1360">
        <v>10</v>
      </c>
      <c r="J1360" s="65" t="s">
        <v>3473</v>
      </c>
      <c r="K1360" s="65" t="s">
        <v>1151</v>
      </c>
      <c r="L1360" s="66">
        <v>46273</v>
      </c>
      <c r="M1360" s="65" t="s">
        <v>258</v>
      </c>
      <c r="N1360" s="65" t="s">
        <v>264</v>
      </c>
      <c r="O1360" s="65" t="s">
        <v>259</v>
      </c>
      <c r="P1360" s="66">
        <v>46276</v>
      </c>
      <c r="Q1360" s="31">
        <f t="shared" si="42"/>
        <v>491</v>
      </c>
      <c r="R1360" s="31">
        <f t="shared" si="43"/>
        <v>540</v>
      </c>
      <c r="S1360" s="29">
        <f>IF($Q1360&lt;Parâmetros!$E$19,$G1360-1,$G1360)</f>
        <v>46273</v>
      </c>
    </row>
    <row r="1361" spans="1:19" ht="15" customHeight="1" x14ac:dyDescent="0.25">
      <c r="A1361" s="122">
        <v>54747</v>
      </c>
      <c r="B1361" s="65" t="s">
        <v>207</v>
      </c>
      <c r="C1361" s="65" t="s">
        <v>290</v>
      </c>
      <c r="D1361" s="66">
        <v>46276</v>
      </c>
      <c r="E1361" s="67">
        <v>0.82</v>
      </c>
      <c r="F1361" s="65" t="s">
        <v>255</v>
      </c>
      <c r="G1361" s="66">
        <v>46273</v>
      </c>
      <c r="H1361">
        <v>40512147</v>
      </c>
      <c r="I1361">
        <v>10</v>
      </c>
      <c r="J1361" s="65" t="s">
        <v>750</v>
      </c>
      <c r="K1361" s="65" t="s">
        <v>1994</v>
      </c>
      <c r="L1361" s="66">
        <v>46273</v>
      </c>
      <c r="M1361" s="65" t="s">
        <v>258</v>
      </c>
      <c r="N1361" s="65" t="s">
        <v>264</v>
      </c>
      <c r="O1361" s="65" t="s">
        <v>259</v>
      </c>
      <c r="P1361" s="66">
        <v>46276</v>
      </c>
      <c r="Q1361" s="31">
        <f t="shared" si="42"/>
        <v>541</v>
      </c>
      <c r="R1361" s="31">
        <f t="shared" si="43"/>
        <v>590</v>
      </c>
      <c r="S1361" s="29">
        <f>IF($Q1361&lt;Parâmetros!$E$19,$G1361-1,$G1361)</f>
        <v>46273</v>
      </c>
    </row>
    <row r="1362" spans="1:19" ht="15" customHeight="1" x14ac:dyDescent="0.25">
      <c r="A1362" s="122">
        <v>54747</v>
      </c>
      <c r="B1362" s="65" t="s">
        <v>207</v>
      </c>
      <c r="C1362" s="65" t="s">
        <v>290</v>
      </c>
      <c r="D1362" s="66">
        <v>46276</v>
      </c>
      <c r="E1362" s="67">
        <v>0.82</v>
      </c>
      <c r="F1362" s="65" t="s">
        <v>255</v>
      </c>
      <c r="G1362" s="66">
        <v>46273</v>
      </c>
      <c r="H1362">
        <v>40512148</v>
      </c>
      <c r="I1362">
        <v>10</v>
      </c>
      <c r="J1362" s="65" t="s">
        <v>1995</v>
      </c>
      <c r="K1362" s="65" t="s">
        <v>2887</v>
      </c>
      <c r="L1362" s="66">
        <v>46273</v>
      </c>
      <c r="M1362" s="65" t="s">
        <v>258</v>
      </c>
      <c r="N1362" s="65" t="s">
        <v>264</v>
      </c>
      <c r="O1362" s="65" t="s">
        <v>259</v>
      </c>
      <c r="P1362" s="66">
        <v>46276</v>
      </c>
      <c r="Q1362" s="31">
        <f t="shared" si="42"/>
        <v>591</v>
      </c>
      <c r="R1362" s="31">
        <f t="shared" si="43"/>
        <v>640</v>
      </c>
      <c r="S1362" s="29">
        <f>IF($Q1362&lt;Parâmetros!$E$19,$G1362-1,$G1362)</f>
        <v>46273</v>
      </c>
    </row>
    <row r="1363" spans="1:19" ht="15" customHeight="1" x14ac:dyDescent="0.25">
      <c r="A1363" s="122">
        <v>54747</v>
      </c>
      <c r="B1363" s="65" t="s">
        <v>207</v>
      </c>
      <c r="C1363" s="65" t="s">
        <v>290</v>
      </c>
      <c r="D1363" s="66">
        <v>46276</v>
      </c>
      <c r="E1363" s="67">
        <v>0.82</v>
      </c>
      <c r="F1363" s="65" t="s">
        <v>255</v>
      </c>
      <c r="G1363" s="66">
        <v>46273</v>
      </c>
      <c r="H1363">
        <v>40512149</v>
      </c>
      <c r="I1363">
        <v>10</v>
      </c>
      <c r="J1363" s="65" t="s">
        <v>3474</v>
      </c>
      <c r="K1363" s="65" t="s">
        <v>355</v>
      </c>
      <c r="L1363" s="66">
        <v>46273</v>
      </c>
      <c r="M1363" s="65" t="s">
        <v>258</v>
      </c>
      <c r="N1363" s="65" t="s">
        <v>264</v>
      </c>
      <c r="O1363" s="65" t="s">
        <v>259</v>
      </c>
      <c r="P1363" s="66">
        <v>46276</v>
      </c>
      <c r="Q1363" s="31">
        <f t="shared" si="42"/>
        <v>641</v>
      </c>
      <c r="R1363" s="31">
        <f t="shared" si="43"/>
        <v>690</v>
      </c>
      <c r="S1363" s="29">
        <f>IF($Q1363&lt;Parâmetros!$E$19,$G1363-1,$G1363)</f>
        <v>46273</v>
      </c>
    </row>
    <row r="1364" spans="1:19" ht="15" customHeight="1" x14ac:dyDescent="0.25">
      <c r="A1364" s="122">
        <v>54747</v>
      </c>
      <c r="B1364" s="65" t="s">
        <v>207</v>
      </c>
      <c r="C1364" s="65" t="s">
        <v>290</v>
      </c>
      <c r="D1364" s="66">
        <v>46276</v>
      </c>
      <c r="E1364" s="67">
        <v>0.67</v>
      </c>
      <c r="F1364" s="65" t="s">
        <v>255</v>
      </c>
      <c r="G1364" s="66">
        <v>46273</v>
      </c>
      <c r="H1364">
        <v>40512150</v>
      </c>
      <c r="I1364">
        <v>10</v>
      </c>
      <c r="J1364" s="65" t="s">
        <v>335</v>
      </c>
      <c r="K1364" s="65" t="s">
        <v>336</v>
      </c>
      <c r="L1364" s="66">
        <v>46273</v>
      </c>
      <c r="M1364" s="65" t="s">
        <v>258</v>
      </c>
      <c r="N1364" s="65" t="s">
        <v>264</v>
      </c>
      <c r="O1364" s="65" t="s">
        <v>259</v>
      </c>
      <c r="P1364" s="66">
        <v>46276</v>
      </c>
      <c r="Q1364" s="31">
        <f t="shared" si="42"/>
        <v>750</v>
      </c>
      <c r="R1364" s="31">
        <f t="shared" si="43"/>
        <v>790</v>
      </c>
      <c r="S1364" s="29">
        <f>IF($Q1364&lt;Parâmetros!$E$19,$G1364-1,$G1364)</f>
        <v>46273</v>
      </c>
    </row>
    <row r="1365" spans="1:19" ht="15" customHeight="1" x14ac:dyDescent="0.25">
      <c r="A1365" s="122">
        <v>54747</v>
      </c>
      <c r="B1365" s="65" t="s">
        <v>207</v>
      </c>
      <c r="C1365" s="65" t="s">
        <v>290</v>
      </c>
      <c r="D1365" s="66">
        <v>46276</v>
      </c>
      <c r="E1365" s="67">
        <v>0.82</v>
      </c>
      <c r="F1365" s="65" t="s">
        <v>255</v>
      </c>
      <c r="G1365" s="66">
        <v>46273</v>
      </c>
      <c r="H1365">
        <v>40512151</v>
      </c>
      <c r="I1365">
        <v>10</v>
      </c>
      <c r="J1365" s="65" t="s">
        <v>3475</v>
      </c>
      <c r="K1365" s="65" t="s">
        <v>875</v>
      </c>
      <c r="L1365" s="66">
        <v>46273</v>
      </c>
      <c r="M1365" s="65" t="s">
        <v>258</v>
      </c>
      <c r="N1365" s="65" t="s">
        <v>264</v>
      </c>
      <c r="O1365" s="65" t="s">
        <v>259</v>
      </c>
      <c r="P1365" s="66">
        <v>46276</v>
      </c>
      <c r="Q1365" s="31">
        <f t="shared" si="42"/>
        <v>791</v>
      </c>
      <c r="R1365" s="31">
        <f t="shared" si="43"/>
        <v>840</v>
      </c>
      <c r="S1365" s="29">
        <f>IF($Q1365&lt;Parâmetros!$E$19,$G1365-1,$G1365)</f>
        <v>46273</v>
      </c>
    </row>
    <row r="1366" spans="1:19" ht="15" customHeight="1" x14ac:dyDescent="0.25">
      <c r="A1366" s="122">
        <v>54747</v>
      </c>
      <c r="B1366" s="65" t="s">
        <v>207</v>
      </c>
      <c r="C1366" s="65" t="s">
        <v>290</v>
      </c>
      <c r="D1366" s="66">
        <v>46276</v>
      </c>
      <c r="E1366" s="67">
        <v>0.82</v>
      </c>
      <c r="F1366" s="65" t="s">
        <v>255</v>
      </c>
      <c r="G1366" s="66">
        <v>46273</v>
      </c>
      <c r="H1366">
        <v>40512165</v>
      </c>
      <c r="I1366">
        <v>10</v>
      </c>
      <c r="J1366" s="65" t="s">
        <v>1244</v>
      </c>
      <c r="K1366" s="65" t="s">
        <v>3476</v>
      </c>
      <c r="L1366" s="66">
        <v>46273</v>
      </c>
      <c r="M1366" s="65" t="s">
        <v>258</v>
      </c>
      <c r="N1366" s="65" t="s">
        <v>264</v>
      </c>
      <c r="O1366" s="65" t="s">
        <v>259</v>
      </c>
      <c r="P1366" s="66">
        <v>46276</v>
      </c>
      <c r="Q1366" s="31">
        <f t="shared" si="42"/>
        <v>841</v>
      </c>
      <c r="R1366" s="31">
        <f t="shared" si="43"/>
        <v>890</v>
      </c>
      <c r="S1366" s="29">
        <f>IF($Q1366&lt;Parâmetros!$E$19,$G1366-1,$G1366)</f>
        <v>46273</v>
      </c>
    </row>
    <row r="1367" spans="1:19" ht="15" customHeight="1" x14ac:dyDescent="0.25">
      <c r="A1367" s="122">
        <v>54747</v>
      </c>
      <c r="B1367" s="65" t="s">
        <v>207</v>
      </c>
      <c r="C1367" s="65" t="s">
        <v>290</v>
      </c>
      <c r="D1367" s="66">
        <v>46276</v>
      </c>
      <c r="E1367" s="67">
        <v>0.4</v>
      </c>
      <c r="F1367" s="65" t="s">
        <v>255</v>
      </c>
      <c r="G1367" s="66">
        <v>46273</v>
      </c>
      <c r="H1367">
        <v>40512166</v>
      </c>
      <c r="I1367">
        <v>10</v>
      </c>
      <c r="J1367" s="65" t="s">
        <v>2311</v>
      </c>
      <c r="K1367" s="65" t="s">
        <v>1392</v>
      </c>
      <c r="L1367" s="66">
        <v>46273</v>
      </c>
      <c r="M1367" s="65" t="s">
        <v>258</v>
      </c>
      <c r="N1367" s="65" t="s">
        <v>264</v>
      </c>
      <c r="O1367" s="65" t="s">
        <v>259</v>
      </c>
      <c r="P1367" s="66">
        <v>46276</v>
      </c>
      <c r="Q1367" s="31">
        <f t="shared" si="42"/>
        <v>891</v>
      </c>
      <c r="R1367" s="31">
        <f t="shared" si="43"/>
        <v>915</v>
      </c>
      <c r="S1367" s="29">
        <f>IF($Q1367&lt;Parâmetros!$E$19,$G1367-1,$G1367)</f>
        <v>46273</v>
      </c>
    </row>
    <row r="1368" spans="1:19" ht="15" customHeight="1" x14ac:dyDescent="0.25">
      <c r="A1368" s="122">
        <v>54747</v>
      </c>
      <c r="B1368" s="65" t="s">
        <v>207</v>
      </c>
      <c r="C1368" s="65" t="s">
        <v>290</v>
      </c>
      <c r="D1368" s="66">
        <v>46276</v>
      </c>
      <c r="E1368" s="67">
        <v>1.4</v>
      </c>
      <c r="F1368" s="65" t="s">
        <v>255</v>
      </c>
      <c r="G1368" s="66">
        <v>46273</v>
      </c>
      <c r="H1368">
        <v>40512167</v>
      </c>
      <c r="I1368">
        <v>10</v>
      </c>
      <c r="J1368" s="65" t="s">
        <v>3477</v>
      </c>
      <c r="K1368" s="65" t="s">
        <v>307</v>
      </c>
      <c r="L1368" s="66">
        <v>46273</v>
      </c>
      <c r="M1368" s="65" t="s">
        <v>258</v>
      </c>
      <c r="N1368" s="65" t="s">
        <v>264</v>
      </c>
      <c r="O1368" s="65" t="s">
        <v>259</v>
      </c>
      <c r="P1368" s="66">
        <v>46276</v>
      </c>
      <c r="Q1368" s="31">
        <f t="shared" si="42"/>
        <v>916</v>
      </c>
      <c r="R1368" s="31">
        <f t="shared" si="43"/>
        <v>1000</v>
      </c>
      <c r="S1368" s="29">
        <f>IF($Q1368&lt;Parâmetros!$E$19,$G1368-1,$G1368)</f>
        <v>46273</v>
      </c>
    </row>
    <row r="1369" spans="1:19" ht="15" customHeight="1" x14ac:dyDescent="0.25">
      <c r="A1369" s="122">
        <v>54747</v>
      </c>
      <c r="B1369" s="65" t="s">
        <v>207</v>
      </c>
      <c r="C1369" s="65" t="s">
        <v>290</v>
      </c>
      <c r="D1369" s="66">
        <v>46276</v>
      </c>
      <c r="E1369" s="67">
        <v>2.48</v>
      </c>
      <c r="F1369" s="65" t="s">
        <v>255</v>
      </c>
      <c r="G1369" s="66">
        <v>46274</v>
      </c>
      <c r="H1369">
        <v>40473865</v>
      </c>
      <c r="I1369">
        <v>10</v>
      </c>
      <c r="J1369" s="65" t="s">
        <v>1046</v>
      </c>
      <c r="K1369" s="65" t="s">
        <v>294</v>
      </c>
      <c r="L1369" s="66">
        <v>46274</v>
      </c>
      <c r="M1369" s="65" t="s">
        <v>261</v>
      </c>
      <c r="N1369">
        <v>3002630</v>
      </c>
      <c r="O1369" s="65" t="s">
        <v>259</v>
      </c>
      <c r="P1369" s="66">
        <v>46276</v>
      </c>
      <c r="Q1369" s="31">
        <f t="shared" si="42"/>
        <v>571</v>
      </c>
      <c r="R1369" s="31">
        <f t="shared" si="43"/>
        <v>720</v>
      </c>
      <c r="S1369" s="29">
        <f>IF($Q1369&lt;Parâmetros!$E$19,$G1369-1,$G1369)</f>
        <v>46274</v>
      </c>
    </row>
    <row r="1370" spans="1:19" ht="15" customHeight="1" x14ac:dyDescent="0.25">
      <c r="A1370" s="122">
        <v>54747</v>
      </c>
      <c r="B1370" s="65" t="s">
        <v>207</v>
      </c>
      <c r="C1370" s="65" t="s">
        <v>290</v>
      </c>
      <c r="D1370" s="66">
        <v>46276</v>
      </c>
      <c r="E1370" s="67">
        <v>2</v>
      </c>
      <c r="F1370" s="65" t="s">
        <v>255</v>
      </c>
      <c r="G1370" s="66">
        <v>46274</v>
      </c>
      <c r="H1370">
        <v>40514101</v>
      </c>
      <c r="I1370">
        <v>10</v>
      </c>
      <c r="J1370" s="65" t="s">
        <v>1053</v>
      </c>
      <c r="K1370" s="65" t="s">
        <v>321</v>
      </c>
      <c r="L1370" s="66">
        <v>46274</v>
      </c>
      <c r="M1370" s="65" t="s">
        <v>261</v>
      </c>
      <c r="N1370">
        <v>3007360</v>
      </c>
      <c r="O1370" s="65" t="s">
        <v>259</v>
      </c>
      <c r="P1370" s="66">
        <v>46276</v>
      </c>
      <c r="Q1370" s="31">
        <f t="shared" si="42"/>
        <v>780</v>
      </c>
      <c r="R1370" s="31">
        <f t="shared" si="43"/>
        <v>900</v>
      </c>
      <c r="S1370" s="29">
        <f>IF($Q1370&lt;Parâmetros!$E$19,$G1370-1,$G1370)</f>
        <v>46274</v>
      </c>
    </row>
    <row r="1371" spans="1:19" ht="15" customHeight="1" x14ac:dyDescent="0.25">
      <c r="A1371" s="122">
        <v>54747</v>
      </c>
      <c r="B1371" s="65" t="s">
        <v>207</v>
      </c>
      <c r="C1371" s="65" t="s">
        <v>290</v>
      </c>
      <c r="D1371" s="66">
        <v>46276</v>
      </c>
      <c r="E1371" s="67">
        <v>1.48</v>
      </c>
      <c r="F1371" s="65" t="s">
        <v>255</v>
      </c>
      <c r="G1371" s="66">
        <v>46274</v>
      </c>
      <c r="H1371">
        <v>40491204</v>
      </c>
      <c r="I1371">
        <v>60</v>
      </c>
      <c r="J1371" s="65" t="s">
        <v>1050</v>
      </c>
      <c r="K1371" s="65" t="s">
        <v>1052</v>
      </c>
      <c r="L1371" s="66">
        <v>46274</v>
      </c>
      <c r="M1371" s="65" t="s">
        <v>261</v>
      </c>
      <c r="N1371" s="65" t="s">
        <v>264</v>
      </c>
      <c r="O1371" s="65" t="s">
        <v>259</v>
      </c>
      <c r="P1371" s="66">
        <v>46276</v>
      </c>
      <c r="Q1371" s="31">
        <f t="shared" si="42"/>
        <v>901</v>
      </c>
      <c r="R1371" s="31">
        <f t="shared" si="43"/>
        <v>990</v>
      </c>
      <c r="S1371" s="29">
        <f>IF($Q1371&lt;Parâmetros!$E$19,$G1371-1,$G1371)</f>
        <v>46274</v>
      </c>
    </row>
    <row r="1372" spans="1:19" ht="15" customHeight="1" x14ac:dyDescent="0.25">
      <c r="A1372" s="122">
        <v>54747</v>
      </c>
      <c r="B1372" s="65" t="s">
        <v>207</v>
      </c>
      <c r="C1372" s="65" t="s">
        <v>290</v>
      </c>
      <c r="D1372" s="66">
        <v>46276</v>
      </c>
      <c r="E1372" s="67">
        <v>4.33</v>
      </c>
      <c r="F1372" s="65" t="s">
        <v>255</v>
      </c>
      <c r="G1372" s="66">
        <v>46275</v>
      </c>
      <c r="H1372">
        <v>40513574</v>
      </c>
      <c r="I1372">
        <v>20</v>
      </c>
      <c r="J1372" s="65" t="s">
        <v>327</v>
      </c>
      <c r="K1372" s="65" t="s">
        <v>355</v>
      </c>
      <c r="L1372" s="66">
        <v>46275</v>
      </c>
      <c r="M1372" s="65" t="s">
        <v>261</v>
      </c>
      <c r="N1372" s="65" t="s">
        <v>264</v>
      </c>
      <c r="O1372" s="65" t="s">
        <v>259</v>
      </c>
      <c r="P1372" s="66">
        <v>46276</v>
      </c>
      <c r="Q1372" s="31">
        <f t="shared" si="42"/>
        <v>430</v>
      </c>
      <c r="R1372" s="31">
        <f t="shared" si="43"/>
        <v>690</v>
      </c>
      <c r="S1372" s="29">
        <f>IF($Q1372&lt;Parâmetros!$E$19,$G1372-1,$G1372)</f>
        <v>46275</v>
      </c>
    </row>
    <row r="1373" spans="1:19" ht="15" customHeight="1" x14ac:dyDescent="0.25">
      <c r="A1373" s="122">
        <v>54747</v>
      </c>
      <c r="B1373" s="65" t="s">
        <v>207</v>
      </c>
      <c r="C1373" s="65" t="s">
        <v>290</v>
      </c>
      <c r="D1373" s="66">
        <v>46276</v>
      </c>
      <c r="E1373" s="67">
        <v>4</v>
      </c>
      <c r="F1373" s="65" t="s">
        <v>255</v>
      </c>
      <c r="G1373" s="66">
        <v>46275</v>
      </c>
      <c r="H1373">
        <v>40513574</v>
      </c>
      <c r="I1373">
        <v>20</v>
      </c>
      <c r="J1373" s="65" t="s">
        <v>335</v>
      </c>
      <c r="K1373" s="65" t="s">
        <v>1052</v>
      </c>
      <c r="L1373" s="66">
        <v>46275</v>
      </c>
      <c r="M1373" s="65" t="s">
        <v>261</v>
      </c>
      <c r="N1373" s="65" t="s">
        <v>264</v>
      </c>
      <c r="O1373" s="65" t="s">
        <v>259</v>
      </c>
      <c r="P1373" s="66">
        <v>46276</v>
      </c>
      <c r="Q1373" s="31">
        <f t="shared" si="42"/>
        <v>750</v>
      </c>
      <c r="R1373" s="31">
        <f t="shared" si="43"/>
        <v>990</v>
      </c>
      <c r="S1373" s="29">
        <f>IF($Q1373&lt;Parâmetros!$E$19,$G1373-1,$G1373)</f>
        <v>46275</v>
      </c>
    </row>
    <row r="1374" spans="1:19" ht="15" customHeight="1" x14ac:dyDescent="0.25">
      <c r="A1374" s="122">
        <v>54846</v>
      </c>
      <c r="B1374" s="65" t="s">
        <v>210</v>
      </c>
      <c r="C1374" s="65" t="s">
        <v>260</v>
      </c>
      <c r="D1374" s="66">
        <v>46265</v>
      </c>
      <c r="E1374" s="67">
        <v>2.11</v>
      </c>
      <c r="F1374" s="65" t="s">
        <v>255</v>
      </c>
      <c r="G1374" s="66">
        <v>46265</v>
      </c>
      <c r="H1374">
        <v>40510446</v>
      </c>
      <c r="I1374">
        <v>10</v>
      </c>
      <c r="J1374" s="65" t="s">
        <v>570</v>
      </c>
      <c r="K1374" s="65" t="s">
        <v>571</v>
      </c>
      <c r="L1374" s="66">
        <v>46265</v>
      </c>
      <c r="M1374" s="65" t="s">
        <v>261</v>
      </c>
      <c r="N1374" s="65" t="s">
        <v>264</v>
      </c>
      <c r="O1374" s="65" t="s">
        <v>259</v>
      </c>
      <c r="P1374" s="66">
        <v>46265</v>
      </c>
      <c r="Q1374" s="31">
        <f t="shared" si="42"/>
        <v>952</v>
      </c>
      <c r="R1374" s="31">
        <f t="shared" si="43"/>
        <v>1078</v>
      </c>
      <c r="S1374" s="29">
        <f>IF($Q1374&lt;Parâmetros!$E$19,$G1374-1,$G1374)</f>
        <v>46265</v>
      </c>
    </row>
    <row r="1375" spans="1:19" ht="15" customHeight="1" x14ac:dyDescent="0.25">
      <c r="A1375" s="122">
        <v>54846</v>
      </c>
      <c r="B1375" s="65" t="s">
        <v>210</v>
      </c>
      <c r="C1375" s="65" t="s">
        <v>260</v>
      </c>
      <c r="D1375" s="66">
        <v>46265</v>
      </c>
      <c r="E1375" s="67">
        <v>2.2599999999999998</v>
      </c>
      <c r="F1375" s="65" t="s">
        <v>255</v>
      </c>
      <c r="G1375" s="66">
        <v>46265</v>
      </c>
      <c r="H1375">
        <v>40509923</v>
      </c>
      <c r="I1375">
        <v>20</v>
      </c>
      <c r="J1375" s="65" t="s">
        <v>572</v>
      </c>
      <c r="K1375" s="65" t="s">
        <v>573</v>
      </c>
      <c r="L1375" s="66">
        <v>46265</v>
      </c>
      <c r="M1375" s="65" t="s">
        <v>261</v>
      </c>
      <c r="N1375" s="65" t="s">
        <v>264</v>
      </c>
      <c r="O1375" s="65" t="s">
        <v>259</v>
      </c>
      <c r="P1375" s="66">
        <v>46265</v>
      </c>
      <c r="Q1375" s="31">
        <f t="shared" si="42"/>
        <v>1081</v>
      </c>
      <c r="R1375" s="31">
        <f t="shared" si="43"/>
        <v>1217</v>
      </c>
      <c r="S1375" s="29">
        <f>IF($Q1375&lt;Parâmetros!$E$19,$G1375-1,$G1375)</f>
        <v>46265</v>
      </c>
    </row>
    <row r="1376" spans="1:19" ht="15" customHeight="1" x14ac:dyDescent="0.25">
      <c r="A1376" s="122">
        <v>54846</v>
      </c>
      <c r="B1376" s="65" t="s">
        <v>210</v>
      </c>
      <c r="C1376" s="65" t="s">
        <v>260</v>
      </c>
      <c r="D1376" s="66">
        <v>46265</v>
      </c>
      <c r="E1376" s="67">
        <v>2.16</v>
      </c>
      <c r="F1376" s="65" t="s">
        <v>255</v>
      </c>
      <c r="G1376" s="66">
        <v>46265</v>
      </c>
      <c r="H1376">
        <v>40509923</v>
      </c>
      <c r="I1376">
        <v>20</v>
      </c>
      <c r="J1376" s="65" t="s">
        <v>574</v>
      </c>
      <c r="K1376" s="65" t="s">
        <v>575</v>
      </c>
      <c r="L1376" s="66">
        <v>46265</v>
      </c>
      <c r="M1376" s="65" t="s">
        <v>261</v>
      </c>
      <c r="N1376" s="65" t="s">
        <v>264</v>
      </c>
      <c r="O1376" s="65" t="s">
        <v>259</v>
      </c>
      <c r="P1376" s="66">
        <v>46265</v>
      </c>
      <c r="Q1376" s="31">
        <f t="shared" si="42"/>
        <v>1266</v>
      </c>
      <c r="R1376" s="31">
        <f t="shared" si="43"/>
        <v>1396</v>
      </c>
      <c r="S1376" s="29">
        <f>IF($Q1376&lt;Parâmetros!$E$19,$G1376-1,$G1376)</f>
        <v>46265</v>
      </c>
    </row>
    <row r="1377" spans="1:19" ht="15" customHeight="1" x14ac:dyDescent="0.25">
      <c r="A1377" s="122">
        <v>54846</v>
      </c>
      <c r="B1377" s="65" t="s">
        <v>210</v>
      </c>
      <c r="C1377" s="65" t="s">
        <v>260</v>
      </c>
      <c r="D1377" s="66">
        <v>46266</v>
      </c>
      <c r="E1377" s="67">
        <v>4.38</v>
      </c>
      <c r="F1377" s="65" t="s">
        <v>255</v>
      </c>
      <c r="G1377" s="66">
        <v>46266</v>
      </c>
      <c r="H1377">
        <v>40510715</v>
      </c>
      <c r="I1377">
        <v>20</v>
      </c>
      <c r="J1377" s="65" t="s">
        <v>752</v>
      </c>
      <c r="K1377" s="65" t="s">
        <v>753</v>
      </c>
      <c r="L1377" s="66">
        <v>46266</v>
      </c>
      <c r="M1377" s="65" t="s">
        <v>261</v>
      </c>
      <c r="N1377">
        <v>3002997</v>
      </c>
      <c r="O1377" s="65" t="s">
        <v>259</v>
      </c>
      <c r="P1377" s="66">
        <v>46266</v>
      </c>
      <c r="Q1377" s="31">
        <f t="shared" si="42"/>
        <v>959</v>
      </c>
      <c r="R1377" s="31">
        <f t="shared" si="43"/>
        <v>1222</v>
      </c>
      <c r="S1377" s="29">
        <f>IF($Q1377&lt;Parâmetros!$E$19,$G1377-1,$G1377)</f>
        <v>46266</v>
      </c>
    </row>
    <row r="1378" spans="1:19" ht="15" customHeight="1" x14ac:dyDescent="0.25">
      <c r="A1378" s="122">
        <v>54846</v>
      </c>
      <c r="B1378" s="65" t="s">
        <v>210</v>
      </c>
      <c r="C1378" s="65" t="s">
        <v>260</v>
      </c>
      <c r="D1378" s="66">
        <v>46266</v>
      </c>
      <c r="E1378" s="67">
        <v>2.2599999999999998</v>
      </c>
      <c r="F1378" s="65" t="s">
        <v>255</v>
      </c>
      <c r="G1378" s="66">
        <v>46266</v>
      </c>
      <c r="H1378">
        <v>40510742</v>
      </c>
      <c r="I1378">
        <v>20</v>
      </c>
      <c r="J1378" s="65" t="s">
        <v>754</v>
      </c>
      <c r="K1378" s="65" t="s">
        <v>755</v>
      </c>
      <c r="L1378" s="66">
        <v>46266</v>
      </c>
      <c r="M1378" s="65" t="s">
        <v>261</v>
      </c>
      <c r="N1378" s="65" t="s">
        <v>264</v>
      </c>
      <c r="O1378" s="65" t="s">
        <v>259</v>
      </c>
      <c r="P1378" s="66">
        <v>46266</v>
      </c>
      <c r="Q1378" s="31">
        <f t="shared" si="42"/>
        <v>1223</v>
      </c>
      <c r="R1378" s="31">
        <f t="shared" si="43"/>
        <v>1359</v>
      </c>
      <c r="S1378" s="29">
        <f>IF($Q1378&lt;Parâmetros!$E$19,$G1378-1,$G1378)</f>
        <v>46266</v>
      </c>
    </row>
    <row r="1379" spans="1:19" ht="15" customHeight="1" x14ac:dyDescent="0.25">
      <c r="A1379" s="122">
        <v>54846</v>
      </c>
      <c r="B1379" s="65" t="s">
        <v>210</v>
      </c>
      <c r="C1379" s="65" t="s">
        <v>260</v>
      </c>
      <c r="D1379" s="66">
        <v>46267</v>
      </c>
      <c r="E1379" s="67">
        <v>3.58</v>
      </c>
      <c r="F1379" s="65" t="s">
        <v>255</v>
      </c>
      <c r="G1379" s="66">
        <v>46267</v>
      </c>
      <c r="H1379">
        <v>40510989</v>
      </c>
      <c r="I1379">
        <v>20</v>
      </c>
      <c r="J1379" s="65" t="s">
        <v>1054</v>
      </c>
      <c r="K1379" s="65" t="s">
        <v>1055</v>
      </c>
      <c r="L1379" s="66">
        <v>46267</v>
      </c>
      <c r="M1379" s="65" t="s">
        <v>261</v>
      </c>
      <c r="N1379" s="65" t="s">
        <v>264</v>
      </c>
      <c r="O1379" s="65" t="s">
        <v>259</v>
      </c>
      <c r="P1379" s="66">
        <v>46267</v>
      </c>
      <c r="Q1379" s="31">
        <f t="shared" si="42"/>
        <v>944</v>
      </c>
      <c r="R1379" s="31">
        <f t="shared" si="43"/>
        <v>1159</v>
      </c>
      <c r="S1379" s="29">
        <f>IF($Q1379&lt;Parâmetros!$E$19,$G1379-1,$G1379)</f>
        <v>46267</v>
      </c>
    </row>
    <row r="1380" spans="1:19" ht="15" customHeight="1" x14ac:dyDescent="0.25">
      <c r="A1380" s="122">
        <v>54846</v>
      </c>
      <c r="B1380" s="65" t="s">
        <v>210</v>
      </c>
      <c r="C1380" s="65" t="s">
        <v>260</v>
      </c>
      <c r="D1380" s="66">
        <v>46267</v>
      </c>
      <c r="E1380" s="67">
        <v>0.03</v>
      </c>
      <c r="F1380" s="65" t="s">
        <v>255</v>
      </c>
      <c r="G1380" s="66">
        <v>46267</v>
      </c>
      <c r="H1380">
        <v>40510988</v>
      </c>
      <c r="I1380">
        <v>20</v>
      </c>
      <c r="J1380" s="65" t="s">
        <v>1056</v>
      </c>
      <c r="K1380" s="65" t="s">
        <v>1057</v>
      </c>
      <c r="L1380" s="66">
        <v>46267</v>
      </c>
      <c r="M1380" s="65" t="s">
        <v>261</v>
      </c>
      <c r="N1380" s="65" t="s">
        <v>264</v>
      </c>
      <c r="O1380" s="65" t="s">
        <v>259</v>
      </c>
      <c r="P1380" s="66">
        <v>46267</v>
      </c>
      <c r="Q1380" s="31">
        <f t="shared" si="42"/>
        <v>1163</v>
      </c>
      <c r="R1380" s="31">
        <f t="shared" si="43"/>
        <v>1164</v>
      </c>
      <c r="S1380" s="29">
        <f>IF($Q1380&lt;Parâmetros!$E$19,$G1380-1,$G1380)</f>
        <v>46267</v>
      </c>
    </row>
    <row r="1381" spans="1:19" ht="15" customHeight="1" x14ac:dyDescent="0.25">
      <c r="A1381" s="122">
        <v>54846</v>
      </c>
      <c r="B1381" s="65" t="s">
        <v>210</v>
      </c>
      <c r="C1381" s="65" t="s">
        <v>260</v>
      </c>
      <c r="D1381" s="66">
        <v>46267</v>
      </c>
      <c r="E1381" s="67">
        <v>3</v>
      </c>
      <c r="F1381" s="65" t="s">
        <v>255</v>
      </c>
      <c r="G1381" s="66">
        <v>46267</v>
      </c>
      <c r="H1381">
        <v>40510988</v>
      </c>
      <c r="I1381">
        <v>20</v>
      </c>
      <c r="J1381" s="65" t="s">
        <v>1058</v>
      </c>
      <c r="K1381" s="65" t="s">
        <v>1059</v>
      </c>
      <c r="L1381" s="66">
        <v>46267</v>
      </c>
      <c r="M1381" s="65" t="s">
        <v>261</v>
      </c>
      <c r="N1381" s="65" t="s">
        <v>264</v>
      </c>
      <c r="O1381" s="65" t="s">
        <v>259</v>
      </c>
      <c r="P1381" s="66">
        <v>46267</v>
      </c>
      <c r="Q1381" s="31">
        <f t="shared" si="42"/>
        <v>1200</v>
      </c>
      <c r="R1381" s="31">
        <f t="shared" si="43"/>
        <v>1380</v>
      </c>
      <c r="S1381" s="29">
        <f>IF($Q1381&lt;Parâmetros!$E$19,$G1381-1,$G1381)</f>
        <v>46267</v>
      </c>
    </row>
    <row r="1382" spans="1:19" ht="15" customHeight="1" x14ac:dyDescent="0.25">
      <c r="A1382" s="122">
        <v>54846</v>
      </c>
      <c r="B1382" s="65" t="s">
        <v>210</v>
      </c>
      <c r="C1382" s="65" t="s">
        <v>260</v>
      </c>
      <c r="D1382" s="66">
        <v>46268</v>
      </c>
      <c r="E1382" s="67">
        <v>2.41</v>
      </c>
      <c r="F1382" s="65" t="s">
        <v>255</v>
      </c>
      <c r="G1382" s="66">
        <v>46268</v>
      </c>
      <c r="H1382">
        <v>40499074</v>
      </c>
      <c r="I1382">
        <v>20</v>
      </c>
      <c r="J1382" s="65" t="s">
        <v>1251</v>
      </c>
      <c r="K1382" s="65" t="s">
        <v>1252</v>
      </c>
      <c r="L1382" s="66">
        <v>46268</v>
      </c>
      <c r="M1382" s="65" t="s">
        <v>261</v>
      </c>
      <c r="N1382" s="65" t="s">
        <v>264</v>
      </c>
      <c r="O1382" s="65" t="s">
        <v>259</v>
      </c>
      <c r="P1382" s="66">
        <v>46268</v>
      </c>
      <c r="Q1382" s="31">
        <f t="shared" si="42"/>
        <v>935</v>
      </c>
      <c r="R1382" s="31">
        <f t="shared" si="43"/>
        <v>1079</v>
      </c>
      <c r="S1382" s="29">
        <f>IF($Q1382&lt;Parâmetros!$E$19,$G1382-1,$G1382)</f>
        <v>46268</v>
      </c>
    </row>
    <row r="1383" spans="1:19" ht="15" customHeight="1" x14ac:dyDescent="0.25">
      <c r="A1383" s="122">
        <v>54846</v>
      </c>
      <c r="B1383" s="65" t="s">
        <v>210</v>
      </c>
      <c r="C1383" s="65" t="s">
        <v>260</v>
      </c>
      <c r="D1383" s="66">
        <v>46268</v>
      </c>
      <c r="E1383" s="67">
        <v>1.35</v>
      </c>
      <c r="F1383" s="65" t="s">
        <v>255</v>
      </c>
      <c r="G1383" s="66">
        <v>46268</v>
      </c>
      <c r="H1383">
        <v>40508654</v>
      </c>
      <c r="I1383">
        <v>30</v>
      </c>
      <c r="J1383" s="65" t="s">
        <v>1253</v>
      </c>
      <c r="K1383" s="65" t="s">
        <v>1254</v>
      </c>
      <c r="L1383" s="66">
        <v>46268</v>
      </c>
      <c r="M1383" s="65" t="s">
        <v>261</v>
      </c>
      <c r="N1383" s="65" t="s">
        <v>264</v>
      </c>
      <c r="O1383" s="65" t="s">
        <v>259</v>
      </c>
      <c r="P1383" s="66">
        <v>46268</v>
      </c>
      <c r="Q1383" s="31">
        <f t="shared" si="42"/>
        <v>1090</v>
      </c>
      <c r="R1383" s="31">
        <f t="shared" si="43"/>
        <v>1171</v>
      </c>
      <c r="S1383" s="29">
        <f>IF($Q1383&lt;Parâmetros!$E$19,$G1383-1,$G1383)</f>
        <v>46268</v>
      </c>
    </row>
    <row r="1384" spans="1:19" ht="15" customHeight="1" x14ac:dyDescent="0.25">
      <c r="A1384" s="122">
        <v>54846</v>
      </c>
      <c r="B1384" s="65" t="s">
        <v>210</v>
      </c>
      <c r="C1384" s="65" t="s">
        <v>260</v>
      </c>
      <c r="D1384" s="66">
        <v>46268</v>
      </c>
      <c r="E1384" s="67">
        <v>1.1100000000000001</v>
      </c>
      <c r="F1384" s="65" t="s">
        <v>255</v>
      </c>
      <c r="G1384" s="66">
        <v>46268</v>
      </c>
      <c r="H1384">
        <v>40508654</v>
      </c>
      <c r="I1384">
        <v>30</v>
      </c>
      <c r="J1384" s="65" t="s">
        <v>1255</v>
      </c>
      <c r="K1384" s="65" t="s">
        <v>1256</v>
      </c>
      <c r="L1384" s="66">
        <v>46268</v>
      </c>
      <c r="M1384" s="65" t="s">
        <v>261</v>
      </c>
      <c r="N1384" s="65" t="s">
        <v>264</v>
      </c>
      <c r="O1384" s="65" t="s">
        <v>259</v>
      </c>
      <c r="P1384" s="66">
        <v>46268</v>
      </c>
      <c r="Q1384" s="31">
        <f t="shared" si="42"/>
        <v>1199</v>
      </c>
      <c r="R1384" s="31">
        <f t="shared" si="43"/>
        <v>1265</v>
      </c>
      <c r="S1384" s="29">
        <f>IF($Q1384&lt;Parâmetros!$E$19,$G1384-1,$G1384)</f>
        <v>46268</v>
      </c>
    </row>
    <row r="1385" spans="1:19" ht="15" customHeight="1" x14ac:dyDescent="0.25">
      <c r="A1385" s="122">
        <v>54846</v>
      </c>
      <c r="B1385" s="65" t="s">
        <v>210</v>
      </c>
      <c r="C1385" s="65" t="s">
        <v>260</v>
      </c>
      <c r="D1385" s="66">
        <v>46268</v>
      </c>
      <c r="E1385" s="67">
        <v>1.79</v>
      </c>
      <c r="F1385" s="65" t="s">
        <v>255</v>
      </c>
      <c r="G1385" s="66">
        <v>46268</v>
      </c>
      <c r="H1385">
        <v>40508654</v>
      </c>
      <c r="I1385">
        <v>30</v>
      </c>
      <c r="J1385" s="65" t="s">
        <v>1257</v>
      </c>
      <c r="K1385" s="65" t="s">
        <v>1258</v>
      </c>
      <c r="L1385" s="66">
        <v>46268</v>
      </c>
      <c r="M1385" s="65" t="s">
        <v>261</v>
      </c>
      <c r="N1385" s="65" t="s">
        <v>264</v>
      </c>
      <c r="O1385" s="65" t="s">
        <v>259</v>
      </c>
      <c r="P1385" s="66">
        <v>46268</v>
      </c>
      <c r="Q1385" s="31">
        <f t="shared" si="42"/>
        <v>1272</v>
      </c>
      <c r="R1385" s="31">
        <f t="shared" si="43"/>
        <v>1379</v>
      </c>
      <c r="S1385" s="29">
        <f>IF($Q1385&lt;Parâmetros!$E$19,$G1385-1,$G1385)</f>
        <v>46268</v>
      </c>
    </row>
    <row r="1386" spans="1:19" ht="15" customHeight="1" x14ac:dyDescent="0.25">
      <c r="A1386" s="122">
        <v>54846</v>
      </c>
      <c r="B1386" s="65" t="s">
        <v>210</v>
      </c>
      <c r="C1386" s="65" t="s">
        <v>260</v>
      </c>
      <c r="D1386" s="66">
        <v>46273</v>
      </c>
      <c r="E1386" s="67">
        <v>4.45</v>
      </c>
      <c r="F1386" s="65" t="s">
        <v>255</v>
      </c>
      <c r="G1386" s="66">
        <v>46269</v>
      </c>
      <c r="H1386">
        <v>40511832</v>
      </c>
      <c r="I1386">
        <v>10</v>
      </c>
      <c r="J1386" s="65" t="s">
        <v>2764</v>
      </c>
      <c r="K1386" s="65" t="s">
        <v>2765</v>
      </c>
      <c r="L1386" s="66">
        <v>46269</v>
      </c>
      <c r="M1386" s="65" t="s">
        <v>261</v>
      </c>
      <c r="N1386" s="65" t="s">
        <v>264</v>
      </c>
      <c r="O1386" s="65" t="s">
        <v>259</v>
      </c>
      <c r="P1386" s="66">
        <v>46273</v>
      </c>
      <c r="Q1386" s="31">
        <f t="shared" si="42"/>
        <v>937</v>
      </c>
      <c r="R1386" s="31">
        <f t="shared" si="43"/>
        <v>1204</v>
      </c>
      <c r="S1386" s="29">
        <f>IF($Q1386&lt;Parâmetros!$E$19,$G1386-1,$G1386)</f>
        <v>46269</v>
      </c>
    </row>
    <row r="1387" spans="1:19" ht="15" customHeight="1" x14ac:dyDescent="0.25">
      <c r="A1387" s="122">
        <v>54846</v>
      </c>
      <c r="B1387" s="65" t="s">
        <v>210</v>
      </c>
      <c r="C1387" s="65" t="s">
        <v>260</v>
      </c>
      <c r="D1387" s="66">
        <v>46273</v>
      </c>
      <c r="E1387" s="67">
        <v>2.42</v>
      </c>
      <c r="F1387" s="65" t="s">
        <v>255</v>
      </c>
      <c r="G1387" s="66">
        <v>46269</v>
      </c>
      <c r="H1387">
        <v>40513000</v>
      </c>
      <c r="I1387">
        <v>20</v>
      </c>
      <c r="J1387" s="65" t="s">
        <v>2766</v>
      </c>
      <c r="K1387" s="65" t="s">
        <v>2767</v>
      </c>
      <c r="L1387" s="66">
        <v>46269</v>
      </c>
      <c r="M1387" s="65" t="s">
        <v>2073</v>
      </c>
      <c r="N1387" s="65" t="s">
        <v>264</v>
      </c>
      <c r="O1387" s="65" t="s">
        <v>259</v>
      </c>
      <c r="P1387" s="66">
        <v>46273</v>
      </c>
      <c r="Q1387" s="31">
        <f t="shared" si="42"/>
        <v>1266</v>
      </c>
      <c r="R1387" s="31">
        <f t="shared" si="43"/>
        <v>1411</v>
      </c>
      <c r="S1387" s="29">
        <f>IF($Q1387&lt;Parâmetros!$E$19,$G1387-1,$G1387)</f>
        <v>46269</v>
      </c>
    </row>
    <row r="1388" spans="1:19" ht="15" customHeight="1" x14ac:dyDescent="0.25">
      <c r="A1388" s="122">
        <v>54846</v>
      </c>
      <c r="B1388" s="65" t="s">
        <v>210</v>
      </c>
      <c r="C1388" s="65" t="s">
        <v>260</v>
      </c>
      <c r="D1388" s="66">
        <v>46273</v>
      </c>
      <c r="E1388" s="67">
        <v>8</v>
      </c>
      <c r="F1388" s="65" t="s">
        <v>255</v>
      </c>
      <c r="G1388" s="66">
        <v>46271</v>
      </c>
      <c r="H1388">
        <v>40511827</v>
      </c>
      <c r="I1388">
        <v>20</v>
      </c>
      <c r="J1388" s="65" t="s">
        <v>2768</v>
      </c>
      <c r="K1388" s="65" t="s">
        <v>2769</v>
      </c>
      <c r="L1388" s="66">
        <v>46271</v>
      </c>
      <c r="M1388" s="65" t="s">
        <v>261</v>
      </c>
      <c r="N1388">
        <v>3002875</v>
      </c>
      <c r="O1388" s="65" t="s">
        <v>259</v>
      </c>
      <c r="P1388" s="66">
        <v>46273</v>
      </c>
      <c r="Q1388" s="31">
        <f t="shared" si="42"/>
        <v>878</v>
      </c>
      <c r="R1388" s="31">
        <f t="shared" si="43"/>
        <v>1358</v>
      </c>
      <c r="S1388" s="29">
        <f>IF($Q1388&lt;Parâmetros!$E$19,$G1388-1,$G1388)</f>
        <v>46271</v>
      </c>
    </row>
    <row r="1389" spans="1:19" ht="15" customHeight="1" x14ac:dyDescent="0.25">
      <c r="A1389" s="122">
        <v>54846</v>
      </c>
      <c r="B1389" s="65" t="s">
        <v>210</v>
      </c>
      <c r="C1389" s="65" t="s">
        <v>260</v>
      </c>
      <c r="D1389" s="66">
        <v>46273</v>
      </c>
      <c r="E1389" s="67">
        <v>4.3899999999999997</v>
      </c>
      <c r="F1389" s="65" t="s">
        <v>255</v>
      </c>
      <c r="G1389" s="66">
        <v>46272</v>
      </c>
      <c r="H1389">
        <v>40490141</v>
      </c>
      <c r="I1389">
        <v>20</v>
      </c>
      <c r="J1389" s="65" t="s">
        <v>2770</v>
      </c>
      <c r="K1389" s="65" t="s">
        <v>2771</v>
      </c>
      <c r="L1389" s="66">
        <v>46272</v>
      </c>
      <c r="M1389" s="65" t="s">
        <v>261</v>
      </c>
      <c r="N1389" s="65" t="s">
        <v>264</v>
      </c>
      <c r="O1389" s="65" t="s">
        <v>259</v>
      </c>
      <c r="P1389" s="66">
        <v>46273</v>
      </c>
      <c r="Q1389" s="31">
        <f t="shared" si="42"/>
        <v>937</v>
      </c>
      <c r="R1389" s="31">
        <f t="shared" si="43"/>
        <v>1200</v>
      </c>
      <c r="S1389" s="29">
        <f>IF($Q1389&lt;Parâmetros!$E$19,$G1389-1,$G1389)</f>
        <v>46272</v>
      </c>
    </row>
    <row r="1390" spans="1:19" ht="15" customHeight="1" x14ac:dyDescent="0.25">
      <c r="A1390" s="122">
        <v>54846</v>
      </c>
      <c r="B1390" s="65" t="s">
        <v>210</v>
      </c>
      <c r="C1390" s="65" t="s">
        <v>260</v>
      </c>
      <c r="D1390" s="66">
        <v>46273</v>
      </c>
      <c r="E1390" s="67">
        <v>2.14</v>
      </c>
      <c r="F1390" s="65" t="s">
        <v>255</v>
      </c>
      <c r="G1390" s="66">
        <v>46273</v>
      </c>
      <c r="H1390">
        <v>40513048</v>
      </c>
      <c r="I1390">
        <v>10</v>
      </c>
      <c r="J1390" s="65" t="s">
        <v>2772</v>
      </c>
      <c r="K1390" s="65" t="s">
        <v>2773</v>
      </c>
      <c r="L1390" s="66">
        <v>46273</v>
      </c>
      <c r="M1390" s="65" t="s">
        <v>261</v>
      </c>
      <c r="N1390" s="65" t="s">
        <v>264</v>
      </c>
      <c r="O1390" s="65" t="s">
        <v>259</v>
      </c>
      <c r="P1390" s="66">
        <v>46273</v>
      </c>
      <c r="Q1390" s="31">
        <f t="shared" si="42"/>
        <v>1004</v>
      </c>
      <c r="R1390" s="31">
        <f t="shared" si="43"/>
        <v>1132</v>
      </c>
      <c r="S1390" s="29">
        <f>IF($Q1390&lt;Parâmetros!$E$19,$G1390-1,$G1390)</f>
        <v>46273</v>
      </c>
    </row>
    <row r="1391" spans="1:19" ht="15" customHeight="1" x14ac:dyDescent="0.25">
      <c r="A1391" s="122">
        <v>54846</v>
      </c>
      <c r="B1391" s="65" t="s">
        <v>210</v>
      </c>
      <c r="C1391" s="65" t="s">
        <v>260</v>
      </c>
      <c r="D1391" s="66">
        <v>46273</v>
      </c>
      <c r="E1391" s="67">
        <v>3.62</v>
      </c>
      <c r="F1391" s="65" t="s">
        <v>255</v>
      </c>
      <c r="G1391" s="66">
        <v>46273</v>
      </c>
      <c r="H1391">
        <v>40512754</v>
      </c>
      <c r="I1391">
        <v>20</v>
      </c>
      <c r="J1391" s="65" t="s">
        <v>2774</v>
      </c>
      <c r="K1391" s="65" t="s">
        <v>2775</v>
      </c>
      <c r="L1391" s="66">
        <v>46273</v>
      </c>
      <c r="M1391" s="65" t="s">
        <v>261</v>
      </c>
      <c r="N1391" s="65" t="s">
        <v>264</v>
      </c>
      <c r="O1391" s="65" t="s">
        <v>259</v>
      </c>
      <c r="P1391" s="66">
        <v>46273</v>
      </c>
      <c r="Q1391" s="31">
        <f t="shared" si="42"/>
        <v>1173</v>
      </c>
      <c r="R1391" s="31">
        <f t="shared" si="43"/>
        <v>1390</v>
      </c>
      <c r="S1391" s="29">
        <f>IF($Q1391&lt;Parâmetros!$E$19,$G1391-1,$G1391)</f>
        <v>46273</v>
      </c>
    </row>
    <row r="1392" spans="1:19" ht="15" customHeight="1" x14ac:dyDescent="0.25">
      <c r="A1392" s="122">
        <v>54846</v>
      </c>
      <c r="B1392" s="65" t="s">
        <v>210</v>
      </c>
      <c r="C1392" s="65" t="s">
        <v>260</v>
      </c>
      <c r="D1392" s="66">
        <v>46274</v>
      </c>
      <c r="E1392" s="67">
        <v>1.04</v>
      </c>
      <c r="F1392" s="65" t="s">
        <v>255</v>
      </c>
      <c r="G1392" s="66">
        <v>46274</v>
      </c>
      <c r="H1392">
        <v>40513295</v>
      </c>
      <c r="I1392">
        <v>20</v>
      </c>
      <c r="J1392" s="65" t="s">
        <v>2948</v>
      </c>
      <c r="K1392" s="65" t="s">
        <v>2949</v>
      </c>
      <c r="L1392" s="66">
        <v>46274</v>
      </c>
      <c r="M1392" s="65" t="s">
        <v>258</v>
      </c>
      <c r="N1392" s="65" t="s">
        <v>264</v>
      </c>
      <c r="O1392" s="65" t="s">
        <v>259</v>
      </c>
      <c r="P1392" s="66">
        <v>46274</v>
      </c>
      <c r="Q1392" s="31">
        <f t="shared" si="42"/>
        <v>947</v>
      </c>
      <c r="R1392" s="31">
        <f t="shared" si="43"/>
        <v>1010</v>
      </c>
      <c r="S1392" s="29">
        <f>IF($Q1392&lt;Parâmetros!$E$19,$G1392-1,$G1392)</f>
        <v>46274</v>
      </c>
    </row>
    <row r="1393" spans="1:19" ht="15" customHeight="1" x14ac:dyDescent="0.25">
      <c r="A1393" s="122">
        <v>54846</v>
      </c>
      <c r="B1393" s="65" t="s">
        <v>210</v>
      </c>
      <c r="C1393" s="65" t="s">
        <v>260</v>
      </c>
      <c r="D1393" s="66">
        <v>46274</v>
      </c>
      <c r="E1393" s="67">
        <v>1.88</v>
      </c>
      <c r="F1393" s="65" t="s">
        <v>255</v>
      </c>
      <c r="G1393" s="66">
        <v>46274</v>
      </c>
      <c r="H1393">
        <v>40496567</v>
      </c>
      <c r="I1393">
        <v>20</v>
      </c>
      <c r="J1393" s="65" t="s">
        <v>2950</v>
      </c>
      <c r="K1393" s="65" t="s">
        <v>2951</v>
      </c>
      <c r="L1393" s="66">
        <v>46274</v>
      </c>
      <c r="M1393" s="65" t="s">
        <v>261</v>
      </c>
      <c r="N1393">
        <v>3010404</v>
      </c>
      <c r="O1393" s="65" t="s">
        <v>259</v>
      </c>
      <c r="P1393" s="66">
        <v>46274</v>
      </c>
      <c r="Q1393" s="31">
        <f t="shared" si="42"/>
        <v>1013</v>
      </c>
      <c r="R1393" s="31">
        <f t="shared" si="43"/>
        <v>1126</v>
      </c>
      <c r="S1393" s="29">
        <f>IF($Q1393&lt;Parâmetros!$E$19,$G1393-1,$G1393)</f>
        <v>46274</v>
      </c>
    </row>
    <row r="1394" spans="1:19" ht="15" customHeight="1" x14ac:dyDescent="0.25">
      <c r="A1394" s="122">
        <v>54846</v>
      </c>
      <c r="B1394" s="65" t="s">
        <v>210</v>
      </c>
      <c r="C1394" s="65" t="s">
        <v>260</v>
      </c>
      <c r="D1394" s="66">
        <v>46274</v>
      </c>
      <c r="E1394" s="67">
        <v>3.56</v>
      </c>
      <c r="F1394" s="65" t="s">
        <v>255</v>
      </c>
      <c r="G1394" s="66">
        <v>46274</v>
      </c>
      <c r="H1394">
        <v>40513303</v>
      </c>
      <c r="I1394">
        <v>10</v>
      </c>
      <c r="J1394" s="65" t="s">
        <v>2952</v>
      </c>
      <c r="K1394" s="65" t="s">
        <v>2953</v>
      </c>
      <c r="L1394" s="66">
        <v>46274</v>
      </c>
      <c r="M1394" s="65" t="s">
        <v>261</v>
      </c>
      <c r="N1394" s="65" t="s">
        <v>264</v>
      </c>
      <c r="O1394" s="65" t="s">
        <v>259</v>
      </c>
      <c r="P1394" s="66">
        <v>46274</v>
      </c>
      <c r="Q1394" s="31">
        <f t="shared" si="42"/>
        <v>1178</v>
      </c>
      <c r="R1394" s="31">
        <f t="shared" si="43"/>
        <v>1392</v>
      </c>
      <c r="S1394" s="29">
        <f>IF($Q1394&lt;Parâmetros!$E$19,$G1394-1,$G1394)</f>
        <v>46274</v>
      </c>
    </row>
    <row r="1395" spans="1:19" ht="15" customHeight="1" x14ac:dyDescent="0.25">
      <c r="A1395" s="122">
        <v>54846</v>
      </c>
      <c r="B1395" s="65" t="s">
        <v>210</v>
      </c>
      <c r="C1395" s="65" t="s">
        <v>260</v>
      </c>
      <c r="D1395" s="66">
        <v>46275</v>
      </c>
      <c r="E1395" s="67">
        <v>2.04</v>
      </c>
      <c r="F1395" s="65" t="s">
        <v>255</v>
      </c>
      <c r="G1395" s="66">
        <v>46275</v>
      </c>
      <c r="H1395">
        <v>40478306</v>
      </c>
      <c r="I1395">
        <v>60</v>
      </c>
      <c r="J1395" s="65" t="s">
        <v>3156</v>
      </c>
      <c r="K1395" s="65" t="s">
        <v>3157</v>
      </c>
      <c r="L1395" s="66">
        <v>46275</v>
      </c>
      <c r="M1395" s="65" t="s">
        <v>261</v>
      </c>
      <c r="N1395" s="65" t="s">
        <v>264</v>
      </c>
      <c r="O1395" s="65" t="s">
        <v>259</v>
      </c>
      <c r="P1395" s="66">
        <v>46275</v>
      </c>
      <c r="Q1395" s="31">
        <f t="shared" si="42"/>
        <v>969</v>
      </c>
      <c r="R1395" s="31">
        <f t="shared" si="43"/>
        <v>1091</v>
      </c>
      <c r="S1395" s="29">
        <f>IF($Q1395&lt;Parâmetros!$E$19,$G1395-1,$G1395)</f>
        <v>46275</v>
      </c>
    </row>
    <row r="1396" spans="1:19" ht="15" customHeight="1" x14ac:dyDescent="0.25">
      <c r="A1396" s="122">
        <v>54846</v>
      </c>
      <c r="B1396" s="65" t="s">
        <v>210</v>
      </c>
      <c r="C1396" s="65" t="s">
        <v>260</v>
      </c>
      <c r="D1396" s="66">
        <v>46275</v>
      </c>
      <c r="E1396" s="67">
        <v>1.03</v>
      </c>
      <c r="F1396" s="65" t="s">
        <v>255</v>
      </c>
      <c r="G1396" s="66">
        <v>46275</v>
      </c>
      <c r="H1396">
        <v>40504542</v>
      </c>
      <c r="I1396">
        <v>20</v>
      </c>
      <c r="J1396" s="65" t="s">
        <v>3158</v>
      </c>
      <c r="K1396" s="65" t="s">
        <v>3159</v>
      </c>
      <c r="L1396" s="66">
        <v>46275</v>
      </c>
      <c r="M1396" s="65" t="s">
        <v>261</v>
      </c>
      <c r="N1396">
        <v>3007083</v>
      </c>
      <c r="O1396" s="65" t="s">
        <v>259</v>
      </c>
      <c r="P1396" s="66">
        <v>46275</v>
      </c>
      <c r="Q1396" s="31">
        <f t="shared" si="42"/>
        <v>1093</v>
      </c>
      <c r="R1396" s="31">
        <f t="shared" si="43"/>
        <v>1155</v>
      </c>
      <c r="S1396" s="29">
        <f>IF($Q1396&lt;Parâmetros!$E$19,$G1396-1,$G1396)</f>
        <v>46275</v>
      </c>
    </row>
    <row r="1397" spans="1:19" ht="15" customHeight="1" x14ac:dyDescent="0.25">
      <c r="A1397" s="122">
        <v>54846</v>
      </c>
      <c r="B1397" s="65" t="s">
        <v>210</v>
      </c>
      <c r="C1397" s="65" t="s">
        <v>260</v>
      </c>
      <c r="D1397" s="66">
        <v>46275</v>
      </c>
      <c r="E1397" s="67">
        <v>3.1</v>
      </c>
      <c r="F1397" s="65" t="s">
        <v>255</v>
      </c>
      <c r="G1397" s="66">
        <v>46275</v>
      </c>
      <c r="H1397">
        <v>40513807</v>
      </c>
      <c r="I1397">
        <v>20</v>
      </c>
      <c r="J1397" s="65" t="s">
        <v>3160</v>
      </c>
      <c r="K1397" s="65" t="s">
        <v>3161</v>
      </c>
      <c r="L1397" s="66">
        <v>46275</v>
      </c>
      <c r="M1397" s="65" t="s">
        <v>261</v>
      </c>
      <c r="N1397">
        <v>3007819</v>
      </c>
      <c r="O1397" s="65" t="s">
        <v>259</v>
      </c>
      <c r="P1397" s="66">
        <v>46275</v>
      </c>
      <c r="Q1397" s="31">
        <f t="shared" si="42"/>
        <v>1207</v>
      </c>
      <c r="R1397" s="31">
        <f t="shared" si="43"/>
        <v>1393</v>
      </c>
      <c r="S1397" s="29">
        <f>IF($Q1397&lt;Parâmetros!$E$19,$G1397-1,$G1397)</f>
        <v>46275</v>
      </c>
    </row>
    <row r="1398" spans="1:19" ht="15" customHeight="1" x14ac:dyDescent="0.25">
      <c r="A1398" s="122">
        <v>55138</v>
      </c>
      <c r="B1398" s="65" t="s">
        <v>236</v>
      </c>
      <c r="C1398" s="65" t="s">
        <v>262</v>
      </c>
      <c r="D1398" s="66">
        <v>46265</v>
      </c>
      <c r="E1398" s="67">
        <v>0.44</v>
      </c>
      <c r="F1398" s="65" t="s">
        <v>255</v>
      </c>
      <c r="G1398" s="66">
        <v>46265</v>
      </c>
      <c r="H1398">
        <v>40493720</v>
      </c>
      <c r="I1398">
        <v>10</v>
      </c>
      <c r="J1398" s="65" t="s">
        <v>353</v>
      </c>
      <c r="K1398" s="65" t="s">
        <v>479</v>
      </c>
      <c r="L1398" s="66">
        <v>46265</v>
      </c>
      <c r="M1398" s="65" t="s">
        <v>258</v>
      </c>
      <c r="N1398" s="65" t="s">
        <v>264</v>
      </c>
      <c r="O1398" s="65" t="s">
        <v>259</v>
      </c>
      <c r="P1398" s="66">
        <v>46265</v>
      </c>
      <c r="Q1398" s="31">
        <f t="shared" si="42"/>
        <v>26</v>
      </c>
      <c r="R1398" s="31">
        <f t="shared" si="43"/>
        <v>52</v>
      </c>
      <c r="S1398" s="29">
        <f>IF($Q1398&lt;Parâmetros!$E$19,$G1398-1,$G1398)</f>
        <v>46264</v>
      </c>
    </row>
    <row r="1399" spans="1:19" ht="15" customHeight="1" x14ac:dyDescent="0.25">
      <c r="A1399" s="122">
        <v>55138</v>
      </c>
      <c r="B1399" s="65" t="s">
        <v>236</v>
      </c>
      <c r="C1399" s="65" t="s">
        <v>262</v>
      </c>
      <c r="D1399" s="66">
        <v>46265</v>
      </c>
      <c r="E1399" s="67">
        <v>0.51</v>
      </c>
      <c r="F1399" s="65" t="s">
        <v>255</v>
      </c>
      <c r="G1399" s="66">
        <v>46265</v>
      </c>
      <c r="H1399">
        <v>40493779</v>
      </c>
      <c r="I1399">
        <v>10</v>
      </c>
      <c r="J1399" s="65" t="s">
        <v>480</v>
      </c>
      <c r="K1399" s="65" t="s">
        <v>481</v>
      </c>
      <c r="L1399" s="66">
        <v>46265</v>
      </c>
      <c r="M1399" s="65" t="s">
        <v>258</v>
      </c>
      <c r="N1399">
        <v>3003336</v>
      </c>
      <c r="O1399" s="65" t="s">
        <v>259</v>
      </c>
      <c r="P1399" s="66">
        <v>46265</v>
      </c>
      <c r="Q1399" s="31">
        <f t="shared" si="42"/>
        <v>53</v>
      </c>
      <c r="R1399" s="31">
        <f t="shared" si="43"/>
        <v>84</v>
      </c>
      <c r="S1399" s="29">
        <f>IF($Q1399&lt;Parâmetros!$E$19,$G1399-1,$G1399)</f>
        <v>46264</v>
      </c>
    </row>
    <row r="1400" spans="1:19" ht="15" customHeight="1" x14ac:dyDescent="0.25">
      <c r="A1400" s="122">
        <v>55138</v>
      </c>
      <c r="B1400" s="65" t="s">
        <v>236</v>
      </c>
      <c r="C1400" s="65" t="s">
        <v>262</v>
      </c>
      <c r="D1400" s="66">
        <v>46265</v>
      </c>
      <c r="E1400" s="67">
        <v>0.04</v>
      </c>
      <c r="F1400" s="65" t="s">
        <v>255</v>
      </c>
      <c r="G1400" s="66">
        <v>46265</v>
      </c>
      <c r="H1400">
        <v>40493912</v>
      </c>
      <c r="I1400">
        <v>10</v>
      </c>
      <c r="J1400" s="65" t="s">
        <v>482</v>
      </c>
      <c r="K1400" s="65" t="s">
        <v>483</v>
      </c>
      <c r="L1400" s="66">
        <v>46265</v>
      </c>
      <c r="M1400" s="65" t="s">
        <v>258</v>
      </c>
      <c r="N1400">
        <v>3006534</v>
      </c>
      <c r="O1400" s="65" t="s">
        <v>259</v>
      </c>
      <c r="P1400" s="66">
        <v>46265</v>
      </c>
      <c r="Q1400" s="31">
        <f t="shared" si="42"/>
        <v>84</v>
      </c>
      <c r="R1400" s="31">
        <f t="shared" si="43"/>
        <v>86</v>
      </c>
      <c r="S1400" s="29">
        <f>IF($Q1400&lt;Parâmetros!$E$19,$G1400-1,$G1400)</f>
        <v>46264</v>
      </c>
    </row>
    <row r="1401" spans="1:19" ht="15" customHeight="1" x14ac:dyDescent="0.25">
      <c r="A1401" s="122">
        <v>55138</v>
      </c>
      <c r="B1401" s="65" t="s">
        <v>236</v>
      </c>
      <c r="C1401" s="65" t="s">
        <v>262</v>
      </c>
      <c r="D1401" s="66">
        <v>46265</v>
      </c>
      <c r="E1401" s="67">
        <v>0.55000000000000004</v>
      </c>
      <c r="F1401" s="65" t="s">
        <v>255</v>
      </c>
      <c r="G1401" s="66">
        <v>46265</v>
      </c>
      <c r="H1401">
        <v>40494104</v>
      </c>
      <c r="I1401">
        <v>10</v>
      </c>
      <c r="J1401" s="65" t="s">
        <v>484</v>
      </c>
      <c r="K1401" s="65" t="s">
        <v>485</v>
      </c>
      <c r="L1401" s="66">
        <v>46265</v>
      </c>
      <c r="M1401" s="65" t="s">
        <v>258</v>
      </c>
      <c r="N1401">
        <v>3006513</v>
      </c>
      <c r="O1401" s="65" t="s">
        <v>259</v>
      </c>
      <c r="P1401" s="66">
        <v>46265</v>
      </c>
      <c r="Q1401" s="31">
        <f t="shared" si="42"/>
        <v>87</v>
      </c>
      <c r="R1401" s="31">
        <f t="shared" si="43"/>
        <v>120</v>
      </c>
      <c r="S1401" s="29">
        <f>IF($Q1401&lt;Parâmetros!$E$19,$G1401-1,$G1401)</f>
        <v>46264</v>
      </c>
    </row>
    <row r="1402" spans="1:19" ht="15" customHeight="1" x14ac:dyDescent="0.25">
      <c r="A1402" s="122">
        <v>55138</v>
      </c>
      <c r="B1402" s="65" t="s">
        <v>236</v>
      </c>
      <c r="C1402" s="65" t="s">
        <v>262</v>
      </c>
      <c r="D1402" s="66">
        <v>46265</v>
      </c>
      <c r="E1402" s="67">
        <v>0.25</v>
      </c>
      <c r="F1402" s="65" t="s">
        <v>255</v>
      </c>
      <c r="G1402" s="66">
        <v>46265</v>
      </c>
      <c r="H1402">
        <v>40494105</v>
      </c>
      <c r="I1402">
        <v>10</v>
      </c>
      <c r="J1402" s="65" t="s">
        <v>486</v>
      </c>
      <c r="K1402" s="65" t="s">
        <v>487</v>
      </c>
      <c r="L1402" s="66">
        <v>46265</v>
      </c>
      <c r="M1402" s="65" t="s">
        <v>258</v>
      </c>
      <c r="N1402">
        <v>3006514</v>
      </c>
      <c r="O1402" s="65" t="s">
        <v>259</v>
      </c>
      <c r="P1402" s="66">
        <v>46265</v>
      </c>
      <c r="Q1402" s="31">
        <f t="shared" ref="Q1402:Q1465" si="44">IFERROR(VALUE(LEFT($J1402,2))*60+VALUE(MID($J1402,4,2)),9999)</f>
        <v>121</v>
      </c>
      <c r="R1402" s="31">
        <f t="shared" ref="R1402:R1465" si="45">IFERROR(VALUE(LEFT($K1402,2))*60+VALUE(MID($K1402,4,2)),"")</f>
        <v>136</v>
      </c>
      <c r="S1402" s="29">
        <f>IF($Q1402&lt;Parâmetros!$E$19,$G1402-1,$G1402)</f>
        <v>46264</v>
      </c>
    </row>
    <row r="1403" spans="1:19" ht="15" customHeight="1" x14ac:dyDescent="0.25">
      <c r="A1403" s="122">
        <v>55138</v>
      </c>
      <c r="B1403" s="65" t="s">
        <v>236</v>
      </c>
      <c r="C1403" s="65" t="s">
        <v>262</v>
      </c>
      <c r="D1403" s="66">
        <v>46266</v>
      </c>
      <c r="E1403" s="67">
        <v>4.53</v>
      </c>
      <c r="F1403" s="65" t="s">
        <v>255</v>
      </c>
      <c r="G1403" s="66">
        <v>46265</v>
      </c>
      <c r="H1403">
        <v>40510158</v>
      </c>
      <c r="I1403">
        <v>20</v>
      </c>
      <c r="J1403" s="65" t="s">
        <v>636</v>
      </c>
      <c r="K1403" s="65" t="s">
        <v>637</v>
      </c>
      <c r="L1403" s="66">
        <v>46265</v>
      </c>
      <c r="M1403" s="65" t="s">
        <v>261</v>
      </c>
      <c r="N1403" s="65" t="s">
        <v>264</v>
      </c>
      <c r="O1403" s="65" t="s">
        <v>259</v>
      </c>
      <c r="P1403" s="66">
        <v>46266</v>
      </c>
      <c r="Q1403" s="31">
        <f t="shared" si="44"/>
        <v>145</v>
      </c>
      <c r="R1403" s="31">
        <f t="shared" si="45"/>
        <v>417</v>
      </c>
      <c r="S1403" s="29">
        <f>IF($Q1403&lt;Parâmetros!$E$19,$G1403-1,$G1403)</f>
        <v>46264</v>
      </c>
    </row>
    <row r="1404" spans="1:19" ht="15" customHeight="1" x14ac:dyDescent="0.25">
      <c r="A1404" s="122">
        <v>55138</v>
      </c>
      <c r="B1404" s="65" t="s">
        <v>236</v>
      </c>
      <c r="C1404" s="65" t="s">
        <v>262</v>
      </c>
      <c r="D1404" s="66">
        <v>46266</v>
      </c>
      <c r="E1404" s="67">
        <v>0.69</v>
      </c>
      <c r="F1404" s="65" t="s">
        <v>255</v>
      </c>
      <c r="G1404" s="66">
        <v>46266</v>
      </c>
      <c r="H1404">
        <v>40508710</v>
      </c>
      <c r="I1404">
        <v>10</v>
      </c>
      <c r="J1404" s="65" t="s">
        <v>638</v>
      </c>
      <c r="K1404" s="65" t="s">
        <v>639</v>
      </c>
      <c r="L1404" s="66">
        <v>46266</v>
      </c>
      <c r="M1404" s="65" t="s">
        <v>258</v>
      </c>
      <c r="N1404">
        <v>3002671</v>
      </c>
      <c r="O1404" s="65" t="s">
        <v>259</v>
      </c>
      <c r="P1404" s="66">
        <v>46266</v>
      </c>
      <c r="Q1404" s="31">
        <f t="shared" si="44"/>
        <v>46</v>
      </c>
      <c r="R1404" s="31">
        <f t="shared" si="45"/>
        <v>87</v>
      </c>
      <c r="S1404" s="29">
        <f>IF($Q1404&lt;Parâmetros!$E$19,$G1404-1,$G1404)</f>
        <v>46265</v>
      </c>
    </row>
    <row r="1405" spans="1:19" ht="15" customHeight="1" x14ac:dyDescent="0.25">
      <c r="A1405" s="122">
        <v>55138</v>
      </c>
      <c r="B1405" s="65" t="s">
        <v>236</v>
      </c>
      <c r="C1405" s="65" t="s">
        <v>262</v>
      </c>
      <c r="D1405" s="66">
        <v>46266</v>
      </c>
      <c r="E1405" s="67">
        <v>0.56000000000000005</v>
      </c>
      <c r="F1405" s="65" t="s">
        <v>255</v>
      </c>
      <c r="G1405" s="66">
        <v>46266</v>
      </c>
      <c r="H1405">
        <v>40508711</v>
      </c>
      <c r="I1405">
        <v>10</v>
      </c>
      <c r="J1405" s="65" t="s">
        <v>640</v>
      </c>
      <c r="K1405" s="65" t="s">
        <v>641</v>
      </c>
      <c r="L1405" s="66">
        <v>46266</v>
      </c>
      <c r="M1405" s="65" t="s">
        <v>258</v>
      </c>
      <c r="N1405">
        <v>3003539</v>
      </c>
      <c r="O1405" s="65" t="s">
        <v>259</v>
      </c>
      <c r="P1405" s="66">
        <v>46266</v>
      </c>
      <c r="Q1405" s="31">
        <f t="shared" si="44"/>
        <v>88</v>
      </c>
      <c r="R1405" s="31">
        <f t="shared" si="45"/>
        <v>122</v>
      </c>
      <c r="S1405" s="29">
        <f>IF($Q1405&lt;Parâmetros!$E$19,$G1405-1,$G1405)</f>
        <v>46265</v>
      </c>
    </row>
    <row r="1406" spans="1:19" ht="15" customHeight="1" x14ac:dyDescent="0.25">
      <c r="A1406" s="122">
        <v>55138</v>
      </c>
      <c r="B1406" s="65" t="s">
        <v>236</v>
      </c>
      <c r="C1406" s="65" t="s">
        <v>262</v>
      </c>
      <c r="D1406" s="66">
        <v>46266</v>
      </c>
      <c r="E1406" s="67">
        <v>0.5</v>
      </c>
      <c r="F1406" s="65" t="s">
        <v>255</v>
      </c>
      <c r="G1406" s="66">
        <v>46266</v>
      </c>
      <c r="H1406">
        <v>40508712</v>
      </c>
      <c r="I1406">
        <v>10</v>
      </c>
      <c r="J1406" s="65" t="s">
        <v>642</v>
      </c>
      <c r="K1406" s="65" t="s">
        <v>643</v>
      </c>
      <c r="L1406" s="66">
        <v>46266</v>
      </c>
      <c r="M1406" s="65" t="s">
        <v>258</v>
      </c>
      <c r="N1406">
        <v>3003543</v>
      </c>
      <c r="O1406" s="65" t="s">
        <v>259</v>
      </c>
      <c r="P1406" s="66">
        <v>46266</v>
      </c>
      <c r="Q1406" s="31">
        <f t="shared" si="44"/>
        <v>123</v>
      </c>
      <c r="R1406" s="31">
        <f t="shared" si="45"/>
        <v>153</v>
      </c>
      <c r="S1406" s="29">
        <f>IF($Q1406&lt;Parâmetros!$E$19,$G1406-1,$G1406)</f>
        <v>46265</v>
      </c>
    </row>
    <row r="1407" spans="1:19" ht="15" customHeight="1" x14ac:dyDescent="0.25">
      <c r="A1407" s="122">
        <v>55138</v>
      </c>
      <c r="B1407" s="65" t="s">
        <v>236</v>
      </c>
      <c r="C1407" s="65" t="s">
        <v>262</v>
      </c>
      <c r="D1407" s="66">
        <v>46266</v>
      </c>
      <c r="E1407" s="67">
        <v>0.45</v>
      </c>
      <c r="F1407" s="65" t="s">
        <v>255</v>
      </c>
      <c r="G1407" s="66">
        <v>46266</v>
      </c>
      <c r="H1407">
        <v>40508713</v>
      </c>
      <c r="I1407">
        <v>10</v>
      </c>
      <c r="J1407" s="65" t="s">
        <v>644</v>
      </c>
      <c r="K1407" s="65" t="s">
        <v>645</v>
      </c>
      <c r="L1407" s="66">
        <v>46266</v>
      </c>
      <c r="M1407" s="65" t="s">
        <v>258</v>
      </c>
      <c r="N1407">
        <v>3002647</v>
      </c>
      <c r="O1407" s="65" t="s">
        <v>259</v>
      </c>
      <c r="P1407" s="66">
        <v>46266</v>
      </c>
      <c r="Q1407" s="31">
        <f t="shared" si="44"/>
        <v>153</v>
      </c>
      <c r="R1407" s="31">
        <f t="shared" si="45"/>
        <v>180</v>
      </c>
      <c r="S1407" s="29">
        <f>IF($Q1407&lt;Parâmetros!$E$19,$G1407-1,$G1407)</f>
        <v>46265</v>
      </c>
    </row>
    <row r="1408" spans="1:19" ht="15" customHeight="1" x14ac:dyDescent="0.25">
      <c r="A1408" s="122">
        <v>55138</v>
      </c>
      <c r="B1408" s="65" t="s">
        <v>236</v>
      </c>
      <c r="C1408" s="65" t="s">
        <v>262</v>
      </c>
      <c r="D1408" s="66">
        <v>46266</v>
      </c>
      <c r="E1408" s="67">
        <v>0.43</v>
      </c>
      <c r="F1408" s="65" t="s">
        <v>255</v>
      </c>
      <c r="G1408" s="66">
        <v>46266</v>
      </c>
      <c r="H1408">
        <v>40508714</v>
      </c>
      <c r="I1408">
        <v>10</v>
      </c>
      <c r="J1408" s="65" t="s">
        <v>646</v>
      </c>
      <c r="K1408" s="65" t="s">
        <v>647</v>
      </c>
      <c r="L1408" s="66">
        <v>46266</v>
      </c>
      <c r="M1408" s="65" t="s">
        <v>258</v>
      </c>
      <c r="N1408">
        <v>3002991</v>
      </c>
      <c r="O1408" s="65" t="s">
        <v>259</v>
      </c>
      <c r="P1408" s="66">
        <v>46266</v>
      </c>
      <c r="Q1408" s="31">
        <f t="shared" si="44"/>
        <v>181</v>
      </c>
      <c r="R1408" s="31">
        <f t="shared" si="45"/>
        <v>207</v>
      </c>
      <c r="S1408" s="29">
        <f>IF($Q1408&lt;Parâmetros!$E$19,$G1408-1,$G1408)</f>
        <v>46265</v>
      </c>
    </row>
    <row r="1409" spans="1:19" ht="15" customHeight="1" x14ac:dyDescent="0.25">
      <c r="A1409" s="122">
        <v>55138</v>
      </c>
      <c r="B1409" s="65" t="s">
        <v>236</v>
      </c>
      <c r="C1409" s="65" t="s">
        <v>262</v>
      </c>
      <c r="D1409" s="66">
        <v>46266</v>
      </c>
      <c r="E1409" s="67">
        <v>0.34</v>
      </c>
      <c r="F1409" s="65" t="s">
        <v>255</v>
      </c>
      <c r="G1409" s="66">
        <v>46266</v>
      </c>
      <c r="H1409">
        <v>40508715</v>
      </c>
      <c r="I1409">
        <v>10</v>
      </c>
      <c r="J1409" s="65" t="s">
        <v>648</v>
      </c>
      <c r="K1409" s="65" t="s">
        <v>649</v>
      </c>
      <c r="L1409" s="66">
        <v>46266</v>
      </c>
      <c r="M1409" s="65" t="s">
        <v>258</v>
      </c>
      <c r="N1409">
        <v>3002654</v>
      </c>
      <c r="O1409" s="65" t="s">
        <v>259</v>
      </c>
      <c r="P1409" s="66">
        <v>46266</v>
      </c>
      <c r="Q1409" s="31">
        <f t="shared" si="44"/>
        <v>208</v>
      </c>
      <c r="R1409" s="31">
        <f t="shared" si="45"/>
        <v>229</v>
      </c>
      <c r="S1409" s="29">
        <f>IF($Q1409&lt;Parâmetros!$E$19,$G1409-1,$G1409)</f>
        <v>46265</v>
      </c>
    </row>
    <row r="1410" spans="1:19" ht="15" customHeight="1" x14ac:dyDescent="0.25">
      <c r="A1410" s="122">
        <v>55138</v>
      </c>
      <c r="B1410" s="65" t="s">
        <v>236</v>
      </c>
      <c r="C1410" s="65" t="s">
        <v>262</v>
      </c>
      <c r="D1410" s="66">
        <v>46266</v>
      </c>
      <c r="E1410" s="67">
        <v>0.1</v>
      </c>
      <c r="F1410" s="65" t="s">
        <v>255</v>
      </c>
      <c r="G1410" s="66">
        <v>46266</v>
      </c>
      <c r="H1410">
        <v>40508715</v>
      </c>
      <c r="I1410">
        <v>10</v>
      </c>
      <c r="J1410" s="65" t="s">
        <v>650</v>
      </c>
      <c r="K1410" s="65" t="s">
        <v>651</v>
      </c>
      <c r="L1410" s="66">
        <v>46266</v>
      </c>
      <c r="M1410" s="65" t="s">
        <v>258</v>
      </c>
      <c r="N1410">
        <v>3002654</v>
      </c>
      <c r="O1410" s="65" t="s">
        <v>259</v>
      </c>
      <c r="P1410" s="66">
        <v>46266</v>
      </c>
      <c r="Q1410" s="31">
        <f t="shared" si="44"/>
        <v>229</v>
      </c>
      <c r="R1410" s="31">
        <f t="shared" si="45"/>
        <v>235</v>
      </c>
      <c r="S1410" s="29">
        <f>IF($Q1410&lt;Parâmetros!$E$19,$G1410-1,$G1410)</f>
        <v>46265</v>
      </c>
    </row>
    <row r="1411" spans="1:19" ht="15" customHeight="1" x14ac:dyDescent="0.25">
      <c r="A1411" s="122">
        <v>55138</v>
      </c>
      <c r="B1411" s="65" t="s">
        <v>236</v>
      </c>
      <c r="C1411" s="65" t="s">
        <v>262</v>
      </c>
      <c r="D1411" s="66">
        <v>46266</v>
      </c>
      <c r="E1411" s="67">
        <v>0.38</v>
      </c>
      <c r="F1411" s="65" t="s">
        <v>255</v>
      </c>
      <c r="G1411" s="66">
        <v>46266</v>
      </c>
      <c r="H1411">
        <v>40508717</v>
      </c>
      <c r="I1411">
        <v>10</v>
      </c>
      <c r="J1411" s="65" t="s">
        <v>652</v>
      </c>
      <c r="K1411" s="65" t="s">
        <v>653</v>
      </c>
      <c r="L1411" s="66">
        <v>46266</v>
      </c>
      <c r="M1411" s="65" t="s">
        <v>258</v>
      </c>
      <c r="N1411">
        <v>3002649</v>
      </c>
      <c r="O1411" s="65" t="s">
        <v>259</v>
      </c>
      <c r="P1411" s="66">
        <v>46266</v>
      </c>
      <c r="Q1411" s="31">
        <f t="shared" si="44"/>
        <v>297</v>
      </c>
      <c r="R1411" s="31">
        <f t="shared" si="45"/>
        <v>320</v>
      </c>
      <c r="S1411" s="29">
        <f>IF($Q1411&lt;Parâmetros!$E$19,$G1411-1,$G1411)</f>
        <v>46265</v>
      </c>
    </row>
    <row r="1412" spans="1:19" ht="15" customHeight="1" x14ac:dyDescent="0.25">
      <c r="A1412" s="122">
        <v>55138</v>
      </c>
      <c r="B1412" s="65" t="s">
        <v>236</v>
      </c>
      <c r="C1412" s="65" t="s">
        <v>262</v>
      </c>
      <c r="D1412" s="66">
        <v>46266</v>
      </c>
      <c r="E1412" s="67">
        <v>0.11</v>
      </c>
      <c r="F1412" s="65" t="s">
        <v>255</v>
      </c>
      <c r="G1412" s="66">
        <v>46266</v>
      </c>
      <c r="H1412">
        <v>40508717</v>
      </c>
      <c r="I1412">
        <v>10</v>
      </c>
      <c r="J1412" s="65" t="s">
        <v>654</v>
      </c>
      <c r="K1412" s="65" t="s">
        <v>343</v>
      </c>
      <c r="L1412" s="66">
        <v>46266</v>
      </c>
      <c r="M1412" s="65" t="s">
        <v>258</v>
      </c>
      <c r="N1412">
        <v>3002649</v>
      </c>
      <c r="O1412" s="65" t="s">
        <v>259</v>
      </c>
      <c r="P1412" s="66">
        <v>46266</v>
      </c>
      <c r="Q1412" s="31">
        <f t="shared" si="44"/>
        <v>320</v>
      </c>
      <c r="R1412" s="31">
        <f t="shared" si="45"/>
        <v>327</v>
      </c>
      <c r="S1412" s="29">
        <f>IF($Q1412&lt;Parâmetros!$E$19,$G1412-1,$G1412)</f>
        <v>46265</v>
      </c>
    </row>
    <row r="1413" spans="1:19" ht="15" customHeight="1" x14ac:dyDescent="0.25">
      <c r="A1413" s="122">
        <v>55138</v>
      </c>
      <c r="B1413" s="65" t="s">
        <v>236</v>
      </c>
      <c r="C1413" s="65" t="s">
        <v>262</v>
      </c>
      <c r="D1413" s="66">
        <v>46266</v>
      </c>
      <c r="E1413" s="67">
        <v>0.4</v>
      </c>
      <c r="F1413" s="65" t="s">
        <v>255</v>
      </c>
      <c r="G1413" s="66">
        <v>46266</v>
      </c>
      <c r="H1413">
        <v>40508718</v>
      </c>
      <c r="I1413">
        <v>10</v>
      </c>
      <c r="J1413" s="65" t="s">
        <v>655</v>
      </c>
      <c r="K1413" s="65" t="s">
        <v>656</v>
      </c>
      <c r="L1413" s="66">
        <v>46266</v>
      </c>
      <c r="M1413" s="65" t="s">
        <v>258</v>
      </c>
      <c r="N1413">
        <v>3002650</v>
      </c>
      <c r="O1413" s="65" t="s">
        <v>259</v>
      </c>
      <c r="P1413" s="66">
        <v>46266</v>
      </c>
      <c r="Q1413" s="31">
        <f t="shared" si="44"/>
        <v>327</v>
      </c>
      <c r="R1413" s="31">
        <f t="shared" si="45"/>
        <v>351</v>
      </c>
      <c r="S1413" s="29">
        <f>IF($Q1413&lt;Parâmetros!$E$19,$G1413-1,$G1413)</f>
        <v>46265</v>
      </c>
    </row>
    <row r="1414" spans="1:19" ht="15" customHeight="1" x14ac:dyDescent="0.25">
      <c r="A1414" s="122">
        <v>55138</v>
      </c>
      <c r="B1414" s="65" t="s">
        <v>236</v>
      </c>
      <c r="C1414" s="65" t="s">
        <v>262</v>
      </c>
      <c r="D1414" s="66">
        <v>46266</v>
      </c>
      <c r="E1414" s="67">
        <v>0.75</v>
      </c>
      <c r="F1414" s="65" t="s">
        <v>255</v>
      </c>
      <c r="G1414" s="66">
        <v>46266</v>
      </c>
      <c r="H1414">
        <v>40508719</v>
      </c>
      <c r="I1414">
        <v>10</v>
      </c>
      <c r="J1414" s="65" t="s">
        <v>657</v>
      </c>
      <c r="K1414" s="65" t="s">
        <v>658</v>
      </c>
      <c r="L1414" s="66">
        <v>46266</v>
      </c>
      <c r="M1414" s="65" t="s">
        <v>258</v>
      </c>
      <c r="N1414">
        <v>3002993</v>
      </c>
      <c r="O1414" s="65" t="s">
        <v>259</v>
      </c>
      <c r="P1414" s="66">
        <v>46266</v>
      </c>
      <c r="Q1414" s="31">
        <f t="shared" si="44"/>
        <v>352</v>
      </c>
      <c r="R1414" s="31">
        <f t="shared" si="45"/>
        <v>397</v>
      </c>
      <c r="S1414" s="29">
        <f>IF($Q1414&lt;Parâmetros!$E$19,$G1414-1,$G1414)</f>
        <v>46265</v>
      </c>
    </row>
    <row r="1415" spans="1:19" ht="15" customHeight="1" x14ac:dyDescent="0.25">
      <c r="A1415" s="122">
        <v>55138</v>
      </c>
      <c r="B1415" s="65" t="s">
        <v>236</v>
      </c>
      <c r="C1415" s="65" t="s">
        <v>262</v>
      </c>
      <c r="D1415" s="66">
        <v>46266</v>
      </c>
      <c r="E1415" s="67">
        <v>0.3</v>
      </c>
      <c r="F1415" s="65" t="s">
        <v>255</v>
      </c>
      <c r="G1415" s="66">
        <v>46266</v>
      </c>
      <c r="H1415">
        <v>40508721</v>
      </c>
      <c r="I1415">
        <v>10</v>
      </c>
      <c r="J1415" s="65" t="s">
        <v>659</v>
      </c>
      <c r="K1415" s="65" t="s">
        <v>660</v>
      </c>
      <c r="L1415" s="66">
        <v>46266</v>
      </c>
      <c r="M1415" s="65" t="s">
        <v>258</v>
      </c>
      <c r="N1415">
        <v>3006500</v>
      </c>
      <c r="O1415" s="65" t="s">
        <v>259</v>
      </c>
      <c r="P1415" s="66">
        <v>46266</v>
      </c>
      <c r="Q1415" s="31">
        <f t="shared" si="44"/>
        <v>397</v>
      </c>
      <c r="R1415" s="31">
        <f t="shared" si="45"/>
        <v>415</v>
      </c>
      <c r="S1415" s="29">
        <f>IF($Q1415&lt;Parâmetros!$E$19,$G1415-1,$G1415)</f>
        <v>46265</v>
      </c>
    </row>
    <row r="1416" spans="1:19" ht="15" customHeight="1" x14ac:dyDescent="0.25">
      <c r="A1416" s="122">
        <v>55138</v>
      </c>
      <c r="B1416" s="65" t="s">
        <v>236</v>
      </c>
      <c r="C1416" s="65" t="s">
        <v>262</v>
      </c>
      <c r="D1416" s="66">
        <v>46268</v>
      </c>
      <c r="E1416" s="67">
        <v>1.42</v>
      </c>
      <c r="F1416" s="65" t="s">
        <v>255</v>
      </c>
      <c r="G1416" s="66">
        <v>46268</v>
      </c>
      <c r="H1416">
        <v>40508654</v>
      </c>
      <c r="I1416">
        <v>10</v>
      </c>
      <c r="J1416" s="65" t="s">
        <v>1259</v>
      </c>
      <c r="K1416" s="65" t="s">
        <v>1260</v>
      </c>
      <c r="L1416" s="66">
        <v>46268</v>
      </c>
      <c r="M1416" s="65" t="s">
        <v>261</v>
      </c>
      <c r="N1416" s="65" t="s">
        <v>264</v>
      </c>
      <c r="O1416" s="65" t="s">
        <v>259</v>
      </c>
      <c r="P1416" s="66">
        <v>46268</v>
      </c>
      <c r="Q1416" s="31">
        <f t="shared" si="44"/>
        <v>940</v>
      </c>
      <c r="R1416" s="31">
        <f t="shared" si="45"/>
        <v>1025</v>
      </c>
      <c r="S1416" s="29">
        <f>IF($Q1416&lt;Parâmetros!$E$19,$G1416-1,$G1416)</f>
        <v>46268</v>
      </c>
    </row>
    <row r="1417" spans="1:19" ht="15" customHeight="1" x14ac:dyDescent="0.25">
      <c r="A1417" s="122">
        <v>55138</v>
      </c>
      <c r="B1417" s="65" t="s">
        <v>236</v>
      </c>
      <c r="C1417" s="65" t="s">
        <v>262</v>
      </c>
      <c r="D1417" s="66">
        <v>46268</v>
      </c>
      <c r="E1417" s="67">
        <v>5.9</v>
      </c>
      <c r="F1417" s="65" t="s">
        <v>255</v>
      </c>
      <c r="G1417" s="66">
        <v>46268</v>
      </c>
      <c r="H1417">
        <v>40508654</v>
      </c>
      <c r="I1417">
        <v>10</v>
      </c>
      <c r="J1417" s="65" t="s">
        <v>1261</v>
      </c>
      <c r="K1417" s="65" t="s">
        <v>1262</v>
      </c>
      <c r="L1417" s="66">
        <v>46268</v>
      </c>
      <c r="M1417" s="65" t="s">
        <v>261</v>
      </c>
      <c r="N1417" s="65" t="s">
        <v>264</v>
      </c>
      <c r="O1417" s="65" t="s">
        <v>259</v>
      </c>
      <c r="P1417" s="66">
        <v>46268</v>
      </c>
      <c r="Q1417" s="31">
        <f t="shared" si="44"/>
        <v>1025</v>
      </c>
      <c r="R1417" s="31">
        <f t="shared" si="45"/>
        <v>1379</v>
      </c>
      <c r="S1417" s="29">
        <f>IF($Q1417&lt;Parâmetros!$E$19,$G1417-1,$G1417)</f>
        <v>46268</v>
      </c>
    </row>
    <row r="1418" spans="1:19" ht="15" customHeight="1" x14ac:dyDescent="0.25">
      <c r="A1418" s="122">
        <v>55138</v>
      </c>
      <c r="B1418" s="65" t="s">
        <v>236</v>
      </c>
      <c r="C1418" s="65" t="s">
        <v>262</v>
      </c>
      <c r="D1418" s="66">
        <v>46271</v>
      </c>
      <c r="E1418" s="67">
        <v>5.54</v>
      </c>
      <c r="F1418" s="65" t="s">
        <v>255</v>
      </c>
      <c r="G1418" s="66">
        <v>46269</v>
      </c>
      <c r="H1418">
        <v>40509366</v>
      </c>
      <c r="I1418">
        <v>10</v>
      </c>
      <c r="J1418" s="65" t="s">
        <v>2776</v>
      </c>
      <c r="K1418" s="65" t="s">
        <v>2777</v>
      </c>
      <c r="L1418" s="66">
        <v>46269</v>
      </c>
      <c r="M1418" s="65" t="s">
        <v>261</v>
      </c>
      <c r="N1418">
        <v>3012254</v>
      </c>
      <c r="O1418" s="65" t="s">
        <v>259</v>
      </c>
      <c r="P1418" s="66">
        <v>46271</v>
      </c>
      <c r="Q1418" s="31">
        <f t="shared" si="44"/>
        <v>939</v>
      </c>
      <c r="R1418" s="31">
        <f t="shared" si="45"/>
        <v>1271</v>
      </c>
      <c r="S1418" s="29">
        <f>IF($Q1418&lt;Parâmetros!$E$19,$G1418-1,$G1418)</f>
        <v>46269</v>
      </c>
    </row>
    <row r="1419" spans="1:19" ht="15" customHeight="1" x14ac:dyDescent="0.25">
      <c r="A1419" s="122">
        <v>55138</v>
      </c>
      <c r="B1419" s="65" t="s">
        <v>236</v>
      </c>
      <c r="C1419" s="65" t="s">
        <v>262</v>
      </c>
      <c r="D1419" s="66">
        <v>46271</v>
      </c>
      <c r="E1419" s="67">
        <v>-5.54</v>
      </c>
      <c r="F1419" s="65" t="s">
        <v>255</v>
      </c>
      <c r="G1419" s="66">
        <v>46269</v>
      </c>
      <c r="H1419">
        <v>40509366</v>
      </c>
      <c r="I1419">
        <v>10</v>
      </c>
      <c r="J1419" s="65" t="s">
        <v>2776</v>
      </c>
      <c r="K1419" s="65" t="s">
        <v>2777</v>
      </c>
      <c r="L1419" s="66">
        <v>46269</v>
      </c>
      <c r="M1419" s="65" t="s">
        <v>261</v>
      </c>
      <c r="N1419">
        <v>3012254</v>
      </c>
      <c r="O1419" s="65" t="s">
        <v>312</v>
      </c>
      <c r="P1419" s="66">
        <v>46273</v>
      </c>
      <c r="Q1419" s="31">
        <f t="shared" si="44"/>
        <v>939</v>
      </c>
      <c r="R1419" s="31">
        <f t="shared" si="45"/>
        <v>1271</v>
      </c>
      <c r="S1419" s="29">
        <f>IF($Q1419&lt;Parâmetros!$E$19,$G1419-1,$G1419)</f>
        <v>46269</v>
      </c>
    </row>
    <row r="1420" spans="1:19" ht="15" customHeight="1" x14ac:dyDescent="0.25">
      <c r="A1420" s="122">
        <v>55138</v>
      </c>
      <c r="B1420" s="65" t="s">
        <v>236</v>
      </c>
      <c r="C1420" s="65" t="s">
        <v>262</v>
      </c>
      <c r="D1420" s="66">
        <v>46269</v>
      </c>
      <c r="E1420" s="67">
        <v>3.09</v>
      </c>
      <c r="F1420" s="65" t="s">
        <v>255</v>
      </c>
      <c r="G1420" s="66">
        <v>46269</v>
      </c>
      <c r="H1420">
        <v>40509366</v>
      </c>
      <c r="I1420">
        <v>10</v>
      </c>
      <c r="J1420" s="65" t="s">
        <v>1810</v>
      </c>
      <c r="K1420" s="65" t="s">
        <v>1811</v>
      </c>
      <c r="L1420" s="66">
        <v>46269</v>
      </c>
      <c r="M1420" s="65" t="s">
        <v>261</v>
      </c>
      <c r="N1420">
        <v>3012254</v>
      </c>
      <c r="O1420" s="65" t="s">
        <v>259</v>
      </c>
      <c r="P1420" s="66">
        <v>46269</v>
      </c>
      <c r="Q1420" s="31">
        <f t="shared" si="44"/>
        <v>958</v>
      </c>
      <c r="R1420" s="31">
        <f t="shared" si="45"/>
        <v>1144</v>
      </c>
      <c r="S1420" s="29">
        <f>IF($Q1420&lt;Parâmetros!$E$19,$G1420-1,$G1420)</f>
        <v>46269</v>
      </c>
    </row>
    <row r="1421" spans="1:19" ht="15" customHeight="1" x14ac:dyDescent="0.25">
      <c r="A1421" s="122">
        <v>55138</v>
      </c>
      <c r="B1421" s="65" t="s">
        <v>236</v>
      </c>
      <c r="C1421" s="65" t="s">
        <v>262</v>
      </c>
      <c r="D1421" s="66">
        <v>46269</v>
      </c>
      <c r="E1421" s="67">
        <v>4.05</v>
      </c>
      <c r="F1421" s="65" t="s">
        <v>255</v>
      </c>
      <c r="G1421" s="66">
        <v>46269</v>
      </c>
      <c r="H1421">
        <v>40511827</v>
      </c>
      <c r="I1421">
        <v>10</v>
      </c>
      <c r="J1421" s="65" t="s">
        <v>1812</v>
      </c>
      <c r="K1421" s="65" t="s">
        <v>1813</v>
      </c>
      <c r="L1421" s="66">
        <v>46269</v>
      </c>
      <c r="M1421" s="65" t="s">
        <v>261</v>
      </c>
      <c r="N1421">
        <v>3002875</v>
      </c>
      <c r="O1421" s="65" t="s">
        <v>259</v>
      </c>
      <c r="P1421" s="66">
        <v>46269</v>
      </c>
      <c r="Q1421" s="31">
        <f t="shared" si="44"/>
        <v>1144</v>
      </c>
      <c r="R1421" s="31">
        <f t="shared" si="45"/>
        <v>1388</v>
      </c>
      <c r="S1421" s="29">
        <f>IF($Q1421&lt;Parâmetros!$E$19,$G1421-1,$G1421)</f>
        <v>46269</v>
      </c>
    </row>
    <row r="1422" spans="1:19" ht="15" customHeight="1" x14ac:dyDescent="0.25">
      <c r="A1422" s="122">
        <v>55138</v>
      </c>
      <c r="B1422" s="65" t="s">
        <v>236</v>
      </c>
      <c r="C1422" s="65" t="s">
        <v>262</v>
      </c>
      <c r="D1422" s="66">
        <v>46271</v>
      </c>
      <c r="E1422" s="67">
        <v>0.33</v>
      </c>
      <c r="F1422" s="65" t="s">
        <v>255</v>
      </c>
      <c r="G1422" s="66">
        <v>46271</v>
      </c>
      <c r="H1422">
        <v>40494437</v>
      </c>
      <c r="I1422">
        <v>10</v>
      </c>
      <c r="J1422" s="65" t="s">
        <v>2017</v>
      </c>
      <c r="K1422" s="65" t="s">
        <v>2018</v>
      </c>
      <c r="L1422" s="66">
        <v>46271</v>
      </c>
      <c r="M1422" s="65" t="s">
        <v>258</v>
      </c>
      <c r="N1422">
        <v>3007051</v>
      </c>
      <c r="O1422" s="65" t="s">
        <v>259</v>
      </c>
      <c r="P1422" s="66">
        <v>46271</v>
      </c>
      <c r="Q1422" s="31">
        <f t="shared" si="44"/>
        <v>5</v>
      </c>
      <c r="R1422" s="31">
        <f t="shared" si="45"/>
        <v>24</v>
      </c>
      <c r="S1422" s="29">
        <f>IF($Q1422&lt;Parâmetros!$E$19,$G1422-1,$G1422)</f>
        <v>46270</v>
      </c>
    </row>
    <row r="1423" spans="1:19" ht="15" customHeight="1" x14ac:dyDescent="0.25">
      <c r="A1423" s="122">
        <v>55138</v>
      </c>
      <c r="B1423" s="65" t="s">
        <v>236</v>
      </c>
      <c r="C1423" s="65" t="s">
        <v>262</v>
      </c>
      <c r="D1423" s="66">
        <v>46271</v>
      </c>
      <c r="E1423" s="67">
        <v>0.68</v>
      </c>
      <c r="F1423" s="65" t="s">
        <v>255</v>
      </c>
      <c r="G1423" s="66">
        <v>46271</v>
      </c>
      <c r="H1423">
        <v>40494439</v>
      </c>
      <c r="I1423">
        <v>10</v>
      </c>
      <c r="J1423" s="65" t="s">
        <v>2019</v>
      </c>
      <c r="K1423" s="65" t="s">
        <v>2020</v>
      </c>
      <c r="L1423" s="66">
        <v>46271</v>
      </c>
      <c r="M1423" s="65" t="s">
        <v>258</v>
      </c>
      <c r="N1423">
        <v>3007052</v>
      </c>
      <c r="O1423" s="65" t="s">
        <v>259</v>
      </c>
      <c r="P1423" s="66">
        <v>46271</v>
      </c>
      <c r="Q1423" s="31">
        <f t="shared" si="44"/>
        <v>25</v>
      </c>
      <c r="R1423" s="31">
        <f t="shared" si="45"/>
        <v>65</v>
      </c>
      <c r="S1423" s="29">
        <f>IF($Q1423&lt;Parâmetros!$E$19,$G1423-1,$G1423)</f>
        <v>46270</v>
      </c>
    </row>
    <row r="1424" spans="1:19" ht="15" customHeight="1" x14ac:dyDescent="0.25">
      <c r="A1424" s="122">
        <v>55138</v>
      </c>
      <c r="B1424" s="65" t="s">
        <v>236</v>
      </c>
      <c r="C1424" s="65" t="s">
        <v>262</v>
      </c>
      <c r="D1424" s="66">
        <v>46271</v>
      </c>
      <c r="E1424" s="67">
        <v>0.3</v>
      </c>
      <c r="F1424" s="65" t="s">
        <v>255</v>
      </c>
      <c r="G1424" s="66">
        <v>46271</v>
      </c>
      <c r="H1424">
        <v>40494440</v>
      </c>
      <c r="I1424">
        <v>10</v>
      </c>
      <c r="J1424" s="65" t="s">
        <v>2021</v>
      </c>
      <c r="K1424" s="65" t="s">
        <v>2022</v>
      </c>
      <c r="L1424" s="66">
        <v>46271</v>
      </c>
      <c r="M1424" s="65" t="s">
        <v>258</v>
      </c>
      <c r="N1424">
        <v>3007290</v>
      </c>
      <c r="O1424" s="65" t="s">
        <v>259</v>
      </c>
      <c r="P1424" s="66">
        <v>46271</v>
      </c>
      <c r="Q1424" s="31">
        <f t="shared" si="44"/>
        <v>69</v>
      </c>
      <c r="R1424" s="31">
        <f t="shared" si="45"/>
        <v>87</v>
      </c>
      <c r="S1424" s="29">
        <f>IF($Q1424&lt;Parâmetros!$E$19,$G1424-1,$G1424)</f>
        <v>46270</v>
      </c>
    </row>
    <row r="1425" spans="1:19" ht="15" customHeight="1" x14ac:dyDescent="0.25">
      <c r="A1425" s="122">
        <v>55138</v>
      </c>
      <c r="B1425" s="65" t="s">
        <v>236</v>
      </c>
      <c r="C1425" s="65" t="s">
        <v>262</v>
      </c>
      <c r="D1425" s="66">
        <v>46271</v>
      </c>
      <c r="E1425" s="67">
        <v>0.47</v>
      </c>
      <c r="F1425" s="65" t="s">
        <v>255</v>
      </c>
      <c r="G1425" s="66">
        <v>46271</v>
      </c>
      <c r="H1425">
        <v>40508720</v>
      </c>
      <c r="I1425">
        <v>10</v>
      </c>
      <c r="J1425" s="65" t="s">
        <v>2023</v>
      </c>
      <c r="K1425" s="65" t="s">
        <v>2024</v>
      </c>
      <c r="L1425" s="66">
        <v>46271</v>
      </c>
      <c r="M1425" s="65" t="s">
        <v>258</v>
      </c>
      <c r="N1425">
        <v>3004655</v>
      </c>
      <c r="O1425" s="65" t="s">
        <v>259</v>
      </c>
      <c r="P1425" s="66">
        <v>46271</v>
      </c>
      <c r="Q1425" s="31">
        <f t="shared" si="44"/>
        <v>92</v>
      </c>
      <c r="R1425" s="31">
        <f t="shared" si="45"/>
        <v>120</v>
      </c>
      <c r="S1425" s="29">
        <f>IF($Q1425&lt;Parâmetros!$E$19,$G1425-1,$G1425)</f>
        <v>46270</v>
      </c>
    </row>
    <row r="1426" spans="1:19" ht="15" customHeight="1" x14ac:dyDescent="0.25">
      <c r="A1426" s="122">
        <v>55138</v>
      </c>
      <c r="B1426" s="65" t="s">
        <v>236</v>
      </c>
      <c r="C1426" s="65" t="s">
        <v>262</v>
      </c>
      <c r="D1426" s="66">
        <v>46271</v>
      </c>
      <c r="E1426" s="67">
        <v>0.33</v>
      </c>
      <c r="F1426" s="65" t="s">
        <v>255</v>
      </c>
      <c r="G1426" s="66">
        <v>46271</v>
      </c>
      <c r="H1426">
        <v>40508722</v>
      </c>
      <c r="I1426">
        <v>10</v>
      </c>
      <c r="J1426" s="65" t="s">
        <v>2025</v>
      </c>
      <c r="K1426" s="65" t="s">
        <v>2026</v>
      </c>
      <c r="L1426" s="66">
        <v>46271</v>
      </c>
      <c r="M1426" s="65" t="s">
        <v>258</v>
      </c>
      <c r="N1426">
        <v>3006501</v>
      </c>
      <c r="O1426" s="65" t="s">
        <v>259</v>
      </c>
      <c r="P1426" s="66">
        <v>46271</v>
      </c>
      <c r="Q1426" s="31">
        <f t="shared" si="44"/>
        <v>123</v>
      </c>
      <c r="R1426" s="31">
        <f t="shared" si="45"/>
        <v>143</v>
      </c>
      <c r="S1426" s="29">
        <f>IF($Q1426&lt;Parâmetros!$E$19,$G1426-1,$G1426)</f>
        <v>46270</v>
      </c>
    </row>
    <row r="1427" spans="1:19" ht="15" customHeight="1" x14ac:dyDescent="0.25">
      <c r="A1427" s="122">
        <v>55138</v>
      </c>
      <c r="B1427" s="65" t="s">
        <v>236</v>
      </c>
      <c r="C1427" s="65" t="s">
        <v>262</v>
      </c>
      <c r="D1427" s="66">
        <v>46271</v>
      </c>
      <c r="E1427" s="67">
        <v>0.17</v>
      </c>
      <c r="F1427" s="65" t="s">
        <v>255</v>
      </c>
      <c r="G1427" s="66">
        <v>46271</v>
      </c>
      <c r="H1427">
        <v>40508722</v>
      </c>
      <c r="I1427">
        <v>10</v>
      </c>
      <c r="J1427" s="65" t="s">
        <v>2027</v>
      </c>
      <c r="K1427" s="65" t="s">
        <v>2028</v>
      </c>
      <c r="L1427" s="66">
        <v>46271</v>
      </c>
      <c r="M1427" s="65" t="s">
        <v>258</v>
      </c>
      <c r="N1427">
        <v>3006501</v>
      </c>
      <c r="O1427" s="65" t="s">
        <v>259</v>
      </c>
      <c r="P1427" s="66">
        <v>46271</v>
      </c>
      <c r="Q1427" s="31">
        <f t="shared" si="44"/>
        <v>143</v>
      </c>
      <c r="R1427" s="31">
        <f t="shared" si="45"/>
        <v>153</v>
      </c>
      <c r="S1427" s="29">
        <f>IF($Q1427&lt;Parâmetros!$E$19,$G1427-1,$G1427)</f>
        <v>46270</v>
      </c>
    </row>
    <row r="1428" spans="1:19" ht="15" customHeight="1" x14ac:dyDescent="0.25">
      <c r="A1428" s="122">
        <v>55138</v>
      </c>
      <c r="B1428" s="65" t="s">
        <v>236</v>
      </c>
      <c r="C1428" s="65" t="s">
        <v>262</v>
      </c>
      <c r="D1428" s="66">
        <v>46271</v>
      </c>
      <c r="E1428" s="67">
        <v>0.57999999999999996</v>
      </c>
      <c r="F1428" s="65" t="s">
        <v>255</v>
      </c>
      <c r="G1428" s="66">
        <v>46271</v>
      </c>
      <c r="H1428">
        <v>40508723</v>
      </c>
      <c r="I1428">
        <v>10</v>
      </c>
      <c r="J1428" s="65" t="s">
        <v>2029</v>
      </c>
      <c r="K1428" s="65" t="s">
        <v>2030</v>
      </c>
      <c r="L1428" s="66">
        <v>46271</v>
      </c>
      <c r="M1428" s="65" t="s">
        <v>258</v>
      </c>
      <c r="N1428">
        <v>3002684</v>
      </c>
      <c r="O1428" s="65" t="s">
        <v>259</v>
      </c>
      <c r="P1428" s="66">
        <v>46271</v>
      </c>
      <c r="Q1428" s="31">
        <f t="shared" si="44"/>
        <v>154</v>
      </c>
      <c r="R1428" s="31">
        <f t="shared" si="45"/>
        <v>189</v>
      </c>
      <c r="S1428" s="29">
        <f>IF($Q1428&lt;Parâmetros!$E$19,$G1428-1,$G1428)</f>
        <v>46270</v>
      </c>
    </row>
    <row r="1429" spans="1:19" ht="15" customHeight="1" x14ac:dyDescent="0.25">
      <c r="A1429" s="122">
        <v>55138</v>
      </c>
      <c r="B1429" s="65" t="s">
        <v>236</v>
      </c>
      <c r="C1429" s="65" t="s">
        <v>262</v>
      </c>
      <c r="D1429" s="66">
        <v>46271</v>
      </c>
      <c r="E1429" s="67">
        <v>0.57999999999999996</v>
      </c>
      <c r="F1429" s="65" t="s">
        <v>255</v>
      </c>
      <c r="G1429" s="66">
        <v>46271</v>
      </c>
      <c r="H1429">
        <v>40508725</v>
      </c>
      <c r="I1429">
        <v>10</v>
      </c>
      <c r="J1429" s="65" t="s">
        <v>2031</v>
      </c>
      <c r="K1429" s="65" t="s">
        <v>2032</v>
      </c>
      <c r="L1429" s="66">
        <v>46271</v>
      </c>
      <c r="M1429" s="65" t="s">
        <v>258</v>
      </c>
      <c r="N1429">
        <v>3003272</v>
      </c>
      <c r="O1429" s="65" t="s">
        <v>259</v>
      </c>
      <c r="P1429" s="66">
        <v>46271</v>
      </c>
      <c r="Q1429" s="31">
        <f t="shared" si="44"/>
        <v>199</v>
      </c>
      <c r="R1429" s="31">
        <f t="shared" si="45"/>
        <v>234</v>
      </c>
      <c r="S1429" s="29">
        <f>IF($Q1429&lt;Parâmetros!$E$19,$G1429-1,$G1429)</f>
        <v>46270</v>
      </c>
    </row>
    <row r="1430" spans="1:19" ht="15" customHeight="1" x14ac:dyDescent="0.25">
      <c r="A1430" s="122">
        <v>55138</v>
      </c>
      <c r="B1430" s="65" t="s">
        <v>236</v>
      </c>
      <c r="C1430" s="65" t="s">
        <v>262</v>
      </c>
      <c r="D1430" s="66">
        <v>46271</v>
      </c>
      <c r="E1430" s="67">
        <v>0.53</v>
      </c>
      <c r="F1430" s="65" t="s">
        <v>255</v>
      </c>
      <c r="G1430" s="66">
        <v>46271</v>
      </c>
      <c r="H1430">
        <v>40508726</v>
      </c>
      <c r="I1430">
        <v>10</v>
      </c>
      <c r="J1430" s="65" t="s">
        <v>2033</v>
      </c>
      <c r="K1430" s="65" t="s">
        <v>2034</v>
      </c>
      <c r="L1430" s="66">
        <v>46271</v>
      </c>
      <c r="M1430" s="65" t="s">
        <v>258</v>
      </c>
      <c r="N1430">
        <v>3003273</v>
      </c>
      <c r="O1430" s="65" t="s">
        <v>259</v>
      </c>
      <c r="P1430" s="66">
        <v>46271</v>
      </c>
      <c r="Q1430" s="31">
        <f t="shared" si="44"/>
        <v>302</v>
      </c>
      <c r="R1430" s="31">
        <f t="shared" si="45"/>
        <v>334</v>
      </c>
      <c r="S1430" s="29">
        <f>IF($Q1430&lt;Parâmetros!$E$19,$G1430-1,$G1430)</f>
        <v>46270</v>
      </c>
    </row>
    <row r="1431" spans="1:19" ht="15" customHeight="1" x14ac:dyDescent="0.25">
      <c r="A1431" s="122">
        <v>55138</v>
      </c>
      <c r="B1431" s="65" t="s">
        <v>236</v>
      </c>
      <c r="C1431" s="65" t="s">
        <v>262</v>
      </c>
      <c r="D1431" s="66">
        <v>46271</v>
      </c>
      <c r="E1431" s="67">
        <v>0.33</v>
      </c>
      <c r="F1431" s="65" t="s">
        <v>255</v>
      </c>
      <c r="G1431" s="66">
        <v>46271</v>
      </c>
      <c r="H1431">
        <v>40508740</v>
      </c>
      <c r="I1431">
        <v>10</v>
      </c>
      <c r="J1431" s="65" t="s">
        <v>2035</v>
      </c>
      <c r="K1431" s="65" t="s">
        <v>2036</v>
      </c>
      <c r="L1431" s="66">
        <v>46271</v>
      </c>
      <c r="M1431" s="65" t="s">
        <v>258</v>
      </c>
      <c r="N1431">
        <v>3007054</v>
      </c>
      <c r="O1431" s="65" t="s">
        <v>259</v>
      </c>
      <c r="P1431" s="66">
        <v>46271</v>
      </c>
      <c r="Q1431" s="31">
        <f t="shared" si="44"/>
        <v>335</v>
      </c>
      <c r="R1431" s="31">
        <f t="shared" si="45"/>
        <v>355</v>
      </c>
      <c r="S1431" s="29">
        <f>IF($Q1431&lt;Parâmetros!$E$19,$G1431-1,$G1431)</f>
        <v>46270</v>
      </c>
    </row>
    <row r="1432" spans="1:19" ht="15" customHeight="1" x14ac:dyDescent="0.25">
      <c r="A1432" s="122">
        <v>55138</v>
      </c>
      <c r="B1432" s="65" t="s">
        <v>236</v>
      </c>
      <c r="C1432" s="65" t="s">
        <v>262</v>
      </c>
      <c r="D1432" s="66">
        <v>46271</v>
      </c>
      <c r="E1432" s="67">
        <v>0.51</v>
      </c>
      <c r="F1432" s="65" t="s">
        <v>255</v>
      </c>
      <c r="G1432" s="66">
        <v>46271</v>
      </c>
      <c r="H1432">
        <v>40508738</v>
      </c>
      <c r="I1432">
        <v>10</v>
      </c>
      <c r="J1432" s="65" t="s">
        <v>2037</v>
      </c>
      <c r="K1432" s="65" t="s">
        <v>2038</v>
      </c>
      <c r="L1432" s="66">
        <v>46271</v>
      </c>
      <c r="M1432" s="65" t="s">
        <v>258</v>
      </c>
      <c r="N1432">
        <v>3002687</v>
      </c>
      <c r="O1432" s="65" t="s">
        <v>259</v>
      </c>
      <c r="P1432" s="66">
        <v>46271</v>
      </c>
      <c r="Q1432" s="31">
        <f t="shared" si="44"/>
        <v>357</v>
      </c>
      <c r="R1432" s="31">
        <f t="shared" si="45"/>
        <v>388</v>
      </c>
      <c r="S1432" s="29">
        <f>IF($Q1432&lt;Parâmetros!$E$19,$G1432-1,$G1432)</f>
        <v>46270</v>
      </c>
    </row>
    <row r="1433" spans="1:19" ht="15" customHeight="1" x14ac:dyDescent="0.25">
      <c r="A1433" s="122">
        <v>55138</v>
      </c>
      <c r="B1433" s="65" t="s">
        <v>236</v>
      </c>
      <c r="C1433" s="65" t="s">
        <v>262</v>
      </c>
      <c r="D1433" s="66">
        <v>46271</v>
      </c>
      <c r="E1433" s="67">
        <v>0.6</v>
      </c>
      <c r="F1433" s="65" t="s">
        <v>255</v>
      </c>
      <c r="G1433" s="66">
        <v>46271</v>
      </c>
      <c r="H1433">
        <v>40508734</v>
      </c>
      <c r="I1433">
        <v>10</v>
      </c>
      <c r="J1433" s="65" t="s">
        <v>2039</v>
      </c>
      <c r="K1433" s="65" t="s">
        <v>2040</v>
      </c>
      <c r="L1433" s="66">
        <v>46271</v>
      </c>
      <c r="M1433" s="65" t="s">
        <v>258</v>
      </c>
      <c r="N1433">
        <v>3006423</v>
      </c>
      <c r="O1433" s="65" t="s">
        <v>259</v>
      </c>
      <c r="P1433" s="66">
        <v>46271</v>
      </c>
      <c r="Q1433" s="31">
        <f t="shared" si="44"/>
        <v>390</v>
      </c>
      <c r="R1433" s="31">
        <f t="shared" si="45"/>
        <v>426</v>
      </c>
      <c r="S1433" s="29">
        <f>IF($Q1433&lt;Parâmetros!$E$19,$G1433-1,$G1433)</f>
        <v>46270</v>
      </c>
    </row>
    <row r="1434" spans="1:19" ht="15" customHeight="1" x14ac:dyDescent="0.25">
      <c r="A1434" s="122">
        <v>55138</v>
      </c>
      <c r="B1434" s="65" t="s">
        <v>236</v>
      </c>
      <c r="C1434" s="65" t="s">
        <v>262</v>
      </c>
      <c r="D1434" s="66">
        <v>46272</v>
      </c>
      <c r="E1434" s="67">
        <v>1.05</v>
      </c>
      <c r="F1434" s="65" t="s">
        <v>255</v>
      </c>
      <c r="G1434" s="66">
        <v>46272</v>
      </c>
      <c r="H1434">
        <v>40503057</v>
      </c>
      <c r="I1434">
        <v>10</v>
      </c>
      <c r="J1434" s="65" t="s">
        <v>2041</v>
      </c>
      <c r="K1434" s="65" t="s">
        <v>2042</v>
      </c>
      <c r="L1434" s="66">
        <v>46272</v>
      </c>
      <c r="M1434" s="65" t="s">
        <v>261</v>
      </c>
      <c r="N1434" s="65" t="s">
        <v>264</v>
      </c>
      <c r="O1434" s="65" t="s">
        <v>259</v>
      </c>
      <c r="P1434" s="66">
        <v>46272</v>
      </c>
      <c r="Q1434" s="31">
        <f t="shared" si="44"/>
        <v>9</v>
      </c>
      <c r="R1434" s="31">
        <f t="shared" si="45"/>
        <v>72</v>
      </c>
      <c r="S1434" s="29">
        <f>IF($Q1434&lt;Parâmetros!$E$19,$G1434-1,$G1434)</f>
        <v>46271</v>
      </c>
    </row>
    <row r="1435" spans="1:19" ht="15" customHeight="1" x14ac:dyDescent="0.25">
      <c r="A1435" s="122">
        <v>55138</v>
      </c>
      <c r="B1435" s="65" t="s">
        <v>236</v>
      </c>
      <c r="C1435" s="65" t="s">
        <v>262</v>
      </c>
      <c r="D1435" s="66">
        <v>46272</v>
      </c>
      <c r="E1435" s="67">
        <v>0.33</v>
      </c>
      <c r="F1435" s="65" t="s">
        <v>255</v>
      </c>
      <c r="G1435" s="66">
        <v>46272</v>
      </c>
      <c r="H1435">
        <v>40508735</v>
      </c>
      <c r="I1435">
        <v>10</v>
      </c>
      <c r="J1435" s="65" t="s">
        <v>2043</v>
      </c>
      <c r="K1435" s="65" t="s">
        <v>2044</v>
      </c>
      <c r="L1435" s="66">
        <v>46272</v>
      </c>
      <c r="M1435" s="65" t="s">
        <v>258</v>
      </c>
      <c r="N1435">
        <v>3007041</v>
      </c>
      <c r="O1435" s="65" t="s">
        <v>259</v>
      </c>
      <c r="P1435" s="66">
        <v>46272</v>
      </c>
      <c r="Q1435" s="31">
        <f t="shared" si="44"/>
        <v>74</v>
      </c>
      <c r="R1435" s="31">
        <f t="shared" si="45"/>
        <v>94</v>
      </c>
      <c r="S1435" s="29">
        <f>IF($Q1435&lt;Parâmetros!$E$19,$G1435-1,$G1435)</f>
        <v>46271</v>
      </c>
    </row>
    <row r="1436" spans="1:19" ht="15" customHeight="1" x14ac:dyDescent="0.25">
      <c r="A1436" s="122">
        <v>55138</v>
      </c>
      <c r="B1436" s="65" t="s">
        <v>236</v>
      </c>
      <c r="C1436" s="65" t="s">
        <v>262</v>
      </c>
      <c r="D1436" s="66">
        <v>46272</v>
      </c>
      <c r="E1436" s="67">
        <v>0.38</v>
      </c>
      <c r="F1436" s="65" t="s">
        <v>255</v>
      </c>
      <c r="G1436" s="66">
        <v>46272</v>
      </c>
      <c r="H1436">
        <v>40508736</v>
      </c>
      <c r="I1436">
        <v>10</v>
      </c>
      <c r="J1436" s="65" t="s">
        <v>2045</v>
      </c>
      <c r="K1436" s="65" t="s">
        <v>2046</v>
      </c>
      <c r="L1436" s="66">
        <v>46272</v>
      </c>
      <c r="M1436" s="65" t="s">
        <v>258</v>
      </c>
      <c r="N1436">
        <v>3007554</v>
      </c>
      <c r="O1436" s="65" t="s">
        <v>259</v>
      </c>
      <c r="P1436" s="66">
        <v>46272</v>
      </c>
      <c r="Q1436" s="31">
        <f t="shared" si="44"/>
        <v>95</v>
      </c>
      <c r="R1436" s="31">
        <f t="shared" si="45"/>
        <v>118</v>
      </c>
      <c r="S1436" s="29">
        <f>IF($Q1436&lt;Parâmetros!$E$19,$G1436-1,$G1436)</f>
        <v>46271</v>
      </c>
    </row>
    <row r="1437" spans="1:19" ht="15" customHeight="1" x14ac:dyDescent="0.25">
      <c r="A1437" s="122">
        <v>55138</v>
      </c>
      <c r="B1437" s="65" t="s">
        <v>236</v>
      </c>
      <c r="C1437" s="65" t="s">
        <v>262</v>
      </c>
      <c r="D1437" s="66">
        <v>46272</v>
      </c>
      <c r="E1437" s="67">
        <v>0.49</v>
      </c>
      <c r="F1437" s="65" t="s">
        <v>255</v>
      </c>
      <c r="G1437" s="66">
        <v>46272</v>
      </c>
      <c r="H1437">
        <v>40508728</v>
      </c>
      <c r="I1437">
        <v>10</v>
      </c>
      <c r="J1437" s="65" t="s">
        <v>2047</v>
      </c>
      <c r="K1437" s="65" t="s">
        <v>2048</v>
      </c>
      <c r="L1437" s="66">
        <v>46272</v>
      </c>
      <c r="M1437" s="65" t="s">
        <v>258</v>
      </c>
      <c r="N1437">
        <v>3002688</v>
      </c>
      <c r="O1437" s="65" t="s">
        <v>259</v>
      </c>
      <c r="P1437" s="66">
        <v>46272</v>
      </c>
      <c r="Q1437" s="31">
        <f t="shared" si="44"/>
        <v>119</v>
      </c>
      <c r="R1437" s="31">
        <f t="shared" si="45"/>
        <v>148</v>
      </c>
      <c r="S1437" s="29">
        <f>IF($Q1437&lt;Parâmetros!$E$19,$G1437-1,$G1437)</f>
        <v>46271</v>
      </c>
    </row>
    <row r="1438" spans="1:19" ht="15" customHeight="1" x14ac:dyDescent="0.25">
      <c r="A1438" s="122">
        <v>55138</v>
      </c>
      <c r="B1438" s="65" t="s">
        <v>236</v>
      </c>
      <c r="C1438" s="65" t="s">
        <v>262</v>
      </c>
      <c r="D1438" s="66">
        <v>46272</v>
      </c>
      <c r="E1438" s="67">
        <v>0.28999999999999998</v>
      </c>
      <c r="F1438" s="65" t="s">
        <v>255</v>
      </c>
      <c r="G1438" s="66">
        <v>46272</v>
      </c>
      <c r="H1438">
        <v>40508730</v>
      </c>
      <c r="I1438">
        <v>10</v>
      </c>
      <c r="J1438" s="65" t="s">
        <v>2049</v>
      </c>
      <c r="K1438" s="65" t="s">
        <v>2050</v>
      </c>
      <c r="L1438" s="66">
        <v>46272</v>
      </c>
      <c r="M1438" s="65" t="s">
        <v>258</v>
      </c>
      <c r="N1438">
        <v>3002680</v>
      </c>
      <c r="O1438" s="65" t="s">
        <v>259</v>
      </c>
      <c r="P1438" s="66">
        <v>46272</v>
      </c>
      <c r="Q1438" s="31">
        <f t="shared" si="44"/>
        <v>156</v>
      </c>
      <c r="R1438" s="31">
        <f t="shared" si="45"/>
        <v>173</v>
      </c>
      <c r="S1438" s="29">
        <f>IF($Q1438&lt;Parâmetros!$E$19,$G1438-1,$G1438)</f>
        <v>46271</v>
      </c>
    </row>
    <row r="1439" spans="1:19" ht="15" customHeight="1" x14ac:dyDescent="0.25">
      <c r="A1439" s="122">
        <v>55138</v>
      </c>
      <c r="B1439" s="65" t="s">
        <v>236</v>
      </c>
      <c r="C1439" s="65" t="s">
        <v>262</v>
      </c>
      <c r="D1439" s="66">
        <v>46272</v>
      </c>
      <c r="E1439" s="67">
        <v>0.17</v>
      </c>
      <c r="F1439" s="65" t="s">
        <v>255</v>
      </c>
      <c r="G1439" s="66">
        <v>46272</v>
      </c>
      <c r="H1439">
        <v>40508730</v>
      </c>
      <c r="I1439">
        <v>10</v>
      </c>
      <c r="J1439" s="65" t="s">
        <v>2051</v>
      </c>
      <c r="K1439" s="65" t="s">
        <v>2052</v>
      </c>
      <c r="L1439" s="66">
        <v>46272</v>
      </c>
      <c r="M1439" s="65" t="s">
        <v>258</v>
      </c>
      <c r="N1439">
        <v>3002680</v>
      </c>
      <c r="O1439" s="65" t="s">
        <v>259</v>
      </c>
      <c r="P1439" s="66">
        <v>46272</v>
      </c>
      <c r="Q1439" s="31">
        <f t="shared" si="44"/>
        <v>174</v>
      </c>
      <c r="R1439" s="31">
        <f t="shared" si="45"/>
        <v>185</v>
      </c>
      <c r="S1439" s="29">
        <f>IF($Q1439&lt;Parâmetros!$E$19,$G1439-1,$G1439)</f>
        <v>46271</v>
      </c>
    </row>
    <row r="1440" spans="1:19" ht="15" customHeight="1" x14ac:dyDescent="0.25">
      <c r="A1440" s="122">
        <v>55138</v>
      </c>
      <c r="B1440" s="65" t="s">
        <v>236</v>
      </c>
      <c r="C1440" s="65" t="s">
        <v>262</v>
      </c>
      <c r="D1440" s="66">
        <v>46272</v>
      </c>
      <c r="E1440" s="67">
        <v>1.34</v>
      </c>
      <c r="F1440" s="65" t="s">
        <v>255</v>
      </c>
      <c r="G1440" s="66">
        <v>46272</v>
      </c>
      <c r="H1440">
        <v>40508093</v>
      </c>
      <c r="I1440">
        <v>20</v>
      </c>
      <c r="J1440" s="65" t="s">
        <v>2053</v>
      </c>
      <c r="K1440" s="65" t="s">
        <v>2054</v>
      </c>
      <c r="L1440" s="66">
        <v>46272</v>
      </c>
      <c r="M1440" s="65" t="s">
        <v>261</v>
      </c>
      <c r="N1440" s="65" t="s">
        <v>264</v>
      </c>
      <c r="O1440" s="65" t="s">
        <v>259</v>
      </c>
      <c r="P1440" s="66">
        <v>46272</v>
      </c>
      <c r="Q1440" s="31">
        <f t="shared" si="44"/>
        <v>186</v>
      </c>
      <c r="R1440" s="31">
        <f t="shared" si="45"/>
        <v>266</v>
      </c>
      <c r="S1440" s="29">
        <f>IF($Q1440&lt;Parâmetros!$E$19,$G1440-1,$G1440)</f>
        <v>46271</v>
      </c>
    </row>
    <row r="1441" spans="1:19" ht="15" customHeight="1" x14ac:dyDescent="0.25">
      <c r="A1441" s="122">
        <v>55138</v>
      </c>
      <c r="B1441" s="65" t="s">
        <v>236</v>
      </c>
      <c r="C1441" s="65" t="s">
        <v>262</v>
      </c>
      <c r="D1441" s="66">
        <v>46272</v>
      </c>
      <c r="E1441" s="67">
        <v>0.47</v>
      </c>
      <c r="F1441" s="65" t="s">
        <v>255</v>
      </c>
      <c r="G1441" s="66">
        <v>46272</v>
      </c>
      <c r="H1441">
        <v>40508739</v>
      </c>
      <c r="I1441">
        <v>10</v>
      </c>
      <c r="J1441" s="65" t="s">
        <v>2055</v>
      </c>
      <c r="K1441" s="65" t="s">
        <v>2056</v>
      </c>
      <c r="L1441" s="66">
        <v>46272</v>
      </c>
      <c r="M1441" s="65" t="s">
        <v>258</v>
      </c>
      <c r="N1441">
        <v>3007152</v>
      </c>
      <c r="O1441" s="65" t="s">
        <v>259</v>
      </c>
      <c r="P1441" s="66">
        <v>46272</v>
      </c>
      <c r="Q1441" s="31">
        <f t="shared" si="44"/>
        <v>267</v>
      </c>
      <c r="R1441" s="31">
        <f t="shared" si="45"/>
        <v>295</v>
      </c>
      <c r="S1441" s="29">
        <f>IF($Q1441&lt;Parâmetros!$E$19,$G1441-1,$G1441)</f>
        <v>46271</v>
      </c>
    </row>
    <row r="1442" spans="1:19" ht="15" customHeight="1" x14ac:dyDescent="0.25">
      <c r="A1442" s="122">
        <v>55138</v>
      </c>
      <c r="B1442" s="65" t="s">
        <v>236</v>
      </c>
      <c r="C1442" s="65" t="s">
        <v>262</v>
      </c>
      <c r="D1442" s="66">
        <v>46272</v>
      </c>
      <c r="E1442" s="67">
        <v>0.75</v>
      </c>
      <c r="F1442" s="65" t="s">
        <v>255</v>
      </c>
      <c r="G1442" s="66">
        <v>46272</v>
      </c>
      <c r="H1442">
        <v>40512122</v>
      </c>
      <c r="I1442">
        <v>60</v>
      </c>
      <c r="J1442" s="65" t="s">
        <v>2057</v>
      </c>
      <c r="K1442" s="65" t="s">
        <v>2058</v>
      </c>
      <c r="L1442" s="66">
        <v>46272</v>
      </c>
      <c r="M1442" s="65" t="s">
        <v>261</v>
      </c>
      <c r="N1442" s="65" t="s">
        <v>264</v>
      </c>
      <c r="O1442" s="65" t="s">
        <v>259</v>
      </c>
      <c r="P1442" s="66">
        <v>46272</v>
      </c>
      <c r="Q1442" s="31">
        <f t="shared" si="44"/>
        <v>368</v>
      </c>
      <c r="R1442" s="31">
        <f t="shared" si="45"/>
        <v>413</v>
      </c>
      <c r="S1442" s="29">
        <f>IF($Q1442&lt;Parâmetros!$E$19,$G1442-1,$G1442)</f>
        <v>46271</v>
      </c>
    </row>
    <row r="1443" spans="1:19" ht="15" customHeight="1" x14ac:dyDescent="0.25">
      <c r="A1443" s="122">
        <v>55138</v>
      </c>
      <c r="B1443" s="65" t="s">
        <v>236</v>
      </c>
      <c r="C1443" s="65" t="s">
        <v>262</v>
      </c>
      <c r="D1443" s="66">
        <v>46274</v>
      </c>
      <c r="E1443" s="67">
        <v>4.4000000000000004</v>
      </c>
      <c r="F1443" s="65" t="s">
        <v>255</v>
      </c>
      <c r="G1443" s="66">
        <v>46274</v>
      </c>
      <c r="H1443">
        <v>40513051</v>
      </c>
      <c r="I1443">
        <v>30</v>
      </c>
      <c r="J1443" s="65" t="s">
        <v>2954</v>
      </c>
      <c r="K1443" s="65" t="s">
        <v>2955</v>
      </c>
      <c r="L1443" s="66">
        <v>46274</v>
      </c>
      <c r="M1443" s="65" t="s">
        <v>261</v>
      </c>
      <c r="N1443" s="65" t="s">
        <v>264</v>
      </c>
      <c r="O1443" s="65" t="s">
        <v>259</v>
      </c>
      <c r="P1443" s="66">
        <v>46274</v>
      </c>
      <c r="Q1443" s="31">
        <f t="shared" si="44"/>
        <v>944</v>
      </c>
      <c r="R1443" s="31">
        <f t="shared" si="45"/>
        <v>1208</v>
      </c>
      <c r="S1443" s="29">
        <f>IF($Q1443&lt;Parâmetros!$E$19,$G1443-1,$G1443)</f>
        <v>46274</v>
      </c>
    </row>
    <row r="1444" spans="1:19" ht="15" customHeight="1" x14ac:dyDescent="0.25">
      <c r="A1444" s="122">
        <v>55138</v>
      </c>
      <c r="B1444" s="65" t="s">
        <v>236</v>
      </c>
      <c r="C1444" s="65" t="s">
        <v>262</v>
      </c>
      <c r="D1444" s="66">
        <v>46274</v>
      </c>
      <c r="E1444" s="67">
        <v>0.28999999999999998</v>
      </c>
      <c r="F1444" s="65" t="s">
        <v>255</v>
      </c>
      <c r="G1444" s="66">
        <v>46274</v>
      </c>
      <c r="H1444">
        <v>40513304</v>
      </c>
      <c r="I1444">
        <v>10</v>
      </c>
      <c r="J1444" s="65" t="s">
        <v>2956</v>
      </c>
      <c r="K1444" s="65" t="s">
        <v>2957</v>
      </c>
      <c r="L1444" s="66">
        <v>46274</v>
      </c>
      <c r="M1444" s="65" t="s">
        <v>261</v>
      </c>
      <c r="N1444" s="65" t="s">
        <v>264</v>
      </c>
      <c r="O1444" s="65" t="s">
        <v>259</v>
      </c>
      <c r="P1444" s="66">
        <v>46274</v>
      </c>
      <c r="Q1444" s="31">
        <f t="shared" si="44"/>
        <v>1270</v>
      </c>
      <c r="R1444" s="31">
        <f t="shared" si="45"/>
        <v>1287</v>
      </c>
      <c r="S1444" s="29">
        <f>IF($Q1444&lt;Parâmetros!$E$19,$G1444-1,$G1444)</f>
        <v>46274</v>
      </c>
    </row>
    <row r="1445" spans="1:19" ht="15" customHeight="1" x14ac:dyDescent="0.25">
      <c r="A1445" s="122">
        <v>55138</v>
      </c>
      <c r="B1445" s="65" t="s">
        <v>236</v>
      </c>
      <c r="C1445" s="65" t="s">
        <v>262</v>
      </c>
      <c r="D1445" s="66">
        <v>46274</v>
      </c>
      <c r="E1445" s="67">
        <v>1.54</v>
      </c>
      <c r="F1445" s="65" t="s">
        <v>255</v>
      </c>
      <c r="G1445" s="66">
        <v>46274</v>
      </c>
      <c r="H1445">
        <v>40513304</v>
      </c>
      <c r="I1445">
        <v>10</v>
      </c>
      <c r="J1445" s="65" t="s">
        <v>2958</v>
      </c>
      <c r="K1445" s="65" t="s">
        <v>2959</v>
      </c>
      <c r="L1445" s="66">
        <v>46274</v>
      </c>
      <c r="M1445" s="65" t="s">
        <v>261</v>
      </c>
      <c r="N1445" s="65" t="s">
        <v>264</v>
      </c>
      <c r="O1445" s="65" t="s">
        <v>259</v>
      </c>
      <c r="P1445" s="66">
        <v>46274</v>
      </c>
      <c r="Q1445" s="31">
        <f t="shared" si="44"/>
        <v>1288</v>
      </c>
      <c r="R1445" s="31">
        <f t="shared" si="45"/>
        <v>1380</v>
      </c>
      <c r="S1445" s="29">
        <f>IF($Q1445&lt;Parâmetros!$E$19,$G1445-1,$G1445)</f>
        <v>46274</v>
      </c>
    </row>
    <row r="1446" spans="1:19" ht="15" customHeight="1" x14ac:dyDescent="0.25">
      <c r="A1446" s="122">
        <v>55138</v>
      </c>
      <c r="B1446" s="65" t="s">
        <v>236</v>
      </c>
      <c r="C1446" s="65" t="s">
        <v>262</v>
      </c>
      <c r="D1446" s="66">
        <v>46275</v>
      </c>
      <c r="E1446" s="67">
        <v>6.95</v>
      </c>
      <c r="F1446" s="65" t="s">
        <v>255</v>
      </c>
      <c r="G1446" s="66">
        <v>46275</v>
      </c>
      <c r="H1446">
        <v>40513807</v>
      </c>
      <c r="I1446">
        <v>10</v>
      </c>
      <c r="J1446" s="65" t="s">
        <v>3108</v>
      </c>
      <c r="K1446" s="65" t="s">
        <v>3109</v>
      </c>
      <c r="L1446" s="66">
        <v>46275</v>
      </c>
      <c r="M1446" s="65" t="s">
        <v>261</v>
      </c>
      <c r="N1446">
        <v>3007819</v>
      </c>
      <c r="O1446" s="65" t="s">
        <v>259</v>
      </c>
      <c r="P1446" s="66">
        <v>46275</v>
      </c>
      <c r="Q1446" s="31">
        <f t="shared" si="44"/>
        <v>947</v>
      </c>
      <c r="R1446" s="31">
        <f t="shared" si="45"/>
        <v>1364</v>
      </c>
      <c r="S1446" s="29">
        <f>IF($Q1446&lt;Parâmetros!$E$19,$G1446-1,$G1446)</f>
        <v>46275</v>
      </c>
    </row>
    <row r="1447" spans="1:19" ht="15" customHeight="1" x14ac:dyDescent="0.25">
      <c r="A1447" s="122">
        <v>55138</v>
      </c>
      <c r="B1447" s="65" t="s">
        <v>236</v>
      </c>
      <c r="C1447" s="65" t="s">
        <v>262</v>
      </c>
      <c r="D1447" s="66">
        <v>46277</v>
      </c>
      <c r="E1447" s="67">
        <v>4.1900000000000004</v>
      </c>
      <c r="F1447" s="65" t="s">
        <v>255</v>
      </c>
      <c r="G1447" s="66">
        <v>46276</v>
      </c>
      <c r="H1447">
        <v>40514367</v>
      </c>
      <c r="I1447">
        <v>10</v>
      </c>
      <c r="J1447" s="65" t="s">
        <v>3478</v>
      </c>
      <c r="K1447" s="65" t="s">
        <v>3479</v>
      </c>
      <c r="L1447" s="66">
        <v>46277</v>
      </c>
      <c r="M1447" s="65" t="s">
        <v>261</v>
      </c>
      <c r="N1447">
        <v>3013223</v>
      </c>
      <c r="O1447" s="65" t="s">
        <v>259</v>
      </c>
      <c r="P1447" s="66">
        <v>46277</v>
      </c>
      <c r="Q1447" s="31">
        <f t="shared" si="44"/>
        <v>1420</v>
      </c>
      <c r="R1447" s="31">
        <f t="shared" si="45"/>
        <v>231</v>
      </c>
      <c r="S1447" s="29">
        <f>IF($Q1447&lt;Parâmetros!$E$19,$G1447-1,$G1447)</f>
        <v>46276</v>
      </c>
    </row>
    <row r="1448" spans="1:19" ht="15" customHeight="1" x14ac:dyDescent="0.25">
      <c r="A1448" s="122">
        <v>55138</v>
      </c>
      <c r="B1448" s="65" t="s">
        <v>236</v>
      </c>
      <c r="C1448" s="65" t="s">
        <v>262</v>
      </c>
      <c r="D1448" s="66">
        <v>46277</v>
      </c>
      <c r="E1448" s="67">
        <v>1.91</v>
      </c>
      <c r="F1448" s="65" t="s">
        <v>255</v>
      </c>
      <c r="G1448" s="66">
        <v>46277</v>
      </c>
      <c r="H1448">
        <v>40514367</v>
      </c>
      <c r="I1448">
        <v>10</v>
      </c>
      <c r="J1448" s="65" t="s">
        <v>3480</v>
      </c>
      <c r="K1448" s="65" t="s">
        <v>3481</v>
      </c>
      <c r="L1448" s="66">
        <v>46277</v>
      </c>
      <c r="M1448" s="65" t="s">
        <v>261</v>
      </c>
      <c r="N1448">
        <v>3013223</v>
      </c>
      <c r="O1448" s="65" t="s">
        <v>259</v>
      </c>
      <c r="P1448" s="66">
        <v>46277</v>
      </c>
      <c r="Q1448" s="31">
        <f t="shared" si="44"/>
        <v>305</v>
      </c>
      <c r="R1448" s="31">
        <f t="shared" si="45"/>
        <v>420</v>
      </c>
      <c r="S1448" s="29">
        <f>IF($Q1448&lt;Parâmetros!$E$19,$G1448-1,$G1448)</f>
        <v>46276</v>
      </c>
    </row>
    <row r="1449" spans="1:19" ht="15" customHeight="1" x14ac:dyDescent="0.25">
      <c r="A1449" s="122">
        <v>55179</v>
      </c>
      <c r="B1449" s="65" t="s">
        <v>235</v>
      </c>
      <c r="C1449" s="65" t="s">
        <v>254</v>
      </c>
      <c r="D1449" s="66">
        <v>46265</v>
      </c>
      <c r="E1449" s="67">
        <v>1</v>
      </c>
      <c r="F1449" s="65" t="s">
        <v>255</v>
      </c>
      <c r="G1449" s="66">
        <v>46265</v>
      </c>
      <c r="H1449">
        <v>40508848</v>
      </c>
      <c r="I1449">
        <v>10</v>
      </c>
      <c r="J1449" s="65" t="s">
        <v>300</v>
      </c>
      <c r="K1449" s="65" t="s">
        <v>307</v>
      </c>
      <c r="L1449" s="66">
        <v>46265</v>
      </c>
      <c r="M1449" s="65" t="s">
        <v>258</v>
      </c>
      <c r="N1449" s="65" t="s">
        <v>264</v>
      </c>
      <c r="O1449" s="65" t="s">
        <v>259</v>
      </c>
      <c r="P1449" s="66">
        <v>46265</v>
      </c>
      <c r="Q1449" s="31">
        <f t="shared" si="44"/>
        <v>940</v>
      </c>
      <c r="R1449" s="31">
        <f t="shared" si="45"/>
        <v>1000</v>
      </c>
      <c r="S1449" s="29">
        <f>IF($Q1449&lt;Parâmetros!$E$19,$G1449-1,$G1449)</f>
        <v>46265</v>
      </c>
    </row>
    <row r="1450" spans="1:19" ht="15" customHeight="1" x14ac:dyDescent="0.25">
      <c r="A1450" s="122">
        <v>55179</v>
      </c>
      <c r="B1450" s="65" t="s">
        <v>235</v>
      </c>
      <c r="C1450" s="65" t="s">
        <v>254</v>
      </c>
      <c r="D1450" s="66">
        <v>46265</v>
      </c>
      <c r="E1450" s="67">
        <v>1</v>
      </c>
      <c r="F1450" s="65" t="s">
        <v>255</v>
      </c>
      <c r="G1450" s="66">
        <v>46265</v>
      </c>
      <c r="H1450">
        <v>40508815</v>
      </c>
      <c r="I1450">
        <v>10</v>
      </c>
      <c r="J1450" s="65" t="s">
        <v>313</v>
      </c>
      <c r="K1450" s="65" t="s">
        <v>576</v>
      </c>
      <c r="L1450" s="66">
        <v>46265</v>
      </c>
      <c r="M1450" s="65" t="s">
        <v>258</v>
      </c>
      <c r="N1450">
        <v>3007941</v>
      </c>
      <c r="O1450" s="65" t="s">
        <v>259</v>
      </c>
      <c r="P1450" s="66">
        <v>46265</v>
      </c>
      <c r="Q1450" s="31">
        <f t="shared" si="44"/>
        <v>1001</v>
      </c>
      <c r="R1450" s="31">
        <f t="shared" si="45"/>
        <v>1061</v>
      </c>
      <c r="S1450" s="29">
        <f>IF($Q1450&lt;Parâmetros!$E$19,$G1450-1,$G1450)</f>
        <v>46265</v>
      </c>
    </row>
    <row r="1451" spans="1:19" ht="15" customHeight="1" x14ac:dyDescent="0.25">
      <c r="A1451" s="122">
        <v>55179</v>
      </c>
      <c r="B1451" s="65" t="s">
        <v>235</v>
      </c>
      <c r="C1451" s="65" t="s">
        <v>254</v>
      </c>
      <c r="D1451" s="66">
        <v>46265</v>
      </c>
      <c r="E1451" s="67">
        <v>1</v>
      </c>
      <c r="F1451" s="65" t="s">
        <v>255</v>
      </c>
      <c r="G1451" s="66">
        <v>46265</v>
      </c>
      <c r="H1451">
        <v>40508845</v>
      </c>
      <c r="I1451">
        <v>10</v>
      </c>
      <c r="J1451" s="65" t="s">
        <v>324</v>
      </c>
      <c r="K1451" s="65" t="s">
        <v>488</v>
      </c>
      <c r="L1451" s="66">
        <v>46265</v>
      </c>
      <c r="M1451" s="65" t="s">
        <v>258</v>
      </c>
      <c r="N1451" s="65" t="s">
        <v>264</v>
      </c>
      <c r="O1451" s="65" t="s">
        <v>259</v>
      </c>
      <c r="P1451" s="66">
        <v>46265</v>
      </c>
      <c r="Q1451" s="31">
        <f t="shared" si="44"/>
        <v>1125</v>
      </c>
      <c r="R1451" s="31">
        <f t="shared" si="45"/>
        <v>1185</v>
      </c>
      <c r="S1451" s="29">
        <f>IF($Q1451&lt;Parâmetros!$E$19,$G1451-1,$G1451)</f>
        <v>46265</v>
      </c>
    </row>
    <row r="1452" spans="1:19" ht="15" customHeight="1" x14ac:dyDescent="0.25">
      <c r="A1452" s="122">
        <v>55179</v>
      </c>
      <c r="B1452" s="65" t="s">
        <v>235</v>
      </c>
      <c r="C1452" s="65" t="s">
        <v>254</v>
      </c>
      <c r="D1452" s="66">
        <v>46265</v>
      </c>
      <c r="E1452" s="67">
        <v>1</v>
      </c>
      <c r="F1452" s="65" t="s">
        <v>255</v>
      </c>
      <c r="G1452" s="66">
        <v>46265</v>
      </c>
      <c r="H1452">
        <v>40510450</v>
      </c>
      <c r="I1452">
        <v>10</v>
      </c>
      <c r="J1452" s="65" t="s">
        <v>352</v>
      </c>
      <c r="K1452" s="65" t="s">
        <v>432</v>
      </c>
      <c r="L1452" s="66">
        <v>46265</v>
      </c>
      <c r="M1452" s="65" t="s">
        <v>261</v>
      </c>
      <c r="N1452">
        <v>3007118</v>
      </c>
      <c r="O1452" s="65" t="s">
        <v>259</v>
      </c>
      <c r="P1452" s="66">
        <v>46265</v>
      </c>
      <c r="Q1452" s="31">
        <f t="shared" si="44"/>
        <v>1245</v>
      </c>
      <c r="R1452" s="31">
        <f t="shared" si="45"/>
        <v>1305</v>
      </c>
      <c r="S1452" s="29">
        <f>IF($Q1452&lt;Parâmetros!$E$19,$G1452-1,$G1452)</f>
        <v>46265</v>
      </c>
    </row>
    <row r="1453" spans="1:19" ht="15" customHeight="1" x14ac:dyDescent="0.25">
      <c r="A1453" s="122">
        <v>55179</v>
      </c>
      <c r="B1453" s="65" t="s">
        <v>235</v>
      </c>
      <c r="C1453" s="65" t="s">
        <v>254</v>
      </c>
      <c r="D1453" s="66">
        <v>46265</v>
      </c>
      <c r="E1453" s="67">
        <v>0.96</v>
      </c>
      <c r="F1453" s="65" t="s">
        <v>255</v>
      </c>
      <c r="G1453" s="66">
        <v>46265</v>
      </c>
      <c r="H1453">
        <v>40510448</v>
      </c>
      <c r="I1453">
        <v>20</v>
      </c>
      <c r="J1453" s="65" t="s">
        <v>577</v>
      </c>
      <c r="K1453" s="65" t="s">
        <v>578</v>
      </c>
      <c r="L1453" s="66">
        <v>46265</v>
      </c>
      <c r="M1453" s="65" t="s">
        <v>261</v>
      </c>
      <c r="N1453" s="65" t="s">
        <v>264</v>
      </c>
      <c r="O1453" s="65" t="s">
        <v>259</v>
      </c>
      <c r="P1453" s="66">
        <v>46265</v>
      </c>
      <c r="Q1453" s="31">
        <f t="shared" si="44"/>
        <v>1306</v>
      </c>
      <c r="R1453" s="31">
        <f t="shared" si="45"/>
        <v>1363</v>
      </c>
      <c r="S1453" s="29">
        <f>IF($Q1453&lt;Parâmetros!$E$19,$G1453-1,$G1453)</f>
        <v>46265</v>
      </c>
    </row>
    <row r="1454" spans="1:19" ht="15" customHeight="1" x14ac:dyDescent="0.25">
      <c r="A1454" s="122">
        <v>55179</v>
      </c>
      <c r="B1454" s="65" t="s">
        <v>235</v>
      </c>
      <c r="C1454" s="65" t="s">
        <v>254</v>
      </c>
      <c r="D1454" s="66">
        <v>46265</v>
      </c>
      <c r="E1454" s="67">
        <v>0.63</v>
      </c>
      <c r="F1454" s="65" t="s">
        <v>255</v>
      </c>
      <c r="G1454" s="66">
        <v>46265</v>
      </c>
      <c r="H1454">
        <v>40510454</v>
      </c>
      <c r="I1454">
        <v>10</v>
      </c>
      <c r="J1454" s="65" t="s">
        <v>579</v>
      </c>
      <c r="K1454" s="65" t="s">
        <v>580</v>
      </c>
      <c r="L1454" s="66">
        <v>46265</v>
      </c>
      <c r="M1454" s="65" t="s">
        <v>261</v>
      </c>
      <c r="N1454" s="65" t="s">
        <v>264</v>
      </c>
      <c r="O1454" s="65" t="s">
        <v>259</v>
      </c>
      <c r="P1454" s="66">
        <v>46265</v>
      </c>
      <c r="Q1454" s="31">
        <f t="shared" si="44"/>
        <v>1368</v>
      </c>
      <c r="R1454" s="31">
        <f t="shared" si="45"/>
        <v>1406</v>
      </c>
      <c r="S1454" s="29">
        <f>IF($Q1454&lt;Parâmetros!$E$19,$G1454-1,$G1454)</f>
        <v>46265</v>
      </c>
    </row>
    <row r="1455" spans="1:19" ht="15" customHeight="1" x14ac:dyDescent="0.25">
      <c r="A1455" s="122">
        <v>55179</v>
      </c>
      <c r="B1455" s="65" t="s">
        <v>235</v>
      </c>
      <c r="C1455" s="65" t="s">
        <v>254</v>
      </c>
      <c r="D1455" s="66">
        <v>46266</v>
      </c>
      <c r="E1455" s="67">
        <v>1</v>
      </c>
      <c r="F1455" s="65" t="s">
        <v>255</v>
      </c>
      <c r="G1455" s="66">
        <v>46266</v>
      </c>
      <c r="H1455">
        <v>40508897</v>
      </c>
      <c r="I1455">
        <v>10</v>
      </c>
      <c r="J1455" s="65" t="s">
        <v>756</v>
      </c>
      <c r="K1455" s="65" t="s">
        <v>757</v>
      </c>
      <c r="L1455" s="66">
        <v>46266</v>
      </c>
      <c r="M1455" s="65" t="s">
        <v>258</v>
      </c>
      <c r="N1455" s="65" t="s">
        <v>264</v>
      </c>
      <c r="O1455" s="65" t="s">
        <v>259</v>
      </c>
      <c r="P1455" s="66">
        <v>46266</v>
      </c>
      <c r="Q1455" s="31">
        <f t="shared" si="44"/>
        <v>939</v>
      </c>
      <c r="R1455" s="31">
        <f t="shared" si="45"/>
        <v>999</v>
      </c>
      <c r="S1455" s="29">
        <f>IF($Q1455&lt;Parâmetros!$E$19,$G1455-1,$G1455)</f>
        <v>46266</v>
      </c>
    </row>
    <row r="1456" spans="1:19" ht="15" customHeight="1" x14ac:dyDescent="0.25">
      <c r="A1456" s="122">
        <v>55179</v>
      </c>
      <c r="B1456" s="65" t="s">
        <v>235</v>
      </c>
      <c r="C1456" s="65" t="s">
        <v>254</v>
      </c>
      <c r="D1456" s="66">
        <v>46266</v>
      </c>
      <c r="E1456" s="67">
        <v>1</v>
      </c>
      <c r="F1456" s="65" t="s">
        <v>255</v>
      </c>
      <c r="G1456" s="66">
        <v>46266</v>
      </c>
      <c r="H1456">
        <v>40510744</v>
      </c>
      <c r="I1456">
        <v>10</v>
      </c>
      <c r="J1456" s="65" t="s">
        <v>307</v>
      </c>
      <c r="K1456" s="65" t="s">
        <v>758</v>
      </c>
      <c r="L1456" s="66">
        <v>46266</v>
      </c>
      <c r="M1456" s="65" t="s">
        <v>261</v>
      </c>
      <c r="N1456" s="65" t="s">
        <v>264</v>
      </c>
      <c r="O1456" s="65" t="s">
        <v>259</v>
      </c>
      <c r="P1456" s="66">
        <v>46266</v>
      </c>
      <c r="Q1456" s="31">
        <f t="shared" si="44"/>
        <v>1000</v>
      </c>
      <c r="R1456" s="31">
        <f t="shared" si="45"/>
        <v>1060</v>
      </c>
      <c r="S1456" s="29">
        <f>IF($Q1456&lt;Parâmetros!$E$19,$G1456-1,$G1456)</f>
        <v>46266</v>
      </c>
    </row>
    <row r="1457" spans="1:19" ht="15" customHeight="1" x14ac:dyDescent="0.25">
      <c r="A1457" s="122">
        <v>55179</v>
      </c>
      <c r="B1457" s="65" t="s">
        <v>235</v>
      </c>
      <c r="C1457" s="65" t="s">
        <v>254</v>
      </c>
      <c r="D1457" s="66">
        <v>46266</v>
      </c>
      <c r="E1457" s="67">
        <v>1</v>
      </c>
      <c r="F1457" s="65" t="s">
        <v>255</v>
      </c>
      <c r="G1457" s="66">
        <v>46266</v>
      </c>
      <c r="H1457">
        <v>40510743</v>
      </c>
      <c r="I1457">
        <v>10</v>
      </c>
      <c r="J1457" s="65" t="s">
        <v>759</v>
      </c>
      <c r="K1457" s="65" t="s">
        <v>760</v>
      </c>
      <c r="L1457" s="66">
        <v>46266</v>
      </c>
      <c r="M1457" s="65" t="s">
        <v>261</v>
      </c>
      <c r="N1457" s="65" t="s">
        <v>264</v>
      </c>
      <c r="O1457" s="65" t="s">
        <v>259</v>
      </c>
      <c r="P1457" s="66">
        <v>46266</v>
      </c>
      <c r="Q1457" s="31">
        <f t="shared" si="44"/>
        <v>1062</v>
      </c>
      <c r="R1457" s="31">
        <f t="shared" si="45"/>
        <v>1122</v>
      </c>
      <c r="S1457" s="29">
        <f>IF($Q1457&lt;Parâmetros!$E$19,$G1457-1,$G1457)</f>
        <v>46266</v>
      </c>
    </row>
    <row r="1458" spans="1:19" ht="15" customHeight="1" x14ac:dyDescent="0.25">
      <c r="A1458" s="122">
        <v>55179</v>
      </c>
      <c r="B1458" s="65" t="s">
        <v>235</v>
      </c>
      <c r="C1458" s="65" t="s">
        <v>254</v>
      </c>
      <c r="D1458" s="66">
        <v>46266</v>
      </c>
      <c r="E1458" s="67">
        <v>1</v>
      </c>
      <c r="F1458" s="65" t="s">
        <v>255</v>
      </c>
      <c r="G1458" s="66">
        <v>46266</v>
      </c>
      <c r="H1458">
        <v>40508894</v>
      </c>
      <c r="I1458">
        <v>10</v>
      </c>
      <c r="J1458" s="65" t="s">
        <v>324</v>
      </c>
      <c r="K1458" s="65" t="s">
        <v>488</v>
      </c>
      <c r="L1458" s="66">
        <v>46266</v>
      </c>
      <c r="M1458" s="65" t="s">
        <v>258</v>
      </c>
      <c r="N1458" s="65" t="s">
        <v>264</v>
      </c>
      <c r="O1458" s="65" t="s">
        <v>259</v>
      </c>
      <c r="P1458" s="66">
        <v>46266</v>
      </c>
      <c r="Q1458" s="31">
        <f t="shared" si="44"/>
        <v>1125</v>
      </c>
      <c r="R1458" s="31">
        <f t="shared" si="45"/>
        <v>1185</v>
      </c>
      <c r="S1458" s="29">
        <f>IF($Q1458&lt;Parâmetros!$E$19,$G1458-1,$G1458)</f>
        <v>46266</v>
      </c>
    </row>
    <row r="1459" spans="1:19" ht="15" customHeight="1" x14ac:dyDescent="0.25">
      <c r="A1459" s="122">
        <v>55179</v>
      </c>
      <c r="B1459" s="65" t="s">
        <v>235</v>
      </c>
      <c r="C1459" s="65" t="s">
        <v>254</v>
      </c>
      <c r="D1459" s="66">
        <v>46266</v>
      </c>
      <c r="E1459" s="67">
        <v>1</v>
      </c>
      <c r="F1459" s="65" t="s">
        <v>255</v>
      </c>
      <c r="G1459" s="66">
        <v>46266</v>
      </c>
      <c r="H1459">
        <v>40510745</v>
      </c>
      <c r="I1459">
        <v>10</v>
      </c>
      <c r="J1459" s="65" t="s">
        <v>761</v>
      </c>
      <c r="K1459" s="65" t="s">
        <v>762</v>
      </c>
      <c r="L1459" s="66">
        <v>46266</v>
      </c>
      <c r="M1459" s="65" t="s">
        <v>261</v>
      </c>
      <c r="N1459">
        <v>3010704</v>
      </c>
      <c r="O1459" s="65" t="s">
        <v>259</v>
      </c>
      <c r="P1459" s="66">
        <v>46266</v>
      </c>
      <c r="Q1459" s="31">
        <f t="shared" si="44"/>
        <v>1250</v>
      </c>
      <c r="R1459" s="31">
        <f t="shared" si="45"/>
        <v>1310</v>
      </c>
      <c r="S1459" s="29">
        <f>IF($Q1459&lt;Parâmetros!$E$19,$G1459-1,$G1459)</f>
        <v>46266</v>
      </c>
    </row>
    <row r="1460" spans="1:19" ht="15" customHeight="1" x14ac:dyDescent="0.25">
      <c r="A1460" s="122">
        <v>55179</v>
      </c>
      <c r="B1460" s="65" t="s">
        <v>235</v>
      </c>
      <c r="C1460" s="65" t="s">
        <v>254</v>
      </c>
      <c r="D1460" s="66">
        <v>46266</v>
      </c>
      <c r="E1460" s="67">
        <v>1</v>
      </c>
      <c r="F1460" s="65" t="s">
        <v>255</v>
      </c>
      <c r="G1460" s="66">
        <v>46266</v>
      </c>
      <c r="H1460">
        <v>40508816</v>
      </c>
      <c r="I1460">
        <v>10</v>
      </c>
      <c r="J1460" s="65" t="s">
        <v>763</v>
      </c>
      <c r="K1460" s="65" t="s">
        <v>764</v>
      </c>
      <c r="L1460" s="66">
        <v>46266</v>
      </c>
      <c r="M1460" s="65" t="s">
        <v>258</v>
      </c>
      <c r="N1460">
        <v>3007941</v>
      </c>
      <c r="O1460" s="65" t="s">
        <v>259</v>
      </c>
      <c r="P1460" s="66">
        <v>46266</v>
      </c>
      <c r="Q1460" s="31">
        <f t="shared" si="44"/>
        <v>1311</v>
      </c>
      <c r="R1460" s="31">
        <f t="shared" si="45"/>
        <v>1371</v>
      </c>
      <c r="S1460" s="29">
        <f>IF($Q1460&lt;Parâmetros!$E$19,$G1460-1,$G1460)</f>
        <v>46266</v>
      </c>
    </row>
    <row r="1461" spans="1:19" ht="15" customHeight="1" x14ac:dyDescent="0.25">
      <c r="A1461" s="122">
        <v>55179</v>
      </c>
      <c r="B1461" s="65" t="s">
        <v>235</v>
      </c>
      <c r="C1461" s="65" t="s">
        <v>254</v>
      </c>
      <c r="D1461" s="66">
        <v>46266</v>
      </c>
      <c r="E1461" s="67">
        <v>0.45</v>
      </c>
      <c r="F1461" s="65" t="s">
        <v>255</v>
      </c>
      <c r="G1461" s="66">
        <v>46266</v>
      </c>
      <c r="H1461">
        <v>40510747</v>
      </c>
      <c r="I1461">
        <v>10</v>
      </c>
      <c r="J1461" s="65" t="s">
        <v>765</v>
      </c>
      <c r="K1461" s="65" t="s">
        <v>766</v>
      </c>
      <c r="L1461" s="66">
        <v>46266</v>
      </c>
      <c r="M1461" s="65" t="s">
        <v>261</v>
      </c>
      <c r="N1461" s="65" t="s">
        <v>264</v>
      </c>
      <c r="O1461" s="65" t="s">
        <v>259</v>
      </c>
      <c r="P1461" s="66">
        <v>46266</v>
      </c>
      <c r="Q1461" s="31">
        <f t="shared" si="44"/>
        <v>1373</v>
      </c>
      <c r="R1461" s="31">
        <f t="shared" si="45"/>
        <v>1400</v>
      </c>
      <c r="S1461" s="29">
        <f>IF($Q1461&lt;Parâmetros!$E$19,$G1461-1,$G1461)</f>
        <v>46266</v>
      </c>
    </row>
    <row r="1462" spans="1:19" ht="15" customHeight="1" x14ac:dyDescent="0.25">
      <c r="A1462" s="122">
        <v>55179</v>
      </c>
      <c r="B1462" s="65" t="s">
        <v>235</v>
      </c>
      <c r="C1462" s="65" t="s">
        <v>254</v>
      </c>
      <c r="D1462" s="66">
        <v>46267</v>
      </c>
      <c r="E1462" s="67">
        <v>1</v>
      </c>
      <c r="F1462" s="65" t="s">
        <v>255</v>
      </c>
      <c r="G1462" s="66">
        <v>46267</v>
      </c>
      <c r="H1462">
        <v>40508945</v>
      </c>
      <c r="I1462">
        <v>10</v>
      </c>
      <c r="J1462" s="65" t="s">
        <v>1060</v>
      </c>
      <c r="K1462" s="65" t="s">
        <v>1033</v>
      </c>
      <c r="L1462" s="66">
        <v>46267</v>
      </c>
      <c r="M1462" s="65" t="s">
        <v>258</v>
      </c>
      <c r="N1462" s="65" t="s">
        <v>264</v>
      </c>
      <c r="O1462" s="65" t="s">
        <v>259</v>
      </c>
      <c r="P1462" s="66">
        <v>46267</v>
      </c>
      <c r="Q1462" s="31">
        <f t="shared" si="44"/>
        <v>945</v>
      </c>
      <c r="R1462" s="31">
        <f t="shared" si="45"/>
        <v>1005</v>
      </c>
      <c r="S1462" s="29">
        <f>IF($Q1462&lt;Parâmetros!$E$19,$G1462-1,$G1462)</f>
        <v>46267</v>
      </c>
    </row>
    <row r="1463" spans="1:19" ht="15" customHeight="1" x14ac:dyDescent="0.25">
      <c r="A1463" s="122">
        <v>55179</v>
      </c>
      <c r="B1463" s="65" t="s">
        <v>235</v>
      </c>
      <c r="C1463" s="65" t="s">
        <v>254</v>
      </c>
      <c r="D1463" s="66">
        <v>46267</v>
      </c>
      <c r="E1463" s="67">
        <v>1</v>
      </c>
      <c r="F1463" s="65" t="s">
        <v>255</v>
      </c>
      <c r="G1463" s="66">
        <v>46267</v>
      </c>
      <c r="H1463">
        <v>40508814</v>
      </c>
      <c r="I1463">
        <v>10</v>
      </c>
      <c r="J1463" s="65" t="s">
        <v>1061</v>
      </c>
      <c r="K1463" s="65" t="s">
        <v>1062</v>
      </c>
      <c r="L1463" s="66">
        <v>46267</v>
      </c>
      <c r="M1463" s="65" t="s">
        <v>258</v>
      </c>
      <c r="N1463">
        <v>3007941</v>
      </c>
      <c r="O1463" s="65" t="s">
        <v>259</v>
      </c>
      <c r="P1463" s="66">
        <v>46267</v>
      </c>
      <c r="Q1463" s="31">
        <f t="shared" si="44"/>
        <v>1007</v>
      </c>
      <c r="R1463" s="31">
        <f t="shared" si="45"/>
        <v>1067</v>
      </c>
      <c r="S1463" s="29">
        <f>IF($Q1463&lt;Parâmetros!$E$19,$G1463-1,$G1463)</f>
        <v>46267</v>
      </c>
    </row>
    <row r="1464" spans="1:19" ht="15" customHeight="1" x14ac:dyDescent="0.25">
      <c r="A1464" s="122">
        <v>55179</v>
      </c>
      <c r="B1464" s="65" t="s">
        <v>235</v>
      </c>
      <c r="C1464" s="65" t="s">
        <v>254</v>
      </c>
      <c r="D1464" s="66">
        <v>46267</v>
      </c>
      <c r="E1464" s="67">
        <v>1</v>
      </c>
      <c r="F1464" s="65" t="s">
        <v>255</v>
      </c>
      <c r="G1464" s="66">
        <v>46267</v>
      </c>
      <c r="H1464">
        <v>40508791</v>
      </c>
      <c r="I1464">
        <v>10</v>
      </c>
      <c r="J1464" s="65" t="s">
        <v>1063</v>
      </c>
      <c r="K1464" s="65" t="s">
        <v>1064</v>
      </c>
      <c r="L1464" s="66">
        <v>46267</v>
      </c>
      <c r="M1464" s="65" t="s">
        <v>258</v>
      </c>
      <c r="N1464">
        <v>3007940</v>
      </c>
      <c r="O1464" s="65" t="s">
        <v>259</v>
      </c>
      <c r="P1464" s="66">
        <v>46267</v>
      </c>
      <c r="Q1464" s="31">
        <f t="shared" si="44"/>
        <v>1070</v>
      </c>
      <c r="R1464" s="31">
        <f t="shared" si="45"/>
        <v>1130</v>
      </c>
      <c r="S1464" s="29">
        <f>IF($Q1464&lt;Parâmetros!$E$19,$G1464-1,$G1464)</f>
        <v>46267</v>
      </c>
    </row>
    <row r="1465" spans="1:19" ht="15" customHeight="1" x14ac:dyDescent="0.25">
      <c r="A1465" s="122">
        <v>55179</v>
      </c>
      <c r="B1465" s="65" t="s">
        <v>235</v>
      </c>
      <c r="C1465" s="65" t="s">
        <v>254</v>
      </c>
      <c r="D1465" s="66">
        <v>46267</v>
      </c>
      <c r="E1465" s="67">
        <v>1</v>
      </c>
      <c r="F1465" s="65" t="s">
        <v>255</v>
      </c>
      <c r="G1465" s="66">
        <v>46267</v>
      </c>
      <c r="H1465">
        <v>40508942</v>
      </c>
      <c r="I1465">
        <v>10</v>
      </c>
      <c r="J1465" s="65" t="s">
        <v>1065</v>
      </c>
      <c r="K1465" s="65" t="s">
        <v>1066</v>
      </c>
      <c r="L1465" s="66">
        <v>46267</v>
      </c>
      <c r="M1465" s="65" t="s">
        <v>258</v>
      </c>
      <c r="N1465" s="65" t="s">
        <v>264</v>
      </c>
      <c r="O1465" s="65" t="s">
        <v>259</v>
      </c>
      <c r="P1465" s="66">
        <v>46267</v>
      </c>
      <c r="Q1465" s="31">
        <f t="shared" si="44"/>
        <v>1133</v>
      </c>
      <c r="R1465" s="31">
        <f t="shared" si="45"/>
        <v>1193</v>
      </c>
      <c r="S1465" s="29">
        <f>IF($Q1465&lt;Parâmetros!$E$19,$G1465-1,$G1465)</f>
        <v>46267</v>
      </c>
    </row>
    <row r="1466" spans="1:19" ht="15" customHeight="1" x14ac:dyDescent="0.25">
      <c r="A1466" s="122">
        <v>55179</v>
      </c>
      <c r="B1466" s="65" t="s">
        <v>235</v>
      </c>
      <c r="C1466" s="65" t="s">
        <v>254</v>
      </c>
      <c r="D1466" s="66">
        <v>46267</v>
      </c>
      <c r="E1466" s="67">
        <v>1</v>
      </c>
      <c r="F1466" s="65" t="s">
        <v>255</v>
      </c>
      <c r="G1466" s="66">
        <v>46267</v>
      </c>
      <c r="H1466">
        <v>40510997</v>
      </c>
      <c r="I1466">
        <v>10</v>
      </c>
      <c r="J1466" s="65" t="s">
        <v>745</v>
      </c>
      <c r="K1466" s="65" t="s">
        <v>308</v>
      </c>
      <c r="L1466" s="66">
        <v>46267</v>
      </c>
      <c r="M1466" s="65" t="s">
        <v>261</v>
      </c>
      <c r="N1466" s="65" t="s">
        <v>264</v>
      </c>
      <c r="O1466" s="65" t="s">
        <v>259</v>
      </c>
      <c r="P1466" s="66">
        <v>46267</v>
      </c>
      <c r="Q1466" s="31">
        <f t="shared" ref="Q1466:Q1529" si="46">IFERROR(VALUE(LEFT($J1466,2))*60+VALUE(MID($J1466,4,2)),9999)</f>
        <v>1260</v>
      </c>
      <c r="R1466" s="31">
        <f t="shared" ref="R1466:R1529" si="47">IFERROR(VALUE(LEFT($K1466,2))*60+VALUE(MID($K1466,4,2)),"")</f>
        <v>1320</v>
      </c>
      <c r="S1466" s="29">
        <f>IF($Q1466&lt;Parâmetros!$E$19,$G1466-1,$G1466)</f>
        <v>46267</v>
      </c>
    </row>
    <row r="1467" spans="1:19" ht="15" customHeight="1" x14ac:dyDescent="0.25">
      <c r="A1467" s="122">
        <v>55179</v>
      </c>
      <c r="B1467" s="65" t="s">
        <v>235</v>
      </c>
      <c r="C1467" s="65" t="s">
        <v>254</v>
      </c>
      <c r="D1467" s="66">
        <v>46267</v>
      </c>
      <c r="E1467" s="67">
        <v>0.97</v>
      </c>
      <c r="F1467" s="65" t="s">
        <v>255</v>
      </c>
      <c r="G1467" s="66">
        <v>46267</v>
      </c>
      <c r="H1467">
        <v>40510998</v>
      </c>
      <c r="I1467">
        <v>10</v>
      </c>
      <c r="J1467" s="65" t="s">
        <v>1067</v>
      </c>
      <c r="K1467" s="65" t="s">
        <v>1068</v>
      </c>
      <c r="L1467" s="66">
        <v>46267</v>
      </c>
      <c r="M1467" s="65" t="s">
        <v>261</v>
      </c>
      <c r="N1467" s="65" t="s">
        <v>264</v>
      </c>
      <c r="O1467" s="65" t="s">
        <v>259</v>
      </c>
      <c r="P1467" s="66">
        <v>46267</v>
      </c>
      <c r="Q1467" s="31">
        <f t="shared" si="46"/>
        <v>1322</v>
      </c>
      <c r="R1467" s="31">
        <f t="shared" si="47"/>
        <v>1380</v>
      </c>
      <c r="S1467" s="29">
        <f>IF($Q1467&lt;Parâmetros!$E$19,$G1467-1,$G1467)</f>
        <v>46267</v>
      </c>
    </row>
    <row r="1468" spans="1:19" ht="15" customHeight="1" x14ac:dyDescent="0.25">
      <c r="A1468" s="122">
        <v>55179</v>
      </c>
      <c r="B1468" s="65" t="s">
        <v>235</v>
      </c>
      <c r="C1468" s="65" t="s">
        <v>254</v>
      </c>
      <c r="D1468" s="66">
        <v>46268</v>
      </c>
      <c r="E1468" s="67">
        <v>0.35</v>
      </c>
      <c r="F1468" s="65" t="s">
        <v>255</v>
      </c>
      <c r="G1468" s="66">
        <v>46267</v>
      </c>
      <c r="H1468">
        <v>40510999</v>
      </c>
      <c r="I1468">
        <v>10</v>
      </c>
      <c r="J1468" s="65" t="s">
        <v>1263</v>
      </c>
      <c r="K1468" s="65" t="s">
        <v>1264</v>
      </c>
      <c r="L1468" s="66">
        <v>46267</v>
      </c>
      <c r="M1468" s="65" t="s">
        <v>261</v>
      </c>
      <c r="N1468" s="65" t="s">
        <v>264</v>
      </c>
      <c r="O1468" s="65" t="s">
        <v>259</v>
      </c>
      <c r="P1468" s="66">
        <v>46268</v>
      </c>
      <c r="Q1468" s="31">
        <f t="shared" si="46"/>
        <v>1384</v>
      </c>
      <c r="R1468" s="31">
        <f t="shared" si="47"/>
        <v>1405</v>
      </c>
      <c r="S1468" s="29">
        <f>IF($Q1468&lt;Parâmetros!$E$19,$G1468-1,$G1468)</f>
        <v>46267</v>
      </c>
    </row>
    <row r="1469" spans="1:19" ht="15" customHeight="1" x14ac:dyDescent="0.25">
      <c r="A1469" s="122">
        <v>55179</v>
      </c>
      <c r="B1469" s="65" t="s">
        <v>235</v>
      </c>
      <c r="C1469" s="65" t="s">
        <v>254</v>
      </c>
      <c r="D1469" s="66">
        <v>46268</v>
      </c>
      <c r="E1469" s="67">
        <v>2</v>
      </c>
      <c r="F1469" s="65" t="s">
        <v>255</v>
      </c>
      <c r="G1469" s="66">
        <v>46268</v>
      </c>
      <c r="H1469">
        <v>40507453</v>
      </c>
      <c r="I1469">
        <v>30</v>
      </c>
      <c r="J1469" s="65" t="s">
        <v>1265</v>
      </c>
      <c r="K1469" s="65" t="s">
        <v>1266</v>
      </c>
      <c r="L1469" s="66">
        <v>46268</v>
      </c>
      <c r="M1469" s="65" t="s">
        <v>261</v>
      </c>
      <c r="N1469" s="65" t="s">
        <v>264</v>
      </c>
      <c r="O1469" s="65" t="s">
        <v>259</v>
      </c>
      <c r="P1469" s="66">
        <v>46268</v>
      </c>
      <c r="Q1469" s="31">
        <f t="shared" si="46"/>
        <v>938</v>
      </c>
      <c r="R1469" s="31">
        <f t="shared" si="47"/>
        <v>1058</v>
      </c>
      <c r="S1469" s="29">
        <f>IF($Q1469&lt;Parâmetros!$E$19,$G1469-1,$G1469)</f>
        <v>46268</v>
      </c>
    </row>
    <row r="1470" spans="1:19" ht="15" customHeight="1" x14ac:dyDescent="0.25">
      <c r="A1470" s="122">
        <v>55179</v>
      </c>
      <c r="B1470" s="65" t="s">
        <v>235</v>
      </c>
      <c r="C1470" s="65" t="s">
        <v>254</v>
      </c>
      <c r="D1470" s="66">
        <v>46268</v>
      </c>
      <c r="E1470" s="67">
        <v>1</v>
      </c>
      <c r="F1470" s="65" t="s">
        <v>255</v>
      </c>
      <c r="G1470" s="66">
        <v>46268</v>
      </c>
      <c r="H1470">
        <v>40511407</v>
      </c>
      <c r="I1470">
        <v>10</v>
      </c>
      <c r="J1470" s="65" t="s">
        <v>758</v>
      </c>
      <c r="K1470" s="65" t="s">
        <v>1267</v>
      </c>
      <c r="L1470" s="66">
        <v>46268</v>
      </c>
      <c r="M1470" s="65" t="s">
        <v>261</v>
      </c>
      <c r="N1470" s="65" t="s">
        <v>264</v>
      </c>
      <c r="O1470" s="65" t="s">
        <v>259</v>
      </c>
      <c r="P1470" s="66">
        <v>46268</v>
      </c>
      <c r="Q1470" s="31">
        <f t="shared" si="46"/>
        <v>1060</v>
      </c>
      <c r="R1470" s="31">
        <f t="shared" si="47"/>
        <v>1120</v>
      </c>
      <c r="S1470" s="29">
        <f>IF($Q1470&lt;Parâmetros!$E$19,$G1470-1,$G1470)</f>
        <v>46268</v>
      </c>
    </row>
    <row r="1471" spans="1:19" ht="15" customHeight="1" x14ac:dyDescent="0.25">
      <c r="A1471" s="122">
        <v>55179</v>
      </c>
      <c r="B1471" s="65" t="s">
        <v>235</v>
      </c>
      <c r="C1471" s="65" t="s">
        <v>254</v>
      </c>
      <c r="D1471" s="66">
        <v>46268</v>
      </c>
      <c r="E1471" s="67">
        <v>1</v>
      </c>
      <c r="F1471" s="65" t="s">
        <v>255</v>
      </c>
      <c r="G1471" s="66">
        <v>46268</v>
      </c>
      <c r="H1471">
        <v>40508948</v>
      </c>
      <c r="I1471">
        <v>10</v>
      </c>
      <c r="J1471" s="65" t="s">
        <v>760</v>
      </c>
      <c r="K1471" s="65" t="s">
        <v>1268</v>
      </c>
      <c r="L1471" s="66">
        <v>46268</v>
      </c>
      <c r="M1471" s="65" t="s">
        <v>258</v>
      </c>
      <c r="N1471" s="65" t="s">
        <v>264</v>
      </c>
      <c r="O1471" s="65" t="s">
        <v>259</v>
      </c>
      <c r="P1471" s="66">
        <v>46268</v>
      </c>
      <c r="Q1471" s="31">
        <f t="shared" si="46"/>
        <v>1122</v>
      </c>
      <c r="R1471" s="31">
        <f t="shared" si="47"/>
        <v>1182</v>
      </c>
      <c r="S1471" s="29">
        <f>IF($Q1471&lt;Parâmetros!$E$19,$G1471-1,$G1471)</f>
        <v>46268</v>
      </c>
    </row>
    <row r="1472" spans="1:19" ht="15" customHeight="1" x14ac:dyDescent="0.25">
      <c r="A1472" s="122">
        <v>55179</v>
      </c>
      <c r="B1472" s="65" t="s">
        <v>235</v>
      </c>
      <c r="C1472" s="65" t="s">
        <v>254</v>
      </c>
      <c r="D1472" s="66">
        <v>46268</v>
      </c>
      <c r="E1472" s="67">
        <v>1</v>
      </c>
      <c r="F1472" s="65" t="s">
        <v>255</v>
      </c>
      <c r="G1472" s="66">
        <v>46268</v>
      </c>
      <c r="H1472">
        <v>40508789</v>
      </c>
      <c r="I1472">
        <v>10</v>
      </c>
      <c r="J1472" s="65" t="s">
        <v>1269</v>
      </c>
      <c r="K1472" s="65" t="s">
        <v>1270</v>
      </c>
      <c r="L1472" s="66">
        <v>46268</v>
      </c>
      <c r="M1472" s="65" t="s">
        <v>258</v>
      </c>
      <c r="N1472">
        <v>3007940</v>
      </c>
      <c r="O1472" s="65" t="s">
        <v>259</v>
      </c>
      <c r="P1472" s="66">
        <v>46268</v>
      </c>
      <c r="Q1472" s="31">
        <f t="shared" si="46"/>
        <v>1242</v>
      </c>
      <c r="R1472" s="31">
        <f t="shared" si="47"/>
        <v>1302</v>
      </c>
      <c r="S1472" s="29">
        <f>IF($Q1472&lt;Parâmetros!$E$19,$G1472-1,$G1472)</f>
        <v>46268</v>
      </c>
    </row>
    <row r="1473" spans="1:19" ht="15" customHeight="1" x14ac:dyDescent="0.25">
      <c r="A1473" s="122">
        <v>55179</v>
      </c>
      <c r="B1473" s="65" t="s">
        <v>235</v>
      </c>
      <c r="C1473" s="65" t="s">
        <v>254</v>
      </c>
      <c r="D1473" s="66">
        <v>46268</v>
      </c>
      <c r="E1473" s="67">
        <v>1</v>
      </c>
      <c r="F1473" s="65" t="s">
        <v>255</v>
      </c>
      <c r="G1473" s="66">
        <v>46268</v>
      </c>
      <c r="H1473">
        <v>40508790</v>
      </c>
      <c r="I1473">
        <v>10</v>
      </c>
      <c r="J1473" s="65" t="s">
        <v>432</v>
      </c>
      <c r="K1473" s="65" t="s">
        <v>1271</v>
      </c>
      <c r="L1473" s="66">
        <v>46268</v>
      </c>
      <c r="M1473" s="65" t="s">
        <v>258</v>
      </c>
      <c r="N1473">
        <v>3007940</v>
      </c>
      <c r="O1473" s="65" t="s">
        <v>259</v>
      </c>
      <c r="P1473" s="66">
        <v>46268</v>
      </c>
      <c r="Q1473" s="31">
        <f t="shared" si="46"/>
        <v>1305</v>
      </c>
      <c r="R1473" s="31">
        <f t="shared" si="47"/>
        <v>1365</v>
      </c>
      <c r="S1473" s="29">
        <f>IF($Q1473&lt;Parâmetros!$E$19,$G1473-1,$G1473)</f>
        <v>46268</v>
      </c>
    </row>
    <row r="1474" spans="1:19" ht="15" customHeight="1" x14ac:dyDescent="0.25">
      <c r="A1474" s="122">
        <v>55179</v>
      </c>
      <c r="B1474" s="65" t="s">
        <v>235</v>
      </c>
      <c r="C1474" s="65" t="s">
        <v>254</v>
      </c>
      <c r="D1474" s="66">
        <v>46268</v>
      </c>
      <c r="E1474" s="67">
        <v>0.52</v>
      </c>
      <c r="F1474" s="65" t="s">
        <v>255</v>
      </c>
      <c r="G1474" s="66">
        <v>46268</v>
      </c>
      <c r="H1474">
        <v>40511408</v>
      </c>
      <c r="I1474">
        <v>10</v>
      </c>
      <c r="J1474" s="65" t="s">
        <v>1272</v>
      </c>
      <c r="K1474" s="65" t="s">
        <v>1273</v>
      </c>
      <c r="L1474" s="66">
        <v>46268</v>
      </c>
      <c r="M1474" s="65" t="s">
        <v>261</v>
      </c>
      <c r="N1474" s="65" t="s">
        <v>264</v>
      </c>
      <c r="O1474" s="65" t="s">
        <v>259</v>
      </c>
      <c r="P1474" s="66">
        <v>46268</v>
      </c>
      <c r="Q1474" s="31">
        <f t="shared" si="46"/>
        <v>1369</v>
      </c>
      <c r="R1474" s="31">
        <f t="shared" si="47"/>
        <v>1400</v>
      </c>
      <c r="S1474" s="29">
        <f>IF($Q1474&lt;Parâmetros!$E$19,$G1474-1,$G1474)</f>
        <v>46268</v>
      </c>
    </row>
    <row r="1475" spans="1:19" ht="15" customHeight="1" x14ac:dyDescent="0.25">
      <c r="A1475" s="122">
        <v>55179</v>
      </c>
      <c r="B1475" s="65" t="s">
        <v>235</v>
      </c>
      <c r="C1475" s="65" t="s">
        <v>254</v>
      </c>
      <c r="D1475" s="66">
        <v>46269</v>
      </c>
      <c r="E1475" s="67">
        <v>1</v>
      </c>
      <c r="F1475" s="65" t="s">
        <v>255</v>
      </c>
      <c r="G1475" s="66">
        <v>46269</v>
      </c>
      <c r="H1475">
        <v>40505288</v>
      </c>
      <c r="I1475">
        <v>20</v>
      </c>
      <c r="J1475" s="65" t="s">
        <v>300</v>
      </c>
      <c r="K1475" s="65" t="s">
        <v>307</v>
      </c>
      <c r="L1475" s="66">
        <v>46269</v>
      </c>
      <c r="M1475" s="65" t="s">
        <v>261</v>
      </c>
      <c r="N1475" s="65" t="s">
        <v>264</v>
      </c>
      <c r="O1475" s="65" t="s">
        <v>259</v>
      </c>
      <c r="P1475" s="66">
        <v>46269</v>
      </c>
      <c r="Q1475" s="31">
        <f t="shared" si="46"/>
        <v>940</v>
      </c>
      <c r="R1475" s="31">
        <f t="shared" si="47"/>
        <v>1000</v>
      </c>
      <c r="S1475" s="29">
        <f>IF($Q1475&lt;Parâmetros!$E$19,$G1475-1,$G1475)</f>
        <v>46269</v>
      </c>
    </row>
    <row r="1476" spans="1:19" ht="15" customHeight="1" x14ac:dyDescent="0.25">
      <c r="A1476" s="122">
        <v>55179</v>
      </c>
      <c r="B1476" s="65" t="s">
        <v>235</v>
      </c>
      <c r="C1476" s="65" t="s">
        <v>254</v>
      </c>
      <c r="D1476" s="66">
        <v>46269</v>
      </c>
      <c r="E1476" s="67">
        <v>1</v>
      </c>
      <c r="F1476" s="65" t="s">
        <v>255</v>
      </c>
      <c r="G1476" s="66">
        <v>46269</v>
      </c>
      <c r="H1476">
        <v>40470191</v>
      </c>
      <c r="I1476">
        <v>30</v>
      </c>
      <c r="J1476" s="65" t="s">
        <v>2059</v>
      </c>
      <c r="K1476" s="65" t="s">
        <v>759</v>
      </c>
      <c r="L1476" s="66">
        <v>46269</v>
      </c>
      <c r="M1476" s="65" t="s">
        <v>261</v>
      </c>
      <c r="N1476" s="65" t="s">
        <v>264</v>
      </c>
      <c r="O1476" s="65" t="s">
        <v>259</v>
      </c>
      <c r="P1476" s="66">
        <v>46269</v>
      </c>
      <c r="Q1476" s="31">
        <f t="shared" si="46"/>
        <v>1002</v>
      </c>
      <c r="R1476" s="31">
        <f t="shared" si="47"/>
        <v>1062</v>
      </c>
      <c r="S1476" s="29">
        <f>IF($Q1476&lt;Parâmetros!$E$19,$G1476-1,$G1476)</f>
        <v>46269</v>
      </c>
    </row>
    <row r="1477" spans="1:19" ht="15" customHeight="1" x14ac:dyDescent="0.25">
      <c r="A1477" s="122">
        <v>55179</v>
      </c>
      <c r="B1477" s="65" t="s">
        <v>235</v>
      </c>
      <c r="C1477" s="65" t="s">
        <v>254</v>
      </c>
      <c r="D1477" s="66">
        <v>46269</v>
      </c>
      <c r="E1477" s="67">
        <v>3</v>
      </c>
      <c r="F1477" s="65" t="s">
        <v>255</v>
      </c>
      <c r="G1477" s="66">
        <v>46269</v>
      </c>
      <c r="H1477">
        <v>40508656</v>
      </c>
      <c r="I1477">
        <v>10</v>
      </c>
      <c r="J1477" s="65" t="s">
        <v>2060</v>
      </c>
      <c r="K1477" s="65" t="s">
        <v>2061</v>
      </c>
      <c r="L1477" s="66">
        <v>46269</v>
      </c>
      <c r="M1477" s="65" t="s">
        <v>261</v>
      </c>
      <c r="N1477" s="65" t="s">
        <v>264</v>
      </c>
      <c r="O1477" s="65" t="s">
        <v>259</v>
      </c>
      <c r="P1477" s="66">
        <v>46269</v>
      </c>
      <c r="Q1477" s="31">
        <f t="shared" si="46"/>
        <v>1064</v>
      </c>
      <c r="R1477" s="31">
        <f t="shared" si="47"/>
        <v>1244</v>
      </c>
      <c r="S1477" s="29">
        <f>IF($Q1477&lt;Parâmetros!$E$19,$G1477-1,$G1477)</f>
        <v>46269</v>
      </c>
    </row>
    <row r="1478" spans="1:19" ht="15" customHeight="1" x14ac:dyDescent="0.25">
      <c r="A1478" s="122">
        <v>55179</v>
      </c>
      <c r="B1478" s="65" t="s">
        <v>235</v>
      </c>
      <c r="C1478" s="65" t="s">
        <v>254</v>
      </c>
      <c r="D1478" s="66">
        <v>46269</v>
      </c>
      <c r="E1478" s="67">
        <v>2</v>
      </c>
      <c r="F1478" s="65" t="s">
        <v>255</v>
      </c>
      <c r="G1478" s="66">
        <v>46269</v>
      </c>
      <c r="H1478">
        <v>40508657</v>
      </c>
      <c r="I1478">
        <v>10</v>
      </c>
      <c r="J1478" s="65" t="s">
        <v>2062</v>
      </c>
      <c r="K1478" s="65" t="s">
        <v>2063</v>
      </c>
      <c r="L1478" s="66">
        <v>46269</v>
      </c>
      <c r="M1478" s="65" t="s">
        <v>261</v>
      </c>
      <c r="N1478" s="65" t="s">
        <v>264</v>
      </c>
      <c r="O1478" s="65" t="s">
        <v>259</v>
      </c>
      <c r="P1478" s="66">
        <v>46269</v>
      </c>
      <c r="Q1478" s="31">
        <f t="shared" si="46"/>
        <v>1246</v>
      </c>
      <c r="R1478" s="31">
        <f t="shared" si="47"/>
        <v>1366</v>
      </c>
      <c r="S1478" s="29">
        <f>IF($Q1478&lt;Parâmetros!$E$19,$G1478-1,$G1478)</f>
        <v>46269</v>
      </c>
    </row>
    <row r="1479" spans="1:19" ht="15" customHeight="1" x14ac:dyDescent="0.25">
      <c r="A1479" s="122">
        <v>55179</v>
      </c>
      <c r="B1479" s="65" t="s">
        <v>235</v>
      </c>
      <c r="C1479" s="65" t="s">
        <v>254</v>
      </c>
      <c r="D1479" s="66">
        <v>46272</v>
      </c>
      <c r="E1479" s="67">
        <v>1</v>
      </c>
      <c r="F1479" s="65" t="s">
        <v>255</v>
      </c>
      <c r="G1479" s="66">
        <v>46272</v>
      </c>
      <c r="H1479">
        <v>40508969</v>
      </c>
      <c r="I1479">
        <v>10</v>
      </c>
      <c r="J1479" s="65" t="s">
        <v>1248</v>
      </c>
      <c r="K1479" s="65" t="s">
        <v>313</v>
      </c>
      <c r="L1479" s="66">
        <v>46272</v>
      </c>
      <c r="M1479" s="65" t="s">
        <v>258</v>
      </c>
      <c r="N1479" s="65" t="s">
        <v>264</v>
      </c>
      <c r="O1479" s="65" t="s">
        <v>259</v>
      </c>
      <c r="P1479" s="66">
        <v>46272</v>
      </c>
      <c r="Q1479" s="31">
        <f t="shared" si="46"/>
        <v>941</v>
      </c>
      <c r="R1479" s="31">
        <f t="shared" si="47"/>
        <v>1001</v>
      </c>
      <c r="S1479" s="29">
        <f>IF($Q1479&lt;Parâmetros!$E$19,$G1479-1,$G1479)</f>
        <v>46272</v>
      </c>
    </row>
    <row r="1480" spans="1:19" ht="15" customHeight="1" x14ac:dyDescent="0.25">
      <c r="A1480" s="122">
        <v>55179</v>
      </c>
      <c r="B1480" s="65" t="s">
        <v>235</v>
      </c>
      <c r="C1480" s="65" t="s">
        <v>254</v>
      </c>
      <c r="D1480" s="66">
        <v>46272</v>
      </c>
      <c r="E1480" s="67">
        <v>1</v>
      </c>
      <c r="F1480" s="65" t="s">
        <v>255</v>
      </c>
      <c r="G1480" s="66">
        <v>46272</v>
      </c>
      <c r="H1480">
        <v>40512797</v>
      </c>
      <c r="I1480">
        <v>10</v>
      </c>
      <c r="J1480" s="65" t="s">
        <v>2561</v>
      </c>
      <c r="K1480" s="65" t="s">
        <v>2562</v>
      </c>
      <c r="L1480" s="66">
        <v>46272</v>
      </c>
      <c r="M1480" s="65" t="s">
        <v>261</v>
      </c>
      <c r="N1480" s="65" t="s">
        <v>264</v>
      </c>
      <c r="O1480" s="65" t="s">
        <v>259</v>
      </c>
      <c r="P1480" s="66">
        <v>46272</v>
      </c>
      <c r="Q1480" s="31">
        <f t="shared" si="46"/>
        <v>1003</v>
      </c>
      <c r="R1480" s="31">
        <f t="shared" si="47"/>
        <v>1063</v>
      </c>
      <c r="S1480" s="29">
        <f>IF($Q1480&lt;Parâmetros!$E$19,$G1480-1,$G1480)</f>
        <v>46272</v>
      </c>
    </row>
    <row r="1481" spans="1:19" ht="15" customHeight="1" x14ac:dyDescent="0.25">
      <c r="A1481" s="122">
        <v>55179</v>
      </c>
      <c r="B1481" s="65" t="s">
        <v>235</v>
      </c>
      <c r="C1481" s="65" t="s">
        <v>254</v>
      </c>
      <c r="D1481" s="66">
        <v>46272</v>
      </c>
      <c r="E1481" s="67">
        <v>1</v>
      </c>
      <c r="F1481" s="65" t="s">
        <v>255</v>
      </c>
      <c r="G1481" s="66">
        <v>46272</v>
      </c>
      <c r="H1481">
        <v>40512796</v>
      </c>
      <c r="I1481">
        <v>10</v>
      </c>
      <c r="J1481" s="65" t="s">
        <v>2563</v>
      </c>
      <c r="K1481" s="65" t="s">
        <v>324</v>
      </c>
      <c r="L1481" s="66">
        <v>46272</v>
      </c>
      <c r="M1481" s="65" t="s">
        <v>261</v>
      </c>
      <c r="N1481" s="65" t="s">
        <v>264</v>
      </c>
      <c r="O1481" s="65" t="s">
        <v>259</v>
      </c>
      <c r="P1481" s="66">
        <v>46272</v>
      </c>
      <c r="Q1481" s="31">
        <f t="shared" si="46"/>
        <v>1065</v>
      </c>
      <c r="R1481" s="31">
        <f t="shared" si="47"/>
        <v>1125</v>
      </c>
      <c r="S1481" s="29">
        <f>IF($Q1481&lt;Parâmetros!$E$19,$G1481-1,$G1481)</f>
        <v>46272</v>
      </c>
    </row>
    <row r="1482" spans="1:19" ht="15" customHeight="1" x14ac:dyDescent="0.25">
      <c r="A1482" s="122">
        <v>55179</v>
      </c>
      <c r="B1482" s="65" t="s">
        <v>235</v>
      </c>
      <c r="C1482" s="65" t="s">
        <v>254</v>
      </c>
      <c r="D1482" s="66">
        <v>46272</v>
      </c>
      <c r="E1482" s="67">
        <v>1</v>
      </c>
      <c r="F1482" s="65" t="s">
        <v>255</v>
      </c>
      <c r="G1482" s="66">
        <v>46272</v>
      </c>
      <c r="H1482">
        <v>40503663</v>
      </c>
      <c r="I1482">
        <v>20</v>
      </c>
      <c r="J1482" s="65" t="s">
        <v>488</v>
      </c>
      <c r="K1482" s="65" t="s">
        <v>352</v>
      </c>
      <c r="L1482" s="66">
        <v>46272</v>
      </c>
      <c r="M1482" s="65" t="s">
        <v>261</v>
      </c>
      <c r="N1482" s="65" t="s">
        <v>264</v>
      </c>
      <c r="O1482" s="65" t="s">
        <v>259</v>
      </c>
      <c r="P1482" s="66">
        <v>46272</v>
      </c>
      <c r="Q1482" s="31">
        <f t="shared" si="46"/>
        <v>1185</v>
      </c>
      <c r="R1482" s="31">
        <f t="shared" si="47"/>
        <v>1245</v>
      </c>
      <c r="S1482" s="29">
        <f>IF($Q1482&lt;Parâmetros!$E$19,$G1482-1,$G1482)</f>
        <v>46272</v>
      </c>
    </row>
    <row r="1483" spans="1:19" ht="15" customHeight="1" x14ac:dyDescent="0.25">
      <c r="A1483" s="122">
        <v>55179</v>
      </c>
      <c r="B1483" s="65" t="s">
        <v>235</v>
      </c>
      <c r="C1483" s="65" t="s">
        <v>254</v>
      </c>
      <c r="D1483" s="66">
        <v>46272</v>
      </c>
      <c r="E1483" s="67">
        <v>1</v>
      </c>
      <c r="F1483" s="65" t="s">
        <v>255</v>
      </c>
      <c r="G1483" s="66">
        <v>46272</v>
      </c>
      <c r="H1483">
        <v>40512799</v>
      </c>
      <c r="I1483">
        <v>10</v>
      </c>
      <c r="J1483" s="65" t="s">
        <v>2062</v>
      </c>
      <c r="K1483" s="65" t="s">
        <v>577</v>
      </c>
      <c r="L1483" s="66">
        <v>46272</v>
      </c>
      <c r="M1483" s="65" t="s">
        <v>261</v>
      </c>
      <c r="N1483" s="65" t="s">
        <v>264</v>
      </c>
      <c r="O1483" s="65" t="s">
        <v>259</v>
      </c>
      <c r="P1483" s="66">
        <v>46272</v>
      </c>
      <c r="Q1483" s="31">
        <f t="shared" si="46"/>
        <v>1246</v>
      </c>
      <c r="R1483" s="31">
        <f t="shared" si="47"/>
        <v>1306</v>
      </c>
      <c r="S1483" s="29">
        <f>IF($Q1483&lt;Parâmetros!$E$19,$G1483-1,$G1483)</f>
        <v>46272</v>
      </c>
    </row>
    <row r="1484" spans="1:19" ht="15" customHeight="1" x14ac:dyDescent="0.25">
      <c r="A1484" s="122">
        <v>55179</v>
      </c>
      <c r="B1484" s="65" t="s">
        <v>235</v>
      </c>
      <c r="C1484" s="65" t="s">
        <v>254</v>
      </c>
      <c r="D1484" s="66">
        <v>46272</v>
      </c>
      <c r="E1484" s="67">
        <v>0.52</v>
      </c>
      <c r="F1484" s="65" t="s">
        <v>255</v>
      </c>
      <c r="G1484" s="66">
        <v>46272</v>
      </c>
      <c r="H1484">
        <v>40512798</v>
      </c>
      <c r="I1484">
        <v>10</v>
      </c>
      <c r="J1484" s="65" t="s">
        <v>2564</v>
      </c>
      <c r="K1484" s="65" t="s">
        <v>2565</v>
      </c>
      <c r="L1484" s="66">
        <v>46272</v>
      </c>
      <c r="M1484" s="65" t="s">
        <v>261</v>
      </c>
      <c r="N1484" s="65" t="s">
        <v>264</v>
      </c>
      <c r="O1484" s="65" t="s">
        <v>259</v>
      </c>
      <c r="P1484" s="66">
        <v>46272</v>
      </c>
      <c r="Q1484" s="31">
        <f t="shared" si="46"/>
        <v>1307</v>
      </c>
      <c r="R1484" s="31">
        <f t="shared" si="47"/>
        <v>1338</v>
      </c>
      <c r="S1484" s="29">
        <f>IF($Q1484&lt;Parâmetros!$E$19,$G1484-1,$G1484)</f>
        <v>46272</v>
      </c>
    </row>
    <row r="1485" spans="1:19" ht="15" customHeight="1" x14ac:dyDescent="0.25">
      <c r="A1485" s="122">
        <v>55179</v>
      </c>
      <c r="B1485" s="65" t="s">
        <v>235</v>
      </c>
      <c r="C1485" s="65" t="s">
        <v>254</v>
      </c>
      <c r="D1485" s="66">
        <v>46273</v>
      </c>
      <c r="E1485" s="67">
        <v>1.1499999999999999</v>
      </c>
      <c r="F1485" s="65" t="s">
        <v>255</v>
      </c>
      <c r="G1485" s="66">
        <v>46272</v>
      </c>
      <c r="H1485">
        <v>40509907</v>
      </c>
      <c r="I1485">
        <v>20</v>
      </c>
      <c r="J1485" s="65" t="s">
        <v>566</v>
      </c>
      <c r="K1485" s="65" t="s">
        <v>2778</v>
      </c>
      <c r="L1485" s="66">
        <v>46272</v>
      </c>
      <c r="M1485" s="65" t="s">
        <v>261</v>
      </c>
      <c r="N1485" s="65" t="s">
        <v>264</v>
      </c>
      <c r="O1485" s="65" t="s">
        <v>259</v>
      </c>
      <c r="P1485" s="66">
        <v>46273</v>
      </c>
      <c r="Q1485" s="31">
        <f t="shared" si="46"/>
        <v>1341</v>
      </c>
      <c r="R1485" s="31">
        <f t="shared" si="47"/>
        <v>1410</v>
      </c>
      <c r="S1485" s="29">
        <f>IF($Q1485&lt;Parâmetros!$E$19,$G1485-1,$G1485)</f>
        <v>46272</v>
      </c>
    </row>
    <row r="1486" spans="1:19" ht="15" customHeight="1" x14ac:dyDescent="0.25">
      <c r="A1486" s="122">
        <v>55179</v>
      </c>
      <c r="B1486" s="65" t="s">
        <v>235</v>
      </c>
      <c r="C1486" s="65" t="s">
        <v>254</v>
      </c>
      <c r="D1486" s="66">
        <v>46274</v>
      </c>
      <c r="E1486" s="67">
        <v>1</v>
      </c>
      <c r="F1486" s="65" t="s">
        <v>255</v>
      </c>
      <c r="G1486" s="66">
        <v>46273</v>
      </c>
      <c r="H1486">
        <v>40508876</v>
      </c>
      <c r="I1486">
        <v>10</v>
      </c>
      <c r="J1486" s="65" t="s">
        <v>2960</v>
      </c>
      <c r="K1486" s="65" t="s">
        <v>2059</v>
      </c>
      <c r="L1486" s="66">
        <v>46273</v>
      </c>
      <c r="M1486" s="65" t="s">
        <v>258</v>
      </c>
      <c r="N1486">
        <v>3007941</v>
      </c>
      <c r="O1486" s="65" t="s">
        <v>259</v>
      </c>
      <c r="P1486" s="66">
        <v>46274</v>
      </c>
      <c r="Q1486" s="31">
        <f t="shared" si="46"/>
        <v>942</v>
      </c>
      <c r="R1486" s="31">
        <f t="shared" si="47"/>
        <v>1002</v>
      </c>
      <c r="S1486" s="29">
        <f>IF($Q1486&lt;Parâmetros!$E$19,$G1486-1,$G1486)</f>
        <v>46273</v>
      </c>
    </row>
    <row r="1487" spans="1:19" ht="15" customHeight="1" x14ac:dyDescent="0.25">
      <c r="A1487" s="122">
        <v>55179</v>
      </c>
      <c r="B1487" s="65" t="s">
        <v>235</v>
      </c>
      <c r="C1487" s="65" t="s">
        <v>254</v>
      </c>
      <c r="D1487" s="66">
        <v>46274</v>
      </c>
      <c r="E1487" s="67">
        <v>1</v>
      </c>
      <c r="F1487" s="65" t="s">
        <v>255</v>
      </c>
      <c r="G1487" s="66">
        <v>46273</v>
      </c>
      <c r="H1487">
        <v>40508875</v>
      </c>
      <c r="I1487">
        <v>10</v>
      </c>
      <c r="J1487" s="65" t="s">
        <v>1033</v>
      </c>
      <c r="K1487" s="65" t="s">
        <v>2563</v>
      </c>
      <c r="L1487" s="66">
        <v>46273</v>
      </c>
      <c r="M1487" s="65" t="s">
        <v>258</v>
      </c>
      <c r="N1487">
        <v>3007941</v>
      </c>
      <c r="O1487" s="65" t="s">
        <v>259</v>
      </c>
      <c r="P1487" s="66">
        <v>46274</v>
      </c>
      <c r="Q1487" s="31">
        <f t="shared" si="46"/>
        <v>1005</v>
      </c>
      <c r="R1487" s="31">
        <f t="shared" si="47"/>
        <v>1065</v>
      </c>
      <c r="S1487" s="29">
        <f>IF($Q1487&lt;Parâmetros!$E$19,$G1487-1,$G1487)</f>
        <v>46273</v>
      </c>
    </row>
    <row r="1488" spans="1:19" ht="15" customHeight="1" x14ac:dyDescent="0.25">
      <c r="A1488" s="122">
        <v>55179</v>
      </c>
      <c r="B1488" s="65" t="s">
        <v>235</v>
      </c>
      <c r="C1488" s="65" t="s">
        <v>254</v>
      </c>
      <c r="D1488" s="66">
        <v>46274</v>
      </c>
      <c r="E1488" s="67">
        <v>1</v>
      </c>
      <c r="F1488" s="65" t="s">
        <v>255</v>
      </c>
      <c r="G1488" s="66">
        <v>46273</v>
      </c>
      <c r="H1488">
        <v>40508874</v>
      </c>
      <c r="I1488">
        <v>10</v>
      </c>
      <c r="J1488" s="65" t="s">
        <v>1063</v>
      </c>
      <c r="K1488" s="65" t="s">
        <v>1064</v>
      </c>
      <c r="L1488" s="66">
        <v>46273</v>
      </c>
      <c r="M1488" s="65" t="s">
        <v>258</v>
      </c>
      <c r="N1488">
        <v>3007941</v>
      </c>
      <c r="O1488" s="65" t="s">
        <v>259</v>
      </c>
      <c r="P1488" s="66">
        <v>46274</v>
      </c>
      <c r="Q1488" s="31">
        <f t="shared" si="46"/>
        <v>1070</v>
      </c>
      <c r="R1488" s="31">
        <f t="shared" si="47"/>
        <v>1130</v>
      </c>
      <c r="S1488" s="29">
        <f>IF($Q1488&lt;Parâmetros!$E$19,$G1488-1,$G1488)</f>
        <v>46273</v>
      </c>
    </row>
    <row r="1489" spans="1:19" ht="15" customHeight="1" x14ac:dyDescent="0.25">
      <c r="A1489" s="122">
        <v>55179</v>
      </c>
      <c r="B1489" s="65" t="s">
        <v>235</v>
      </c>
      <c r="C1489" s="65" t="s">
        <v>254</v>
      </c>
      <c r="D1489" s="66">
        <v>46273</v>
      </c>
      <c r="E1489" s="67">
        <v>4.5199999999999996</v>
      </c>
      <c r="F1489" s="65" t="s">
        <v>255</v>
      </c>
      <c r="G1489" s="66">
        <v>46273</v>
      </c>
      <c r="H1489">
        <v>40513051</v>
      </c>
      <c r="I1489">
        <v>10</v>
      </c>
      <c r="J1489" s="65" t="s">
        <v>2568</v>
      </c>
      <c r="K1489" s="65" t="s">
        <v>2779</v>
      </c>
      <c r="L1489" s="66">
        <v>46273</v>
      </c>
      <c r="M1489" s="65" t="s">
        <v>261</v>
      </c>
      <c r="N1489" s="65" t="s">
        <v>264</v>
      </c>
      <c r="O1489" s="65" t="s">
        <v>259</v>
      </c>
      <c r="P1489" s="66">
        <v>46273</v>
      </c>
      <c r="Q1489" s="31">
        <f t="shared" si="46"/>
        <v>1140</v>
      </c>
      <c r="R1489" s="31">
        <f t="shared" si="47"/>
        <v>1411</v>
      </c>
      <c r="S1489" s="29">
        <f>IF($Q1489&lt;Parâmetros!$E$19,$G1489-1,$G1489)</f>
        <v>46273</v>
      </c>
    </row>
    <row r="1490" spans="1:19" ht="15" customHeight="1" x14ac:dyDescent="0.25">
      <c r="A1490" s="122">
        <v>55179</v>
      </c>
      <c r="B1490" s="65" t="s">
        <v>235</v>
      </c>
      <c r="C1490" s="65" t="s">
        <v>254</v>
      </c>
      <c r="D1490" s="66">
        <v>46274</v>
      </c>
      <c r="E1490" s="67">
        <v>1</v>
      </c>
      <c r="F1490" s="65" t="s">
        <v>255</v>
      </c>
      <c r="G1490" s="66">
        <v>46274</v>
      </c>
      <c r="H1490">
        <v>40513306</v>
      </c>
      <c r="I1490">
        <v>10</v>
      </c>
      <c r="J1490" s="65" t="s">
        <v>1265</v>
      </c>
      <c r="K1490" s="65" t="s">
        <v>2961</v>
      </c>
      <c r="L1490" s="66">
        <v>46274</v>
      </c>
      <c r="M1490" s="65" t="s">
        <v>261</v>
      </c>
      <c r="N1490" s="65" t="s">
        <v>264</v>
      </c>
      <c r="O1490" s="65" t="s">
        <v>259</v>
      </c>
      <c r="P1490" s="66">
        <v>46274</v>
      </c>
      <c r="Q1490" s="31">
        <f t="shared" si="46"/>
        <v>938</v>
      </c>
      <c r="R1490" s="31">
        <f t="shared" si="47"/>
        <v>998</v>
      </c>
      <c r="S1490" s="29">
        <f>IF($Q1490&lt;Parâmetros!$E$19,$G1490-1,$G1490)</f>
        <v>46274</v>
      </c>
    </row>
    <row r="1491" spans="1:19" ht="15" customHeight="1" x14ac:dyDescent="0.25">
      <c r="A1491" s="122">
        <v>55179</v>
      </c>
      <c r="B1491" s="65" t="s">
        <v>235</v>
      </c>
      <c r="C1491" s="65" t="s">
        <v>254</v>
      </c>
      <c r="D1491" s="66">
        <v>46274</v>
      </c>
      <c r="E1491" s="67">
        <v>1</v>
      </c>
      <c r="F1491" s="65" t="s">
        <v>255</v>
      </c>
      <c r="G1491" s="66">
        <v>46274</v>
      </c>
      <c r="H1491">
        <v>40513307</v>
      </c>
      <c r="I1491">
        <v>10</v>
      </c>
      <c r="J1491" s="65" t="s">
        <v>307</v>
      </c>
      <c r="K1491" s="65" t="s">
        <v>758</v>
      </c>
      <c r="L1491" s="66">
        <v>46274</v>
      </c>
      <c r="M1491" s="65" t="s">
        <v>261</v>
      </c>
      <c r="N1491" s="65" t="s">
        <v>264</v>
      </c>
      <c r="O1491" s="65" t="s">
        <v>259</v>
      </c>
      <c r="P1491" s="66">
        <v>46274</v>
      </c>
      <c r="Q1491" s="31">
        <f t="shared" si="46"/>
        <v>1000</v>
      </c>
      <c r="R1491" s="31">
        <f t="shared" si="47"/>
        <v>1060</v>
      </c>
      <c r="S1491" s="29">
        <f>IF($Q1491&lt;Parâmetros!$E$19,$G1491-1,$G1491)</f>
        <v>46274</v>
      </c>
    </row>
    <row r="1492" spans="1:19" ht="15" customHeight="1" x14ac:dyDescent="0.25">
      <c r="A1492" s="122">
        <v>55179</v>
      </c>
      <c r="B1492" s="65" t="s">
        <v>235</v>
      </c>
      <c r="C1492" s="65" t="s">
        <v>254</v>
      </c>
      <c r="D1492" s="66">
        <v>46274</v>
      </c>
      <c r="E1492" s="67">
        <v>1</v>
      </c>
      <c r="F1492" s="65" t="s">
        <v>255</v>
      </c>
      <c r="G1492" s="66">
        <v>46274</v>
      </c>
      <c r="H1492">
        <v>40513308</v>
      </c>
      <c r="I1492">
        <v>10</v>
      </c>
      <c r="J1492" s="65" t="s">
        <v>759</v>
      </c>
      <c r="K1492" s="65" t="s">
        <v>760</v>
      </c>
      <c r="L1492" s="66">
        <v>46274</v>
      </c>
      <c r="M1492" s="65" t="s">
        <v>261</v>
      </c>
      <c r="N1492" s="65" t="s">
        <v>264</v>
      </c>
      <c r="O1492" s="65" t="s">
        <v>259</v>
      </c>
      <c r="P1492" s="66">
        <v>46274</v>
      </c>
      <c r="Q1492" s="31">
        <f t="shared" si="46"/>
        <v>1062</v>
      </c>
      <c r="R1492" s="31">
        <f t="shared" si="47"/>
        <v>1122</v>
      </c>
      <c r="S1492" s="29">
        <f>IF($Q1492&lt;Parâmetros!$E$19,$G1492-1,$G1492)</f>
        <v>46274</v>
      </c>
    </row>
    <row r="1493" spans="1:19" ht="15" customHeight="1" x14ac:dyDescent="0.25">
      <c r="A1493" s="122">
        <v>55179</v>
      </c>
      <c r="B1493" s="65" t="s">
        <v>235</v>
      </c>
      <c r="C1493" s="65" t="s">
        <v>254</v>
      </c>
      <c r="D1493" s="66">
        <v>46274</v>
      </c>
      <c r="E1493" s="67">
        <v>1.25</v>
      </c>
      <c r="F1493" s="65" t="s">
        <v>255</v>
      </c>
      <c r="G1493" s="66">
        <v>46274</v>
      </c>
      <c r="H1493">
        <v>40513051</v>
      </c>
      <c r="I1493">
        <v>20</v>
      </c>
      <c r="J1493" s="65" t="s">
        <v>324</v>
      </c>
      <c r="K1493" s="65" t="s">
        <v>744</v>
      </c>
      <c r="L1493" s="66">
        <v>46274</v>
      </c>
      <c r="M1493" s="65" t="s">
        <v>261</v>
      </c>
      <c r="N1493" s="65" t="s">
        <v>264</v>
      </c>
      <c r="O1493" s="65" t="s">
        <v>259</v>
      </c>
      <c r="P1493" s="66">
        <v>46274</v>
      </c>
      <c r="Q1493" s="31">
        <f t="shared" si="46"/>
        <v>1125</v>
      </c>
      <c r="R1493" s="31">
        <f t="shared" si="47"/>
        <v>1200</v>
      </c>
      <c r="S1493" s="29">
        <f>IF($Q1493&lt;Parâmetros!$E$19,$G1493-1,$G1493)</f>
        <v>46274</v>
      </c>
    </row>
    <row r="1494" spans="1:19" ht="15" customHeight="1" x14ac:dyDescent="0.25">
      <c r="A1494" s="122">
        <v>55179</v>
      </c>
      <c r="B1494" s="65" t="s">
        <v>235</v>
      </c>
      <c r="C1494" s="65" t="s">
        <v>254</v>
      </c>
      <c r="D1494" s="66">
        <v>46274</v>
      </c>
      <c r="E1494" s="67">
        <v>1</v>
      </c>
      <c r="F1494" s="65" t="s">
        <v>255</v>
      </c>
      <c r="G1494" s="66">
        <v>46274</v>
      </c>
      <c r="H1494">
        <v>40513310</v>
      </c>
      <c r="I1494">
        <v>10</v>
      </c>
      <c r="J1494" s="65" t="s">
        <v>745</v>
      </c>
      <c r="K1494" s="65" t="s">
        <v>308</v>
      </c>
      <c r="L1494" s="66">
        <v>46274</v>
      </c>
      <c r="M1494" s="65" t="s">
        <v>261</v>
      </c>
      <c r="N1494" s="65" t="s">
        <v>264</v>
      </c>
      <c r="O1494" s="65" t="s">
        <v>259</v>
      </c>
      <c r="P1494" s="66">
        <v>46274</v>
      </c>
      <c r="Q1494" s="31">
        <f t="shared" si="46"/>
        <v>1260</v>
      </c>
      <c r="R1494" s="31">
        <f t="shared" si="47"/>
        <v>1320</v>
      </c>
      <c r="S1494" s="29">
        <f>IF($Q1494&lt;Parâmetros!$E$19,$G1494-1,$G1494)</f>
        <v>46274</v>
      </c>
    </row>
    <row r="1495" spans="1:19" ht="15" customHeight="1" x14ac:dyDescent="0.25">
      <c r="A1495" s="122">
        <v>55179</v>
      </c>
      <c r="B1495" s="65" t="s">
        <v>235</v>
      </c>
      <c r="C1495" s="65" t="s">
        <v>254</v>
      </c>
      <c r="D1495" s="66">
        <v>46274</v>
      </c>
      <c r="E1495" s="67">
        <v>1.01</v>
      </c>
      <c r="F1495" s="65" t="s">
        <v>255</v>
      </c>
      <c r="G1495" s="66">
        <v>46274</v>
      </c>
      <c r="H1495">
        <v>40513311</v>
      </c>
      <c r="I1495">
        <v>10</v>
      </c>
      <c r="J1495" s="65" t="s">
        <v>1974</v>
      </c>
      <c r="K1495" s="65" t="s">
        <v>2962</v>
      </c>
      <c r="L1495" s="66">
        <v>46274</v>
      </c>
      <c r="M1495" s="65" t="s">
        <v>261</v>
      </c>
      <c r="N1495" s="65" t="s">
        <v>264</v>
      </c>
      <c r="O1495" s="65" t="s">
        <v>259</v>
      </c>
      <c r="P1495" s="66">
        <v>46274</v>
      </c>
      <c r="Q1495" s="31">
        <f t="shared" si="46"/>
        <v>1321</v>
      </c>
      <c r="R1495" s="31">
        <f t="shared" si="47"/>
        <v>1381</v>
      </c>
      <c r="S1495" s="29">
        <f>IF($Q1495&lt;Parâmetros!$E$19,$G1495-1,$G1495)</f>
        <v>46274</v>
      </c>
    </row>
    <row r="1496" spans="1:19" ht="15" customHeight="1" x14ac:dyDescent="0.25">
      <c r="A1496" s="122">
        <v>55179</v>
      </c>
      <c r="B1496" s="65" t="s">
        <v>235</v>
      </c>
      <c r="C1496" s="65" t="s">
        <v>254</v>
      </c>
      <c r="D1496" s="66">
        <v>46274</v>
      </c>
      <c r="E1496" s="67">
        <v>0.45</v>
      </c>
      <c r="F1496" s="65" t="s">
        <v>255</v>
      </c>
      <c r="G1496" s="66">
        <v>46274</v>
      </c>
      <c r="H1496">
        <v>40513060</v>
      </c>
      <c r="I1496">
        <v>10</v>
      </c>
      <c r="J1496" s="65" t="s">
        <v>2963</v>
      </c>
      <c r="K1496" s="65" t="s">
        <v>2964</v>
      </c>
      <c r="L1496" s="66">
        <v>46274</v>
      </c>
      <c r="M1496" s="65" t="s">
        <v>261</v>
      </c>
      <c r="N1496" s="65" t="s">
        <v>264</v>
      </c>
      <c r="O1496" s="65" t="s">
        <v>259</v>
      </c>
      <c r="P1496" s="66">
        <v>46274</v>
      </c>
      <c r="Q1496" s="31">
        <f t="shared" si="46"/>
        <v>1383</v>
      </c>
      <c r="R1496" s="31">
        <f t="shared" si="47"/>
        <v>1410</v>
      </c>
      <c r="S1496" s="29">
        <f>IF($Q1496&lt;Parâmetros!$E$19,$G1496-1,$G1496)</f>
        <v>46274</v>
      </c>
    </row>
    <row r="1497" spans="1:19" ht="15" customHeight="1" x14ac:dyDescent="0.25">
      <c r="A1497" s="122">
        <v>55179</v>
      </c>
      <c r="B1497" s="65" t="s">
        <v>235</v>
      </c>
      <c r="C1497" s="65" t="s">
        <v>254</v>
      </c>
      <c r="D1497" s="66">
        <v>46275</v>
      </c>
      <c r="E1497" s="67">
        <v>1</v>
      </c>
      <c r="F1497" s="65" t="s">
        <v>255</v>
      </c>
      <c r="G1497" s="66">
        <v>46275</v>
      </c>
      <c r="H1497">
        <v>40513838</v>
      </c>
      <c r="I1497">
        <v>10</v>
      </c>
      <c r="J1497" s="65" t="s">
        <v>300</v>
      </c>
      <c r="K1497" s="65" t="s">
        <v>307</v>
      </c>
      <c r="L1497" s="66">
        <v>46275</v>
      </c>
      <c r="M1497" s="65" t="s">
        <v>261</v>
      </c>
      <c r="N1497" s="65" t="s">
        <v>264</v>
      </c>
      <c r="O1497" s="65" t="s">
        <v>259</v>
      </c>
      <c r="P1497" s="66">
        <v>46275</v>
      </c>
      <c r="Q1497" s="31">
        <f t="shared" si="46"/>
        <v>940</v>
      </c>
      <c r="R1497" s="31">
        <f t="shared" si="47"/>
        <v>1000</v>
      </c>
      <c r="S1497" s="29">
        <f>IF($Q1497&lt;Parâmetros!$E$19,$G1497-1,$G1497)</f>
        <v>46275</v>
      </c>
    </row>
    <row r="1498" spans="1:19" ht="15" customHeight="1" x14ac:dyDescent="0.25">
      <c r="A1498" s="122">
        <v>55179</v>
      </c>
      <c r="B1498" s="65" t="s">
        <v>235</v>
      </c>
      <c r="C1498" s="65" t="s">
        <v>254</v>
      </c>
      <c r="D1498" s="66">
        <v>46275</v>
      </c>
      <c r="E1498" s="67">
        <v>1.3</v>
      </c>
      <c r="F1498" s="65" t="s">
        <v>255</v>
      </c>
      <c r="G1498" s="66">
        <v>46275</v>
      </c>
      <c r="H1498">
        <v>40513601</v>
      </c>
      <c r="I1498">
        <v>10</v>
      </c>
      <c r="J1498" s="65" t="s">
        <v>2059</v>
      </c>
      <c r="K1498" s="65" t="s">
        <v>1970</v>
      </c>
      <c r="L1498" s="66">
        <v>46275</v>
      </c>
      <c r="M1498" s="65" t="s">
        <v>261</v>
      </c>
      <c r="N1498" s="65" t="s">
        <v>264</v>
      </c>
      <c r="O1498" s="65" t="s">
        <v>259</v>
      </c>
      <c r="P1498" s="66">
        <v>46275</v>
      </c>
      <c r="Q1498" s="31">
        <f t="shared" si="46"/>
        <v>1002</v>
      </c>
      <c r="R1498" s="31">
        <f t="shared" si="47"/>
        <v>1080</v>
      </c>
      <c r="S1498" s="29">
        <f>IF($Q1498&lt;Parâmetros!$E$19,$G1498-1,$G1498)</f>
        <v>46275</v>
      </c>
    </row>
    <row r="1499" spans="1:19" ht="15" customHeight="1" x14ac:dyDescent="0.25">
      <c r="A1499" s="122">
        <v>55179</v>
      </c>
      <c r="B1499" s="65" t="s">
        <v>235</v>
      </c>
      <c r="C1499" s="65" t="s">
        <v>254</v>
      </c>
      <c r="D1499" s="66">
        <v>46275</v>
      </c>
      <c r="E1499" s="67">
        <v>1</v>
      </c>
      <c r="F1499" s="65" t="s">
        <v>255</v>
      </c>
      <c r="G1499" s="66">
        <v>46275</v>
      </c>
      <c r="H1499">
        <v>40513841</v>
      </c>
      <c r="I1499">
        <v>10</v>
      </c>
      <c r="J1499" s="65" t="s">
        <v>3162</v>
      </c>
      <c r="K1499" s="65" t="s">
        <v>3163</v>
      </c>
      <c r="L1499" s="66">
        <v>46275</v>
      </c>
      <c r="M1499" s="65" t="s">
        <v>261</v>
      </c>
      <c r="N1499" s="65" t="s">
        <v>264</v>
      </c>
      <c r="O1499" s="65" t="s">
        <v>259</v>
      </c>
      <c r="P1499" s="66">
        <v>46275</v>
      </c>
      <c r="Q1499" s="31">
        <f t="shared" si="46"/>
        <v>1082</v>
      </c>
      <c r="R1499" s="31">
        <f t="shared" si="47"/>
        <v>1142</v>
      </c>
      <c r="S1499" s="29">
        <f>IF($Q1499&lt;Parâmetros!$E$19,$G1499-1,$G1499)</f>
        <v>46275</v>
      </c>
    </row>
    <row r="1500" spans="1:19" ht="15" customHeight="1" x14ac:dyDescent="0.25">
      <c r="A1500" s="122">
        <v>55179</v>
      </c>
      <c r="B1500" s="65" t="s">
        <v>235</v>
      </c>
      <c r="C1500" s="65" t="s">
        <v>254</v>
      </c>
      <c r="D1500" s="66">
        <v>46275</v>
      </c>
      <c r="E1500" s="67">
        <v>1</v>
      </c>
      <c r="F1500" s="65" t="s">
        <v>255</v>
      </c>
      <c r="G1500" s="66">
        <v>46275</v>
      </c>
      <c r="H1500">
        <v>40513842</v>
      </c>
      <c r="I1500">
        <v>10</v>
      </c>
      <c r="J1500" s="65" t="s">
        <v>744</v>
      </c>
      <c r="K1500" s="65" t="s">
        <v>745</v>
      </c>
      <c r="L1500" s="66">
        <v>46275</v>
      </c>
      <c r="M1500" s="65" t="s">
        <v>261</v>
      </c>
      <c r="N1500" s="65" t="s">
        <v>264</v>
      </c>
      <c r="O1500" s="65" t="s">
        <v>259</v>
      </c>
      <c r="P1500" s="66">
        <v>46275</v>
      </c>
      <c r="Q1500" s="31">
        <f t="shared" si="46"/>
        <v>1200</v>
      </c>
      <c r="R1500" s="31">
        <f t="shared" si="47"/>
        <v>1260</v>
      </c>
      <c r="S1500" s="29">
        <f>IF($Q1500&lt;Parâmetros!$E$19,$G1500-1,$G1500)</f>
        <v>46275</v>
      </c>
    </row>
    <row r="1501" spans="1:19" ht="15" customHeight="1" x14ac:dyDescent="0.25">
      <c r="A1501" s="122">
        <v>55179</v>
      </c>
      <c r="B1501" s="65" t="s">
        <v>235</v>
      </c>
      <c r="C1501" s="65" t="s">
        <v>254</v>
      </c>
      <c r="D1501" s="66">
        <v>46275</v>
      </c>
      <c r="E1501" s="67">
        <v>1</v>
      </c>
      <c r="F1501" s="65" t="s">
        <v>255</v>
      </c>
      <c r="G1501" s="66">
        <v>46275</v>
      </c>
      <c r="H1501">
        <v>40508854</v>
      </c>
      <c r="I1501">
        <v>10</v>
      </c>
      <c r="J1501" s="65" t="s">
        <v>3164</v>
      </c>
      <c r="K1501" s="65" t="s">
        <v>1975</v>
      </c>
      <c r="L1501" s="66">
        <v>46275</v>
      </c>
      <c r="M1501" s="65" t="s">
        <v>258</v>
      </c>
      <c r="N1501">
        <v>3007940</v>
      </c>
      <c r="O1501" s="65" t="s">
        <v>259</v>
      </c>
      <c r="P1501" s="66">
        <v>46275</v>
      </c>
      <c r="Q1501" s="31">
        <f t="shared" si="46"/>
        <v>1263</v>
      </c>
      <c r="R1501" s="31">
        <f t="shared" si="47"/>
        <v>1323</v>
      </c>
      <c r="S1501" s="29">
        <f>IF($Q1501&lt;Parâmetros!$E$19,$G1501-1,$G1501)</f>
        <v>46275</v>
      </c>
    </row>
    <row r="1502" spans="1:19" ht="15" customHeight="1" x14ac:dyDescent="0.25">
      <c r="A1502" s="122">
        <v>55387</v>
      </c>
      <c r="B1502" s="65" t="s">
        <v>191</v>
      </c>
      <c r="C1502" s="65" t="s">
        <v>254</v>
      </c>
      <c r="D1502" s="66">
        <v>46269</v>
      </c>
      <c r="E1502" s="67">
        <v>1</v>
      </c>
      <c r="F1502" s="65" t="s">
        <v>255</v>
      </c>
      <c r="G1502" s="66">
        <v>46262</v>
      </c>
      <c r="H1502">
        <v>40508803</v>
      </c>
      <c r="I1502">
        <v>10</v>
      </c>
      <c r="J1502" s="65" t="s">
        <v>293</v>
      </c>
      <c r="K1502" s="65" t="s">
        <v>1485</v>
      </c>
      <c r="L1502" s="66">
        <v>46262</v>
      </c>
      <c r="M1502" s="65" t="s">
        <v>258</v>
      </c>
      <c r="N1502">
        <v>3004489</v>
      </c>
      <c r="O1502" s="65" t="s">
        <v>2064</v>
      </c>
      <c r="P1502" s="66">
        <v>46269</v>
      </c>
      <c r="Q1502" s="31">
        <f t="shared" si="46"/>
        <v>450</v>
      </c>
      <c r="R1502" s="31">
        <f t="shared" si="47"/>
        <v>510</v>
      </c>
      <c r="S1502" s="29">
        <f>IF($Q1502&lt;Parâmetros!$E$19,$G1502-1,$G1502)</f>
        <v>46262</v>
      </c>
    </row>
    <row r="1503" spans="1:19" ht="15" customHeight="1" x14ac:dyDescent="0.25">
      <c r="A1503" s="122">
        <v>55387</v>
      </c>
      <c r="B1503" s="65" t="s">
        <v>191</v>
      </c>
      <c r="C1503" s="65" t="s">
        <v>254</v>
      </c>
      <c r="D1503" s="66">
        <v>46269</v>
      </c>
      <c r="E1503" s="67">
        <v>-1</v>
      </c>
      <c r="F1503" s="65" t="s">
        <v>255</v>
      </c>
      <c r="G1503" s="66">
        <v>46262</v>
      </c>
      <c r="H1503">
        <v>40508803</v>
      </c>
      <c r="I1503">
        <v>10</v>
      </c>
      <c r="J1503" s="65" t="s">
        <v>293</v>
      </c>
      <c r="K1503" s="65" t="s">
        <v>1485</v>
      </c>
      <c r="L1503" s="66">
        <v>46262</v>
      </c>
      <c r="M1503" s="65" t="s">
        <v>258</v>
      </c>
      <c r="N1503">
        <v>3004489</v>
      </c>
      <c r="O1503" s="65" t="s">
        <v>312</v>
      </c>
      <c r="P1503" s="66">
        <v>46270</v>
      </c>
      <c r="Q1503" s="31">
        <f t="shared" si="46"/>
        <v>450</v>
      </c>
      <c r="R1503" s="31">
        <f t="shared" si="47"/>
        <v>510</v>
      </c>
      <c r="S1503" s="29">
        <f>IF($Q1503&lt;Parâmetros!$E$19,$G1503-1,$G1503)</f>
        <v>46262</v>
      </c>
    </row>
    <row r="1504" spans="1:19" ht="15" customHeight="1" x14ac:dyDescent="0.25">
      <c r="A1504" s="122">
        <v>55387</v>
      </c>
      <c r="B1504" s="65" t="s">
        <v>191</v>
      </c>
      <c r="C1504" s="65" t="s">
        <v>254</v>
      </c>
      <c r="D1504" s="66">
        <v>46269</v>
      </c>
      <c r="E1504" s="67">
        <v>1</v>
      </c>
      <c r="F1504" s="65" t="s">
        <v>255</v>
      </c>
      <c r="G1504" s="66">
        <v>46262</v>
      </c>
      <c r="H1504">
        <v>40508820</v>
      </c>
      <c r="I1504">
        <v>10</v>
      </c>
      <c r="J1504" s="65" t="s">
        <v>293</v>
      </c>
      <c r="K1504" s="65" t="s">
        <v>1485</v>
      </c>
      <c r="L1504" s="66">
        <v>46262</v>
      </c>
      <c r="M1504" s="65" t="s">
        <v>258</v>
      </c>
      <c r="N1504">
        <v>3006458</v>
      </c>
      <c r="O1504" s="65" t="s">
        <v>2064</v>
      </c>
      <c r="P1504" s="66">
        <v>46269</v>
      </c>
      <c r="Q1504" s="31">
        <f t="shared" si="46"/>
        <v>450</v>
      </c>
      <c r="R1504" s="31">
        <f t="shared" si="47"/>
        <v>510</v>
      </c>
      <c r="S1504" s="29">
        <f>IF($Q1504&lt;Parâmetros!$E$19,$G1504-1,$G1504)</f>
        <v>46262</v>
      </c>
    </row>
    <row r="1505" spans="1:19" ht="15" customHeight="1" x14ac:dyDescent="0.25">
      <c r="A1505" s="122">
        <v>55387</v>
      </c>
      <c r="B1505" s="65" t="s">
        <v>191</v>
      </c>
      <c r="C1505" s="65" t="s">
        <v>254</v>
      </c>
      <c r="D1505" s="66">
        <v>46269</v>
      </c>
      <c r="E1505" s="67">
        <v>-1</v>
      </c>
      <c r="F1505" s="65" t="s">
        <v>255</v>
      </c>
      <c r="G1505" s="66">
        <v>46262</v>
      </c>
      <c r="H1505">
        <v>40508820</v>
      </c>
      <c r="I1505">
        <v>10</v>
      </c>
      <c r="J1505" s="65" t="s">
        <v>293</v>
      </c>
      <c r="K1505" s="65" t="s">
        <v>1485</v>
      </c>
      <c r="L1505" s="66">
        <v>46262</v>
      </c>
      <c r="M1505" s="65" t="s">
        <v>258</v>
      </c>
      <c r="N1505">
        <v>3006458</v>
      </c>
      <c r="O1505" s="65" t="s">
        <v>312</v>
      </c>
      <c r="P1505" s="66">
        <v>46270</v>
      </c>
      <c r="Q1505" s="31">
        <f t="shared" si="46"/>
        <v>450</v>
      </c>
      <c r="R1505" s="31">
        <f t="shared" si="47"/>
        <v>510</v>
      </c>
      <c r="S1505" s="29">
        <f>IF($Q1505&lt;Parâmetros!$E$19,$G1505-1,$G1505)</f>
        <v>46262</v>
      </c>
    </row>
    <row r="1506" spans="1:19" ht="15" customHeight="1" x14ac:dyDescent="0.25">
      <c r="A1506" s="122">
        <v>55387</v>
      </c>
      <c r="B1506" s="65" t="s">
        <v>191</v>
      </c>
      <c r="C1506" s="65" t="s">
        <v>254</v>
      </c>
      <c r="D1506" s="66">
        <v>46269</v>
      </c>
      <c r="E1506" s="67">
        <v>1</v>
      </c>
      <c r="F1506" s="65" t="s">
        <v>255</v>
      </c>
      <c r="G1506" s="66">
        <v>46262</v>
      </c>
      <c r="H1506">
        <v>40508821</v>
      </c>
      <c r="I1506">
        <v>10</v>
      </c>
      <c r="J1506" s="65" t="s">
        <v>2065</v>
      </c>
      <c r="K1506" s="65" t="s">
        <v>1046</v>
      </c>
      <c r="L1506" s="66">
        <v>46262</v>
      </c>
      <c r="M1506" s="65" t="s">
        <v>258</v>
      </c>
      <c r="N1506">
        <v>3004919</v>
      </c>
      <c r="O1506" s="65" t="s">
        <v>2064</v>
      </c>
      <c r="P1506" s="66">
        <v>46269</v>
      </c>
      <c r="Q1506" s="31">
        <f t="shared" si="46"/>
        <v>510</v>
      </c>
      <c r="R1506" s="31">
        <f t="shared" si="47"/>
        <v>571</v>
      </c>
      <c r="S1506" s="29">
        <f>IF($Q1506&lt;Parâmetros!$E$19,$G1506-1,$G1506)</f>
        <v>46262</v>
      </c>
    </row>
    <row r="1507" spans="1:19" ht="15" customHeight="1" x14ac:dyDescent="0.25">
      <c r="A1507" s="122">
        <v>55387</v>
      </c>
      <c r="B1507" s="65" t="s">
        <v>191</v>
      </c>
      <c r="C1507" s="65" t="s">
        <v>254</v>
      </c>
      <c r="D1507" s="66">
        <v>46269</v>
      </c>
      <c r="E1507" s="67">
        <v>-1</v>
      </c>
      <c r="F1507" s="65" t="s">
        <v>255</v>
      </c>
      <c r="G1507" s="66">
        <v>46262</v>
      </c>
      <c r="H1507">
        <v>40508821</v>
      </c>
      <c r="I1507">
        <v>10</v>
      </c>
      <c r="J1507" s="65" t="s">
        <v>2065</v>
      </c>
      <c r="K1507" s="65" t="s">
        <v>1046</v>
      </c>
      <c r="L1507" s="66">
        <v>46262</v>
      </c>
      <c r="M1507" s="65" t="s">
        <v>258</v>
      </c>
      <c r="N1507">
        <v>3004919</v>
      </c>
      <c r="O1507" s="65" t="s">
        <v>312</v>
      </c>
      <c r="P1507" s="66">
        <v>46270</v>
      </c>
      <c r="Q1507" s="31">
        <f t="shared" si="46"/>
        <v>510</v>
      </c>
      <c r="R1507" s="31">
        <f t="shared" si="47"/>
        <v>571</v>
      </c>
      <c r="S1507" s="29">
        <f>IF($Q1507&lt;Parâmetros!$E$19,$G1507-1,$G1507)</f>
        <v>46262</v>
      </c>
    </row>
    <row r="1508" spans="1:19" ht="15" customHeight="1" x14ac:dyDescent="0.25">
      <c r="A1508" s="122">
        <v>55387</v>
      </c>
      <c r="B1508" s="65" t="s">
        <v>191</v>
      </c>
      <c r="C1508" s="65" t="s">
        <v>254</v>
      </c>
      <c r="D1508" s="66">
        <v>46269</v>
      </c>
      <c r="E1508" s="67">
        <v>1</v>
      </c>
      <c r="F1508" s="65" t="s">
        <v>255</v>
      </c>
      <c r="G1508" s="66">
        <v>46262</v>
      </c>
      <c r="H1508">
        <v>40508838</v>
      </c>
      <c r="I1508">
        <v>10</v>
      </c>
      <c r="J1508" s="65" t="s">
        <v>2066</v>
      </c>
      <c r="K1508" s="65" t="s">
        <v>2067</v>
      </c>
      <c r="L1508" s="66">
        <v>46262</v>
      </c>
      <c r="M1508" s="65" t="s">
        <v>258</v>
      </c>
      <c r="N1508" s="65" t="s">
        <v>264</v>
      </c>
      <c r="O1508" s="65" t="s">
        <v>2064</v>
      </c>
      <c r="P1508" s="66">
        <v>46269</v>
      </c>
      <c r="Q1508" s="31">
        <f t="shared" si="46"/>
        <v>571</v>
      </c>
      <c r="R1508" s="31">
        <f t="shared" si="47"/>
        <v>602</v>
      </c>
      <c r="S1508" s="29">
        <f>IF($Q1508&lt;Parâmetros!$E$19,$G1508-1,$G1508)</f>
        <v>46262</v>
      </c>
    </row>
    <row r="1509" spans="1:19" ht="15" customHeight="1" x14ac:dyDescent="0.25">
      <c r="A1509" s="122">
        <v>55387</v>
      </c>
      <c r="B1509" s="65" t="s">
        <v>191</v>
      </c>
      <c r="C1509" s="65" t="s">
        <v>254</v>
      </c>
      <c r="D1509" s="66">
        <v>46269</v>
      </c>
      <c r="E1509" s="67">
        <v>-1</v>
      </c>
      <c r="F1509" s="65" t="s">
        <v>255</v>
      </c>
      <c r="G1509" s="66">
        <v>46262</v>
      </c>
      <c r="H1509">
        <v>40508838</v>
      </c>
      <c r="I1509">
        <v>10</v>
      </c>
      <c r="J1509" s="65" t="s">
        <v>2066</v>
      </c>
      <c r="K1509" s="65" t="s">
        <v>2067</v>
      </c>
      <c r="L1509" s="66">
        <v>46262</v>
      </c>
      <c r="M1509" s="65" t="s">
        <v>258</v>
      </c>
      <c r="N1509" s="65" t="s">
        <v>264</v>
      </c>
      <c r="O1509" s="65" t="s">
        <v>312</v>
      </c>
      <c r="P1509" s="66">
        <v>46270</v>
      </c>
      <c r="Q1509" s="31">
        <f t="shared" si="46"/>
        <v>571</v>
      </c>
      <c r="R1509" s="31">
        <f t="shared" si="47"/>
        <v>602</v>
      </c>
      <c r="S1509" s="29">
        <f>IF($Q1509&lt;Parâmetros!$E$19,$G1509-1,$G1509)</f>
        <v>46262</v>
      </c>
    </row>
    <row r="1510" spans="1:19" ht="15" customHeight="1" x14ac:dyDescent="0.25">
      <c r="A1510" s="122">
        <v>55387</v>
      </c>
      <c r="B1510" s="65" t="s">
        <v>191</v>
      </c>
      <c r="C1510" s="65" t="s">
        <v>254</v>
      </c>
      <c r="D1510" s="66">
        <v>46269</v>
      </c>
      <c r="E1510" s="67">
        <v>1</v>
      </c>
      <c r="F1510" s="65" t="s">
        <v>255</v>
      </c>
      <c r="G1510" s="66">
        <v>46262</v>
      </c>
      <c r="H1510">
        <v>40508839</v>
      </c>
      <c r="I1510">
        <v>10</v>
      </c>
      <c r="J1510" s="65" t="s">
        <v>2068</v>
      </c>
      <c r="K1510" s="65" t="s">
        <v>2069</v>
      </c>
      <c r="L1510" s="66">
        <v>46262</v>
      </c>
      <c r="M1510" s="65" t="s">
        <v>258</v>
      </c>
      <c r="N1510" s="65" t="s">
        <v>264</v>
      </c>
      <c r="O1510" s="65" t="s">
        <v>2064</v>
      </c>
      <c r="P1510" s="66">
        <v>46269</v>
      </c>
      <c r="Q1510" s="31">
        <f t="shared" si="46"/>
        <v>605</v>
      </c>
      <c r="R1510" s="31">
        <f t="shared" si="47"/>
        <v>665</v>
      </c>
      <c r="S1510" s="29">
        <f>IF($Q1510&lt;Parâmetros!$E$19,$G1510-1,$G1510)</f>
        <v>46262</v>
      </c>
    </row>
    <row r="1511" spans="1:19" ht="15" customHeight="1" x14ac:dyDescent="0.25">
      <c r="A1511" s="122">
        <v>55387</v>
      </c>
      <c r="B1511" s="65" t="s">
        <v>191</v>
      </c>
      <c r="C1511" s="65" t="s">
        <v>254</v>
      </c>
      <c r="D1511" s="66">
        <v>46269</v>
      </c>
      <c r="E1511" s="67">
        <v>-1</v>
      </c>
      <c r="F1511" s="65" t="s">
        <v>255</v>
      </c>
      <c r="G1511" s="66">
        <v>46262</v>
      </c>
      <c r="H1511">
        <v>40508839</v>
      </c>
      <c r="I1511">
        <v>10</v>
      </c>
      <c r="J1511" s="65" t="s">
        <v>2068</v>
      </c>
      <c r="K1511" s="65" t="s">
        <v>2069</v>
      </c>
      <c r="L1511" s="66">
        <v>46262</v>
      </c>
      <c r="M1511" s="65" t="s">
        <v>258</v>
      </c>
      <c r="N1511" s="65" t="s">
        <v>264</v>
      </c>
      <c r="O1511" s="65" t="s">
        <v>312</v>
      </c>
      <c r="P1511" s="66">
        <v>46270</v>
      </c>
      <c r="Q1511" s="31">
        <f t="shared" si="46"/>
        <v>605</v>
      </c>
      <c r="R1511" s="31">
        <f t="shared" si="47"/>
        <v>665</v>
      </c>
      <c r="S1511" s="29">
        <f>IF($Q1511&lt;Parâmetros!$E$19,$G1511-1,$G1511)</f>
        <v>46262</v>
      </c>
    </row>
    <row r="1512" spans="1:19" ht="15" customHeight="1" x14ac:dyDescent="0.25">
      <c r="A1512" s="122">
        <v>55387</v>
      </c>
      <c r="B1512" s="65" t="s">
        <v>191</v>
      </c>
      <c r="C1512" s="65" t="s">
        <v>254</v>
      </c>
      <c r="D1512" s="66">
        <v>46269</v>
      </c>
      <c r="E1512" s="67">
        <v>1</v>
      </c>
      <c r="F1512" s="65" t="s">
        <v>255</v>
      </c>
      <c r="G1512" s="66">
        <v>46262</v>
      </c>
      <c r="H1512">
        <v>40508803</v>
      </c>
      <c r="I1512">
        <v>10</v>
      </c>
      <c r="J1512" s="65" t="s">
        <v>2070</v>
      </c>
      <c r="K1512" s="65" t="s">
        <v>2071</v>
      </c>
      <c r="L1512" s="66">
        <v>46262</v>
      </c>
      <c r="M1512" s="65" t="s">
        <v>258</v>
      </c>
      <c r="N1512">
        <v>3004489</v>
      </c>
      <c r="O1512" s="65" t="s">
        <v>2064</v>
      </c>
      <c r="P1512" s="66">
        <v>46269</v>
      </c>
      <c r="Q1512" s="31">
        <f t="shared" si="46"/>
        <v>666</v>
      </c>
      <c r="R1512" s="31">
        <f t="shared" si="47"/>
        <v>727</v>
      </c>
      <c r="S1512" s="29">
        <f>IF($Q1512&lt;Parâmetros!$E$19,$G1512-1,$G1512)</f>
        <v>46262</v>
      </c>
    </row>
    <row r="1513" spans="1:19" ht="15" customHeight="1" x14ac:dyDescent="0.25">
      <c r="A1513" s="122">
        <v>55387</v>
      </c>
      <c r="B1513" s="65" t="s">
        <v>191</v>
      </c>
      <c r="C1513" s="65" t="s">
        <v>254</v>
      </c>
      <c r="D1513" s="66">
        <v>46269</v>
      </c>
      <c r="E1513" s="67">
        <v>-1</v>
      </c>
      <c r="F1513" s="65" t="s">
        <v>255</v>
      </c>
      <c r="G1513" s="66">
        <v>46262</v>
      </c>
      <c r="H1513">
        <v>40508803</v>
      </c>
      <c r="I1513">
        <v>10</v>
      </c>
      <c r="J1513" s="65" t="s">
        <v>2070</v>
      </c>
      <c r="K1513" s="65" t="s">
        <v>2071</v>
      </c>
      <c r="L1513" s="66">
        <v>46262</v>
      </c>
      <c r="M1513" s="65" t="s">
        <v>258</v>
      </c>
      <c r="N1513">
        <v>3004489</v>
      </c>
      <c r="O1513" s="65" t="s">
        <v>312</v>
      </c>
      <c r="P1513" s="66">
        <v>46270</v>
      </c>
      <c r="Q1513" s="31">
        <f t="shared" si="46"/>
        <v>666</v>
      </c>
      <c r="R1513" s="31">
        <f t="shared" si="47"/>
        <v>727</v>
      </c>
      <c r="S1513" s="29">
        <f>IF($Q1513&lt;Parâmetros!$E$19,$G1513-1,$G1513)</f>
        <v>46262</v>
      </c>
    </row>
    <row r="1514" spans="1:19" ht="15" customHeight="1" x14ac:dyDescent="0.25">
      <c r="A1514" s="122">
        <v>55387</v>
      </c>
      <c r="B1514" s="65" t="s">
        <v>191</v>
      </c>
      <c r="C1514" s="65" t="s">
        <v>254</v>
      </c>
      <c r="D1514" s="66">
        <v>46269</v>
      </c>
      <c r="E1514" s="67">
        <v>1</v>
      </c>
      <c r="F1514" s="65" t="s">
        <v>255</v>
      </c>
      <c r="G1514" s="66">
        <v>46262</v>
      </c>
      <c r="H1514">
        <v>40508804</v>
      </c>
      <c r="I1514">
        <v>10</v>
      </c>
      <c r="J1514" s="65" t="s">
        <v>336</v>
      </c>
      <c r="K1514" s="65" t="s">
        <v>1229</v>
      </c>
      <c r="L1514" s="66">
        <v>46262</v>
      </c>
      <c r="M1514" s="65" t="s">
        <v>258</v>
      </c>
      <c r="N1514">
        <v>3002725</v>
      </c>
      <c r="O1514" s="65" t="s">
        <v>2064</v>
      </c>
      <c r="P1514" s="66">
        <v>46269</v>
      </c>
      <c r="Q1514" s="31">
        <f t="shared" si="46"/>
        <v>790</v>
      </c>
      <c r="R1514" s="31">
        <f t="shared" si="47"/>
        <v>850</v>
      </c>
      <c r="S1514" s="29">
        <f>IF($Q1514&lt;Parâmetros!$E$19,$G1514-1,$G1514)</f>
        <v>46262</v>
      </c>
    </row>
    <row r="1515" spans="1:19" ht="15" customHeight="1" x14ac:dyDescent="0.25">
      <c r="A1515" s="122">
        <v>55387</v>
      </c>
      <c r="B1515" s="65" t="s">
        <v>191</v>
      </c>
      <c r="C1515" s="65" t="s">
        <v>254</v>
      </c>
      <c r="D1515" s="66">
        <v>46269</v>
      </c>
      <c r="E1515" s="67">
        <v>-1</v>
      </c>
      <c r="F1515" s="65" t="s">
        <v>255</v>
      </c>
      <c r="G1515" s="66">
        <v>46262</v>
      </c>
      <c r="H1515">
        <v>40508804</v>
      </c>
      <c r="I1515">
        <v>10</v>
      </c>
      <c r="J1515" s="65" t="s">
        <v>336</v>
      </c>
      <c r="K1515" s="65" t="s">
        <v>1229</v>
      </c>
      <c r="L1515" s="66">
        <v>46262</v>
      </c>
      <c r="M1515" s="65" t="s">
        <v>258</v>
      </c>
      <c r="N1515">
        <v>3002725</v>
      </c>
      <c r="O1515" s="65" t="s">
        <v>312</v>
      </c>
      <c r="P1515" s="66">
        <v>46270</v>
      </c>
      <c r="Q1515" s="31">
        <f t="shared" si="46"/>
        <v>790</v>
      </c>
      <c r="R1515" s="31">
        <f t="shared" si="47"/>
        <v>850</v>
      </c>
      <c r="S1515" s="29">
        <f>IF($Q1515&lt;Parâmetros!$E$19,$G1515-1,$G1515)</f>
        <v>46262</v>
      </c>
    </row>
    <row r="1516" spans="1:19" ht="15" customHeight="1" x14ac:dyDescent="0.25">
      <c r="A1516" s="122">
        <v>55387</v>
      </c>
      <c r="B1516" s="65" t="s">
        <v>191</v>
      </c>
      <c r="C1516" s="65" t="s">
        <v>254</v>
      </c>
      <c r="D1516" s="66">
        <v>46269</v>
      </c>
      <c r="E1516" s="67">
        <v>1</v>
      </c>
      <c r="F1516" s="65" t="s">
        <v>255</v>
      </c>
      <c r="G1516" s="66">
        <v>46262</v>
      </c>
      <c r="H1516">
        <v>40509364</v>
      </c>
      <c r="I1516">
        <v>10</v>
      </c>
      <c r="J1516" s="65" t="s">
        <v>2072</v>
      </c>
      <c r="K1516" s="65" t="s">
        <v>2001</v>
      </c>
      <c r="L1516" s="66">
        <v>46262</v>
      </c>
      <c r="M1516" s="65" t="s">
        <v>261</v>
      </c>
      <c r="N1516" s="65" t="s">
        <v>264</v>
      </c>
      <c r="O1516" s="65" t="s">
        <v>2064</v>
      </c>
      <c r="P1516" s="66">
        <v>46269</v>
      </c>
      <c r="Q1516" s="31">
        <f t="shared" si="46"/>
        <v>849</v>
      </c>
      <c r="R1516" s="31">
        <f t="shared" si="47"/>
        <v>911</v>
      </c>
      <c r="S1516" s="29">
        <f>IF($Q1516&lt;Parâmetros!$E$19,$G1516-1,$G1516)</f>
        <v>46262</v>
      </c>
    </row>
    <row r="1517" spans="1:19" ht="15" customHeight="1" x14ac:dyDescent="0.25">
      <c r="A1517" s="122">
        <v>55387</v>
      </c>
      <c r="B1517" s="65" t="s">
        <v>191</v>
      </c>
      <c r="C1517" s="65" t="s">
        <v>254</v>
      </c>
      <c r="D1517" s="66">
        <v>46269</v>
      </c>
      <c r="E1517" s="67">
        <v>-1</v>
      </c>
      <c r="F1517" s="65" t="s">
        <v>255</v>
      </c>
      <c r="G1517" s="66">
        <v>46262</v>
      </c>
      <c r="H1517">
        <v>40509364</v>
      </c>
      <c r="I1517">
        <v>10</v>
      </c>
      <c r="J1517" s="65" t="s">
        <v>2072</v>
      </c>
      <c r="K1517" s="65" t="s">
        <v>2001</v>
      </c>
      <c r="L1517" s="66">
        <v>46262</v>
      </c>
      <c r="M1517" s="65" t="s">
        <v>261</v>
      </c>
      <c r="N1517" s="65" t="s">
        <v>264</v>
      </c>
      <c r="O1517" s="65" t="s">
        <v>312</v>
      </c>
      <c r="P1517" s="66">
        <v>46270</v>
      </c>
      <c r="Q1517" s="31">
        <f t="shared" si="46"/>
        <v>849</v>
      </c>
      <c r="R1517" s="31">
        <f t="shared" si="47"/>
        <v>911</v>
      </c>
      <c r="S1517" s="29">
        <f>IF($Q1517&lt;Parâmetros!$E$19,$G1517-1,$G1517)</f>
        <v>46262</v>
      </c>
    </row>
    <row r="1518" spans="1:19" ht="15" customHeight="1" x14ac:dyDescent="0.25">
      <c r="A1518" s="122">
        <v>55387</v>
      </c>
      <c r="B1518" s="65" t="s">
        <v>191</v>
      </c>
      <c r="C1518" s="65" t="s">
        <v>254</v>
      </c>
      <c r="D1518" s="66">
        <v>46269</v>
      </c>
      <c r="E1518" s="67">
        <v>1</v>
      </c>
      <c r="F1518" s="65" t="s">
        <v>255</v>
      </c>
      <c r="G1518" s="66">
        <v>46263</v>
      </c>
      <c r="H1518">
        <v>40508805</v>
      </c>
      <c r="I1518">
        <v>10</v>
      </c>
      <c r="J1518" s="65" t="s">
        <v>293</v>
      </c>
      <c r="K1518" s="65" t="s">
        <v>1485</v>
      </c>
      <c r="L1518" s="66">
        <v>46263</v>
      </c>
      <c r="M1518" s="65" t="s">
        <v>258</v>
      </c>
      <c r="N1518" s="65" t="s">
        <v>264</v>
      </c>
      <c r="O1518" s="65" t="s">
        <v>2064</v>
      </c>
      <c r="P1518" s="66">
        <v>46269</v>
      </c>
      <c r="Q1518" s="31">
        <f t="shared" si="46"/>
        <v>450</v>
      </c>
      <c r="R1518" s="31">
        <f t="shared" si="47"/>
        <v>510</v>
      </c>
      <c r="S1518" s="29">
        <f>IF($Q1518&lt;Parâmetros!$E$19,$G1518-1,$G1518)</f>
        <v>46263</v>
      </c>
    </row>
    <row r="1519" spans="1:19" ht="15" customHeight="1" x14ac:dyDescent="0.25">
      <c r="A1519" s="122">
        <v>55387</v>
      </c>
      <c r="B1519" s="65" t="s">
        <v>191</v>
      </c>
      <c r="C1519" s="65" t="s">
        <v>254</v>
      </c>
      <c r="D1519" s="66">
        <v>46269</v>
      </c>
      <c r="E1519" s="67">
        <v>-1</v>
      </c>
      <c r="F1519" s="65" t="s">
        <v>255</v>
      </c>
      <c r="G1519" s="66">
        <v>46263</v>
      </c>
      <c r="H1519">
        <v>40508805</v>
      </c>
      <c r="I1519">
        <v>10</v>
      </c>
      <c r="J1519" s="65" t="s">
        <v>293</v>
      </c>
      <c r="K1519" s="65" t="s">
        <v>1485</v>
      </c>
      <c r="L1519" s="66">
        <v>46263</v>
      </c>
      <c r="M1519" s="65" t="s">
        <v>258</v>
      </c>
      <c r="N1519" s="65" t="s">
        <v>264</v>
      </c>
      <c r="O1519" s="65" t="s">
        <v>312</v>
      </c>
      <c r="P1519" s="66">
        <v>46270</v>
      </c>
      <c r="Q1519" s="31">
        <f t="shared" si="46"/>
        <v>450</v>
      </c>
      <c r="R1519" s="31">
        <f t="shared" si="47"/>
        <v>510</v>
      </c>
      <c r="S1519" s="29">
        <f>IF($Q1519&lt;Parâmetros!$E$19,$G1519-1,$G1519)</f>
        <v>46263</v>
      </c>
    </row>
    <row r="1520" spans="1:19" ht="15" customHeight="1" x14ac:dyDescent="0.25">
      <c r="A1520" s="122">
        <v>55387</v>
      </c>
      <c r="B1520" s="65" t="s">
        <v>191</v>
      </c>
      <c r="C1520" s="65" t="s">
        <v>254</v>
      </c>
      <c r="D1520" s="66">
        <v>46269</v>
      </c>
      <c r="E1520" s="67">
        <v>1</v>
      </c>
      <c r="F1520" s="65" t="s">
        <v>255</v>
      </c>
      <c r="G1520" s="66">
        <v>46263</v>
      </c>
      <c r="H1520">
        <v>40509364</v>
      </c>
      <c r="I1520">
        <v>10</v>
      </c>
      <c r="J1520" s="65" t="s">
        <v>2065</v>
      </c>
      <c r="K1520" s="65" t="s">
        <v>1046</v>
      </c>
      <c r="L1520" s="66">
        <v>46263</v>
      </c>
      <c r="M1520" s="65" t="s">
        <v>261</v>
      </c>
      <c r="N1520" s="65" t="s">
        <v>264</v>
      </c>
      <c r="O1520" s="65" t="s">
        <v>2064</v>
      </c>
      <c r="P1520" s="66">
        <v>46269</v>
      </c>
      <c r="Q1520" s="31">
        <f t="shared" si="46"/>
        <v>510</v>
      </c>
      <c r="R1520" s="31">
        <f t="shared" si="47"/>
        <v>571</v>
      </c>
      <c r="S1520" s="29">
        <f>IF($Q1520&lt;Parâmetros!$E$19,$G1520-1,$G1520)</f>
        <v>46263</v>
      </c>
    </row>
    <row r="1521" spans="1:19" ht="15" customHeight="1" x14ac:dyDescent="0.25">
      <c r="A1521" s="122">
        <v>55387</v>
      </c>
      <c r="B1521" s="65" t="s">
        <v>191</v>
      </c>
      <c r="C1521" s="65" t="s">
        <v>254</v>
      </c>
      <c r="D1521" s="66">
        <v>46269</v>
      </c>
      <c r="E1521" s="67">
        <v>-1</v>
      </c>
      <c r="F1521" s="65" t="s">
        <v>255</v>
      </c>
      <c r="G1521" s="66">
        <v>46263</v>
      </c>
      <c r="H1521">
        <v>40509364</v>
      </c>
      <c r="I1521">
        <v>10</v>
      </c>
      <c r="J1521" s="65" t="s">
        <v>2065</v>
      </c>
      <c r="K1521" s="65" t="s">
        <v>1046</v>
      </c>
      <c r="L1521" s="66">
        <v>46263</v>
      </c>
      <c r="M1521" s="65" t="s">
        <v>261</v>
      </c>
      <c r="N1521" s="65" t="s">
        <v>264</v>
      </c>
      <c r="O1521" s="65" t="s">
        <v>312</v>
      </c>
      <c r="P1521" s="66">
        <v>46270</v>
      </c>
      <c r="Q1521" s="31">
        <f t="shared" si="46"/>
        <v>510</v>
      </c>
      <c r="R1521" s="31">
        <f t="shared" si="47"/>
        <v>571</v>
      </c>
      <c r="S1521" s="29">
        <f>IF($Q1521&lt;Parâmetros!$E$19,$G1521-1,$G1521)</f>
        <v>46263</v>
      </c>
    </row>
    <row r="1522" spans="1:19" ht="15" customHeight="1" x14ac:dyDescent="0.25">
      <c r="A1522" s="122">
        <v>55387</v>
      </c>
      <c r="B1522" s="65" t="s">
        <v>191</v>
      </c>
      <c r="C1522" s="65" t="s">
        <v>254</v>
      </c>
      <c r="D1522" s="66">
        <v>46269</v>
      </c>
      <c r="E1522" s="67">
        <v>1</v>
      </c>
      <c r="F1522" s="65" t="s">
        <v>255</v>
      </c>
      <c r="G1522" s="66">
        <v>46263</v>
      </c>
      <c r="H1522">
        <v>40508844</v>
      </c>
      <c r="I1522">
        <v>10</v>
      </c>
      <c r="J1522" s="65" t="s">
        <v>2066</v>
      </c>
      <c r="K1522" s="65" t="s">
        <v>2067</v>
      </c>
      <c r="L1522" s="66">
        <v>46263</v>
      </c>
      <c r="M1522" s="65" t="s">
        <v>258</v>
      </c>
      <c r="N1522" s="65" t="s">
        <v>264</v>
      </c>
      <c r="O1522" s="65" t="s">
        <v>2064</v>
      </c>
      <c r="P1522" s="66">
        <v>46269</v>
      </c>
      <c r="Q1522" s="31">
        <f t="shared" si="46"/>
        <v>571</v>
      </c>
      <c r="R1522" s="31">
        <f t="shared" si="47"/>
        <v>602</v>
      </c>
      <c r="S1522" s="29">
        <f>IF($Q1522&lt;Parâmetros!$E$19,$G1522-1,$G1522)</f>
        <v>46263</v>
      </c>
    </row>
    <row r="1523" spans="1:19" ht="15" customHeight="1" x14ac:dyDescent="0.25">
      <c r="A1523" s="122">
        <v>55387</v>
      </c>
      <c r="B1523" s="65" t="s">
        <v>191</v>
      </c>
      <c r="C1523" s="65" t="s">
        <v>254</v>
      </c>
      <c r="D1523" s="66">
        <v>46269</v>
      </c>
      <c r="E1523" s="67">
        <v>-1</v>
      </c>
      <c r="F1523" s="65" t="s">
        <v>255</v>
      </c>
      <c r="G1523" s="66">
        <v>46263</v>
      </c>
      <c r="H1523">
        <v>40508844</v>
      </c>
      <c r="I1523">
        <v>10</v>
      </c>
      <c r="J1523" s="65" t="s">
        <v>2066</v>
      </c>
      <c r="K1523" s="65" t="s">
        <v>2067</v>
      </c>
      <c r="L1523" s="66">
        <v>46263</v>
      </c>
      <c r="M1523" s="65" t="s">
        <v>258</v>
      </c>
      <c r="N1523" s="65" t="s">
        <v>264</v>
      </c>
      <c r="O1523" s="65" t="s">
        <v>312</v>
      </c>
      <c r="P1523" s="66">
        <v>46270</v>
      </c>
      <c r="Q1523" s="31">
        <f t="shared" si="46"/>
        <v>571</v>
      </c>
      <c r="R1523" s="31">
        <f t="shared" si="47"/>
        <v>602</v>
      </c>
      <c r="S1523" s="29">
        <f>IF($Q1523&lt;Parâmetros!$E$19,$G1523-1,$G1523)</f>
        <v>46263</v>
      </c>
    </row>
    <row r="1524" spans="1:19" ht="15" customHeight="1" x14ac:dyDescent="0.25">
      <c r="A1524" s="122">
        <v>55387</v>
      </c>
      <c r="B1524" s="65" t="s">
        <v>191</v>
      </c>
      <c r="C1524" s="65" t="s">
        <v>254</v>
      </c>
      <c r="D1524" s="66">
        <v>46269</v>
      </c>
      <c r="E1524" s="67">
        <v>1</v>
      </c>
      <c r="F1524" s="65" t="s">
        <v>255</v>
      </c>
      <c r="G1524" s="66">
        <v>46263</v>
      </c>
      <c r="H1524">
        <v>40508847</v>
      </c>
      <c r="I1524">
        <v>10</v>
      </c>
      <c r="J1524" s="65" t="s">
        <v>2068</v>
      </c>
      <c r="K1524" s="65" t="s">
        <v>2069</v>
      </c>
      <c r="L1524" s="66">
        <v>46263</v>
      </c>
      <c r="M1524" s="65" t="s">
        <v>258</v>
      </c>
      <c r="N1524" s="65" t="s">
        <v>264</v>
      </c>
      <c r="O1524" s="65" t="s">
        <v>2064</v>
      </c>
      <c r="P1524" s="66">
        <v>46269</v>
      </c>
      <c r="Q1524" s="31">
        <f t="shared" si="46"/>
        <v>605</v>
      </c>
      <c r="R1524" s="31">
        <f t="shared" si="47"/>
        <v>665</v>
      </c>
      <c r="S1524" s="29">
        <f>IF($Q1524&lt;Parâmetros!$E$19,$G1524-1,$G1524)</f>
        <v>46263</v>
      </c>
    </row>
    <row r="1525" spans="1:19" ht="15" customHeight="1" x14ac:dyDescent="0.25">
      <c r="A1525" s="122">
        <v>55387</v>
      </c>
      <c r="B1525" s="65" t="s">
        <v>191</v>
      </c>
      <c r="C1525" s="65" t="s">
        <v>254</v>
      </c>
      <c r="D1525" s="66">
        <v>46269</v>
      </c>
      <c r="E1525" s="67">
        <v>-1</v>
      </c>
      <c r="F1525" s="65" t="s">
        <v>255</v>
      </c>
      <c r="G1525" s="66">
        <v>46263</v>
      </c>
      <c r="H1525">
        <v>40508847</v>
      </c>
      <c r="I1525">
        <v>10</v>
      </c>
      <c r="J1525" s="65" t="s">
        <v>2068</v>
      </c>
      <c r="K1525" s="65" t="s">
        <v>2069</v>
      </c>
      <c r="L1525" s="66">
        <v>46263</v>
      </c>
      <c r="M1525" s="65" t="s">
        <v>258</v>
      </c>
      <c r="N1525" s="65" t="s">
        <v>264</v>
      </c>
      <c r="O1525" s="65" t="s">
        <v>312</v>
      </c>
      <c r="P1525" s="66">
        <v>46270</v>
      </c>
      <c r="Q1525" s="31">
        <f t="shared" si="46"/>
        <v>605</v>
      </c>
      <c r="R1525" s="31">
        <f t="shared" si="47"/>
        <v>665</v>
      </c>
      <c r="S1525" s="29">
        <f>IF($Q1525&lt;Parâmetros!$E$19,$G1525-1,$G1525)</f>
        <v>46263</v>
      </c>
    </row>
    <row r="1526" spans="1:19" ht="15" customHeight="1" x14ac:dyDescent="0.25">
      <c r="A1526" s="122">
        <v>55387</v>
      </c>
      <c r="B1526" s="65" t="s">
        <v>191</v>
      </c>
      <c r="C1526" s="65" t="s">
        <v>254</v>
      </c>
      <c r="D1526" s="66">
        <v>46269</v>
      </c>
      <c r="E1526" s="67">
        <v>1</v>
      </c>
      <c r="F1526" s="65" t="s">
        <v>255</v>
      </c>
      <c r="G1526" s="66">
        <v>46263</v>
      </c>
      <c r="H1526">
        <v>40508893</v>
      </c>
      <c r="I1526">
        <v>10</v>
      </c>
      <c r="J1526" s="65" t="s">
        <v>2070</v>
      </c>
      <c r="K1526" s="65" t="s">
        <v>2071</v>
      </c>
      <c r="L1526" s="66">
        <v>46263</v>
      </c>
      <c r="M1526" s="65" t="s">
        <v>258</v>
      </c>
      <c r="N1526" s="65" t="s">
        <v>264</v>
      </c>
      <c r="O1526" s="65" t="s">
        <v>2064</v>
      </c>
      <c r="P1526" s="66">
        <v>46269</v>
      </c>
      <c r="Q1526" s="31">
        <f t="shared" si="46"/>
        <v>666</v>
      </c>
      <c r="R1526" s="31">
        <f t="shared" si="47"/>
        <v>727</v>
      </c>
      <c r="S1526" s="29">
        <f>IF($Q1526&lt;Parâmetros!$E$19,$G1526-1,$G1526)</f>
        <v>46263</v>
      </c>
    </row>
    <row r="1527" spans="1:19" ht="15" customHeight="1" x14ac:dyDescent="0.25">
      <c r="A1527" s="122">
        <v>55387</v>
      </c>
      <c r="B1527" s="65" t="s">
        <v>191</v>
      </c>
      <c r="C1527" s="65" t="s">
        <v>254</v>
      </c>
      <c r="D1527" s="66">
        <v>46269</v>
      </c>
      <c r="E1527" s="67">
        <v>-1</v>
      </c>
      <c r="F1527" s="65" t="s">
        <v>255</v>
      </c>
      <c r="G1527" s="66">
        <v>46263</v>
      </c>
      <c r="H1527">
        <v>40508893</v>
      </c>
      <c r="I1527">
        <v>10</v>
      </c>
      <c r="J1527" s="65" t="s">
        <v>2070</v>
      </c>
      <c r="K1527" s="65" t="s">
        <v>2071</v>
      </c>
      <c r="L1527" s="66">
        <v>46263</v>
      </c>
      <c r="M1527" s="65" t="s">
        <v>258</v>
      </c>
      <c r="N1527" s="65" t="s">
        <v>264</v>
      </c>
      <c r="O1527" s="65" t="s">
        <v>312</v>
      </c>
      <c r="P1527" s="66">
        <v>46270</v>
      </c>
      <c r="Q1527" s="31">
        <f t="shared" si="46"/>
        <v>666</v>
      </c>
      <c r="R1527" s="31">
        <f t="shared" si="47"/>
        <v>727</v>
      </c>
      <c r="S1527" s="29">
        <f>IF($Q1527&lt;Parâmetros!$E$19,$G1527-1,$G1527)</f>
        <v>46263</v>
      </c>
    </row>
    <row r="1528" spans="1:19" ht="15" customHeight="1" x14ac:dyDescent="0.25">
      <c r="A1528" s="122">
        <v>55387</v>
      </c>
      <c r="B1528" s="65" t="s">
        <v>191</v>
      </c>
      <c r="C1528" s="65" t="s">
        <v>254</v>
      </c>
      <c r="D1528" s="66">
        <v>46269</v>
      </c>
      <c r="E1528" s="67">
        <v>1</v>
      </c>
      <c r="F1528" s="65" t="s">
        <v>255</v>
      </c>
      <c r="G1528" s="66">
        <v>46263</v>
      </c>
      <c r="H1528">
        <v>40508896</v>
      </c>
      <c r="I1528">
        <v>10</v>
      </c>
      <c r="J1528" s="65" t="s">
        <v>336</v>
      </c>
      <c r="K1528" s="65" t="s">
        <v>1229</v>
      </c>
      <c r="L1528" s="66">
        <v>46263</v>
      </c>
      <c r="M1528" s="65" t="s">
        <v>258</v>
      </c>
      <c r="N1528" s="65" t="s">
        <v>264</v>
      </c>
      <c r="O1528" s="65" t="s">
        <v>2064</v>
      </c>
      <c r="P1528" s="66">
        <v>46269</v>
      </c>
      <c r="Q1528" s="31">
        <f t="shared" si="46"/>
        <v>790</v>
      </c>
      <c r="R1528" s="31">
        <f t="shared" si="47"/>
        <v>850</v>
      </c>
      <c r="S1528" s="29">
        <f>IF($Q1528&lt;Parâmetros!$E$19,$G1528-1,$G1528)</f>
        <v>46263</v>
      </c>
    </row>
    <row r="1529" spans="1:19" ht="15" customHeight="1" x14ac:dyDescent="0.25">
      <c r="A1529" s="122">
        <v>55387</v>
      </c>
      <c r="B1529" s="65" t="s">
        <v>191</v>
      </c>
      <c r="C1529" s="65" t="s">
        <v>254</v>
      </c>
      <c r="D1529" s="66">
        <v>46269</v>
      </c>
      <c r="E1529" s="67">
        <v>-1</v>
      </c>
      <c r="F1529" s="65" t="s">
        <v>255</v>
      </c>
      <c r="G1529" s="66">
        <v>46263</v>
      </c>
      <c r="H1529">
        <v>40508896</v>
      </c>
      <c r="I1529">
        <v>10</v>
      </c>
      <c r="J1529" s="65" t="s">
        <v>336</v>
      </c>
      <c r="K1529" s="65" t="s">
        <v>1229</v>
      </c>
      <c r="L1529" s="66">
        <v>46263</v>
      </c>
      <c r="M1529" s="65" t="s">
        <v>258</v>
      </c>
      <c r="N1529" s="65" t="s">
        <v>264</v>
      </c>
      <c r="O1529" s="65" t="s">
        <v>312</v>
      </c>
      <c r="P1529" s="66">
        <v>46270</v>
      </c>
      <c r="Q1529" s="31">
        <f t="shared" si="46"/>
        <v>790</v>
      </c>
      <c r="R1529" s="31">
        <f t="shared" si="47"/>
        <v>850</v>
      </c>
      <c r="S1529" s="29">
        <f>IF($Q1529&lt;Parâmetros!$E$19,$G1529-1,$G1529)</f>
        <v>46263</v>
      </c>
    </row>
    <row r="1530" spans="1:19" ht="15" customHeight="1" x14ac:dyDescent="0.25">
      <c r="A1530" s="122">
        <v>55387</v>
      </c>
      <c r="B1530" s="65" t="s">
        <v>191</v>
      </c>
      <c r="C1530" s="65" t="s">
        <v>254</v>
      </c>
      <c r="D1530" s="66">
        <v>46269</v>
      </c>
      <c r="E1530" s="67">
        <v>1</v>
      </c>
      <c r="F1530" s="65" t="s">
        <v>255</v>
      </c>
      <c r="G1530" s="66">
        <v>46263</v>
      </c>
      <c r="H1530">
        <v>40508941</v>
      </c>
      <c r="I1530">
        <v>10</v>
      </c>
      <c r="J1530" s="65" t="s">
        <v>1325</v>
      </c>
      <c r="K1530" s="65" t="s">
        <v>1294</v>
      </c>
      <c r="L1530" s="66">
        <v>46263</v>
      </c>
      <c r="M1530" s="65" t="s">
        <v>258</v>
      </c>
      <c r="N1530" s="65" t="s">
        <v>264</v>
      </c>
      <c r="O1530" s="65" t="s">
        <v>2064</v>
      </c>
      <c r="P1530" s="66">
        <v>46269</v>
      </c>
      <c r="Q1530" s="31">
        <f t="shared" ref="Q1530:Q1593" si="48">IFERROR(VALUE(LEFT($J1530,2))*60+VALUE(MID($J1530,4,2)),9999)</f>
        <v>851</v>
      </c>
      <c r="R1530" s="31">
        <f t="shared" ref="R1530:R1593" si="49">IFERROR(VALUE(LEFT($K1530,2))*60+VALUE(MID($K1530,4,2)),"")</f>
        <v>910</v>
      </c>
      <c r="S1530" s="29">
        <f>IF($Q1530&lt;Parâmetros!$E$19,$G1530-1,$G1530)</f>
        <v>46263</v>
      </c>
    </row>
    <row r="1531" spans="1:19" ht="15" customHeight="1" x14ac:dyDescent="0.25">
      <c r="A1531" s="122">
        <v>55387</v>
      </c>
      <c r="B1531" s="65" t="s">
        <v>191</v>
      </c>
      <c r="C1531" s="65" t="s">
        <v>254</v>
      </c>
      <c r="D1531" s="66">
        <v>46269</v>
      </c>
      <c r="E1531" s="67">
        <v>-1</v>
      </c>
      <c r="F1531" s="65" t="s">
        <v>255</v>
      </c>
      <c r="G1531" s="66">
        <v>46263</v>
      </c>
      <c r="H1531">
        <v>40508941</v>
      </c>
      <c r="I1531">
        <v>10</v>
      </c>
      <c r="J1531" s="65" t="s">
        <v>1325</v>
      </c>
      <c r="K1531" s="65" t="s">
        <v>1294</v>
      </c>
      <c r="L1531" s="66">
        <v>46263</v>
      </c>
      <c r="M1531" s="65" t="s">
        <v>258</v>
      </c>
      <c r="N1531" s="65" t="s">
        <v>264</v>
      </c>
      <c r="O1531" s="65" t="s">
        <v>312</v>
      </c>
      <c r="P1531" s="66">
        <v>46270</v>
      </c>
      <c r="Q1531" s="31">
        <f t="shared" si="48"/>
        <v>851</v>
      </c>
      <c r="R1531" s="31">
        <f t="shared" si="49"/>
        <v>910</v>
      </c>
      <c r="S1531" s="29">
        <f>IF($Q1531&lt;Parâmetros!$E$19,$G1531-1,$G1531)</f>
        <v>46263</v>
      </c>
    </row>
    <row r="1532" spans="1:19" ht="15" customHeight="1" x14ac:dyDescent="0.25">
      <c r="A1532" s="122">
        <v>55387</v>
      </c>
      <c r="B1532" s="65" t="s">
        <v>191</v>
      </c>
      <c r="C1532" s="65" t="s">
        <v>254</v>
      </c>
      <c r="D1532" s="66">
        <v>46270</v>
      </c>
      <c r="E1532" s="67">
        <v>1</v>
      </c>
      <c r="F1532" s="65" t="s">
        <v>255</v>
      </c>
      <c r="G1532" s="66">
        <v>46265</v>
      </c>
      <c r="H1532">
        <v>40508820</v>
      </c>
      <c r="I1532">
        <v>10</v>
      </c>
      <c r="J1532" s="65" t="s">
        <v>293</v>
      </c>
      <c r="K1532" s="65" t="s">
        <v>1485</v>
      </c>
      <c r="L1532" s="66">
        <v>46265</v>
      </c>
      <c r="M1532" s="65" t="s">
        <v>258</v>
      </c>
      <c r="N1532">
        <v>3006458</v>
      </c>
      <c r="O1532" s="65" t="s">
        <v>2064</v>
      </c>
      <c r="P1532" s="66">
        <v>46270</v>
      </c>
      <c r="Q1532" s="31">
        <f t="shared" si="48"/>
        <v>450</v>
      </c>
      <c r="R1532" s="31">
        <f t="shared" si="49"/>
        <v>510</v>
      </c>
      <c r="S1532" s="29">
        <f>IF($Q1532&lt;Parâmetros!$E$19,$G1532-1,$G1532)</f>
        <v>46265</v>
      </c>
    </row>
    <row r="1533" spans="1:19" ht="15" customHeight="1" x14ac:dyDescent="0.25">
      <c r="A1533" s="122">
        <v>55387</v>
      </c>
      <c r="B1533" s="65" t="s">
        <v>191</v>
      </c>
      <c r="C1533" s="65" t="s">
        <v>254</v>
      </c>
      <c r="D1533" s="66">
        <v>46270</v>
      </c>
      <c r="E1533" s="67">
        <v>1</v>
      </c>
      <c r="F1533" s="65" t="s">
        <v>255</v>
      </c>
      <c r="G1533" s="66">
        <v>46265</v>
      </c>
      <c r="H1533">
        <v>40508821</v>
      </c>
      <c r="I1533">
        <v>10</v>
      </c>
      <c r="J1533" s="65" t="s">
        <v>2065</v>
      </c>
      <c r="K1533" s="65" t="s">
        <v>1046</v>
      </c>
      <c r="L1533" s="66">
        <v>46265</v>
      </c>
      <c r="M1533" s="65" t="s">
        <v>258</v>
      </c>
      <c r="N1533">
        <v>3004919</v>
      </c>
      <c r="O1533" s="65" t="s">
        <v>2064</v>
      </c>
      <c r="P1533" s="66">
        <v>46270</v>
      </c>
      <c r="Q1533" s="31">
        <f t="shared" si="48"/>
        <v>510</v>
      </c>
      <c r="R1533" s="31">
        <f t="shared" si="49"/>
        <v>571</v>
      </c>
      <c r="S1533" s="29">
        <f>IF($Q1533&lt;Parâmetros!$E$19,$G1533-1,$G1533)</f>
        <v>46265</v>
      </c>
    </row>
    <row r="1534" spans="1:19" ht="15" customHeight="1" x14ac:dyDescent="0.25">
      <c r="A1534" s="122">
        <v>55387</v>
      </c>
      <c r="B1534" s="65" t="s">
        <v>191</v>
      </c>
      <c r="C1534" s="65" t="s">
        <v>254</v>
      </c>
      <c r="D1534" s="66">
        <v>46270</v>
      </c>
      <c r="E1534" s="67">
        <v>1</v>
      </c>
      <c r="F1534" s="65" t="s">
        <v>255</v>
      </c>
      <c r="G1534" s="66">
        <v>46265</v>
      </c>
      <c r="H1534">
        <v>40508838</v>
      </c>
      <c r="I1534">
        <v>10</v>
      </c>
      <c r="J1534" s="65" t="s">
        <v>2066</v>
      </c>
      <c r="K1534" s="65" t="s">
        <v>2067</v>
      </c>
      <c r="L1534" s="66">
        <v>46265</v>
      </c>
      <c r="M1534" s="65" t="s">
        <v>258</v>
      </c>
      <c r="N1534" s="65" t="s">
        <v>264</v>
      </c>
      <c r="O1534" s="65" t="s">
        <v>2064</v>
      </c>
      <c r="P1534" s="66">
        <v>46270</v>
      </c>
      <c r="Q1534" s="31">
        <f t="shared" si="48"/>
        <v>571</v>
      </c>
      <c r="R1534" s="31">
        <f t="shared" si="49"/>
        <v>602</v>
      </c>
      <c r="S1534" s="29">
        <f>IF($Q1534&lt;Parâmetros!$E$19,$G1534-1,$G1534)</f>
        <v>46265</v>
      </c>
    </row>
    <row r="1535" spans="1:19" ht="15" customHeight="1" x14ac:dyDescent="0.25">
      <c r="A1535" s="122">
        <v>55387</v>
      </c>
      <c r="B1535" s="65" t="s">
        <v>191</v>
      </c>
      <c r="C1535" s="65" t="s">
        <v>254</v>
      </c>
      <c r="D1535" s="66">
        <v>46270</v>
      </c>
      <c r="E1535" s="67">
        <v>1</v>
      </c>
      <c r="F1535" s="65" t="s">
        <v>255</v>
      </c>
      <c r="G1535" s="66">
        <v>46265</v>
      </c>
      <c r="H1535">
        <v>40508839</v>
      </c>
      <c r="I1535">
        <v>10</v>
      </c>
      <c r="J1535" s="65" t="s">
        <v>2068</v>
      </c>
      <c r="K1535" s="65" t="s">
        <v>2069</v>
      </c>
      <c r="L1535" s="66">
        <v>46265</v>
      </c>
      <c r="M1535" s="65" t="s">
        <v>258</v>
      </c>
      <c r="N1535" s="65" t="s">
        <v>264</v>
      </c>
      <c r="O1535" s="65" t="s">
        <v>2064</v>
      </c>
      <c r="P1535" s="66">
        <v>46270</v>
      </c>
      <c r="Q1535" s="31">
        <f t="shared" si="48"/>
        <v>605</v>
      </c>
      <c r="R1535" s="31">
        <f t="shared" si="49"/>
        <v>665</v>
      </c>
      <c r="S1535" s="29">
        <f>IF($Q1535&lt;Parâmetros!$E$19,$G1535-1,$G1535)</f>
        <v>46265</v>
      </c>
    </row>
    <row r="1536" spans="1:19" ht="15" customHeight="1" x14ac:dyDescent="0.25">
      <c r="A1536" s="122">
        <v>55387</v>
      </c>
      <c r="B1536" s="65" t="s">
        <v>191</v>
      </c>
      <c r="C1536" s="65" t="s">
        <v>254</v>
      </c>
      <c r="D1536" s="66">
        <v>46270</v>
      </c>
      <c r="E1536" s="67">
        <v>1</v>
      </c>
      <c r="F1536" s="65" t="s">
        <v>255</v>
      </c>
      <c r="G1536" s="66">
        <v>46265</v>
      </c>
      <c r="H1536">
        <v>40508803</v>
      </c>
      <c r="I1536">
        <v>10</v>
      </c>
      <c r="J1536" s="65" t="s">
        <v>2070</v>
      </c>
      <c r="K1536" s="65" t="s">
        <v>2071</v>
      </c>
      <c r="L1536" s="66">
        <v>46265</v>
      </c>
      <c r="M1536" s="65" t="s">
        <v>258</v>
      </c>
      <c r="N1536">
        <v>3004489</v>
      </c>
      <c r="O1536" s="65" t="s">
        <v>2064</v>
      </c>
      <c r="P1536" s="66">
        <v>46270</v>
      </c>
      <c r="Q1536" s="31">
        <f t="shared" si="48"/>
        <v>666</v>
      </c>
      <c r="R1536" s="31">
        <f t="shared" si="49"/>
        <v>727</v>
      </c>
      <c r="S1536" s="29">
        <f>IF($Q1536&lt;Parâmetros!$E$19,$G1536-1,$G1536)</f>
        <v>46265</v>
      </c>
    </row>
    <row r="1537" spans="1:19" ht="15" customHeight="1" x14ac:dyDescent="0.25">
      <c r="A1537" s="122">
        <v>55387</v>
      </c>
      <c r="B1537" s="65" t="s">
        <v>191</v>
      </c>
      <c r="C1537" s="65" t="s">
        <v>254</v>
      </c>
      <c r="D1537" s="66">
        <v>46270</v>
      </c>
      <c r="E1537" s="67">
        <v>1</v>
      </c>
      <c r="F1537" s="65" t="s">
        <v>255</v>
      </c>
      <c r="G1537" s="66">
        <v>46265</v>
      </c>
      <c r="H1537">
        <v>40508804</v>
      </c>
      <c r="I1537">
        <v>10</v>
      </c>
      <c r="J1537" s="65" t="s">
        <v>336</v>
      </c>
      <c r="K1537" s="65" t="s">
        <v>1229</v>
      </c>
      <c r="L1537" s="66">
        <v>46265</v>
      </c>
      <c r="M1537" s="65" t="s">
        <v>258</v>
      </c>
      <c r="N1537">
        <v>3002725</v>
      </c>
      <c r="O1537" s="65" t="s">
        <v>2064</v>
      </c>
      <c r="P1537" s="66">
        <v>46270</v>
      </c>
      <c r="Q1537" s="31">
        <f t="shared" si="48"/>
        <v>790</v>
      </c>
      <c r="R1537" s="31">
        <f t="shared" si="49"/>
        <v>850</v>
      </c>
      <c r="S1537" s="29">
        <f>IF($Q1537&lt;Parâmetros!$E$19,$G1537-1,$G1537)</f>
        <v>46265</v>
      </c>
    </row>
    <row r="1538" spans="1:19" ht="15" customHeight="1" x14ac:dyDescent="0.25">
      <c r="A1538" s="122">
        <v>55387</v>
      </c>
      <c r="B1538" s="65" t="s">
        <v>191</v>
      </c>
      <c r="C1538" s="65" t="s">
        <v>254</v>
      </c>
      <c r="D1538" s="66">
        <v>46270</v>
      </c>
      <c r="E1538" s="67">
        <v>1</v>
      </c>
      <c r="F1538" s="65" t="s">
        <v>255</v>
      </c>
      <c r="G1538" s="66">
        <v>46265</v>
      </c>
      <c r="H1538">
        <v>40509364</v>
      </c>
      <c r="I1538">
        <v>10</v>
      </c>
      <c r="J1538" s="65" t="s">
        <v>1325</v>
      </c>
      <c r="K1538" s="65" t="s">
        <v>1294</v>
      </c>
      <c r="L1538" s="66">
        <v>46265</v>
      </c>
      <c r="M1538" s="65" t="s">
        <v>261</v>
      </c>
      <c r="N1538" s="65" t="s">
        <v>264</v>
      </c>
      <c r="O1538" s="65" t="s">
        <v>2064</v>
      </c>
      <c r="P1538" s="66">
        <v>46270</v>
      </c>
      <c r="Q1538" s="31">
        <f t="shared" si="48"/>
        <v>851</v>
      </c>
      <c r="R1538" s="31">
        <f t="shared" si="49"/>
        <v>910</v>
      </c>
      <c r="S1538" s="29">
        <f>IF($Q1538&lt;Parâmetros!$E$19,$G1538-1,$G1538)</f>
        <v>46265</v>
      </c>
    </row>
    <row r="1539" spans="1:19" ht="15" customHeight="1" x14ac:dyDescent="0.25">
      <c r="A1539" s="122">
        <v>55387</v>
      </c>
      <c r="B1539" s="65" t="s">
        <v>191</v>
      </c>
      <c r="C1539" s="65" t="s">
        <v>254</v>
      </c>
      <c r="D1539" s="66">
        <v>46270</v>
      </c>
      <c r="E1539" s="67">
        <v>1</v>
      </c>
      <c r="F1539" s="65" t="s">
        <v>255</v>
      </c>
      <c r="G1539" s="66">
        <v>46266</v>
      </c>
      <c r="H1539">
        <v>40508805</v>
      </c>
      <c r="I1539">
        <v>10</v>
      </c>
      <c r="J1539" s="65" t="s">
        <v>293</v>
      </c>
      <c r="K1539" s="65" t="s">
        <v>1485</v>
      </c>
      <c r="L1539" s="66">
        <v>46266</v>
      </c>
      <c r="M1539" s="65" t="s">
        <v>258</v>
      </c>
      <c r="N1539" s="65" t="s">
        <v>264</v>
      </c>
      <c r="O1539" s="65" t="s">
        <v>2064</v>
      </c>
      <c r="P1539" s="66">
        <v>46270</v>
      </c>
      <c r="Q1539" s="31">
        <f t="shared" si="48"/>
        <v>450</v>
      </c>
      <c r="R1539" s="31">
        <f t="shared" si="49"/>
        <v>510</v>
      </c>
      <c r="S1539" s="29">
        <f>IF($Q1539&lt;Parâmetros!$E$19,$G1539-1,$G1539)</f>
        <v>46266</v>
      </c>
    </row>
    <row r="1540" spans="1:19" ht="15" customHeight="1" x14ac:dyDescent="0.25">
      <c r="A1540" s="122">
        <v>55387</v>
      </c>
      <c r="B1540" s="65" t="s">
        <v>191</v>
      </c>
      <c r="C1540" s="65" t="s">
        <v>254</v>
      </c>
      <c r="D1540" s="66">
        <v>46270</v>
      </c>
      <c r="E1540" s="67">
        <v>-1</v>
      </c>
      <c r="F1540" s="65" t="s">
        <v>255</v>
      </c>
      <c r="G1540" s="66">
        <v>46266</v>
      </c>
      <c r="H1540">
        <v>40508805</v>
      </c>
      <c r="I1540">
        <v>10</v>
      </c>
      <c r="J1540" s="65" t="s">
        <v>293</v>
      </c>
      <c r="K1540" s="65" t="s">
        <v>1485</v>
      </c>
      <c r="L1540" s="66">
        <v>46266</v>
      </c>
      <c r="M1540" s="65" t="s">
        <v>258</v>
      </c>
      <c r="N1540" s="65" t="s">
        <v>264</v>
      </c>
      <c r="O1540" s="65" t="s">
        <v>312</v>
      </c>
      <c r="P1540" s="66">
        <v>46270</v>
      </c>
      <c r="Q1540" s="31">
        <f t="shared" si="48"/>
        <v>450</v>
      </c>
      <c r="R1540" s="31">
        <f t="shared" si="49"/>
        <v>510</v>
      </c>
      <c r="S1540" s="29">
        <f>IF($Q1540&lt;Parâmetros!$E$19,$G1540-1,$G1540)</f>
        <v>46266</v>
      </c>
    </row>
    <row r="1541" spans="1:19" ht="15" customHeight="1" x14ac:dyDescent="0.25">
      <c r="A1541" s="122">
        <v>55387</v>
      </c>
      <c r="B1541" s="65" t="s">
        <v>191</v>
      </c>
      <c r="C1541" s="65" t="s">
        <v>254</v>
      </c>
      <c r="D1541" s="66">
        <v>46270</v>
      </c>
      <c r="E1541" s="67">
        <v>1</v>
      </c>
      <c r="F1541" s="65" t="s">
        <v>255</v>
      </c>
      <c r="G1541" s="66">
        <v>46266</v>
      </c>
      <c r="H1541">
        <v>40508844</v>
      </c>
      <c r="I1541">
        <v>10</v>
      </c>
      <c r="J1541" s="65" t="s">
        <v>2065</v>
      </c>
      <c r="K1541" s="65" t="s">
        <v>1046</v>
      </c>
      <c r="L1541" s="66">
        <v>46266</v>
      </c>
      <c r="M1541" s="65" t="s">
        <v>258</v>
      </c>
      <c r="N1541" s="65" t="s">
        <v>264</v>
      </c>
      <c r="O1541" s="65" t="s">
        <v>2064</v>
      </c>
      <c r="P1541" s="66">
        <v>46270</v>
      </c>
      <c r="Q1541" s="31">
        <f t="shared" si="48"/>
        <v>510</v>
      </c>
      <c r="R1541" s="31">
        <f t="shared" si="49"/>
        <v>571</v>
      </c>
      <c r="S1541" s="29">
        <f>IF($Q1541&lt;Parâmetros!$E$19,$G1541-1,$G1541)</f>
        <v>46266</v>
      </c>
    </row>
    <row r="1542" spans="1:19" ht="15" customHeight="1" x14ac:dyDescent="0.25">
      <c r="A1542" s="122">
        <v>55387</v>
      </c>
      <c r="B1542" s="65" t="s">
        <v>191</v>
      </c>
      <c r="C1542" s="65" t="s">
        <v>254</v>
      </c>
      <c r="D1542" s="66">
        <v>46270</v>
      </c>
      <c r="E1542" s="67">
        <v>-1</v>
      </c>
      <c r="F1542" s="65" t="s">
        <v>255</v>
      </c>
      <c r="G1542" s="66">
        <v>46266</v>
      </c>
      <c r="H1542">
        <v>40508844</v>
      </c>
      <c r="I1542">
        <v>10</v>
      </c>
      <c r="J1542" s="65" t="s">
        <v>2065</v>
      </c>
      <c r="K1542" s="65" t="s">
        <v>1046</v>
      </c>
      <c r="L1542" s="66">
        <v>46266</v>
      </c>
      <c r="M1542" s="65" t="s">
        <v>258</v>
      </c>
      <c r="N1542" s="65" t="s">
        <v>264</v>
      </c>
      <c r="O1542" s="65" t="s">
        <v>312</v>
      </c>
      <c r="P1542" s="66">
        <v>46270</v>
      </c>
      <c r="Q1542" s="31">
        <f t="shared" si="48"/>
        <v>510</v>
      </c>
      <c r="R1542" s="31">
        <f t="shared" si="49"/>
        <v>571</v>
      </c>
      <c r="S1542" s="29">
        <f>IF($Q1542&lt;Parâmetros!$E$19,$G1542-1,$G1542)</f>
        <v>46266</v>
      </c>
    </row>
    <row r="1543" spans="1:19" ht="15" customHeight="1" x14ac:dyDescent="0.25">
      <c r="A1543" s="122">
        <v>55387</v>
      </c>
      <c r="B1543" s="65" t="s">
        <v>191</v>
      </c>
      <c r="C1543" s="65" t="s">
        <v>254</v>
      </c>
      <c r="D1543" s="66">
        <v>46270</v>
      </c>
      <c r="E1543" s="67">
        <v>1</v>
      </c>
      <c r="F1543" s="65" t="s">
        <v>255</v>
      </c>
      <c r="G1543" s="66">
        <v>46266</v>
      </c>
      <c r="H1543">
        <v>40508847</v>
      </c>
      <c r="I1543">
        <v>10</v>
      </c>
      <c r="J1543" s="65" t="s">
        <v>2066</v>
      </c>
      <c r="K1543" s="65" t="s">
        <v>2067</v>
      </c>
      <c r="L1543" s="66">
        <v>46266</v>
      </c>
      <c r="M1543" s="65" t="s">
        <v>258</v>
      </c>
      <c r="N1543" s="65" t="s">
        <v>264</v>
      </c>
      <c r="O1543" s="65" t="s">
        <v>2064</v>
      </c>
      <c r="P1543" s="66">
        <v>46270</v>
      </c>
      <c r="Q1543" s="31">
        <f t="shared" si="48"/>
        <v>571</v>
      </c>
      <c r="R1543" s="31">
        <f t="shared" si="49"/>
        <v>602</v>
      </c>
      <c r="S1543" s="29">
        <f>IF($Q1543&lt;Parâmetros!$E$19,$G1543-1,$G1543)</f>
        <v>46266</v>
      </c>
    </row>
    <row r="1544" spans="1:19" ht="15" customHeight="1" x14ac:dyDescent="0.25">
      <c r="A1544" s="122">
        <v>55387</v>
      </c>
      <c r="B1544" s="65" t="s">
        <v>191</v>
      </c>
      <c r="C1544" s="65" t="s">
        <v>254</v>
      </c>
      <c r="D1544" s="66">
        <v>46270</v>
      </c>
      <c r="E1544" s="67">
        <v>-1</v>
      </c>
      <c r="F1544" s="65" t="s">
        <v>255</v>
      </c>
      <c r="G1544" s="66">
        <v>46266</v>
      </c>
      <c r="H1544">
        <v>40508847</v>
      </c>
      <c r="I1544">
        <v>10</v>
      </c>
      <c r="J1544" s="65" t="s">
        <v>2066</v>
      </c>
      <c r="K1544" s="65" t="s">
        <v>2067</v>
      </c>
      <c r="L1544" s="66">
        <v>46266</v>
      </c>
      <c r="M1544" s="65" t="s">
        <v>258</v>
      </c>
      <c r="N1544" s="65" t="s">
        <v>264</v>
      </c>
      <c r="O1544" s="65" t="s">
        <v>312</v>
      </c>
      <c r="P1544" s="66">
        <v>46270</v>
      </c>
      <c r="Q1544" s="31">
        <f t="shared" si="48"/>
        <v>571</v>
      </c>
      <c r="R1544" s="31">
        <f t="shared" si="49"/>
        <v>602</v>
      </c>
      <c r="S1544" s="29">
        <f>IF($Q1544&lt;Parâmetros!$E$19,$G1544-1,$G1544)</f>
        <v>46266</v>
      </c>
    </row>
    <row r="1545" spans="1:19" ht="15" customHeight="1" x14ac:dyDescent="0.25">
      <c r="A1545" s="122">
        <v>55387</v>
      </c>
      <c r="B1545" s="65" t="s">
        <v>191</v>
      </c>
      <c r="C1545" s="65" t="s">
        <v>254</v>
      </c>
      <c r="D1545" s="66">
        <v>46270</v>
      </c>
      <c r="E1545" s="67">
        <v>1</v>
      </c>
      <c r="F1545" s="65" t="s">
        <v>255</v>
      </c>
      <c r="G1545" s="66">
        <v>46266</v>
      </c>
      <c r="H1545">
        <v>40508893</v>
      </c>
      <c r="I1545">
        <v>10</v>
      </c>
      <c r="J1545" s="65" t="s">
        <v>2068</v>
      </c>
      <c r="K1545" s="65" t="s">
        <v>2069</v>
      </c>
      <c r="L1545" s="66">
        <v>46266</v>
      </c>
      <c r="M1545" s="65" t="s">
        <v>258</v>
      </c>
      <c r="N1545" s="65" t="s">
        <v>264</v>
      </c>
      <c r="O1545" s="65" t="s">
        <v>2064</v>
      </c>
      <c r="P1545" s="66">
        <v>46270</v>
      </c>
      <c r="Q1545" s="31">
        <f t="shared" si="48"/>
        <v>605</v>
      </c>
      <c r="R1545" s="31">
        <f t="shared" si="49"/>
        <v>665</v>
      </c>
      <c r="S1545" s="29">
        <f>IF($Q1545&lt;Parâmetros!$E$19,$G1545-1,$G1545)</f>
        <v>46266</v>
      </c>
    </row>
    <row r="1546" spans="1:19" ht="15" customHeight="1" x14ac:dyDescent="0.25">
      <c r="A1546" s="122">
        <v>55387</v>
      </c>
      <c r="B1546" s="65" t="s">
        <v>191</v>
      </c>
      <c r="C1546" s="65" t="s">
        <v>254</v>
      </c>
      <c r="D1546" s="66">
        <v>46270</v>
      </c>
      <c r="E1546" s="67">
        <v>-1</v>
      </c>
      <c r="F1546" s="65" t="s">
        <v>255</v>
      </c>
      <c r="G1546" s="66">
        <v>46266</v>
      </c>
      <c r="H1546">
        <v>40508893</v>
      </c>
      <c r="I1546">
        <v>10</v>
      </c>
      <c r="J1546" s="65" t="s">
        <v>2068</v>
      </c>
      <c r="K1546" s="65" t="s">
        <v>2069</v>
      </c>
      <c r="L1546" s="66">
        <v>46266</v>
      </c>
      <c r="M1546" s="65" t="s">
        <v>258</v>
      </c>
      <c r="N1546" s="65" t="s">
        <v>264</v>
      </c>
      <c r="O1546" s="65" t="s">
        <v>312</v>
      </c>
      <c r="P1546" s="66">
        <v>46270</v>
      </c>
      <c r="Q1546" s="31">
        <f t="shared" si="48"/>
        <v>605</v>
      </c>
      <c r="R1546" s="31">
        <f t="shared" si="49"/>
        <v>665</v>
      </c>
      <c r="S1546" s="29">
        <f>IF($Q1546&lt;Parâmetros!$E$19,$G1546-1,$G1546)</f>
        <v>46266</v>
      </c>
    </row>
    <row r="1547" spans="1:19" ht="15" customHeight="1" x14ac:dyDescent="0.25">
      <c r="A1547" s="122">
        <v>55387</v>
      </c>
      <c r="B1547" s="65" t="s">
        <v>191</v>
      </c>
      <c r="C1547" s="65" t="s">
        <v>254</v>
      </c>
      <c r="D1547" s="66">
        <v>46270</v>
      </c>
      <c r="E1547" s="67">
        <v>1</v>
      </c>
      <c r="F1547" s="65" t="s">
        <v>255</v>
      </c>
      <c r="G1547" s="66">
        <v>46266</v>
      </c>
      <c r="H1547">
        <v>40508896</v>
      </c>
      <c r="I1547">
        <v>10</v>
      </c>
      <c r="J1547" s="65" t="s">
        <v>2070</v>
      </c>
      <c r="K1547" s="65" t="s">
        <v>2071</v>
      </c>
      <c r="L1547" s="66">
        <v>46266</v>
      </c>
      <c r="M1547" s="65" t="s">
        <v>258</v>
      </c>
      <c r="N1547" s="65" t="s">
        <v>264</v>
      </c>
      <c r="O1547" s="65" t="s">
        <v>2064</v>
      </c>
      <c r="P1547" s="66">
        <v>46270</v>
      </c>
      <c r="Q1547" s="31">
        <f t="shared" si="48"/>
        <v>666</v>
      </c>
      <c r="R1547" s="31">
        <f t="shared" si="49"/>
        <v>727</v>
      </c>
      <c r="S1547" s="29">
        <f>IF($Q1547&lt;Parâmetros!$E$19,$G1547-1,$G1547)</f>
        <v>46266</v>
      </c>
    </row>
    <row r="1548" spans="1:19" ht="15" customHeight="1" x14ac:dyDescent="0.25">
      <c r="A1548" s="122">
        <v>55387</v>
      </c>
      <c r="B1548" s="65" t="s">
        <v>191</v>
      </c>
      <c r="C1548" s="65" t="s">
        <v>254</v>
      </c>
      <c r="D1548" s="66">
        <v>46270</v>
      </c>
      <c r="E1548" s="67">
        <v>-1</v>
      </c>
      <c r="F1548" s="65" t="s">
        <v>255</v>
      </c>
      <c r="G1548" s="66">
        <v>46266</v>
      </c>
      <c r="H1548">
        <v>40508896</v>
      </c>
      <c r="I1548">
        <v>10</v>
      </c>
      <c r="J1548" s="65" t="s">
        <v>2070</v>
      </c>
      <c r="K1548" s="65" t="s">
        <v>2071</v>
      </c>
      <c r="L1548" s="66">
        <v>46266</v>
      </c>
      <c r="M1548" s="65" t="s">
        <v>258</v>
      </c>
      <c r="N1548" s="65" t="s">
        <v>264</v>
      </c>
      <c r="O1548" s="65" t="s">
        <v>312</v>
      </c>
      <c r="P1548" s="66">
        <v>46270</v>
      </c>
      <c r="Q1548" s="31">
        <f t="shared" si="48"/>
        <v>666</v>
      </c>
      <c r="R1548" s="31">
        <f t="shared" si="49"/>
        <v>727</v>
      </c>
      <c r="S1548" s="29">
        <f>IF($Q1548&lt;Parâmetros!$E$19,$G1548-1,$G1548)</f>
        <v>46266</v>
      </c>
    </row>
    <row r="1549" spans="1:19" ht="15" customHeight="1" x14ac:dyDescent="0.25">
      <c r="A1549" s="122">
        <v>55387</v>
      </c>
      <c r="B1549" s="65" t="s">
        <v>191</v>
      </c>
      <c r="C1549" s="65" t="s">
        <v>254</v>
      </c>
      <c r="D1549" s="66">
        <v>46270</v>
      </c>
      <c r="E1549" s="67">
        <v>1</v>
      </c>
      <c r="F1549" s="65" t="s">
        <v>255</v>
      </c>
      <c r="G1549" s="66">
        <v>46266</v>
      </c>
      <c r="H1549">
        <v>40508941</v>
      </c>
      <c r="I1549">
        <v>10</v>
      </c>
      <c r="J1549" s="65" t="s">
        <v>336</v>
      </c>
      <c r="K1549" s="65" t="s">
        <v>1229</v>
      </c>
      <c r="L1549" s="66">
        <v>46266</v>
      </c>
      <c r="M1549" s="65" t="s">
        <v>258</v>
      </c>
      <c r="N1549" s="65" t="s">
        <v>264</v>
      </c>
      <c r="O1549" s="65" t="s">
        <v>2064</v>
      </c>
      <c r="P1549" s="66">
        <v>46270</v>
      </c>
      <c r="Q1549" s="31">
        <f t="shared" si="48"/>
        <v>790</v>
      </c>
      <c r="R1549" s="31">
        <f t="shared" si="49"/>
        <v>850</v>
      </c>
      <c r="S1549" s="29">
        <f>IF($Q1549&lt;Parâmetros!$E$19,$G1549-1,$G1549)</f>
        <v>46266</v>
      </c>
    </row>
    <row r="1550" spans="1:19" ht="15" customHeight="1" x14ac:dyDescent="0.25">
      <c r="A1550" s="122">
        <v>55387</v>
      </c>
      <c r="B1550" s="65" t="s">
        <v>191</v>
      </c>
      <c r="C1550" s="65" t="s">
        <v>254</v>
      </c>
      <c r="D1550" s="66">
        <v>46270</v>
      </c>
      <c r="E1550" s="67">
        <v>-1</v>
      </c>
      <c r="F1550" s="65" t="s">
        <v>255</v>
      </c>
      <c r="G1550" s="66">
        <v>46266</v>
      </c>
      <c r="H1550">
        <v>40508941</v>
      </c>
      <c r="I1550">
        <v>10</v>
      </c>
      <c r="J1550" s="65" t="s">
        <v>336</v>
      </c>
      <c r="K1550" s="65" t="s">
        <v>1229</v>
      </c>
      <c r="L1550" s="66">
        <v>46266</v>
      </c>
      <c r="M1550" s="65" t="s">
        <v>258</v>
      </c>
      <c r="N1550" s="65" t="s">
        <v>264</v>
      </c>
      <c r="O1550" s="65" t="s">
        <v>312</v>
      </c>
      <c r="P1550" s="66">
        <v>46270</v>
      </c>
      <c r="Q1550" s="31">
        <f t="shared" si="48"/>
        <v>790</v>
      </c>
      <c r="R1550" s="31">
        <f t="shared" si="49"/>
        <v>850</v>
      </c>
      <c r="S1550" s="29">
        <f>IF($Q1550&lt;Parâmetros!$E$19,$G1550-1,$G1550)</f>
        <v>46266</v>
      </c>
    </row>
    <row r="1551" spans="1:19" ht="15" customHeight="1" x14ac:dyDescent="0.25">
      <c r="A1551" s="122">
        <v>55387</v>
      </c>
      <c r="B1551" s="65" t="s">
        <v>191</v>
      </c>
      <c r="C1551" s="65" t="s">
        <v>254</v>
      </c>
      <c r="D1551" s="66">
        <v>46270</v>
      </c>
      <c r="E1551" s="67">
        <v>1</v>
      </c>
      <c r="F1551" s="65" t="s">
        <v>255</v>
      </c>
      <c r="G1551" s="66">
        <v>46266</v>
      </c>
      <c r="H1551">
        <v>40509364</v>
      </c>
      <c r="I1551">
        <v>10</v>
      </c>
      <c r="J1551" s="65" t="s">
        <v>1325</v>
      </c>
      <c r="K1551" s="65" t="s">
        <v>1294</v>
      </c>
      <c r="L1551" s="66">
        <v>46266</v>
      </c>
      <c r="M1551" s="65" t="s">
        <v>261</v>
      </c>
      <c r="N1551" s="65" t="s">
        <v>264</v>
      </c>
      <c r="O1551" s="65" t="s">
        <v>2064</v>
      </c>
      <c r="P1551" s="66">
        <v>46270</v>
      </c>
      <c r="Q1551" s="31">
        <f t="shared" si="48"/>
        <v>851</v>
      </c>
      <c r="R1551" s="31">
        <f t="shared" si="49"/>
        <v>910</v>
      </c>
      <c r="S1551" s="29">
        <f>IF($Q1551&lt;Parâmetros!$E$19,$G1551-1,$G1551)</f>
        <v>46266</v>
      </c>
    </row>
    <row r="1552" spans="1:19" ht="15" customHeight="1" x14ac:dyDescent="0.25">
      <c r="A1552" s="122">
        <v>55387</v>
      </c>
      <c r="B1552" s="65" t="s">
        <v>191</v>
      </c>
      <c r="C1552" s="65" t="s">
        <v>254</v>
      </c>
      <c r="D1552" s="66">
        <v>46270</v>
      </c>
      <c r="E1552" s="67">
        <v>-1</v>
      </c>
      <c r="F1552" s="65" t="s">
        <v>255</v>
      </c>
      <c r="G1552" s="66">
        <v>46266</v>
      </c>
      <c r="H1552">
        <v>40509364</v>
      </c>
      <c r="I1552">
        <v>10</v>
      </c>
      <c r="J1552" s="65" t="s">
        <v>1325</v>
      </c>
      <c r="K1552" s="65" t="s">
        <v>1294</v>
      </c>
      <c r="L1552" s="66">
        <v>46266</v>
      </c>
      <c r="M1552" s="65" t="s">
        <v>261</v>
      </c>
      <c r="N1552" s="65" t="s">
        <v>264</v>
      </c>
      <c r="O1552" s="65" t="s">
        <v>312</v>
      </c>
      <c r="P1552" s="66">
        <v>46270</v>
      </c>
      <c r="Q1552" s="31">
        <f t="shared" si="48"/>
        <v>851</v>
      </c>
      <c r="R1552" s="31">
        <f t="shared" si="49"/>
        <v>910</v>
      </c>
      <c r="S1552" s="29">
        <f>IF($Q1552&lt;Parâmetros!$E$19,$G1552-1,$G1552)</f>
        <v>46266</v>
      </c>
    </row>
    <row r="1553" spans="1:19" ht="15" customHeight="1" x14ac:dyDescent="0.25">
      <c r="A1553" s="122">
        <v>55387</v>
      </c>
      <c r="B1553" s="65" t="s">
        <v>191</v>
      </c>
      <c r="C1553" s="65" t="s">
        <v>254</v>
      </c>
      <c r="D1553" s="66">
        <v>46270</v>
      </c>
      <c r="E1553" s="67">
        <v>1</v>
      </c>
      <c r="F1553" s="65" t="s">
        <v>255</v>
      </c>
      <c r="G1553" s="66">
        <v>46267</v>
      </c>
      <c r="H1553">
        <v>40508805</v>
      </c>
      <c r="I1553">
        <v>10</v>
      </c>
      <c r="J1553" s="65" t="s">
        <v>293</v>
      </c>
      <c r="K1553" s="65" t="s">
        <v>1485</v>
      </c>
      <c r="L1553" s="66">
        <v>46267</v>
      </c>
      <c r="M1553" s="65" t="s">
        <v>258</v>
      </c>
      <c r="N1553" s="65" t="s">
        <v>264</v>
      </c>
      <c r="O1553" s="65" t="s">
        <v>2064</v>
      </c>
      <c r="P1553" s="66">
        <v>46270</v>
      </c>
      <c r="Q1553" s="31">
        <f t="shared" si="48"/>
        <v>450</v>
      </c>
      <c r="R1553" s="31">
        <f t="shared" si="49"/>
        <v>510</v>
      </c>
      <c r="S1553" s="29">
        <f>IF($Q1553&lt;Parâmetros!$E$19,$G1553-1,$G1553)</f>
        <v>46267</v>
      </c>
    </row>
    <row r="1554" spans="1:19" ht="15" customHeight="1" x14ac:dyDescent="0.25">
      <c r="A1554" s="122">
        <v>55387</v>
      </c>
      <c r="B1554" s="65" t="s">
        <v>191</v>
      </c>
      <c r="C1554" s="65" t="s">
        <v>254</v>
      </c>
      <c r="D1554" s="66">
        <v>46270</v>
      </c>
      <c r="E1554" s="67">
        <v>1</v>
      </c>
      <c r="F1554" s="65" t="s">
        <v>255</v>
      </c>
      <c r="G1554" s="66">
        <v>46267</v>
      </c>
      <c r="H1554">
        <v>40508844</v>
      </c>
      <c r="I1554">
        <v>10</v>
      </c>
      <c r="J1554" s="65" t="s">
        <v>2065</v>
      </c>
      <c r="K1554" s="65" t="s">
        <v>1046</v>
      </c>
      <c r="L1554" s="66">
        <v>46267</v>
      </c>
      <c r="M1554" s="65" t="s">
        <v>258</v>
      </c>
      <c r="N1554" s="65" t="s">
        <v>264</v>
      </c>
      <c r="O1554" s="65" t="s">
        <v>2064</v>
      </c>
      <c r="P1554" s="66">
        <v>46270</v>
      </c>
      <c r="Q1554" s="31">
        <f t="shared" si="48"/>
        <v>510</v>
      </c>
      <c r="R1554" s="31">
        <f t="shared" si="49"/>
        <v>571</v>
      </c>
      <c r="S1554" s="29">
        <f>IF($Q1554&lt;Parâmetros!$E$19,$G1554-1,$G1554)</f>
        <v>46267</v>
      </c>
    </row>
    <row r="1555" spans="1:19" ht="15" customHeight="1" x14ac:dyDescent="0.25">
      <c r="A1555" s="122">
        <v>55387</v>
      </c>
      <c r="B1555" s="65" t="s">
        <v>191</v>
      </c>
      <c r="C1555" s="65" t="s">
        <v>254</v>
      </c>
      <c r="D1555" s="66">
        <v>46270</v>
      </c>
      <c r="E1555" s="67">
        <v>1</v>
      </c>
      <c r="F1555" s="65" t="s">
        <v>255</v>
      </c>
      <c r="G1555" s="66">
        <v>46267</v>
      </c>
      <c r="H1555">
        <v>40508847</v>
      </c>
      <c r="I1555">
        <v>10</v>
      </c>
      <c r="J1555" s="65" t="s">
        <v>2066</v>
      </c>
      <c r="K1555" s="65" t="s">
        <v>2067</v>
      </c>
      <c r="L1555" s="66">
        <v>46267</v>
      </c>
      <c r="M1555" s="65" t="s">
        <v>258</v>
      </c>
      <c r="N1555" s="65" t="s">
        <v>264</v>
      </c>
      <c r="O1555" s="65" t="s">
        <v>2064</v>
      </c>
      <c r="P1555" s="66">
        <v>46270</v>
      </c>
      <c r="Q1555" s="31">
        <f t="shared" si="48"/>
        <v>571</v>
      </c>
      <c r="R1555" s="31">
        <f t="shared" si="49"/>
        <v>602</v>
      </c>
      <c r="S1555" s="29">
        <f>IF($Q1555&lt;Parâmetros!$E$19,$G1555-1,$G1555)</f>
        <v>46267</v>
      </c>
    </row>
    <row r="1556" spans="1:19" ht="15" customHeight="1" x14ac:dyDescent="0.25">
      <c r="A1556" s="122">
        <v>55387</v>
      </c>
      <c r="B1556" s="65" t="s">
        <v>191</v>
      </c>
      <c r="C1556" s="65" t="s">
        <v>254</v>
      </c>
      <c r="D1556" s="66">
        <v>46270</v>
      </c>
      <c r="E1556" s="67">
        <v>1</v>
      </c>
      <c r="F1556" s="65" t="s">
        <v>255</v>
      </c>
      <c r="G1556" s="66">
        <v>46267</v>
      </c>
      <c r="H1556">
        <v>40508893</v>
      </c>
      <c r="I1556">
        <v>10</v>
      </c>
      <c r="J1556" s="65" t="s">
        <v>2068</v>
      </c>
      <c r="K1556" s="65" t="s">
        <v>2069</v>
      </c>
      <c r="L1556" s="66">
        <v>46267</v>
      </c>
      <c r="M1556" s="65" t="s">
        <v>258</v>
      </c>
      <c r="N1556" s="65" t="s">
        <v>264</v>
      </c>
      <c r="O1556" s="65" t="s">
        <v>2064</v>
      </c>
      <c r="P1556" s="66">
        <v>46270</v>
      </c>
      <c r="Q1556" s="31">
        <f t="shared" si="48"/>
        <v>605</v>
      </c>
      <c r="R1556" s="31">
        <f t="shared" si="49"/>
        <v>665</v>
      </c>
      <c r="S1556" s="29">
        <f>IF($Q1556&lt;Parâmetros!$E$19,$G1556-1,$G1556)</f>
        <v>46267</v>
      </c>
    </row>
    <row r="1557" spans="1:19" ht="15" customHeight="1" x14ac:dyDescent="0.25">
      <c r="A1557" s="122">
        <v>55387</v>
      </c>
      <c r="B1557" s="65" t="s">
        <v>191</v>
      </c>
      <c r="C1557" s="65" t="s">
        <v>254</v>
      </c>
      <c r="D1557" s="66">
        <v>46270</v>
      </c>
      <c r="E1557" s="67">
        <v>1</v>
      </c>
      <c r="F1557" s="65" t="s">
        <v>255</v>
      </c>
      <c r="G1557" s="66">
        <v>46267</v>
      </c>
      <c r="H1557">
        <v>40508896</v>
      </c>
      <c r="I1557">
        <v>10</v>
      </c>
      <c r="J1557" s="65" t="s">
        <v>2070</v>
      </c>
      <c r="K1557" s="65" t="s">
        <v>2071</v>
      </c>
      <c r="L1557" s="66">
        <v>46267</v>
      </c>
      <c r="M1557" s="65" t="s">
        <v>258</v>
      </c>
      <c r="N1557" s="65" t="s">
        <v>264</v>
      </c>
      <c r="O1557" s="65" t="s">
        <v>2064</v>
      </c>
      <c r="P1557" s="66">
        <v>46270</v>
      </c>
      <c r="Q1557" s="31">
        <f t="shared" si="48"/>
        <v>666</v>
      </c>
      <c r="R1557" s="31">
        <f t="shared" si="49"/>
        <v>727</v>
      </c>
      <c r="S1557" s="29">
        <f>IF($Q1557&lt;Parâmetros!$E$19,$G1557-1,$G1557)</f>
        <v>46267</v>
      </c>
    </row>
    <row r="1558" spans="1:19" ht="15" customHeight="1" x14ac:dyDescent="0.25">
      <c r="A1558" s="122">
        <v>55387</v>
      </c>
      <c r="B1558" s="65" t="s">
        <v>191</v>
      </c>
      <c r="C1558" s="65" t="s">
        <v>254</v>
      </c>
      <c r="D1558" s="66">
        <v>46270</v>
      </c>
      <c r="E1558" s="67">
        <v>1</v>
      </c>
      <c r="F1558" s="65" t="s">
        <v>255</v>
      </c>
      <c r="G1558" s="66">
        <v>46267</v>
      </c>
      <c r="H1558">
        <v>40508941</v>
      </c>
      <c r="I1558">
        <v>10</v>
      </c>
      <c r="J1558" s="65" t="s">
        <v>336</v>
      </c>
      <c r="K1558" s="65" t="s">
        <v>1229</v>
      </c>
      <c r="L1558" s="66">
        <v>46267</v>
      </c>
      <c r="M1558" s="65" t="s">
        <v>258</v>
      </c>
      <c r="N1558" s="65" t="s">
        <v>264</v>
      </c>
      <c r="O1558" s="65" t="s">
        <v>2064</v>
      </c>
      <c r="P1558" s="66">
        <v>46270</v>
      </c>
      <c r="Q1558" s="31">
        <f t="shared" si="48"/>
        <v>790</v>
      </c>
      <c r="R1558" s="31">
        <f t="shared" si="49"/>
        <v>850</v>
      </c>
      <c r="S1558" s="29">
        <f>IF($Q1558&lt;Parâmetros!$E$19,$G1558-1,$G1558)</f>
        <v>46267</v>
      </c>
    </row>
    <row r="1559" spans="1:19" ht="15" customHeight="1" x14ac:dyDescent="0.25">
      <c r="A1559" s="122">
        <v>55387</v>
      </c>
      <c r="B1559" s="65" t="s">
        <v>191</v>
      </c>
      <c r="C1559" s="65" t="s">
        <v>254</v>
      </c>
      <c r="D1559" s="66">
        <v>46270</v>
      </c>
      <c r="E1559" s="67">
        <v>1</v>
      </c>
      <c r="F1559" s="65" t="s">
        <v>255</v>
      </c>
      <c r="G1559" s="66">
        <v>46267</v>
      </c>
      <c r="H1559">
        <v>40509364</v>
      </c>
      <c r="I1559">
        <v>10</v>
      </c>
      <c r="J1559" s="65" t="s">
        <v>1325</v>
      </c>
      <c r="K1559" s="65" t="s">
        <v>2001</v>
      </c>
      <c r="L1559" s="66">
        <v>46267</v>
      </c>
      <c r="M1559" s="65" t="s">
        <v>261</v>
      </c>
      <c r="N1559" s="65" t="s">
        <v>264</v>
      </c>
      <c r="O1559" s="65" t="s">
        <v>2064</v>
      </c>
      <c r="P1559" s="66">
        <v>46270</v>
      </c>
      <c r="Q1559" s="31">
        <f t="shared" si="48"/>
        <v>851</v>
      </c>
      <c r="R1559" s="31">
        <f t="shared" si="49"/>
        <v>911</v>
      </c>
      <c r="S1559" s="29">
        <f>IF($Q1559&lt;Parâmetros!$E$19,$G1559-1,$G1559)</f>
        <v>46267</v>
      </c>
    </row>
    <row r="1560" spans="1:19" ht="15" customHeight="1" x14ac:dyDescent="0.25">
      <c r="A1560" s="122">
        <v>55387</v>
      </c>
      <c r="B1560" s="65" t="s">
        <v>191</v>
      </c>
      <c r="C1560" s="65" t="s">
        <v>254</v>
      </c>
      <c r="D1560" s="66">
        <v>46270</v>
      </c>
      <c r="E1560" s="67">
        <v>6</v>
      </c>
      <c r="F1560" s="65" t="s">
        <v>255</v>
      </c>
      <c r="G1560" s="66">
        <v>46268</v>
      </c>
      <c r="H1560">
        <v>40509364</v>
      </c>
      <c r="I1560">
        <v>10</v>
      </c>
      <c r="J1560" s="65" t="s">
        <v>293</v>
      </c>
      <c r="K1560" s="65" t="s">
        <v>2071</v>
      </c>
      <c r="L1560" s="66">
        <v>46268</v>
      </c>
      <c r="M1560" s="65" t="s">
        <v>261</v>
      </c>
      <c r="N1560" s="65" t="s">
        <v>264</v>
      </c>
      <c r="O1560" s="65" t="s">
        <v>2064</v>
      </c>
      <c r="P1560" s="66">
        <v>46270</v>
      </c>
      <c r="Q1560" s="31">
        <f t="shared" si="48"/>
        <v>450</v>
      </c>
      <c r="R1560" s="31">
        <f t="shared" si="49"/>
        <v>727</v>
      </c>
      <c r="S1560" s="29">
        <f>IF($Q1560&lt;Parâmetros!$E$19,$G1560-1,$G1560)</f>
        <v>46268</v>
      </c>
    </row>
    <row r="1561" spans="1:19" ht="15" customHeight="1" x14ac:dyDescent="0.25">
      <c r="A1561" s="122">
        <v>55387</v>
      </c>
      <c r="B1561" s="65" t="s">
        <v>191</v>
      </c>
      <c r="C1561" s="65" t="s">
        <v>254</v>
      </c>
      <c r="D1561" s="66">
        <v>46270</v>
      </c>
      <c r="E1561" s="67">
        <v>1</v>
      </c>
      <c r="F1561" s="65" t="s">
        <v>255</v>
      </c>
      <c r="G1561" s="66">
        <v>46268</v>
      </c>
      <c r="H1561">
        <v>40508944</v>
      </c>
      <c r="I1561">
        <v>10</v>
      </c>
      <c r="J1561" s="65" t="s">
        <v>336</v>
      </c>
      <c r="K1561" s="65" t="s">
        <v>1229</v>
      </c>
      <c r="L1561" s="66">
        <v>46268</v>
      </c>
      <c r="M1561" s="65" t="s">
        <v>258</v>
      </c>
      <c r="N1561" s="65" t="s">
        <v>264</v>
      </c>
      <c r="O1561" s="65" t="s">
        <v>2064</v>
      </c>
      <c r="P1561" s="66">
        <v>46270</v>
      </c>
      <c r="Q1561" s="31">
        <f t="shared" si="48"/>
        <v>790</v>
      </c>
      <c r="R1561" s="31">
        <f t="shared" si="49"/>
        <v>850</v>
      </c>
      <c r="S1561" s="29">
        <f>IF($Q1561&lt;Parâmetros!$E$19,$G1561-1,$G1561)</f>
        <v>46268</v>
      </c>
    </row>
    <row r="1562" spans="1:19" ht="15" customHeight="1" x14ac:dyDescent="0.25">
      <c r="A1562" s="122">
        <v>55387</v>
      </c>
      <c r="B1562" s="65" t="s">
        <v>191</v>
      </c>
      <c r="C1562" s="65" t="s">
        <v>254</v>
      </c>
      <c r="D1562" s="66">
        <v>46270</v>
      </c>
      <c r="E1562" s="67">
        <v>1</v>
      </c>
      <c r="F1562" s="65" t="s">
        <v>255</v>
      </c>
      <c r="G1562" s="66">
        <v>46268</v>
      </c>
      <c r="H1562">
        <v>40508947</v>
      </c>
      <c r="I1562">
        <v>10</v>
      </c>
      <c r="J1562" s="65" t="s">
        <v>1325</v>
      </c>
      <c r="K1562" s="65" t="s">
        <v>2001</v>
      </c>
      <c r="L1562" s="66">
        <v>46268</v>
      </c>
      <c r="M1562" s="65" t="s">
        <v>258</v>
      </c>
      <c r="N1562" s="65" t="s">
        <v>264</v>
      </c>
      <c r="O1562" s="65" t="s">
        <v>2064</v>
      </c>
      <c r="P1562" s="66">
        <v>46270</v>
      </c>
      <c r="Q1562" s="31">
        <f t="shared" si="48"/>
        <v>851</v>
      </c>
      <c r="R1562" s="31">
        <f t="shared" si="49"/>
        <v>911</v>
      </c>
      <c r="S1562" s="29">
        <f>IF($Q1562&lt;Parâmetros!$E$19,$G1562-1,$G1562)</f>
        <v>46268</v>
      </c>
    </row>
    <row r="1563" spans="1:19" ht="15" customHeight="1" x14ac:dyDescent="0.25">
      <c r="A1563" s="122">
        <v>55387</v>
      </c>
      <c r="B1563" s="65" t="s">
        <v>191</v>
      </c>
      <c r="C1563" s="65" t="s">
        <v>254</v>
      </c>
      <c r="D1563" s="66">
        <v>46270</v>
      </c>
      <c r="E1563" s="67">
        <v>5</v>
      </c>
      <c r="F1563" s="65" t="s">
        <v>255</v>
      </c>
      <c r="G1563" s="66">
        <v>46269</v>
      </c>
      <c r="H1563">
        <v>40509364</v>
      </c>
      <c r="I1563">
        <v>10</v>
      </c>
      <c r="J1563" s="65" t="s">
        <v>293</v>
      </c>
      <c r="K1563" s="65" t="s">
        <v>2071</v>
      </c>
      <c r="L1563" s="66">
        <v>46269</v>
      </c>
      <c r="M1563" s="65" t="s">
        <v>261</v>
      </c>
      <c r="N1563" s="65" t="s">
        <v>264</v>
      </c>
      <c r="O1563" s="65" t="s">
        <v>2064</v>
      </c>
      <c r="P1563" s="66">
        <v>46270</v>
      </c>
      <c r="Q1563" s="31">
        <f t="shared" si="48"/>
        <v>450</v>
      </c>
      <c r="R1563" s="31">
        <f t="shared" si="49"/>
        <v>727</v>
      </c>
      <c r="S1563" s="29">
        <f>IF($Q1563&lt;Parâmetros!$E$19,$G1563-1,$G1563)</f>
        <v>46269</v>
      </c>
    </row>
    <row r="1564" spans="1:19" ht="15" customHeight="1" x14ac:dyDescent="0.25">
      <c r="A1564" s="122">
        <v>55387</v>
      </c>
      <c r="B1564" s="65" t="s">
        <v>191</v>
      </c>
      <c r="C1564" s="65" t="s">
        <v>254</v>
      </c>
      <c r="D1564" s="66">
        <v>46270</v>
      </c>
      <c r="E1564" s="67">
        <v>1</v>
      </c>
      <c r="F1564" s="65" t="s">
        <v>255</v>
      </c>
      <c r="G1564" s="66">
        <v>46269</v>
      </c>
      <c r="H1564">
        <v>40511551</v>
      </c>
      <c r="I1564">
        <v>10</v>
      </c>
      <c r="J1564" s="65" t="s">
        <v>336</v>
      </c>
      <c r="K1564" s="65" t="s">
        <v>1229</v>
      </c>
      <c r="L1564" s="66">
        <v>46269</v>
      </c>
      <c r="M1564" s="65" t="s">
        <v>2073</v>
      </c>
      <c r="N1564" s="65" t="s">
        <v>264</v>
      </c>
      <c r="O1564" s="65" t="s">
        <v>2064</v>
      </c>
      <c r="P1564" s="66">
        <v>46270</v>
      </c>
      <c r="Q1564" s="31">
        <f t="shared" si="48"/>
        <v>790</v>
      </c>
      <c r="R1564" s="31">
        <f t="shared" si="49"/>
        <v>850</v>
      </c>
      <c r="S1564" s="29">
        <f>IF($Q1564&lt;Parâmetros!$E$19,$G1564-1,$G1564)</f>
        <v>46269</v>
      </c>
    </row>
    <row r="1565" spans="1:19" ht="15" customHeight="1" x14ac:dyDescent="0.25">
      <c r="A1565" s="122">
        <v>55387</v>
      </c>
      <c r="B1565" s="65" t="s">
        <v>191</v>
      </c>
      <c r="C1565" s="65" t="s">
        <v>254</v>
      </c>
      <c r="D1565" s="66">
        <v>46270</v>
      </c>
      <c r="E1565" s="67">
        <v>1</v>
      </c>
      <c r="F1565" s="65" t="s">
        <v>255</v>
      </c>
      <c r="G1565" s="66">
        <v>46269</v>
      </c>
      <c r="H1565">
        <v>40511270</v>
      </c>
      <c r="I1565">
        <v>10</v>
      </c>
      <c r="J1565" s="65" t="s">
        <v>1325</v>
      </c>
      <c r="K1565" s="65" t="s">
        <v>2001</v>
      </c>
      <c r="L1565" s="66">
        <v>46269</v>
      </c>
      <c r="M1565" s="65" t="s">
        <v>261</v>
      </c>
      <c r="N1565" s="65" t="s">
        <v>264</v>
      </c>
      <c r="O1565" s="65" t="s">
        <v>2064</v>
      </c>
      <c r="P1565" s="66">
        <v>46270</v>
      </c>
      <c r="Q1565" s="31">
        <f t="shared" si="48"/>
        <v>851</v>
      </c>
      <c r="R1565" s="31">
        <f t="shared" si="49"/>
        <v>911</v>
      </c>
      <c r="S1565" s="29">
        <f>IF($Q1565&lt;Parâmetros!$E$19,$G1565-1,$G1565)</f>
        <v>46269</v>
      </c>
    </row>
    <row r="1566" spans="1:19" ht="15" customHeight="1" x14ac:dyDescent="0.25">
      <c r="A1566" s="122">
        <v>55387</v>
      </c>
      <c r="B1566" s="65" t="s">
        <v>191</v>
      </c>
      <c r="C1566" s="65" t="s">
        <v>254</v>
      </c>
      <c r="D1566" s="66">
        <v>46270</v>
      </c>
      <c r="E1566" s="67">
        <v>1</v>
      </c>
      <c r="F1566" s="65" t="s">
        <v>255</v>
      </c>
      <c r="G1566" s="66">
        <v>46270</v>
      </c>
      <c r="H1566">
        <v>40511251</v>
      </c>
      <c r="I1566">
        <v>10</v>
      </c>
      <c r="J1566" s="65" t="s">
        <v>293</v>
      </c>
      <c r="K1566" s="65" t="s">
        <v>1485</v>
      </c>
      <c r="L1566" s="66">
        <v>46270</v>
      </c>
      <c r="M1566" s="65" t="s">
        <v>261</v>
      </c>
      <c r="N1566" s="65" t="s">
        <v>264</v>
      </c>
      <c r="O1566" s="65" t="s">
        <v>2064</v>
      </c>
      <c r="P1566" s="66">
        <v>46270</v>
      </c>
      <c r="Q1566" s="31">
        <f t="shared" si="48"/>
        <v>450</v>
      </c>
      <c r="R1566" s="31">
        <f t="shared" si="49"/>
        <v>510</v>
      </c>
      <c r="S1566" s="29">
        <f>IF($Q1566&lt;Parâmetros!$E$19,$G1566-1,$G1566)</f>
        <v>46270</v>
      </c>
    </row>
    <row r="1567" spans="1:19" ht="15" customHeight="1" x14ac:dyDescent="0.25">
      <c r="A1567" s="122">
        <v>55387</v>
      </c>
      <c r="B1567" s="65" t="s">
        <v>191</v>
      </c>
      <c r="C1567" s="65" t="s">
        <v>254</v>
      </c>
      <c r="D1567" s="66">
        <v>46270</v>
      </c>
      <c r="E1567" s="67">
        <v>1</v>
      </c>
      <c r="F1567" s="65" t="s">
        <v>255</v>
      </c>
      <c r="G1567" s="66">
        <v>46270</v>
      </c>
      <c r="H1567">
        <v>40512063</v>
      </c>
      <c r="I1567">
        <v>10</v>
      </c>
      <c r="J1567" s="65" t="s">
        <v>2065</v>
      </c>
      <c r="K1567" s="65" t="s">
        <v>1046</v>
      </c>
      <c r="L1567" s="66">
        <v>46270</v>
      </c>
      <c r="M1567" s="65" t="s">
        <v>261</v>
      </c>
      <c r="N1567" s="65" t="s">
        <v>264</v>
      </c>
      <c r="O1567" s="65" t="s">
        <v>2064</v>
      </c>
      <c r="P1567" s="66">
        <v>46270</v>
      </c>
      <c r="Q1567" s="31">
        <f t="shared" si="48"/>
        <v>510</v>
      </c>
      <c r="R1567" s="31">
        <f t="shared" si="49"/>
        <v>571</v>
      </c>
      <c r="S1567" s="29">
        <f>IF($Q1567&lt;Parâmetros!$E$19,$G1567-1,$G1567)</f>
        <v>46270</v>
      </c>
    </row>
    <row r="1568" spans="1:19" ht="15" customHeight="1" x14ac:dyDescent="0.25">
      <c r="A1568" s="122">
        <v>55387</v>
      </c>
      <c r="B1568" s="65" t="s">
        <v>191</v>
      </c>
      <c r="C1568" s="65" t="s">
        <v>254</v>
      </c>
      <c r="D1568" s="66">
        <v>46270</v>
      </c>
      <c r="E1568" s="67">
        <v>1</v>
      </c>
      <c r="F1568" s="65" t="s">
        <v>255</v>
      </c>
      <c r="G1568" s="66">
        <v>46270</v>
      </c>
      <c r="H1568">
        <v>40512061</v>
      </c>
      <c r="I1568">
        <v>10</v>
      </c>
      <c r="J1568" s="65" t="s">
        <v>2066</v>
      </c>
      <c r="K1568" s="65" t="s">
        <v>2067</v>
      </c>
      <c r="L1568" s="66">
        <v>46270</v>
      </c>
      <c r="M1568" s="65" t="s">
        <v>261</v>
      </c>
      <c r="N1568" s="65" t="s">
        <v>264</v>
      </c>
      <c r="O1568" s="65" t="s">
        <v>2064</v>
      </c>
      <c r="P1568" s="66">
        <v>46270</v>
      </c>
      <c r="Q1568" s="31">
        <f t="shared" si="48"/>
        <v>571</v>
      </c>
      <c r="R1568" s="31">
        <f t="shared" si="49"/>
        <v>602</v>
      </c>
      <c r="S1568" s="29">
        <f>IF($Q1568&lt;Parâmetros!$E$19,$G1568-1,$G1568)</f>
        <v>46270</v>
      </c>
    </row>
    <row r="1569" spans="1:19" ht="15" customHeight="1" x14ac:dyDescent="0.25">
      <c r="A1569" s="122">
        <v>55387</v>
      </c>
      <c r="B1569" s="65" t="s">
        <v>191</v>
      </c>
      <c r="C1569" s="65" t="s">
        <v>254</v>
      </c>
      <c r="D1569" s="66">
        <v>46270</v>
      </c>
      <c r="E1569" s="67">
        <v>1</v>
      </c>
      <c r="F1569" s="65" t="s">
        <v>255</v>
      </c>
      <c r="G1569" s="66">
        <v>46270</v>
      </c>
      <c r="H1569">
        <v>40512059</v>
      </c>
      <c r="I1569">
        <v>10</v>
      </c>
      <c r="J1569" s="65" t="s">
        <v>2068</v>
      </c>
      <c r="K1569" s="65" t="s">
        <v>2069</v>
      </c>
      <c r="L1569" s="66">
        <v>46270</v>
      </c>
      <c r="M1569" s="65" t="s">
        <v>261</v>
      </c>
      <c r="N1569" s="65" t="s">
        <v>264</v>
      </c>
      <c r="O1569" s="65" t="s">
        <v>2064</v>
      </c>
      <c r="P1569" s="66">
        <v>46270</v>
      </c>
      <c r="Q1569" s="31">
        <f t="shared" si="48"/>
        <v>605</v>
      </c>
      <c r="R1569" s="31">
        <f t="shared" si="49"/>
        <v>665</v>
      </c>
      <c r="S1569" s="29">
        <f>IF($Q1569&lt;Parâmetros!$E$19,$G1569-1,$G1569)</f>
        <v>46270</v>
      </c>
    </row>
    <row r="1570" spans="1:19" ht="15" customHeight="1" x14ac:dyDescent="0.25">
      <c r="A1570" s="122">
        <v>55387</v>
      </c>
      <c r="B1570" s="65" t="s">
        <v>191</v>
      </c>
      <c r="C1570" s="65" t="s">
        <v>254</v>
      </c>
      <c r="D1570" s="66">
        <v>46270</v>
      </c>
      <c r="E1570" s="67">
        <v>1</v>
      </c>
      <c r="F1570" s="65" t="s">
        <v>255</v>
      </c>
      <c r="G1570" s="66">
        <v>46270</v>
      </c>
      <c r="H1570">
        <v>40512058</v>
      </c>
      <c r="I1570">
        <v>10</v>
      </c>
      <c r="J1570" s="65" t="s">
        <v>2070</v>
      </c>
      <c r="K1570" s="65" t="s">
        <v>2071</v>
      </c>
      <c r="L1570" s="66">
        <v>46270</v>
      </c>
      <c r="M1570" s="65" t="s">
        <v>261</v>
      </c>
      <c r="N1570" s="65" t="s">
        <v>264</v>
      </c>
      <c r="O1570" s="65" t="s">
        <v>2064</v>
      </c>
      <c r="P1570" s="66">
        <v>46270</v>
      </c>
      <c r="Q1570" s="31">
        <f t="shared" si="48"/>
        <v>666</v>
      </c>
      <c r="R1570" s="31">
        <f t="shared" si="49"/>
        <v>727</v>
      </c>
      <c r="S1570" s="29">
        <f>IF($Q1570&lt;Parâmetros!$E$19,$G1570-1,$G1570)</f>
        <v>46270</v>
      </c>
    </row>
    <row r="1571" spans="1:19" ht="15" customHeight="1" x14ac:dyDescent="0.25">
      <c r="A1571" s="122">
        <v>55387</v>
      </c>
      <c r="B1571" s="65" t="s">
        <v>191</v>
      </c>
      <c r="C1571" s="65" t="s">
        <v>254</v>
      </c>
      <c r="D1571" s="66">
        <v>46270</v>
      </c>
      <c r="E1571" s="67">
        <v>0.99</v>
      </c>
      <c r="F1571" s="65" t="s">
        <v>255</v>
      </c>
      <c r="G1571" s="66">
        <v>46270</v>
      </c>
      <c r="H1571">
        <v>40512230</v>
      </c>
      <c r="I1571">
        <v>10</v>
      </c>
      <c r="J1571" s="65" t="s">
        <v>2074</v>
      </c>
      <c r="K1571" s="65" t="s">
        <v>2075</v>
      </c>
      <c r="L1571" s="66">
        <v>46270</v>
      </c>
      <c r="M1571" s="65" t="s">
        <v>261</v>
      </c>
      <c r="N1571" s="65" t="s">
        <v>264</v>
      </c>
      <c r="O1571" s="65" t="s">
        <v>259</v>
      </c>
      <c r="P1571" s="66">
        <v>46270</v>
      </c>
      <c r="Q1571" s="31">
        <f t="shared" si="48"/>
        <v>851</v>
      </c>
      <c r="R1571" s="31">
        <f t="shared" si="49"/>
        <v>911</v>
      </c>
      <c r="S1571" s="29">
        <f>IF($Q1571&lt;Parâmetros!$E$19,$G1571-1,$G1571)</f>
        <v>46270</v>
      </c>
    </row>
    <row r="1572" spans="1:19" ht="15" customHeight="1" x14ac:dyDescent="0.25">
      <c r="A1572" s="122">
        <v>55387</v>
      </c>
      <c r="B1572" s="65" t="s">
        <v>191</v>
      </c>
      <c r="C1572" s="65" t="s">
        <v>254</v>
      </c>
      <c r="D1572" s="66">
        <v>46271</v>
      </c>
      <c r="E1572" s="67">
        <v>1</v>
      </c>
      <c r="F1572" s="65" t="s">
        <v>255</v>
      </c>
      <c r="G1572" s="66">
        <v>46271</v>
      </c>
      <c r="H1572">
        <v>40512480</v>
      </c>
      <c r="I1572">
        <v>10</v>
      </c>
      <c r="J1572" s="65" t="s">
        <v>293</v>
      </c>
      <c r="K1572" s="65" t="s">
        <v>1485</v>
      </c>
      <c r="L1572" s="66">
        <v>46271</v>
      </c>
      <c r="M1572" s="65" t="s">
        <v>261</v>
      </c>
      <c r="N1572" s="65" t="s">
        <v>264</v>
      </c>
      <c r="O1572" s="65" t="s">
        <v>2064</v>
      </c>
      <c r="P1572" s="66">
        <v>46271</v>
      </c>
      <c r="Q1572" s="31">
        <f t="shared" si="48"/>
        <v>450</v>
      </c>
      <c r="R1572" s="31">
        <f t="shared" si="49"/>
        <v>510</v>
      </c>
      <c r="S1572" s="29">
        <f>IF($Q1572&lt;Parâmetros!$E$19,$G1572-1,$G1572)</f>
        <v>46271</v>
      </c>
    </row>
    <row r="1573" spans="1:19" ht="15" customHeight="1" x14ac:dyDescent="0.25">
      <c r="A1573" s="122">
        <v>55387</v>
      </c>
      <c r="B1573" s="65" t="s">
        <v>191</v>
      </c>
      <c r="C1573" s="65" t="s">
        <v>254</v>
      </c>
      <c r="D1573" s="66">
        <v>46271</v>
      </c>
      <c r="E1573" s="67">
        <v>1</v>
      </c>
      <c r="F1573" s="65" t="s">
        <v>255</v>
      </c>
      <c r="G1573" s="66">
        <v>46271</v>
      </c>
      <c r="H1573">
        <v>40512482</v>
      </c>
      <c r="I1573">
        <v>10</v>
      </c>
      <c r="J1573" s="65" t="s">
        <v>2065</v>
      </c>
      <c r="K1573" s="65" t="s">
        <v>1046</v>
      </c>
      <c r="L1573" s="66">
        <v>46271</v>
      </c>
      <c r="M1573" s="65" t="s">
        <v>261</v>
      </c>
      <c r="N1573" s="65" t="s">
        <v>264</v>
      </c>
      <c r="O1573" s="65" t="s">
        <v>2064</v>
      </c>
      <c r="P1573" s="66">
        <v>46271</v>
      </c>
      <c r="Q1573" s="31">
        <f t="shared" si="48"/>
        <v>510</v>
      </c>
      <c r="R1573" s="31">
        <f t="shared" si="49"/>
        <v>571</v>
      </c>
      <c r="S1573" s="29">
        <f>IF($Q1573&lt;Parâmetros!$E$19,$G1573-1,$G1573)</f>
        <v>46271</v>
      </c>
    </row>
    <row r="1574" spans="1:19" ht="15" customHeight="1" x14ac:dyDescent="0.25">
      <c r="A1574" s="122">
        <v>55387</v>
      </c>
      <c r="B1574" s="65" t="s">
        <v>191</v>
      </c>
      <c r="C1574" s="65" t="s">
        <v>254</v>
      </c>
      <c r="D1574" s="66">
        <v>46271</v>
      </c>
      <c r="E1574" s="67">
        <v>1</v>
      </c>
      <c r="F1574" s="65" t="s">
        <v>255</v>
      </c>
      <c r="G1574" s="66">
        <v>46271</v>
      </c>
      <c r="H1574">
        <v>40512483</v>
      </c>
      <c r="I1574">
        <v>10</v>
      </c>
      <c r="J1574" s="65" t="s">
        <v>2066</v>
      </c>
      <c r="K1574" s="65" t="s">
        <v>2067</v>
      </c>
      <c r="L1574" s="66">
        <v>46271</v>
      </c>
      <c r="M1574" s="65" t="s">
        <v>261</v>
      </c>
      <c r="N1574" s="65" t="s">
        <v>264</v>
      </c>
      <c r="O1574" s="65" t="s">
        <v>2064</v>
      </c>
      <c r="P1574" s="66">
        <v>46271</v>
      </c>
      <c r="Q1574" s="31">
        <f t="shared" si="48"/>
        <v>571</v>
      </c>
      <c r="R1574" s="31">
        <f t="shared" si="49"/>
        <v>602</v>
      </c>
      <c r="S1574" s="29">
        <f>IF($Q1574&lt;Parâmetros!$E$19,$G1574-1,$G1574)</f>
        <v>46271</v>
      </c>
    </row>
    <row r="1575" spans="1:19" ht="15" customHeight="1" x14ac:dyDescent="0.25">
      <c r="A1575" s="122">
        <v>55387</v>
      </c>
      <c r="B1575" s="65" t="s">
        <v>191</v>
      </c>
      <c r="C1575" s="65" t="s">
        <v>254</v>
      </c>
      <c r="D1575" s="66">
        <v>46271</v>
      </c>
      <c r="E1575" s="67">
        <v>1</v>
      </c>
      <c r="F1575" s="65" t="s">
        <v>255</v>
      </c>
      <c r="G1575" s="66">
        <v>46271</v>
      </c>
      <c r="H1575">
        <v>40512484</v>
      </c>
      <c r="I1575">
        <v>10</v>
      </c>
      <c r="J1575" s="65" t="s">
        <v>2068</v>
      </c>
      <c r="K1575" s="65" t="s">
        <v>2069</v>
      </c>
      <c r="L1575" s="66">
        <v>46271</v>
      </c>
      <c r="M1575" s="65" t="s">
        <v>261</v>
      </c>
      <c r="N1575" s="65" t="s">
        <v>264</v>
      </c>
      <c r="O1575" s="65" t="s">
        <v>2064</v>
      </c>
      <c r="P1575" s="66">
        <v>46271</v>
      </c>
      <c r="Q1575" s="31">
        <f t="shared" si="48"/>
        <v>605</v>
      </c>
      <c r="R1575" s="31">
        <f t="shared" si="49"/>
        <v>665</v>
      </c>
      <c r="S1575" s="29">
        <f>IF($Q1575&lt;Parâmetros!$E$19,$G1575-1,$G1575)</f>
        <v>46271</v>
      </c>
    </row>
    <row r="1576" spans="1:19" ht="15" customHeight="1" x14ac:dyDescent="0.25">
      <c r="A1576" s="122">
        <v>55387</v>
      </c>
      <c r="B1576" s="65" t="s">
        <v>191</v>
      </c>
      <c r="C1576" s="65" t="s">
        <v>254</v>
      </c>
      <c r="D1576" s="66">
        <v>46271</v>
      </c>
      <c r="E1576" s="67">
        <v>1</v>
      </c>
      <c r="F1576" s="65" t="s">
        <v>255</v>
      </c>
      <c r="G1576" s="66">
        <v>46271</v>
      </c>
      <c r="H1576">
        <v>40512485</v>
      </c>
      <c r="I1576">
        <v>10</v>
      </c>
      <c r="J1576" s="65" t="s">
        <v>2070</v>
      </c>
      <c r="K1576" s="65" t="s">
        <v>2071</v>
      </c>
      <c r="L1576" s="66">
        <v>46271</v>
      </c>
      <c r="M1576" s="65" t="s">
        <v>261</v>
      </c>
      <c r="N1576" s="65" t="s">
        <v>264</v>
      </c>
      <c r="O1576" s="65" t="s">
        <v>2064</v>
      </c>
      <c r="P1576" s="66">
        <v>46271</v>
      </c>
      <c r="Q1576" s="31">
        <f t="shared" si="48"/>
        <v>666</v>
      </c>
      <c r="R1576" s="31">
        <f t="shared" si="49"/>
        <v>727</v>
      </c>
      <c r="S1576" s="29">
        <f>IF($Q1576&lt;Parâmetros!$E$19,$G1576-1,$G1576)</f>
        <v>46271</v>
      </c>
    </row>
    <row r="1577" spans="1:19" ht="15" customHeight="1" x14ac:dyDescent="0.25">
      <c r="A1577" s="122">
        <v>55387</v>
      </c>
      <c r="B1577" s="65" t="s">
        <v>191</v>
      </c>
      <c r="C1577" s="65" t="s">
        <v>254</v>
      </c>
      <c r="D1577" s="66">
        <v>46271</v>
      </c>
      <c r="E1577" s="67">
        <v>1</v>
      </c>
      <c r="F1577" s="65" t="s">
        <v>255</v>
      </c>
      <c r="G1577" s="66">
        <v>46271</v>
      </c>
      <c r="H1577">
        <v>40512473</v>
      </c>
      <c r="I1577">
        <v>10</v>
      </c>
      <c r="J1577" s="65" t="s">
        <v>336</v>
      </c>
      <c r="K1577" s="65" t="s">
        <v>875</v>
      </c>
      <c r="L1577" s="66">
        <v>46271</v>
      </c>
      <c r="M1577" s="65" t="s">
        <v>261</v>
      </c>
      <c r="N1577">
        <v>3007941</v>
      </c>
      <c r="O1577" s="65" t="s">
        <v>2064</v>
      </c>
      <c r="P1577" s="66">
        <v>46271</v>
      </c>
      <c r="Q1577" s="31">
        <f t="shared" si="48"/>
        <v>790</v>
      </c>
      <c r="R1577" s="31">
        <f t="shared" si="49"/>
        <v>840</v>
      </c>
      <c r="S1577" s="29">
        <f>IF($Q1577&lt;Parâmetros!$E$19,$G1577-1,$G1577)</f>
        <v>46271</v>
      </c>
    </row>
    <row r="1578" spans="1:19" ht="15" customHeight="1" x14ac:dyDescent="0.25">
      <c r="A1578" s="122">
        <v>55387</v>
      </c>
      <c r="B1578" s="65" t="s">
        <v>191</v>
      </c>
      <c r="C1578" s="65" t="s">
        <v>263</v>
      </c>
      <c r="D1578" s="66">
        <v>46271</v>
      </c>
      <c r="E1578" s="67">
        <v>1</v>
      </c>
      <c r="F1578" s="65" t="s">
        <v>255</v>
      </c>
      <c r="G1578" s="66">
        <v>46271</v>
      </c>
      <c r="H1578">
        <v>40512487</v>
      </c>
      <c r="I1578">
        <v>10</v>
      </c>
      <c r="J1578" s="65" t="s">
        <v>1244</v>
      </c>
      <c r="K1578" s="65" t="s">
        <v>1050</v>
      </c>
      <c r="L1578" s="66">
        <v>46271</v>
      </c>
      <c r="M1578" s="65" t="s">
        <v>261</v>
      </c>
      <c r="N1578" s="65" t="s">
        <v>264</v>
      </c>
      <c r="O1578" s="65" t="s">
        <v>2064</v>
      </c>
      <c r="P1578" s="66">
        <v>46271</v>
      </c>
      <c r="Q1578" s="31">
        <f t="shared" si="48"/>
        <v>841</v>
      </c>
      <c r="R1578" s="31">
        <f t="shared" si="49"/>
        <v>901</v>
      </c>
      <c r="S1578" s="29">
        <f>IF($Q1578&lt;Parâmetros!$E$19,$G1578-1,$G1578)</f>
        <v>46271</v>
      </c>
    </row>
    <row r="1579" spans="1:19" ht="15" customHeight="1" x14ac:dyDescent="0.25">
      <c r="A1579" s="122">
        <v>55387</v>
      </c>
      <c r="B1579" s="65" t="s">
        <v>191</v>
      </c>
      <c r="C1579" s="65" t="s">
        <v>254</v>
      </c>
      <c r="D1579" s="66">
        <v>46275</v>
      </c>
      <c r="E1579" s="67">
        <v>5</v>
      </c>
      <c r="F1579" s="65" t="s">
        <v>255</v>
      </c>
      <c r="G1579" s="66">
        <v>46273</v>
      </c>
      <c r="H1579">
        <v>40513789</v>
      </c>
      <c r="I1579">
        <v>10</v>
      </c>
      <c r="J1579" s="65" t="s">
        <v>293</v>
      </c>
      <c r="K1579" s="65" t="s">
        <v>294</v>
      </c>
      <c r="L1579" s="66">
        <v>46273</v>
      </c>
      <c r="M1579" s="65" t="s">
        <v>261</v>
      </c>
      <c r="N1579" s="65" t="s">
        <v>264</v>
      </c>
      <c r="O1579" s="65" t="s">
        <v>2064</v>
      </c>
      <c r="P1579" s="66">
        <v>46275</v>
      </c>
      <c r="Q1579" s="31">
        <f t="shared" si="48"/>
        <v>450</v>
      </c>
      <c r="R1579" s="31">
        <f t="shared" si="49"/>
        <v>720</v>
      </c>
      <c r="S1579" s="29">
        <f>IF($Q1579&lt;Parâmetros!$E$19,$G1579-1,$G1579)</f>
        <v>46273</v>
      </c>
    </row>
    <row r="1580" spans="1:19" ht="15" customHeight="1" x14ac:dyDescent="0.25">
      <c r="A1580" s="122">
        <v>55387</v>
      </c>
      <c r="B1580" s="65" t="s">
        <v>191</v>
      </c>
      <c r="C1580" s="65" t="s">
        <v>254</v>
      </c>
      <c r="D1580" s="66">
        <v>46275</v>
      </c>
      <c r="E1580" s="67">
        <v>2</v>
      </c>
      <c r="F1580" s="65" t="s">
        <v>255</v>
      </c>
      <c r="G1580" s="66">
        <v>46273</v>
      </c>
      <c r="H1580">
        <v>40513789</v>
      </c>
      <c r="I1580">
        <v>10</v>
      </c>
      <c r="J1580" s="65" t="s">
        <v>1240</v>
      </c>
      <c r="K1580" s="65" t="s">
        <v>321</v>
      </c>
      <c r="L1580" s="66">
        <v>46273</v>
      </c>
      <c r="M1580" s="65" t="s">
        <v>261</v>
      </c>
      <c r="N1580" s="65" t="s">
        <v>264</v>
      </c>
      <c r="O1580" s="65" t="s">
        <v>2064</v>
      </c>
      <c r="P1580" s="66">
        <v>46275</v>
      </c>
      <c r="Q1580" s="31">
        <f t="shared" si="48"/>
        <v>781</v>
      </c>
      <c r="R1580" s="31">
        <f t="shared" si="49"/>
        <v>900</v>
      </c>
      <c r="S1580" s="29">
        <f>IF($Q1580&lt;Parâmetros!$E$19,$G1580-1,$G1580)</f>
        <v>46273</v>
      </c>
    </row>
    <row r="1581" spans="1:19" ht="15" customHeight="1" x14ac:dyDescent="0.25">
      <c r="A1581" s="122">
        <v>55387</v>
      </c>
      <c r="B1581" s="65" t="s">
        <v>191</v>
      </c>
      <c r="C1581" s="65" t="s">
        <v>254</v>
      </c>
      <c r="D1581" s="66">
        <v>46277</v>
      </c>
      <c r="E1581" s="67">
        <v>5</v>
      </c>
      <c r="F1581" s="65" t="s">
        <v>255</v>
      </c>
      <c r="G1581" s="66">
        <v>46274</v>
      </c>
      <c r="H1581">
        <v>40514591</v>
      </c>
      <c r="I1581">
        <v>10</v>
      </c>
      <c r="J1581" s="65" t="s">
        <v>293</v>
      </c>
      <c r="K1581" s="65" t="s">
        <v>294</v>
      </c>
      <c r="L1581" s="66">
        <v>46274</v>
      </c>
      <c r="M1581" s="65" t="s">
        <v>261</v>
      </c>
      <c r="N1581" s="65" t="s">
        <v>264</v>
      </c>
      <c r="O1581" s="65" t="s">
        <v>2064</v>
      </c>
      <c r="P1581" s="66">
        <v>46277</v>
      </c>
      <c r="Q1581" s="31">
        <f t="shared" si="48"/>
        <v>450</v>
      </c>
      <c r="R1581" s="31">
        <f t="shared" si="49"/>
        <v>720</v>
      </c>
      <c r="S1581" s="29">
        <f>IF($Q1581&lt;Parâmetros!$E$19,$G1581-1,$G1581)</f>
        <v>46274</v>
      </c>
    </row>
    <row r="1582" spans="1:19" ht="15" customHeight="1" x14ac:dyDescent="0.25">
      <c r="A1582" s="122">
        <v>55387</v>
      </c>
      <c r="B1582" s="65" t="s">
        <v>191</v>
      </c>
      <c r="C1582" s="65" t="s">
        <v>254</v>
      </c>
      <c r="D1582" s="66">
        <v>46277</v>
      </c>
      <c r="E1582" s="67">
        <v>2</v>
      </c>
      <c r="F1582" s="65" t="s">
        <v>255</v>
      </c>
      <c r="G1582" s="66">
        <v>46274</v>
      </c>
      <c r="H1582">
        <v>40514591</v>
      </c>
      <c r="I1582">
        <v>10</v>
      </c>
      <c r="J1582" s="65" t="s">
        <v>1240</v>
      </c>
      <c r="K1582" s="65" t="s">
        <v>1050</v>
      </c>
      <c r="L1582" s="66">
        <v>46274</v>
      </c>
      <c r="M1582" s="65" t="s">
        <v>261</v>
      </c>
      <c r="N1582" s="65" t="s">
        <v>264</v>
      </c>
      <c r="O1582" s="65" t="s">
        <v>2064</v>
      </c>
      <c r="P1582" s="66">
        <v>46277</v>
      </c>
      <c r="Q1582" s="31">
        <f t="shared" si="48"/>
        <v>781</v>
      </c>
      <c r="R1582" s="31">
        <f t="shared" si="49"/>
        <v>901</v>
      </c>
      <c r="S1582" s="29">
        <f>IF($Q1582&lt;Parâmetros!$E$19,$G1582-1,$G1582)</f>
        <v>46274</v>
      </c>
    </row>
    <row r="1583" spans="1:19" ht="15" customHeight="1" x14ac:dyDescent="0.25">
      <c r="A1583" s="122">
        <v>55387</v>
      </c>
      <c r="B1583" s="65" t="s">
        <v>191</v>
      </c>
      <c r="C1583" s="65" t="s">
        <v>254</v>
      </c>
      <c r="D1583" s="66">
        <v>46277</v>
      </c>
      <c r="E1583" s="67">
        <v>1</v>
      </c>
      <c r="F1583" s="65" t="s">
        <v>255</v>
      </c>
      <c r="G1583" s="66">
        <v>46275</v>
      </c>
      <c r="H1583">
        <v>40513852</v>
      </c>
      <c r="I1583">
        <v>10</v>
      </c>
      <c r="J1583" s="65" t="s">
        <v>293</v>
      </c>
      <c r="K1583" s="65" t="s">
        <v>1485</v>
      </c>
      <c r="L1583" s="66">
        <v>46275</v>
      </c>
      <c r="M1583" s="65" t="s">
        <v>261</v>
      </c>
      <c r="N1583" s="65" t="s">
        <v>264</v>
      </c>
      <c r="O1583" s="65" t="s">
        <v>2064</v>
      </c>
      <c r="P1583" s="66">
        <v>46277</v>
      </c>
      <c r="Q1583" s="31">
        <f t="shared" si="48"/>
        <v>450</v>
      </c>
      <c r="R1583" s="31">
        <f t="shared" si="49"/>
        <v>510</v>
      </c>
      <c r="S1583" s="29">
        <f>IF($Q1583&lt;Parâmetros!$E$19,$G1583-1,$G1583)</f>
        <v>46275</v>
      </c>
    </row>
    <row r="1584" spans="1:19" ht="15" customHeight="1" x14ac:dyDescent="0.25">
      <c r="A1584" s="122">
        <v>55387</v>
      </c>
      <c r="B1584" s="65" t="s">
        <v>191</v>
      </c>
      <c r="C1584" s="65" t="s">
        <v>254</v>
      </c>
      <c r="D1584" s="66">
        <v>46277</v>
      </c>
      <c r="E1584" s="67">
        <v>1</v>
      </c>
      <c r="F1584" s="65" t="s">
        <v>255</v>
      </c>
      <c r="G1584" s="66">
        <v>46275</v>
      </c>
      <c r="H1584">
        <v>40513602</v>
      </c>
      <c r="I1584">
        <v>10</v>
      </c>
      <c r="J1584" s="65" t="s">
        <v>2065</v>
      </c>
      <c r="K1584" s="65" t="s">
        <v>1046</v>
      </c>
      <c r="L1584" s="66">
        <v>46275</v>
      </c>
      <c r="M1584" s="65" t="s">
        <v>261</v>
      </c>
      <c r="N1584" s="65" t="s">
        <v>264</v>
      </c>
      <c r="O1584" s="65" t="s">
        <v>2064</v>
      </c>
      <c r="P1584" s="66">
        <v>46277</v>
      </c>
      <c r="Q1584" s="31">
        <f t="shared" si="48"/>
        <v>510</v>
      </c>
      <c r="R1584" s="31">
        <f t="shared" si="49"/>
        <v>571</v>
      </c>
      <c r="S1584" s="29">
        <f>IF($Q1584&lt;Parâmetros!$E$19,$G1584-1,$G1584)</f>
        <v>46275</v>
      </c>
    </row>
    <row r="1585" spans="1:19" ht="15" customHeight="1" x14ac:dyDescent="0.25">
      <c r="A1585" s="122">
        <v>55387</v>
      </c>
      <c r="B1585" s="65" t="s">
        <v>191</v>
      </c>
      <c r="C1585" s="65" t="s">
        <v>254</v>
      </c>
      <c r="D1585" s="66">
        <v>46277</v>
      </c>
      <c r="E1585" s="67">
        <v>1</v>
      </c>
      <c r="F1585" s="65" t="s">
        <v>255</v>
      </c>
      <c r="G1585" s="66">
        <v>46275</v>
      </c>
      <c r="H1585">
        <v>40513845</v>
      </c>
      <c r="I1585">
        <v>10</v>
      </c>
      <c r="J1585" s="65" t="s">
        <v>2066</v>
      </c>
      <c r="K1585" s="65" t="s">
        <v>2067</v>
      </c>
      <c r="L1585" s="66">
        <v>46275</v>
      </c>
      <c r="M1585" s="65" t="s">
        <v>261</v>
      </c>
      <c r="N1585" s="65" t="s">
        <v>264</v>
      </c>
      <c r="O1585" s="65" t="s">
        <v>2064</v>
      </c>
      <c r="P1585" s="66">
        <v>46277</v>
      </c>
      <c r="Q1585" s="31">
        <f t="shared" si="48"/>
        <v>571</v>
      </c>
      <c r="R1585" s="31">
        <f t="shared" si="49"/>
        <v>602</v>
      </c>
      <c r="S1585" s="29">
        <f>IF($Q1585&lt;Parâmetros!$E$19,$G1585-1,$G1585)</f>
        <v>46275</v>
      </c>
    </row>
    <row r="1586" spans="1:19" ht="15" customHeight="1" x14ac:dyDescent="0.25">
      <c r="A1586" s="122">
        <v>55387</v>
      </c>
      <c r="B1586" s="65" t="s">
        <v>191</v>
      </c>
      <c r="C1586" s="65" t="s">
        <v>254</v>
      </c>
      <c r="D1586" s="66">
        <v>46277</v>
      </c>
      <c r="E1586" s="67">
        <v>2</v>
      </c>
      <c r="F1586" s="65" t="s">
        <v>255</v>
      </c>
      <c r="G1586" s="66">
        <v>46275</v>
      </c>
      <c r="H1586">
        <v>40513798</v>
      </c>
      <c r="I1586">
        <v>10</v>
      </c>
      <c r="J1586" s="65" t="s">
        <v>2068</v>
      </c>
      <c r="K1586" s="65" t="s">
        <v>2071</v>
      </c>
      <c r="L1586" s="66">
        <v>46275</v>
      </c>
      <c r="M1586" s="65" t="s">
        <v>261</v>
      </c>
      <c r="N1586" s="65" t="s">
        <v>264</v>
      </c>
      <c r="O1586" s="65" t="s">
        <v>2064</v>
      </c>
      <c r="P1586" s="66">
        <v>46277</v>
      </c>
      <c r="Q1586" s="31">
        <f t="shared" si="48"/>
        <v>605</v>
      </c>
      <c r="R1586" s="31">
        <f t="shared" si="49"/>
        <v>727</v>
      </c>
      <c r="S1586" s="29">
        <f>IF($Q1586&lt;Parâmetros!$E$19,$G1586-1,$G1586)</f>
        <v>46275</v>
      </c>
    </row>
    <row r="1587" spans="1:19" ht="15" customHeight="1" x14ac:dyDescent="0.25">
      <c r="A1587" s="122">
        <v>55387</v>
      </c>
      <c r="B1587" s="65" t="s">
        <v>191</v>
      </c>
      <c r="C1587" s="65" t="s">
        <v>254</v>
      </c>
      <c r="D1587" s="66">
        <v>46277</v>
      </c>
      <c r="E1587" s="67">
        <v>1</v>
      </c>
      <c r="F1587" s="65" t="s">
        <v>255</v>
      </c>
      <c r="G1587" s="66">
        <v>46275</v>
      </c>
      <c r="H1587">
        <v>40514592</v>
      </c>
      <c r="I1587">
        <v>10</v>
      </c>
      <c r="J1587" s="65" t="s">
        <v>1240</v>
      </c>
      <c r="K1587" s="65" t="s">
        <v>1229</v>
      </c>
      <c r="L1587" s="66">
        <v>46275</v>
      </c>
      <c r="M1587" s="65" t="s">
        <v>261</v>
      </c>
      <c r="N1587">
        <v>3009086</v>
      </c>
      <c r="O1587" s="65" t="s">
        <v>2064</v>
      </c>
      <c r="P1587" s="66">
        <v>46277</v>
      </c>
      <c r="Q1587" s="31">
        <f t="shared" si="48"/>
        <v>781</v>
      </c>
      <c r="R1587" s="31">
        <f t="shared" si="49"/>
        <v>850</v>
      </c>
      <c r="S1587" s="29">
        <f>IF($Q1587&lt;Parâmetros!$E$19,$G1587-1,$G1587)</f>
        <v>46275</v>
      </c>
    </row>
    <row r="1588" spans="1:19" ht="15" customHeight="1" x14ac:dyDescent="0.25">
      <c r="A1588" s="122">
        <v>55387</v>
      </c>
      <c r="B1588" s="65" t="s">
        <v>191</v>
      </c>
      <c r="C1588" s="65" t="s">
        <v>254</v>
      </c>
      <c r="D1588" s="66">
        <v>46277</v>
      </c>
      <c r="E1588" s="67">
        <v>1</v>
      </c>
      <c r="F1588" s="65" t="s">
        <v>255</v>
      </c>
      <c r="G1588" s="66">
        <v>46275</v>
      </c>
      <c r="H1588">
        <v>40514592</v>
      </c>
      <c r="I1588">
        <v>10</v>
      </c>
      <c r="J1588" s="65" t="s">
        <v>1325</v>
      </c>
      <c r="K1588" s="65" t="s">
        <v>2001</v>
      </c>
      <c r="L1588" s="66">
        <v>46275</v>
      </c>
      <c r="M1588" s="65" t="s">
        <v>261</v>
      </c>
      <c r="N1588">
        <v>3009086</v>
      </c>
      <c r="O1588" s="65" t="s">
        <v>2064</v>
      </c>
      <c r="P1588" s="66">
        <v>46277</v>
      </c>
      <c r="Q1588" s="31">
        <f t="shared" si="48"/>
        <v>851</v>
      </c>
      <c r="R1588" s="31">
        <f t="shared" si="49"/>
        <v>911</v>
      </c>
      <c r="S1588" s="29">
        <f>IF($Q1588&lt;Parâmetros!$E$19,$G1588-1,$G1588)</f>
        <v>46275</v>
      </c>
    </row>
    <row r="1589" spans="1:19" ht="15" customHeight="1" x14ac:dyDescent="0.25">
      <c r="A1589" s="122">
        <v>55420</v>
      </c>
      <c r="B1589" s="65" t="s">
        <v>357</v>
      </c>
      <c r="C1589" s="65" t="s">
        <v>262</v>
      </c>
      <c r="D1589" s="66">
        <v>46265</v>
      </c>
      <c r="E1589" s="67">
        <v>3.16</v>
      </c>
      <c r="F1589" s="65" t="s">
        <v>255</v>
      </c>
      <c r="G1589" s="66">
        <v>46265</v>
      </c>
      <c r="H1589">
        <v>40507023</v>
      </c>
      <c r="I1589">
        <v>10</v>
      </c>
      <c r="J1589" s="65" t="s">
        <v>581</v>
      </c>
      <c r="K1589" s="65" t="s">
        <v>582</v>
      </c>
      <c r="L1589" s="66">
        <v>46265</v>
      </c>
      <c r="M1589" s="65" t="s">
        <v>261</v>
      </c>
      <c r="N1589">
        <v>3007118</v>
      </c>
      <c r="O1589" s="65" t="s">
        <v>259</v>
      </c>
      <c r="P1589" s="66">
        <v>46265</v>
      </c>
      <c r="Q1589" s="31">
        <f t="shared" si="48"/>
        <v>951</v>
      </c>
      <c r="R1589" s="31">
        <f t="shared" si="49"/>
        <v>1140</v>
      </c>
      <c r="S1589" s="29">
        <f>IF($Q1589&lt;Parâmetros!$E$19,$G1589-1,$G1589)</f>
        <v>46265</v>
      </c>
    </row>
    <row r="1590" spans="1:19" ht="15" customHeight="1" x14ac:dyDescent="0.25">
      <c r="A1590" s="122">
        <v>55420</v>
      </c>
      <c r="B1590" s="65" t="s">
        <v>357</v>
      </c>
      <c r="C1590" s="65" t="s">
        <v>262</v>
      </c>
      <c r="D1590" s="66">
        <v>46265</v>
      </c>
      <c r="E1590" s="67">
        <v>0.32</v>
      </c>
      <c r="F1590" s="65" t="s">
        <v>255</v>
      </c>
      <c r="G1590" s="66">
        <v>46265</v>
      </c>
      <c r="H1590">
        <v>40508767</v>
      </c>
      <c r="I1590">
        <v>10</v>
      </c>
      <c r="J1590" s="65" t="s">
        <v>583</v>
      </c>
      <c r="K1590" s="65" t="s">
        <v>584</v>
      </c>
      <c r="L1590" s="66">
        <v>46265</v>
      </c>
      <c r="M1590" s="65" t="s">
        <v>258</v>
      </c>
      <c r="N1590">
        <v>3011378</v>
      </c>
      <c r="O1590" s="65" t="s">
        <v>259</v>
      </c>
      <c r="P1590" s="66">
        <v>46265</v>
      </c>
      <c r="Q1590" s="31">
        <f t="shared" si="48"/>
        <v>1198</v>
      </c>
      <c r="R1590" s="31">
        <f t="shared" si="49"/>
        <v>1217</v>
      </c>
      <c r="S1590" s="29">
        <f>IF($Q1590&lt;Parâmetros!$E$19,$G1590-1,$G1590)</f>
        <v>46265</v>
      </c>
    </row>
    <row r="1591" spans="1:19" ht="15" customHeight="1" x14ac:dyDescent="0.25">
      <c r="A1591" s="122">
        <v>55420</v>
      </c>
      <c r="B1591" s="65" t="s">
        <v>357</v>
      </c>
      <c r="C1591" s="65" t="s">
        <v>262</v>
      </c>
      <c r="D1591" s="66">
        <v>46265</v>
      </c>
      <c r="E1591" s="67">
        <v>0.28000000000000003</v>
      </c>
      <c r="F1591" s="65" t="s">
        <v>255</v>
      </c>
      <c r="G1591" s="66">
        <v>46265</v>
      </c>
      <c r="H1591">
        <v>40508766</v>
      </c>
      <c r="I1591">
        <v>10</v>
      </c>
      <c r="J1591" s="65" t="s">
        <v>585</v>
      </c>
      <c r="K1591" s="65" t="s">
        <v>586</v>
      </c>
      <c r="L1591" s="66">
        <v>46265</v>
      </c>
      <c r="M1591" s="65" t="s">
        <v>258</v>
      </c>
      <c r="N1591">
        <v>3011379</v>
      </c>
      <c r="O1591" s="65" t="s">
        <v>259</v>
      </c>
      <c r="P1591" s="66">
        <v>46265</v>
      </c>
      <c r="Q1591" s="31">
        <f t="shared" si="48"/>
        <v>1217</v>
      </c>
      <c r="R1591" s="31">
        <f t="shared" si="49"/>
        <v>1234</v>
      </c>
      <c r="S1591" s="29">
        <f>IF($Q1591&lt;Parâmetros!$E$19,$G1591-1,$G1591)</f>
        <v>46265</v>
      </c>
    </row>
    <row r="1592" spans="1:19" ht="15" customHeight="1" x14ac:dyDescent="0.25">
      <c r="A1592" s="122">
        <v>55420</v>
      </c>
      <c r="B1592" s="65" t="s">
        <v>357</v>
      </c>
      <c r="C1592" s="65" t="s">
        <v>262</v>
      </c>
      <c r="D1592" s="66">
        <v>46265</v>
      </c>
      <c r="E1592" s="67">
        <v>0.18</v>
      </c>
      <c r="F1592" s="65" t="s">
        <v>255</v>
      </c>
      <c r="G1592" s="66">
        <v>46265</v>
      </c>
      <c r="H1592">
        <v>40508764</v>
      </c>
      <c r="I1592">
        <v>10</v>
      </c>
      <c r="J1592" s="65" t="s">
        <v>587</v>
      </c>
      <c r="K1592" s="65" t="s">
        <v>588</v>
      </c>
      <c r="L1592" s="66">
        <v>46265</v>
      </c>
      <c r="M1592" s="65" t="s">
        <v>258</v>
      </c>
      <c r="N1592">
        <v>3006837</v>
      </c>
      <c r="O1592" s="65" t="s">
        <v>259</v>
      </c>
      <c r="P1592" s="66">
        <v>46265</v>
      </c>
      <c r="Q1592" s="31">
        <f t="shared" si="48"/>
        <v>1235</v>
      </c>
      <c r="R1592" s="31">
        <f t="shared" si="49"/>
        <v>1245</v>
      </c>
      <c r="S1592" s="29">
        <f>IF($Q1592&lt;Parâmetros!$E$19,$G1592-1,$G1592)</f>
        <v>46265</v>
      </c>
    </row>
    <row r="1593" spans="1:19" ht="15" customHeight="1" x14ac:dyDescent="0.25">
      <c r="A1593" s="122">
        <v>55420</v>
      </c>
      <c r="B1593" s="65" t="s">
        <v>357</v>
      </c>
      <c r="C1593" s="65" t="s">
        <v>262</v>
      </c>
      <c r="D1593" s="66">
        <v>46265</v>
      </c>
      <c r="E1593" s="67">
        <v>0.19</v>
      </c>
      <c r="F1593" s="65" t="s">
        <v>255</v>
      </c>
      <c r="G1593" s="66">
        <v>46265</v>
      </c>
      <c r="H1593">
        <v>40508763</v>
      </c>
      <c r="I1593">
        <v>10</v>
      </c>
      <c r="J1593" s="65" t="s">
        <v>589</v>
      </c>
      <c r="K1593" s="65" t="s">
        <v>590</v>
      </c>
      <c r="L1593" s="66">
        <v>46265</v>
      </c>
      <c r="M1593" s="65" t="s">
        <v>258</v>
      </c>
      <c r="N1593">
        <v>3008323</v>
      </c>
      <c r="O1593" s="65" t="s">
        <v>259</v>
      </c>
      <c r="P1593" s="66">
        <v>46265</v>
      </c>
      <c r="Q1593" s="31">
        <f t="shared" si="48"/>
        <v>1246</v>
      </c>
      <c r="R1593" s="31">
        <f t="shared" si="49"/>
        <v>1257</v>
      </c>
      <c r="S1593" s="29">
        <f>IF($Q1593&lt;Parâmetros!$E$19,$G1593-1,$G1593)</f>
        <v>46265</v>
      </c>
    </row>
    <row r="1594" spans="1:19" ht="15" customHeight="1" x14ac:dyDescent="0.25">
      <c r="A1594" s="122">
        <v>55420</v>
      </c>
      <c r="B1594" s="65" t="s">
        <v>357</v>
      </c>
      <c r="C1594" s="65" t="s">
        <v>262</v>
      </c>
      <c r="D1594" s="66">
        <v>46265</v>
      </c>
      <c r="E1594" s="67">
        <v>0.26</v>
      </c>
      <c r="F1594" s="65" t="s">
        <v>255</v>
      </c>
      <c r="G1594" s="66">
        <v>46265</v>
      </c>
      <c r="H1594">
        <v>40508762</v>
      </c>
      <c r="I1594">
        <v>10</v>
      </c>
      <c r="J1594" s="65" t="s">
        <v>591</v>
      </c>
      <c r="K1594" s="65" t="s">
        <v>592</v>
      </c>
      <c r="L1594" s="66">
        <v>46265</v>
      </c>
      <c r="M1594" s="65" t="s">
        <v>258</v>
      </c>
      <c r="N1594">
        <v>3006773</v>
      </c>
      <c r="O1594" s="65" t="s">
        <v>259</v>
      </c>
      <c r="P1594" s="66">
        <v>46265</v>
      </c>
      <c r="Q1594" s="31">
        <f t="shared" ref="Q1594:Q1657" si="50">IFERROR(VALUE(LEFT($J1594,2))*60+VALUE(MID($J1594,4,2)),9999)</f>
        <v>1258</v>
      </c>
      <c r="R1594" s="31">
        <f t="shared" ref="R1594:R1657" si="51">IFERROR(VALUE(LEFT($K1594,2))*60+VALUE(MID($K1594,4,2)),"")</f>
        <v>1273</v>
      </c>
      <c r="S1594" s="29">
        <f>IF($Q1594&lt;Parâmetros!$E$19,$G1594-1,$G1594)</f>
        <v>46265</v>
      </c>
    </row>
    <row r="1595" spans="1:19" ht="15" customHeight="1" x14ac:dyDescent="0.25">
      <c r="A1595" s="122">
        <v>55420</v>
      </c>
      <c r="B1595" s="65" t="s">
        <v>357</v>
      </c>
      <c r="C1595" s="65" t="s">
        <v>262</v>
      </c>
      <c r="D1595" s="66">
        <v>46265</v>
      </c>
      <c r="E1595" s="67">
        <v>0.23</v>
      </c>
      <c r="F1595" s="65" t="s">
        <v>255</v>
      </c>
      <c r="G1595" s="66">
        <v>46265</v>
      </c>
      <c r="H1595">
        <v>40508761</v>
      </c>
      <c r="I1595">
        <v>10</v>
      </c>
      <c r="J1595" s="65" t="s">
        <v>593</v>
      </c>
      <c r="K1595" s="65" t="s">
        <v>594</v>
      </c>
      <c r="L1595" s="66">
        <v>46265</v>
      </c>
      <c r="M1595" s="65" t="s">
        <v>258</v>
      </c>
      <c r="N1595">
        <v>3003750</v>
      </c>
      <c r="O1595" s="65" t="s">
        <v>259</v>
      </c>
      <c r="P1595" s="66">
        <v>46265</v>
      </c>
      <c r="Q1595" s="31">
        <f t="shared" si="50"/>
        <v>1274</v>
      </c>
      <c r="R1595" s="31">
        <f t="shared" si="51"/>
        <v>1288</v>
      </c>
      <c r="S1595" s="29">
        <f>IF($Q1595&lt;Parâmetros!$E$19,$G1595-1,$G1595)</f>
        <v>46265</v>
      </c>
    </row>
    <row r="1596" spans="1:19" ht="15" customHeight="1" x14ac:dyDescent="0.25">
      <c r="A1596" s="122">
        <v>55420</v>
      </c>
      <c r="B1596" s="65" t="s">
        <v>357</v>
      </c>
      <c r="C1596" s="65" t="s">
        <v>262</v>
      </c>
      <c r="D1596" s="66">
        <v>46265</v>
      </c>
      <c r="E1596" s="67">
        <v>0.6</v>
      </c>
      <c r="F1596" s="65" t="s">
        <v>255</v>
      </c>
      <c r="G1596" s="66">
        <v>46265</v>
      </c>
      <c r="H1596">
        <v>40508760</v>
      </c>
      <c r="I1596">
        <v>10</v>
      </c>
      <c r="J1596" s="65" t="s">
        <v>595</v>
      </c>
      <c r="K1596" s="65" t="s">
        <v>596</v>
      </c>
      <c r="L1596" s="66">
        <v>46265</v>
      </c>
      <c r="M1596" s="65" t="s">
        <v>258</v>
      </c>
      <c r="N1596">
        <v>3003749</v>
      </c>
      <c r="O1596" s="65" t="s">
        <v>259</v>
      </c>
      <c r="P1596" s="66">
        <v>46265</v>
      </c>
      <c r="Q1596" s="31">
        <f t="shared" si="50"/>
        <v>1289</v>
      </c>
      <c r="R1596" s="31">
        <f t="shared" si="51"/>
        <v>1325</v>
      </c>
      <c r="S1596" s="29">
        <f>IF($Q1596&lt;Parâmetros!$E$19,$G1596-1,$G1596)</f>
        <v>46265</v>
      </c>
    </row>
    <row r="1597" spans="1:19" ht="15" customHeight="1" x14ac:dyDescent="0.25">
      <c r="A1597" s="122">
        <v>55420</v>
      </c>
      <c r="B1597" s="65" t="s">
        <v>357</v>
      </c>
      <c r="C1597" s="65" t="s">
        <v>262</v>
      </c>
      <c r="D1597" s="66">
        <v>46265</v>
      </c>
      <c r="E1597" s="67">
        <v>0.49</v>
      </c>
      <c r="F1597" s="65" t="s">
        <v>255</v>
      </c>
      <c r="G1597" s="66">
        <v>46265</v>
      </c>
      <c r="H1597">
        <v>40507751</v>
      </c>
      <c r="I1597">
        <v>10</v>
      </c>
      <c r="J1597" s="65" t="s">
        <v>597</v>
      </c>
      <c r="K1597" s="65" t="s">
        <v>598</v>
      </c>
      <c r="L1597" s="66">
        <v>46265</v>
      </c>
      <c r="M1597" s="65" t="s">
        <v>258</v>
      </c>
      <c r="N1597">
        <v>3010386</v>
      </c>
      <c r="O1597" s="65" t="s">
        <v>259</v>
      </c>
      <c r="P1597" s="66">
        <v>46265</v>
      </c>
      <c r="Q1597" s="31">
        <f t="shared" si="50"/>
        <v>1326</v>
      </c>
      <c r="R1597" s="31">
        <f t="shared" si="51"/>
        <v>1355</v>
      </c>
      <c r="S1597" s="29">
        <f>IF($Q1597&lt;Parâmetros!$E$19,$G1597-1,$G1597)</f>
        <v>46265</v>
      </c>
    </row>
    <row r="1598" spans="1:19" ht="15" customHeight="1" x14ac:dyDescent="0.25">
      <c r="A1598" s="122">
        <v>55420</v>
      </c>
      <c r="B1598" s="65" t="s">
        <v>357</v>
      </c>
      <c r="C1598" s="65" t="s">
        <v>262</v>
      </c>
      <c r="D1598" s="66">
        <v>46265</v>
      </c>
      <c r="E1598" s="67">
        <v>0.3</v>
      </c>
      <c r="F1598" s="65" t="s">
        <v>255</v>
      </c>
      <c r="G1598" s="66">
        <v>46265</v>
      </c>
      <c r="H1598">
        <v>40507749</v>
      </c>
      <c r="I1598">
        <v>10</v>
      </c>
      <c r="J1598" s="65" t="s">
        <v>423</v>
      </c>
      <c r="K1598" s="65" t="s">
        <v>599</v>
      </c>
      <c r="L1598" s="66">
        <v>46265</v>
      </c>
      <c r="M1598" s="65" t="s">
        <v>258</v>
      </c>
      <c r="N1598">
        <v>3002855</v>
      </c>
      <c r="O1598" s="65" t="s">
        <v>259</v>
      </c>
      <c r="P1598" s="66">
        <v>46265</v>
      </c>
      <c r="Q1598" s="31">
        <f t="shared" si="50"/>
        <v>1356</v>
      </c>
      <c r="R1598" s="31">
        <f t="shared" si="51"/>
        <v>1374</v>
      </c>
      <c r="S1598" s="29">
        <f>IF($Q1598&lt;Parâmetros!$E$19,$G1598-1,$G1598)</f>
        <v>46265</v>
      </c>
    </row>
    <row r="1599" spans="1:19" ht="15" customHeight="1" x14ac:dyDescent="0.25">
      <c r="A1599" s="122">
        <v>55420</v>
      </c>
      <c r="B1599" s="65" t="s">
        <v>357</v>
      </c>
      <c r="C1599" s="65" t="s">
        <v>262</v>
      </c>
      <c r="D1599" s="66">
        <v>46272</v>
      </c>
      <c r="E1599" s="67">
        <v>0.2</v>
      </c>
      <c r="F1599" s="65" t="s">
        <v>255</v>
      </c>
      <c r="G1599" s="66">
        <v>46265</v>
      </c>
      <c r="H1599">
        <v>40507023</v>
      </c>
      <c r="I1599">
        <v>10</v>
      </c>
      <c r="J1599" s="65" t="s">
        <v>489</v>
      </c>
      <c r="K1599" s="65" t="s">
        <v>2566</v>
      </c>
      <c r="L1599" s="66">
        <v>46265</v>
      </c>
      <c r="M1599" s="65" t="s">
        <v>261</v>
      </c>
      <c r="N1599">
        <v>3007118</v>
      </c>
      <c r="O1599" s="65" t="s">
        <v>296</v>
      </c>
      <c r="P1599" s="66">
        <v>46272</v>
      </c>
      <c r="Q1599" s="31">
        <f t="shared" si="50"/>
        <v>1375</v>
      </c>
      <c r="R1599" s="31">
        <f t="shared" si="51"/>
        <v>1395</v>
      </c>
      <c r="S1599" s="29">
        <f>IF($Q1599&lt;Parâmetros!$E$19,$G1599-1,$G1599)</f>
        <v>46265</v>
      </c>
    </row>
    <row r="1600" spans="1:19" ht="15" customHeight="1" x14ac:dyDescent="0.25">
      <c r="A1600" s="122">
        <v>55420</v>
      </c>
      <c r="B1600" s="65" t="s">
        <v>357</v>
      </c>
      <c r="C1600" s="65" t="s">
        <v>262</v>
      </c>
      <c r="D1600" s="66">
        <v>46272</v>
      </c>
      <c r="E1600" s="67">
        <v>3.1</v>
      </c>
      <c r="F1600" s="65" t="s">
        <v>255</v>
      </c>
      <c r="G1600" s="66">
        <v>46266</v>
      </c>
      <c r="H1600">
        <v>40510715</v>
      </c>
      <c r="I1600">
        <v>10</v>
      </c>
      <c r="J1600" s="65" t="s">
        <v>2567</v>
      </c>
      <c r="K1600" s="65" t="s">
        <v>2568</v>
      </c>
      <c r="L1600" s="66">
        <v>46266</v>
      </c>
      <c r="M1600" s="65" t="s">
        <v>261</v>
      </c>
      <c r="N1600">
        <v>3002997</v>
      </c>
      <c r="O1600" s="65" t="s">
        <v>296</v>
      </c>
      <c r="P1600" s="66">
        <v>46272</v>
      </c>
      <c r="Q1600" s="31">
        <f t="shared" si="50"/>
        <v>950</v>
      </c>
      <c r="R1600" s="31">
        <f t="shared" si="51"/>
        <v>1140</v>
      </c>
      <c r="S1600" s="29">
        <f>IF($Q1600&lt;Parâmetros!$E$19,$G1600-1,$G1600)</f>
        <v>46266</v>
      </c>
    </row>
    <row r="1601" spans="1:19" ht="15" customHeight="1" x14ac:dyDescent="0.25">
      <c r="A1601" s="122">
        <v>55420</v>
      </c>
      <c r="B1601" s="65" t="s">
        <v>357</v>
      </c>
      <c r="C1601" s="65" t="s">
        <v>262</v>
      </c>
      <c r="D1601" s="66">
        <v>46267</v>
      </c>
      <c r="E1601" s="67">
        <v>3</v>
      </c>
      <c r="F1601" s="65" t="s">
        <v>255</v>
      </c>
      <c r="G1601" s="66">
        <v>46266</v>
      </c>
      <c r="H1601">
        <v>40510715</v>
      </c>
      <c r="I1601">
        <v>10</v>
      </c>
      <c r="J1601" s="65" t="s">
        <v>1069</v>
      </c>
      <c r="K1601" s="65" t="s">
        <v>1070</v>
      </c>
      <c r="L1601" s="66">
        <v>46266</v>
      </c>
      <c r="M1601" s="65" t="s">
        <v>261</v>
      </c>
      <c r="N1601">
        <v>3002997</v>
      </c>
      <c r="O1601" s="65" t="s">
        <v>259</v>
      </c>
      <c r="P1601" s="66">
        <v>46267</v>
      </c>
      <c r="Q1601" s="31">
        <f t="shared" si="50"/>
        <v>1200</v>
      </c>
      <c r="R1601" s="31">
        <f t="shared" si="51"/>
        <v>1380</v>
      </c>
      <c r="S1601" s="29">
        <f>IF($Q1601&lt;Parâmetros!$E$19,$G1601-1,$G1601)</f>
        <v>46266</v>
      </c>
    </row>
    <row r="1602" spans="1:19" ht="15" customHeight="1" x14ac:dyDescent="0.25">
      <c r="A1602" s="122">
        <v>55420</v>
      </c>
      <c r="B1602" s="65" t="s">
        <v>357</v>
      </c>
      <c r="C1602" s="65" t="s">
        <v>262</v>
      </c>
      <c r="D1602" s="66">
        <v>46267</v>
      </c>
      <c r="E1602" s="67">
        <v>19.75</v>
      </c>
      <c r="F1602" s="65" t="s">
        <v>255</v>
      </c>
      <c r="G1602" s="66">
        <v>46266</v>
      </c>
      <c r="H1602">
        <v>40510715</v>
      </c>
      <c r="I1602">
        <v>10</v>
      </c>
      <c r="J1602" s="65" t="s">
        <v>1071</v>
      </c>
      <c r="K1602" s="65" t="s">
        <v>1072</v>
      </c>
      <c r="L1602" s="66">
        <v>46267</v>
      </c>
      <c r="M1602" s="65" t="s">
        <v>261</v>
      </c>
      <c r="N1602">
        <v>3002997</v>
      </c>
      <c r="O1602" s="65" t="s">
        <v>259</v>
      </c>
      <c r="P1602" s="66">
        <v>46267</v>
      </c>
      <c r="Q1602" s="31">
        <f t="shared" si="50"/>
        <v>1206</v>
      </c>
      <c r="R1602" s="31">
        <f t="shared" si="51"/>
        <v>951</v>
      </c>
      <c r="S1602" s="29">
        <f>IF($Q1602&lt;Parâmetros!$E$19,$G1602-1,$G1602)</f>
        <v>46266</v>
      </c>
    </row>
    <row r="1603" spans="1:19" ht="15" customHeight="1" x14ac:dyDescent="0.25">
      <c r="A1603" s="122">
        <v>55420</v>
      </c>
      <c r="B1603" s="65" t="s">
        <v>357</v>
      </c>
      <c r="C1603" s="65" t="s">
        <v>262</v>
      </c>
      <c r="D1603" s="66">
        <v>46267</v>
      </c>
      <c r="E1603" s="67">
        <v>-19.75</v>
      </c>
      <c r="F1603" s="65" t="s">
        <v>255</v>
      </c>
      <c r="G1603" s="66">
        <v>46266</v>
      </c>
      <c r="H1603">
        <v>40510715</v>
      </c>
      <c r="I1603">
        <v>10</v>
      </c>
      <c r="J1603" s="65" t="s">
        <v>1071</v>
      </c>
      <c r="K1603" s="65" t="s">
        <v>1072</v>
      </c>
      <c r="L1603" s="66">
        <v>46267</v>
      </c>
      <c r="M1603" s="65" t="s">
        <v>261</v>
      </c>
      <c r="N1603">
        <v>3002997</v>
      </c>
      <c r="O1603" s="65" t="s">
        <v>259</v>
      </c>
      <c r="P1603" s="66">
        <v>46267</v>
      </c>
      <c r="Q1603" s="31">
        <f t="shared" si="50"/>
        <v>1206</v>
      </c>
      <c r="R1603" s="31">
        <f t="shared" si="51"/>
        <v>951</v>
      </c>
      <c r="S1603" s="29">
        <f>IF($Q1603&lt;Parâmetros!$E$19,$G1603-1,$G1603)</f>
        <v>46266</v>
      </c>
    </row>
    <row r="1604" spans="1:19" ht="15" customHeight="1" x14ac:dyDescent="0.25">
      <c r="A1604" s="122">
        <v>55420</v>
      </c>
      <c r="B1604" s="65" t="s">
        <v>357</v>
      </c>
      <c r="C1604" s="65" t="s">
        <v>262</v>
      </c>
      <c r="D1604" s="66">
        <v>46267</v>
      </c>
      <c r="E1604" s="67">
        <v>6.76</v>
      </c>
      <c r="F1604" s="65" t="s">
        <v>255</v>
      </c>
      <c r="G1604" s="66">
        <v>46267</v>
      </c>
      <c r="H1604">
        <v>40505866</v>
      </c>
      <c r="I1604">
        <v>20</v>
      </c>
      <c r="J1604" s="65" t="s">
        <v>1073</v>
      </c>
      <c r="K1604" s="65" t="s">
        <v>1074</v>
      </c>
      <c r="L1604" s="66">
        <v>46267</v>
      </c>
      <c r="M1604" s="65" t="s">
        <v>261</v>
      </c>
      <c r="N1604" s="65" t="s">
        <v>264</v>
      </c>
      <c r="O1604" s="65" t="s">
        <v>259</v>
      </c>
      <c r="P1604" s="66">
        <v>46267</v>
      </c>
      <c r="Q1604" s="31">
        <f t="shared" si="50"/>
        <v>954</v>
      </c>
      <c r="R1604" s="31">
        <f t="shared" si="51"/>
        <v>1360</v>
      </c>
      <c r="S1604" s="29">
        <f>IF($Q1604&lt;Parâmetros!$E$19,$G1604-1,$G1604)</f>
        <v>46267</v>
      </c>
    </row>
    <row r="1605" spans="1:19" ht="15" customHeight="1" x14ac:dyDescent="0.25">
      <c r="A1605" s="122">
        <v>55420</v>
      </c>
      <c r="B1605" s="65" t="s">
        <v>357</v>
      </c>
      <c r="C1605" s="65" t="s">
        <v>262</v>
      </c>
      <c r="D1605" s="66">
        <v>46268</v>
      </c>
      <c r="E1605" s="67">
        <v>5.63</v>
      </c>
      <c r="F1605" s="65" t="s">
        <v>255</v>
      </c>
      <c r="G1605" s="66">
        <v>46268</v>
      </c>
      <c r="H1605">
        <v>40499074</v>
      </c>
      <c r="I1605">
        <v>10</v>
      </c>
      <c r="J1605" s="65" t="s">
        <v>677</v>
      </c>
      <c r="K1605" s="65" t="s">
        <v>1274</v>
      </c>
      <c r="L1605" s="66">
        <v>46268</v>
      </c>
      <c r="M1605" s="65" t="s">
        <v>261</v>
      </c>
      <c r="N1605" s="65" t="s">
        <v>264</v>
      </c>
      <c r="O1605" s="65" t="s">
        <v>259</v>
      </c>
      <c r="P1605" s="66">
        <v>46268</v>
      </c>
      <c r="Q1605" s="31">
        <f t="shared" si="50"/>
        <v>970</v>
      </c>
      <c r="R1605" s="31">
        <f t="shared" si="51"/>
        <v>1307</v>
      </c>
      <c r="S1605" s="29">
        <f>IF($Q1605&lt;Parâmetros!$E$19,$G1605-1,$G1605)</f>
        <v>46268</v>
      </c>
    </row>
    <row r="1606" spans="1:19" ht="15" customHeight="1" x14ac:dyDescent="0.25">
      <c r="A1606" s="122">
        <v>55420</v>
      </c>
      <c r="B1606" s="65" t="s">
        <v>357</v>
      </c>
      <c r="C1606" s="65" t="s">
        <v>262</v>
      </c>
      <c r="D1606" s="66">
        <v>46268</v>
      </c>
      <c r="E1606" s="67">
        <v>1</v>
      </c>
      <c r="F1606" s="65" t="s">
        <v>255</v>
      </c>
      <c r="G1606" s="66">
        <v>46268</v>
      </c>
      <c r="H1606">
        <v>40470256</v>
      </c>
      <c r="I1606">
        <v>40</v>
      </c>
      <c r="J1606" s="65" t="s">
        <v>1275</v>
      </c>
      <c r="K1606" s="65" t="s">
        <v>1276</v>
      </c>
      <c r="L1606" s="66">
        <v>46268</v>
      </c>
      <c r="M1606" s="65" t="s">
        <v>261</v>
      </c>
      <c r="N1606" s="65" t="s">
        <v>264</v>
      </c>
      <c r="O1606" s="65" t="s">
        <v>259</v>
      </c>
      <c r="P1606" s="66">
        <v>46268</v>
      </c>
      <c r="Q1606" s="31">
        <f t="shared" si="50"/>
        <v>1313</v>
      </c>
      <c r="R1606" s="31">
        <f t="shared" si="51"/>
        <v>1373</v>
      </c>
      <c r="S1606" s="29">
        <f>IF($Q1606&lt;Parâmetros!$E$19,$G1606-1,$G1606)</f>
        <v>46268</v>
      </c>
    </row>
    <row r="1607" spans="1:19" ht="15" customHeight="1" x14ac:dyDescent="0.25">
      <c r="A1607" s="122">
        <v>55420</v>
      </c>
      <c r="B1607" s="65" t="s">
        <v>357</v>
      </c>
      <c r="C1607" s="65" t="s">
        <v>262</v>
      </c>
      <c r="D1607" s="66">
        <v>46270</v>
      </c>
      <c r="E1607" s="67">
        <v>0.33</v>
      </c>
      <c r="F1607" s="65" t="s">
        <v>255</v>
      </c>
      <c r="G1607" s="66">
        <v>46270</v>
      </c>
      <c r="H1607">
        <v>40493904</v>
      </c>
      <c r="I1607">
        <v>10</v>
      </c>
      <c r="J1607" s="65" t="s">
        <v>2076</v>
      </c>
      <c r="K1607" s="65" t="s">
        <v>2077</v>
      </c>
      <c r="L1607" s="66">
        <v>46270</v>
      </c>
      <c r="M1607" s="65" t="s">
        <v>258</v>
      </c>
      <c r="N1607">
        <v>3005533</v>
      </c>
      <c r="O1607" s="65" t="s">
        <v>259</v>
      </c>
      <c r="P1607" s="66">
        <v>46270</v>
      </c>
      <c r="Q1607" s="31">
        <f t="shared" si="50"/>
        <v>947</v>
      </c>
      <c r="R1607" s="31">
        <f t="shared" si="51"/>
        <v>967</v>
      </c>
      <c r="S1607" s="29">
        <f>IF($Q1607&lt;Parâmetros!$E$19,$G1607-1,$G1607)</f>
        <v>46270</v>
      </c>
    </row>
    <row r="1608" spans="1:19" ht="15" customHeight="1" x14ac:dyDescent="0.25">
      <c r="A1608" s="122">
        <v>55420</v>
      </c>
      <c r="B1608" s="65" t="s">
        <v>357</v>
      </c>
      <c r="C1608" s="65" t="s">
        <v>262</v>
      </c>
      <c r="D1608" s="66">
        <v>46270</v>
      </c>
      <c r="E1608" s="67">
        <v>0.68</v>
      </c>
      <c r="F1608" s="65" t="s">
        <v>255</v>
      </c>
      <c r="G1608" s="66">
        <v>46270</v>
      </c>
      <c r="H1608">
        <v>40494363</v>
      </c>
      <c r="I1608">
        <v>10</v>
      </c>
      <c r="J1608" s="65" t="s">
        <v>2078</v>
      </c>
      <c r="K1608" s="65" t="s">
        <v>2079</v>
      </c>
      <c r="L1608" s="66">
        <v>46270</v>
      </c>
      <c r="M1608" s="65" t="s">
        <v>258</v>
      </c>
      <c r="N1608">
        <v>3007034</v>
      </c>
      <c r="O1608" s="65" t="s">
        <v>259</v>
      </c>
      <c r="P1608" s="66">
        <v>46270</v>
      </c>
      <c r="Q1608" s="31">
        <f t="shared" si="50"/>
        <v>968</v>
      </c>
      <c r="R1608" s="31">
        <f t="shared" si="51"/>
        <v>1008</v>
      </c>
      <c r="S1608" s="29">
        <f>IF($Q1608&lt;Parâmetros!$E$19,$G1608-1,$G1608)</f>
        <v>46270</v>
      </c>
    </row>
    <row r="1609" spans="1:19" ht="15" customHeight="1" x14ac:dyDescent="0.25">
      <c r="A1609" s="122">
        <v>55420</v>
      </c>
      <c r="B1609" s="65" t="s">
        <v>357</v>
      </c>
      <c r="C1609" s="65" t="s">
        <v>262</v>
      </c>
      <c r="D1609" s="66">
        <v>46270</v>
      </c>
      <c r="E1609" s="67">
        <v>0.38</v>
      </c>
      <c r="F1609" s="65" t="s">
        <v>255</v>
      </c>
      <c r="G1609" s="66">
        <v>46270</v>
      </c>
      <c r="H1609">
        <v>40494364</v>
      </c>
      <c r="I1609">
        <v>10</v>
      </c>
      <c r="J1609" s="65" t="s">
        <v>2080</v>
      </c>
      <c r="K1609" s="65" t="s">
        <v>2081</v>
      </c>
      <c r="L1609" s="66">
        <v>46270</v>
      </c>
      <c r="M1609" s="65" t="s">
        <v>258</v>
      </c>
      <c r="N1609">
        <v>3007285</v>
      </c>
      <c r="O1609" s="65" t="s">
        <v>259</v>
      </c>
      <c r="P1609" s="66">
        <v>46270</v>
      </c>
      <c r="Q1609" s="31">
        <f t="shared" si="50"/>
        <v>1009</v>
      </c>
      <c r="R1609" s="31">
        <f t="shared" si="51"/>
        <v>1032</v>
      </c>
      <c r="S1609" s="29">
        <f>IF($Q1609&lt;Parâmetros!$E$19,$G1609-1,$G1609)</f>
        <v>46270</v>
      </c>
    </row>
    <row r="1610" spans="1:19" ht="15" customHeight="1" x14ac:dyDescent="0.25">
      <c r="A1610" s="122">
        <v>55420</v>
      </c>
      <c r="B1610" s="65" t="s">
        <v>357</v>
      </c>
      <c r="C1610" s="65" t="s">
        <v>262</v>
      </c>
      <c r="D1610" s="66">
        <v>46270</v>
      </c>
      <c r="E1610" s="67">
        <v>0.23</v>
      </c>
      <c r="F1610" s="65" t="s">
        <v>255</v>
      </c>
      <c r="G1610" s="66">
        <v>46270</v>
      </c>
      <c r="H1610">
        <v>40494367</v>
      </c>
      <c r="I1610">
        <v>10</v>
      </c>
      <c r="J1610" s="65" t="s">
        <v>2082</v>
      </c>
      <c r="K1610" s="65" t="s">
        <v>2083</v>
      </c>
      <c r="L1610" s="66">
        <v>46270</v>
      </c>
      <c r="M1610" s="65" t="s">
        <v>258</v>
      </c>
      <c r="N1610">
        <v>3007030</v>
      </c>
      <c r="O1610" s="65" t="s">
        <v>259</v>
      </c>
      <c r="P1610" s="66">
        <v>46270</v>
      </c>
      <c r="Q1610" s="31">
        <f t="shared" si="50"/>
        <v>1033</v>
      </c>
      <c r="R1610" s="31">
        <f t="shared" si="51"/>
        <v>1047</v>
      </c>
      <c r="S1610" s="29">
        <f>IF($Q1610&lt;Parâmetros!$E$19,$G1610-1,$G1610)</f>
        <v>46270</v>
      </c>
    </row>
    <row r="1611" spans="1:19" ht="15" customHeight="1" x14ac:dyDescent="0.25">
      <c r="A1611" s="122">
        <v>55420</v>
      </c>
      <c r="B1611" s="65" t="s">
        <v>357</v>
      </c>
      <c r="C1611" s="65" t="s">
        <v>262</v>
      </c>
      <c r="D1611" s="66">
        <v>46270</v>
      </c>
      <c r="E1611" s="67">
        <v>0.8</v>
      </c>
      <c r="F1611" s="65" t="s">
        <v>255</v>
      </c>
      <c r="G1611" s="66">
        <v>46270</v>
      </c>
      <c r="H1611">
        <v>40494427</v>
      </c>
      <c r="I1611">
        <v>10</v>
      </c>
      <c r="J1611" s="65" t="s">
        <v>2084</v>
      </c>
      <c r="K1611" s="65" t="s">
        <v>2085</v>
      </c>
      <c r="L1611" s="66">
        <v>46270</v>
      </c>
      <c r="M1611" s="65" t="s">
        <v>258</v>
      </c>
      <c r="N1611">
        <v>3005161</v>
      </c>
      <c r="O1611" s="65" t="s">
        <v>259</v>
      </c>
      <c r="P1611" s="66">
        <v>46270</v>
      </c>
      <c r="Q1611" s="31">
        <f t="shared" si="50"/>
        <v>1048</v>
      </c>
      <c r="R1611" s="31">
        <f t="shared" si="51"/>
        <v>1096</v>
      </c>
      <c r="S1611" s="29">
        <f>IF($Q1611&lt;Parâmetros!$E$19,$G1611-1,$G1611)</f>
        <v>46270</v>
      </c>
    </row>
    <row r="1612" spans="1:19" ht="15" customHeight="1" x14ac:dyDescent="0.25">
      <c r="A1612" s="122">
        <v>55420</v>
      </c>
      <c r="B1612" s="65" t="s">
        <v>357</v>
      </c>
      <c r="C1612" s="65" t="s">
        <v>262</v>
      </c>
      <c r="D1612" s="66">
        <v>46270</v>
      </c>
      <c r="E1612" s="67">
        <v>0.4</v>
      </c>
      <c r="F1612" s="65" t="s">
        <v>255</v>
      </c>
      <c r="G1612" s="66">
        <v>46270</v>
      </c>
      <c r="H1612">
        <v>40494428</v>
      </c>
      <c r="I1612">
        <v>10</v>
      </c>
      <c r="J1612" s="65" t="s">
        <v>2086</v>
      </c>
      <c r="K1612" s="65" t="s">
        <v>2087</v>
      </c>
      <c r="L1612" s="66">
        <v>46270</v>
      </c>
      <c r="M1612" s="65" t="s">
        <v>258</v>
      </c>
      <c r="N1612">
        <v>3002831</v>
      </c>
      <c r="O1612" s="65" t="s">
        <v>259</v>
      </c>
      <c r="P1612" s="66">
        <v>46270</v>
      </c>
      <c r="Q1612" s="31">
        <f t="shared" si="50"/>
        <v>1096</v>
      </c>
      <c r="R1612" s="31">
        <f t="shared" si="51"/>
        <v>1120</v>
      </c>
      <c r="S1612" s="29">
        <f>IF($Q1612&lt;Parâmetros!$E$19,$G1612-1,$G1612)</f>
        <v>46270</v>
      </c>
    </row>
    <row r="1613" spans="1:19" ht="15" customHeight="1" x14ac:dyDescent="0.25">
      <c r="A1613" s="122">
        <v>55420</v>
      </c>
      <c r="B1613" s="65" t="s">
        <v>357</v>
      </c>
      <c r="C1613" s="65" t="s">
        <v>262</v>
      </c>
      <c r="D1613" s="66">
        <v>46270</v>
      </c>
      <c r="E1613" s="67">
        <v>0.28999999999999998</v>
      </c>
      <c r="F1613" s="65" t="s">
        <v>255</v>
      </c>
      <c r="G1613" s="66">
        <v>46270</v>
      </c>
      <c r="H1613">
        <v>40494430</v>
      </c>
      <c r="I1613">
        <v>10</v>
      </c>
      <c r="J1613" s="65" t="s">
        <v>2088</v>
      </c>
      <c r="K1613" s="65" t="s">
        <v>2089</v>
      </c>
      <c r="L1613" s="66">
        <v>46270</v>
      </c>
      <c r="M1613" s="65" t="s">
        <v>258</v>
      </c>
      <c r="N1613">
        <v>3010417</v>
      </c>
      <c r="O1613" s="65" t="s">
        <v>259</v>
      </c>
      <c r="P1613" s="66">
        <v>46270</v>
      </c>
      <c r="Q1613" s="31">
        <f t="shared" si="50"/>
        <v>1121</v>
      </c>
      <c r="R1613" s="31">
        <f t="shared" si="51"/>
        <v>1138</v>
      </c>
      <c r="S1613" s="29">
        <f>IF($Q1613&lt;Parâmetros!$E$19,$G1613-1,$G1613)</f>
        <v>46270</v>
      </c>
    </row>
    <row r="1614" spans="1:19" ht="15" customHeight="1" x14ac:dyDescent="0.25">
      <c r="A1614" s="122">
        <v>55420</v>
      </c>
      <c r="B1614" s="65" t="s">
        <v>357</v>
      </c>
      <c r="C1614" s="65" t="s">
        <v>262</v>
      </c>
      <c r="D1614" s="66">
        <v>46270</v>
      </c>
      <c r="E1614" s="67">
        <v>0.45</v>
      </c>
      <c r="F1614" s="65" t="s">
        <v>255</v>
      </c>
      <c r="G1614" s="66">
        <v>46270</v>
      </c>
      <c r="H1614">
        <v>40494435</v>
      </c>
      <c r="I1614">
        <v>10</v>
      </c>
      <c r="J1614" s="65" t="s">
        <v>2090</v>
      </c>
      <c r="K1614" s="65" t="s">
        <v>2091</v>
      </c>
      <c r="L1614" s="66">
        <v>46270</v>
      </c>
      <c r="M1614" s="65" t="s">
        <v>258</v>
      </c>
      <c r="N1614">
        <v>3010415</v>
      </c>
      <c r="O1614" s="65" t="s">
        <v>259</v>
      </c>
      <c r="P1614" s="66">
        <v>46270</v>
      </c>
      <c r="Q1614" s="31">
        <f t="shared" si="50"/>
        <v>1139</v>
      </c>
      <c r="R1614" s="31">
        <f t="shared" si="51"/>
        <v>1166</v>
      </c>
      <c r="S1614" s="29">
        <f>IF($Q1614&lt;Parâmetros!$E$19,$G1614-1,$G1614)</f>
        <v>46270</v>
      </c>
    </row>
    <row r="1615" spans="1:19" ht="15" customHeight="1" x14ac:dyDescent="0.25">
      <c r="A1615" s="122">
        <v>55420</v>
      </c>
      <c r="B1615" s="65" t="s">
        <v>357</v>
      </c>
      <c r="C1615" s="65" t="s">
        <v>262</v>
      </c>
      <c r="D1615" s="66">
        <v>46270</v>
      </c>
      <c r="E1615" s="67">
        <v>0.45</v>
      </c>
      <c r="F1615" s="65" t="s">
        <v>255</v>
      </c>
      <c r="G1615" s="66">
        <v>46270</v>
      </c>
      <c r="H1615">
        <v>40494512</v>
      </c>
      <c r="I1615">
        <v>10</v>
      </c>
      <c r="J1615" s="65" t="s">
        <v>2092</v>
      </c>
      <c r="K1615" s="65" t="s">
        <v>2093</v>
      </c>
      <c r="L1615" s="66">
        <v>46270</v>
      </c>
      <c r="M1615" s="65" t="s">
        <v>258</v>
      </c>
      <c r="N1615">
        <v>3009384</v>
      </c>
      <c r="O1615" s="65" t="s">
        <v>259</v>
      </c>
      <c r="P1615" s="66">
        <v>46270</v>
      </c>
      <c r="Q1615" s="31">
        <f t="shared" si="50"/>
        <v>1166</v>
      </c>
      <c r="R1615" s="31">
        <f t="shared" si="51"/>
        <v>1194</v>
      </c>
      <c r="S1615" s="29">
        <f>IF($Q1615&lt;Parâmetros!$E$19,$G1615-1,$G1615)</f>
        <v>46270</v>
      </c>
    </row>
    <row r="1616" spans="1:19" ht="15" customHeight="1" x14ac:dyDescent="0.25">
      <c r="A1616" s="122">
        <v>55420</v>
      </c>
      <c r="B1616" s="65" t="s">
        <v>357</v>
      </c>
      <c r="C1616" s="65" t="s">
        <v>262</v>
      </c>
      <c r="D1616" s="66">
        <v>46270</v>
      </c>
      <c r="E1616" s="67">
        <v>0.37</v>
      </c>
      <c r="F1616" s="65" t="s">
        <v>255</v>
      </c>
      <c r="G1616" s="66">
        <v>46270</v>
      </c>
      <c r="H1616">
        <v>40494514</v>
      </c>
      <c r="I1616">
        <v>10</v>
      </c>
      <c r="J1616" s="65" t="s">
        <v>2094</v>
      </c>
      <c r="K1616" s="65" t="s">
        <v>2095</v>
      </c>
      <c r="L1616" s="66">
        <v>46270</v>
      </c>
      <c r="M1616" s="65" t="s">
        <v>258</v>
      </c>
      <c r="N1616">
        <v>3010880</v>
      </c>
      <c r="O1616" s="65" t="s">
        <v>259</v>
      </c>
      <c r="P1616" s="66">
        <v>46270</v>
      </c>
      <c r="Q1616" s="31">
        <f t="shared" si="50"/>
        <v>1194</v>
      </c>
      <c r="R1616" s="31">
        <f t="shared" si="51"/>
        <v>1217</v>
      </c>
      <c r="S1616" s="29">
        <f>IF($Q1616&lt;Parâmetros!$E$19,$G1616-1,$G1616)</f>
        <v>46270</v>
      </c>
    </row>
    <row r="1617" spans="1:19" ht="15" customHeight="1" x14ac:dyDescent="0.25">
      <c r="A1617" s="122">
        <v>55420</v>
      </c>
      <c r="B1617" s="65" t="s">
        <v>357</v>
      </c>
      <c r="C1617" s="65" t="s">
        <v>262</v>
      </c>
      <c r="D1617" s="66">
        <v>46270</v>
      </c>
      <c r="E1617" s="67">
        <v>0.32</v>
      </c>
      <c r="F1617" s="65" t="s">
        <v>255</v>
      </c>
      <c r="G1617" s="66">
        <v>46270</v>
      </c>
      <c r="H1617">
        <v>40494529</v>
      </c>
      <c r="I1617">
        <v>10</v>
      </c>
      <c r="J1617" s="65" t="s">
        <v>2096</v>
      </c>
      <c r="K1617" s="65" t="s">
        <v>2097</v>
      </c>
      <c r="L1617" s="66">
        <v>46270</v>
      </c>
      <c r="M1617" s="65" t="s">
        <v>258</v>
      </c>
      <c r="N1617">
        <v>3011249</v>
      </c>
      <c r="O1617" s="65" t="s">
        <v>259</v>
      </c>
      <c r="P1617" s="66">
        <v>46270</v>
      </c>
      <c r="Q1617" s="31">
        <f t="shared" si="50"/>
        <v>1217</v>
      </c>
      <c r="R1617" s="31">
        <f t="shared" si="51"/>
        <v>1236</v>
      </c>
      <c r="S1617" s="29">
        <f>IF($Q1617&lt;Parâmetros!$E$19,$G1617-1,$G1617)</f>
        <v>46270</v>
      </c>
    </row>
    <row r="1618" spans="1:19" ht="15" customHeight="1" x14ac:dyDescent="0.25">
      <c r="A1618" s="122">
        <v>55420</v>
      </c>
      <c r="B1618" s="65" t="s">
        <v>357</v>
      </c>
      <c r="C1618" s="65" t="s">
        <v>262</v>
      </c>
      <c r="D1618" s="66">
        <v>46270</v>
      </c>
      <c r="E1618" s="67">
        <v>0.3</v>
      </c>
      <c r="F1618" s="65" t="s">
        <v>255</v>
      </c>
      <c r="G1618" s="66">
        <v>46270</v>
      </c>
      <c r="H1618">
        <v>40494550</v>
      </c>
      <c r="I1618">
        <v>10</v>
      </c>
      <c r="J1618" s="65" t="s">
        <v>2098</v>
      </c>
      <c r="K1618" s="65" t="s">
        <v>2099</v>
      </c>
      <c r="L1618" s="66">
        <v>46270</v>
      </c>
      <c r="M1618" s="65" t="s">
        <v>258</v>
      </c>
      <c r="N1618">
        <v>3011376</v>
      </c>
      <c r="O1618" s="65" t="s">
        <v>259</v>
      </c>
      <c r="P1618" s="66">
        <v>46270</v>
      </c>
      <c r="Q1618" s="31">
        <f t="shared" si="50"/>
        <v>1237</v>
      </c>
      <c r="R1618" s="31">
        <f t="shared" si="51"/>
        <v>1255</v>
      </c>
      <c r="S1618" s="29">
        <f>IF($Q1618&lt;Parâmetros!$E$19,$G1618-1,$G1618)</f>
        <v>46270</v>
      </c>
    </row>
    <row r="1619" spans="1:19" ht="15" customHeight="1" x14ac:dyDescent="0.25">
      <c r="A1619" s="122">
        <v>55420</v>
      </c>
      <c r="B1619" s="65" t="s">
        <v>357</v>
      </c>
      <c r="C1619" s="65" t="s">
        <v>262</v>
      </c>
      <c r="D1619" s="66">
        <v>46270</v>
      </c>
      <c r="E1619" s="67">
        <v>0.34</v>
      </c>
      <c r="F1619" s="65" t="s">
        <v>255</v>
      </c>
      <c r="G1619" s="66">
        <v>46270</v>
      </c>
      <c r="H1619">
        <v>40494551</v>
      </c>
      <c r="I1619">
        <v>10</v>
      </c>
      <c r="J1619" s="65" t="s">
        <v>2100</v>
      </c>
      <c r="K1619" s="65" t="s">
        <v>2101</v>
      </c>
      <c r="L1619" s="66">
        <v>46270</v>
      </c>
      <c r="M1619" s="65" t="s">
        <v>258</v>
      </c>
      <c r="N1619">
        <v>3011533</v>
      </c>
      <c r="O1619" s="65" t="s">
        <v>259</v>
      </c>
      <c r="P1619" s="66">
        <v>46270</v>
      </c>
      <c r="Q1619" s="31">
        <f t="shared" si="50"/>
        <v>1255</v>
      </c>
      <c r="R1619" s="31">
        <f t="shared" si="51"/>
        <v>1276</v>
      </c>
      <c r="S1619" s="29">
        <f>IF($Q1619&lt;Parâmetros!$E$19,$G1619-1,$G1619)</f>
        <v>46270</v>
      </c>
    </row>
    <row r="1620" spans="1:19" ht="15" customHeight="1" x14ac:dyDescent="0.25">
      <c r="A1620" s="122">
        <v>55420</v>
      </c>
      <c r="B1620" s="65" t="s">
        <v>357</v>
      </c>
      <c r="C1620" s="65" t="s">
        <v>262</v>
      </c>
      <c r="D1620" s="66">
        <v>46270</v>
      </c>
      <c r="E1620" s="67">
        <v>0.35</v>
      </c>
      <c r="F1620" s="65" t="s">
        <v>255</v>
      </c>
      <c r="G1620" s="66">
        <v>46270</v>
      </c>
      <c r="H1620">
        <v>40496853</v>
      </c>
      <c r="I1620">
        <v>10</v>
      </c>
      <c r="J1620" s="65" t="s">
        <v>2102</v>
      </c>
      <c r="K1620" s="65" t="s">
        <v>2103</v>
      </c>
      <c r="L1620" s="66">
        <v>46270</v>
      </c>
      <c r="M1620" s="65" t="s">
        <v>258</v>
      </c>
      <c r="N1620">
        <v>3001829</v>
      </c>
      <c r="O1620" s="65" t="s">
        <v>259</v>
      </c>
      <c r="P1620" s="66">
        <v>46270</v>
      </c>
      <c r="Q1620" s="31">
        <f t="shared" si="50"/>
        <v>1277</v>
      </c>
      <c r="R1620" s="31">
        <f t="shared" si="51"/>
        <v>1298</v>
      </c>
      <c r="S1620" s="29">
        <f>IF($Q1620&lt;Parâmetros!$E$19,$G1620-1,$G1620)</f>
        <v>46270</v>
      </c>
    </row>
    <row r="1621" spans="1:19" ht="15" customHeight="1" x14ac:dyDescent="0.25">
      <c r="A1621" s="122">
        <v>55420</v>
      </c>
      <c r="B1621" s="65" t="s">
        <v>357</v>
      </c>
      <c r="C1621" s="65" t="s">
        <v>262</v>
      </c>
      <c r="D1621" s="66">
        <v>46270</v>
      </c>
      <c r="E1621" s="67">
        <v>0.28000000000000003</v>
      </c>
      <c r="F1621" s="65" t="s">
        <v>255</v>
      </c>
      <c r="G1621" s="66">
        <v>46270</v>
      </c>
      <c r="H1621">
        <v>40507732</v>
      </c>
      <c r="I1621">
        <v>10</v>
      </c>
      <c r="J1621" s="65" t="s">
        <v>2104</v>
      </c>
      <c r="K1621" s="65" t="s">
        <v>2105</v>
      </c>
      <c r="L1621" s="66">
        <v>46270</v>
      </c>
      <c r="M1621" s="65" t="s">
        <v>258</v>
      </c>
      <c r="N1621">
        <v>3002778</v>
      </c>
      <c r="O1621" s="65" t="s">
        <v>259</v>
      </c>
      <c r="P1621" s="66">
        <v>46270</v>
      </c>
      <c r="Q1621" s="31">
        <f t="shared" si="50"/>
        <v>1303</v>
      </c>
      <c r="R1621" s="31">
        <f t="shared" si="51"/>
        <v>1319</v>
      </c>
      <c r="S1621" s="29">
        <f>IF($Q1621&lt;Parâmetros!$E$19,$G1621-1,$G1621)</f>
        <v>46270</v>
      </c>
    </row>
    <row r="1622" spans="1:19" ht="15" customHeight="1" x14ac:dyDescent="0.25">
      <c r="A1622" s="122">
        <v>55420</v>
      </c>
      <c r="B1622" s="65" t="s">
        <v>357</v>
      </c>
      <c r="C1622" s="65" t="s">
        <v>262</v>
      </c>
      <c r="D1622" s="66">
        <v>46270</v>
      </c>
      <c r="E1622" s="67">
        <v>0.27</v>
      </c>
      <c r="F1622" s="65" t="s">
        <v>255</v>
      </c>
      <c r="G1622" s="66">
        <v>46270</v>
      </c>
      <c r="H1622">
        <v>40507741</v>
      </c>
      <c r="I1622">
        <v>10</v>
      </c>
      <c r="J1622" s="65" t="s">
        <v>2106</v>
      </c>
      <c r="K1622" s="65" t="s">
        <v>1945</v>
      </c>
      <c r="L1622" s="66">
        <v>46270</v>
      </c>
      <c r="M1622" s="65" t="s">
        <v>258</v>
      </c>
      <c r="N1622">
        <v>3002629</v>
      </c>
      <c r="O1622" s="65" t="s">
        <v>259</v>
      </c>
      <c r="P1622" s="66">
        <v>46270</v>
      </c>
      <c r="Q1622" s="31">
        <f t="shared" si="50"/>
        <v>1320</v>
      </c>
      <c r="R1622" s="31">
        <f t="shared" si="51"/>
        <v>1337</v>
      </c>
      <c r="S1622" s="29">
        <f>IF($Q1622&lt;Parâmetros!$E$19,$G1622-1,$G1622)</f>
        <v>46270</v>
      </c>
    </row>
    <row r="1623" spans="1:19" ht="15" customHeight="1" x14ac:dyDescent="0.25">
      <c r="A1623" s="122">
        <v>55420</v>
      </c>
      <c r="B1623" s="65" t="s">
        <v>357</v>
      </c>
      <c r="C1623" s="65" t="s">
        <v>262</v>
      </c>
      <c r="D1623" s="66">
        <v>46270</v>
      </c>
      <c r="E1623" s="67">
        <v>0.25</v>
      </c>
      <c r="F1623" s="65" t="s">
        <v>255</v>
      </c>
      <c r="G1623" s="66">
        <v>46270</v>
      </c>
      <c r="H1623">
        <v>40507742</v>
      </c>
      <c r="I1623">
        <v>10</v>
      </c>
      <c r="J1623" s="65" t="s">
        <v>2107</v>
      </c>
      <c r="K1623" s="65" t="s">
        <v>2108</v>
      </c>
      <c r="L1623" s="66">
        <v>46270</v>
      </c>
      <c r="M1623" s="65" t="s">
        <v>258</v>
      </c>
      <c r="N1623">
        <v>3002630</v>
      </c>
      <c r="O1623" s="65" t="s">
        <v>259</v>
      </c>
      <c r="P1623" s="66">
        <v>46270</v>
      </c>
      <c r="Q1623" s="31">
        <f t="shared" si="50"/>
        <v>1337</v>
      </c>
      <c r="R1623" s="31">
        <f t="shared" si="51"/>
        <v>1352</v>
      </c>
      <c r="S1623" s="29">
        <f>IF($Q1623&lt;Parâmetros!$E$19,$G1623-1,$G1623)</f>
        <v>46270</v>
      </c>
    </row>
    <row r="1624" spans="1:19" ht="15" customHeight="1" x14ac:dyDescent="0.25">
      <c r="A1624" s="122">
        <v>55420</v>
      </c>
      <c r="B1624" s="65" t="s">
        <v>357</v>
      </c>
      <c r="C1624" s="65" t="s">
        <v>262</v>
      </c>
      <c r="D1624" s="66">
        <v>46270</v>
      </c>
      <c r="E1624" s="67">
        <v>0.22</v>
      </c>
      <c r="F1624" s="65" t="s">
        <v>255</v>
      </c>
      <c r="G1624" s="66">
        <v>46270</v>
      </c>
      <c r="H1624">
        <v>40507743</v>
      </c>
      <c r="I1624">
        <v>10</v>
      </c>
      <c r="J1624" s="65" t="s">
        <v>2109</v>
      </c>
      <c r="K1624" s="65" t="s">
        <v>2110</v>
      </c>
      <c r="L1624" s="66">
        <v>46270</v>
      </c>
      <c r="M1624" s="65" t="s">
        <v>258</v>
      </c>
      <c r="N1624">
        <v>3002846</v>
      </c>
      <c r="O1624" s="65" t="s">
        <v>259</v>
      </c>
      <c r="P1624" s="66">
        <v>46270</v>
      </c>
      <c r="Q1624" s="31">
        <f t="shared" si="50"/>
        <v>1353</v>
      </c>
      <c r="R1624" s="31">
        <f t="shared" si="51"/>
        <v>1366</v>
      </c>
      <c r="S1624" s="29">
        <f>IF($Q1624&lt;Parâmetros!$E$19,$G1624-1,$G1624)</f>
        <v>46270</v>
      </c>
    </row>
    <row r="1625" spans="1:19" ht="15" customHeight="1" x14ac:dyDescent="0.25">
      <c r="A1625" s="122">
        <v>55420</v>
      </c>
      <c r="B1625" s="65" t="s">
        <v>357</v>
      </c>
      <c r="C1625" s="65" t="s">
        <v>262</v>
      </c>
      <c r="D1625" s="66">
        <v>46271</v>
      </c>
      <c r="E1625" s="67">
        <v>1.87</v>
      </c>
      <c r="F1625" s="65" t="s">
        <v>255</v>
      </c>
      <c r="G1625" s="66">
        <v>46271</v>
      </c>
      <c r="H1625">
        <v>40496857</v>
      </c>
      <c r="I1625">
        <v>10</v>
      </c>
      <c r="J1625" s="65" t="s">
        <v>2111</v>
      </c>
      <c r="K1625" s="65" t="s">
        <v>2112</v>
      </c>
      <c r="L1625" s="66">
        <v>46271</v>
      </c>
      <c r="M1625" s="65" t="s">
        <v>258</v>
      </c>
      <c r="N1625">
        <v>3004776</v>
      </c>
      <c r="O1625" s="65" t="s">
        <v>259</v>
      </c>
      <c r="P1625" s="66">
        <v>46271</v>
      </c>
      <c r="Q1625" s="31">
        <f t="shared" si="50"/>
        <v>963</v>
      </c>
      <c r="R1625" s="31">
        <f t="shared" si="51"/>
        <v>1076</v>
      </c>
      <c r="S1625" s="29">
        <f>IF($Q1625&lt;Parâmetros!$E$19,$G1625-1,$G1625)</f>
        <v>46271</v>
      </c>
    </row>
    <row r="1626" spans="1:19" ht="15" customHeight="1" x14ac:dyDescent="0.25">
      <c r="A1626" s="122">
        <v>55420</v>
      </c>
      <c r="B1626" s="65" t="s">
        <v>357</v>
      </c>
      <c r="C1626" s="65" t="s">
        <v>262</v>
      </c>
      <c r="D1626" s="66">
        <v>46271</v>
      </c>
      <c r="E1626" s="67">
        <v>0.94</v>
      </c>
      <c r="F1626" s="65" t="s">
        <v>255</v>
      </c>
      <c r="G1626" s="66">
        <v>46271</v>
      </c>
      <c r="H1626">
        <v>40507744</v>
      </c>
      <c r="I1626">
        <v>10</v>
      </c>
      <c r="J1626" s="65" t="s">
        <v>2113</v>
      </c>
      <c r="K1626" s="65" t="s">
        <v>2114</v>
      </c>
      <c r="L1626" s="66">
        <v>46271</v>
      </c>
      <c r="M1626" s="65" t="s">
        <v>258</v>
      </c>
      <c r="N1626">
        <v>3002850</v>
      </c>
      <c r="O1626" s="65" t="s">
        <v>259</v>
      </c>
      <c r="P1626" s="66">
        <v>46271</v>
      </c>
      <c r="Q1626" s="31">
        <f t="shared" si="50"/>
        <v>1076</v>
      </c>
      <c r="R1626" s="31">
        <f t="shared" si="51"/>
        <v>1133</v>
      </c>
      <c r="S1626" s="29">
        <f>IF($Q1626&lt;Parâmetros!$E$19,$G1626-1,$G1626)</f>
        <v>46271</v>
      </c>
    </row>
    <row r="1627" spans="1:19" ht="15" customHeight="1" x14ac:dyDescent="0.25">
      <c r="A1627" s="122">
        <v>55420</v>
      </c>
      <c r="B1627" s="65" t="s">
        <v>357</v>
      </c>
      <c r="C1627" s="65" t="s">
        <v>262</v>
      </c>
      <c r="D1627" s="66">
        <v>46271</v>
      </c>
      <c r="E1627" s="67">
        <v>1.4</v>
      </c>
      <c r="F1627" s="65" t="s">
        <v>255</v>
      </c>
      <c r="G1627" s="66">
        <v>46271</v>
      </c>
      <c r="H1627">
        <v>40507745</v>
      </c>
      <c r="I1627">
        <v>10</v>
      </c>
      <c r="J1627" s="65" t="s">
        <v>2115</v>
      </c>
      <c r="K1627" s="65" t="s">
        <v>2116</v>
      </c>
      <c r="L1627" s="66">
        <v>46271</v>
      </c>
      <c r="M1627" s="65" t="s">
        <v>258</v>
      </c>
      <c r="N1627">
        <v>3002851</v>
      </c>
      <c r="O1627" s="65" t="s">
        <v>259</v>
      </c>
      <c r="P1627" s="66">
        <v>46271</v>
      </c>
      <c r="Q1627" s="31">
        <f t="shared" si="50"/>
        <v>1133</v>
      </c>
      <c r="R1627" s="31">
        <f t="shared" si="51"/>
        <v>1217</v>
      </c>
      <c r="S1627" s="29">
        <f>IF($Q1627&lt;Parâmetros!$E$19,$G1627-1,$G1627)</f>
        <v>46271</v>
      </c>
    </row>
    <row r="1628" spans="1:19" ht="15" customHeight="1" x14ac:dyDescent="0.25">
      <c r="A1628" s="122">
        <v>55420</v>
      </c>
      <c r="B1628" s="65" t="s">
        <v>357</v>
      </c>
      <c r="C1628" s="65" t="s">
        <v>262</v>
      </c>
      <c r="D1628" s="66">
        <v>46271</v>
      </c>
      <c r="E1628" s="67">
        <v>0.76</v>
      </c>
      <c r="F1628" s="65" t="s">
        <v>255</v>
      </c>
      <c r="G1628" s="66">
        <v>46271</v>
      </c>
      <c r="H1628">
        <v>40507746</v>
      </c>
      <c r="I1628">
        <v>10</v>
      </c>
      <c r="J1628" s="65" t="s">
        <v>2117</v>
      </c>
      <c r="K1628" s="65" t="s">
        <v>2118</v>
      </c>
      <c r="L1628" s="66">
        <v>46271</v>
      </c>
      <c r="M1628" s="65" t="s">
        <v>258</v>
      </c>
      <c r="N1628">
        <v>3002852</v>
      </c>
      <c r="O1628" s="65" t="s">
        <v>259</v>
      </c>
      <c r="P1628" s="66">
        <v>46271</v>
      </c>
      <c r="Q1628" s="31">
        <f t="shared" si="50"/>
        <v>1219</v>
      </c>
      <c r="R1628" s="31">
        <f t="shared" si="51"/>
        <v>1264</v>
      </c>
      <c r="S1628" s="29">
        <f>IF($Q1628&lt;Parâmetros!$E$19,$G1628-1,$G1628)</f>
        <v>46271</v>
      </c>
    </row>
    <row r="1629" spans="1:19" ht="15" customHeight="1" x14ac:dyDescent="0.25">
      <c r="A1629" s="122">
        <v>55420</v>
      </c>
      <c r="B1629" s="65" t="s">
        <v>357</v>
      </c>
      <c r="C1629" s="65" t="s">
        <v>262</v>
      </c>
      <c r="D1629" s="66">
        <v>46271</v>
      </c>
      <c r="E1629" s="67">
        <v>0.53</v>
      </c>
      <c r="F1629" s="65" t="s">
        <v>255</v>
      </c>
      <c r="G1629" s="66">
        <v>46271</v>
      </c>
      <c r="H1629">
        <v>40507748</v>
      </c>
      <c r="I1629">
        <v>10</v>
      </c>
      <c r="J1629" s="65" t="s">
        <v>2119</v>
      </c>
      <c r="K1629" s="65" t="s">
        <v>2120</v>
      </c>
      <c r="L1629" s="66">
        <v>46271</v>
      </c>
      <c r="M1629" s="65" t="s">
        <v>258</v>
      </c>
      <c r="N1629">
        <v>3002854</v>
      </c>
      <c r="O1629" s="65" t="s">
        <v>259</v>
      </c>
      <c r="P1629" s="66">
        <v>46271</v>
      </c>
      <c r="Q1629" s="31">
        <f t="shared" si="50"/>
        <v>1265</v>
      </c>
      <c r="R1629" s="31">
        <f t="shared" si="51"/>
        <v>1297</v>
      </c>
      <c r="S1629" s="29">
        <f>IF($Q1629&lt;Parâmetros!$E$19,$G1629-1,$G1629)</f>
        <v>46271</v>
      </c>
    </row>
    <row r="1630" spans="1:19" ht="15" customHeight="1" x14ac:dyDescent="0.25">
      <c r="A1630" s="122">
        <v>55420</v>
      </c>
      <c r="B1630" s="65" t="s">
        <v>357</v>
      </c>
      <c r="C1630" s="65" t="s">
        <v>262</v>
      </c>
      <c r="D1630" s="66">
        <v>46272</v>
      </c>
      <c r="E1630" s="67">
        <v>0.92</v>
      </c>
      <c r="F1630" s="65" t="s">
        <v>255</v>
      </c>
      <c r="G1630" s="66">
        <v>46271</v>
      </c>
      <c r="H1630">
        <v>40505302</v>
      </c>
      <c r="I1630">
        <v>10</v>
      </c>
      <c r="J1630" s="65" t="s">
        <v>2569</v>
      </c>
      <c r="K1630" s="65" t="s">
        <v>2570</v>
      </c>
      <c r="L1630" s="66">
        <v>46271</v>
      </c>
      <c r="M1630" s="65" t="s">
        <v>261</v>
      </c>
      <c r="N1630" s="65" t="s">
        <v>264</v>
      </c>
      <c r="O1630" s="65" t="s">
        <v>259</v>
      </c>
      <c r="P1630" s="66">
        <v>46272</v>
      </c>
      <c r="Q1630" s="31">
        <f t="shared" si="50"/>
        <v>1300</v>
      </c>
      <c r="R1630" s="31">
        <f t="shared" si="51"/>
        <v>1355</v>
      </c>
      <c r="S1630" s="29">
        <f>IF($Q1630&lt;Parâmetros!$E$19,$G1630-1,$G1630)</f>
        <v>46271</v>
      </c>
    </row>
    <row r="1631" spans="1:19" ht="15" customHeight="1" x14ac:dyDescent="0.25">
      <c r="A1631" s="122">
        <v>55420</v>
      </c>
      <c r="B1631" s="65" t="s">
        <v>357</v>
      </c>
      <c r="C1631" s="65" t="s">
        <v>262</v>
      </c>
      <c r="D1631" s="66">
        <v>46272</v>
      </c>
      <c r="E1631" s="67">
        <v>0.3</v>
      </c>
      <c r="F1631" s="65" t="s">
        <v>255</v>
      </c>
      <c r="G1631" s="66">
        <v>46272</v>
      </c>
      <c r="H1631">
        <v>40508758</v>
      </c>
      <c r="I1631">
        <v>10</v>
      </c>
      <c r="J1631" s="65" t="s">
        <v>1936</v>
      </c>
      <c r="K1631" s="65" t="s">
        <v>2571</v>
      </c>
      <c r="L1631" s="66">
        <v>46272</v>
      </c>
      <c r="M1631" s="65" t="s">
        <v>258</v>
      </c>
      <c r="N1631">
        <v>3007047</v>
      </c>
      <c r="O1631" s="65" t="s">
        <v>259</v>
      </c>
      <c r="P1631" s="66">
        <v>46272</v>
      </c>
      <c r="Q1631" s="31">
        <f t="shared" si="50"/>
        <v>960</v>
      </c>
      <c r="R1631" s="31">
        <f t="shared" si="51"/>
        <v>978</v>
      </c>
      <c r="S1631" s="29">
        <f>IF($Q1631&lt;Parâmetros!$E$19,$G1631-1,$G1631)</f>
        <v>46272</v>
      </c>
    </row>
    <row r="1632" spans="1:19" ht="15" customHeight="1" x14ac:dyDescent="0.25">
      <c r="A1632" s="122">
        <v>55420</v>
      </c>
      <c r="B1632" s="65" t="s">
        <v>357</v>
      </c>
      <c r="C1632" s="65" t="s">
        <v>262</v>
      </c>
      <c r="D1632" s="66">
        <v>46272</v>
      </c>
      <c r="E1632" s="67">
        <v>0.21</v>
      </c>
      <c r="F1632" s="65" t="s">
        <v>255</v>
      </c>
      <c r="G1632" s="66">
        <v>46272</v>
      </c>
      <c r="H1632">
        <v>40508765</v>
      </c>
      <c r="I1632">
        <v>10</v>
      </c>
      <c r="J1632" s="65" t="s">
        <v>2572</v>
      </c>
      <c r="K1632" s="65" t="s">
        <v>2573</v>
      </c>
      <c r="L1632" s="66">
        <v>46272</v>
      </c>
      <c r="M1632" s="65" t="s">
        <v>258</v>
      </c>
      <c r="N1632">
        <v>3011368</v>
      </c>
      <c r="O1632" s="65" t="s">
        <v>259</v>
      </c>
      <c r="P1632" s="66">
        <v>46272</v>
      </c>
      <c r="Q1632" s="31">
        <f t="shared" si="50"/>
        <v>979</v>
      </c>
      <c r="R1632" s="31">
        <f t="shared" si="51"/>
        <v>992</v>
      </c>
      <c r="S1632" s="29">
        <f>IF($Q1632&lt;Parâmetros!$E$19,$G1632-1,$G1632)</f>
        <v>46272</v>
      </c>
    </row>
    <row r="1633" spans="1:19" ht="15" customHeight="1" x14ac:dyDescent="0.25">
      <c r="A1633" s="122">
        <v>55420</v>
      </c>
      <c r="B1633" s="65" t="s">
        <v>357</v>
      </c>
      <c r="C1633" s="65" t="s">
        <v>262</v>
      </c>
      <c r="D1633" s="66">
        <v>46272</v>
      </c>
      <c r="E1633" s="67">
        <v>0.3</v>
      </c>
      <c r="F1633" s="65" t="s">
        <v>255</v>
      </c>
      <c r="G1633" s="66">
        <v>46272</v>
      </c>
      <c r="H1633">
        <v>40508778</v>
      </c>
      <c r="I1633">
        <v>10</v>
      </c>
      <c r="J1633" s="65" t="s">
        <v>2574</v>
      </c>
      <c r="K1633" s="65" t="s">
        <v>2575</v>
      </c>
      <c r="L1633" s="66">
        <v>46272</v>
      </c>
      <c r="M1633" s="65" t="s">
        <v>258</v>
      </c>
      <c r="N1633">
        <v>3011426</v>
      </c>
      <c r="O1633" s="65" t="s">
        <v>259</v>
      </c>
      <c r="P1633" s="66">
        <v>46272</v>
      </c>
      <c r="Q1633" s="31">
        <f t="shared" si="50"/>
        <v>992</v>
      </c>
      <c r="R1633" s="31">
        <f t="shared" si="51"/>
        <v>1010</v>
      </c>
      <c r="S1633" s="29">
        <f>IF($Q1633&lt;Parâmetros!$E$19,$G1633-1,$G1633)</f>
        <v>46272</v>
      </c>
    </row>
    <row r="1634" spans="1:19" ht="15" customHeight="1" x14ac:dyDescent="0.25">
      <c r="A1634" s="122">
        <v>55420</v>
      </c>
      <c r="B1634" s="65" t="s">
        <v>357</v>
      </c>
      <c r="C1634" s="65" t="s">
        <v>262</v>
      </c>
      <c r="D1634" s="66">
        <v>46272</v>
      </c>
      <c r="E1634" s="67">
        <v>0.52</v>
      </c>
      <c r="F1634" s="65" t="s">
        <v>255</v>
      </c>
      <c r="G1634" s="66">
        <v>46272</v>
      </c>
      <c r="H1634">
        <v>40508779</v>
      </c>
      <c r="I1634">
        <v>10</v>
      </c>
      <c r="J1634" s="65" t="s">
        <v>2576</v>
      </c>
      <c r="K1634" s="65" t="s">
        <v>2577</v>
      </c>
      <c r="L1634" s="66">
        <v>46272</v>
      </c>
      <c r="M1634" s="65" t="s">
        <v>258</v>
      </c>
      <c r="N1634">
        <v>3011531</v>
      </c>
      <c r="O1634" s="65" t="s">
        <v>259</v>
      </c>
      <c r="P1634" s="66">
        <v>46272</v>
      </c>
      <c r="Q1634" s="31">
        <f t="shared" si="50"/>
        <v>1011</v>
      </c>
      <c r="R1634" s="31">
        <f t="shared" si="51"/>
        <v>1042</v>
      </c>
      <c r="S1634" s="29">
        <f>IF($Q1634&lt;Parâmetros!$E$19,$G1634-1,$G1634)</f>
        <v>46272</v>
      </c>
    </row>
    <row r="1635" spans="1:19" ht="15" customHeight="1" x14ac:dyDescent="0.25">
      <c r="A1635" s="122">
        <v>55420</v>
      </c>
      <c r="B1635" s="65" t="s">
        <v>357</v>
      </c>
      <c r="C1635" s="65" t="s">
        <v>262</v>
      </c>
      <c r="D1635" s="66">
        <v>46272</v>
      </c>
      <c r="E1635" s="67">
        <v>0.77</v>
      </c>
      <c r="F1635" s="65" t="s">
        <v>255</v>
      </c>
      <c r="G1635" s="66">
        <v>46272</v>
      </c>
      <c r="H1635">
        <v>40508733</v>
      </c>
      <c r="I1635">
        <v>10</v>
      </c>
      <c r="J1635" s="65" t="s">
        <v>2578</v>
      </c>
      <c r="K1635" s="65" t="s">
        <v>2579</v>
      </c>
      <c r="L1635" s="66">
        <v>46272</v>
      </c>
      <c r="M1635" s="65" t="s">
        <v>258</v>
      </c>
      <c r="N1635">
        <v>3003268</v>
      </c>
      <c r="O1635" s="65" t="s">
        <v>259</v>
      </c>
      <c r="P1635" s="66">
        <v>46272</v>
      </c>
      <c r="Q1635" s="31">
        <f t="shared" si="50"/>
        <v>1043</v>
      </c>
      <c r="R1635" s="31">
        <f t="shared" si="51"/>
        <v>1089</v>
      </c>
      <c r="S1635" s="29">
        <f>IF($Q1635&lt;Parâmetros!$E$19,$G1635-1,$G1635)</f>
        <v>46272</v>
      </c>
    </row>
    <row r="1636" spans="1:19" ht="15" customHeight="1" x14ac:dyDescent="0.25">
      <c r="A1636" s="122">
        <v>55420</v>
      </c>
      <c r="B1636" s="65" t="s">
        <v>357</v>
      </c>
      <c r="C1636" s="65" t="s">
        <v>262</v>
      </c>
      <c r="D1636" s="66">
        <v>46272</v>
      </c>
      <c r="E1636" s="67">
        <v>0.62</v>
      </c>
      <c r="F1636" s="65" t="s">
        <v>255</v>
      </c>
      <c r="G1636" s="66">
        <v>46272</v>
      </c>
      <c r="H1636">
        <v>40508742</v>
      </c>
      <c r="I1636">
        <v>10</v>
      </c>
      <c r="J1636" s="65" t="s">
        <v>2580</v>
      </c>
      <c r="K1636" s="65" t="s">
        <v>2581</v>
      </c>
      <c r="L1636" s="66">
        <v>46272</v>
      </c>
      <c r="M1636" s="65" t="s">
        <v>258</v>
      </c>
      <c r="N1636">
        <v>3003110</v>
      </c>
      <c r="O1636" s="65" t="s">
        <v>259</v>
      </c>
      <c r="P1636" s="66">
        <v>46272</v>
      </c>
      <c r="Q1636" s="31">
        <f t="shared" si="50"/>
        <v>1089</v>
      </c>
      <c r="R1636" s="31">
        <f t="shared" si="51"/>
        <v>1127</v>
      </c>
      <c r="S1636" s="29">
        <f>IF($Q1636&lt;Parâmetros!$E$19,$G1636-1,$G1636)</f>
        <v>46272</v>
      </c>
    </row>
    <row r="1637" spans="1:19" ht="15" customHeight="1" x14ac:dyDescent="0.25">
      <c r="A1637" s="122">
        <v>55420</v>
      </c>
      <c r="B1637" s="65" t="s">
        <v>357</v>
      </c>
      <c r="C1637" s="65" t="s">
        <v>262</v>
      </c>
      <c r="D1637" s="66">
        <v>46272</v>
      </c>
      <c r="E1637" s="67">
        <v>1.75</v>
      </c>
      <c r="F1637" s="65" t="s">
        <v>255</v>
      </c>
      <c r="G1637" s="66">
        <v>46272</v>
      </c>
      <c r="H1637">
        <v>40470256</v>
      </c>
      <c r="I1637">
        <v>40</v>
      </c>
      <c r="J1637" s="65" t="s">
        <v>2582</v>
      </c>
      <c r="K1637" s="65" t="s">
        <v>2583</v>
      </c>
      <c r="L1637" s="66">
        <v>46272</v>
      </c>
      <c r="M1637" s="65" t="s">
        <v>261</v>
      </c>
      <c r="N1637" s="65" t="s">
        <v>264</v>
      </c>
      <c r="O1637" s="65" t="s">
        <v>259</v>
      </c>
      <c r="P1637" s="66">
        <v>46272</v>
      </c>
      <c r="Q1637" s="31">
        <f t="shared" si="50"/>
        <v>1197</v>
      </c>
      <c r="R1637" s="31">
        <f t="shared" si="51"/>
        <v>1302</v>
      </c>
      <c r="S1637" s="29">
        <f>IF($Q1637&lt;Parâmetros!$E$19,$G1637-1,$G1637)</f>
        <v>46272</v>
      </c>
    </row>
    <row r="1638" spans="1:19" ht="15" customHeight="1" x14ac:dyDescent="0.25">
      <c r="A1638" s="122">
        <v>55420</v>
      </c>
      <c r="B1638" s="65" t="s">
        <v>357</v>
      </c>
      <c r="C1638" s="65" t="s">
        <v>262</v>
      </c>
      <c r="D1638" s="66">
        <v>46272</v>
      </c>
      <c r="E1638" s="67">
        <v>0.75</v>
      </c>
      <c r="F1638" s="65" t="s">
        <v>255</v>
      </c>
      <c r="G1638" s="66">
        <v>46272</v>
      </c>
      <c r="H1638">
        <v>40470256</v>
      </c>
      <c r="I1638">
        <v>60</v>
      </c>
      <c r="J1638" s="65" t="s">
        <v>2584</v>
      </c>
      <c r="K1638" s="65" t="s">
        <v>2585</v>
      </c>
      <c r="L1638" s="66">
        <v>46272</v>
      </c>
      <c r="M1638" s="65" t="s">
        <v>261</v>
      </c>
      <c r="N1638" s="65" t="s">
        <v>264</v>
      </c>
      <c r="O1638" s="65" t="s">
        <v>259</v>
      </c>
      <c r="P1638" s="66">
        <v>46272</v>
      </c>
      <c r="Q1638" s="31">
        <f t="shared" si="50"/>
        <v>1302</v>
      </c>
      <c r="R1638" s="31">
        <f t="shared" si="51"/>
        <v>1347</v>
      </c>
      <c r="S1638" s="29">
        <f>IF($Q1638&lt;Parâmetros!$E$19,$G1638-1,$G1638)</f>
        <v>46272</v>
      </c>
    </row>
    <row r="1639" spans="1:19" ht="15" customHeight="1" x14ac:dyDescent="0.25">
      <c r="A1639" s="122">
        <v>55420</v>
      </c>
      <c r="B1639" s="65" t="s">
        <v>357</v>
      </c>
      <c r="C1639" s="65" t="s">
        <v>262</v>
      </c>
      <c r="D1639" s="66">
        <v>46272</v>
      </c>
      <c r="E1639" s="67">
        <v>0.65</v>
      </c>
      <c r="F1639" s="65" t="s">
        <v>255</v>
      </c>
      <c r="G1639" s="66">
        <v>46272</v>
      </c>
      <c r="H1639">
        <v>40505302</v>
      </c>
      <c r="I1639">
        <v>10</v>
      </c>
      <c r="J1639" s="65" t="s">
        <v>2586</v>
      </c>
      <c r="K1639" s="65" t="s">
        <v>2587</v>
      </c>
      <c r="L1639" s="66">
        <v>46272</v>
      </c>
      <c r="M1639" s="65" t="s">
        <v>261</v>
      </c>
      <c r="N1639" s="65" t="s">
        <v>264</v>
      </c>
      <c r="O1639" s="65" t="s">
        <v>259</v>
      </c>
      <c r="P1639" s="66">
        <v>46272</v>
      </c>
      <c r="Q1639" s="31">
        <f t="shared" si="50"/>
        <v>1349</v>
      </c>
      <c r="R1639" s="31">
        <f t="shared" si="51"/>
        <v>1388</v>
      </c>
      <c r="S1639" s="29">
        <f>IF($Q1639&lt;Parâmetros!$E$19,$G1639-1,$G1639)</f>
        <v>46272</v>
      </c>
    </row>
    <row r="1640" spans="1:19" ht="15" customHeight="1" x14ac:dyDescent="0.25">
      <c r="A1640" s="122">
        <v>55420</v>
      </c>
      <c r="B1640" s="65" t="s">
        <v>357</v>
      </c>
      <c r="C1640" s="65" t="s">
        <v>262</v>
      </c>
      <c r="D1640" s="66">
        <v>46273</v>
      </c>
      <c r="E1640" s="67">
        <v>6.36</v>
      </c>
      <c r="F1640" s="65" t="s">
        <v>255</v>
      </c>
      <c r="G1640" s="66">
        <v>46273</v>
      </c>
      <c r="H1640">
        <v>40513031</v>
      </c>
      <c r="I1640">
        <v>10</v>
      </c>
      <c r="J1640" s="65" t="s">
        <v>2780</v>
      </c>
      <c r="K1640" s="65" t="s">
        <v>2781</v>
      </c>
      <c r="L1640" s="66">
        <v>46273</v>
      </c>
      <c r="M1640" s="65" t="s">
        <v>261</v>
      </c>
      <c r="N1640">
        <v>3010780</v>
      </c>
      <c r="O1640" s="65" t="s">
        <v>259</v>
      </c>
      <c r="P1640" s="66">
        <v>46273</v>
      </c>
      <c r="Q1640" s="31">
        <f t="shared" si="50"/>
        <v>938</v>
      </c>
      <c r="R1640" s="31">
        <f t="shared" si="51"/>
        <v>1319</v>
      </c>
      <c r="S1640" s="29">
        <f>IF($Q1640&lt;Parâmetros!$E$19,$G1640-1,$G1640)</f>
        <v>46273</v>
      </c>
    </row>
    <row r="1641" spans="1:19" ht="15" customHeight="1" x14ac:dyDescent="0.25">
      <c r="A1641" s="122">
        <v>55420</v>
      </c>
      <c r="B1641" s="65" t="s">
        <v>357</v>
      </c>
      <c r="C1641" s="65" t="s">
        <v>262</v>
      </c>
      <c r="D1641" s="66">
        <v>46274</v>
      </c>
      <c r="E1641" s="67">
        <v>0.57999999999999996</v>
      </c>
      <c r="F1641" s="65" t="s">
        <v>255</v>
      </c>
      <c r="G1641" s="66">
        <v>46273</v>
      </c>
      <c r="H1641">
        <v>40510991</v>
      </c>
      <c r="I1641">
        <v>10</v>
      </c>
      <c r="J1641" s="65" t="s">
        <v>2965</v>
      </c>
      <c r="K1641" s="65" t="s">
        <v>2966</v>
      </c>
      <c r="L1641" s="66">
        <v>46273</v>
      </c>
      <c r="M1641" s="65" t="s">
        <v>261</v>
      </c>
      <c r="N1641" s="65" t="s">
        <v>264</v>
      </c>
      <c r="O1641" s="65" t="s">
        <v>259</v>
      </c>
      <c r="P1641" s="66">
        <v>46274</v>
      </c>
      <c r="Q1641" s="31">
        <f t="shared" si="50"/>
        <v>1320</v>
      </c>
      <c r="R1641" s="31">
        <f t="shared" si="51"/>
        <v>1355</v>
      </c>
      <c r="S1641" s="29">
        <f>IF($Q1641&lt;Parâmetros!$E$19,$G1641-1,$G1641)</f>
        <v>46273</v>
      </c>
    </row>
    <row r="1642" spans="1:19" ht="15" customHeight="1" x14ac:dyDescent="0.25">
      <c r="A1642" s="122">
        <v>55420</v>
      </c>
      <c r="B1642" s="65" t="s">
        <v>357</v>
      </c>
      <c r="C1642" s="65" t="s">
        <v>262</v>
      </c>
      <c r="D1642" s="66">
        <v>46274</v>
      </c>
      <c r="E1642" s="67">
        <v>4.4000000000000004</v>
      </c>
      <c r="F1642" s="65" t="s">
        <v>255</v>
      </c>
      <c r="G1642" s="66">
        <v>46274</v>
      </c>
      <c r="H1642">
        <v>40513051</v>
      </c>
      <c r="I1642">
        <v>30</v>
      </c>
      <c r="J1642" s="65" t="s">
        <v>2954</v>
      </c>
      <c r="K1642" s="65" t="s">
        <v>2955</v>
      </c>
      <c r="L1642" s="66">
        <v>46274</v>
      </c>
      <c r="M1642" s="65" t="s">
        <v>261</v>
      </c>
      <c r="N1642" s="65" t="s">
        <v>264</v>
      </c>
      <c r="O1642" s="65" t="s">
        <v>259</v>
      </c>
      <c r="P1642" s="66">
        <v>46274</v>
      </c>
      <c r="Q1642" s="31">
        <f t="shared" si="50"/>
        <v>944</v>
      </c>
      <c r="R1642" s="31">
        <f t="shared" si="51"/>
        <v>1208</v>
      </c>
      <c r="S1642" s="29">
        <f>IF($Q1642&lt;Parâmetros!$E$19,$G1642-1,$G1642)</f>
        <v>46274</v>
      </c>
    </row>
    <row r="1643" spans="1:19" ht="15" customHeight="1" x14ac:dyDescent="0.25">
      <c r="A1643" s="122">
        <v>55420</v>
      </c>
      <c r="B1643" s="65" t="s">
        <v>357</v>
      </c>
      <c r="C1643" s="65" t="s">
        <v>262</v>
      </c>
      <c r="D1643" s="66">
        <v>46276</v>
      </c>
      <c r="E1643" s="67">
        <v>1.37</v>
      </c>
      <c r="F1643" s="65" t="s">
        <v>255</v>
      </c>
      <c r="G1643" s="66">
        <v>46274</v>
      </c>
      <c r="H1643">
        <v>40496567</v>
      </c>
      <c r="I1643">
        <v>10</v>
      </c>
      <c r="J1643" s="65" t="s">
        <v>3482</v>
      </c>
      <c r="K1643" s="65" t="s">
        <v>3483</v>
      </c>
      <c r="L1643" s="66">
        <v>46274</v>
      </c>
      <c r="M1643" s="65" t="s">
        <v>261</v>
      </c>
      <c r="N1643">
        <v>3010404</v>
      </c>
      <c r="O1643" s="65" t="s">
        <v>259</v>
      </c>
      <c r="P1643" s="66">
        <v>46276</v>
      </c>
      <c r="Q1643" s="31">
        <f t="shared" si="50"/>
        <v>1298</v>
      </c>
      <c r="R1643" s="31">
        <f t="shared" si="51"/>
        <v>1380</v>
      </c>
      <c r="S1643" s="29">
        <f>IF($Q1643&lt;Parâmetros!$E$19,$G1643-1,$G1643)</f>
        <v>46274</v>
      </c>
    </row>
    <row r="1644" spans="1:19" ht="15" customHeight="1" x14ac:dyDescent="0.25">
      <c r="A1644" s="122">
        <v>55420</v>
      </c>
      <c r="B1644" s="65" t="s">
        <v>357</v>
      </c>
      <c r="C1644" s="65" t="s">
        <v>262</v>
      </c>
      <c r="D1644" s="66">
        <v>46276</v>
      </c>
      <c r="E1644" s="67">
        <v>1.44</v>
      </c>
      <c r="F1644" s="65" t="s">
        <v>255</v>
      </c>
      <c r="G1644" s="66">
        <v>46276</v>
      </c>
      <c r="H1644">
        <v>40500737</v>
      </c>
      <c r="I1644">
        <v>40</v>
      </c>
      <c r="J1644" s="65" t="s">
        <v>3484</v>
      </c>
      <c r="K1644" s="65" t="s">
        <v>3485</v>
      </c>
      <c r="L1644" s="66">
        <v>46276</v>
      </c>
      <c r="M1644" s="65" t="s">
        <v>261</v>
      </c>
      <c r="N1644" s="65" t="s">
        <v>264</v>
      </c>
      <c r="O1644" s="65" t="s">
        <v>259</v>
      </c>
      <c r="P1644" s="66">
        <v>46276</v>
      </c>
      <c r="Q1644" s="31">
        <f t="shared" si="50"/>
        <v>942</v>
      </c>
      <c r="R1644" s="31">
        <f t="shared" si="51"/>
        <v>1028</v>
      </c>
      <c r="S1644" s="29">
        <f>IF($Q1644&lt;Parâmetros!$E$19,$G1644-1,$G1644)</f>
        <v>46276</v>
      </c>
    </row>
    <row r="1645" spans="1:19" ht="15" customHeight="1" x14ac:dyDescent="0.25">
      <c r="A1645" s="122">
        <v>55554</v>
      </c>
      <c r="B1645" s="65" t="s">
        <v>205</v>
      </c>
      <c r="C1645" s="65" t="s">
        <v>288</v>
      </c>
      <c r="D1645" s="66">
        <v>46265</v>
      </c>
      <c r="E1645" s="67">
        <v>4</v>
      </c>
      <c r="F1645" s="65" t="s">
        <v>255</v>
      </c>
      <c r="G1645" s="66">
        <v>46264</v>
      </c>
      <c r="H1645">
        <v>40508679</v>
      </c>
      <c r="I1645">
        <v>20</v>
      </c>
      <c r="J1645" s="65" t="s">
        <v>289</v>
      </c>
      <c r="K1645" s="65" t="s">
        <v>302</v>
      </c>
      <c r="L1645" s="66">
        <v>46264</v>
      </c>
      <c r="M1645" s="65" t="s">
        <v>261</v>
      </c>
      <c r="N1645" s="65" t="s">
        <v>264</v>
      </c>
      <c r="O1645" s="65" t="s">
        <v>259</v>
      </c>
      <c r="P1645" s="66">
        <v>46265</v>
      </c>
      <c r="Q1645" s="31">
        <f t="shared" si="50"/>
        <v>440</v>
      </c>
      <c r="R1645" s="31">
        <f t="shared" si="51"/>
        <v>680</v>
      </c>
      <c r="S1645" s="29">
        <f>IF($Q1645&lt;Parâmetros!$E$19,$G1645-1,$G1645)</f>
        <v>46264</v>
      </c>
    </row>
    <row r="1646" spans="1:19" ht="15" customHeight="1" x14ac:dyDescent="0.25">
      <c r="A1646" s="122">
        <v>55554</v>
      </c>
      <c r="B1646" s="65" t="s">
        <v>205</v>
      </c>
      <c r="C1646" s="65" t="s">
        <v>288</v>
      </c>
      <c r="D1646" s="66">
        <v>46265</v>
      </c>
      <c r="E1646" s="67">
        <v>2.67</v>
      </c>
      <c r="F1646" s="65" t="s">
        <v>255</v>
      </c>
      <c r="G1646" s="66">
        <v>46264</v>
      </c>
      <c r="H1646">
        <v>40508679</v>
      </c>
      <c r="I1646">
        <v>20</v>
      </c>
      <c r="J1646" s="65" t="s">
        <v>305</v>
      </c>
      <c r="K1646" s="65" t="s">
        <v>297</v>
      </c>
      <c r="L1646" s="66">
        <v>46264</v>
      </c>
      <c r="M1646" s="65" t="s">
        <v>261</v>
      </c>
      <c r="N1646" s="65" t="s">
        <v>264</v>
      </c>
      <c r="O1646" s="65" t="s">
        <v>259</v>
      </c>
      <c r="P1646" s="66">
        <v>46265</v>
      </c>
      <c r="Q1646" s="31">
        <f t="shared" si="50"/>
        <v>760</v>
      </c>
      <c r="R1646" s="31">
        <f t="shared" si="51"/>
        <v>920</v>
      </c>
      <c r="S1646" s="29">
        <f>IF($Q1646&lt;Parâmetros!$E$19,$G1646-1,$G1646)</f>
        <v>46264</v>
      </c>
    </row>
    <row r="1647" spans="1:19" ht="15" customHeight="1" x14ac:dyDescent="0.25">
      <c r="A1647" s="122">
        <v>55554</v>
      </c>
      <c r="B1647" s="65" t="s">
        <v>205</v>
      </c>
      <c r="C1647" s="65" t="s">
        <v>288</v>
      </c>
      <c r="D1647" s="66">
        <v>46266</v>
      </c>
      <c r="E1647" s="67">
        <v>4</v>
      </c>
      <c r="F1647" s="65" t="s">
        <v>255</v>
      </c>
      <c r="G1647" s="66">
        <v>46265</v>
      </c>
      <c r="H1647">
        <v>40506752</v>
      </c>
      <c r="I1647">
        <v>10</v>
      </c>
      <c r="J1647" s="65" t="s">
        <v>289</v>
      </c>
      <c r="K1647" s="65" t="s">
        <v>302</v>
      </c>
      <c r="L1647" s="66">
        <v>46265</v>
      </c>
      <c r="M1647" s="65" t="s">
        <v>261</v>
      </c>
      <c r="N1647" s="65" t="s">
        <v>264</v>
      </c>
      <c r="O1647" s="65" t="s">
        <v>259</v>
      </c>
      <c r="P1647" s="66">
        <v>46266</v>
      </c>
      <c r="Q1647" s="31">
        <f t="shared" si="50"/>
        <v>440</v>
      </c>
      <c r="R1647" s="31">
        <f t="shared" si="51"/>
        <v>680</v>
      </c>
      <c r="S1647" s="29">
        <f>IF($Q1647&lt;Parâmetros!$E$19,$G1647-1,$G1647)</f>
        <v>46265</v>
      </c>
    </row>
    <row r="1648" spans="1:19" ht="15" customHeight="1" x14ac:dyDescent="0.25">
      <c r="A1648" s="122">
        <v>55554</v>
      </c>
      <c r="B1648" s="65" t="s">
        <v>205</v>
      </c>
      <c r="C1648" s="65" t="s">
        <v>288</v>
      </c>
      <c r="D1648" s="66">
        <v>46266</v>
      </c>
      <c r="E1648" s="67">
        <v>2.83</v>
      </c>
      <c r="F1648" s="65" t="s">
        <v>255</v>
      </c>
      <c r="G1648" s="66">
        <v>46265</v>
      </c>
      <c r="H1648">
        <v>40506752</v>
      </c>
      <c r="I1648">
        <v>10</v>
      </c>
      <c r="J1648" s="65" t="s">
        <v>305</v>
      </c>
      <c r="K1648" s="65" t="s">
        <v>306</v>
      </c>
      <c r="L1648" s="66">
        <v>46265</v>
      </c>
      <c r="M1648" s="65" t="s">
        <v>261</v>
      </c>
      <c r="N1648" s="65" t="s">
        <v>264</v>
      </c>
      <c r="O1648" s="65" t="s">
        <v>259</v>
      </c>
      <c r="P1648" s="66">
        <v>46266</v>
      </c>
      <c r="Q1648" s="31">
        <f t="shared" si="50"/>
        <v>760</v>
      </c>
      <c r="R1648" s="31">
        <f t="shared" si="51"/>
        <v>930</v>
      </c>
      <c r="S1648" s="29">
        <f>IF($Q1648&lt;Parâmetros!$E$19,$G1648-1,$G1648)</f>
        <v>46265</v>
      </c>
    </row>
    <row r="1649" spans="1:19" ht="15" customHeight="1" x14ac:dyDescent="0.25">
      <c r="A1649" s="122">
        <v>55554</v>
      </c>
      <c r="B1649" s="65" t="s">
        <v>205</v>
      </c>
      <c r="C1649" s="65" t="s">
        <v>288</v>
      </c>
      <c r="D1649" s="66">
        <v>46266</v>
      </c>
      <c r="E1649" s="67">
        <v>0.92</v>
      </c>
      <c r="F1649" s="65" t="s">
        <v>255</v>
      </c>
      <c r="G1649" s="66">
        <v>46265</v>
      </c>
      <c r="H1649">
        <v>40509923</v>
      </c>
      <c r="I1649">
        <v>30</v>
      </c>
      <c r="J1649" s="65" t="s">
        <v>300</v>
      </c>
      <c r="K1649" s="65" t="s">
        <v>311</v>
      </c>
      <c r="L1649" s="66">
        <v>46265</v>
      </c>
      <c r="M1649" s="65" t="s">
        <v>261</v>
      </c>
      <c r="N1649" s="65" t="s">
        <v>264</v>
      </c>
      <c r="O1649" s="65" t="s">
        <v>259</v>
      </c>
      <c r="P1649" s="66">
        <v>46266</v>
      </c>
      <c r="Q1649" s="31">
        <f t="shared" si="50"/>
        <v>940</v>
      </c>
      <c r="R1649" s="31">
        <f t="shared" si="51"/>
        <v>995</v>
      </c>
      <c r="S1649" s="29">
        <f>IF($Q1649&lt;Parâmetros!$E$19,$G1649-1,$G1649)</f>
        <v>46265</v>
      </c>
    </row>
    <row r="1650" spans="1:19" ht="15" customHeight="1" x14ac:dyDescent="0.25">
      <c r="A1650" s="122">
        <v>55554</v>
      </c>
      <c r="B1650" s="65" t="s">
        <v>205</v>
      </c>
      <c r="C1650" s="65" t="s">
        <v>288</v>
      </c>
      <c r="D1650" s="66">
        <v>46267</v>
      </c>
      <c r="E1650" s="67">
        <v>4.0199999999999996</v>
      </c>
      <c r="F1650" s="65" t="s">
        <v>255</v>
      </c>
      <c r="G1650" s="66">
        <v>46266</v>
      </c>
      <c r="H1650">
        <v>40510969</v>
      </c>
      <c r="I1650">
        <v>10</v>
      </c>
      <c r="J1650" s="65" t="s">
        <v>289</v>
      </c>
      <c r="K1650" s="65" t="s">
        <v>818</v>
      </c>
      <c r="L1650" s="66">
        <v>46266</v>
      </c>
      <c r="M1650" s="65" t="s">
        <v>261</v>
      </c>
      <c r="N1650" s="65" t="s">
        <v>264</v>
      </c>
      <c r="O1650" s="65" t="s">
        <v>259</v>
      </c>
      <c r="P1650" s="66">
        <v>46267</v>
      </c>
      <c r="Q1650" s="31">
        <f t="shared" si="50"/>
        <v>440</v>
      </c>
      <c r="R1650" s="31">
        <f t="shared" si="51"/>
        <v>681</v>
      </c>
      <c r="S1650" s="29">
        <f>IF($Q1650&lt;Parâmetros!$E$19,$G1650-1,$G1650)</f>
        <v>46266</v>
      </c>
    </row>
    <row r="1651" spans="1:19" ht="15" customHeight="1" x14ac:dyDescent="0.25">
      <c r="A1651" s="122">
        <v>55554</v>
      </c>
      <c r="B1651" s="65" t="s">
        <v>205</v>
      </c>
      <c r="C1651" s="65" t="s">
        <v>288</v>
      </c>
      <c r="D1651" s="66">
        <v>46267</v>
      </c>
      <c r="E1651" s="67">
        <v>3.92</v>
      </c>
      <c r="F1651" s="65" t="s">
        <v>255</v>
      </c>
      <c r="G1651" s="66">
        <v>46266</v>
      </c>
      <c r="H1651">
        <v>40510969</v>
      </c>
      <c r="I1651">
        <v>10</v>
      </c>
      <c r="J1651" s="65" t="s">
        <v>305</v>
      </c>
      <c r="K1651" s="65" t="s">
        <v>311</v>
      </c>
      <c r="L1651" s="66">
        <v>46266</v>
      </c>
      <c r="M1651" s="65" t="s">
        <v>261</v>
      </c>
      <c r="N1651" s="65" t="s">
        <v>264</v>
      </c>
      <c r="O1651" s="65" t="s">
        <v>259</v>
      </c>
      <c r="P1651" s="66">
        <v>46267</v>
      </c>
      <c r="Q1651" s="31">
        <f t="shared" si="50"/>
        <v>760</v>
      </c>
      <c r="R1651" s="31">
        <f t="shared" si="51"/>
        <v>995</v>
      </c>
      <c r="S1651" s="29">
        <f>IF($Q1651&lt;Parâmetros!$E$19,$G1651-1,$G1651)</f>
        <v>46266</v>
      </c>
    </row>
    <row r="1652" spans="1:19" ht="15" customHeight="1" x14ac:dyDescent="0.25">
      <c r="A1652" s="122">
        <v>55554</v>
      </c>
      <c r="B1652" s="65" t="s">
        <v>205</v>
      </c>
      <c r="C1652" s="65" t="s">
        <v>288</v>
      </c>
      <c r="D1652" s="66">
        <v>46268</v>
      </c>
      <c r="E1652" s="67">
        <v>2.67</v>
      </c>
      <c r="F1652" s="65" t="s">
        <v>255</v>
      </c>
      <c r="G1652" s="66">
        <v>46267</v>
      </c>
      <c r="H1652">
        <v>40511263</v>
      </c>
      <c r="I1652">
        <v>10</v>
      </c>
      <c r="J1652" s="65" t="s">
        <v>289</v>
      </c>
      <c r="K1652" s="65" t="s">
        <v>1153</v>
      </c>
      <c r="L1652" s="66">
        <v>46267</v>
      </c>
      <c r="M1652" s="65" t="s">
        <v>261</v>
      </c>
      <c r="N1652" s="65" t="s">
        <v>264</v>
      </c>
      <c r="O1652" s="65" t="s">
        <v>259</v>
      </c>
      <c r="P1652" s="66">
        <v>46268</v>
      </c>
      <c r="Q1652" s="31">
        <f t="shared" si="50"/>
        <v>440</v>
      </c>
      <c r="R1652" s="31">
        <f t="shared" si="51"/>
        <v>600</v>
      </c>
      <c r="S1652" s="29">
        <f>IF($Q1652&lt;Parâmetros!$E$19,$G1652-1,$G1652)</f>
        <v>46267</v>
      </c>
    </row>
    <row r="1653" spans="1:19" ht="15" customHeight="1" x14ac:dyDescent="0.25">
      <c r="A1653" s="122">
        <v>55554</v>
      </c>
      <c r="B1653" s="65" t="s">
        <v>205</v>
      </c>
      <c r="C1653" s="65" t="s">
        <v>288</v>
      </c>
      <c r="D1653" s="66">
        <v>46268</v>
      </c>
      <c r="E1653" s="67">
        <v>2.83</v>
      </c>
      <c r="F1653" s="65" t="s">
        <v>255</v>
      </c>
      <c r="G1653" s="66">
        <v>46267</v>
      </c>
      <c r="H1653">
        <v>40510717</v>
      </c>
      <c r="I1653">
        <v>10</v>
      </c>
      <c r="J1653" s="65" t="s">
        <v>1228</v>
      </c>
      <c r="K1653" s="65" t="s">
        <v>1053</v>
      </c>
      <c r="L1653" s="66">
        <v>46267</v>
      </c>
      <c r="M1653" s="65" t="s">
        <v>261</v>
      </c>
      <c r="N1653" s="65" t="s">
        <v>264</v>
      </c>
      <c r="O1653" s="65" t="s">
        <v>259</v>
      </c>
      <c r="P1653" s="66">
        <v>46268</v>
      </c>
      <c r="Q1653" s="31">
        <f t="shared" si="50"/>
        <v>610</v>
      </c>
      <c r="R1653" s="31">
        <f t="shared" si="51"/>
        <v>780</v>
      </c>
      <c r="S1653" s="29">
        <f>IF($Q1653&lt;Parâmetros!$E$19,$G1653-1,$G1653)</f>
        <v>46267</v>
      </c>
    </row>
    <row r="1654" spans="1:19" ht="15" customHeight="1" x14ac:dyDescent="0.25">
      <c r="A1654" s="122">
        <v>55554</v>
      </c>
      <c r="B1654" s="65" t="s">
        <v>205</v>
      </c>
      <c r="C1654" s="65" t="s">
        <v>288</v>
      </c>
      <c r="D1654" s="66">
        <v>46268</v>
      </c>
      <c r="E1654" s="67">
        <v>2.42</v>
      </c>
      <c r="F1654" s="65" t="s">
        <v>255</v>
      </c>
      <c r="G1654" s="66">
        <v>46267</v>
      </c>
      <c r="H1654">
        <v>40511264</v>
      </c>
      <c r="I1654">
        <v>10</v>
      </c>
      <c r="J1654" s="65" t="s">
        <v>1229</v>
      </c>
      <c r="K1654" s="65" t="s">
        <v>311</v>
      </c>
      <c r="L1654" s="66">
        <v>46267</v>
      </c>
      <c r="M1654" s="65" t="s">
        <v>261</v>
      </c>
      <c r="N1654" s="65" t="s">
        <v>264</v>
      </c>
      <c r="O1654" s="65" t="s">
        <v>259</v>
      </c>
      <c r="P1654" s="66">
        <v>46268</v>
      </c>
      <c r="Q1654" s="31">
        <f t="shared" si="50"/>
        <v>850</v>
      </c>
      <c r="R1654" s="31">
        <f t="shared" si="51"/>
        <v>995</v>
      </c>
      <c r="S1654" s="29">
        <f>IF($Q1654&lt;Parâmetros!$E$19,$G1654-1,$G1654)</f>
        <v>46267</v>
      </c>
    </row>
    <row r="1655" spans="1:19" ht="15" customHeight="1" x14ac:dyDescent="0.25">
      <c r="A1655" s="122">
        <v>55554</v>
      </c>
      <c r="B1655" s="65" t="s">
        <v>205</v>
      </c>
      <c r="C1655" s="65" t="s">
        <v>288</v>
      </c>
      <c r="D1655" s="66">
        <v>46272</v>
      </c>
      <c r="E1655" s="67">
        <v>1.5</v>
      </c>
      <c r="F1655" s="65" t="s">
        <v>255</v>
      </c>
      <c r="G1655" s="66">
        <v>46268</v>
      </c>
      <c r="H1655">
        <v>40472155</v>
      </c>
      <c r="I1655">
        <v>30</v>
      </c>
      <c r="J1655" s="65" t="s">
        <v>293</v>
      </c>
      <c r="K1655" s="65" t="s">
        <v>2010</v>
      </c>
      <c r="L1655" s="66">
        <v>46268</v>
      </c>
      <c r="M1655" s="65" t="s">
        <v>261</v>
      </c>
      <c r="N1655" s="65" t="s">
        <v>264</v>
      </c>
      <c r="O1655" s="65" t="s">
        <v>296</v>
      </c>
      <c r="P1655" s="66">
        <v>46272</v>
      </c>
      <c r="Q1655" s="31">
        <f t="shared" si="50"/>
        <v>450</v>
      </c>
      <c r="R1655" s="31">
        <f t="shared" si="51"/>
        <v>560</v>
      </c>
      <c r="S1655" s="29">
        <f>IF($Q1655&lt;Parâmetros!$E$19,$G1655-1,$G1655)</f>
        <v>46268</v>
      </c>
    </row>
    <row r="1656" spans="1:19" ht="15" customHeight="1" x14ac:dyDescent="0.25">
      <c r="A1656" s="122">
        <v>55554</v>
      </c>
      <c r="B1656" s="65" t="s">
        <v>205</v>
      </c>
      <c r="C1656" s="65" t="s">
        <v>288</v>
      </c>
      <c r="D1656" s="66">
        <v>46272</v>
      </c>
      <c r="E1656" s="67">
        <v>1.83</v>
      </c>
      <c r="F1656" s="65" t="s">
        <v>255</v>
      </c>
      <c r="G1656" s="66">
        <v>46268</v>
      </c>
      <c r="H1656">
        <v>40508654</v>
      </c>
      <c r="I1656">
        <v>20</v>
      </c>
      <c r="J1656" s="65" t="s">
        <v>1045</v>
      </c>
      <c r="K1656" s="65" t="s">
        <v>302</v>
      </c>
      <c r="L1656" s="66">
        <v>46268</v>
      </c>
      <c r="M1656" s="65" t="s">
        <v>261</v>
      </c>
      <c r="N1656" s="65" t="s">
        <v>264</v>
      </c>
      <c r="O1656" s="65" t="s">
        <v>259</v>
      </c>
      <c r="P1656" s="66">
        <v>46272</v>
      </c>
      <c r="Q1656" s="31">
        <f t="shared" si="50"/>
        <v>570</v>
      </c>
      <c r="R1656" s="31">
        <f t="shared" si="51"/>
        <v>680</v>
      </c>
      <c r="S1656" s="29">
        <f>IF($Q1656&lt;Parâmetros!$E$19,$G1656-1,$G1656)</f>
        <v>46268</v>
      </c>
    </row>
    <row r="1657" spans="1:19" ht="15" customHeight="1" x14ac:dyDescent="0.25">
      <c r="A1657" s="122">
        <v>55554</v>
      </c>
      <c r="B1657" s="65" t="s">
        <v>205</v>
      </c>
      <c r="C1657" s="65" t="s">
        <v>288</v>
      </c>
      <c r="D1657" s="66">
        <v>46272</v>
      </c>
      <c r="E1657" s="67">
        <v>0.2</v>
      </c>
      <c r="F1657" s="65" t="s">
        <v>255</v>
      </c>
      <c r="G1657" s="66">
        <v>46268</v>
      </c>
      <c r="H1657">
        <v>40508402</v>
      </c>
      <c r="I1657">
        <v>40</v>
      </c>
      <c r="J1657" s="65" t="s">
        <v>305</v>
      </c>
      <c r="K1657" s="65" t="s">
        <v>1053</v>
      </c>
      <c r="L1657" s="66">
        <v>46268</v>
      </c>
      <c r="M1657" s="65" t="s">
        <v>261</v>
      </c>
      <c r="N1657" s="65" t="s">
        <v>264</v>
      </c>
      <c r="O1657" s="65" t="s">
        <v>296</v>
      </c>
      <c r="P1657" s="66">
        <v>46272</v>
      </c>
      <c r="Q1657" s="31">
        <f t="shared" si="50"/>
        <v>760</v>
      </c>
      <c r="R1657" s="31">
        <f t="shared" si="51"/>
        <v>780</v>
      </c>
      <c r="S1657" s="29">
        <f>IF($Q1657&lt;Parâmetros!$E$19,$G1657-1,$G1657)</f>
        <v>46268</v>
      </c>
    </row>
    <row r="1658" spans="1:19" ht="15" customHeight="1" x14ac:dyDescent="0.25">
      <c r="A1658" s="122">
        <v>55554</v>
      </c>
      <c r="B1658" s="65" t="s">
        <v>205</v>
      </c>
      <c r="C1658" s="65" t="s">
        <v>288</v>
      </c>
      <c r="D1658" s="66">
        <v>46272</v>
      </c>
      <c r="E1658" s="67">
        <v>2.1</v>
      </c>
      <c r="F1658" s="65" t="s">
        <v>255</v>
      </c>
      <c r="G1658" s="66">
        <v>46268</v>
      </c>
      <c r="H1658">
        <v>40503386</v>
      </c>
      <c r="I1658">
        <v>10</v>
      </c>
      <c r="J1658" s="65" t="s">
        <v>336</v>
      </c>
      <c r="K1658" s="65" t="s">
        <v>297</v>
      </c>
      <c r="L1658" s="66">
        <v>46268</v>
      </c>
      <c r="M1658" s="65" t="s">
        <v>261</v>
      </c>
      <c r="N1658" s="65" t="s">
        <v>264</v>
      </c>
      <c r="O1658" s="65" t="s">
        <v>296</v>
      </c>
      <c r="P1658" s="66">
        <v>46272</v>
      </c>
      <c r="Q1658" s="31">
        <f t="shared" ref="Q1658:Q1721" si="52">IFERROR(VALUE(LEFT($J1658,2))*60+VALUE(MID($J1658,4,2)),9999)</f>
        <v>790</v>
      </c>
      <c r="R1658" s="31">
        <f t="shared" ref="R1658:R1721" si="53">IFERROR(VALUE(LEFT($K1658,2))*60+VALUE(MID($K1658,4,2)),"")</f>
        <v>920</v>
      </c>
      <c r="S1658" s="29">
        <f>IF($Q1658&lt;Parâmetros!$E$19,$G1658-1,$G1658)</f>
        <v>46268</v>
      </c>
    </row>
    <row r="1659" spans="1:19" ht="15" customHeight="1" x14ac:dyDescent="0.25">
      <c r="A1659" s="122">
        <v>55554</v>
      </c>
      <c r="B1659" s="65" t="s">
        <v>205</v>
      </c>
      <c r="C1659" s="65" t="s">
        <v>288</v>
      </c>
      <c r="D1659" s="66">
        <v>46271</v>
      </c>
      <c r="E1659" s="67">
        <v>4.67</v>
      </c>
      <c r="F1659" s="65" t="s">
        <v>255</v>
      </c>
      <c r="G1659" s="66">
        <v>46271</v>
      </c>
      <c r="H1659">
        <v>40512486</v>
      </c>
      <c r="I1659">
        <v>10</v>
      </c>
      <c r="J1659" s="65" t="s">
        <v>289</v>
      </c>
      <c r="K1659" s="65" t="s">
        <v>294</v>
      </c>
      <c r="L1659" s="66">
        <v>46271</v>
      </c>
      <c r="M1659" s="65" t="s">
        <v>261</v>
      </c>
      <c r="N1659" s="65" t="s">
        <v>264</v>
      </c>
      <c r="O1659" s="65" t="s">
        <v>259</v>
      </c>
      <c r="P1659" s="66">
        <v>46271</v>
      </c>
      <c r="Q1659" s="31">
        <f t="shared" si="52"/>
        <v>440</v>
      </c>
      <c r="R1659" s="31">
        <f t="shared" si="53"/>
        <v>720</v>
      </c>
      <c r="S1659" s="29">
        <f>IF($Q1659&lt;Parâmetros!$E$19,$G1659-1,$G1659)</f>
        <v>46271</v>
      </c>
    </row>
    <row r="1660" spans="1:19" ht="15" customHeight="1" x14ac:dyDescent="0.25">
      <c r="A1660" s="122">
        <v>55554</v>
      </c>
      <c r="B1660" s="65" t="s">
        <v>205</v>
      </c>
      <c r="C1660" s="65" t="s">
        <v>288</v>
      </c>
      <c r="D1660" s="66">
        <v>46271</v>
      </c>
      <c r="E1660" s="67">
        <v>1.33</v>
      </c>
      <c r="F1660" s="65" t="s">
        <v>255</v>
      </c>
      <c r="G1660" s="66">
        <v>46271</v>
      </c>
      <c r="H1660">
        <v>40510421</v>
      </c>
      <c r="I1660">
        <v>10</v>
      </c>
      <c r="J1660" s="65" t="s">
        <v>336</v>
      </c>
      <c r="K1660" s="65" t="s">
        <v>1048</v>
      </c>
      <c r="L1660" s="66">
        <v>46271</v>
      </c>
      <c r="M1660" s="65" t="s">
        <v>261</v>
      </c>
      <c r="N1660" s="65" t="s">
        <v>264</v>
      </c>
      <c r="O1660" s="65" t="s">
        <v>259</v>
      </c>
      <c r="P1660" s="66">
        <v>46271</v>
      </c>
      <c r="Q1660" s="31">
        <f t="shared" si="52"/>
        <v>790</v>
      </c>
      <c r="R1660" s="31">
        <f t="shared" si="53"/>
        <v>870</v>
      </c>
      <c r="S1660" s="29">
        <f>IF($Q1660&lt;Parâmetros!$E$19,$G1660-1,$G1660)</f>
        <v>46271</v>
      </c>
    </row>
    <row r="1661" spans="1:19" ht="15" customHeight="1" x14ac:dyDescent="0.25">
      <c r="A1661" s="122">
        <v>55554</v>
      </c>
      <c r="B1661" s="65" t="s">
        <v>205</v>
      </c>
      <c r="C1661" s="65" t="s">
        <v>288</v>
      </c>
      <c r="D1661" s="66">
        <v>46272</v>
      </c>
      <c r="E1661" s="67">
        <v>0.67</v>
      </c>
      <c r="F1661" s="65" t="s">
        <v>255</v>
      </c>
      <c r="G1661" s="66">
        <v>46271</v>
      </c>
      <c r="H1661">
        <v>40503382</v>
      </c>
      <c r="I1661">
        <v>10</v>
      </c>
      <c r="J1661" s="65" t="s">
        <v>749</v>
      </c>
      <c r="K1661" s="65" t="s">
        <v>297</v>
      </c>
      <c r="L1661" s="66">
        <v>46271</v>
      </c>
      <c r="M1661" s="65" t="s">
        <v>261</v>
      </c>
      <c r="N1661" s="65" t="s">
        <v>264</v>
      </c>
      <c r="O1661" s="65" t="s">
        <v>259</v>
      </c>
      <c r="P1661" s="66">
        <v>46272</v>
      </c>
      <c r="Q1661" s="31">
        <f t="shared" si="52"/>
        <v>880</v>
      </c>
      <c r="R1661" s="31">
        <f t="shared" si="53"/>
        <v>920</v>
      </c>
      <c r="S1661" s="29">
        <f>IF($Q1661&lt;Parâmetros!$E$19,$G1661-1,$G1661)</f>
        <v>46271</v>
      </c>
    </row>
    <row r="1662" spans="1:19" ht="15" customHeight="1" x14ac:dyDescent="0.25">
      <c r="A1662" s="122">
        <v>55554</v>
      </c>
      <c r="B1662" s="65" t="s">
        <v>205</v>
      </c>
      <c r="C1662" s="65" t="s">
        <v>288</v>
      </c>
      <c r="D1662" s="66">
        <v>46273</v>
      </c>
      <c r="E1662" s="67">
        <v>0.67</v>
      </c>
      <c r="F1662" s="65" t="s">
        <v>255</v>
      </c>
      <c r="G1662" s="66">
        <v>46272</v>
      </c>
      <c r="H1662">
        <v>40490141</v>
      </c>
      <c r="I1662">
        <v>30</v>
      </c>
      <c r="J1662" s="65" t="s">
        <v>289</v>
      </c>
      <c r="K1662" s="65" t="s">
        <v>291</v>
      </c>
      <c r="L1662" s="66">
        <v>46272</v>
      </c>
      <c r="M1662" s="65" t="s">
        <v>261</v>
      </c>
      <c r="N1662" s="65" t="s">
        <v>264</v>
      </c>
      <c r="O1662" s="65" t="s">
        <v>259</v>
      </c>
      <c r="P1662" s="66">
        <v>46273</v>
      </c>
      <c r="Q1662" s="31">
        <f t="shared" si="52"/>
        <v>440</v>
      </c>
      <c r="R1662" s="31">
        <f t="shared" si="53"/>
        <v>480</v>
      </c>
      <c r="S1662" s="29">
        <f>IF($Q1662&lt;Parâmetros!$E$19,$G1662-1,$G1662)</f>
        <v>46272</v>
      </c>
    </row>
    <row r="1663" spans="1:19" ht="15" customHeight="1" x14ac:dyDescent="0.25">
      <c r="A1663" s="122">
        <v>55554</v>
      </c>
      <c r="B1663" s="65" t="s">
        <v>205</v>
      </c>
      <c r="C1663" s="65" t="s">
        <v>288</v>
      </c>
      <c r="D1663" s="66">
        <v>46273</v>
      </c>
      <c r="E1663" s="67">
        <v>3.17</v>
      </c>
      <c r="F1663" s="65" t="s">
        <v>255</v>
      </c>
      <c r="G1663" s="66">
        <v>46272</v>
      </c>
      <c r="H1663">
        <v>40512756</v>
      </c>
      <c r="I1663">
        <v>20</v>
      </c>
      <c r="J1663" s="65" t="s">
        <v>2752</v>
      </c>
      <c r="K1663" s="65" t="s">
        <v>302</v>
      </c>
      <c r="L1663" s="66">
        <v>46272</v>
      </c>
      <c r="M1663" s="65" t="s">
        <v>261</v>
      </c>
      <c r="N1663">
        <v>3010492</v>
      </c>
      <c r="O1663" s="65" t="s">
        <v>259</v>
      </c>
      <c r="P1663" s="66">
        <v>46273</v>
      </c>
      <c r="Q1663" s="31">
        <f t="shared" si="52"/>
        <v>490</v>
      </c>
      <c r="R1663" s="31">
        <f t="shared" si="53"/>
        <v>680</v>
      </c>
      <c r="S1663" s="29">
        <f>IF($Q1663&lt;Parâmetros!$E$19,$G1663-1,$G1663)</f>
        <v>46272</v>
      </c>
    </row>
    <row r="1664" spans="1:19" ht="15" customHeight="1" x14ac:dyDescent="0.25">
      <c r="A1664" s="122">
        <v>55554</v>
      </c>
      <c r="B1664" s="65" t="s">
        <v>205</v>
      </c>
      <c r="C1664" s="65" t="s">
        <v>288</v>
      </c>
      <c r="D1664" s="66">
        <v>46273</v>
      </c>
      <c r="E1664" s="67">
        <v>2.67</v>
      </c>
      <c r="F1664" s="65" t="s">
        <v>255</v>
      </c>
      <c r="G1664" s="66">
        <v>46272</v>
      </c>
      <c r="H1664">
        <v>40512756</v>
      </c>
      <c r="I1664">
        <v>20</v>
      </c>
      <c r="J1664" s="65" t="s">
        <v>305</v>
      </c>
      <c r="K1664" s="65" t="s">
        <v>297</v>
      </c>
      <c r="L1664" s="66">
        <v>46272</v>
      </c>
      <c r="M1664" s="65" t="s">
        <v>261</v>
      </c>
      <c r="N1664">
        <v>3010492</v>
      </c>
      <c r="O1664" s="65" t="s">
        <v>259</v>
      </c>
      <c r="P1664" s="66">
        <v>46273</v>
      </c>
      <c r="Q1664" s="31">
        <f t="shared" si="52"/>
        <v>760</v>
      </c>
      <c r="R1664" s="31">
        <f t="shared" si="53"/>
        <v>920</v>
      </c>
      <c r="S1664" s="29">
        <f>IF($Q1664&lt;Parâmetros!$E$19,$G1664-1,$G1664)</f>
        <v>46272</v>
      </c>
    </row>
    <row r="1665" spans="1:19" ht="15" customHeight="1" x14ac:dyDescent="0.25">
      <c r="A1665" s="122">
        <v>55554</v>
      </c>
      <c r="B1665" s="65" t="s">
        <v>205</v>
      </c>
      <c r="C1665" s="65" t="s">
        <v>288</v>
      </c>
      <c r="D1665" s="66">
        <v>46273</v>
      </c>
      <c r="E1665" s="67">
        <v>4</v>
      </c>
      <c r="F1665" s="65" t="s">
        <v>255</v>
      </c>
      <c r="G1665" s="66">
        <v>46273</v>
      </c>
      <c r="H1665">
        <v>40512756</v>
      </c>
      <c r="I1665">
        <v>20</v>
      </c>
      <c r="J1665" s="65" t="s">
        <v>289</v>
      </c>
      <c r="K1665" s="65" t="s">
        <v>302</v>
      </c>
      <c r="L1665" s="66">
        <v>46273</v>
      </c>
      <c r="M1665" s="65" t="s">
        <v>261</v>
      </c>
      <c r="N1665">
        <v>3010492</v>
      </c>
      <c r="O1665" s="65" t="s">
        <v>259</v>
      </c>
      <c r="P1665" s="66">
        <v>46273</v>
      </c>
      <c r="Q1665" s="31">
        <f t="shared" si="52"/>
        <v>440</v>
      </c>
      <c r="R1665" s="31">
        <f t="shared" si="53"/>
        <v>680</v>
      </c>
      <c r="S1665" s="29">
        <f>IF($Q1665&lt;Parâmetros!$E$19,$G1665-1,$G1665)</f>
        <v>46273</v>
      </c>
    </row>
    <row r="1666" spans="1:19" ht="15" customHeight="1" x14ac:dyDescent="0.25">
      <c r="A1666" s="122">
        <v>55554</v>
      </c>
      <c r="B1666" s="65" t="s">
        <v>205</v>
      </c>
      <c r="C1666" s="65" t="s">
        <v>288</v>
      </c>
      <c r="D1666" s="66">
        <v>46273</v>
      </c>
      <c r="E1666" s="67">
        <v>1</v>
      </c>
      <c r="F1666" s="65" t="s">
        <v>255</v>
      </c>
      <c r="G1666" s="66">
        <v>46273</v>
      </c>
      <c r="H1666">
        <v>40512756</v>
      </c>
      <c r="I1666">
        <v>20</v>
      </c>
      <c r="J1666" s="65" t="s">
        <v>305</v>
      </c>
      <c r="K1666" s="65" t="s">
        <v>891</v>
      </c>
      <c r="L1666" s="66">
        <v>46273</v>
      </c>
      <c r="M1666" s="65" t="s">
        <v>261</v>
      </c>
      <c r="N1666">
        <v>3010492</v>
      </c>
      <c r="O1666" s="65" t="s">
        <v>259</v>
      </c>
      <c r="P1666" s="66">
        <v>46273</v>
      </c>
      <c r="Q1666" s="31">
        <f t="shared" si="52"/>
        <v>760</v>
      </c>
      <c r="R1666" s="31">
        <f t="shared" si="53"/>
        <v>820</v>
      </c>
      <c r="S1666" s="29">
        <f>IF($Q1666&lt;Parâmetros!$E$19,$G1666-1,$G1666)</f>
        <v>46273</v>
      </c>
    </row>
    <row r="1667" spans="1:19" ht="15" customHeight="1" x14ac:dyDescent="0.25">
      <c r="A1667" s="122">
        <v>55554</v>
      </c>
      <c r="B1667" s="65" t="s">
        <v>205</v>
      </c>
      <c r="C1667" s="65" t="s">
        <v>288</v>
      </c>
      <c r="D1667" s="66">
        <v>46274</v>
      </c>
      <c r="E1667" s="67">
        <v>2.75</v>
      </c>
      <c r="F1667" s="65" t="s">
        <v>255</v>
      </c>
      <c r="G1667" s="66">
        <v>46273</v>
      </c>
      <c r="H1667">
        <v>40503382</v>
      </c>
      <c r="I1667">
        <v>10</v>
      </c>
      <c r="J1667" s="65" t="s">
        <v>2753</v>
      </c>
      <c r="K1667" s="65" t="s">
        <v>311</v>
      </c>
      <c r="L1667" s="66">
        <v>46273</v>
      </c>
      <c r="M1667" s="65" t="s">
        <v>261</v>
      </c>
      <c r="N1667" s="65" t="s">
        <v>264</v>
      </c>
      <c r="O1667" s="65" t="s">
        <v>259</v>
      </c>
      <c r="P1667" s="66">
        <v>46274</v>
      </c>
      <c r="Q1667" s="31">
        <f t="shared" si="52"/>
        <v>830</v>
      </c>
      <c r="R1667" s="31">
        <f t="shared" si="53"/>
        <v>995</v>
      </c>
      <c r="S1667" s="29">
        <f>IF($Q1667&lt;Parâmetros!$E$19,$G1667-1,$G1667)</f>
        <v>46273</v>
      </c>
    </row>
    <row r="1668" spans="1:19" ht="15" customHeight="1" x14ac:dyDescent="0.25">
      <c r="A1668" s="122">
        <v>55554</v>
      </c>
      <c r="B1668" s="65" t="s">
        <v>205</v>
      </c>
      <c r="C1668" s="65" t="s">
        <v>288</v>
      </c>
      <c r="D1668" s="66">
        <v>46274</v>
      </c>
      <c r="E1668" s="67">
        <v>4</v>
      </c>
      <c r="F1668" s="65" t="s">
        <v>255</v>
      </c>
      <c r="G1668" s="66">
        <v>46274</v>
      </c>
      <c r="H1668">
        <v>40503382</v>
      </c>
      <c r="I1668">
        <v>10</v>
      </c>
      <c r="J1668" s="65" t="s">
        <v>289</v>
      </c>
      <c r="K1668" s="65" t="s">
        <v>302</v>
      </c>
      <c r="L1668" s="66">
        <v>46274</v>
      </c>
      <c r="M1668" s="65" t="s">
        <v>261</v>
      </c>
      <c r="N1668" s="65" t="s">
        <v>264</v>
      </c>
      <c r="O1668" s="65" t="s">
        <v>259</v>
      </c>
      <c r="P1668" s="66">
        <v>46274</v>
      </c>
      <c r="Q1668" s="31">
        <f t="shared" si="52"/>
        <v>440</v>
      </c>
      <c r="R1668" s="31">
        <f t="shared" si="53"/>
        <v>680</v>
      </c>
      <c r="S1668" s="29">
        <f>IF($Q1668&lt;Parâmetros!$E$19,$G1668-1,$G1668)</f>
        <v>46274</v>
      </c>
    </row>
    <row r="1669" spans="1:19" ht="15" customHeight="1" x14ac:dyDescent="0.25">
      <c r="A1669" s="122">
        <v>55554</v>
      </c>
      <c r="B1669" s="65" t="s">
        <v>205</v>
      </c>
      <c r="C1669" s="65" t="s">
        <v>288</v>
      </c>
      <c r="D1669" s="66">
        <v>46274</v>
      </c>
      <c r="E1669" s="67">
        <v>3.92</v>
      </c>
      <c r="F1669" s="65" t="s">
        <v>255</v>
      </c>
      <c r="G1669" s="66">
        <v>46274</v>
      </c>
      <c r="H1669">
        <v>40511680</v>
      </c>
      <c r="I1669">
        <v>10</v>
      </c>
      <c r="J1669" s="65" t="s">
        <v>305</v>
      </c>
      <c r="K1669" s="65" t="s">
        <v>311</v>
      </c>
      <c r="L1669" s="66">
        <v>46274</v>
      </c>
      <c r="M1669" s="65" t="s">
        <v>261</v>
      </c>
      <c r="N1669" s="65" t="s">
        <v>264</v>
      </c>
      <c r="O1669" s="65" t="s">
        <v>259</v>
      </c>
      <c r="P1669" s="66">
        <v>46274</v>
      </c>
      <c r="Q1669" s="31">
        <f t="shared" si="52"/>
        <v>760</v>
      </c>
      <c r="R1669" s="31">
        <f t="shared" si="53"/>
        <v>995</v>
      </c>
      <c r="S1669" s="29">
        <f>IF($Q1669&lt;Parâmetros!$E$19,$G1669-1,$G1669)</f>
        <v>46274</v>
      </c>
    </row>
    <row r="1670" spans="1:19" ht="15" customHeight="1" x14ac:dyDescent="0.25">
      <c r="A1670" s="122">
        <v>55564</v>
      </c>
      <c r="B1670" s="65" t="s">
        <v>231</v>
      </c>
      <c r="C1670" s="65" t="s">
        <v>288</v>
      </c>
      <c r="D1670" s="66">
        <v>46265</v>
      </c>
      <c r="E1670" s="67">
        <v>4</v>
      </c>
      <c r="F1670" s="65" t="s">
        <v>255</v>
      </c>
      <c r="G1670" s="66">
        <v>46262</v>
      </c>
      <c r="H1670">
        <v>40478306</v>
      </c>
      <c r="I1670">
        <v>50</v>
      </c>
      <c r="J1670" s="65" t="s">
        <v>349</v>
      </c>
      <c r="K1670" s="65" t="s">
        <v>428</v>
      </c>
      <c r="L1670" s="66">
        <v>46262</v>
      </c>
      <c r="M1670" s="65" t="s">
        <v>261</v>
      </c>
      <c r="N1670" s="65" t="s">
        <v>264</v>
      </c>
      <c r="O1670" s="65" t="s">
        <v>259</v>
      </c>
      <c r="P1670" s="66">
        <v>46265</v>
      </c>
      <c r="Q1670" s="31">
        <f t="shared" si="52"/>
        <v>451</v>
      </c>
      <c r="R1670" s="31">
        <f t="shared" si="53"/>
        <v>691</v>
      </c>
      <c r="S1670" s="29">
        <f>IF($Q1670&lt;Parâmetros!$E$19,$G1670-1,$G1670)</f>
        <v>46262</v>
      </c>
    </row>
    <row r="1671" spans="1:19" ht="15" customHeight="1" x14ac:dyDescent="0.25">
      <c r="A1671" s="122">
        <v>55564</v>
      </c>
      <c r="B1671" s="65" t="s">
        <v>231</v>
      </c>
      <c r="C1671" s="65" t="s">
        <v>288</v>
      </c>
      <c r="D1671" s="66">
        <v>46265</v>
      </c>
      <c r="E1671" s="67">
        <v>4.1500000000000004</v>
      </c>
      <c r="F1671" s="65" t="s">
        <v>255</v>
      </c>
      <c r="G1671" s="66">
        <v>46262</v>
      </c>
      <c r="H1671">
        <v>40478306</v>
      </c>
      <c r="I1671">
        <v>50</v>
      </c>
      <c r="J1671" s="65" t="s">
        <v>339</v>
      </c>
      <c r="K1671" s="65" t="s">
        <v>451</v>
      </c>
      <c r="L1671" s="66">
        <v>46262</v>
      </c>
      <c r="M1671" s="65" t="s">
        <v>261</v>
      </c>
      <c r="N1671" s="65" t="s">
        <v>264</v>
      </c>
      <c r="O1671" s="65" t="s">
        <v>259</v>
      </c>
      <c r="P1671" s="66">
        <v>46265</v>
      </c>
      <c r="Q1671" s="31">
        <f t="shared" si="52"/>
        <v>750</v>
      </c>
      <c r="R1671" s="31">
        <f t="shared" si="53"/>
        <v>999</v>
      </c>
      <c r="S1671" s="29">
        <f>IF($Q1671&lt;Parâmetros!$E$19,$G1671-1,$G1671)</f>
        <v>46262</v>
      </c>
    </row>
    <row r="1672" spans="1:19" ht="15" customHeight="1" x14ac:dyDescent="0.25">
      <c r="A1672" s="122">
        <v>55564</v>
      </c>
      <c r="B1672" s="65" t="s">
        <v>231</v>
      </c>
      <c r="C1672" s="65" t="s">
        <v>288</v>
      </c>
      <c r="D1672" s="66">
        <v>46268</v>
      </c>
      <c r="E1672" s="67">
        <v>4.0199999999999996</v>
      </c>
      <c r="F1672" s="65" t="s">
        <v>255</v>
      </c>
      <c r="G1672" s="66">
        <v>46265</v>
      </c>
      <c r="H1672">
        <v>40478306</v>
      </c>
      <c r="I1672">
        <v>50</v>
      </c>
      <c r="J1672" s="65" t="s">
        <v>1075</v>
      </c>
      <c r="K1672" s="65" t="s">
        <v>1076</v>
      </c>
      <c r="L1672" s="66">
        <v>46265</v>
      </c>
      <c r="M1672" s="65" t="s">
        <v>261</v>
      </c>
      <c r="N1672" s="65" t="s">
        <v>264</v>
      </c>
      <c r="O1672" s="65" t="s">
        <v>259</v>
      </c>
      <c r="P1672" s="66">
        <v>46268</v>
      </c>
      <c r="Q1672" s="31">
        <f t="shared" si="52"/>
        <v>454</v>
      </c>
      <c r="R1672" s="31">
        <f t="shared" si="53"/>
        <v>695</v>
      </c>
      <c r="S1672" s="29">
        <f>IF($Q1672&lt;Parâmetros!$E$19,$G1672-1,$G1672)</f>
        <v>46265</v>
      </c>
    </row>
    <row r="1673" spans="1:19" ht="15" customHeight="1" x14ac:dyDescent="0.25">
      <c r="A1673" s="122">
        <v>55564</v>
      </c>
      <c r="B1673" s="65" t="s">
        <v>231</v>
      </c>
      <c r="C1673" s="65" t="s">
        <v>288</v>
      </c>
      <c r="D1673" s="66">
        <v>46268</v>
      </c>
      <c r="E1673" s="67">
        <v>2.0499999999999998</v>
      </c>
      <c r="F1673" s="65" t="s">
        <v>255</v>
      </c>
      <c r="G1673" s="66">
        <v>46265</v>
      </c>
      <c r="H1673">
        <v>40478306</v>
      </c>
      <c r="I1673">
        <v>50</v>
      </c>
      <c r="J1673" s="65" t="s">
        <v>1077</v>
      </c>
      <c r="K1673" s="65" t="s">
        <v>1078</v>
      </c>
      <c r="L1673" s="66">
        <v>46265</v>
      </c>
      <c r="M1673" s="65" t="s">
        <v>261</v>
      </c>
      <c r="N1673" s="65" t="s">
        <v>264</v>
      </c>
      <c r="O1673" s="65" t="s">
        <v>259</v>
      </c>
      <c r="P1673" s="66">
        <v>46268</v>
      </c>
      <c r="Q1673" s="31">
        <f t="shared" si="52"/>
        <v>756</v>
      </c>
      <c r="R1673" s="31">
        <f t="shared" si="53"/>
        <v>879</v>
      </c>
      <c r="S1673" s="29">
        <f>IF($Q1673&lt;Parâmetros!$E$19,$G1673-1,$G1673)</f>
        <v>46265</v>
      </c>
    </row>
    <row r="1674" spans="1:19" ht="15" customHeight="1" x14ac:dyDescent="0.25">
      <c r="A1674" s="122">
        <v>55564</v>
      </c>
      <c r="B1674" s="65" t="s">
        <v>231</v>
      </c>
      <c r="C1674" s="65" t="s">
        <v>288</v>
      </c>
      <c r="D1674" s="66">
        <v>46268</v>
      </c>
      <c r="E1674" s="67">
        <v>3.97</v>
      </c>
      <c r="F1674" s="65" t="s">
        <v>255</v>
      </c>
      <c r="G1674" s="66">
        <v>46267</v>
      </c>
      <c r="H1674">
        <v>40478306</v>
      </c>
      <c r="I1674">
        <v>50</v>
      </c>
      <c r="J1674" s="65" t="s">
        <v>1079</v>
      </c>
      <c r="K1674" s="65" t="s">
        <v>1080</v>
      </c>
      <c r="L1674" s="66">
        <v>46267</v>
      </c>
      <c r="M1674" s="65" t="s">
        <v>261</v>
      </c>
      <c r="N1674" s="65" t="s">
        <v>264</v>
      </c>
      <c r="O1674" s="65" t="s">
        <v>259</v>
      </c>
      <c r="P1674" s="66">
        <v>46268</v>
      </c>
      <c r="Q1674" s="31">
        <f t="shared" si="52"/>
        <v>456</v>
      </c>
      <c r="R1674" s="31">
        <f t="shared" si="53"/>
        <v>694</v>
      </c>
      <c r="S1674" s="29">
        <f>IF($Q1674&lt;Parâmetros!$E$19,$G1674-1,$G1674)</f>
        <v>46267</v>
      </c>
    </row>
    <row r="1675" spans="1:19" ht="15" customHeight="1" x14ac:dyDescent="0.25">
      <c r="A1675" s="122">
        <v>55564</v>
      </c>
      <c r="B1675" s="65" t="s">
        <v>231</v>
      </c>
      <c r="C1675" s="65" t="s">
        <v>288</v>
      </c>
      <c r="D1675" s="66">
        <v>46268</v>
      </c>
      <c r="E1675" s="67">
        <v>4.0999999999999996</v>
      </c>
      <c r="F1675" s="65" t="s">
        <v>255</v>
      </c>
      <c r="G1675" s="66">
        <v>46267</v>
      </c>
      <c r="H1675">
        <v>40478306</v>
      </c>
      <c r="I1675">
        <v>50</v>
      </c>
      <c r="J1675" s="65" t="s">
        <v>1081</v>
      </c>
      <c r="K1675" s="65" t="s">
        <v>1082</v>
      </c>
      <c r="L1675" s="66">
        <v>46267</v>
      </c>
      <c r="M1675" s="65" t="s">
        <v>261</v>
      </c>
      <c r="N1675" s="65" t="s">
        <v>264</v>
      </c>
      <c r="O1675" s="65" t="s">
        <v>259</v>
      </c>
      <c r="P1675" s="66">
        <v>46268</v>
      </c>
      <c r="Q1675" s="31">
        <f t="shared" si="52"/>
        <v>751</v>
      </c>
      <c r="R1675" s="31">
        <f t="shared" si="53"/>
        <v>997</v>
      </c>
      <c r="S1675" s="29">
        <f>IF($Q1675&lt;Parâmetros!$E$19,$G1675-1,$G1675)</f>
        <v>46267</v>
      </c>
    </row>
    <row r="1676" spans="1:19" ht="15" customHeight="1" x14ac:dyDescent="0.25">
      <c r="A1676" s="122">
        <v>55564</v>
      </c>
      <c r="B1676" s="65" t="s">
        <v>231</v>
      </c>
      <c r="C1676" s="65" t="s">
        <v>288</v>
      </c>
      <c r="D1676" s="66">
        <v>46270</v>
      </c>
      <c r="E1676" s="67">
        <v>4.0199999999999996</v>
      </c>
      <c r="F1676" s="65" t="s">
        <v>255</v>
      </c>
      <c r="G1676" s="66">
        <v>46268</v>
      </c>
      <c r="H1676">
        <v>40478306</v>
      </c>
      <c r="I1676">
        <v>50</v>
      </c>
      <c r="J1676" s="65" t="s">
        <v>2121</v>
      </c>
      <c r="K1676" s="65" t="s">
        <v>2122</v>
      </c>
      <c r="L1676" s="66">
        <v>46268</v>
      </c>
      <c r="M1676" s="65" t="s">
        <v>261</v>
      </c>
      <c r="N1676" s="65" t="s">
        <v>264</v>
      </c>
      <c r="O1676" s="65" t="s">
        <v>259</v>
      </c>
      <c r="P1676" s="66">
        <v>46270</v>
      </c>
      <c r="Q1676" s="31">
        <f t="shared" si="52"/>
        <v>449</v>
      </c>
      <c r="R1676" s="31">
        <f t="shared" si="53"/>
        <v>691</v>
      </c>
      <c r="S1676" s="29">
        <f>IF($Q1676&lt;Parâmetros!$E$19,$G1676-1,$G1676)</f>
        <v>46268</v>
      </c>
    </row>
    <row r="1677" spans="1:19" ht="15" customHeight="1" x14ac:dyDescent="0.25">
      <c r="A1677" s="122">
        <v>55564</v>
      </c>
      <c r="B1677" s="65" t="s">
        <v>231</v>
      </c>
      <c r="C1677" s="65" t="s">
        <v>288</v>
      </c>
      <c r="D1677" s="66">
        <v>46270</v>
      </c>
      <c r="E1677" s="67">
        <v>2.09</v>
      </c>
      <c r="F1677" s="65" t="s">
        <v>255</v>
      </c>
      <c r="G1677" s="66">
        <v>46268</v>
      </c>
      <c r="H1677">
        <v>40478306</v>
      </c>
      <c r="I1677">
        <v>50</v>
      </c>
      <c r="J1677" s="65" t="s">
        <v>2123</v>
      </c>
      <c r="K1677" s="65" t="s">
        <v>2124</v>
      </c>
      <c r="L1677" s="66">
        <v>46268</v>
      </c>
      <c r="M1677" s="65" t="s">
        <v>261</v>
      </c>
      <c r="N1677" s="65" t="s">
        <v>264</v>
      </c>
      <c r="O1677" s="65" t="s">
        <v>259</v>
      </c>
      <c r="P1677" s="66">
        <v>46270</v>
      </c>
      <c r="Q1677" s="31">
        <f t="shared" si="52"/>
        <v>753</v>
      </c>
      <c r="R1677" s="31">
        <f t="shared" si="53"/>
        <v>879</v>
      </c>
      <c r="S1677" s="29">
        <f>IF($Q1677&lt;Parâmetros!$E$19,$G1677-1,$G1677)</f>
        <v>46268</v>
      </c>
    </row>
    <row r="1678" spans="1:19" ht="15" customHeight="1" x14ac:dyDescent="0.25">
      <c r="A1678" s="122">
        <v>55564</v>
      </c>
      <c r="B1678" s="65" t="s">
        <v>231</v>
      </c>
      <c r="C1678" s="65" t="s">
        <v>288</v>
      </c>
      <c r="D1678" s="66">
        <v>46270</v>
      </c>
      <c r="E1678" s="67">
        <v>5.04</v>
      </c>
      <c r="F1678" s="65" t="s">
        <v>255</v>
      </c>
      <c r="G1678" s="66">
        <v>46269</v>
      </c>
      <c r="H1678">
        <v>40478306</v>
      </c>
      <c r="I1678">
        <v>50</v>
      </c>
      <c r="J1678" s="65" t="s">
        <v>2125</v>
      </c>
      <c r="K1678" s="65" t="s">
        <v>2126</v>
      </c>
      <c r="L1678" s="66">
        <v>46269</v>
      </c>
      <c r="M1678" s="65" t="s">
        <v>261</v>
      </c>
      <c r="N1678" s="65" t="s">
        <v>264</v>
      </c>
      <c r="O1678" s="65" t="s">
        <v>259</v>
      </c>
      <c r="P1678" s="66">
        <v>46270</v>
      </c>
      <c r="Q1678" s="31">
        <f t="shared" si="52"/>
        <v>449</v>
      </c>
      <c r="R1678" s="31">
        <f t="shared" si="53"/>
        <v>751</v>
      </c>
      <c r="S1678" s="29">
        <f>IF($Q1678&lt;Parâmetros!$E$19,$G1678-1,$G1678)</f>
        <v>46269</v>
      </c>
    </row>
    <row r="1679" spans="1:19" ht="15" customHeight="1" x14ac:dyDescent="0.25">
      <c r="A1679" s="122">
        <v>55564</v>
      </c>
      <c r="B1679" s="65" t="s">
        <v>231</v>
      </c>
      <c r="C1679" s="65" t="s">
        <v>288</v>
      </c>
      <c r="D1679" s="66">
        <v>46270</v>
      </c>
      <c r="E1679" s="67">
        <v>4.07</v>
      </c>
      <c r="F1679" s="65" t="s">
        <v>255</v>
      </c>
      <c r="G1679" s="66">
        <v>46270</v>
      </c>
      <c r="H1679">
        <v>40478306</v>
      </c>
      <c r="I1679">
        <v>50</v>
      </c>
      <c r="J1679" s="65" t="s">
        <v>2127</v>
      </c>
      <c r="K1679" s="65" t="s">
        <v>2128</v>
      </c>
      <c r="L1679" s="66">
        <v>46270</v>
      </c>
      <c r="M1679" s="65" t="s">
        <v>261</v>
      </c>
      <c r="N1679" s="65" t="s">
        <v>264</v>
      </c>
      <c r="O1679" s="65" t="s">
        <v>259</v>
      </c>
      <c r="P1679" s="66">
        <v>46270</v>
      </c>
      <c r="Q1679" s="31">
        <f t="shared" si="52"/>
        <v>447</v>
      </c>
      <c r="R1679" s="31">
        <f t="shared" si="53"/>
        <v>692</v>
      </c>
      <c r="S1679" s="29">
        <f>IF($Q1679&lt;Parâmetros!$E$19,$G1679-1,$G1679)</f>
        <v>46270</v>
      </c>
    </row>
    <row r="1680" spans="1:19" ht="15" customHeight="1" x14ac:dyDescent="0.25">
      <c r="A1680" s="122">
        <v>55564</v>
      </c>
      <c r="B1680" s="65" t="s">
        <v>231</v>
      </c>
      <c r="C1680" s="65" t="s">
        <v>288</v>
      </c>
      <c r="D1680" s="66">
        <v>46270</v>
      </c>
      <c r="E1680" s="67">
        <v>2.85</v>
      </c>
      <c r="F1680" s="65" t="s">
        <v>255</v>
      </c>
      <c r="G1680" s="66">
        <v>46270</v>
      </c>
      <c r="H1680">
        <v>40478306</v>
      </c>
      <c r="I1680">
        <v>50</v>
      </c>
      <c r="J1680" s="65" t="s">
        <v>2129</v>
      </c>
      <c r="K1680" s="65" t="s">
        <v>2130</v>
      </c>
      <c r="L1680" s="66">
        <v>46270</v>
      </c>
      <c r="M1680" s="65" t="s">
        <v>261</v>
      </c>
      <c r="N1680" s="65" t="s">
        <v>264</v>
      </c>
      <c r="O1680" s="65" t="s">
        <v>259</v>
      </c>
      <c r="P1680" s="66">
        <v>46270</v>
      </c>
      <c r="Q1680" s="31">
        <f t="shared" si="52"/>
        <v>749</v>
      </c>
      <c r="R1680" s="31">
        <f t="shared" si="53"/>
        <v>920</v>
      </c>
      <c r="S1680" s="29">
        <f>IF($Q1680&lt;Parâmetros!$E$19,$G1680-1,$G1680)</f>
        <v>46270</v>
      </c>
    </row>
    <row r="1681" spans="1:19" ht="15" customHeight="1" x14ac:dyDescent="0.25">
      <c r="A1681" s="122">
        <v>55564</v>
      </c>
      <c r="B1681" s="65" t="s">
        <v>231</v>
      </c>
      <c r="C1681" s="65" t="s">
        <v>288</v>
      </c>
      <c r="D1681" s="66">
        <v>46274</v>
      </c>
      <c r="E1681" s="67">
        <v>4</v>
      </c>
      <c r="F1681" s="65" t="s">
        <v>255</v>
      </c>
      <c r="G1681" s="66">
        <v>46273</v>
      </c>
      <c r="H1681">
        <v>40478306</v>
      </c>
      <c r="I1681">
        <v>50</v>
      </c>
      <c r="J1681" s="65" t="s">
        <v>2188</v>
      </c>
      <c r="K1681" s="65" t="s">
        <v>1569</v>
      </c>
      <c r="L1681" s="66">
        <v>46273</v>
      </c>
      <c r="M1681" s="65" t="s">
        <v>261</v>
      </c>
      <c r="N1681" s="65" t="s">
        <v>264</v>
      </c>
      <c r="O1681" s="65" t="s">
        <v>259</v>
      </c>
      <c r="P1681" s="66">
        <v>46274</v>
      </c>
      <c r="Q1681" s="31">
        <f t="shared" si="52"/>
        <v>450</v>
      </c>
      <c r="R1681" s="31">
        <f t="shared" si="53"/>
        <v>690</v>
      </c>
      <c r="S1681" s="29">
        <f>IF($Q1681&lt;Parâmetros!$E$19,$G1681-1,$G1681)</f>
        <v>46273</v>
      </c>
    </row>
    <row r="1682" spans="1:19" ht="15" customHeight="1" x14ac:dyDescent="0.25">
      <c r="A1682" s="122">
        <v>55564</v>
      </c>
      <c r="B1682" s="65" t="s">
        <v>231</v>
      </c>
      <c r="C1682" s="65" t="s">
        <v>288</v>
      </c>
      <c r="D1682" s="66">
        <v>46274</v>
      </c>
      <c r="E1682" s="67">
        <v>4.04</v>
      </c>
      <c r="F1682" s="65" t="s">
        <v>255</v>
      </c>
      <c r="G1682" s="66">
        <v>46273</v>
      </c>
      <c r="H1682">
        <v>40478306</v>
      </c>
      <c r="I1682">
        <v>50</v>
      </c>
      <c r="J1682" s="65" t="s">
        <v>2967</v>
      </c>
      <c r="K1682" s="65" t="s">
        <v>2968</v>
      </c>
      <c r="L1682" s="66">
        <v>46273</v>
      </c>
      <c r="M1682" s="65" t="s">
        <v>261</v>
      </c>
      <c r="N1682" s="65" t="s">
        <v>264</v>
      </c>
      <c r="O1682" s="65" t="s">
        <v>259</v>
      </c>
      <c r="P1682" s="66">
        <v>46274</v>
      </c>
      <c r="Q1682" s="31">
        <f t="shared" si="52"/>
        <v>752</v>
      </c>
      <c r="R1682" s="31">
        <f t="shared" si="53"/>
        <v>994</v>
      </c>
      <c r="S1682" s="29">
        <f>IF($Q1682&lt;Parâmetros!$E$19,$G1682-1,$G1682)</f>
        <v>46273</v>
      </c>
    </row>
    <row r="1683" spans="1:19" ht="15" customHeight="1" x14ac:dyDescent="0.25">
      <c r="A1683" s="122">
        <v>55564</v>
      </c>
      <c r="B1683" s="65" t="s">
        <v>231</v>
      </c>
      <c r="C1683" s="65" t="s">
        <v>288</v>
      </c>
      <c r="D1683" s="66">
        <v>46274</v>
      </c>
      <c r="E1683" s="67">
        <v>4.0999999999999996</v>
      </c>
      <c r="F1683" s="65" t="s">
        <v>255</v>
      </c>
      <c r="G1683" s="66">
        <v>46274</v>
      </c>
      <c r="H1683">
        <v>40478306</v>
      </c>
      <c r="I1683">
        <v>50</v>
      </c>
      <c r="J1683" s="65" t="s">
        <v>2969</v>
      </c>
      <c r="K1683" s="65" t="s">
        <v>2970</v>
      </c>
      <c r="L1683" s="66">
        <v>46274</v>
      </c>
      <c r="M1683" s="65" t="s">
        <v>261</v>
      </c>
      <c r="N1683" s="65" t="s">
        <v>264</v>
      </c>
      <c r="O1683" s="65" t="s">
        <v>259</v>
      </c>
      <c r="P1683" s="66">
        <v>46274</v>
      </c>
      <c r="Q1683" s="31">
        <f t="shared" si="52"/>
        <v>446</v>
      </c>
      <c r="R1683" s="31">
        <f t="shared" si="53"/>
        <v>692</v>
      </c>
      <c r="S1683" s="29">
        <f>IF($Q1683&lt;Parâmetros!$E$19,$G1683-1,$G1683)</f>
        <v>46274</v>
      </c>
    </row>
    <row r="1684" spans="1:19" ht="15" customHeight="1" x14ac:dyDescent="0.25">
      <c r="A1684" s="122">
        <v>55564</v>
      </c>
      <c r="B1684" s="65" t="s">
        <v>231</v>
      </c>
      <c r="C1684" s="65" t="s">
        <v>288</v>
      </c>
      <c r="D1684" s="66">
        <v>46274</v>
      </c>
      <c r="E1684" s="67">
        <v>3.92</v>
      </c>
      <c r="F1684" s="65" t="s">
        <v>255</v>
      </c>
      <c r="G1684" s="66">
        <v>46274</v>
      </c>
      <c r="H1684">
        <v>40478306</v>
      </c>
      <c r="I1684">
        <v>50</v>
      </c>
      <c r="J1684" s="65" t="s">
        <v>2971</v>
      </c>
      <c r="K1684" s="65" t="s">
        <v>2972</v>
      </c>
      <c r="L1684" s="66">
        <v>46274</v>
      </c>
      <c r="M1684" s="65" t="s">
        <v>261</v>
      </c>
      <c r="N1684" s="65" t="s">
        <v>264</v>
      </c>
      <c r="O1684" s="65" t="s">
        <v>259</v>
      </c>
      <c r="P1684" s="66">
        <v>46274</v>
      </c>
      <c r="Q1684" s="31">
        <f t="shared" si="52"/>
        <v>751</v>
      </c>
      <c r="R1684" s="31">
        <f t="shared" si="53"/>
        <v>987</v>
      </c>
      <c r="S1684" s="29">
        <f>IF($Q1684&lt;Parâmetros!$E$19,$G1684-1,$G1684)</f>
        <v>46274</v>
      </c>
    </row>
    <row r="1685" spans="1:19" ht="15" customHeight="1" x14ac:dyDescent="0.25">
      <c r="A1685" s="122">
        <v>55618</v>
      </c>
      <c r="B1685" s="65" t="s">
        <v>1277</v>
      </c>
      <c r="C1685" s="65" t="s">
        <v>262</v>
      </c>
      <c r="D1685" s="66">
        <v>46268</v>
      </c>
      <c r="E1685" s="67">
        <v>4.51</v>
      </c>
      <c r="F1685" s="65" t="s">
        <v>255</v>
      </c>
      <c r="G1685" s="66">
        <v>46266</v>
      </c>
      <c r="H1685">
        <v>40510699</v>
      </c>
      <c r="I1685">
        <v>20</v>
      </c>
      <c r="J1685" s="65" t="s">
        <v>1278</v>
      </c>
      <c r="K1685" s="65" t="s">
        <v>1279</v>
      </c>
      <c r="L1685" s="66">
        <v>46266</v>
      </c>
      <c r="M1685" s="65" t="s">
        <v>261</v>
      </c>
      <c r="N1685" s="65" t="s">
        <v>264</v>
      </c>
      <c r="O1685" s="65" t="s">
        <v>259</v>
      </c>
      <c r="P1685" s="66">
        <v>46268</v>
      </c>
      <c r="Q1685" s="31">
        <f t="shared" si="52"/>
        <v>450</v>
      </c>
      <c r="R1685" s="31">
        <f t="shared" si="53"/>
        <v>720</v>
      </c>
      <c r="S1685" s="29">
        <f>IF($Q1685&lt;Parâmetros!$E$19,$G1685-1,$G1685)</f>
        <v>46266</v>
      </c>
    </row>
    <row r="1686" spans="1:19" ht="15" customHeight="1" x14ac:dyDescent="0.25">
      <c r="A1686" s="122">
        <v>55618</v>
      </c>
      <c r="B1686" s="65" t="s">
        <v>1277</v>
      </c>
      <c r="C1686" s="65" t="s">
        <v>262</v>
      </c>
      <c r="D1686" s="66">
        <v>46268</v>
      </c>
      <c r="E1686" s="67">
        <v>2</v>
      </c>
      <c r="F1686" s="65" t="s">
        <v>255</v>
      </c>
      <c r="G1686" s="66">
        <v>46266</v>
      </c>
      <c r="H1686">
        <v>40510715</v>
      </c>
      <c r="I1686">
        <v>10</v>
      </c>
      <c r="J1686" s="65" t="s">
        <v>1053</v>
      </c>
      <c r="K1686" s="65" t="s">
        <v>321</v>
      </c>
      <c r="L1686" s="66">
        <v>46266</v>
      </c>
      <c r="M1686" s="65" t="s">
        <v>261</v>
      </c>
      <c r="N1686">
        <v>3002997</v>
      </c>
      <c r="O1686" s="65" t="s">
        <v>259</v>
      </c>
      <c r="P1686" s="66">
        <v>46268</v>
      </c>
      <c r="Q1686" s="31">
        <f t="shared" si="52"/>
        <v>780</v>
      </c>
      <c r="R1686" s="31">
        <f t="shared" si="53"/>
        <v>900</v>
      </c>
      <c r="S1686" s="29">
        <f>IF($Q1686&lt;Parâmetros!$E$19,$G1686-1,$G1686)</f>
        <v>46266</v>
      </c>
    </row>
    <row r="1687" spans="1:19" ht="15" customHeight="1" x14ac:dyDescent="0.25">
      <c r="A1687" s="122">
        <v>55618</v>
      </c>
      <c r="B1687" s="65" t="s">
        <v>1277</v>
      </c>
      <c r="C1687" s="65" t="s">
        <v>262</v>
      </c>
      <c r="D1687" s="66">
        <v>46268</v>
      </c>
      <c r="E1687" s="67">
        <v>4.51</v>
      </c>
      <c r="F1687" s="65" t="s">
        <v>255</v>
      </c>
      <c r="G1687" s="66">
        <v>46267</v>
      </c>
      <c r="H1687">
        <v>40511271</v>
      </c>
      <c r="I1687">
        <v>10</v>
      </c>
      <c r="J1687" s="65" t="s">
        <v>1280</v>
      </c>
      <c r="K1687" s="65" t="s">
        <v>1281</v>
      </c>
      <c r="L1687" s="66">
        <v>46267</v>
      </c>
      <c r="M1687" s="65" t="s">
        <v>261</v>
      </c>
      <c r="N1687">
        <v>3009218</v>
      </c>
      <c r="O1687" s="65" t="s">
        <v>259</v>
      </c>
      <c r="P1687" s="66">
        <v>46268</v>
      </c>
      <c r="Q1687" s="31">
        <f t="shared" si="52"/>
        <v>450</v>
      </c>
      <c r="R1687" s="31">
        <f t="shared" si="53"/>
        <v>720</v>
      </c>
      <c r="S1687" s="29">
        <f>IF($Q1687&lt;Parâmetros!$E$19,$G1687-1,$G1687)</f>
        <v>46267</v>
      </c>
    </row>
    <row r="1688" spans="1:19" ht="15" customHeight="1" x14ac:dyDescent="0.25">
      <c r="A1688" s="122">
        <v>55618</v>
      </c>
      <c r="B1688" s="65" t="s">
        <v>1277</v>
      </c>
      <c r="C1688" s="65" t="s">
        <v>262</v>
      </c>
      <c r="D1688" s="66">
        <v>46268</v>
      </c>
      <c r="E1688" s="67">
        <v>2.25</v>
      </c>
      <c r="F1688" s="65" t="s">
        <v>255</v>
      </c>
      <c r="G1688" s="66">
        <v>46267</v>
      </c>
      <c r="H1688">
        <v>40508676</v>
      </c>
      <c r="I1688">
        <v>10</v>
      </c>
      <c r="J1688" s="65" t="s">
        <v>1053</v>
      </c>
      <c r="K1688" s="65" t="s">
        <v>1282</v>
      </c>
      <c r="L1688" s="66">
        <v>46267</v>
      </c>
      <c r="M1688" s="65" t="s">
        <v>261</v>
      </c>
      <c r="N1688">
        <v>3004273</v>
      </c>
      <c r="O1688" s="65" t="s">
        <v>259</v>
      </c>
      <c r="P1688" s="66">
        <v>46268</v>
      </c>
      <c r="Q1688" s="31">
        <f t="shared" si="52"/>
        <v>780</v>
      </c>
      <c r="R1688" s="31">
        <f t="shared" si="53"/>
        <v>915</v>
      </c>
      <c r="S1688" s="29">
        <f>IF($Q1688&lt;Parâmetros!$E$19,$G1688-1,$G1688)</f>
        <v>46267</v>
      </c>
    </row>
    <row r="1689" spans="1:19" ht="15" customHeight="1" x14ac:dyDescent="0.25">
      <c r="A1689" s="122">
        <v>55618</v>
      </c>
      <c r="B1689" s="65" t="s">
        <v>1277</v>
      </c>
      <c r="C1689" s="65" t="s">
        <v>262</v>
      </c>
      <c r="D1689" s="66">
        <v>46269</v>
      </c>
      <c r="E1689" s="67">
        <v>4.5599999999999996</v>
      </c>
      <c r="F1689" s="65" t="s">
        <v>255</v>
      </c>
      <c r="G1689" s="66">
        <v>46268</v>
      </c>
      <c r="H1689">
        <v>40508654</v>
      </c>
      <c r="I1689">
        <v>10</v>
      </c>
      <c r="J1689" s="65" t="s">
        <v>2131</v>
      </c>
      <c r="K1689" s="65" t="s">
        <v>2132</v>
      </c>
      <c r="L1689" s="66">
        <v>46268</v>
      </c>
      <c r="M1689" s="65" t="s">
        <v>261</v>
      </c>
      <c r="N1689" s="65" t="s">
        <v>264</v>
      </c>
      <c r="O1689" s="65" t="s">
        <v>259</v>
      </c>
      <c r="P1689" s="66">
        <v>46269</v>
      </c>
      <c r="Q1689" s="31">
        <f t="shared" si="52"/>
        <v>450</v>
      </c>
      <c r="R1689" s="31">
        <f t="shared" si="53"/>
        <v>724</v>
      </c>
      <c r="S1689" s="29">
        <f>IF($Q1689&lt;Parâmetros!$E$19,$G1689-1,$G1689)</f>
        <v>46268</v>
      </c>
    </row>
    <row r="1690" spans="1:19" ht="15" customHeight="1" x14ac:dyDescent="0.25">
      <c r="A1690" s="122">
        <v>55618</v>
      </c>
      <c r="B1690" s="65" t="s">
        <v>1277</v>
      </c>
      <c r="C1690" s="65" t="s">
        <v>262</v>
      </c>
      <c r="D1690" s="66">
        <v>46269</v>
      </c>
      <c r="E1690" s="67">
        <v>2.09</v>
      </c>
      <c r="F1690" s="65" t="s">
        <v>255</v>
      </c>
      <c r="G1690" s="66">
        <v>46268</v>
      </c>
      <c r="H1690">
        <v>40508654</v>
      </c>
      <c r="I1690">
        <v>10</v>
      </c>
      <c r="J1690" s="65" t="s">
        <v>627</v>
      </c>
      <c r="K1690" s="65" t="s">
        <v>2133</v>
      </c>
      <c r="L1690" s="66">
        <v>46268</v>
      </c>
      <c r="M1690" s="65" t="s">
        <v>261</v>
      </c>
      <c r="N1690" s="65" t="s">
        <v>264</v>
      </c>
      <c r="O1690" s="65" t="s">
        <v>259</v>
      </c>
      <c r="P1690" s="66">
        <v>46269</v>
      </c>
      <c r="Q1690" s="31">
        <f t="shared" si="52"/>
        <v>783</v>
      </c>
      <c r="R1690" s="31">
        <f t="shared" si="53"/>
        <v>909</v>
      </c>
      <c r="S1690" s="29">
        <f>IF($Q1690&lt;Parâmetros!$E$19,$G1690-1,$G1690)</f>
        <v>46268</v>
      </c>
    </row>
    <row r="1691" spans="1:19" ht="15" customHeight="1" x14ac:dyDescent="0.25">
      <c r="A1691" s="122">
        <v>55618</v>
      </c>
      <c r="B1691" s="65" t="s">
        <v>1277</v>
      </c>
      <c r="C1691" s="65" t="s">
        <v>262</v>
      </c>
      <c r="D1691" s="66">
        <v>46272</v>
      </c>
      <c r="E1691" s="67">
        <v>0.65</v>
      </c>
      <c r="F1691" s="65" t="s">
        <v>255</v>
      </c>
      <c r="G1691" s="66">
        <v>46269</v>
      </c>
      <c r="H1691">
        <v>40511705</v>
      </c>
      <c r="I1691">
        <v>10</v>
      </c>
      <c r="J1691" s="65" t="s">
        <v>2513</v>
      </c>
      <c r="K1691" s="65" t="s">
        <v>2588</v>
      </c>
      <c r="L1691" s="66">
        <v>46269</v>
      </c>
      <c r="M1691" s="65" t="s">
        <v>261</v>
      </c>
      <c r="N1691">
        <v>3011451</v>
      </c>
      <c r="O1691" s="65" t="s">
        <v>259</v>
      </c>
      <c r="P1691" s="66">
        <v>46272</v>
      </c>
      <c r="Q1691" s="31">
        <f t="shared" si="52"/>
        <v>440</v>
      </c>
      <c r="R1691" s="31">
        <f t="shared" si="53"/>
        <v>479</v>
      </c>
      <c r="S1691" s="29">
        <f>IF($Q1691&lt;Parâmetros!$E$19,$G1691-1,$G1691)</f>
        <v>46269</v>
      </c>
    </row>
    <row r="1692" spans="1:19" ht="15" customHeight="1" x14ac:dyDescent="0.25">
      <c r="A1692" s="122">
        <v>55618</v>
      </c>
      <c r="B1692" s="65" t="s">
        <v>1277</v>
      </c>
      <c r="C1692" s="65" t="s">
        <v>262</v>
      </c>
      <c r="D1692" s="66">
        <v>46269</v>
      </c>
      <c r="E1692" s="67">
        <v>4.87</v>
      </c>
      <c r="F1692" s="65" t="s">
        <v>255</v>
      </c>
      <c r="G1692" s="66">
        <v>46269</v>
      </c>
      <c r="H1692">
        <v>40509370</v>
      </c>
      <c r="I1692">
        <v>10</v>
      </c>
      <c r="J1692" s="65" t="s">
        <v>1900</v>
      </c>
      <c r="K1692" s="65" t="s">
        <v>1901</v>
      </c>
      <c r="L1692" s="66">
        <v>46269</v>
      </c>
      <c r="M1692" s="65" t="s">
        <v>258</v>
      </c>
      <c r="N1692" s="65" t="s">
        <v>264</v>
      </c>
      <c r="O1692" s="65" t="s">
        <v>259</v>
      </c>
      <c r="P1692" s="66">
        <v>46269</v>
      </c>
      <c r="Q1692" s="31">
        <f t="shared" si="52"/>
        <v>487</v>
      </c>
      <c r="R1692" s="31">
        <f t="shared" si="53"/>
        <v>780</v>
      </c>
      <c r="S1692" s="29">
        <f>IF($Q1692&lt;Parâmetros!$E$19,$G1692-1,$G1692)</f>
        <v>46269</v>
      </c>
    </row>
    <row r="1693" spans="1:19" ht="15" customHeight="1" x14ac:dyDescent="0.25">
      <c r="A1693" s="122">
        <v>55618</v>
      </c>
      <c r="B1693" s="65" t="s">
        <v>1277</v>
      </c>
      <c r="C1693" s="65" t="s">
        <v>262</v>
      </c>
      <c r="D1693" s="66">
        <v>46269</v>
      </c>
      <c r="E1693" s="67">
        <v>1.32</v>
      </c>
      <c r="F1693" s="65" t="s">
        <v>255</v>
      </c>
      <c r="G1693" s="66">
        <v>46269</v>
      </c>
      <c r="H1693">
        <v>40509370</v>
      </c>
      <c r="I1693">
        <v>10</v>
      </c>
      <c r="J1693" s="65" t="s">
        <v>1244</v>
      </c>
      <c r="K1693" s="65" t="s">
        <v>1904</v>
      </c>
      <c r="L1693" s="66">
        <v>46269</v>
      </c>
      <c r="M1693" s="65" t="s">
        <v>258</v>
      </c>
      <c r="N1693" s="65" t="s">
        <v>264</v>
      </c>
      <c r="O1693" s="65" t="s">
        <v>259</v>
      </c>
      <c r="P1693" s="66">
        <v>46269</v>
      </c>
      <c r="Q1693" s="31">
        <f t="shared" si="52"/>
        <v>841</v>
      </c>
      <c r="R1693" s="31">
        <f t="shared" si="53"/>
        <v>920</v>
      </c>
      <c r="S1693" s="29">
        <f>IF($Q1693&lt;Parâmetros!$E$19,$G1693-1,$G1693)</f>
        <v>46269</v>
      </c>
    </row>
    <row r="1694" spans="1:19" ht="15" customHeight="1" x14ac:dyDescent="0.25">
      <c r="A1694" s="122">
        <v>55618</v>
      </c>
      <c r="B1694" s="65" t="s">
        <v>1277</v>
      </c>
      <c r="C1694" s="65" t="s">
        <v>262</v>
      </c>
      <c r="D1694" s="66">
        <v>46270</v>
      </c>
      <c r="E1694" s="67">
        <v>0.56999999999999995</v>
      </c>
      <c r="F1694" s="65" t="s">
        <v>255</v>
      </c>
      <c r="G1694" s="66">
        <v>46270</v>
      </c>
      <c r="H1694">
        <v>40493916</v>
      </c>
      <c r="I1694">
        <v>10</v>
      </c>
      <c r="J1694" s="65" t="s">
        <v>2134</v>
      </c>
      <c r="K1694" s="65" t="s">
        <v>2135</v>
      </c>
      <c r="L1694" s="66">
        <v>46270</v>
      </c>
      <c r="M1694" s="65" t="s">
        <v>258</v>
      </c>
      <c r="N1694" s="65" t="s">
        <v>264</v>
      </c>
      <c r="O1694" s="65" t="s">
        <v>259</v>
      </c>
      <c r="P1694" s="66">
        <v>46270</v>
      </c>
      <c r="Q1694" s="31">
        <f t="shared" si="52"/>
        <v>453</v>
      </c>
      <c r="R1694" s="31">
        <f t="shared" si="53"/>
        <v>487</v>
      </c>
      <c r="S1694" s="29">
        <f>IF($Q1694&lt;Parâmetros!$E$19,$G1694-1,$G1694)</f>
        <v>46270</v>
      </c>
    </row>
    <row r="1695" spans="1:19" ht="15" customHeight="1" x14ac:dyDescent="0.25">
      <c r="A1695" s="122">
        <v>55618</v>
      </c>
      <c r="B1695" s="65" t="s">
        <v>1277</v>
      </c>
      <c r="C1695" s="65" t="s">
        <v>262</v>
      </c>
      <c r="D1695" s="66">
        <v>46270</v>
      </c>
      <c r="E1695" s="67">
        <v>1.18</v>
      </c>
      <c r="F1695" s="65" t="s">
        <v>255</v>
      </c>
      <c r="G1695" s="66">
        <v>46270</v>
      </c>
      <c r="H1695">
        <v>40494084</v>
      </c>
      <c r="I1695">
        <v>10</v>
      </c>
      <c r="J1695" s="65" t="s">
        <v>2136</v>
      </c>
      <c r="K1695" s="65" t="s">
        <v>2137</v>
      </c>
      <c r="L1695" s="66">
        <v>46270</v>
      </c>
      <c r="M1695" s="65" t="s">
        <v>258</v>
      </c>
      <c r="N1695" s="65" t="s">
        <v>264</v>
      </c>
      <c r="O1695" s="65" t="s">
        <v>259</v>
      </c>
      <c r="P1695" s="66">
        <v>46270</v>
      </c>
      <c r="Q1695" s="31">
        <f t="shared" si="52"/>
        <v>488</v>
      </c>
      <c r="R1695" s="31">
        <f t="shared" si="53"/>
        <v>558</v>
      </c>
      <c r="S1695" s="29">
        <f>IF($Q1695&lt;Parâmetros!$E$19,$G1695-1,$G1695)</f>
        <v>46270</v>
      </c>
    </row>
    <row r="1696" spans="1:19" ht="15" customHeight="1" x14ac:dyDescent="0.25">
      <c r="A1696" s="122">
        <v>55618</v>
      </c>
      <c r="B1696" s="65" t="s">
        <v>1277</v>
      </c>
      <c r="C1696" s="65" t="s">
        <v>262</v>
      </c>
      <c r="D1696" s="66">
        <v>46270</v>
      </c>
      <c r="E1696" s="67">
        <v>0.11</v>
      </c>
      <c r="F1696" s="65" t="s">
        <v>255</v>
      </c>
      <c r="G1696" s="66">
        <v>46270</v>
      </c>
      <c r="H1696">
        <v>40494084</v>
      </c>
      <c r="I1696">
        <v>20</v>
      </c>
      <c r="J1696" s="65" t="s">
        <v>2138</v>
      </c>
      <c r="K1696" s="65" t="s">
        <v>2139</v>
      </c>
      <c r="L1696" s="66">
        <v>46270</v>
      </c>
      <c r="M1696" s="65" t="s">
        <v>258</v>
      </c>
      <c r="N1696" s="65" t="s">
        <v>264</v>
      </c>
      <c r="O1696" s="65" t="s">
        <v>259</v>
      </c>
      <c r="P1696" s="66">
        <v>46270</v>
      </c>
      <c r="Q1696" s="31">
        <f t="shared" si="52"/>
        <v>559</v>
      </c>
      <c r="R1696" s="31">
        <f t="shared" si="53"/>
        <v>566</v>
      </c>
      <c r="S1696" s="29">
        <f>IF($Q1696&lt;Parâmetros!$E$19,$G1696-1,$G1696)</f>
        <v>46270</v>
      </c>
    </row>
    <row r="1697" spans="1:19" ht="15" customHeight="1" x14ac:dyDescent="0.25">
      <c r="A1697" s="122">
        <v>55618</v>
      </c>
      <c r="B1697" s="65" t="s">
        <v>1277</v>
      </c>
      <c r="C1697" s="65" t="s">
        <v>262</v>
      </c>
      <c r="D1697" s="66">
        <v>46270</v>
      </c>
      <c r="E1697" s="67">
        <v>0.18</v>
      </c>
      <c r="F1697" s="65" t="s">
        <v>255</v>
      </c>
      <c r="G1697" s="66">
        <v>46270</v>
      </c>
      <c r="H1697">
        <v>40494084</v>
      </c>
      <c r="I1697">
        <v>30</v>
      </c>
      <c r="J1697" s="65" t="s">
        <v>2140</v>
      </c>
      <c r="K1697" s="65" t="s">
        <v>2141</v>
      </c>
      <c r="L1697" s="66">
        <v>46270</v>
      </c>
      <c r="M1697" s="65" t="s">
        <v>258</v>
      </c>
      <c r="N1697" s="65" t="s">
        <v>264</v>
      </c>
      <c r="O1697" s="65" t="s">
        <v>259</v>
      </c>
      <c r="P1697" s="66">
        <v>46270</v>
      </c>
      <c r="Q1697" s="31">
        <f t="shared" si="52"/>
        <v>566</v>
      </c>
      <c r="R1697" s="31">
        <f t="shared" si="53"/>
        <v>576</v>
      </c>
      <c r="S1697" s="29">
        <f>IF($Q1697&lt;Parâmetros!$E$19,$G1697-1,$G1697)</f>
        <v>46270</v>
      </c>
    </row>
    <row r="1698" spans="1:19" ht="15" customHeight="1" x14ac:dyDescent="0.25">
      <c r="A1698" s="122">
        <v>55618</v>
      </c>
      <c r="B1698" s="65" t="s">
        <v>1277</v>
      </c>
      <c r="C1698" s="65" t="s">
        <v>262</v>
      </c>
      <c r="D1698" s="66">
        <v>46270</v>
      </c>
      <c r="E1698" s="67">
        <v>0.23</v>
      </c>
      <c r="F1698" s="65" t="s">
        <v>255</v>
      </c>
      <c r="G1698" s="66">
        <v>46270</v>
      </c>
      <c r="H1698">
        <v>40494084</v>
      </c>
      <c r="I1698">
        <v>40</v>
      </c>
      <c r="J1698" s="65" t="s">
        <v>2142</v>
      </c>
      <c r="K1698" s="65" t="s">
        <v>2143</v>
      </c>
      <c r="L1698" s="66">
        <v>46270</v>
      </c>
      <c r="M1698" s="65" t="s">
        <v>258</v>
      </c>
      <c r="N1698" s="65" t="s">
        <v>264</v>
      </c>
      <c r="O1698" s="65" t="s">
        <v>259</v>
      </c>
      <c r="P1698" s="66">
        <v>46270</v>
      </c>
      <c r="Q1698" s="31">
        <f t="shared" si="52"/>
        <v>577</v>
      </c>
      <c r="R1698" s="31">
        <f t="shared" si="53"/>
        <v>590</v>
      </c>
      <c r="S1698" s="29">
        <f>IF($Q1698&lt;Parâmetros!$E$19,$G1698-1,$G1698)</f>
        <v>46270</v>
      </c>
    </row>
    <row r="1699" spans="1:19" ht="15" customHeight="1" x14ac:dyDescent="0.25">
      <c r="A1699" s="122">
        <v>55618</v>
      </c>
      <c r="B1699" s="65" t="s">
        <v>1277</v>
      </c>
      <c r="C1699" s="65" t="s">
        <v>262</v>
      </c>
      <c r="D1699" s="66">
        <v>46270</v>
      </c>
      <c r="E1699" s="67">
        <v>0.14000000000000001</v>
      </c>
      <c r="F1699" s="65" t="s">
        <v>255</v>
      </c>
      <c r="G1699" s="66">
        <v>46270</v>
      </c>
      <c r="H1699">
        <v>40494085</v>
      </c>
      <c r="I1699">
        <v>10</v>
      </c>
      <c r="J1699" s="65" t="s">
        <v>2144</v>
      </c>
      <c r="K1699" s="65" t="s">
        <v>2145</v>
      </c>
      <c r="L1699" s="66">
        <v>46270</v>
      </c>
      <c r="M1699" s="65" t="s">
        <v>258</v>
      </c>
      <c r="N1699" s="65" t="s">
        <v>264</v>
      </c>
      <c r="O1699" s="65" t="s">
        <v>259</v>
      </c>
      <c r="P1699" s="66">
        <v>46270</v>
      </c>
      <c r="Q1699" s="31">
        <f t="shared" si="52"/>
        <v>592</v>
      </c>
      <c r="R1699" s="31">
        <f t="shared" si="53"/>
        <v>600</v>
      </c>
      <c r="S1699" s="29">
        <f>IF($Q1699&lt;Parâmetros!$E$19,$G1699-1,$G1699)</f>
        <v>46270</v>
      </c>
    </row>
    <row r="1700" spans="1:19" ht="15" customHeight="1" x14ac:dyDescent="0.25">
      <c r="A1700" s="122">
        <v>55618</v>
      </c>
      <c r="B1700" s="65" t="s">
        <v>1277</v>
      </c>
      <c r="C1700" s="65" t="s">
        <v>262</v>
      </c>
      <c r="D1700" s="66">
        <v>46270</v>
      </c>
      <c r="E1700" s="67">
        <v>0.16</v>
      </c>
      <c r="F1700" s="65" t="s">
        <v>255</v>
      </c>
      <c r="G1700" s="66">
        <v>46270</v>
      </c>
      <c r="H1700">
        <v>40494085</v>
      </c>
      <c r="I1700">
        <v>20</v>
      </c>
      <c r="J1700" s="65" t="s">
        <v>2146</v>
      </c>
      <c r="K1700" s="65" t="s">
        <v>2147</v>
      </c>
      <c r="L1700" s="66">
        <v>46270</v>
      </c>
      <c r="M1700" s="65" t="s">
        <v>258</v>
      </c>
      <c r="N1700" s="65" t="s">
        <v>264</v>
      </c>
      <c r="O1700" s="65" t="s">
        <v>259</v>
      </c>
      <c r="P1700" s="66">
        <v>46270</v>
      </c>
      <c r="Q1700" s="31">
        <f t="shared" si="52"/>
        <v>600</v>
      </c>
      <c r="R1700" s="31">
        <f t="shared" si="53"/>
        <v>610</v>
      </c>
      <c r="S1700" s="29">
        <f>IF($Q1700&lt;Parâmetros!$E$19,$G1700-1,$G1700)</f>
        <v>46270</v>
      </c>
    </row>
    <row r="1701" spans="1:19" ht="15" customHeight="1" x14ac:dyDescent="0.25">
      <c r="A1701" s="122">
        <v>55618</v>
      </c>
      <c r="B1701" s="65" t="s">
        <v>1277</v>
      </c>
      <c r="C1701" s="65" t="s">
        <v>262</v>
      </c>
      <c r="D1701" s="66">
        <v>46270</v>
      </c>
      <c r="E1701" s="67">
        <v>0.12</v>
      </c>
      <c r="F1701" s="65" t="s">
        <v>255</v>
      </c>
      <c r="G1701" s="66">
        <v>46270</v>
      </c>
      <c r="H1701">
        <v>40494086</v>
      </c>
      <c r="I1701">
        <v>10</v>
      </c>
      <c r="J1701" s="65" t="s">
        <v>2148</v>
      </c>
      <c r="K1701" s="65" t="s">
        <v>2149</v>
      </c>
      <c r="L1701" s="66">
        <v>46270</v>
      </c>
      <c r="M1701" s="65" t="s">
        <v>258</v>
      </c>
      <c r="N1701">
        <v>3007172</v>
      </c>
      <c r="O1701" s="65" t="s">
        <v>259</v>
      </c>
      <c r="P1701" s="66">
        <v>46270</v>
      </c>
      <c r="Q1701" s="31">
        <f t="shared" si="52"/>
        <v>611</v>
      </c>
      <c r="R1701" s="31">
        <f t="shared" si="53"/>
        <v>618</v>
      </c>
      <c r="S1701" s="29">
        <f>IF($Q1701&lt;Parâmetros!$E$19,$G1701-1,$G1701)</f>
        <v>46270</v>
      </c>
    </row>
    <row r="1702" spans="1:19" ht="15" customHeight="1" x14ac:dyDescent="0.25">
      <c r="A1702" s="122">
        <v>55618</v>
      </c>
      <c r="B1702" s="65" t="s">
        <v>1277</v>
      </c>
      <c r="C1702" s="65" t="s">
        <v>262</v>
      </c>
      <c r="D1702" s="66">
        <v>46272</v>
      </c>
      <c r="E1702" s="67">
        <v>1.66</v>
      </c>
      <c r="F1702" s="65" t="s">
        <v>255</v>
      </c>
      <c r="G1702" s="66">
        <v>46270</v>
      </c>
      <c r="H1702">
        <v>40511737</v>
      </c>
      <c r="I1702">
        <v>20</v>
      </c>
      <c r="J1702" s="65" t="s">
        <v>2589</v>
      </c>
      <c r="K1702" s="65" t="s">
        <v>1084</v>
      </c>
      <c r="L1702" s="66">
        <v>46270</v>
      </c>
      <c r="M1702" s="65" t="s">
        <v>261</v>
      </c>
      <c r="N1702">
        <v>3010395</v>
      </c>
      <c r="O1702" s="65" t="s">
        <v>259</v>
      </c>
      <c r="P1702" s="66">
        <v>46272</v>
      </c>
      <c r="Q1702" s="31">
        <f t="shared" si="52"/>
        <v>621</v>
      </c>
      <c r="R1702" s="31">
        <f t="shared" si="53"/>
        <v>720</v>
      </c>
      <c r="S1702" s="29">
        <f>IF($Q1702&lt;Parâmetros!$E$19,$G1702-1,$G1702)</f>
        <v>46270</v>
      </c>
    </row>
    <row r="1703" spans="1:19" ht="15" customHeight="1" x14ac:dyDescent="0.25">
      <c r="A1703" s="122">
        <v>55618</v>
      </c>
      <c r="B1703" s="65" t="s">
        <v>1277</v>
      </c>
      <c r="C1703" s="65" t="s">
        <v>262</v>
      </c>
      <c r="D1703" s="66">
        <v>46272</v>
      </c>
      <c r="E1703" s="67">
        <v>2.19</v>
      </c>
      <c r="F1703" s="65" t="s">
        <v>255</v>
      </c>
      <c r="G1703" s="66">
        <v>46270</v>
      </c>
      <c r="H1703">
        <v>40511737</v>
      </c>
      <c r="I1703">
        <v>20</v>
      </c>
      <c r="J1703" s="65" t="s">
        <v>2356</v>
      </c>
      <c r="K1703" s="65" t="s">
        <v>2590</v>
      </c>
      <c r="L1703" s="66">
        <v>46270</v>
      </c>
      <c r="M1703" s="65" t="s">
        <v>261</v>
      </c>
      <c r="N1703">
        <v>3010395</v>
      </c>
      <c r="O1703" s="65" t="s">
        <v>259</v>
      </c>
      <c r="P1703" s="66">
        <v>46272</v>
      </c>
      <c r="Q1703" s="31">
        <f t="shared" si="52"/>
        <v>780</v>
      </c>
      <c r="R1703" s="31">
        <f t="shared" si="53"/>
        <v>911</v>
      </c>
      <c r="S1703" s="29">
        <f>IF($Q1703&lt;Parâmetros!$E$19,$G1703-1,$G1703)</f>
        <v>46270</v>
      </c>
    </row>
    <row r="1704" spans="1:19" ht="15" customHeight="1" x14ac:dyDescent="0.25">
      <c r="A1704" s="122">
        <v>55618</v>
      </c>
      <c r="B1704" s="65" t="s">
        <v>1277</v>
      </c>
      <c r="C1704" s="65" t="s">
        <v>262</v>
      </c>
      <c r="D1704" s="66">
        <v>46272</v>
      </c>
      <c r="E1704" s="67">
        <v>4.6500000000000004</v>
      </c>
      <c r="F1704" s="65" t="s">
        <v>255</v>
      </c>
      <c r="G1704" s="66">
        <v>46272</v>
      </c>
      <c r="H1704">
        <v>40512782</v>
      </c>
      <c r="I1704">
        <v>20</v>
      </c>
      <c r="J1704" s="65" t="s">
        <v>2591</v>
      </c>
      <c r="K1704" s="65" t="s">
        <v>424</v>
      </c>
      <c r="L1704" s="66">
        <v>46272</v>
      </c>
      <c r="M1704" s="65" t="s">
        <v>261</v>
      </c>
      <c r="N1704" s="65" t="s">
        <v>264</v>
      </c>
      <c r="O1704" s="65" t="s">
        <v>259</v>
      </c>
      <c r="P1704" s="66">
        <v>46272</v>
      </c>
      <c r="Q1704" s="31">
        <f t="shared" si="52"/>
        <v>440</v>
      </c>
      <c r="R1704" s="31">
        <f t="shared" si="53"/>
        <v>720</v>
      </c>
      <c r="S1704" s="29">
        <f>IF($Q1704&lt;Parâmetros!$E$19,$G1704-1,$G1704)</f>
        <v>46272</v>
      </c>
    </row>
    <row r="1705" spans="1:19" ht="15" customHeight="1" x14ac:dyDescent="0.25">
      <c r="A1705" s="122">
        <v>55618</v>
      </c>
      <c r="B1705" s="65" t="s">
        <v>1277</v>
      </c>
      <c r="C1705" s="65" t="s">
        <v>262</v>
      </c>
      <c r="D1705" s="66">
        <v>46274</v>
      </c>
      <c r="E1705" s="67">
        <v>2.19</v>
      </c>
      <c r="F1705" s="65" t="s">
        <v>255</v>
      </c>
      <c r="G1705" s="66">
        <v>46272</v>
      </c>
      <c r="H1705">
        <v>40512782</v>
      </c>
      <c r="I1705">
        <v>20</v>
      </c>
      <c r="J1705" s="65" t="s">
        <v>2873</v>
      </c>
      <c r="K1705" s="65" t="s">
        <v>2874</v>
      </c>
      <c r="L1705" s="66">
        <v>46272</v>
      </c>
      <c r="M1705" s="65" t="s">
        <v>261</v>
      </c>
      <c r="N1705" s="65" t="s">
        <v>264</v>
      </c>
      <c r="O1705" s="65" t="s">
        <v>259</v>
      </c>
      <c r="P1705" s="66">
        <v>46274</v>
      </c>
      <c r="Q1705" s="31">
        <f t="shared" si="52"/>
        <v>780</v>
      </c>
      <c r="R1705" s="31">
        <f t="shared" si="53"/>
        <v>911</v>
      </c>
      <c r="S1705" s="29">
        <f>IF($Q1705&lt;Parâmetros!$E$19,$G1705-1,$G1705)</f>
        <v>46272</v>
      </c>
    </row>
    <row r="1706" spans="1:19" ht="15" customHeight="1" x14ac:dyDescent="0.25">
      <c r="A1706" s="122">
        <v>55618</v>
      </c>
      <c r="B1706" s="65" t="s">
        <v>1277</v>
      </c>
      <c r="C1706" s="65" t="s">
        <v>262</v>
      </c>
      <c r="D1706" s="66">
        <v>46274</v>
      </c>
      <c r="E1706" s="67">
        <v>-2.19</v>
      </c>
      <c r="F1706" s="65" t="s">
        <v>255</v>
      </c>
      <c r="G1706" s="66">
        <v>46272</v>
      </c>
      <c r="H1706">
        <v>40512782</v>
      </c>
      <c r="I1706">
        <v>20</v>
      </c>
      <c r="J1706" s="65" t="s">
        <v>2873</v>
      </c>
      <c r="K1706" s="65" t="s">
        <v>2874</v>
      </c>
      <c r="L1706" s="66">
        <v>46272</v>
      </c>
      <c r="M1706" s="65" t="s">
        <v>261</v>
      </c>
      <c r="N1706" s="65" t="s">
        <v>264</v>
      </c>
      <c r="O1706" s="65" t="s">
        <v>259</v>
      </c>
      <c r="P1706" s="66">
        <v>46274</v>
      </c>
      <c r="Q1706" s="31">
        <f t="shared" si="52"/>
        <v>780</v>
      </c>
      <c r="R1706" s="31">
        <f t="shared" si="53"/>
        <v>911</v>
      </c>
      <c r="S1706" s="29">
        <f>IF($Q1706&lt;Parâmetros!$E$19,$G1706-1,$G1706)</f>
        <v>46272</v>
      </c>
    </row>
    <row r="1707" spans="1:19" ht="15" customHeight="1" x14ac:dyDescent="0.25">
      <c r="A1707" s="122">
        <v>55618</v>
      </c>
      <c r="B1707" s="65" t="s">
        <v>1277</v>
      </c>
      <c r="C1707" s="65" t="s">
        <v>262</v>
      </c>
      <c r="D1707" s="66">
        <v>46272</v>
      </c>
      <c r="E1707" s="67">
        <v>2.1</v>
      </c>
      <c r="F1707" s="65" t="s">
        <v>255</v>
      </c>
      <c r="G1707" s="66">
        <v>46272</v>
      </c>
      <c r="H1707">
        <v>40512783</v>
      </c>
      <c r="I1707">
        <v>10</v>
      </c>
      <c r="J1707" s="65" t="s">
        <v>2592</v>
      </c>
      <c r="K1707" s="65" t="s">
        <v>2593</v>
      </c>
      <c r="L1707" s="66">
        <v>46272</v>
      </c>
      <c r="M1707" s="65" t="s">
        <v>261</v>
      </c>
      <c r="N1707" s="65" t="s">
        <v>264</v>
      </c>
      <c r="O1707" s="65" t="s">
        <v>259</v>
      </c>
      <c r="P1707" s="66">
        <v>46272</v>
      </c>
      <c r="Q1707" s="31">
        <f t="shared" si="52"/>
        <v>780</v>
      </c>
      <c r="R1707" s="31">
        <f t="shared" si="53"/>
        <v>906</v>
      </c>
      <c r="S1707" s="29">
        <f>IF($Q1707&lt;Parâmetros!$E$19,$G1707-1,$G1707)</f>
        <v>46272</v>
      </c>
    </row>
    <row r="1708" spans="1:19" ht="15" customHeight="1" x14ac:dyDescent="0.25">
      <c r="A1708" s="122">
        <v>55618</v>
      </c>
      <c r="B1708" s="65" t="s">
        <v>1277</v>
      </c>
      <c r="C1708" s="65" t="s">
        <v>262</v>
      </c>
      <c r="D1708" s="66">
        <v>46274</v>
      </c>
      <c r="E1708" s="67">
        <v>5.01</v>
      </c>
      <c r="F1708" s="65" t="s">
        <v>255</v>
      </c>
      <c r="G1708" s="66">
        <v>46273</v>
      </c>
      <c r="H1708">
        <v>40510991</v>
      </c>
      <c r="I1708">
        <v>40</v>
      </c>
      <c r="J1708" s="65" t="s">
        <v>2875</v>
      </c>
      <c r="K1708" s="65" t="s">
        <v>2876</v>
      </c>
      <c r="L1708" s="66">
        <v>46273</v>
      </c>
      <c r="M1708" s="65" t="s">
        <v>261</v>
      </c>
      <c r="N1708" s="65" t="s">
        <v>264</v>
      </c>
      <c r="O1708" s="65" t="s">
        <v>259</v>
      </c>
      <c r="P1708" s="66">
        <v>46274</v>
      </c>
      <c r="Q1708" s="31">
        <f t="shared" si="52"/>
        <v>420</v>
      </c>
      <c r="R1708" s="31">
        <f t="shared" si="53"/>
        <v>720</v>
      </c>
      <c r="S1708" s="29">
        <f>IF($Q1708&lt;Parâmetros!$E$19,$G1708-1,$G1708)</f>
        <v>46273</v>
      </c>
    </row>
    <row r="1709" spans="1:19" ht="15" customHeight="1" x14ac:dyDescent="0.25">
      <c r="A1709" s="122">
        <v>55618</v>
      </c>
      <c r="B1709" s="65" t="s">
        <v>1277</v>
      </c>
      <c r="C1709" s="65" t="s">
        <v>262</v>
      </c>
      <c r="D1709" s="66">
        <v>46274</v>
      </c>
      <c r="E1709" s="67">
        <v>2</v>
      </c>
      <c r="F1709" s="65" t="s">
        <v>255</v>
      </c>
      <c r="G1709" s="66">
        <v>46273</v>
      </c>
      <c r="H1709">
        <v>40510991</v>
      </c>
      <c r="I1709">
        <v>40</v>
      </c>
      <c r="J1709" s="65" t="s">
        <v>2877</v>
      </c>
      <c r="K1709" s="65" t="s">
        <v>2878</v>
      </c>
      <c r="L1709" s="66">
        <v>46273</v>
      </c>
      <c r="M1709" s="65" t="s">
        <v>261</v>
      </c>
      <c r="N1709" s="65" t="s">
        <v>264</v>
      </c>
      <c r="O1709" s="65" t="s">
        <v>259</v>
      </c>
      <c r="P1709" s="66">
        <v>46274</v>
      </c>
      <c r="Q1709" s="31">
        <f t="shared" si="52"/>
        <v>780</v>
      </c>
      <c r="R1709" s="31">
        <f t="shared" si="53"/>
        <v>900</v>
      </c>
      <c r="S1709" s="29">
        <f>IF($Q1709&lt;Parâmetros!$E$19,$G1709-1,$G1709)</f>
        <v>46273</v>
      </c>
    </row>
    <row r="1710" spans="1:19" ht="15" customHeight="1" x14ac:dyDescent="0.25">
      <c r="A1710" s="122">
        <v>55618</v>
      </c>
      <c r="B1710" s="65" t="s">
        <v>1277</v>
      </c>
      <c r="C1710" s="65" t="s">
        <v>262</v>
      </c>
      <c r="D1710" s="66">
        <v>46276</v>
      </c>
      <c r="E1710" s="67">
        <v>5.01</v>
      </c>
      <c r="F1710" s="65" t="s">
        <v>255</v>
      </c>
      <c r="G1710" s="66">
        <v>46274</v>
      </c>
      <c r="H1710">
        <v>40496567</v>
      </c>
      <c r="I1710">
        <v>10</v>
      </c>
      <c r="J1710" s="65" t="s">
        <v>3486</v>
      </c>
      <c r="K1710" s="65" t="s">
        <v>426</v>
      </c>
      <c r="L1710" s="66">
        <v>46274</v>
      </c>
      <c r="M1710" s="65" t="s">
        <v>261</v>
      </c>
      <c r="N1710">
        <v>3010404</v>
      </c>
      <c r="O1710" s="65" t="s">
        <v>259</v>
      </c>
      <c r="P1710" s="66">
        <v>46276</v>
      </c>
      <c r="Q1710" s="31">
        <f t="shared" si="52"/>
        <v>420</v>
      </c>
      <c r="R1710" s="31">
        <f t="shared" si="53"/>
        <v>720</v>
      </c>
      <c r="S1710" s="29">
        <f>IF($Q1710&lt;Parâmetros!$E$19,$G1710-1,$G1710)</f>
        <v>46274</v>
      </c>
    </row>
    <row r="1711" spans="1:19" ht="15" customHeight="1" x14ac:dyDescent="0.25">
      <c r="A1711" s="122">
        <v>55618</v>
      </c>
      <c r="B1711" s="65" t="s">
        <v>1277</v>
      </c>
      <c r="C1711" s="65" t="s">
        <v>262</v>
      </c>
      <c r="D1711" s="66">
        <v>46276</v>
      </c>
      <c r="E1711" s="67">
        <v>2.25</v>
      </c>
      <c r="F1711" s="65" t="s">
        <v>255</v>
      </c>
      <c r="G1711" s="66">
        <v>46274</v>
      </c>
      <c r="H1711">
        <v>40496567</v>
      </c>
      <c r="I1711">
        <v>10</v>
      </c>
      <c r="J1711" s="65" t="s">
        <v>2663</v>
      </c>
      <c r="K1711" s="65" t="s">
        <v>3487</v>
      </c>
      <c r="L1711" s="66">
        <v>46274</v>
      </c>
      <c r="M1711" s="65" t="s">
        <v>261</v>
      </c>
      <c r="N1711">
        <v>3010404</v>
      </c>
      <c r="O1711" s="65" t="s">
        <v>259</v>
      </c>
      <c r="P1711" s="66">
        <v>46276</v>
      </c>
      <c r="Q1711" s="31">
        <f t="shared" si="52"/>
        <v>780</v>
      </c>
      <c r="R1711" s="31">
        <f t="shared" si="53"/>
        <v>915</v>
      </c>
      <c r="S1711" s="29">
        <f>IF($Q1711&lt;Parâmetros!$E$19,$G1711-1,$G1711)</f>
        <v>46274</v>
      </c>
    </row>
    <row r="1712" spans="1:19" ht="15" customHeight="1" x14ac:dyDescent="0.25">
      <c r="A1712" s="122">
        <v>55618</v>
      </c>
      <c r="B1712" s="65" t="s">
        <v>1277</v>
      </c>
      <c r="C1712" s="65" t="s">
        <v>262</v>
      </c>
      <c r="D1712" s="66">
        <v>46276</v>
      </c>
      <c r="E1712" s="67">
        <v>4.51</v>
      </c>
      <c r="F1712" s="65" t="s">
        <v>255</v>
      </c>
      <c r="G1712" s="66">
        <v>46276</v>
      </c>
      <c r="H1712">
        <v>40496567</v>
      </c>
      <c r="I1712">
        <v>10</v>
      </c>
      <c r="J1712" s="65" t="s">
        <v>3488</v>
      </c>
      <c r="K1712" s="65" t="s">
        <v>3489</v>
      </c>
      <c r="L1712" s="66">
        <v>46276</v>
      </c>
      <c r="M1712" s="65" t="s">
        <v>261</v>
      </c>
      <c r="N1712">
        <v>3010404</v>
      </c>
      <c r="O1712" s="65" t="s">
        <v>259</v>
      </c>
      <c r="P1712" s="66">
        <v>46276</v>
      </c>
      <c r="Q1712" s="31">
        <f t="shared" si="52"/>
        <v>450</v>
      </c>
      <c r="R1712" s="31">
        <f t="shared" si="53"/>
        <v>720</v>
      </c>
      <c r="S1712" s="29">
        <f>IF($Q1712&lt;Parâmetros!$E$19,$G1712-1,$G1712)</f>
        <v>46276</v>
      </c>
    </row>
    <row r="1713" spans="1:19" ht="15" customHeight="1" x14ac:dyDescent="0.25">
      <c r="A1713" s="122">
        <v>55618</v>
      </c>
      <c r="B1713" s="65" t="s">
        <v>1277</v>
      </c>
      <c r="C1713" s="65" t="s">
        <v>262</v>
      </c>
      <c r="D1713" s="66">
        <v>46276</v>
      </c>
      <c r="E1713" s="67">
        <v>2.15</v>
      </c>
      <c r="F1713" s="65" t="s">
        <v>255</v>
      </c>
      <c r="G1713" s="66">
        <v>46276</v>
      </c>
      <c r="H1713">
        <v>40514102</v>
      </c>
      <c r="I1713">
        <v>10</v>
      </c>
      <c r="J1713" s="65" t="s">
        <v>1108</v>
      </c>
      <c r="K1713" s="65" t="s">
        <v>3490</v>
      </c>
      <c r="L1713" s="66">
        <v>46276</v>
      </c>
      <c r="M1713" s="65" t="s">
        <v>261</v>
      </c>
      <c r="N1713" s="65" t="s">
        <v>264</v>
      </c>
      <c r="O1713" s="65" t="s">
        <v>259</v>
      </c>
      <c r="P1713" s="66">
        <v>46276</v>
      </c>
      <c r="Q1713" s="31">
        <f t="shared" si="52"/>
        <v>780</v>
      </c>
      <c r="R1713" s="31">
        <f t="shared" si="53"/>
        <v>910</v>
      </c>
      <c r="S1713" s="29">
        <f>IF($Q1713&lt;Parâmetros!$E$19,$G1713-1,$G1713)</f>
        <v>46276</v>
      </c>
    </row>
    <row r="1714" spans="1:19" ht="15" customHeight="1" x14ac:dyDescent="0.25">
      <c r="A1714" s="122">
        <v>55628</v>
      </c>
      <c r="B1714" s="65" t="s">
        <v>823</v>
      </c>
      <c r="C1714" s="65" t="s">
        <v>277</v>
      </c>
      <c r="D1714" s="66">
        <v>46267</v>
      </c>
      <c r="E1714" s="67">
        <v>4</v>
      </c>
      <c r="F1714" s="65" t="s">
        <v>255</v>
      </c>
      <c r="G1714" s="66">
        <v>46265</v>
      </c>
      <c r="H1714">
        <v>40509335</v>
      </c>
      <c r="I1714">
        <v>10</v>
      </c>
      <c r="J1714" s="65" t="s">
        <v>824</v>
      </c>
      <c r="K1714" s="65" t="s">
        <v>825</v>
      </c>
      <c r="L1714" s="66">
        <v>46265</v>
      </c>
      <c r="M1714" s="65" t="s">
        <v>287</v>
      </c>
      <c r="N1714">
        <v>3007387</v>
      </c>
      <c r="O1714" s="65" t="s">
        <v>259</v>
      </c>
      <c r="P1714" s="66">
        <v>46267</v>
      </c>
      <c r="Q1714" s="31">
        <f t="shared" si="52"/>
        <v>480</v>
      </c>
      <c r="R1714" s="31">
        <f t="shared" si="53"/>
        <v>720</v>
      </c>
      <c r="S1714" s="29">
        <f>IF($Q1714&lt;Parâmetros!$E$19,$G1714-1,$G1714)</f>
        <v>46265</v>
      </c>
    </row>
    <row r="1715" spans="1:19" ht="15" customHeight="1" x14ac:dyDescent="0.25">
      <c r="A1715" s="122">
        <v>55628</v>
      </c>
      <c r="B1715" s="65" t="s">
        <v>823</v>
      </c>
      <c r="C1715" s="65" t="s">
        <v>277</v>
      </c>
      <c r="D1715" s="66">
        <v>46267</v>
      </c>
      <c r="E1715" s="67">
        <v>3.09</v>
      </c>
      <c r="F1715" s="65" t="s">
        <v>255</v>
      </c>
      <c r="G1715" s="66">
        <v>46265</v>
      </c>
      <c r="H1715">
        <v>40509335</v>
      </c>
      <c r="I1715">
        <v>10</v>
      </c>
      <c r="J1715" s="65" t="s">
        <v>826</v>
      </c>
      <c r="K1715" s="65" t="s">
        <v>827</v>
      </c>
      <c r="L1715" s="66">
        <v>46265</v>
      </c>
      <c r="M1715" s="65" t="s">
        <v>287</v>
      </c>
      <c r="N1715">
        <v>3007387</v>
      </c>
      <c r="O1715" s="65" t="s">
        <v>259</v>
      </c>
      <c r="P1715" s="66">
        <v>46267</v>
      </c>
      <c r="Q1715" s="31">
        <f t="shared" si="52"/>
        <v>790</v>
      </c>
      <c r="R1715" s="31">
        <f t="shared" si="53"/>
        <v>975</v>
      </c>
      <c r="S1715" s="29">
        <f>IF($Q1715&lt;Parâmetros!$E$19,$G1715-1,$G1715)</f>
        <v>46265</v>
      </c>
    </row>
    <row r="1716" spans="1:19" ht="15" customHeight="1" x14ac:dyDescent="0.25">
      <c r="A1716" s="122">
        <v>55628</v>
      </c>
      <c r="B1716" s="65" t="s">
        <v>823</v>
      </c>
      <c r="C1716" s="65" t="s">
        <v>277</v>
      </c>
      <c r="D1716" s="66">
        <v>46267</v>
      </c>
      <c r="E1716" s="67">
        <v>1.5</v>
      </c>
      <c r="F1716" s="65" t="s">
        <v>255</v>
      </c>
      <c r="G1716" s="66">
        <v>46266</v>
      </c>
      <c r="H1716">
        <v>40510729</v>
      </c>
      <c r="I1716">
        <v>10</v>
      </c>
      <c r="J1716" s="65" t="s">
        <v>828</v>
      </c>
      <c r="K1716" s="65" t="s">
        <v>829</v>
      </c>
      <c r="L1716" s="66">
        <v>46266</v>
      </c>
      <c r="M1716" s="65" t="s">
        <v>287</v>
      </c>
      <c r="N1716">
        <v>3010852</v>
      </c>
      <c r="O1716" s="65" t="s">
        <v>259</v>
      </c>
      <c r="P1716" s="66">
        <v>46267</v>
      </c>
      <c r="Q1716" s="31">
        <f t="shared" si="52"/>
        <v>600</v>
      </c>
      <c r="R1716" s="31">
        <f t="shared" si="53"/>
        <v>690</v>
      </c>
      <c r="S1716" s="29">
        <f>IF($Q1716&lt;Parâmetros!$E$19,$G1716-1,$G1716)</f>
        <v>46266</v>
      </c>
    </row>
    <row r="1717" spans="1:19" ht="15" customHeight="1" x14ac:dyDescent="0.25">
      <c r="A1717" s="122">
        <v>55628</v>
      </c>
      <c r="B1717" s="65" t="s">
        <v>823</v>
      </c>
      <c r="C1717" s="65" t="s">
        <v>277</v>
      </c>
      <c r="D1717" s="66">
        <v>46267</v>
      </c>
      <c r="E1717" s="67">
        <v>3.59</v>
      </c>
      <c r="F1717" s="65" t="s">
        <v>255</v>
      </c>
      <c r="G1717" s="66">
        <v>46266</v>
      </c>
      <c r="H1717">
        <v>40510721</v>
      </c>
      <c r="I1717">
        <v>10</v>
      </c>
      <c r="J1717" s="65" t="s">
        <v>830</v>
      </c>
      <c r="K1717" s="65" t="s">
        <v>831</v>
      </c>
      <c r="L1717" s="66">
        <v>46266</v>
      </c>
      <c r="M1717" s="65" t="s">
        <v>287</v>
      </c>
      <c r="N1717">
        <v>3010857</v>
      </c>
      <c r="O1717" s="65" t="s">
        <v>259</v>
      </c>
      <c r="P1717" s="66">
        <v>46267</v>
      </c>
      <c r="Q1717" s="31">
        <f t="shared" si="52"/>
        <v>760</v>
      </c>
      <c r="R1717" s="31">
        <f t="shared" si="53"/>
        <v>975</v>
      </c>
      <c r="S1717" s="29">
        <f>IF($Q1717&lt;Parâmetros!$E$19,$G1717-1,$G1717)</f>
        <v>46266</v>
      </c>
    </row>
    <row r="1718" spans="1:19" ht="15" customHeight="1" x14ac:dyDescent="0.25">
      <c r="A1718" s="122">
        <v>55628</v>
      </c>
      <c r="B1718" s="65" t="s">
        <v>823</v>
      </c>
      <c r="C1718" s="65" t="s">
        <v>277</v>
      </c>
      <c r="D1718" s="66">
        <v>46267</v>
      </c>
      <c r="E1718" s="67">
        <v>4</v>
      </c>
      <c r="F1718" s="65" t="s">
        <v>255</v>
      </c>
      <c r="G1718" s="66">
        <v>46267</v>
      </c>
      <c r="H1718">
        <v>40503397</v>
      </c>
      <c r="I1718">
        <v>10</v>
      </c>
      <c r="J1718" s="65" t="s">
        <v>1083</v>
      </c>
      <c r="K1718" s="65" t="s">
        <v>1084</v>
      </c>
      <c r="L1718" s="66">
        <v>46267</v>
      </c>
      <c r="M1718" s="65" t="s">
        <v>287</v>
      </c>
      <c r="N1718">
        <v>3007173</v>
      </c>
      <c r="O1718" s="65" t="s">
        <v>259</v>
      </c>
      <c r="P1718" s="66">
        <v>46267</v>
      </c>
      <c r="Q1718" s="31">
        <f t="shared" si="52"/>
        <v>480</v>
      </c>
      <c r="R1718" s="31">
        <f t="shared" si="53"/>
        <v>720</v>
      </c>
      <c r="S1718" s="29">
        <f>IF($Q1718&lt;Parâmetros!$E$19,$G1718-1,$G1718)</f>
        <v>46267</v>
      </c>
    </row>
    <row r="1719" spans="1:19" ht="15" customHeight="1" x14ac:dyDescent="0.25">
      <c r="A1719" s="122">
        <v>55628</v>
      </c>
      <c r="B1719" s="65" t="s">
        <v>823</v>
      </c>
      <c r="C1719" s="65" t="s">
        <v>277</v>
      </c>
      <c r="D1719" s="66">
        <v>46267</v>
      </c>
      <c r="E1719" s="67">
        <v>3.2</v>
      </c>
      <c r="F1719" s="65" t="s">
        <v>255</v>
      </c>
      <c r="G1719" s="66">
        <v>46267</v>
      </c>
      <c r="H1719">
        <v>40503397</v>
      </c>
      <c r="I1719">
        <v>10</v>
      </c>
      <c r="J1719" s="65" t="s">
        <v>1085</v>
      </c>
      <c r="K1719" s="65" t="s">
        <v>1086</v>
      </c>
      <c r="L1719" s="66">
        <v>46267</v>
      </c>
      <c r="M1719" s="65" t="s">
        <v>287</v>
      </c>
      <c r="N1719">
        <v>3007173</v>
      </c>
      <c r="O1719" s="65" t="s">
        <v>259</v>
      </c>
      <c r="P1719" s="66">
        <v>46267</v>
      </c>
      <c r="Q1719" s="31">
        <f t="shared" si="52"/>
        <v>780</v>
      </c>
      <c r="R1719" s="31">
        <f t="shared" si="53"/>
        <v>972</v>
      </c>
      <c r="S1719" s="29">
        <f>IF($Q1719&lt;Parâmetros!$E$19,$G1719-1,$G1719)</f>
        <v>46267</v>
      </c>
    </row>
    <row r="1720" spans="1:19" ht="15" customHeight="1" x14ac:dyDescent="0.25">
      <c r="A1720" s="122">
        <v>55628</v>
      </c>
      <c r="B1720" s="65" t="s">
        <v>823</v>
      </c>
      <c r="C1720" s="65" t="s">
        <v>277</v>
      </c>
      <c r="D1720" s="66">
        <v>46270</v>
      </c>
      <c r="E1720" s="67">
        <v>3.98</v>
      </c>
      <c r="F1720" s="65" t="s">
        <v>255</v>
      </c>
      <c r="G1720" s="66">
        <v>46268</v>
      </c>
      <c r="H1720">
        <v>40509419</v>
      </c>
      <c r="I1720">
        <v>10</v>
      </c>
      <c r="J1720" s="65" t="s">
        <v>1484</v>
      </c>
      <c r="K1720" s="65" t="s">
        <v>294</v>
      </c>
      <c r="L1720" s="66">
        <v>46268</v>
      </c>
      <c r="M1720" s="65" t="s">
        <v>287</v>
      </c>
      <c r="N1720" s="65" t="s">
        <v>264</v>
      </c>
      <c r="O1720" s="65" t="s">
        <v>259</v>
      </c>
      <c r="P1720" s="66">
        <v>46270</v>
      </c>
      <c r="Q1720" s="31">
        <f t="shared" si="52"/>
        <v>480</v>
      </c>
      <c r="R1720" s="31">
        <f t="shared" si="53"/>
        <v>720</v>
      </c>
      <c r="S1720" s="29">
        <f>IF($Q1720&lt;Parâmetros!$E$19,$G1720-1,$G1720)</f>
        <v>46268</v>
      </c>
    </row>
    <row r="1721" spans="1:19" ht="15" customHeight="1" x14ac:dyDescent="0.25">
      <c r="A1721" s="122">
        <v>55628</v>
      </c>
      <c r="B1721" s="65" t="s">
        <v>823</v>
      </c>
      <c r="C1721" s="65" t="s">
        <v>277</v>
      </c>
      <c r="D1721" s="66">
        <v>46270</v>
      </c>
      <c r="E1721" s="67">
        <v>3.2</v>
      </c>
      <c r="F1721" s="65" t="s">
        <v>255</v>
      </c>
      <c r="G1721" s="66">
        <v>46268</v>
      </c>
      <c r="H1721">
        <v>40509419</v>
      </c>
      <c r="I1721">
        <v>10</v>
      </c>
      <c r="J1721" s="65" t="s">
        <v>2150</v>
      </c>
      <c r="K1721" s="65" t="s">
        <v>2151</v>
      </c>
      <c r="L1721" s="66">
        <v>46268</v>
      </c>
      <c r="M1721" s="65" t="s">
        <v>287</v>
      </c>
      <c r="N1721" s="65" t="s">
        <v>264</v>
      </c>
      <c r="O1721" s="65" t="s">
        <v>259</v>
      </c>
      <c r="P1721" s="66">
        <v>46270</v>
      </c>
      <c r="Q1721" s="31">
        <f t="shared" si="52"/>
        <v>785</v>
      </c>
      <c r="R1721" s="31">
        <f t="shared" si="53"/>
        <v>977</v>
      </c>
      <c r="S1721" s="29">
        <f>IF($Q1721&lt;Parâmetros!$E$19,$G1721-1,$G1721)</f>
        <v>46268</v>
      </c>
    </row>
    <row r="1722" spans="1:19" ht="15" customHeight="1" x14ac:dyDescent="0.25">
      <c r="A1722" s="122">
        <v>55628</v>
      </c>
      <c r="B1722" s="65" t="s">
        <v>823</v>
      </c>
      <c r="C1722" s="65" t="s">
        <v>277</v>
      </c>
      <c r="D1722" s="66">
        <v>46270</v>
      </c>
      <c r="E1722" s="67">
        <v>4</v>
      </c>
      <c r="F1722" s="65" t="s">
        <v>255</v>
      </c>
      <c r="G1722" s="66">
        <v>46269</v>
      </c>
      <c r="H1722">
        <v>40509337</v>
      </c>
      <c r="I1722">
        <v>10</v>
      </c>
      <c r="J1722" s="65" t="s">
        <v>2152</v>
      </c>
      <c r="K1722" s="65" t="s">
        <v>294</v>
      </c>
      <c r="L1722" s="66">
        <v>46269</v>
      </c>
      <c r="M1722" s="65" t="s">
        <v>287</v>
      </c>
      <c r="N1722">
        <v>3007373</v>
      </c>
      <c r="O1722" s="65" t="s">
        <v>259</v>
      </c>
      <c r="P1722" s="66">
        <v>46270</v>
      </c>
      <c r="Q1722" s="31">
        <f t="shared" ref="Q1722:Q1785" si="54">IFERROR(VALUE(LEFT($J1722,2))*60+VALUE(MID($J1722,4,2)),9999)</f>
        <v>480</v>
      </c>
      <c r="R1722" s="31">
        <f t="shared" ref="R1722:R1785" si="55">IFERROR(VALUE(LEFT($K1722,2))*60+VALUE(MID($K1722,4,2)),"")</f>
        <v>720</v>
      </c>
      <c r="S1722" s="29">
        <f>IF($Q1722&lt;Parâmetros!$E$19,$G1722-1,$G1722)</f>
        <v>46269</v>
      </c>
    </row>
    <row r="1723" spans="1:19" ht="15" customHeight="1" x14ac:dyDescent="0.25">
      <c r="A1723" s="122">
        <v>55628</v>
      </c>
      <c r="B1723" s="65" t="s">
        <v>823</v>
      </c>
      <c r="C1723" s="65" t="s">
        <v>277</v>
      </c>
      <c r="D1723" s="66">
        <v>46270</v>
      </c>
      <c r="E1723" s="67">
        <v>3.22</v>
      </c>
      <c r="F1723" s="65" t="s">
        <v>255</v>
      </c>
      <c r="G1723" s="66">
        <v>46269</v>
      </c>
      <c r="H1723">
        <v>40509337</v>
      </c>
      <c r="I1723">
        <v>10</v>
      </c>
      <c r="J1723" s="65" t="s">
        <v>2153</v>
      </c>
      <c r="K1723" s="65" t="s">
        <v>2154</v>
      </c>
      <c r="L1723" s="66">
        <v>46269</v>
      </c>
      <c r="M1723" s="65" t="s">
        <v>287</v>
      </c>
      <c r="N1723">
        <v>3007373</v>
      </c>
      <c r="O1723" s="65" t="s">
        <v>259</v>
      </c>
      <c r="P1723" s="66">
        <v>46270</v>
      </c>
      <c r="Q1723" s="31">
        <f t="shared" si="54"/>
        <v>789</v>
      </c>
      <c r="R1723" s="31">
        <f t="shared" si="55"/>
        <v>982</v>
      </c>
      <c r="S1723" s="29">
        <f>IF($Q1723&lt;Parâmetros!$E$19,$G1723-1,$G1723)</f>
        <v>46269</v>
      </c>
    </row>
    <row r="1724" spans="1:19" ht="15" customHeight="1" x14ac:dyDescent="0.25">
      <c r="A1724" s="122">
        <v>55628</v>
      </c>
      <c r="B1724" s="65" t="s">
        <v>823</v>
      </c>
      <c r="C1724" s="65" t="s">
        <v>277</v>
      </c>
      <c r="D1724" s="66">
        <v>46272</v>
      </c>
      <c r="E1724" s="67">
        <v>4</v>
      </c>
      <c r="F1724" s="65" t="s">
        <v>255</v>
      </c>
      <c r="G1724" s="66">
        <v>46270</v>
      </c>
      <c r="H1724">
        <v>40512079</v>
      </c>
      <c r="I1724">
        <v>10</v>
      </c>
      <c r="J1724" s="65" t="s">
        <v>2594</v>
      </c>
      <c r="K1724" s="65" t="s">
        <v>2595</v>
      </c>
      <c r="L1724" s="66">
        <v>46270</v>
      </c>
      <c r="M1724" s="65" t="s">
        <v>279</v>
      </c>
      <c r="N1724" s="65" t="s">
        <v>264</v>
      </c>
      <c r="O1724" s="65" t="s">
        <v>259</v>
      </c>
      <c r="P1724" s="66">
        <v>46272</v>
      </c>
      <c r="Q1724" s="31">
        <f t="shared" si="54"/>
        <v>480</v>
      </c>
      <c r="R1724" s="31">
        <f t="shared" si="55"/>
        <v>720</v>
      </c>
      <c r="S1724" s="29">
        <f>IF($Q1724&lt;Parâmetros!$E$19,$G1724-1,$G1724)</f>
        <v>46270</v>
      </c>
    </row>
    <row r="1725" spans="1:19" ht="15" customHeight="1" x14ac:dyDescent="0.25">
      <c r="A1725" s="122">
        <v>55628</v>
      </c>
      <c r="B1725" s="65" t="s">
        <v>823</v>
      </c>
      <c r="C1725" s="65" t="s">
        <v>277</v>
      </c>
      <c r="D1725" s="66">
        <v>46272</v>
      </c>
      <c r="E1725" s="67">
        <v>2.09</v>
      </c>
      <c r="F1725" s="65" t="s">
        <v>255</v>
      </c>
      <c r="G1725" s="66">
        <v>46270</v>
      </c>
      <c r="H1725">
        <v>40512079</v>
      </c>
      <c r="I1725">
        <v>10</v>
      </c>
      <c r="J1725" s="65" t="s">
        <v>2596</v>
      </c>
      <c r="K1725" s="65" t="s">
        <v>2597</v>
      </c>
      <c r="L1725" s="66">
        <v>46270</v>
      </c>
      <c r="M1725" s="65" t="s">
        <v>279</v>
      </c>
      <c r="N1725" s="65" t="s">
        <v>264</v>
      </c>
      <c r="O1725" s="65" t="s">
        <v>259</v>
      </c>
      <c r="P1725" s="66">
        <v>46272</v>
      </c>
      <c r="Q1725" s="31">
        <f t="shared" si="54"/>
        <v>790</v>
      </c>
      <c r="R1725" s="31">
        <f t="shared" si="55"/>
        <v>915</v>
      </c>
      <c r="S1725" s="29">
        <f>IF($Q1725&lt;Parâmetros!$E$19,$G1725-1,$G1725)</f>
        <v>46270</v>
      </c>
    </row>
    <row r="1726" spans="1:19" ht="15" customHeight="1" x14ac:dyDescent="0.25">
      <c r="A1726" s="122">
        <v>55628</v>
      </c>
      <c r="B1726" s="65" t="s">
        <v>823</v>
      </c>
      <c r="C1726" s="65" t="s">
        <v>277</v>
      </c>
      <c r="D1726" s="66">
        <v>46277</v>
      </c>
      <c r="E1726" s="67">
        <v>4</v>
      </c>
      <c r="F1726" s="65" t="s">
        <v>255</v>
      </c>
      <c r="G1726" s="66">
        <v>46272</v>
      </c>
      <c r="H1726">
        <v>40509418</v>
      </c>
      <c r="I1726">
        <v>10</v>
      </c>
      <c r="J1726" s="65" t="s">
        <v>2152</v>
      </c>
      <c r="K1726" s="65" t="s">
        <v>3430</v>
      </c>
      <c r="L1726" s="66">
        <v>46272</v>
      </c>
      <c r="M1726" s="65" t="s">
        <v>287</v>
      </c>
      <c r="N1726" s="65" t="s">
        <v>264</v>
      </c>
      <c r="O1726" s="65" t="s">
        <v>259</v>
      </c>
      <c r="P1726" s="66">
        <v>46277</v>
      </c>
      <c r="Q1726" s="31">
        <f t="shared" si="54"/>
        <v>480</v>
      </c>
      <c r="R1726" s="31">
        <f t="shared" si="55"/>
        <v>720</v>
      </c>
      <c r="S1726" s="29">
        <f>IF($Q1726&lt;Parâmetros!$E$19,$G1726-1,$G1726)</f>
        <v>46272</v>
      </c>
    </row>
    <row r="1727" spans="1:19" ht="15" customHeight="1" x14ac:dyDescent="0.25">
      <c r="A1727" s="122">
        <v>55628</v>
      </c>
      <c r="B1727" s="65" t="s">
        <v>823</v>
      </c>
      <c r="C1727" s="65" t="s">
        <v>277</v>
      </c>
      <c r="D1727" s="66">
        <v>46277</v>
      </c>
      <c r="E1727" s="67">
        <v>2.17</v>
      </c>
      <c r="F1727" s="65" t="s">
        <v>255</v>
      </c>
      <c r="G1727" s="66">
        <v>46272</v>
      </c>
      <c r="H1727">
        <v>40509418</v>
      </c>
      <c r="I1727">
        <v>10</v>
      </c>
      <c r="J1727" s="65" t="s">
        <v>3491</v>
      </c>
      <c r="K1727" s="65" t="s">
        <v>3492</v>
      </c>
      <c r="L1727" s="66">
        <v>46272</v>
      </c>
      <c r="M1727" s="65" t="s">
        <v>287</v>
      </c>
      <c r="N1727" s="65" t="s">
        <v>264</v>
      </c>
      <c r="O1727" s="65" t="s">
        <v>259</v>
      </c>
      <c r="P1727" s="66">
        <v>46277</v>
      </c>
      <c r="Q1727" s="31">
        <f t="shared" si="54"/>
        <v>785</v>
      </c>
      <c r="R1727" s="31">
        <f t="shared" si="55"/>
        <v>915</v>
      </c>
      <c r="S1727" s="29">
        <f>IF($Q1727&lt;Parâmetros!$E$19,$G1727-1,$G1727)</f>
        <v>46272</v>
      </c>
    </row>
    <row r="1728" spans="1:19" ht="15" customHeight="1" x14ac:dyDescent="0.25">
      <c r="A1728" s="122">
        <v>55628</v>
      </c>
      <c r="B1728" s="65" t="s">
        <v>823</v>
      </c>
      <c r="C1728" s="65" t="s">
        <v>277</v>
      </c>
      <c r="D1728" s="66">
        <v>46277</v>
      </c>
      <c r="E1728" s="67">
        <v>4</v>
      </c>
      <c r="F1728" s="65" t="s">
        <v>255</v>
      </c>
      <c r="G1728" s="66">
        <v>46273</v>
      </c>
      <c r="H1728">
        <v>40509338</v>
      </c>
      <c r="I1728">
        <v>10</v>
      </c>
      <c r="J1728" s="65" t="s">
        <v>3493</v>
      </c>
      <c r="K1728" s="65" t="s">
        <v>2894</v>
      </c>
      <c r="L1728" s="66">
        <v>46273</v>
      </c>
      <c r="M1728" s="65" t="s">
        <v>287</v>
      </c>
      <c r="N1728">
        <v>3004266</v>
      </c>
      <c r="O1728" s="65" t="s">
        <v>259</v>
      </c>
      <c r="P1728" s="66">
        <v>46277</v>
      </c>
      <c r="Q1728" s="31">
        <f t="shared" si="54"/>
        <v>480</v>
      </c>
      <c r="R1728" s="31">
        <f t="shared" si="55"/>
        <v>720</v>
      </c>
      <c r="S1728" s="29">
        <f>IF($Q1728&lt;Parâmetros!$E$19,$G1728-1,$G1728)</f>
        <v>46273</v>
      </c>
    </row>
    <row r="1729" spans="1:19" ht="15" customHeight="1" x14ac:dyDescent="0.25">
      <c r="A1729" s="122">
        <v>55628</v>
      </c>
      <c r="B1729" s="65" t="s">
        <v>823</v>
      </c>
      <c r="C1729" s="65" t="s">
        <v>277</v>
      </c>
      <c r="D1729" s="66">
        <v>46277</v>
      </c>
      <c r="E1729" s="67">
        <v>3.17</v>
      </c>
      <c r="F1729" s="65" t="s">
        <v>255</v>
      </c>
      <c r="G1729" s="66">
        <v>46273</v>
      </c>
      <c r="H1729">
        <v>40509338</v>
      </c>
      <c r="I1729">
        <v>10</v>
      </c>
      <c r="J1729" s="65" t="s">
        <v>3494</v>
      </c>
      <c r="K1729" s="65" t="s">
        <v>3495</v>
      </c>
      <c r="L1729" s="66">
        <v>46273</v>
      </c>
      <c r="M1729" s="65" t="s">
        <v>287</v>
      </c>
      <c r="N1729">
        <v>3004266</v>
      </c>
      <c r="O1729" s="65" t="s">
        <v>259</v>
      </c>
      <c r="P1729" s="66">
        <v>46277</v>
      </c>
      <c r="Q1729" s="31">
        <f t="shared" si="54"/>
        <v>785</v>
      </c>
      <c r="R1729" s="31">
        <f t="shared" si="55"/>
        <v>975</v>
      </c>
      <c r="S1729" s="29">
        <f>IF($Q1729&lt;Parâmetros!$E$19,$G1729-1,$G1729)</f>
        <v>46273</v>
      </c>
    </row>
    <row r="1730" spans="1:19" ht="15" customHeight="1" x14ac:dyDescent="0.25">
      <c r="A1730" s="122">
        <v>55628</v>
      </c>
      <c r="B1730" s="65" t="s">
        <v>823</v>
      </c>
      <c r="C1730" s="65" t="s">
        <v>277</v>
      </c>
      <c r="D1730" s="66">
        <v>46277</v>
      </c>
      <c r="E1730" s="67">
        <v>4</v>
      </c>
      <c r="F1730" s="65" t="s">
        <v>255</v>
      </c>
      <c r="G1730" s="66">
        <v>46275</v>
      </c>
      <c r="H1730">
        <v>40509340</v>
      </c>
      <c r="I1730">
        <v>10</v>
      </c>
      <c r="J1730" s="65" t="s">
        <v>3243</v>
      </c>
      <c r="K1730" s="65" t="s">
        <v>3496</v>
      </c>
      <c r="L1730" s="66">
        <v>46275</v>
      </c>
      <c r="M1730" s="65" t="s">
        <v>287</v>
      </c>
      <c r="N1730">
        <v>3004267</v>
      </c>
      <c r="O1730" s="65" t="s">
        <v>259</v>
      </c>
      <c r="P1730" s="66">
        <v>46277</v>
      </c>
      <c r="Q1730" s="31">
        <f t="shared" si="54"/>
        <v>480</v>
      </c>
      <c r="R1730" s="31">
        <f t="shared" si="55"/>
        <v>720</v>
      </c>
      <c r="S1730" s="29">
        <f>IF($Q1730&lt;Parâmetros!$E$19,$G1730-1,$G1730)</f>
        <v>46275</v>
      </c>
    </row>
    <row r="1731" spans="1:19" ht="15" customHeight="1" x14ac:dyDescent="0.25">
      <c r="A1731" s="122">
        <v>55628</v>
      </c>
      <c r="B1731" s="65" t="s">
        <v>823</v>
      </c>
      <c r="C1731" s="65" t="s">
        <v>277</v>
      </c>
      <c r="D1731" s="66">
        <v>46277</v>
      </c>
      <c r="E1731" s="67">
        <v>3.17</v>
      </c>
      <c r="F1731" s="65" t="s">
        <v>255</v>
      </c>
      <c r="G1731" s="66">
        <v>46275</v>
      </c>
      <c r="H1731">
        <v>40509340</v>
      </c>
      <c r="I1731">
        <v>10</v>
      </c>
      <c r="J1731" s="65" t="s">
        <v>3497</v>
      </c>
      <c r="K1731" s="65" t="s">
        <v>831</v>
      </c>
      <c r="L1731" s="66">
        <v>46275</v>
      </c>
      <c r="M1731" s="65" t="s">
        <v>287</v>
      </c>
      <c r="N1731">
        <v>3004267</v>
      </c>
      <c r="O1731" s="65" t="s">
        <v>259</v>
      </c>
      <c r="P1731" s="66">
        <v>46277</v>
      </c>
      <c r="Q1731" s="31">
        <f t="shared" si="54"/>
        <v>785</v>
      </c>
      <c r="R1731" s="31">
        <f t="shared" si="55"/>
        <v>975</v>
      </c>
      <c r="S1731" s="29">
        <f>IF($Q1731&lt;Parâmetros!$E$19,$G1731-1,$G1731)</f>
        <v>46275</v>
      </c>
    </row>
    <row r="1732" spans="1:19" ht="15" customHeight="1" x14ac:dyDescent="0.25">
      <c r="A1732" s="122">
        <v>55637</v>
      </c>
      <c r="B1732" s="65" t="s">
        <v>179</v>
      </c>
      <c r="C1732" s="65" t="s">
        <v>263</v>
      </c>
      <c r="D1732" s="66">
        <v>46265</v>
      </c>
      <c r="E1732" s="67">
        <v>1.57</v>
      </c>
      <c r="F1732" s="65" t="s">
        <v>255</v>
      </c>
      <c r="G1732" s="66">
        <v>46265</v>
      </c>
      <c r="H1732">
        <v>40501013</v>
      </c>
      <c r="I1732">
        <v>30</v>
      </c>
      <c r="J1732" s="65" t="s">
        <v>491</v>
      </c>
      <c r="K1732" s="65" t="s">
        <v>492</v>
      </c>
      <c r="L1732" s="66">
        <v>46265</v>
      </c>
      <c r="M1732" s="65" t="s">
        <v>261</v>
      </c>
      <c r="N1732" s="65" t="s">
        <v>264</v>
      </c>
      <c r="O1732" s="65" t="s">
        <v>259</v>
      </c>
      <c r="P1732" s="66">
        <v>46265</v>
      </c>
      <c r="Q1732" s="31">
        <f t="shared" si="54"/>
        <v>429</v>
      </c>
      <c r="R1732" s="31">
        <f t="shared" si="55"/>
        <v>523</v>
      </c>
      <c r="S1732" s="29">
        <f>IF($Q1732&lt;Parâmetros!$E$19,$G1732-1,$G1732)</f>
        <v>46265</v>
      </c>
    </row>
    <row r="1733" spans="1:19" ht="15" customHeight="1" x14ac:dyDescent="0.25">
      <c r="A1733" s="122">
        <v>55637</v>
      </c>
      <c r="B1733" s="65" t="s">
        <v>179</v>
      </c>
      <c r="C1733" s="65" t="s">
        <v>263</v>
      </c>
      <c r="D1733" s="66">
        <v>46265</v>
      </c>
      <c r="E1733" s="67">
        <v>1.85</v>
      </c>
      <c r="F1733" s="65" t="s">
        <v>255</v>
      </c>
      <c r="G1733" s="66">
        <v>46265</v>
      </c>
      <c r="H1733">
        <v>40503121</v>
      </c>
      <c r="I1733">
        <v>40</v>
      </c>
      <c r="J1733" s="65" t="s">
        <v>493</v>
      </c>
      <c r="K1733" s="65" t="s">
        <v>494</v>
      </c>
      <c r="L1733" s="66">
        <v>46265</v>
      </c>
      <c r="M1733" s="65" t="s">
        <v>261</v>
      </c>
      <c r="N1733">
        <v>3004764</v>
      </c>
      <c r="O1733" s="65" t="s">
        <v>259</v>
      </c>
      <c r="P1733" s="66">
        <v>46265</v>
      </c>
      <c r="Q1733" s="31">
        <f t="shared" si="54"/>
        <v>527</v>
      </c>
      <c r="R1733" s="31">
        <f t="shared" si="55"/>
        <v>638</v>
      </c>
      <c r="S1733" s="29">
        <f>IF($Q1733&lt;Parâmetros!$E$19,$G1733-1,$G1733)</f>
        <v>46265</v>
      </c>
    </row>
    <row r="1734" spans="1:19" ht="15" customHeight="1" x14ac:dyDescent="0.25">
      <c r="A1734" s="122">
        <v>55637</v>
      </c>
      <c r="B1734" s="65" t="s">
        <v>179</v>
      </c>
      <c r="C1734" s="65" t="s">
        <v>263</v>
      </c>
      <c r="D1734" s="66">
        <v>46265</v>
      </c>
      <c r="E1734" s="67">
        <v>1.94</v>
      </c>
      <c r="F1734" s="65" t="s">
        <v>255</v>
      </c>
      <c r="G1734" s="66">
        <v>46265</v>
      </c>
      <c r="H1734">
        <v>40510437</v>
      </c>
      <c r="I1734">
        <v>10</v>
      </c>
      <c r="J1734" s="65" t="s">
        <v>495</v>
      </c>
      <c r="K1734" s="65" t="s">
        <v>496</v>
      </c>
      <c r="L1734" s="66">
        <v>46265</v>
      </c>
      <c r="M1734" s="65" t="s">
        <v>261</v>
      </c>
      <c r="N1734" s="65" t="s">
        <v>264</v>
      </c>
      <c r="O1734" s="65" t="s">
        <v>259</v>
      </c>
      <c r="P1734" s="66">
        <v>46265</v>
      </c>
      <c r="Q1734" s="31">
        <f t="shared" si="54"/>
        <v>647</v>
      </c>
      <c r="R1734" s="31">
        <f t="shared" si="55"/>
        <v>764</v>
      </c>
      <c r="S1734" s="29">
        <f>IF($Q1734&lt;Parâmetros!$E$19,$G1734-1,$G1734)</f>
        <v>46265</v>
      </c>
    </row>
    <row r="1735" spans="1:19" ht="15" customHeight="1" x14ac:dyDescent="0.25">
      <c r="A1735" s="122">
        <v>55637</v>
      </c>
      <c r="B1735" s="65" t="s">
        <v>179</v>
      </c>
      <c r="C1735" s="65" t="s">
        <v>263</v>
      </c>
      <c r="D1735" s="66">
        <v>46265</v>
      </c>
      <c r="E1735" s="67">
        <v>0.35</v>
      </c>
      <c r="F1735" s="65" t="s">
        <v>255</v>
      </c>
      <c r="G1735" s="66">
        <v>46265</v>
      </c>
      <c r="H1735">
        <v>40509032</v>
      </c>
      <c r="I1735">
        <v>10</v>
      </c>
      <c r="J1735" s="65" t="s">
        <v>600</v>
      </c>
      <c r="K1735" s="65" t="s">
        <v>601</v>
      </c>
      <c r="L1735" s="66">
        <v>46265</v>
      </c>
      <c r="M1735" s="65" t="s">
        <v>258</v>
      </c>
      <c r="N1735">
        <v>3007173</v>
      </c>
      <c r="O1735" s="65" t="s">
        <v>259</v>
      </c>
      <c r="P1735" s="66">
        <v>46265</v>
      </c>
      <c r="Q1735" s="31">
        <f t="shared" si="54"/>
        <v>812</v>
      </c>
      <c r="R1735" s="31">
        <f t="shared" si="55"/>
        <v>833</v>
      </c>
      <c r="S1735" s="29">
        <f>IF($Q1735&lt;Parâmetros!$E$19,$G1735-1,$G1735)</f>
        <v>46265</v>
      </c>
    </row>
    <row r="1736" spans="1:19" ht="15" customHeight="1" x14ac:dyDescent="0.25">
      <c r="A1736" s="122">
        <v>55637</v>
      </c>
      <c r="B1736" s="65" t="s">
        <v>179</v>
      </c>
      <c r="C1736" s="65" t="s">
        <v>263</v>
      </c>
      <c r="D1736" s="66">
        <v>46265</v>
      </c>
      <c r="E1736" s="67">
        <v>2.61</v>
      </c>
      <c r="F1736" s="65" t="s">
        <v>255</v>
      </c>
      <c r="G1736" s="66">
        <v>46265</v>
      </c>
      <c r="H1736">
        <v>40499664</v>
      </c>
      <c r="I1736">
        <v>30</v>
      </c>
      <c r="J1736" s="65" t="s">
        <v>602</v>
      </c>
      <c r="K1736" s="65" t="s">
        <v>439</v>
      </c>
      <c r="L1736" s="66">
        <v>46265</v>
      </c>
      <c r="M1736" s="65" t="s">
        <v>261</v>
      </c>
      <c r="N1736" s="65" t="s">
        <v>264</v>
      </c>
      <c r="O1736" s="65" t="s">
        <v>259</v>
      </c>
      <c r="P1736" s="66">
        <v>46265</v>
      </c>
      <c r="Q1736" s="31">
        <f t="shared" si="54"/>
        <v>837</v>
      </c>
      <c r="R1736" s="31">
        <f t="shared" si="55"/>
        <v>993</v>
      </c>
      <c r="S1736" s="29">
        <f>IF($Q1736&lt;Parâmetros!$E$19,$G1736-1,$G1736)</f>
        <v>46265</v>
      </c>
    </row>
    <row r="1737" spans="1:19" ht="15" customHeight="1" x14ac:dyDescent="0.25">
      <c r="A1737" s="122">
        <v>55637</v>
      </c>
      <c r="B1737" s="65" t="s">
        <v>179</v>
      </c>
      <c r="C1737" s="65" t="s">
        <v>263</v>
      </c>
      <c r="D1737" s="66">
        <v>46266</v>
      </c>
      <c r="E1737" s="67">
        <v>2.17</v>
      </c>
      <c r="F1737" s="65" t="s">
        <v>255</v>
      </c>
      <c r="G1737" s="66">
        <v>46266</v>
      </c>
      <c r="H1737">
        <v>40509032</v>
      </c>
      <c r="I1737">
        <v>10</v>
      </c>
      <c r="J1737" s="65" t="s">
        <v>661</v>
      </c>
      <c r="K1737" s="65" t="s">
        <v>438</v>
      </c>
      <c r="L1737" s="66">
        <v>46266</v>
      </c>
      <c r="M1737" s="65" t="s">
        <v>258</v>
      </c>
      <c r="N1737">
        <v>3007173</v>
      </c>
      <c r="O1737" s="65" t="s">
        <v>259</v>
      </c>
      <c r="P1737" s="66">
        <v>46266</v>
      </c>
      <c r="Q1737" s="31">
        <f t="shared" si="54"/>
        <v>428</v>
      </c>
      <c r="R1737" s="31">
        <f t="shared" si="55"/>
        <v>558</v>
      </c>
      <c r="S1737" s="29">
        <f>IF($Q1737&lt;Parâmetros!$E$19,$G1737-1,$G1737)</f>
        <v>46266</v>
      </c>
    </row>
    <row r="1738" spans="1:19" ht="15" customHeight="1" x14ac:dyDescent="0.25">
      <c r="A1738" s="122">
        <v>55637</v>
      </c>
      <c r="B1738" s="65" t="s">
        <v>179</v>
      </c>
      <c r="C1738" s="65" t="s">
        <v>263</v>
      </c>
      <c r="D1738" s="66">
        <v>46266</v>
      </c>
      <c r="E1738" s="67">
        <v>1.6</v>
      </c>
      <c r="F1738" s="65" t="s">
        <v>255</v>
      </c>
      <c r="G1738" s="66">
        <v>46266</v>
      </c>
      <c r="H1738">
        <v>40509033</v>
      </c>
      <c r="I1738">
        <v>10</v>
      </c>
      <c r="J1738" s="65" t="s">
        <v>662</v>
      </c>
      <c r="K1738" s="65" t="s">
        <v>663</v>
      </c>
      <c r="L1738" s="66">
        <v>46266</v>
      </c>
      <c r="M1738" s="65" t="s">
        <v>258</v>
      </c>
      <c r="N1738">
        <v>3007174</v>
      </c>
      <c r="O1738" s="65" t="s">
        <v>259</v>
      </c>
      <c r="P1738" s="66">
        <v>46266</v>
      </c>
      <c r="Q1738" s="31">
        <f t="shared" si="54"/>
        <v>559</v>
      </c>
      <c r="R1738" s="31">
        <f t="shared" si="55"/>
        <v>655</v>
      </c>
      <c r="S1738" s="29">
        <f>IF($Q1738&lt;Parâmetros!$E$19,$G1738-1,$G1738)</f>
        <v>46266</v>
      </c>
    </row>
    <row r="1739" spans="1:19" ht="15" customHeight="1" x14ac:dyDescent="0.25">
      <c r="A1739" s="122">
        <v>55637</v>
      </c>
      <c r="B1739" s="65" t="s">
        <v>179</v>
      </c>
      <c r="C1739" s="65" t="s">
        <v>263</v>
      </c>
      <c r="D1739" s="66">
        <v>46266</v>
      </c>
      <c r="E1739" s="67">
        <v>2.72</v>
      </c>
      <c r="F1739" s="65" t="s">
        <v>255</v>
      </c>
      <c r="G1739" s="66">
        <v>46266</v>
      </c>
      <c r="H1739">
        <v>40509911</v>
      </c>
      <c r="I1739">
        <v>10</v>
      </c>
      <c r="J1739" s="65" t="s">
        <v>664</v>
      </c>
      <c r="K1739" s="65" t="s">
        <v>665</v>
      </c>
      <c r="L1739" s="66">
        <v>46266</v>
      </c>
      <c r="M1739" s="65" t="s">
        <v>261</v>
      </c>
      <c r="N1739" s="65" t="s">
        <v>264</v>
      </c>
      <c r="O1739" s="65" t="s">
        <v>259</v>
      </c>
      <c r="P1739" s="66">
        <v>46266</v>
      </c>
      <c r="Q1739" s="31">
        <f t="shared" si="54"/>
        <v>656</v>
      </c>
      <c r="R1739" s="31">
        <f t="shared" si="55"/>
        <v>819</v>
      </c>
      <c r="S1739" s="29">
        <f>IF($Q1739&lt;Parâmetros!$E$19,$G1739-1,$G1739)</f>
        <v>46266</v>
      </c>
    </row>
    <row r="1740" spans="1:19" ht="15" customHeight="1" x14ac:dyDescent="0.25">
      <c r="A1740" s="122">
        <v>55637</v>
      </c>
      <c r="B1740" s="65" t="s">
        <v>179</v>
      </c>
      <c r="C1740" s="65" t="s">
        <v>263</v>
      </c>
      <c r="D1740" s="66">
        <v>46266</v>
      </c>
      <c r="E1740" s="67">
        <v>2.4</v>
      </c>
      <c r="F1740" s="65" t="s">
        <v>255</v>
      </c>
      <c r="G1740" s="66">
        <v>46266</v>
      </c>
      <c r="H1740">
        <v>40509034</v>
      </c>
      <c r="I1740">
        <v>10</v>
      </c>
      <c r="J1740" s="65" t="s">
        <v>767</v>
      </c>
      <c r="K1740" s="65" t="s">
        <v>768</v>
      </c>
      <c r="L1740" s="66">
        <v>46266</v>
      </c>
      <c r="M1740" s="65" t="s">
        <v>258</v>
      </c>
      <c r="N1740">
        <v>3007175</v>
      </c>
      <c r="O1740" s="65" t="s">
        <v>259</v>
      </c>
      <c r="P1740" s="66">
        <v>46266</v>
      </c>
      <c r="Q1740" s="31">
        <f t="shared" si="54"/>
        <v>860</v>
      </c>
      <c r="R1740" s="31">
        <f t="shared" si="55"/>
        <v>1004</v>
      </c>
      <c r="S1740" s="29">
        <f>IF($Q1740&lt;Parâmetros!$E$19,$G1740-1,$G1740)</f>
        <v>46266</v>
      </c>
    </row>
    <row r="1741" spans="1:19" ht="15" customHeight="1" x14ac:dyDescent="0.25">
      <c r="A1741" s="122">
        <v>55637</v>
      </c>
      <c r="B1741" s="65" t="s">
        <v>179</v>
      </c>
      <c r="C1741" s="65" t="s">
        <v>263</v>
      </c>
      <c r="D1741" s="66">
        <v>46267</v>
      </c>
      <c r="E1741" s="67">
        <v>2.4700000000000002</v>
      </c>
      <c r="F1741" s="65" t="s">
        <v>255</v>
      </c>
      <c r="G1741" s="66">
        <v>46267</v>
      </c>
      <c r="H1741">
        <v>40509035</v>
      </c>
      <c r="I1741">
        <v>10</v>
      </c>
      <c r="J1741" s="65" t="s">
        <v>918</v>
      </c>
      <c r="K1741" s="65" t="s">
        <v>919</v>
      </c>
      <c r="L1741" s="66">
        <v>46267</v>
      </c>
      <c r="M1741" s="65" t="s">
        <v>258</v>
      </c>
      <c r="N1741">
        <v>3011182</v>
      </c>
      <c r="O1741" s="65" t="s">
        <v>259</v>
      </c>
      <c r="P1741" s="66">
        <v>46267</v>
      </c>
      <c r="Q1741" s="31">
        <f t="shared" si="54"/>
        <v>424</v>
      </c>
      <c r="R1741" s="31">
        <f t="shared" si="55"/>
        <v>573</v>
      </c>
      <c r="S1741" s="29">
        <f>IF($Q1741&lt;Parâmetros!$E$19,$G1741-1,$G1741)</f>
        <v>46267</v>
      </c>
    </row>
    <row r="1742" spans="1:19" ht="15" customHeight="1" x14ac:dyDescent="0.25">
      <c r="A1742" s="122">
        <v>55637</v>
      </c>
      <c r="B1742" s="65" t="s">
        <v>179</v>
      </c>
      <c r="C1742" s="65" t="s">
        <v>263</v>
      </c>
      <c r="D1742" s="66">
        <v>46267</v>
      </c>
      <c r="E1742" s="67">
        <v>3.18</v>
      </c>
      <c r="F1742" s="65" t="s">
        <v>255</v>
      </c>
      <c r="G1742" s="66">
        <v>46267</v>
      </c>
      <c r="H1742">
        <v>40509036</v>
      </c>
      <c r="I1742">
        <v>10</v>
      </c>
      <c r="J1742" s="65" t="s">
        <v>920</v>
      </c>
      <c r="K1742" s="65" t="s">
        <v>921</v>
      </c>
      <c r="L1742" s="66">
        <v>46267</v>
      </c>
      <c r="M1742" s="65" t="s">
        <v>258</v>
      </c>
      <c r="N1742">
        <v>3007176</v>
      </c>
      <c r="O1742" s="65" t="s">
        <v>259</v>
      </c>
      <c r="P1742" s="66">
        <v>46267</v>
      </c>
      <c r="Q1742" s="31">
        <f t="shared" si="54"/>
        <v>573</v>
      </c>
      <c r="R1742" s="31">
        <f t="shared" si="55"/>
        <v>764</v>
      </c>
      <c r="S1742" s="29">
        <f>IF($Q1742&lt;Parâmetros!$E$19,$G1742-1,$G1742)</f>
        <v>46267</v>
      </c>
    </row>
    <row r="1743" spans="1:19" ht="15" customHeight="1" x14ac:dyDescent="0.25">
      <c r="A1743" s="122">
        <v>55637</v>
      </c>
      <c r="B1743" s="65" t="s">
        <v>179</v>
      </c>
      <c r="C1743" s="65" t="s">
        <v>263</v>
      </c>
      <c r="D1743" s="66">
        <v>46267</v>
      </c>
      <c r="E1743" s="67">
        <v>3.07</v>
      </c>
      <c r="F1743" s="65" t="s">
        <v>255</v>
      </c>
      <c r="G1743" s="66">
        <v>46267</v>
      </c>
      <c r="H1743">
        <v>40510990</v>
      </c>
      <c r="I1743">
        <v>10</v>
      </c>
      <c r="J1743" s="65" t="s">
        <v>1087</v>
      </c>
      <c r="K1743" s="65" t="s">
        <v>1088</v>
      </c>
      <c r="L1743" s="66">
        <v>46267</v>
      </c>
      <c r="M1743" s="65" t="s">
        <v>261</v>
      </c>
      <c r="N1743" s="65" t="s">
        <v>264</v>
      </c>
      <c r="O1743" s="65" t="s">
        <v>259</v>
      </c>
      <c r="P1743" s="66">
        <v>46267</v>
      </c>
      <c r="Q1743" s="31">
        <f t="shared" si="54"/>
        <v>816</v>
      </c>
      <c r="R1743" s="31">
        <f t="shared" si="55"/>
        <v>1001</v>
      </c>
      <c r="S1743" s="29">
        <f>IF($Q1743&lt;Parâmetros!$E$19,$G1743-1,$G1743)</f>
        <v>46267</v>
      </c>
    </row>
    <row r="1744" spans="1:19" ht="15" customHeight="1" x14ac:dyDescent="0.25">
      <c r="A1744" s="122">
        <v>55637</v>
      </c>
      <c r="B1744" s="65" t="s">
        <v>179</v>
      </c>
      <c r="C1744" s="65" t="s">
        <v>263</v>
      </c>
      <c r="D1744" s="66">
        <v>46268</v>
      </c>
      <c r="E1744" s="67">
        <v>0.88</v>
      </c>
      <c r="F1744" s="65" t="s">
        <v>255</v>
      </c>
      <c r="G1744" s="66">
        <v>46268</v>
      </c>
      <c r="H1744">
        <v>40509037</v>
      </c>
      <c r="I1744">
        <v>10</v>
      </c>
      <c r="J1744" s="65" t="s">
        <v>872</v>
      </c>
      <c r="K1744" s="65" t="s">
        <v>1283</v>
      </c>
      <c r="L1744" s="66">
        <v>46268</v>
      </c>
      <c r="M1744" s="65" t="s">
        <v>258</v>
      </c>
      <c r="N1744" s="65" t="s">
        <v>264</v>
      </c>
      <c r="O1744" s="65" t="s">
        <v>259</v>
      </c>
      <c r="P1744" s="66">
        <v>46268</v>
      </c>
      <c r="Q1744" s="31">
        <f t="shared" si="54"/>
        <v>429</v>
      </c>
      <c r="R1744" s="31">
        <f t="shared" si="55"/>
        <v>481</v>
      </c>
      <c r="S1744" s="29">
        <f>IF($Q1744&lt;Parâmetros!$E$19,$G1744-1,$G1744)</f>
        <v>46268</v>
      </c>
    </row>
    <row r="1745" spans="1:19" ht="15" customHeight="1" x14ac:dyDescent="0.25">
      <c r="A1745" s="122">
        <v>55637</v>
      </c>
      <c r="B1745" s="65" t="s">
        <v>179</v>
      </c>
      <c r="C1745" s="65" t="s">
        <v>263</v>
      </c>
      <c r="D1745" s="66">
        <v>46268</v>
      </c>
      <c r="E1745" s="67">
        <v>1.66</v>
      </c>
      <c r="F1745" s="65" t="s">
        <v>255</v>
      </c>
      <c r="G1745" s="66">
        <v>46268</v>
      </c>
      <c r="H1745">
        <v>40509075</v>
      </c>
      <c r="I1745">
        <v>10</v>
      </c>
      <c r="J1745" s="65" t="s">
        <v>1284</v>
      </c>
      <c r="K1745" s="65" t="s">
        <v>1285</v>
      </c>
      <c r="L1745" s="66">
        <v>46268</v>
      </c>
      <c r="M1745" s="65" t="s">
        <v>258</v>
      </c>
      <c r="N1745">
        <v>3010914</v>
      </c>
      <c r="O1745" s="65" t="s">
        <v>259</v>
      </c>
      <c r="P1745" s="66">
        <v>46268</v>
      </c>
      <c r="Q1745" s="31">
        <f t="shared" si="54"/>
        <v>481</v>
      </c>
      <c r="R1745" s="31">
        <f t="shared" si="55"/>
        <v>581</v>
      </c>
      <c r="S1745" s="29">
        <f>IF($Q1745&lt;Parâmetros!$E$19,$G1745-1,$G1745)</f>
        <v>46268</v>
      </c>
    </row>
    <row r="1746" spans="1:19" ht="15" customHeight="1" x14ac:dyDescent="0.25">
      <c r="A1746" s="122">
        <v>55637</v>
      </c>
      <c r="B1746" s="65" t="s">
        <v>179</v>
      </c>
      <c r="C1746" s="65" t="s">
        <v>263</v>
      </c>
      <c r="D1746" s="66">
        <v>46268</v>
      </c>
      <c r="E1746" s="67">
        <v>3.61</v>
      </c>
      <c r="F1746" s="65" t="s">
        <v>255</v>
      </c>
      <c r="G1746" s="66">
        <v>46268</v>
      </c>
      <c r="H1746">
        <v>40511265</v>
      </c>
      <c r="I1746">
        <v>10</v>
      </c>
      <c r="J1746" s="65" t="s">
        <v>1286</v>
      </c>
      <c r="K1746" s="65" t="s">
        <v>1287</v>
      </c>
      <c r="L1746" s="66">
        <v>46268</v>
      </c>
      <c r="M1746" s="65" t="s">
        <v>261</v>
      </c>
      <c r="N1746" s="65" t="s">
        <v>264</v>
      </c>
      <c r="O1746" s="65" t="s">
        <v>259</v>
      </c>
      <c r="P1746" s="66">
        <v>46268</v>
      </c>
      <c r="Q1746" s="31">
        <f t="shared" si="54"/>
        <v>583</v>
      </c>
      <c r="R1746" s="31">
        <f t="shared" si="55"/>
        <v>799</v>
      </c>
      <c r="S1746" s="29">
        <f>IF($Q1746&lt;Parâmetros!$E$19,$G1746-1,$G1746)</f>
        <v>46268</v>
      </c>
    </row>
    <row r="1747" spans="1:19" ht="15" customHeight="1" x14ac:dyDescent="0.25">
      <c r="A1747" s="122">
        <v>55637</v>
      </c>
      <c r="B1747" s="65" t="s">
        <v>179</v>
      </c>
      <c r="C1747" s="65" t="s">
        <v>263</v>
      </c>
      <c r="D1747" s="66">
        <v>46268</v>
      </c>
      <c r="E1747" s="67">
        <v>1.8</v>
      </c>
      <c r="F1747" s="65" t="s">
        <v>255</v>
      </c>
      <c r="G1747" s="66">
        <v>46268</v>
      </c>
      <c r="H1747">
        <v>40509038</v>
      </c>
      <c r="I1747">
        <v>10</v>
      </c>
      <c r="J1747" s="65" t="s">
        <v>1288</v>
      </c>
      <c r="K1747" s="65" t="s">
        <v>1289</v>
      </c>
      <c r="L1747" s="66">
        <v>46268</v>
      </c>
      <c r="M1747" s="65" t="s">
        <v>258</v>
      </c>
      <c r="N1747">
        <v>3012705</v>
      </c>
      <c r="O1747" s="65" t="s">
        <v>259</v>
      </c>
      <c r="P1747" s="66">
        <v>46268</v>
      </c>
      <c r="Q1747" s="31">
        <f t="shared" si="54"/>
        <v>860</v>
      </c>
      <c r="R1747" s="31">
        <f t="shared" si="55"/>
        <v>968</v>
      </c>
      <c r="S1747" s="29">
        <f>IF($Q1747&lt;Parâmetros!$E$19,$G1747-1,$G1747)</f>
        <v>46268</v>
      </c>
    </row>
    <row r="1748" spans="1:19" ht="15" customHeight="1" x14ac:dyDescent="0.25">
      <c r="A1748" s="122">
        <v>55637</v>
      </c>
      <c r="B1748" s="65" t="s">
        <v>179</v>
      </c>
      <c r="C1748" s="65" t="s">
        <v>263</v>
      </c>
      <c r="D1748" s="66">
        <v>46268</v>
      </c>
      <c r="E1748" s="67">
        <v>0.51</v>
      </c>
      <c r="F1748" s="65" t="s">
        <v>255</v>
      </c>
      <c r="G1748" s="66">
        <v>46268</v>
      </c>
      <c r="H1748">
        <v>40501013</v>
      </c>
      <c r="I1748">
        <v>30</v>
      </c>
      <c r="J1748" s="65" t="s">
        <v>1290</v>
      </c>
      <c r="K1748" s="65" t="s">
        <v>1291</v>
      </c>
      <c r="L1748" s="66">
        <v>46268</v>
      </c>
      <c r="M1748" s="65" t="s">
        <v>261</v>
      </c>
      <c r="N1748" s="65" t="s">
        <v>264</v>
      </c>
      <c r="O1748" s="65" t="s">
        <v>259</v>
      </c>
      <c r="P1748" s="66">
        <v>46268</v>
      </c>
      <c r="Q1748" s="31">
        <f t="shared" si="54"/>
        <v>969</v>
      </c>
      <c r="R1748" s="31">
        <f t="shared" si="55"/>
        <v>999</v>
      </c>
      <c r="S1748" s="29">
        <f>IF($Q1748&lt;Parâmetros!$E$19,$G1748-1,$G1748)</f>
        <v>46268</v>
      </c>
    </row>
    <row r="1749" spans="1:19" ht="15" customHeight="1" x14ac:dyDescent="0.25">
      <c r="A1749" s="122">
        <v>55637</v>
      </c>
      <c r="B1749" s="65" t="s">
        <v>179</v>
      </c>
      <c r="C1749" s="65" t="s">
        <v>263</v>
      </c>
      <c r="D1749" s="66">
        <v>46269</v>
      </c>
      <c r="E1749" s="67">
        <v>1.99</v>
      </c>
      <c r="F1749" s="65" t="s">
        <v>255</v>
      </c>
      <c r="G1749" s="66">
        <v>46269</v>
      </c>
      <c r="H1749">
        <v>40509039</v>
      </c>
      <c r="I1749">
        <v>10</v>
      </c>
      <c r="J1749" s="65" t="s">
        <v>2155</v>
      </c>
      <c r="K1749" s="65" t="s">
        <v>2156</v>
      </c>
      <c r="L1749" s="66">
        <v>46269</v>
      </c>
      <c r="M1749" s="65" t="s">
        <v>258</v>
      </c>
      <c r="N1749" s="65" t="s">
        <v>264</v>
      </c>
      <c r="O1749" s="65" t="s">
        <v>259</v>
      </c>
      <c r="P1749" s="66">
        <v>46269</v>
      </c>
      <c r="Q1749" s="31">
        <f t="shared" si="54"/>
        <v>423</v>
      </c>
      <c r="R1749" s="31">
        <f t="shared" si="55"/>
        <v>542</v>
      </c>
      <c r="S1749" s="29">
        <f>IF($Q1749&lt;Parâmetros!$E$19,$G1749-1,$G1749)</f>
        <v>46269</v>
      </c>
    </row>
    <row r="1750" spans="1:19" ht="15" customHeight="1" x14ac:dyDescent="0.25">
      <c r="A1750" s="122">
        <v>55637</v>
      </c>
      <c r="B1750" s="65" t="s">
        <v>179</v>
      </c>
      <c r="C1750" s="65" t="s">
        <v>263</v>
      </c>
      <c r="D1750" s="66">
        <v>46269</v>
      </c>
      <c r="E1750" s="67">
        <v>1.7</v>
      </c>
      <c r="F1750" s="65" t="s">
        <v>255</v>
      </c>
      <c r="G1750" s="66">
        <v>46269</v>
      </c>
      <c r="H1750">
        <v>40509000</v>
      </c>
      <c r="I1750">
        <v>10</v>
      </c>
      <c r="J1750" s="65" t="s">
        <v>1577</v>
      </c>
      <c r="K1750" s="65" t="s">
        <v>2157</v>
      </c>
      <c r="L1750" s="66">
        <v>46269</v>
      </c>
      <c r="M1750" s="65" t="s">
        <v>258</v>
      </c>
      <c r="N1750" s="65" t="s">
        <v>264</v>
      </c>
      <c r="O1750" s="65" t="s">
        <v>259</v>
      </c>
      <c r="P1750" s="66">
        <v>46269</v>
      </c>
      <c r="Q1750" s="31">
        <f t="shared" si="54"/>
        <v>543</v>
      </c>
      <c r="R1750" s="31">
        <f t="shared" si="55"/>
        <v>644</v>
      </c>
      <c r="S1750" s="29">
        <f>IF($Q1750&lt;Parâmetros!$E$19,$G1750-1,$G1750)</f>
        <v>46269</v>
      </c>
    </row>
    <row r="1751" spans="1:19" ht="15" customHeight="1" x14ac:dyDescent="0.25">
      <c r="A1751" s="122">
        <v>55637</v>
      </c>
      <c r="B1751" s="65" t="s">
        <v>179</v>
      </c>
      <c r="C1751" s="65" t="s">
        <v>263</v>
      </c>
      <c r="D1751" s="66">
        <v>46269</v>
      </c>
      <c r="E1751" s="67">
        <v>1.33</v>
      </c>
      <c r="F1751" s="65" t="s">
        <v>255</v>
      </c>
      <c r="G1751" s="66">
        <v>46269</v>
      </c>
      <c r="H1751">
        <v>40509001</v>
      </c>
      <c r="I1751">
        <v>10</v>
      </c>
      <c r="J1751" s="65" t="s">
        <v>2158</v>
      </c>
      <c r="K1751" s="65" t="s">
        <v>2159</v>
      </c>
      <c r="L1751" s="66">
        <v>46269</v>
      </c>
      <c r="M1751" s="65" t="s">
        <v>258</v>
      </c>
      <c r="N1751" s="65" t="s">
        <v>264</v>
      </c>
      <c r="O1751" s="65" t="s">
        <v>259</v>
      </c>
      <c r="P1751" s="66">
        <v>46269</v>
      </c>
      <c r="Q1751" s="31">
        <f t="shared" si="54"/>
        <v>645</v>
      </c>
      <c r="R1751" s="31">
        <f t="shared" si="55"/>
        <v>725</v>
      </c>
      <c r="S1751" s="29">
        <f>IF($Q1751&lt;Parâmetros!$E$19,$G1751-1,$G1751)</f>
        <v>46269</v>
      </c>
    </row>
    <row r="1752" spans="1:19" ht="15" customHeight="1" x14ac:dyDescent="0.25">
      <c r="A1752" s="122">
        <v>55637</v>
      </c>
      <c r="B1752" s="65" t="s">
        <v>179</v>
      </c>
      <c r="C1752" s="65" t="s">
        <v>263</v>
      </c>
      <c r="D1752" s="66">
        <v>46269</v>
      </c>
      <c r="E1752" s="67">
        <v>1.72</v>
      </c>
      <c r="F1752" s="65" t="s">
        <v>255</v>
      </c>
      <c r="G1752" s="66">
        <v>46269</v>
      </c>
      <c r="H1752">
        <v>40511733</v>
      </c>
      <c r="I1752">
        <v>10</v>
      </c>
      <c r="J1752" s="65" t="s">
        <v>2160</v>
      </c>
      <c r="K1752" s="65" t="s">
        <v>2161</v>
      </c>
      <c r="L1752" s="66">
        <v>46269</v>
      </c>
      <c r="M1752" s="65" t="s">
        <v>261</v>
      </c>
      <c r="N1752" s="65" t="s">
        <v>264</v>
      </c>
      <c r="O1752" s="65" t="s">
        <v>259</v>
      </c>
      <c r="P1752" s="66">
        <v>46269</v>
      </c>
      <c r="Q1752" s="31">
        <f t="shared" si="54"/>
        <v>726</v>
      </c>
      <c r="R1752" s="31">
        <f t="shared" si="55"/>
        <v>829</v>
      </c>
      <c r="S1752" s="29">
        <f>IF($Q1752&lt;Parâmetros!$E$19,$G1752-1,$G1752)</f>
        <v>46269</v>
      </c>
    </row>
    <row r="1753" spans="1:19" ht="15" customHeight="1" x14ac:dyDescent="0.25">
      <c r="A1753" s="122">
        <v>55637</v>
      </c>
      <c r="B1753" s="65" t="s">
        <v>179</v>
      </c>
      <c r="C1753" s="65" t="s">
        <v>263</v>
      </c>
      <c r="D1753" s="66">
        <v>46269</v>
      </c>
      <c r="E1753" s="67">
        <v>0.65</v>
      </c>
      <c r="F1753" s="65" t="s">
        <v>255</v>
      </c>
      <c r="G1753" s="66">
        <v>46269</v>
      </c>
      <c r="H1753">
        <v>40508666</v>
      </c>
      <c r="I1753">
        <v>10</v>
      </c>
      <c r="J1753" s="65" t="s">
        <v>2162</v>
      </c>
      <c r="K1753" s="65" t="s">
        <v>2163</v>
      </c>
      <c r="L1753" s="66">
        <v>46269</v>
      </c>
      <c r="M1753" s="65" t="s">
        <v>261</v>
      </c>
      <c r="N1753" s="65" t="s">
        <v>264</v>
      </c>
      <c r="O1753" s="65" t="s">
        <v>259</v>
      </c>
      <c r="P1753" s="66">
        <v>46269</v>
      </c>
      <c r="Q1753" s="31">
        <f t="shared" si="54"/>
        <v>895</v>
      </c>
      <c r="R1753" s="31">
        <f t="shared" si="55"/>
        <v>934</v>
      </c>
      <c r="S1753" s="29">
        <f>IF($Q1753&lt;Parâmetros!$E$19,$G1753-1,$G1753)</f>
        <v>46269</v>
      </c>
    </row>
    <row r="1754" spans="1:19" ht="15" customHeight="1" x14ac:dyDescent="0.25">
      <c r="A1754" s="122">
        <v>55637</v>
      </c>
      <c r="B1754" s="65" t="s">
        <v>179</v>
      </c>
      <c r="C1754" s="65" t="s">
        <v>263</v>
      </c>
      <c r="D1754" s="66">
        <v>46269</v>
      </c>
      <c r="E1754" s="67">
        <v>0.95</v>
      </c>
      <c r="F1754" s="65" t="s">
        <v>255</v>
      </c>
      <c r="G1754" s="66">
        <v>46269</v>
      </c>
      <c r="H1754">
        <v>40501013</v>
      </c>
      <c r="I1754">
        <v>10</v>
      </c>
      <c r="J1754" s="65" t="s">
        <v>2164</v>
      </c>
      <c r="K1754" s="65" t="s">
        <v>2165</v>
      </c>
      <c r="L1754" s="66">
        <v>46269</v>
      </c>
      <c r="M1754" s="65" t="s">
        <v>261</v>
      </c>
      <c r="N1754" s="65" t="s">
        <v>264</v>
      </c>
      <c r="O1754" s="65" t="s">
        <v>259</v>
      </c>
      <c r="P1754" s="66">
        <v>46269</v>
      </c>
      <c r="Q1754" s="31">
        <f t="shared" si="54"/>
        <v>948</v>
      </c>
      <c r="R1754" s="31">
        <f t="shared" si="55"/>
        <v>1004</v>
      </c>
      <c r="S1754" s="29">
        <f>IF($Q1754&lt;Parâmetros!$E$19,$G1754-1,$G1754)</f>
        <v>46269</v>
      </c>
    </row>
    <row r="1755" spans="1:19" ht="15" customHeight="1" x14ac:dyDescent="0.25">
      <c r="A1755" s="122">
        <v>55637</v>
      </c>
      <c r="B1755" s="65" t="s">
        <v>179</v>
      </c>
      <c r="C1755" s="65" t="s">
        <v>263</v>
      </c>
      <c r="D1755" s="66">
        <v>46272</v>
      </c>
      <c r="E1755" s="67">
        <v>2.4300000000000002</v>
      </c>
      <c r="F1755" s="65" t="s">
        <v>255</v>
      </c>
      <c r="G1755" s="66">
        <v>46272</v>
      </c>
      <c r="H1755">
        <v>40511727</v>
      </c>
      <c r="I1755">
        <v>10</v>
      </c>
      <c r="J1755" s="65" t="s">
        <v>2598</v>
      </c>
      <c r="K1755" s="65" t="s">
        <v>2599</v>
      </c>
      <c r="L1755" s="66">
        <v>46272</v>
      </c>
      <c r="M1755" s="65" t="s">
        <v>261</v>
      </c>
      <c r="N1755">
        <v>3012059</v>
      </c>
      <c r="O1755" s="65" t="s">
        <v>259</v>
      </c>
      <c r="P1755" s="66">
        <v>46272</v>
      </c>
      <c r="Q1755" s="31">
        <f t="shared" si="54"/>
        <v>458</v>
      </c>
      <c r="R1755" s="31">
        <f t="shared" si="55"/>
        <v>604</v>
      </c>
      <c r="S1755" s="29">
        <f>IF($Q1755&lt;Parâmetros!$E$19,$G1755-1,$G1755)</f>
        <v>46272</v>
      </c>
    </row>
    <row r="1756" spans="1:19" ht="15" customHeight="1" x14ac:dyDescent="0.25">
      <c r="A1756" s="122">
        <v>55637</v>
      </c>
      <c r="B1756" s="65" t="s">
        <v>179</v>
      </c>
      <c r="C1756" s="65" t="s">
        <v>263</v>
      </c>
      <c r="D1756" s="66">
        <v>46272</v>
      </c>
      <c r="E1756" s="67">
        <v>1.48</v>
      </c>
      <c r="F1756" s="65" t="s">
        <v>255</v>
      </c>
      <c r="G1756" s="66">
        <v>46272</v>
      </c>
      <c r="H1756">
        <v>40508998</v>
      </c>
      <c r="I1756">
        <v>10</v>
      </c>
      <c r="J1756" s="65" t="s">
        <v>2600</v>
      </c>
      <c r="K1756" s="65" t="s">
        <v>2601</v>
      </c>
      <c r="L1756" s="66">
        <v>46272</v>
      </c>
      <c r="M1756" s="65" t="s">
        <v>258</v>
      </c>
      <c r="N1756" s="65" t="s">
        <v>264</v>
      </c>
      <c r="O1756" s="65" t="s">
        <v>259</v>
      </c>
      <c r="P1756" s="66">
        <v>46272</v>
      </c>
      <c r="Q1756" s="31">
        <f t="shared" si="54"/>
        <v>604</v>
      </c>
      <c r="R1756" s="31">
        <f t="shared" si="55"/>
        <v>693</v>
      </c>
      <c r="S1756" s="29">
        <f>IF($Q1756&lt;Parâmetros!$E$19,$G1756-1,$G1756)</f>
        <v>46272</v>
      </c>
    </row>
    <row r="1757" spans="1:19" ht="15" customHeight="1" x14ac:dyDescent="0.25">
      <c r="A1757" s="122">
        <v>55637</v>
      </c>
      <c r="B1757" s="65" t="s">
        <v>179</v>
      </c>
      <c r="C1757" s="65" t="s">
        <v>263</v>
      </c>
      <c r="D1757" s="66">
        <v>46272</v>
      </c>
      <c r="E1757" s="67">
        <v>1.4</v>
      </c>
      <c r="F1757" s="65" t="s">
        <v>255</v>
      </c>
      <c r="G1757" s="66">
        <v>46272</v>
      </c>
      <c r="H1757">
        <v>40512781</v>
      </c>
      <c r="I1757">
        <v>10</v>
      </c>
      <c r="J1757" s="65" t="s">
        <v>2602</v>
      </c>
      <c r="K1757" s="65" t="s">
        <v>2592</v>
      </c>
      <c r="L1757" s="66">
        <v>46272</v>
      </c>
      <c r="M1757" s="65" t="s">
        <v>261</v>
      </c>
      <c r="N1757" s="65" t="s">
        <v>264</v>
      </c>
      <c r="O1757" s="65" t="s">
        <v>259</v>
      </c>
      <c r="P1757" s="66">
        <v>46272</v>
      </c>
      <c r="Q1757" s="31">
        <f t="shared" si="54"/>
        <v>696</v>
      </c>
      <c r="R1757" s="31">
        <f t="shared" si="55"/>
        <v>780</v>
      </c>
      <c r="S1757" s="29">
        <f>IF($Q1757&lt;Parâmetros!$E$19,$G1757-1,$G1757)</f>
        <v>46272</v>
      </c>
    </row>
    <row r="1758" spans="1:19" ht="15" customHeight="1" x14ac:dyDescent="0.25">
      <c r="A1758" s="122">
        <v>55637</v>
      </c>
      <c r="B1758" s="65" t="s">
        <v>179</v>
      </c>
      <c r="C1758" s="65" t="s">
        <v>263</v>
      </c>
      <c r="D1758" s="66">
        <v>46272</v>
      </c>
      <c r="E1758" s="67">
        <v>1.54</v>
      </c>
      <c r="F1758" s="65" t="s">
        <v>255</v>
      </c>
      <c r="G1758" s="66">
        <v>46272</v>
      </c>
      <c r="H1758">
        <v>40511734</v>
      </c>
      <c r="I1758">
        <v>30</v>
      </c>
      <c r="J1758" s="65" t="s">
        <v>2603</v>
      </c>
      <c r="K1758" s="65" t="s">
        <v>2604</v>
      </c>
      <c r="L1758" s="66">
        <v>46272</v>
      </c>
      <c r="M1758" s="65" t="s">
        <v>261</v>
      </c>
      <c r="N1758" s="65" t="s">
        <v>264</v>
      </c>
      <c r="O1758" s="65" t="s">
        <v>259</v>
      </c>
      <c r="P1758" s="66">
        <v>46272</v>
      </c>
      <c r="Q1758" s="31">
        <f t="shared" si="54"/>
        <v>835</v>
      </c>
      <c r="R1758" s="31">
        <f t="shared" si="55"/>
        <v>927</v>
      </c>
      <c r="S1758" s="29">
        <f>IF($Q1758&lt;Parâmetros!$E$19,$G1758-1,$G1758)</f>
        <v>46272</v>
      </c>
    </row>
    <row r="1759" spans="1:19" ht="15" customHeight="1" x14ac:dyDescent="0.25">
      <c r="A1759" s="122">
        <v>55637</v>
      </c>
      <c r="B1759" s="65" t="s">
        <v>179</v>
      </c>
      <c r="C1759" s="65" t="s">
        <v>263</v>
      </c>
      <c r="D1759" s="66">
        <v>46273</v>
      </c>
      <c r="E1759" s="67">
        <v>1.3</v>
      </c>
      <c r="F1759" s="65" t="s">
        <v>255</v>
      </c>
      <c r="G1759" s="66">
        <v>46273</v>
      </c>
      <c r="H1759">
        <v>40509044</v>
      </c>
      <c r="I1759">
        <v>10</v>
      </c>
      <c r="J1759" s="65" t="s">
        <v>2782</v>
      </c>
      <c r="K1759" s="65" t="s">
        <v>2783</v>
      </c>
      <c r="L1759" s="66">
        <v>46273</v>
      </c>
      <c r="M1759" s="65" t="s">
        <v>258</v>
      </c>
      <c r="N1759">
        <v>3012620</v>
      </c>
      <c r="O1759" s="65" t="s">
        <v>259</v>
      </c>
      <c r="P1759" s="66">
        <v>46273</v>
      </c>
      <c r="Q1759" s="31">
        <f t="shared" si="54"/>
        <v>429</v>
      </c>
      <c r="R1759" s="31">
        <f t="shared" si="55"/>
        <v>507</v>
      </c>
      <c r="S1759" s="29">
        <f>IF($Q1759&lt;Parâmetros!$E$19,$G1759-1,$G1759)</f>
        <v>46273</v>
      </c>
    </row>
    <row r="1760" spans="1:19" ht="15" customHeight="1" x14ac:dyDescent="0.25">
      <c r="A1760" s="122">
        <v>55637</v>
      </c>
      <c r="B1760" s="65" t="s">
        <v>179</v>
      </c>
      <c r="C1760" s="65" t="s">
        <v>263</v>
      </c>
      <c r="D1760" s="66">
        <v>46273</v>
      </c>
      <c r="E1760" s="67">
        <v>1.57</v>
      </c>
      <c r="F1760" s="65" t="s">
        <v>255</v>
      </c>
      <c r="G1760" s="66">
        <v>46273</v>
      </c>
      <c r="H1760">
        <v>40513028</v>
      </c>
      <c r="I1760">
        <v>10</v>
      </c>
      <c r="J1760" s="65" t="s">
        <v>2784</v>
      </c>
      <c r="K1760" s="65" t="s">
        <v>2785</v>
      </c>
      <c r="L1760" s="66">
        <v>46273</v>
      </c>
      <c r="M1760" s="65" t="s">
        <v>261</v>
      </c>
      <c r="N1760" s="65" t="s">
        <v>264</v>
      </c>
      <c r="O1760" s="65" t="s">
        <v>259</v>
      </c>
      <c r="P1760" s="66">
        <v>46273</v>
      </c>
      <c r="Q1760" s="31">
        <f t="shared" si="54"/>
        <v>512</v>
      </c>
      <c r="R1760" s="31">
        <f t="shared" si="55"/>
        <v>606</v>
      </c>
      <c r="S1760" s="29">
        <f>IF($Q1760&lt;Parâmetros!$E$19,$G1760-1,$G1760)</f>
        <v>46273</v>
      </c>
    </row>
    <row r="1761" spans="1:19" ht="15" customHeight="1" x14ac:dyDescent="0.25">
      <c r="A1761" s="122">
        <v>55637</v>
      </c>
      <c r="B1761" s="65" t="s">
        <v>179</v>
      </c>
      <c r="C1761" s="65" t="s">
        <v>263</v>
      </c>
      <c r="D1761" s="66">
        <v>46274</v>
      </c>
      <c r="E1761" s="67">
        <v>2.2999999999999998</v>
      </c>
      <c r="F1761" s="65" t="s">
        <v>255</v>
      </c>
      <c r="G1761" s="66">
        <v>46273</v>
      </c>
      <c r="H1761">
        <v>40511242</v>
      </c>
      <c r="I1761">
        <v>10</v>
      </c>
      <c r="J1761" s="65" t="s">
        <v>2879</v>
      </c>
      <c r="K1761" s="65" t="s">
        <v>2880</v>
      </c>
      <c r="L1761" s="66">
        <v>46273</v>
      </c>
      <c r="M1761" s="65" t="s">
        <v>261</v>
      </c>
      <c r="N1761">
        <v>3008088</v>
      </c>
      <c r="O1761" s="65" t="s">
        <v>259</v>
      </c>
      <c r="P1761" s="66">
        <v>46274</v>
      </c>
      <c r="Q1761" s="31">
        <f t="shared" si="54"/>
        <v>609</v>
      </c>
      <c r="R1761" s="31">
        <f t="shared" si="55"/>
        <v>747</v>
      </c>
      <c r="S1761" s="29">
        <f>IF($Q1761&lt;Parâmetros!$E$19,$G1761-1,$G1761)</f>
        <v>46273</v>
      </c>
    </row>
    <row r="1762" spans="1:19" ht="15" customHeight="1" x14ac:dyDescent="0.25">
      <c r="A1762" s="122">
        <v>55637</v>
      </c>
      <c r="B1762" s="65" t="s">
        <v>179</v>
      </c>
      <c r="C1762" s="65" t="s">
        <v>263</v>
      </c>
      <c r="D1762" s="66">
        <v>46273</v>
      </c>
      <c r="E1762" s="67">
        <v>1.7</v>
      </c>
      <c r="F1762" s="65" t="s">
        <v>255</v>
      </c>
      <c r="G1762" s="66">
        <v>46273</v>
      </c>
      <c r="H1762">
        <v>40513037</v>
      </c>
      <c r="I1762">
        <v>10</v>
      </c>
      <c r="J1762" s="65" t="s">
        <v>2786</v>
      </c>
      <c r="K1762" s="65" t="s">
        <v>2787</v>
      </c>
      <c r="L1762" s="66">
        <v>46273</v>
      </c>
      <c r="M1762" s="65" t="s">
        <v>261</v>
      </c>
      <c r="N1762" s="65" t="s">
        <v>264</v>
      </c>
      <c r="O1762" s="65" t="s">
        <v>259</v>
      </c>
      <c r="P1762" s="66">
        <v>46273</v>
      </c>
      <c r="Q1762" s="31">
        <f t="shared" si="54"/>
        <v>816</v>
      </c>
      <c r="R1762" s="31">
        <f t="shared" si="55"/>
        <v>918</v>
      </c>
      <c r="S1762" s="29">
        <f>IF($Q1762&lt;Parâmetros!$E$19,$G1762-1,$G1762)</f>
        <v>46273</v>
      </c>
    </row>
    <row r="1763" spans="1:19" ht="15" customHeight="1" x14ac:dyDescent="0.25">
      <c r="A1763" s="122">
        <v>55637</v>
      </c>
      <c r="B1763" s="65" t="s">
        <v>179</v>
      </c>
      <c r="C1763" s="65" t="s">
        <v>263</v>
      </c>
      <c r="D1763" s="66">
        <v>46273</v>
      </c>
      <c r="E1763" s="67">
        <v>1.34</v>
      </c>
      <c r="F1763" s="65" t="s">
        <v>255</v>
      </c>
      <c r="G1763" s="66">
        <v>46273</v>
      </c>
      <c r="H1763">
        <v>40511734</v>
      </c>
      <c r="I1763">
        <v>30</v>
      </c>
      <c r="J1763" s="65" t="s">
        <v>2788</v>
      </c>
      <c r="K1763" s="65" t="s">
        <v>2789</v>
      </c>
      <c r="L1763" s="66">
        <v>46273</v>
      </c>
      <c r="M1763" s="65" t="s">
        <v>261</v>
      </c>
      <c r="N1763" s="65" t="s">
        <v>264</v>
      </c>
      <c r="O1763" s="65" t="s">
        <v>259</v>
      </c>
      <c r="P1763" s="66">
        <v>46273</v>
      </c>
      <c r="Q1763" s="31">
        <f t="shared" si="54"/>
        <v>919</v>
      </c>
      <c r="R1763" s="31">
        <f t="shared" si="55"/>
        <v>999</v>
      </c>
      <c r="S1763" s="29">
        <f>IF($Q1763&lt;Parâmetros!$E$19,$G1763-1,$G1763)</f>
        <v>46273</v>
      </c>
    </row>
    <row r="1764" spans="1:19" ht="15" customHeight="1" x14ac:dyDescent="0.25">
      <c r="A1764" s="122">
        <v>55637</v>
      </c>
      <c r="B1764" s="65" t="s">
        <v>179</v>
      </c>
      <c r="C1764" s="65" t="s">
        <v>263</v>
      </c>
      <c r="D1764" s="66">
        <v>46274</v>
      </c>
      <c r="E1764" s="67">
        <v>1.58</v>
      </c>
      <c r="F1764" s="65" t="s">
        <v>255</v>
      </c>
      <c r="G1764" s="66">
        <v>46274</v>
      </c>
      <c r="H1764">
        <v>40509072</v>
      </c>
      <c r="I1764">
        <v>10</v>
      </c>
      <c r="J1764" s="65" t="s">
        <v>2881</v>
      </c>
      <c r="K1764" s="65" t="s">
        <v>2882</v>
      </c>
      <c r="L1764" s="66">
        <v>46274</v>
      </c>
      <c r="M1764" s="65" t="s">
        <v>258</v>
      </c>
      <c r="N1764" s="65" t="s">
        <v>264</v>
      </c>
      <c r="O1764" s="65" t="s">
        <v>259</v>
      </c>
      <c r="P1764" s="66">
        <v>46274</v>
      </c>
      <c r="Q1764" s="31">
        <f t="shared" si="54"/>
        <v>436</v>
      </c>
      <c r="R1764" s="31">
        <f t="shared" si="55"/>
        <v>531</v>
      </c>
      <c r="S1764" s="29">
        <f>IF($Q1764&lt;Parâmetros!$E$19,$G1764-1,$G1764)</f>
        <v>46274</v>
      </c>
    </row>
    <row r="1765" spans="1:19" ht="15" customHeight="1" x14ac:dyDescent="0.25">
      <c r="A1765" s="122">
        <v>55637</v>
      </c>
      <c r="B1765" s="65" t="s">
        <v>179</v>
      </c>
      <c r="C1765" s="65" t="s">
        <v>263</v>
      </c>
      <c r="D1765" s="66">
        <v>46274</v>
      </c>
      <c r="E1765" s="67">
        <v>2</v>
      </c>
      <c r="F1765" s="65" t="s">
        <v>255</v>
      </c>
      <c r="G1765" s="66">
        <v>46274</v>
      </c>
      <c r="H1765">
        <v>40513290</v>
      </c>
      <c r="I1765">
        <v>10</v>
      </c>
      <c r="J1765" s="65" t="s">
        <v>2883</v>
      </c>
      <c r="K1765" s="65" t="s">
        <v>2884</v>
      </c>
      <c r="L1765" s="66">
        <v>46274</v>
      </c>
      <c r="M1765" s="65" t="s">
        <v>261</v>
      </c>
      <c r="N1765" s="65" t="s">
        <v>264</v>
      </c>
      <c r="O1765" s="65" t="s">
        <v>259</v>
      </c>
      <c r="P1765" s="66">
        <v>46274</v>
      </c>
      <c r="Q1765" s="31">
        <f t="shared" si="54"/>
        <v>531</v>
      </c>
      <c r="R1765" s="31">
        <f t="shared" si="55"/>
        <v>651</v>
      </c>
      <c r="S1765" s="29">
        <f>IF($Q1765&lt;Parâmetros!$E$19,$G1765-1,$G1765)</f>
        <v>46274</v>
      </c>
    </row>
    <row r="1766" spans="1:19" ht="15" customHeight="1" x14ac:dyDescent="0.25">
      <c r="A1766" s="122">
        <v>55637</v>
      </c>
      <c r="B1766" s="65" t="s">
        <v>179</v>
      </c>
      <c r="C1766" s="65" t="s">
        <v>263</v>
      </c>
      <c r="D1766" s="66">
        <v>46274</v>
      </c>
      <c r="E1766" s="67">
        <v>1.59</v>
      </c>
      <c r="F1766" s="65" t="s">
        <v>255</v>
      </c>
      <c r="G1766" s="66">
        <v>46274</v>
      </c>
      <c r="H1766">
        <v>40513294</v>
      </c>
      <c r="I1766">
        <v>10</v>
      </c>
      <c r="J1766" s="65" t="s">
        <v>2885</v>
      </c>
      <c r="K1766" s="65" t="s">
        <v>2886</v>
      </c>
      <c r="L1766" s="66">
        <v>46274</v>
      </c>
      <c r="M1766" s="65" t="s">
        <v>261</v>
      </c>
      <c r="N1766" s="65" t="s">
        <v>264</v>
      </c>
      <c r="O1766" s="65" t="s">
        <v>259</v>
      </c>
      <c r="P1766" s="66">
        <v>46274</v>
      </c>
      <c r="Q1766" s="31">
        <f t="shared" si="54"/>
        <v>651</v>
      </c>
      <c r="R1766" s="31">
        <f t="shared" si="55"/>
        <v>747</v>
      </c>
      <c r="S1766" s="29">
        <f>IF($Q1766&lt;Parâmetros!$E$19,$G1766-1,$G1766)</f>
        <v>46274</v>
      </c>
    </row>
    <row r="1767" spans="1:19" ht="15" customHeight="1" x14ac:dyDescent="0.25">
      <c r="A1767" s="122">
        <v>55637</v>
      </c>
      <c r="B1767" s="65" t="s">
        <v>179</v>
      </c>
      <c r="C1767" s="65" t="s">
        <v>263</v>
      </c>
      <c r="D1767" s="66">
        <v>46275</v>
      </c>
      <c r="E1767" s="67">
        <v>1.72</v>
      </c>
      <c r="F1767" s="65" t="s">
        <v>255</v>
      </c>
      <c r="G1767" s="66">
        <v>46274</v>
      </c>
      <c r="H1767">
        <v>40513575</v>
      </c>
      <c r="I1767">
        <v>10</v>
      </c>
      <c r="J1767" s="65" t="s">
        <v>3165</v>
      </c>
      <c r="K1767" s="65" t="s">
        <v>3166</v>
      </c>
      <c r="L1767" s="66">
        <v>46274</v>
      </c>
      <c r="M1767" s="65" t="s">
        <v>261</v>
      </c>
      <c r="N1767" s="65" t="s">
        <v>264</v>
      </c>
      <c r="O1767" s="65" t="s">
        <v>259</v>
      </c>
      <c r="P1767" s="66">
        <v>46275</v>
      </c>
      <c r="Q1767" s="31">
        <f t="shared" si="54"/>
        <v>808</v>
      </c>
      <c r="R1767" s="31">
        <f t="shared" si="55"/>
        <v>911</v>
      </c>
      <c r="S1767" s="29">
        <f>IF($Q1767&lt;Parâmetros!$E$19,$G1767-1,$G1767)</f>
        <v>46274</v>
      </c>
    </row>
    <row r="1768" spans="1:19" ht="15" customHeight="1" x14ac:dyDescent="0.25">
      <c r="A1768" s="122">
        <v>55637</v>
      </c>
      <c r="B1768" s="65" t="s">
        <v>179</v>
      </c>
      <c r="C1768" s="65" t="s">
        <v>263</v>
      </c>
      <c r="D1768" s="66">
        <v>46274</v>
      </c>
      <c r="E1768" s="67">
        <v>1.33</v>
      </c>
      <c r="F1768" s="65" t="s">
        <v>255</v>
      </c>
      <c r="G1768" s="66">
        <v>46274</v>
      </c>
      <c r="H1768">
        <v>40511734</v>
      </c>
      <c r="I1768">
        <v>30</v>
      </c>
      <c r="J1768" s="65" t="s">
        <v>2973</v>
      </c>
      <c r="K1768" s="65" t="s">
        <v>2974</v>
      </c>
      <c r="L1768" s="66">
        <v>46274</v>
      </c>
      <c r="M1768" s="65" t="s">
        <v>261</v>
      </c>
      <c r="N1768" s="65" t="s">
        <v>264</v>
      </c>
      <c r="O1768" s="65" t="s">
        <v>259</v>
      </c>
      <c r="P1768" s="66">
        <v>46274</v>
      </c>
      <c r="Q1768" s="31">
        <f t="shared" si="54"/>
        <v>915</v>
      </c>
      <c r="R1768" s="31">
        <f t="shared" si="55"/>
        <v>995</v>
      </c>
      <c r="S1768" s="29">
        <f>IF($Q1768&lt;Parâmetros!$E$19,$G1768-1,$G1768)</f>
        <v>46274</v>
      </c>
    </row>
    <row r="1769" spans="1:19" ht="15" customHeight="1" x14ac:dyDescent="0.25">
      <c r="A1769" s="122">
        <v>55637</v>
      </c>
      <c r="B1769" s="65" t="s">
        <v>179</v>
      </c>
      <c r="C1769" s="65" t="s">
        <v>263</v>
      </c>
      <c r="D1769" s="66">
        <v>46275</v>
      </c>
      <c r="E1769" s="67">
        <v>2.8</v>
      </c>
      <c r="F1769" s="65" t="s">
        <v>255</v>
      </c>
      <c r="G1769" s="66">
        <v>46275</v>
      </c>
      <c r="H1769">
        <v>40508999</v>
      </c>
      <c r="I1769">
        <v>10</v>
      </c>
      <c r="J1769" s="65" t="s">
        <v>3167</v>
      </c>
      <c r="K1769" s="65" t="s">
        <v>3168</v>
      </c>
      <c r="L1769" s="66">
        <v>46275</v>
      </c>
      <c r="M1769" s="65" t="s">
        <v>258</v>
      </c>
      <c r="N1769">
        <v>3009096</v>
      </c>
      <c r="O1769" s="65" t="s">
        <v>259</v>
      </c>
      <c r="P1769" s="66">
        <v>46275</v>
      </c>
      <c r="Q1769" s="31">
        <f t="shared" si="54"/>
        <v>432</v>
      </c>
      <c r="R1769" s="31">
        <f t="shared" si="55"/>
        <v>600</v>
      </c>
      <c r="S1769" s="29">
        <f>IF($Q1769&lt;Parâmetros!$E$19,$G1769-1,$G1769)</f>
        <v>46275</v>
      </c>
    </row>
    <row r="1770" spans="1:19" ht="15" customHeight="1" x14ac:dyDescent="0.25">
      <c r="A1770" s="122">
        <v>55637</v>
      </c>
      <c r="B1770" s="65" t="s">
        <v>179</v>
      </c>
      <c r="C1770" s="65" t="s">
        <v>263</v>
      </c>
      <c r="D1770" s="66">
        <v>46275</v>
      </c>
      <c r="E1770" s="67">
        <v>3.56</v>
      </c>
      <c r="F1770" s="65" t="s">
        <v>255</v>
      </c>
      <c r="G1770" s="66">
        <v>46275</v>
      </c>
      <c r="H1770">
        <v>40513574</v>
      </c>
      <c r="I1770">
        <v>10</v>
      </c>
      <c r="J1770" s="65" t="s">
        <v>3169</v>
      </c>
      <c r="K1770" s="65" t="s">
        <v>3170</v>
      </c>
      <c r="L1770" s="66">
        <v>46275</v>
      </c>
      <c r="M1770" s="65" t="s">
        <v>261</v>
      </c>
      <c r="N1770" s="65" t="s">
        <v>264</v>
      </c>
      <c r="O1770" s="65" t="s">
        <v>259</v>
      </c>
      <c r="P1770" s="66">
        <v>46275</v>
      </c>
      <c r="Q1770" s="31">
        <f t="shared" si="54"/>
        <v>603</v>
      </c>
      <c r="R1770" s="31">
        <f t="shared" si="55"/>
        <v>817</v>
      </c>
      <c r="S1770" s="29">
        <f>IF($Q1770&lt;Parâmetros!$E$19,$G1770-1,$G1770)</f>
        <v>46275</v>
      </c>
    </row>
    <row r="1771" spans="1:19" ht="15" customHeight="1" x14ac:dyDescent="0.25">
      <c r="A1771" s="122">
        <v>55637</v>
      </c>
      <c r="B1771" s="65" t="s">
        <v>179</v>
      </c>
      <c r="C1771" s="65" t="s">
        <v>263</v>
      </c>
      <c r="D1771" s="66">
        <v>46275</v>
      </c>
      <c r="E1771" s="67">
        <v>1.9</v>
      </c>
      <c r="F1771" s="65" t="s">
        <v>255</v>
      </c>
      <c r="G1771" s="66">
        <v>46275</v>
      </c>
      <c r="H1771">
        <v>40513791</v>
      </c>
      <c r="I1771">
        <v>10</v>
      </c>
      <c r="J1771" s="65" t="s">
        <v>3171</v>
      </c>
      <c r="K1771" s="65" t="s">
        <v>3172</v>
      </c>
      <c r="L1771" s="66">
        <v>46275</v>
      </c>
      <c r="M1771" s="65" t="s">
        <v>261</v>
      </c>
      <c r="N1771" s="65" t="s">
        <v>264</v>
      </c>
      <c r="O1771" s="65" t="s">
        <v>259</v>
      </c>
      <c r="P1771" s="66">
        <v>46275</v>
      </c>
      <c r="Q1771" s="31">
        <f t="shared" si="54"/>
        <v>882</v>
      </c>
      <c r="R1771" s="31">
        <f t="shared" si="55"/>
        <v>996</v>
      </c>
      <c r="S1771" s="29">
        <f>IF($Q1771&lt;Parâmetros!$E$19,$G1771-1,$G1771)</f>
        <v>46275</v>
      </c>
    </row>
    <row r="1772" spans="1:19" ht="15" customHeight="1" x14ac:dyDescent="0.25">
      <c r="A1772" s="122">
        <v>55637</v>
      </c>
      <c r="B1772" s="65" t="s">
        <v>179</v>
      </c>
      <c r="C1772" s="65" t="s">
        <v>263</v>
      </c>
      <c r="D1772" s="66">
        <v>46276</v>
      </c>
      <c r="E1772" s="67">
        <v>2.21</v>
      </c>
      <c r="F1772" s="65" t="s">
        <v>255</v>
      </c>
      <c r="G1772" s="66">
        <v>46276</v>
      </c>
      <c r="H1772">
        <v>40514078</v>
      </c>
      <c r="I1772">
        <v>10</v>
      </c>
      <c r="J1772" s="65" t="s">
        <v>3498</v>
      </c>
      <c r="K1772" s="65" t="s">
        <v>3499</v>
      </c>
      <c r="L1772" s="66">
        <v>46276</v>
      </c>
      <c r="M1772" s="65" t="s">
        <v>261</v>
      </c>
      <c r="N1772" s="65" t="s">
        <v>264</v>
      </c>
      <c r="O1772" s="65" t="s">
        <v>259</v>
      </c>
      <c r="P1772" s="66">
        <v>46276</v>
      </c>
      <c r="Q1772" s="31">
        <f t="shared" si="54"/>
        <v>439</v>
      </c>
      <c r="R1772" s="31">
        <f t="shared" si="55"/>
        <v>571</v>
      </c>
      <c r="S1772" s="29">
        <f>IF($Q1772&lt;Parâmetros!$E$19,$G1772-1,$G1772)</f>
        <v>46276</v>
      </c>
    </row>
    <row r="1773" spans="1:19" ht="15" customHeight="1" x14ac:dyDescent="0.25">
      <c r="A1773" s="122">
        <v>55637</v>
      </c>
      <c r="B1773" s="65" t="s">
        <v>179</v>
      </c>
      <c r="C1773" s="65" t="s">
        <v>263</v>
      </c>
      <c r="D1773" s="66">
        <v>46276</v>
      </c>
      <c r="E1773" s="67">
        <v>3.73</v>
      </c>
      <c r="F1773" s="65" t="s">
        <v>255</v>
      </c>
      <c r="G1773" s="66">
        <v>46276</v>
      </c>
      <c r="H1773">
        <v>40514085</v>
      </c>
      <c r="I1773">
        <v>10</v>
      </c>
      <c r="J1773" s="65" t="s">
        <v>3500</v>
      </c>
      <c r="K1773" s="65" t="s">
        <v>3501</v>
      </c>
      <c r="L1773" s="66">
        <v>46276</v>
      </c>
      <c r="M1773" s="65" t="s">
        <v>261</v>
      </c>
      <c r="N1773" s="65" t="s">
        <v>264</v>
      </c>
      <c r="O1773" s="65" t="s">
        <v>259</v>
      </c>
      <c r="P1773" s="66">
        <v>46276</v>
      </c>
      <c r="Q1773" s="31">
        <f t="shared" si="54"/>
        <v>572</v>
      </c>
      <c r="R1773" s="31">
        <f t="shared" si="55"/>
        <v>795</v>
      </c>
      <c r="S1773" s="29">
        <f>IF($Q1773&lt;Parâmetros!$E$19,$G1773-1,$G1773)</f>
        <v>46276</v>
      </c>
    </row>
    <row r="1774" spans="1:19" ht="15" customHeight="1" x14ac:dyDescent="0.25">
      <c r="A1774" s="122">
        <v>55637</v>
      </c>
      <c r="B1774" s="65" t="s">
        <v>179</v>
      </c>
      <c r="C1774" s="65" t="s">
        <v>263</v>
      </c>
      <c r="D1774" s="66">
        <v>46276</v>
      </c>
      <c r="E1774" s="67">
        <v>0.56999999999999995</v>
      </c>
      <c r="F1774" s="65" t="s">
        <v>255</v>
      </c>
      <c r="G1774" s="66">
        <v>46276</v>
      </c>
      <c r="H1774">
        <v>40513560</v>
      </c>
      <c r="I1774">
        <v>10</v>
      </c>
      <c r="J1774" s="65" t="s">
        <v>3502</v>
      </c>
      <c r="K1774" s="65" t="s">
        <v>3503</v>
      </c>
      <c r="L1774" s="66">
        <v>46276</v>
      </c>
      <c r="M1774" s="65" t="s">
        <v>261</v>
      </c>
      <c r="N1774" s="65" t="s">
        <v>264</v>
      </c>
      <c r="O1774" s="65" t="s">
        <v>259</v>
      </c>
      <c r="P1774" s="66">
        <v>46276</v>
      </c>
      <c r="Q1774" s="31">
        <f t="shared" si="54"/>
        <v>839</v>
      </c>
      <c r="R1774" s="31">
        <f t="shared" si="55"/>
        <v>873</v>
      </c>
      <c r="S1774" s="29">
        <f>IF($Q1774&lt;Parâmetros!$E$19,$G1774-1,$G1774)</f>
        <v>46276</v>
      </c>
    </row>
    <row r="1775" spans="1:19" ht="15" customHeight="1" x14ac:dyDescent="0.25">
      <c r="A1775" s="122">
        <v>55637</v>
      </c>
      <c r="B1775" s="65" t="s">
        <v>179</v>
      </c>
      <c r="C1775" s="65" t="s">
        <v>263</v>
      </c>
      <c r="D1775" s="66">
        <v>46276</v>
      </c>
      <c r="E1775" s="67">
        <v>2.06</v>
      </c>
      <c r="F1775" s="65" t="s">
        <v>255</v>
      </c>
      <c r="G1775" s="66">
        <v>46276</v>
      </c>
      <c r="H1775">
        <v>40511734</v>
      </c>
      <c r="I1775">
        <v>30</v>
      </c>
      <c r="J1775" s="65" t="s">
        <v>3504</v>
      </c>
      <c r="K1775" s="65" t="s">
        <v>3505</v>
      </c>
      <c r="L1775" s="66">
        <v>46276</v>
      </c>
      <c r="M1775" s="65" t="s">
        <v>261</v>
      </c>
      <c r="N1775" s="65" t="s">
        <v>264</v>
      </c>
      <c r="O1775" s="65" t="s">
        <v>259</v>
      </c>
      <c r="P1775" s="66">
        <v>46276</v>
      </c>
      <c r="Q1775" s="31">
        <f t="shared" si="54"/>
        <v>874</v>
      </c>
      <c r="R1775" s="31">
        <f t="shared" si="55"/>
        <v>998</v>
      </c>
      <c r="S1775" s="29">
        <f>IF($Q1775&lt;Parâmetros!$E$19,$G1775-1,$G1775)</f>
        <v>46276</v>
      </c>
    </row>
    <row r="1776" spans="1:19" ht="15" customHeight="1" x14ac:dyDescent="0.25">
      <c r="A1776" s="122">
        <v>55637</v>
      </c>
      <c r="B1776" s="65" t="s">
        <v>179</v>
      </c>
      <c r="C1776" s="65" t="s">
        <v>263</v>
      </c>
      <c r="D1776" s="66">
        <v>46277</v>
      </c>
      <c r="E1776" s="67">
        <v>1.8</v>
      </c>
      <c r="F1776" s="65" t="s">
        <v>255</v>
      </c>
      <c r="G1776" s="66">
        <v>46277</v>
      </c>
      <c r="H1776">
        <v>40509043</v>
      </c>
      <c r="I1776">
        <v>10</v>
      </c>
      <c r="J1776" s="65" t="s">
        <v>3506</v>
      </c>
      <c r="K1776" s="65" t="s">
        <v>3507</v>
      </c>
      <c r="L1776" s="66">
        <v>46277</v>
      </c>
      <c r="M1776" s="65" t="s">
        <v>258</v>
      </c>
      <c r="N1776">
        <v>3008996</v>
      </c>
      <c r="O1776" s="65" t="s">
        <v>259</v>
      </c>
      <c r="P1776" s="66">
        <v>46277</v>
      </c>
      <c r="Q1776" s="31">
        <f t="shared" si="54"/>
        <v>428</v>
      </c>
      <c r="R1776" s="31">
        <f t="shared" si="55"/>
        <v>536</v>
      </c>
      <c r="S1776" s="29">
        <f>IF($Q1776&lt;Parâmetros!$E$19,$G1776-1,$G1776)</f>
        <v>46277</v>
      </c>
    </row>
    <row r="1777" spans="1:19" ht="15" customHeight="1" x14ac:dyDescent="0.25">
      <c r="A1777" s="122">
        <v>55637</v>
      </c>
      <c r="B1777" s="65" t="s">
        <v>179</v>
      </c>
      <c r="C1777" s="65" t="s">
        <v>263</v>
      </c>
      <c r="D1777" s="66">
        <v>46277</v>
      </c>
      <c r="E1777" s="67">
        <v>1.83</v>
      </c>
      <c r="F1777" s="65" t="s">
        <v>255</v>
      </c>
      <c r="G1777" s="66">
        <v>46277</v>
      </c>
      <c r="H1777">
        <v>40509045</v>
      </c>
      <c r="I1777">
        <v>10</v>
      </c>
      <c r="J1777" s="65" t="s">
        <v>3508</v>
      </c>
      <c r="K1777" s="65" t="s">
        <v>3509</v>
      </c>
      <c r="L1777" s="66">
        <v>46277</v>
      </c>
      <c r="M1777" s="65" t="s">
        <v>258</v>
      </c>
      <c r="N1777">
        <v>3012621</v>
      </c>
      <c r="O1777" s="65" t="s">
        <v>259</v>
      </c>
      <c r="P1777" s="66">
        <v>46277</v>
      </c>
      <c r="Q1777" s="31">
        <f t="shared" si="54"/>
        <v>536</v>
      </c>
      <c r="R1777" s="31">
        <f t="shared" si="55"/>
        <v>647</v>
      </c>
      <c r="S1777" s="29">
        <f>IF($Q1777&lt;Parâmetros!$E$19,$G1777-1,$G1777)</f>
        <v>46277</v>
      </c>
    </row>
    <row r="1778" spans="1:19" ht="15" customHeight="1" x14ac:dyDescent="0.25">
      <c r="A1778" s="122">
        <v>56010</v>
      </c>
      <c r="B1778" s="65" t="s">
        <v>2166</v>
      </c>
      <c r="C1778" s="65" t="s">
        <v>254</v>
      </c>
      <c r="D1778" s="66">
        <v>46271</v>
      </c>
      <c r="E1778" s="67">
        <v>3.68</v>
      </c>
      <c r="F1778" s="65" t="s">
        <v>255</v>
      </c>
      <c r="G1778" s="66">
        <v>46265</v>
      </c>
      <c r="H1778">
        <v>40509346</v>
      </c>
      <c r="I1778">
        <v>10</v>
      </c>
      <c r="J1778" s="65" t="s">
        <v>1868</v>
      </c>
      <c r="K1778" s="65" t="s">
        <v>2167</v>
      </c>
      <c r="L1778" s="66">
        <v>46265</v>
      </c>
      <c r="M1778" s="65" t="s">
        <v>261</v>
      </c>
      <c r="N1778" s="65" t="s">
        <v>264</v>
      </c>
      <c r="O1778" s="65" t="s">
        <v>259</v>
      </c>
      <c r="P1778" s="66">
        <v>46271</v>
      </c>
      <c r="Q1778" s="31">
        <f t="shared" si="54"/>
        <v>440</v>
      </c>
      <c r="R1778" s="31">
        <f t="shared" si="55"/>
        <v>660</v>
      </c>
      <c r="S1778" s="29">
        <f>IF($Q1778&lt;Parâmetros!$E$19,$G1778-1,$G1778)</f>
        <v>46265</v>
      </c>
    </row>
    <row r="1779" spans="1:19" ht="15" customHeight="1" x14ac:dyDescent="0.25">
      <c r="A1779" s="122">
        <v>56010</v>
      </c>
      <c r="B1779" s="65" t="s">
        <v>2166</v>
      </c>
      <c r="C1779" s="65" t="s">
        <v>254</v>
      </c>
      <c r="D1779" s="66">
        <v>46271</v>
      </c>
      <c r="E1779" s="67">
        <v>2</v>
      </c>
      <c r="F1779" s="65" t="s">
        <v>255</v>
      </c>
      <c r="G1779" s="66">
        <v>46265</v>
      </c>
      <c r="H1779">
        <v>40504764</v>
      </c>
      <c r="I1779">
        <v>10</v>
      </c>
      <c r="J1779" s="65" t="s">
        <v>2168</v>
      </c>
      <c r="K1779" s="65" t="s">
        <v>2169</v>
      </c>
      <c r="L1779" s="66">
        <v>46265</v>
      </c>
      <c r="M1779" s="65" t="s">
        <v>261</v>
      </c>
      <c r="N1779" s="65" t="s">
        <v>264</v>
      </c>
      <c r="O1779" s="65" t="s">
        <v>259</v>
      </c>
      <c r="P1779" s="66">
        <v>46271</v>
      </c>
      <c r="Q1779" s="31">
        <f t="shared" si="54"/>
        <v>720</v>
      </c>
      <c r="R1779" s="31">
        <f t="shared" si="55"/>
        <v>840</v>
      </c>
      <c r="S1779" s="29">
        <f>IF($Q1779&lt;Parâmetros!$E$19,$G1779-1,$G1779)</f>
        <v>46265</v>
      </c>
    </row>
    <row r="1780" spans="1:19" ht="15" customHeight="1" x14ac:dyDescent="0.25">
      <c r="A1780" s="122">
        <v>56010</v>
      </c>
      <c r="B1780" s="65" t="s">
        <v>2166</v>
      </c>
      <c r="C1780" s="65" t="s">
        <v>254</v>
      </c>
      <c r="D1780" s="66">
        <v>46271</v>
      </c>
      <c r="E1780" s="67">
        <v>1.39</v>
      </c>
      <c r="F1780" s="65" t="s">
        <v>255</v>
      </c>
      <c r="G1780" s="66">
        <v>46265</v>
      </c>
      <c r="H1780">
        <v>40508843</v>
      </c>
      <c r="I1780">
        <v>10</v>
      </c>
      <c r="J1780" s="65" t="s">
        <v>2170</v>
      </c>
      <c r="K1780" s="65" t="s">
        <v>2171</v>
      </c>
      <c r="L1780" s="66">
        <v>46265</v>
      </c>
      <c r="M1780" s="65" t="s">
        <v>258</v>
      </c>
      <c r="N1780" s="65" t="s">
        <v>264</v>
      </c>
      <c r="O1780" s="65" t="s">
        <v>259</v>
      </c>
      <c r="P1780" s="66">
        <v>46271</v>
      </c>
      <c r="Q1780" s="31">
        <f t="shared" si="54"/>
        <v>842</v>
      </c>
      <c r="R1780" s="31">
        <f t="shared" si="55"/>
        <v>925</v>
      </c>
      <c r="S1780" s="29">
        <f>IF($Q1780&lt;Parâmetros!$E$19,$G1780-1,$G1780)</f>
        <v>46265</v>
      </c>
    </row>
    <row r="1781" spans="1:19" ht="15" customHeight="1" x14ac:dyDescent="0.25">
      <c r="A1781" s="122">
        <v>56010</v>
      </c>
      <c r="B1781" s="65" t="s">
        <v>2166</v>
      </c>
      <c r="C1781" s="65" t="s">
        <v>254</v>
      </c>
      <c r="D1781" s="66">
        <v>46266</v>
      </c>
      <c r="E1781" s="67">
        <v>1.1599999999999999</v>
      </c>
      <c r="F1781" s="65" t="s">
        <v>255</v>
      </c>
      <c r="G1781" s="66">
        <v>46266</v>
      </c>
      <c r="H1781">
        <v>40508792</v>
      </c>
      <c r="I1781">
        <v>10</v>
      </c>
      <c r="J1781" s="65" t="s">
        <v>289</v>
      </c>
      <c r="K1781" s="65" t="s">
        <v>1485</v>
      </c>
      <c r="L1781" s="66">
        <v>46266</v>
      </c>
      <c r="M1781" s="65" t="s">
        <v>258</v>
      </c>
      <c r="N1781">
        <v>3004491</v>
      </c>
      <c r="O1781" s="65" t="s">
        <v>348</v>
      </c>
      <c r="P1781" s="66">
        <v>46271</v>
      </c>
      <c r="Q1781" s="31">
        <f t="shared" si="54"/>
        <v>440</v>
      </c>
      <c r="R1781" s="31">
        <f t="shared" si="55"/>
        <v>510</v>
      </c>
      <c r="S1781" s="29">
        <f>IF($Q1781&lt;Parâmetros!$E$19,$G1781-1,$G1781)</f>
        <v>46266</v>
      </c>
    </row>
    <row r="1782" spans="1:19" ht="15" customHeight="1" x14ac:dyDescent="0.25">
      <c r="A1782" s="122">
        <v>56010</v>
      </c>
      <c r="B1782" s="65" t="s">
        <v>2166</v>
      </c>
      <c r="C1782" s="65" t="s">
        <v>254</v>
      </c>
      <c r="D1782" s="66">
        <v>46266</v>
      </c>
      <c r="E1782" s="67">
        <v>1.48</v>
      </c>
      <c r="F1782" s="65" t="s">
        <v>255</v>
      </c>
      <c r="G1782" s="66">
        <v>46266</v>
      </c>
      <c r="H1782">
        <v>40508793</v>
      </c>
      <c r="I1782">
        <v>10</v>
      </c>
      <c r="J1782" s="65" t="s">
        <v>1993</v>
      </c>
      <c r="K1782" s="65" t="s">
        <v>1153</v>
      </c>
      <c r="L1782" s="66">
        <v>46266</v>
      </c>
      <c r="M1782" s="65" t="s">
        <v>258</v>
      </c>
      <c r="N1782">
        <v>3004491</v>
      </c>
      <c r="O1782" s="65" t="s">
        <v>348</v>
      </c>
      <c r="P1782" s="66">
        <v>46271</v>
      </c>
      <c r="Q1782" s="31">
        <f t="shared" si="54"/>
        <v>511</v>
      </c>
      <c r="R1782" s="31">
        <f t="shared" si="55"/>
        <v>600</v>
      </c>
      <c r="S1782" s="29">
        <f>IF($Q1782&lt;Parâmetros!$E$19,$G1782-1,$G1782)</f>
        <v>46266</v>
      </c>
    </row>
    <row r="1783" spans="1:19" ht="15" customHeight="1" x14ac:dyDescent="0.25">
      <c r="A1783" s="122">
        <v>56010</v>
      </c>
      <c r="B1783" s="65" t="s">
        <v>2166</v>
      </c>
      <c r="C1783" s="65" t="s">
        <v>254</v>
      </c>
      <c r="D1783" s="66">
        <v>46266</v>
      </c>
      <c r="E1783" s="67">
        <v>0.98</v>
      </c>
      <c r="F1783" s="65" t="s">
        <v>255</v>
      </c>
      <c r="G1783" s="66">
        <v>46266</v>
      </c>
      <c r="H1783">
        <v>40508794</v>
      </c>
      <c r="I1783">
        <v>10</v>
      </c>
      <c r="J1783" s="65" t="s">
        <v>2172</v>
      </c>
      <c r="K1783" s="65" t="s">
        <v>278</v>
      </c>
      <c r="L1783" s="66">
        <v>46266</v>
      </c>
      <c r="M1783" s="65" t="s">
        <v>258</v>
      </c>
      <c r="N1783">
        <v>3002622</v>
      </c>
      <c r="O1783" s="65" t="s">
        <v>348</v>
      </c>
      <c r="P1783" s="66">
        <v>46271</v>
      </c>
      <c r="Q1783" s="31">
        <f t="shared" si="54"/>
        <v>601</v>
      </c>
      <c r="R1783" s="31">
        <f t="shared" si="55"/>
        <v>660</v>
      </c>
      <c r="S1783" s="29">
        <f>IF($Q1783&lt;Parâmetros!$E$19,$G1783-1,$G1783)</f>
        <v>46266</v>
      </c>
    </row>
    <row r="1784" spans="1:19" ht="15" customHeight="1" x14ac:dyDescent="0.25">
      <c r="A1784" s="122">
        <v>56010</v>
      </c>
      <c r="B1784" s="65" t="s">
        <v>2166</v>
      </c>
      <c r="C1784" s="65" t="s">
        <v>254</v>
      </c>
      <c r="D1784" s="66">
        <v>46266</v>
      </c>
      <c r="E1784" s="67">
        <v>0.66</v>
      </c>
      <c r="F1784" s="65" t="s">
        <v>255</v>
      </c>
      <c r="G1784" s="66">
        <v>46266</v>
      </c>
      <c r="H1784">
        <v>40512474</v>
      </c>
      <c r="I1784">
        <v>10</v>
      </c>
      <c r="J1784" s="65" t="s">
        <v>294</v>
      </c>
      <c r="K1784" s="65" t="s">
        <v>305</v>
      </c>
      <c r="L1784" s="66">
        <v>46266</v>
      </c>
      <c r="M1784" s="65" t="s">
        <v>261</v>
      </c>
      <c r="N1784" s="65" t="s">
        <v>264</v>
      </c>
      <c r="O1784" s="65" t="s">
        <v>348</v>
      </c>
      <c r="P1784" s="66">
        <v>46271</v>
      </c>
      <c r="Q1784" s="31">
        <f t="shared" si="54"/>
        <v>720</v>
      </c>
      <c r="R1784" s="31">
        <f t="shared" si="55"/>
        <v>760</v>
      </c>
      <c r="S1784" s="29">
        <f>IF($Q1784&lt;Parâmetros!$E$19,$G1784-1,$G1784)</f>
        <v>46266</v>
      </c>
    </row>
    <row r="1785" spans="1:19" ht="15" customHeight="1" x14ac:dyDescent="0.25">
      <c r="A1785" s="122">
        <v>56010</v>
      </c>
      <c r="B1785" s="65" t="s">
        <v>2166</v>
      </c>
      <c r="C1785" s="65" t="s">
        <v>254</v>
      </c>
      <c r="D1785" s="66">
        <v>46266</v>
      </c>
      <c r="E1785" s="67">
        <v>0.81</v>
      </c>
      <c r="F1785" s="65" t="s">
        <v>255</v>
      </c>
      <c r="G1785" s="66">
        <v>46266</v>
      </c>
      <c r="H1785">
        <v>40510733</v>
      </c>
      <c r="I1785">
        <v>20</v>
      </c>
      <c r="J1785" s="65" t="s">
        <v>814</v>
      </c>
      <c r="K1785" s="65" t="s">
        <v>304</v>
      </c>
      <c r="L1785" s="66">
        <v>46266</v>
      </c>
      <c r="M1785" s="65" t="s">
        <v>261</v>
      </c>
      <c r="N1785" s="65" t="s">
        <v>264</v>
      </c>
      <c r="O1785" s="65" t="s">
        <v>348</v>
      </c>
      <c r="P1785" s="66">
        <v>46271</v>
      </c>
      <c r="Q1785" s="31">
        <f t="shared" si="54"/>
        <v>761</v>
      </c>
      <c r="R1785" s="31">
        <f t="shared" si="55"/>
        <v>810</v>
      </c>
      <c r="S1785" s="29">
        <f>IF($Q1785&lt;Parâmetros!$E$19,$G1785-1,$G1785)</f>
        <v>46266</v>
      </c>
    </row>
    <row r="1786" spans="1:19" ht="15" customHeight="1" x14ac:dyDescent="0.25">
      <c r="A1786" s="122">
        <v>56010</v>
      </c>
      <c r="B1786" s="65" t="s">
        <v>2166</v>
      </c>
      <c r="C1786" s="65" t="s">
        <v>254</v>
      </c>
      <c r="D1786" s="66">
        <v>46266</v>
      </c>
      <c r="E1786" s="67">
        <v>0.65</v>
      </c>
      <c r="F1786" s="65" t="s">
        <v>255</v>
      </c>
      <c r="G1786" s="66">
        <v>46266</v>
      </c>
      <c r="H1786">
        <v>40511246</v>
      </c>
      <c r="I1786">
        <v>10</v>
      </c>
      <c r="J1786" s="65" t="s">
        <v>1047</v>
      </c>
      <c r="K1786" s="65" t="s">
        <v>1229</v>
      </c>
      <c r="L1786" s="66">
        <v>46266</v>
      </c>
      <c r="M1786" s="65" t="s">
        <v>261</v>
      </c>
      <c r="N1786" s="65" t="s">
        <v>264</v>
      </c>
      <c r="O1786" s="65" t="s">
        <v>348</v>
      </c>
      <c r="P1786" s="66">
        <v>46271</v>
      </c>
      <c r="Q1786" s="31">
        <f t="shared" ref="Q1786:Q1849" si="56">IFERROR(VALUE(LEFT($J1786,2))*60+VALUE(MID($J1786,4,2)),9999)</f>
        <v>811</v>
      </c>
      <c r="R1786" s="31">
        <f t="shared" ref="R1786:R1849" si="57">IFERROR(VALUE(LEFT($K1786,2))*60+VALUE(MID($K1786,4,2)),"")</f>
        <v>850</v>
      </c>
      <c r="S1786" s="29">
        <f>IF($Q1786&lt;Parâmetros!$E$19,$G1786-1,$G1786)</f>
        <v>46266</v>
      </c>
    </row>
    <row r="1787" spans="1:19" ht="15" customHeight="1" x14ac:dyDescent="0.25">
      <c r="A1787" s="122">
        <v>56010</v>
      </c>
      <c r="B1787" s="65" t="s">
        <v>2166</v>
      </c>
      <c r="C1787" s="65" t="s">
        <v>254</v>
      </c>
      <c r="D1787" s="66">
        <v>46266</v>
      </c>
      <c r="E1787" s="67">
        <v>0.83</v>
      </c>
      <c r="F1787" s="65" t="s">
        <v>255</v>
      </c>
      <c r="G1787" s="66">
        <v>46266</v>
      </c>
      <c r="H1787">
        <v>40512475</v>
      </c>
      <c r="I1787">
        <v>10</v>
      </c>
      <c r="J1787" s="65" t="s">
        <v>1116</v>
      </c>
      <c r="K1787" s="65" t="s">
        <v>1294</v>
      </c>
      <c r="L1787" s="66">
        <v>46266</v>
      </c>
      <c r="M1787" s="65" t="s">
        <v>261</v>
      </c>
      <c r="N1787">
        <v>3011089</v>
      </c>
      <c r="O1787" s="65" t="s">
        <v>348</v>
      </c>
      <c r="P1787" s="66">
        <v>46271</v>
      </c>
      <c r="Q1787" s="31">
        <f t="shared" si="56"/>
        <v>860</v>
      </c>
      <c r="R1787" s="31">
        <f t="shared" si="57"/>
        <v>910</v>
      </c>
      <c r="S1787" s="29">
        <f>IF($Q1787&lt;Parâmetros!$E$19,$G1787-1,$G1787)</f>
        <v>46266</v>
      </c>
    </row>
    <row r="1788" spans="1:19" ht="15" customHeight="1" x14ac:dyDescent="0.25">
      <c r="A1788" s="122">
        <v>56010</v>
      </c>
      <c r="B1788" s="65" t="s">
        <v>2166</v>
      </c>
      <c r="C1788" s="65" t="s">
        <v>254</v>
      </c>
      <c r="D1788" s="66">
        <v>46267</v>
      </c>
      <c r="E1788" s="67">
        <v>5.66</v>
      </c>
      <c r="F1788" s="65" t="s">
        <v>255</v>
      </c>
      <c r="G1788" s="66">
        <v>46267</v>
      </c>
      <c r="H1788">
        <v>40512473</v>
      </c>
      <c r="I1788">
        <v>10</v>
      </c>
      <c r="J1788" s="65" t="s">
        <v>289</v>
      </c>
      <c r="K1788" s="65" t="s">
        <v>1053</v>
      </c>
      <c r="L1788" s="66">
        <v>46267</v>
      </c>
      <c r="M1788" s="65" t="s">
        <v>261</v>
      </c>
      <c r="N1788">
        <v>3007941</v>
      </c>
      <c r="O1788" s="65" t="s">
        <v>348</v>
      </c>
      <c r="P1788" s="66">
        <v>46271</v>
      </c>
      <c r="Q1788" s="31">
        <f t="shared" si="56"/>
        <v>440</v>
      </c>
      <c r="R1788" s="31">
        <f t="shared" si="57"/>
        <v>780</v>
      </c>
      <c r="S1788" s="29">
        <f>IF($Q1788&lt;Parâmetros!$E$19,$G1788-1,$G1788)</f>
        <v>46267</v>
      </c>
    </row>
    <row r="1789" spans="1:19" ht="15" customHeight="1" x14ac:dyDescent="0.25">
      <c r="A1789" s="122">
        <v>56010</v>
      </c>
      <c r="B1789" s="65" t="s">
        <v>2166</v>
      </c>
      <c r="C1789" s="65" t="s">
        <v>254</v>
      </c>
      <c r="D1789" s="66">
        <v>46267</v>
      </c>
      <c r="E1789" s="67">
        <v>1.33</v>
      </c>
      <c r="F1789" s="65" t="s">
        <v>255</v>
      </c>
      <c r="G1789" s="66">
        <v>46267</v>
      </c>
      <c r="H1789">
        <v>40508840</v>
      </c>
      <c r="I1789">
        <v>10</v>
      </c>
      <c r="J1789" s="65" t="s">
        <v>875</v>
      </c>
      <c r="K1789" s="65" t="s">
        <v>297</v>
      </c>
      <c r="L1789" s="66">
        <v>46267</v>
      </c>
      <c r="M1789" s="65" t="s">
        <v>258</v>
      </c>
      <c r="N1789" s="65" t="s">
        <v>264</v>
      </c>
      <c r="O1789" s="65" t="s">
        <v>348</v>
      </c>
      <c r="P1789" s="66">
        <v>46271</v>
      </c>
      <c r="Q1789" s="31">
        <f t="shared" si="56"/>
        <v>840</v>
      </c>
      <c r="R1789" s="31">
        <f t="shared" si="57"/>
        <v>920</v>
      </c>
      <c r="S1789" s="29">
        <f>IF($Q1789&lt;Parâmetros!$E$19,$G1789-1,$G1789)</f>
        <v>46267</v>
      </c>
    </row>
    <row r="1790" spans="1:19" ht="15" customHeight="1" x14ac:dyDescent="0.25">
      <c r="A1790" s="122">
        <v>56010</v>
      </c>
      <c r="B1790" s="65" t="s">
        <v>2166</v>
      </c>
      <c r="C1790" s="65" t="s">
        <v>254</v>
      </c>
      <c r="D1790" s="66">
        <v>46268</v>
      </c>
      <c r="E1790" s="67">
        <v>3.5</v>
      </c>
      <c r="F1790" s="65" t="s">
        <v>255</v>
      </c>
      <c r="G1790" s="66">
        <v>46268</v>
      </c>
      <c r="H1790">
        <v>40512473</v>
      </c>
      <c r="I1790">
        <v>10</v>
      </c>
      <c r="J1790" s="65" t="s">
        <v>293</v>
      </c>
      <c r="K1790" s="65" t="s">
        <v>278</v>
      </c>
      <c r="L1790" s="66">
        <v>46268</v>
      </c>
      <c r="M1790" s="65" t="s">
        <v>261</v>
      </c>
      <c r="N1790">
        <v>3007941</v>
      </c>
      <c r="O1790" s="65" t="s">
        <v>348</v>
      </c>
      <c r="P1790" s="66">
        <v>46271</v>
      </c>
      <c r="Q1790" s="31">
        <f t="shared" si="56"/>
        <v>450</v>
      </c>
      <c r="R1790" s="31">
        <f t="shared" si="57"/>
        <v>660</v>
      </c>
      <c r="S1790" s="29">
        <f>IF($Q1790&lt;Parâmetros!$E$19,$G1790-1,$G1790)</f>
        <v>46268</v>
      </c>
    </row>
    <row r="1791" spans="1:19" ht="15" customHeight="1" x14ac:dyDescent="0.25">
      <c r="A1791" s="122">
        <v>56010</v>
      </c>
      <c r="B1791" s="65" t="s">
        <v>2166</v>
      </c>
      <c r="C1791" s="65" t="s">
        <v>254</v>
      </c>
      <c r="D1791" s="66">
        <v>46268</v>
      </c>
      <c r="E1791" s="67">
        <v>3.33</v>
      </c>
      <c r="F1791" s="65" t="s">
        <v>255</v>
      </c>
      <c r="G1791" s="66">
        <v>46268</v>
      </c>
      <c r="H1791">
        <v>40512473</v>
      </c>
      <c r="I1791">
        <v>10</v>
      </c>
      <c r="J1791" s="65" t="s">
        <v>294</v>
      </c>
      <c r="K1791" s="65" t="s">
        <v>297</v>
      </c>
      <c r="L1791" s="66">
        <v>46268</v>
      </c>
      <c r="M1791" s="65" t="s">
        <v>261</v>
      </c>
      <c r="N1791">
        <v>3007941</v>
      </c>
      <c r="O1791" s="65" t="s">
        <v>348</v>
      </c>
      <c r="P1791" s="66">
        <v>46271</v>
      </c>
      <c r="Q1791" s="31">
        <f t="shared" si="56"/>
        <v>720</v>
      </c>
      <c r="R1791" s="31">
        <f t="shared" si="57"/>
        <v>920</v>
      </c>
      <c r="S1791" s="29">
        <f>IF($Q1791&lt;Parâmetros!$E$19,$G1791-1,$G1791)</f>
        <v>46268</v>
      </c>
    </row>
    <row r="1792" spans="1:19" ht="15" customHeight="1" x14ac:dyDescent="0.25">
      <c r="A1792" s="122">
        <v>56010</v>
      </c>
      <c r="B1792" s="65" t="s">
        <v>2166</v>
      </c>
      <c r="C1792" s="65" t="s">
        <v>254</v>
      </c>
      <c r="D1792" s="66">
        <v>46269</v>
      </c>
      <c r="E1792" s="67">
        <v>1.1599999999999999</v>
      </c>
      <c r="F1792" s="65" t="s">
        <v>255</v>
      </c>
      <c r="G1792" s="66">
        <v>46269</v>
      </c>
      <c r="H1792">
        <v>40508825</v>
      </c>
      <c r="I1792">
        <v>10</v>
      </c>
      <c r="J1792" s="65" t="s">
        <v>289</v>
      </c>
      <c r="K1792" s="65" t="s">
        <v>1485</v>
      </c>
      <c r="L1792" s="66">
        <v>46269</v>
      </c>
      <c r="M1792" s="65" t="s">
        <v>258</v>
      </c>
      <c r="N1792">
        <v>3006716</v>
      </c>
      <c r="O1792" s="65" t="s">
        <v>348</v>
      </c>
      <c r="P1792" s="66">
        <v>46271</v>
      </c>
      <c r="Q1792" s="31">
        <f t="shared" si="56"/>
        <v>440</v>
      </c>
      <c r="R1792" s="31">
        <f t="shared" si="57"/>
        <v>510</v>
      </c>
      <c r="S1792" s="29">
        <f>IF($Q1792&lt;Parâmetros!$E$19,$G1792-1,$G1792)</f>
        <v>46269</v>
      </c>
    </row>
    <row r="1793" spans="1:19" ht="15" customHeight="1" x14ac:dyDescent="0.25">
      <c r="A1793" s="122">
        <v>56010</v>
      </c>
      <c r="B1793" s="65" t="s">
        <v>2166</v>
      </c>
      <c r="C1793" s="65" t="s">
        <v>254</v>
      </c>
      <c r="D1793" s="66">
        <v>46269</v>
      </c>
      <c r="E1793" s="67">
        <v>1.48</v>
      </c>
      <c r="F1793" s="65" t="s">
        <v>255</v>
      </c>
      <c r="G1793" s="66">
        <v>46269</v>
      </c>
      <c r="H1793">
        <v>40508826</v>
      </c>
      <c r="I1793">
        <v>10</v>
      </c>
      <c r="J1793" s="65" t="s">
        <v>1993</v>
      </c>
      <c r="K1793" s="65" t="s">
        <v>1153</v>
      </c>
      <c r="L1793" s="66">
        <v>46269</v>
      </c>
      <c r="M1793" s="65" t="s">
        <v>258</v>
      </c>
      <c r="N1793">
        <v>3006453</v>
      </c>
      <c r="O1793" s="65" t="s">
        <v>348</v>
      </c>
      <c r="P1793" s="66">
        <v>46271</v>
      </c>
      <c r="Q1793" s="31">
        <f t="shared" si="56"/>
        <v>511</v>
      </c>
      <c r="R1793" s="31">
        <f t="shared" si="57"/>
        <v>600</v>
      </c>
      <c r="S1793" s="29">
        <f>IF($Q1793&lt;Parâmetros!$E$19,$G1793-1,$G1793)</f>
        <v>46269</v>
      </c>
    </row>
    <row r="1794" spans="1:19" ht="15" customHeight="1" x14ac:dyDescent="0.25">
      <c r="A1794" s="122">
        <v>56010</v>
      </c>
      <c r="B1794" s="65" t="s">
        <v>2166</v>
      </c>
      <c r="C1794" s="65" t="s">
        <v>254</v>
      </c>
      <c r="D1794" s="66">
        <v>46269</v>
      </c>
      <c r="E1794" s="67">
        <v>1.48</v>
      </c>
      <c r="F1794" s="65" t="s">
        <v>255</v>
      </c>
      <c r="G1794" s="66">
        <v>46269</v>
      </c>
      <c r="H1794">
        <v>40508827</v>
      </c>
      <c r="I1794">
        <v>10</v>
      </c>
      <c r="J1794" s="65" t="s">
        <v>2172</v>
      </c>
      <c r="K1794" s="65" t="s">
        <v>355</v>
      </c>
      <c r="L1794" s="66">
        <v>46269</v>
      </c>
      <c r="M1794" s="65" t="s">
        <v>258</v>
      </c>
      <c r="N1794">
        <v>3006427</v>
      </c>
      <c r="O1794" s="65" t="s">
        <v>348</v>
      </c>
      <c r="P1794" s="66">
        <v>46271</v>
      </c>
      <c r="Q1794" s="31">
        <f t="shared" si="56"/>
        <v>601</v>
      </c>
      <c r="R1794" s="31">
        <f t="shared" si="57"/>
        <v>690</v>
      </c>
      <c r="S1794" s="29">
        <f>IF($Q1794&lt;Parâmetros!$E$19,$G1794-1,$G1794)</f>
        <v>46269</v>
      </c>
    </row>
    <row r="1795" spans="1:19" ht="15" customHeight="1" x14ac:dyDescent="0.25">
      <c r="A1795" s="122">
        <v>56010</v>
      </c>
      <c r="B1795" s="65" t="s">
        <v>2166</v>
      </c>
      <c r="C1795" s="65" t="s">
        <v>254</v>
      </c>
      <c r="D1795" s="66">
        <v>46269</v>
      </c>
      <c r="E1795" s="67">
        <v>1</v>
      </c>
      <c r="F1795" s="65" t="s">
        <v>255</v>
      </c>
      <c r="G1795" s="66">
        <v>46269</v>
      </c>
      <c r="H1795">
        <v>40508841</v>
      </c>
      <c r="I1795">
        <v>10</v>
      </c>
      <c r="J1795" s="65" t="s">
        <v>335</v>
      </c>
      <c r="K1795" s="65" t="s">
        <v>304</v>
      </c>
      <c r="L1795" s="66">
        <v>46269</v>
      </c>
      <c r="M1795" s="65" t="s">
        <v>258</v>
      </c>
      <c r="N1795" s="65" t="s">
        <v>264</v>
      </c>
      <c r="O1795" s="65" t="s">
        <v>348</v>
      </c>
      <c r="P1795" s="66">
        <v>46271</v>
      </c>
      <c r="Q1795" s="31">
        <f t="shared" si="56"/>
        <v>750</v>
      </c>
      <c r="R1795" s="31">
        <f t="shared" si="57"/>
        <v>810</v>
      </c>
      <c r="S1795" s="29">
        <f>IF($Q1795&lt;Parâmetros!$E$19,$G1795-1,$G1795)</f>
        <v>46269</v>
      </c>
    </row>
    <row r="1796" spans="1:19" ht="15" customHeight="1" x14ac:dyDescent="0.25">
      <c r="A1796" s="122">
        <v>56010</v>
      </c>
      <c r="B1796" s="65" t="s">
        <v>2166</v>
      </c>
      <c r="C1796" s="65" t="s">
        <v>254</v>
      </c>
      <c r="D1796" s="66">
        <v>46269</v>
      </c>
      <c r="E1796" s="67">
        <v>0.98</v>
      </c>
      <c r="F1796" s="65" t="s">
        <v>255</v>
      </c>
      <c r="G1796" s="66">
        <v>46269</v>
      </c>
      <c r="H1796">
        <v>40508842</v>
      </c>
      <c r="I1796">
        <v>10</v>
      </c>
      <c r="J1796" s="65" t="s">
        <v>1047</v>
      </c>
      <c r="K1796" s="65" t="s">
        <v>1048</v>
      </c>
      <c r="L1796" s="66">
        <v>46269</v>
      </c>
      <c r="M1796" s="65" t="s">
        <v>258</v>
      </c>
      <c r="N1796" s="65" t="s">
        <v>264</v>
      </c>
      <c r="O1796" s="65" t="s">
        <v>348</v>
      </c>
      <c r="P1796" s="66">
        <v>46271</v>
      </c>
      <c r="Q1796" s="31">
        <f t="shared" si="56"/>
        <v>811</v>
      </c>
      <c r="R1796" s="31">
        <f t="shared" si="57"/>
        <v>870</v>
      </c>
      <c r="S1796" s="29">
        <f>IF($Q1796&lt;Parâmetros!$E$19,$G1796-1,$G1796)</f>
        <v>46269</v>
      </c>
    </row>
    <row r="1797" spans="1:19" ht="15" customHeight="1" x14ac:dyDescent="0.25">
      <c r="A1797" s="122">
        <v>56010</v>
      </c>
      <c r="B1797" s="65" t="s">
        <v>2166</v>
      </c>
      <c r="C1797" s="65" t="s">
        <v>254</v>
      </c>
      <c r="D1797" s="66">
        <v>46269</v>
      </c>
      <c r="E1797" s="67">
        <v>0.57999999999999996</v>
      </c>
      <c r="F1797" s="65" t="s">
        <v>255</v>
      </c>
      <c r="G1797" s="66">
        <v>46269</v>
      </c>
      <c r="H1797">
        <v>40512476</v>
      </c>
      <c r="I1797">
        <v>10</v>
      </c>
      <c r="J1797" s="65" t="s">
        <v>2173</v>
      </c>
      <c r="K1797" s="65" t="s">
        <v>1294</v>
      </c>
      <c r="L1797" s="66">
        <v>46269</v>
      </c>
      <c r="M1797" s="65" t="s">
        <v>261</v>
      </c>
      <c r="N1797" s="65" t="s">
        <v>264</v>
      </c>
      <c r="O1797" s="65" t="s">
        <v>348</v>
      </c>
      <c r="P1797" s="66">
        <v>46271</v>
      </c>
      <c r="Q1797" s="31">
        <f t="shared" si="56"/>
        <v>875</v>
      </c>
      <c r="R1797" s="31">
        <f t="shared" si="57"/>
        <v>910</v>
      </c>
      <c r="S1797" s="29">
        <f>IF($Q1797&lt;Parâmetros!$E$19,$G1797-1,$G1797)</f>
        <v>46269</v>
      </c>
    </row>
    <row r="1798" spans="1:19" ht="15" customHeight="1" x14ac:dyDescent="0.25">
      <c r="A1798" s="122">
        <v>56010</v>
      </c>
      <c r="B1798" s="65" t="s">
        <v>2166</v>
      </c>
      <c r="C1798" s="65" t="s">
        <v>254</v>
      </c>
      <c r="D1798" s="66">
        <v>46271</v>
      </c>
      <c r="E1798" s="67">
        <v>4.17</v>
      </c>
      <c r="F1798" s="65" t="s">
        <v>255</v>
      </c>
      <c r="G1798" s="66">
        <v>46271</v>
      </c>
      <c r="H1798">
        <v>40512473</v>
      </c>
      <c r="I1798">
        <v>10</v>
      </c>
      <c r="J1798" s="65" t="s">
        <v>2174</v>
      </c>
      <c r="K1798" s="65" t="s">
        <v>2175</v>
      </c>
      <c r="L1798" s="66">
        <v>46271</v>
      </c>
      <c r="M1798" s="65" t="s">
        <v>261</v>
      </c>
      <c r="N1798">
        <v>3007941</v>
      </c>
      <c r="O1798" s="65" t="s">
        <v>259</v>
      </c>
      <c r="P1798" s="66">
        <v>46271</v>
      </c>
      <c r="Q1798" s="31">
        <f t="shared" si="56"/>
        <v>440</v>
      </c>
      <c r="R1798" s="31">
        <f t="shared" si="57"/>
        <v>690</v>
      </c>
      <c r="S1798" s="29">
        <f>IF($Q1798&lt;Parâmetros!$E$19,$G1798-1,$G1798)</f>
        <v>46271</v>
      </c>
    </row>
    <row r="1799" spans="1:19" ht="15" customHeight="1" x14ac:dyDescent="0.25">
      <c r="A1799" s="122">
        <v>56010</v>
      </c>
      <c r="B1799" s="65" t="s">
        <v>2166</v>
      </c>
      <c r="C1799" s="65" t="s">
        <v>254</v>
      </c>
      <c r="D1799" s="66">
        <v>46271</v>
      </c>
      <c r="E1799" s="67">
        <v>0.99</v>
      </c>
      <c r="F1799" s="65" t="s">
        <v>255</v>
      </c>
      <c r="G1799" s="66">
        <v>46271</v>
      </c>
      <c r="H1799">
        <v>40512487</v>
      </c>
      <c r="I1799">
        <v>20</v>
      </c>
      <c r="J1799" s="65" t="s">
        <v>2176</v>
      </c>
      <c r="K1799" s="65" t="s">
        <v>2177</v>
      </c>
      <c r="L1799" s="66">
        <v>46271</v>
      </c>
      <c r="M1799" s="65" t="s">
        <v>261</v>
      </c>
      <c r="N1799" s="65" t="s">
        <v>264</v>
      </c>
      <c r="O1799" s="65" t="s">
        <v>259</v>
      </c>
      <c r="P1799" s="66">
        <v>46271</v>
      </c>
      <c r="Q1799" s="31">
        <f t="shared" si="56"/>
        <v>750</v>
      </c>
      <c r="R1799" s="31">
        <f t="shared" si="57"/>
        <v>810</v>
      </c>
      <c r="S1799" s="29">
        <f>IF($Q1799&lt;Parâmetros!$E$19,$G1799-1,$G1799)</f>
        <v>46271</v>
      </c>
    </row>
    <row r="1800" spans="1:19" ht="15" customHeight="1" x14ac:dyDescent="0.25">
      <c r="A1800" s="122">
        <v>56010</v>
      </c>
      <c r="B1800" s="65" t="s">
        <v>2166</v>
      </c>
      <c r="C1800" s="65" t="s">
        <v>254</v>
      </c>
      <c r="D1800" s="66">
        <v>46271</v>
      </c>
      <c r="E1800" s="67">
        <v>0.99</v>
      </c>
      <c r="F1800" s="65" t="s">
        <v>255</v>
      </c>
      <c r="G1800" s="66">
        <v>46271</v>
      </c>
      <c r="H1800">
        <v>40512479</v>
      </c>
      <c r="I1800">
        <v>10</v>
      </c>
      <c r="J1800" s="65" t="s">
        <v>2178</v>
      </c>
      <c r="K1800" s="65" t="s">
        <v>2179</v>
      </c>
      <c r="L1800" s="66">
        <v>46271</v>
      </c>
      <c r="M1800" s="65" t="s">
        <v>261</v>
      </c>
      <c r="N1800" s="65" t="s">
        <v>264</v>
      </c>
      <c r="O1800" s="65" t="s">
        <v>259</v>
      </c>
      <c r="P1800" s="66">
        <v>46271</v>
      </c>
      <c r="Q1800" s="31">
        <f t="shared" si="56"/>
        <v>813</v>
      </c>
      <c r="R1800" s="31">
        <f t="shared" si="57"/>
        <v>872</v>
      </c>
      <c r="S1800" s="29">
        <f>IF($Q1800&lt;Parâmetros!$E$19,$G1800-1,$G1800)</f>
        <v>46271</v>
      </c>
    </row>
    <row r="1801" spans="1:19" ht="15" customHeight="1" x14ac:dyDescent="0.25">
      <c r="A1801" s="122">
        <v>56010</v>
      </c>
      <c r="B1801" s="65" t="s">
        <v>2166</v>
      </c>
      <c r="C1801" s="65" t="s">
        <v>254</v>
      </c>
      <c r="D1801" s="66">
        <v>46273</v>
      </c>
      <c r="E1801" s="67">
        <v>0.6</v>
      </c>
      <c r="F1801" s="65" t="s">
        <v>255</v>
      </c>
      <c r="G1801" s="66">
        <v>46271</v>
      </c>
      <c r="H1801">
        <v>40512489</v>
      </c>
      <c r="I1801">
        <v>10</v>
      </c>
      <c r="J1801" s="65" t="s">
        <v>2790</v>
      </c>
      <c r="K1801" s="65" t="s">
        <v>2791</v>
      </c>
      <c r="L1801" s="66">
        <v>46271</v>
      </c>
      <c r="M1801" s="65" t="s">
        <v>261</v>
      </c>
      <c r="N1801" s="65" t="s">
        <v>264</v>
      </c>
      <c r="O1801" s="65" t="s">
        <v>259</v>
      </c>
      <c r="P1801" s="66">
        <v>46273</v>
      </c>
      <c r="Q1801" s="31">
        <f t="shared" si="56"/>
        <v>874</v>
      </c>
      <c r="R1801" s="31">
        <f t="shared" si="57"/>
        <v>910</v>
      </c>
      <c r="S1801" s="29">
        <f>IF($Q1801&lt;Parâmetros!$E$19,$G1801-1,$G1801)</f>
        <v>46271</v>
      </c>
    </row>
    <row r="1802" spans="1:19" ht="15" customHeight="1" x14ac:dyDescent="0.25">
      <c r="A1802" s="122">
        <v>56010</v>
      </c>
      <c r="B1802" s="65" t="s">
        <v>2166</v>
      </c>
      <c r="C1802" s="65" t="s">
        <v>254</v>
      </c>
      <c r="D1802" s="66">
        <v>46273</v>
      </c>
      <c r="E1802" s="67">
        <v>3.66</v>
      </c>
      <c r="F1802" s="65" t="s">
        <v>255</v>
      </c>
      <c r="G1802" s="66">
        <v>46273</v>
      </c>
      <c r="H1802">
        <v>40470256</v>
      </c>
      <c r="I1802">
        <v>90</v>
      </c>
      <c r="J1802" s="65" t="s">
        <v>289</v>
      </c>
      <c r="K1802" s="65" t="s">
        <v>278</v>
      </c>
      <c r="L1802" s="66">
        <v>46273</v>
      </c>
      <c r="M1802" s="65" t="s">
        <v>261</v>
      </c>
      <c r="N1802" s="65" t="s">
        <v>264</v>
      </c>
      <c r="O1802" s="65" t="s">
        <v>2064</v>
      </c>
      <c r="P1802" s="66">
        <v>46273</v>
      </c>
      <c r="Q1802" s="31">
        <f t="shared" si="56"/>
        <v>440</v>
      </c>
      <c r="R1802" s="31">
        <f t="shared" si="57"/>
        <v>660</v>
      </c>
      <c r="S1802" s="29">
        <f>IF($Q1802&lt;Parâmetros!$E$19,$G1802-1,$G1802)</f>
        <v>46273</v>
      </c>
    </row>
    <row r="1803" spans="1:19" ht="15" customHeight="1" x14ac:dyDescent="0.25">
      <c r="A1803" s="122">
        <v>56010</v>
      </c>
      <c r="B1803" s="65" t="s">
        <v>2166</v>
      </c>
      <c r="C1803" s="65" t="s">
        <v>254</v>
      </c>
      <c r="D1803" s="66">
        <v>46273</v>
      </c>
      <c r="E1803" s="67">
        <v>3.33</v>
      </c>
      <c r="F1803" s="65" t="s">
        <v>255</v>
      </c>
      <c r="G1803" s="66">
        <v>46273</v>
      </c>
      <c r="H1803">
        <v>40470256</v>
      </c>
      <c r="I1803">
        <v>90</v>
      </c>
      <c r="J1803" s="65" t="s">
        <v>294</v>
      </c>
      <c r="K1803" s="65" t="s">
        <v>297</v>
      </c>
      <c r="L1803" s="66">
        <v>46273</v>
      </c>
      <c r="M1803" s="65" t="s">
        <v>261</v>
      </c>
      <c r="N1803" s="65" t="s">
        <v>264</v>
      </c>
      <c r="O1803" s="65" t="s">
        <v>2064</v>
      </c>
      <c r="P1803" s="66">
        <v>46273</v>
      </c>
      <c r="Q1803" s="31">
        <f t="shared" si="56"/>
        <v>720</v>
      </c>
      <c r="R1803" s="31">
        <f t="shared" si="57"/>
        <v>920</v>
      </c>
      <c r="S1803" s="29">
        <f>IF($Q1803&lt;Parâmetros!$E$19,$G1803-1,$G1803)</f>
        <v>46273</v>
      </c>
    </row>
    <row r="1804" spans="1:19" ht="15" customHeight="1" x14ac:dyDescent="0.25">
      <c r="A1804" s="122">
        <v>56012</v>
      </c>
      <c r="B1804" s="65" t="s">
        <v>198</v>
      </c>
      <c r="C1804" s="65" t="s">
        <v>262</v>
      </c>
      <c r="D1804" s="66">
        <v>46270</v>
      </c>
      <c r="E1804" s="67">
        <v>0.53</v>
      </c>
      <c r="F1804" s="65" t="s">
        <v>255</v>
      </c>
      <c r="G1804" s="66">
        <v>46265</v>
      </c>
      <c r="H1804">
        <v>40497597</v>
      </c>
      <c r="I1804">
        <v>10</v>
      </c>
      <c r="J1804" s="65" t="s">
        <v>2180</v>
      </c>
      <c r="K1804" s="65" t="s">
        <v>1991</v>
      </c>
      <c r="L1804" s="66">
        <v>46265</v>
      </c>
      <c r="M1804" s="65" t="s">
        <v>261</v>
      </c>
      <c r="N1804" s="65" t="s">
        <v>264</v>
      </c>
      <c r="O1804" s="65" t="s">
        <v>259</v>
      </c>
      <c r="P1804" s="66">
        <v>46270</v>
      </c>
      <c r="Q1804" s="31">
        <f t="shared" si="56"/>
        <v>438</v>
      </c>
      <c r="R1804" s="31">
        <f t="shared" si="57"/>
        <v>470</v>
      </c>
      <c r="S1804" s="29">
        <f>IF($Q1804&lt;Parâmetros!$E$19,$G1804-1,$G1804)</f>
        <v>46265</v>
      </c>
    </row>
    <row r="1805" spans="1:19" ht="15" customHeight="1" x14ac:dyDescent="0.25">
      <c r="A1805" s="122">
        <v>56012</v>
      </c>
      <c r="B1805" s="65" t="s">
        <v>198</v>
      </c>
      <c r="C1805" s="65" t="s">
        <v>262</v>
      </c>
      <c r="D1805" s="66">
        <v>46265</v>
      </c>
      <c r="E1805" s="67">
        <v>1.32</v>
      </c>
      <c r="F1805" s="65" t="s">
        <v>255</v>
      </c>
      <c r="G1805" s="66">
        <v>46265</v>
      </c>
      <c r="H1805">
        <v>40510161</v>
      </c>
      <c r="I1805">
        <v>10</v>
      </c>
      <c r="J1805" s="65" t="s">
        <v>334</v>
      </c>
      <c r="K1805" s="65" t="s">
        <v>303</v>
      </c>
      <c r="L1805" s="66">
        <v>46265</v>
      </c>
      <c r="M1805" s="65" t="s">
        <v>261</v>
      </c>
      <c r="N1805" s="65" t="s">
        <v>264</v>
      </c>
      <c r="O1805" s="65" t="s">
        <v>259</v>
      </c>
      <c r="P1805" s="66">
        <v>46265</v>
      </c>
      <c r="Q1805" s="31">
        <f t="shared" si="56"/>
        <v>460</v>
      </c>
      <c r="R1805" s="31">
        <f t="shared" si="57"/>
        <v>540</v>
      </c>
      <c r="S1805" s="29">
        <f>IF($Q1805&lt;Parâmetros!$E$19,$G1805-1,$G1805)</f>
        <v>46265</v>
      </c>
    </row>
    <row r="1806" spans="1:19" ht="15" customHeight="1" x14ac:dyDescent="0.25">
      <c r="A1806" s="122">
        <v>56012</v>
      </c>
      <c r="B1806" s="65" t="s">
        <v>198</v>
      </c>
      <c r="C1806" s="65" t="s">
        <v>262</v>
      </c>
      <c r="D1806" s="66">
        <v>46265</v>
      </c>
      <c r="E1806" s="67">
        <v>1.48</v>
      </c>
      <c r="F1806" s="65" t="s">
        <v>255</v>
      </c>
      <c r="G1806" s="66">
        <v>46265</v>
      </c>
      <c r="H1806">
        <v>40510158</v>
      </c>
      <c r="I1806">
        <v>20</v>
      </c>
      <c r="J1806" s="65" t="s">
        <v>345</v>
      </c>
      <c r="K1806" s="65" t="s">
        <v>278</v>
      </c>
      <c r="L1806" s="66">
        <v>46265</v>
      </c>
      <c r="M1806" s="65" t="s">
        <v>261</v>
      </c>
      <c r="N1806" s="65" t="s">
        <v>264</v>
      </c>
      <c r="O1806" s="65" t="s">
        <v>259</v>
      </c>
      <c r="P1806" s="66">
        <v>46265</v>
      </c>
      <c r="Q1806" s="31">
        <f t="shared" si="56"/>
        <v>570</v>
      </c>
      <c r="R1806" s="31">
        <f t="shared" si="57"/>
        <v>660</v>
      </c>
      <c r="S1806" s="29">
        <f>IF($Q1806&lt;Parâmetros!$E$19,$G1806-1,$G1806)</f>
        <v>46265</v>
      </c>
    </row>
    <row r="1807" spans="1:19" ht="15" customHeight="1" x14ac:dyDescent="0.25">
      <c r="A1807" s="122">
        <v>56012</v>
      </c>
      <c r="B1807" s="65" t="s">
        <v>198</v>
      </c>
      <c r="C1807" s="65" t="s">
        <v>262</v>
      </c>
      <c r="D1807" s="66">
        <v>46265</v>
      </c>
      <c r="E1807" s="67">
        <v>2.98</v>
      </c>
      <c r="F1807" s="65" t="s">
        <v>255</v>
      </c>
      <c r="G1807" s="66">
        <v>46265</v>
      </c>
      <c r="H1807">
        <v>40497597</v>
      </c>
      <c r="I1807">
        <v>10</v>
      </c>
      <c r="J1807" s="65" t="s">
        <v>426</v>
      </c>
      <c r="K1807" s="65" t="s">
        <v>321</v>
      </c>
      <c r="L1807" s="66">
        <v>46265</v>
      </c>
      <c r="M1807" s="65" t="s">
        <v>261</v>
      </c>
      <c r="N1807" s="65" t="s">
        <v>264</v>
      </c>
      <c r="O1807" s="65" t="s">
        <v>259</v>
      </c>
      <c r="P1807" s="66">
        <v>46265</v>
      </c>
      <c r="Q1807" s="31">
        <f t="shared" si="56"/>
        <v>720</v>
      </c>
      <c r="R1807" s="31">
        <f t="shared" si="57"/>
        <v>900</v>
      </c>
      <c r="S1807" s="29">
        <f>IF($Q1807&lt;Parâmetros!$E$19,$G1807-1,$G1807)</f>
        <v>46265</v>
      </c>
    </row>
    <row r="1808" spans="1:19" ht="15" customHeight="1" x14ac:dyDescent="0.25">
      <c r="A1808" s="122">
        <v>56012</v>
      </c>
      <c r="B1808" s="65" t="s">
        <v>198</v>
      </c>
      <c r="C1808" s="65" t="s">
        <v>262</v>
      </c>
      <c r="D1808" s="66">
        <v>46270</v>
      </c>
      <c r="E1808" s="67">
        <v>0.5</v>
      </c>
      <c r="F1808" s="65" t="s">
        <v>255</v>
      </c>
      <c r="G1808" s="66">
        <v>46266</v>
      </c>
      <c r="H1808">
        <v>40497597</v>
      </c>
      <c r="I1808">
        <v>10</v>
      </c>
      <c r="J1808" s="65" t="s">
        <v>289</v>
      </c>
      <c r="K1808" s="65" t="s">
        <v>1991</v>
      </c>
      <c r="L1808" s="66">
        <v>46266</v>
      </c>
      <c r="M1808" s="65" t="s">
        <v>261</v>
      </c>
      <c r="N1808" s="65" t="s">
        <v>264</v>
      </c>
      <c r="O1808" s="65" t="s">
        <v>259</v>
      </c>
      <c r="P1808" s="66">
        <v>46270</v>
      </c>
      <c r="Q1808" s="31">
        <f t="shared" si="56"/>
        <v>440</v>
      </c>
      <c r="R1808" s="31">
        <f t="shared" si="57"/>
        <v>470</v>
      </c>
      <c r="S1808" s="29">
        <f>IF($Q1808&lt;Parâmetros!$E$19,$G1808-1,$G1808)</f>
        <v>46266</v>
      </c>
    </row>
    <row r="1809" spans="1:19" ht="15" customHeight="1" x14ac:dyDescent="0.25">
      <c r="A1809" s="122">
        <v>56012</v>
      </c>
      <c r="B1809" s="65" t="s">
        <v>198</v>
      </c>
      <c r="C1809" s="65" t="s">
        <v>262</v>
      </c>
      <c r="D1809" s="66">
        <v>46266</v>
      </c>
      <c r="E1809" s="67">
        <v>3.99</v>
      </c>
      <c r="F1809" s="65" t="s">
        <v>255</v>
      </c>
      <c r="G1809" s="66">
        <v>46266</v>
      </c>
      <c r="H1809">
        <v>40510699</v>
      </c>
      <c r="I1809">
        <v>10</v>
      </c>
      <c r="J1809" s="65" t="s">
        <v>769</v>
      </c>
      <c r="K1809" s="65" t="s">
        <v>770</v>
      </c>
      <c r="L1809" s="66">
        <v>46266</v>
      </c>
      <c r="M1809" s="65" t="s">
        <v>261</v>
      </c>
      <c r="N1809" s="65" t="s">
        <v>264</v>
      </c>
      <c r="O1809" s="65" t="s">
        <v>259</v>
      </c>
      <c r="P1809" s="66">
        <v>46266</v>
      </c>
      <c r="Q1809" s="31">
        <f t="shared" si="56"/>
        <v>480</v>
      </c>
      <c r="R1809" s="31">
        <f t="shared" si="57"/>
        <v>720</v>
      </c>
      <c r="S1809" s="29">
        <f>IF($Q1809&lt;Parâmetros!$E$19,$G1809-1,$G1809)</f>
        <v>46266</v>
      </c>
    </row>
    <row r="1810" spans="1:19" ht="15" customHeight="1" x14ac:dyDescent="0.25">
      <c r="A1810" s="122">
        <v>56012</v>
      </c>
      <c r="B1810" s="65" t="s">
        <v>198</v>
      </c>
      <c r="C1810" s="65" t="s">
        <v>262</v>
      </c>
      <c r="D1810" s="66">
        <v>46268</v>
      </c>
      <c r="E1810" s="67">
        <v>1.82</v>
      </c>
      <c r="F1810" s="65" t="s">
        <v>255</v>
      </c>
      <c r="G1810" s="66">
        <v>46266</v>
      </c>
      <c r="H1810">
        <v>40510715</v>
      </c>
      <c r="I1810">
        <v>10</v>
      </c>
      <c r="J1810" s="65" t="s">
        <v>1089</v>
      </c>
      <c r="K1810" s="65" t="s">
        <v>297</v>
      </c>
      <c r="L1810" s="66">
        <v>46266</v>
      </c>
      <c r="M1810" s="65" t="s">
        <v>261</v>
      </c>
      <c r="N1810">
        <v>3002997</v>
      </c>
      <c r="O1810" s="65" t="s">
        <v>259</v>
      </c>
      <c r="P1810" s="66">
        <v>46268</v>
      </c>
      <c r="Q1810" s="31">
        <f t="shared" si="56"/>
        <v>810</v>
      </c>
      <c r="R1810" s="31">
        <f t="shared" si="57"/>
        <v>920</v>
      </c>
      <c r="S1810" s="29">
        <f>IF($Q1810&lt;Parâmetros!$E$19,$G1810-1,$G1810)</f>
        <v>46266</v>
      </c>
    </row>
    <row r="1811" spans="1:19" ht="15" customHeight="1" x14ac:dyDescent="0.25">
      <c r="A1811" s="122">
        <v>56012</v>
      </c>
      <c r="B1811" s="65" t="s">
        <v>198</v>
      </c>
      <c r="C1811" s="65" t="s">
        <v>262</v>
      </c>
      <c r="D1811" s="66">
        <v>46268</v>
      </c>
      <c r="E1811" s="67">
        <v>2.09</v>
      </c>
      <c r="F1811" s="65" t="s">
        <v>255</v>
      </c>
      <c r="G1811" s="66">
        <v>46268</v>
      </c>
      <c r="H1811">
        <v>40509366</v>
      </c>
      <c r="I1811">
        <v>10</v>
      </c>
      <c r="J1811" s="65" t="s">
        <v>1292</v>
      </c>
      <c r="K1811" s="65" t="s">
        <v>1293</v>
      </c>
      <c r="L1811" s="66">
        <v>46268</v>
      </c>
      <c r="M1811" s="65" t="s">
        <v>261</v>
      </c>
      <c r="N1811">
        <v>3012254</v>
      </c>
      <c r="O1811" s="65" t="s">
        <v>259</v>
      </c>
      <c r="P1811" s="66">
        <v>46268</v>
      </c>
      <c r="Q1811" s="31">
        <f t="shared" si="56"/>
        <v>455</v>
      </c>
      <c r="R1811" s="31">
        <f t="shared" si="57"/>
        <v>580</v>
      </c>
      <c r="S1811" s="29">
        <f>IF($Q1811&lt;Parâmetros!$E$19,$G1811-1,$G1811)</f>
        <v>46268</v>
      </c>
    </row>
    <row r="1812" spans="1:19" ht="15" customHeight="1" x14ac:dyDescent="0.25">
      <c r="A1812" s="122">
        <v>56012</v>
      </c>
      <c r="B1812" s="65" t="s">
        <v>198</v>
      </c>
      <c r="C1812" s="65" t="s">
        <v>262</v>
      </c>
      <c r="D1812" s="66">
        <v>46272</v>
      </c>
      <c r="E1812" s="67">
        <v>0.17</v>
      </c>
      <c r="F1812" s="65" t="s">
        <v>255</v>
      </c>
      <c r="G1812" s="66">
        <v>46268</v>
      </c>
      <c r="H1812">
        <v>40509366</v>
      </c>
      <c r="I1812">
        <v>10</v>
      </c>
      <c r="J1812" s="65" t="s">
        <v>2013</v>
      </c>
      <c r="K1812" s="65" t="s">
        <v>2605</v>
      </c>
      <c r="L1812" s="66">
        <v>46268</v>
      </c>
      <c r="M1812" s="65" t="s">
        <v>261</v>
      </c>
      <c r="N1812">
        <v>3012254</v>
      </c>
      <c r="O1812" s="65" t="s">
        <v>296</v>
      </c>
      <c r="P1812" s="66">
        <v>46272</v>
      </c>
      <c r="Q1812" s="31">
        <f t="shared" si="56"/>
        <v>581</v>
      </c>
      <c r="R1812" s="31">
        <f t="shared" si="57"/>
        <v>598</v>
      </c>
      <c r="S1812" s="29">
        <f>IF($Q1812&lt;Parâmetros!$E$19,$G1812-1,$G1812)</f>
        <v>46268</v>
      </c>
    </row>
    <row r="1813" spans="1:19" ht="15" customHeight="1" x14ac:dyDescent="0.25">
      <c r="A1813" s="122">
        <v>56012</v>
      </c>
      <c r="B1813" s="65" t="s">
        <v>198</v>
      </c>
      <c r="C1813" s="65" t="s">
        <v>262</v>
      </c>
      <c r="D1813" s="66">
        <v>46268</v>
      </c>
      <c r="E1813" s="67">
        <v>2</v>
      </c>
      <c r="F1813" s="65" t="s">
        <v>255</v>
      </c>
      <c r="G1813" s="66">
        <v>46268</v>
      </c>
      <c r="H1813">
        <v>40511273</v>
      </c>
      <c r="I1813">
        <v>10</v>
      </c>
      <c r="J1813" s="65" t="s">
        <v>1153</v>
      </c>
      <c r="K1813" s="65" t="s">
        <v>294</v>
      </c>
      <c r="L1813" s="66">
        <v>46268</v>
      </c>
      <c r="M1813" s="65" t="s">
        <v>261</v>
      </c>
      <c r="N1813" s="65" t="s">
        <v>264</v>
      </c>
      <c r="O1813" s="65" t="s">
        <v>259</v>
      </c>
      <c r="P1813" s="66">
        <v>46268</v>
      </c>
      <c r="Q1813" s="31">
        <f t="shared" si="56"/>
        <v>600</v>
      </c>
      <c r="R1813" s="31">
        <f t="shared" si="57"/>
        <v>720</v>
      </c>
      <c r="S1813" s="29">
        <f>IF($Q1813&lt;Parâmetros!$E$19,$G1813-1,$G1813)</f>
        <v>46268</v>
      </c>
    </row>
    <row r="1814" spans="1:19" ht="15" customHeight="1" x14ac:dyDescent="0.25">
      <c r="A1814" s="122">
        <v>56012</v>
      </c>
      <c r="B1814" s="65" t="s">
        <v>198</v>
      </c>
      <c r="C1814" s="65" t="s">
        <v>262</v>
      </c>
      <c r="D1814" s="66">
        <v>46272</v>
      </c>
      <c r="E1814" s="67">
        <v>0.19</v>
      </c>
      <c r="F1814" s="65" t="s">
        <v>255</v>
      </c>
      <c r="G1814" s="66">
        <v>46268</v>
      </c>
      <c r="H1814">
        <v>40497597</v>
      </c>
      <c r="I1814">
        <v>10</v>
      </c>
      <c r="J1814" s="65" t="s">
        <v>1053</v>
      </c>
      <c r="K1814" s="65" t="s">
        <v>2606</v>
      </c>
      <c r="L1814" s="66">
        <v>46268</v>
      </c>
      <c r="M1814" s="65" t="s">
        <v>261</v>
      </c>
      <c r="N1814" s="65" t="s">
        <v>264</v>
      </c>
      <c r="O1814" s="65" t="s">
        <v>296</v>
      </c>
      <c r="P1814" s="66">
        <v>46272</v>
      </c>
      <c r="Q1814" s="31">
        <f t="shared" si="56"/>
        <v>780</v>
      </c>
      <c r="R1814" s="31">
        <f t="shared" si="57"/>
        <v>799</v>
      </c>
      <c r="S1814" s="29">
        <f>IF($Q1814&lt;Parâmetros!$E$19,$G1814-1,$G1814)</f>
        <v>46268</v>
      </c>
    </row>
    <row r="1815" spans="1:19" ht="15" customHeight="1" x14ac:dyDescent="0.25">
      <c r="A1815" s="122">
        <v>56012</v>
      </c>
      <c r="B1815" s="65" t="s">
        <v>198</v>
      </c>
      <c r="C1815" s="65" t="s">
        <v>262</v>
      </c>
      <c r="D1815" s="66">
        <v>46268</v>
      </c>
      <c r="E1815" s="67">
        <v>1.83</v>
      </c>
      <c r="F1815" s="65" t="s">
        <v>255</v>
      </c>
      <c r="G1815" s="66">
        <v>46268</v>
      </c>
      <c r="H1815">
        <v>40497597</v>
      </c>
      <c r="I1815">
        <v>10</v>
      </c>
      <c r="J1815" s="65" t="s">
        <v>1241</v>
      </c>
      <c r="K1815" s="65" t="s">
        <v>1294</v>
      </c>
      <c r="L1815" s="66">
        <v>46268</v>
      </c>
      <c r="M1815" s="65" t="s">
        <v>261</v>
      </c>
      <c r="N1815" s="65" t="s">
        <v>264</v>
      </c>
      <c r="O1815" s="65" t="s">
        <v>259</v>
      </c>
      <c r="P1815" s="66">
        <v>46268</v>
      </c>
      <c r="Q1815" s="31">
        <f t="shared" si="56"/>
        <v>800</v>
      </c>
      <c r="R1815" s="31">
        <f t="shared" si="57"/>
        <v>910</v>
      </c>
      <c r="S1815" s="29">
        <f>IF($Q1815&lt;Parâmetros!$E$19,$G1815-1,$G1815)</f>
        <v>46268</v>
      </c>
    </row>
    <row r="1816" spans="1:19" ht="15" customHeight="1" x14ac:dyDescent="0.25">
      <c r="A1816" s="122">
        <v>56012</v>
      </c>
      <c r="B1816" s="65" t="s">
        <v>198</v>
      </c>
      <c r="C1816" s="65" t="s">
        <v>262</v>
      </c>
      <c r="D1816" s="66">
        <v>46269</v>
      </c>
      <c r="E1816" s="67">
        <v>4</v>
      </c>
      <c r="F1816" s="65" t="s">
        <v>255</v>
      </c>
      <c r="G1816" s="66">
        <v>46269</v>
      </c>
      <c r="H1816">
        <v>40497597</v>
      </c>
      <c r="I1816">
        <v>10</v>
      </c>
      <c r="J1816" s="65" t="s">
        <v>293</v>
      </c>
      <c r="K1816" s="65" t="s">
        <v>2181</v>
      </c>
      <c r="L1816" s="66">
        <v>46269</v>
      </c>
      <c r="M1816" s="65" t="s">
        <v>261</v>
      </c>
      <c r="N1816" s="65" t="s">
        <v>264</v>
      </c>
      <c r="O1816" s="65" t="s">
        <v>259</v>
      </c>
      <c r="P1816" s="66">
        <v>46269</v>
      </c>
      <c r="Q1816" s="31">
        <f t="shared" si="56"/>
        <v>450</v>
      </c>
      <c r="R1816" s="31">
        <f t="shared" si="57"/>
        <v>690</v>
      </c>
      <c r="S1816" s="29">
        <f>IF($Q1816&lt;Parâmetros!$E$19,$G1816-1,$G1816)</f>
        <v>46269</v>
      </c>
    </row>
    <row r="1817" spans="1:19" ht="15" customHeight="1" x14ac:dyDescent="0.25">
      <c r="A1817" s="122">
        <v>56012</v>
      </c>
      <c r="B1817" s="65" t="s">
        <v>198</v>
      </c>
      <c r="C1817" s="65" t="s">
        <v>262</v>
      </c>
      <c r="D1817" s="66">
        <v>46269</v>
      </c>
      <c r="E1817" s="67">
        <v>1.01</v>
      </c>
      <c r="F1817" s="65" t="s">
        <v>255</v>
      </c>
      <c r="G1817" s="66">
        <v>46269</v>
      </c>
      <c r="H1817">
        <v>40511737</v>
      </c>
      <c r="I1817">
        <v>20</v>
      </c>
      <c r="J1817" s="65" t="s">
        <v>2182</v>
      </c>
      <c r="K1817" s="65" t="s">
        <v>2183</v>
      </c>
      <c r="L1817" s="66">
        <v>46269</v>
      </c>
      <c r="M1817" s="65" t="s">
        <v>261</v>
      </c>
      <c r="N1817">
        <v>3010395</v>
      </c>
      <c r="O1817" s="65" t="s">
        <v>259</v>
      </c>
      <c r="P1817" s="66">
        <v>46269</v>
      </c>
      <c r="Q1817" s="31">
        <f t="shared" si="56"/>
        <v>770</v>
      </c>
      <c r="R1817" s="31">
        <f t="shared" si="57"/>
        <v>830</v>
      </c>
      <c r="S1817" s="29">
        <f>IF($Q1817&lt;Parâmetros!$E$19,$G1817-1,$G1817)</f>
        <v>46269</v>
      </c>
    </row>
    <row r="1818" spans="1:19" ht="15" customHeight="1" x14ac:dyDescent="0.25">
      <c r="A1818" s="122">
        <v>56012</v>
      </c>
      <c r="B1818" s="65" t="s">
        <v>198</v>
      </c>
      <c r="C1818" s="65" t="s">
        <v>262</v>
      </c>
      <c r="D1818" s="66">
        <v>46269</v>
      </c>
      <c r="E1818" s="67">
        <v>1.25</v>
      </c>
      <c r="F1818" s="65" t="s">
        <v>255</v>
      </c>
      <c r="G1818" s="66">
        <v>46269</v>
      </c>
      <c r="H1818">
        <v>40511738</v>
      </c>
      <c r="I1818">
        <v>10</v>
      </c>
      <c r="J1818" s="65" t="s">
        <v>356</v>
      </c>
      <c r="K1818" s="65" t="s">
        <v>1392</v>
      </c>
      <c r="L1818" s="66">
        <v>46269</v>
      </c>
      <c r="M1818" s="65" t="s">
        <v>261</v>
      </c>
      <c r="N1818" s="65" t="s">
        <v>264</v>
      </c>
      <c r="O1818" s="65" t="s">
        <v>259</v>
      </c>
      <c r="P1818" s="66">
        <v>46269</v>
      </c>
      <c r="Q1818" s="31">
        <f t="shared" si="56"/>
        <v>840</v>
      </c>
      <c r="R1818" s="31">
        <f t="shared" si="57"/>
        <v>915</v>
      </c>
      <c r="S1818" s="29">
        <f>IF($Q1818&lt;Parâmetros!$E$19,$G1818-1,$G1818)</f>
        <v>46269</v>
      </c>
    </row>
    <row r="1819" spans="1:19" ht="15" customHeight="1" x14ac:dyDescent="0.25">
      <c r="A1819" s="122">
        <v>56012</v>
      </c>
      <c r="B1819" s="65" t="s">
        <v>198</v>
      </c>
      <c r="C1819" s="65" t="s">
        <v>262</v>
      </c>
      <c r="D1819" s="66">
        <v>46270</v>
      </c>
      <c r="E1819" s="67">
        <v>3.02</v>
      </c>
      <c r="F1819" s="65" t="s">
        <v>255</v>
      </c>
      <c r="G1819" s="66">
        <v>46270</v>
      </c>
      <c r="H1819">
        <v>40481252</v>
      </c>
      <c r="I1819">
        <v>10</v>
      </c>
      <c r="J1819" s="65" t="s">
        <v>2184</v>
      </c>
      <c r="K1819" s="65" t="s">
        <v>2185</v>
      </c>
      <c r="L1819" s="66">
        <v>46270</v>
      </c>
      <c r="M1819" s="65" t="s">
        <v>261</v>
      </c>
      <c r="N1819">
        <v>3010026</v>
      </c>
      <c r="O1819" s="65" t="s">
        <v>259</v>
      </c>
      <c r="P1819" s="66">
        <v>46270</v>
      </c>
      <c r="Q1819" s="31">
        <f t="shared" si="56"/>
        <v>449</v>
      </c>
      <c r="R1819" s="31">
        <f t="shared" si="57"/>
        <v>630</v>
      </c>
      <c r="S1819" s="29">
        <f>IF($Q1819&lt;Parâmetros!$E$19,$G1819-1,$G1819)</f>
        <v>46270</v>
      </c>
    </row>
    <row r="1820" spans="1:19" ht="15" customHeight="1" x14ac:dyDescent="0.25">
      <c r="A1820" s="122">
        <v>56012</v>
      </c>
      <c r="B1820" s="65" t="s">
        <v>198</v>
      </c>
      <c r="C1820" s="65" t="s">
        <v>262</v>
      </c>
      <c r="D1820" s="66">
        <v>46270</v>
      </c>
      <c r="E1820" s="67">
        <v>3.79</v>
      </c>
      <c r="F1820" s="65" t="s">
        <v>255</v>
      </c>
      <c r="G1820" s="66">
        <v>46270</v>
      </c>
      <c r="H1820">
        <v>40497597</v>
      </c>
      <c r="I1820">
        <v>10</v>
      </c>
      <c r="J1820" s="65" t="s">
        <v>2186</v>
      </c>
      <c r="K1820" s="65" t="s">
        <v>2187</v>
      </c>
      <c r="L1820" s="66">
        <v>46270</v>
      </c>
      <c r="M1820" s="65" t="s">
        <v>261</v>
      </c>
      <c r="N1820" s="65" t="s">
        <v>264</v>
      </c>
      <c r="O1820" s="65" t="s">
        <v>259</v>
      </c>
      <c r="P1820" s="66">
        <v>46270</v>
      </c>
      <c r="Q1820" s="31">
        <f t="shared" si="56"/>
        <v>690</v>
      </c>
      <c r="R1820" s="31">
        <f t="shared" si="57"/>
        <v>918</v>
      </c>
      <c r="S1820" s="29">
        <f>IF($Q1820&lt;Parâmetros!$E$19,$G1820-1,$G1820)</f>
        <v>46270</v>
      </c>
    </row>
    <row r="1821" spans="1:19" ht="15" customHeight="1" x14ac:dyDescent="0.25">
      <c r="A1821" s="122">
        <v>56012</v>
      </c>
      <c r="B1821" s="65" t="s">
        <v>198</v>
      </c>
      <c r="C1821" s="65" t="s">
        <v>262</v>
      </c>
      <c r="D1821" s="66">
        <v>46271</v>
      </c>
      <c r="E1821" s="67">
        <v>6.82</v>
      </c>
      <c r="F1821" s="65" t="s">
        <v>255</v>
      </c>
      <c r="G1821" s="66">
        <v>46271</v>
      </c>
      <c r="H1821">
        <v>40512122</v>
      </c>
      <c r="I1821">
        <v>10</v>
      </c>
      <c r="J1821" s="65" t="s">
        <v>2188</v>
      </c>
      <c r="K1821" s="65" t="s">
        <v>2189</v>
      </c>
      <c r="L1821" s="66">
        <v>46271</v>
      </c>
      <c r="M1821" s="65" t="s">
        <v>261</v>
      </c>
      <c r="N1821" s="65" t="s">
        <v>264</v>
      </c>
      <c r="O1821" s="65" t="s">
        <v>259</v>
      </c>
      <c r="P1821" s="66">
        <v>46271</v>
      </c>
      <c r="Q1821" s="31">
        <f t="shared" si="56"/>
        <v>450</v>
      </c>
      <c r="R1821" s="31">
        <f t="shared" si="57"/>
        <v>860</v>
      </c>
      <c r="S1821" s="29">
        <f>IF($Q1821&lt;Parâmetros!$E$19,$G1821-1,$G1821)</f>
        <v>46271</v>
      </c>
    </row>
    <row r="1822" spans="1:19" ht="15" customHeight="1" x14ac:dyDescent="0.25">
      <c r="A1822" s="122">
        <v>56012</v>
      </c>
      <c r="B1822" s="65" t="s">
        <v>198</v>
      </c>
      <c r="C1822" s="65" t="s">
        <v>262</v>
      </c>
      <c r="D1822" s="66">
        <v>46274</v>
      </c>
      <c r="E1822" s="67">
        <v>2</v>
      </c>
      <c r="F1822" s="65" t="s">
        <v>255</v>
      </c>
      <c r="G1822" s="66">
        <v>46272</v>
      </c>
      <c r="H1822">
        <v>40497598</v>
      </c>
      <c r="I1822">
        <v>10</v>
      </c>
      <c r="J1822" s="65" t="s">
        <v>289</v>
      </c>
      <c r="K1822" s="65" t="s">
        <v>2010</v>
      </c>
      <c r="L1822" s="66">
        <v>46272</v>
      </c>
      <c r="M1822" s="65" t="s">
        <v>261</v>
      </c>
      <c r="N1822" s="65" t="s">
        <v>264</v>
      </c>
      <c r="O1822" s="65" t="s">
        <v>259</v>
      </c>
      <c r="P1822" s="66">
        <v>46274</v>
      </c>
      <c r="Q1822" s="31">
        <f t="shared" si="56"/>
        <v>440</v>
      </c>
      <c r="R1822" s="31">
        <f t="shared" si="57"/>
        <v>560</v>
      </c>
      <c r="S1822" s="29">
        <f>IF($Q1822&lt;Parâmetros!$E$19,$G1822-1,$G1822)</f>
        <v>46272</v>
      </c>
    </row>
    <row r="1823" spans="1:19" ht="15" customHeight="1" x14ac:dyDescent="0.25">
      <c r="A1823" s="122">
        <v>56012</v>
      </c>
      <c r="B1823" s="65" t="s">
        <v>198</v>
      </c>
      <c r="C1823" s="65" t="s">
        <v>262</v>
      </c>
      <c r="D1823" s="66">
        <v>46273</v>
      </c>
      <c r="E1823" s="67">
        <v>1</v>
      </c>
      <c r="F1823" s="65" t="s">
        <v>255</v>
      </c>
      <c r="G1823" s="66">
        <v>46272</v>
      </c>
      <c r="H1823">
        <v>40512790</v>
      </c>
      <c r="I1823">
        <v>10</v>
      </c>
      <c r="J1823" s="65" t="s">
        <v>1045</v>
      </c>
      <c r="K1823" s="65" t="s">
        <v>1488</v>
      </c>
      <c r="L1823" s="66">
        <v>46272</v>
      </c>
      <c r="M1823" s="65" t="s">
        <v>261</v>
      </c>
      <c r="N1823" s="65" t="s">
        <v>264</v>
      </c>
      <c r="O1823" s="65" t="s">
        <v>259</v>
      </c>
      <c r="P1823" s="66">
        <v>46273</v>
      </c>
      <c r="Q1823" s="31">
        <f t="shared" si="56"/>
        <v>570</v>
      </c>
      <c r="R1823" s="31">
        <f t="shared" si="57"/>
        <v>630</v>
      </c>
      <c r="S1823" s="29">
        <f>IF($Q1823&lt;Parâmetros!$E$19,$G1823-1,$G1823)</f>
        <v>46272</v>
      </c>
    </row>
    <row r="1824" spans="1:19" ht="15" customHeight="1" x14ac:dyDescent="0.25">
      <c r="A1824" s="122">
        <v>56012</v>
      </c>
      <c r="B1824" s="65" t="s">
        <v>198</v>
      </c>
      <c r="C1824" s="65" t="s">
        <v>262</v>
      </c>
      <c r="D1824" s="66">
        <v>46274</v>
      </c>
      <c r="E1824" s="67">
        <v>1</v>
      </c>
      <c r="F1824" s="65" t="s">
        <v>255</v>
      </c>
      <c r="G1824" s="66">
        <v>46272</v>
      </c>
      <c r="H1824">
        <v>40512789</v>
      </c>
      <c r="I1824">
        <v>10</v>
      </c>
      <c r="J1824" s="65" t="s">
        <v>2887</v>
      </c>
      <c r="K1824" s="65" t="s">
        <v>2888</v>
      </c>
      <c r="L1824" s="66">
        <v>46272</v>
      </c>
      <c r="M1824" s="65" t="s">
        <v>261</v>
      </c>
      <c r="N1824" s="65" t="s">
        <v>264</v>
      </c>
      <c r="O1824" s="65" t="s">
        <v>259</v>
      </c>
      <c r="P1824" s="66">
        <v>46274</v>
      </c>
      <c r="Q1824" s="31">
        <f t="shared" si="56"/>
        <v>640</v>
      </c>
      <c r="R1824" s="31">
        <f t="shared" si="57"/>
        <v>700</v>
      </c>
      <c r="S1824" s="29">
        <f>IF($Q1824&lt;Parâmetros!$E$19,$G1824-1,$G1824)</f>
        <v>46272</v>
      </c>
    </row>
    <row r="1825" spans="1:19" ht="15" customHeight="1" x14ac:dyDescent="0.25">
      <c r="A1825" s="122">
        <v>56012</v>
      </c>
      <c r="B1825" s="65" t="s">
        <v>198</v>
      </c>
      <c r="C1825" s="65" t="s">
        <v>262</v>
      </c>
      <c r="D1825" s="66">
        <v>46275</v>
      </c>
      <c r="E1825" s="67">
        <v>2.33</v>
      </c>
      <c r="F1825" s="65" t="s">
        <v>255</v>
      </c>
      <c r="G1825" s="66">
        <v>46272</v>
      </c>
      <c r="H1825">
        <v>40470256</v>
      </c>
      <c r="I1825">
        <v>40</v>
      </c>
      <c r="J1825" s="65" t="s">
        <v>1053</v>
      </c>
      <c r="K1825" s="65" t="s">
        <v>297</v>
      </c>
      <c r="L1825" s="66">
        <v>46272</v>
      </c>
      <c r="M1825" s="65" t="s">
        <v>261</v>
      </c>
      <c r="N1825" s="65" t="s">
        <v>264</v>
      </c>
      <c r="O1825" s="65" t="s">
        <v>259</v>
      </c>
      <c r="P1825" s="66">
        <v>46275</v>
      </c>
      <c r="Q1825" s="31">
        <f t="shared" si="56"/>
        <v>780</v>
      </c>
      <c r="R1825" s="31">
        <f t="shared" si="57"/>
        <v>920</v>
      </c>
      <c r="S1825" s="29">
        <f>IF($Q1825&lt;Parâmetros!$E$19,$G1825-1,$G1825)</f>
        <v>46272</v>
      </c>
    </row>
    <row r="1826" spans="1:19" ht="15" customHeight="1" x14ac:dyDescent="0.25">
      <c r="A1826" s="122">
        <v>56012</v>
      </c>
      <c r="B1826" s="65" t="s">
        <v>198</v>
      </c>
      <c r="C1826" s="65" t="s">
        <v>262</v>
      </c>
      <c r="D1826" s="66">
        <v>46273</v>
      </c>
      <c r="E1826" s="67">
        <v>25.99</v>
      </c>
      <c r="F1826" s="65" t="s">
        <v>255</v>
      </c>
      <c r="G1826" s="66">
        <v>46272</v>
      </c>
      <c r="H1826">
        <v>40470256</v>
      </c>
      <c r="I1826">
        <v>60</v>
      </c>
      <c r="J1826" s="65" t="s">
        <v>534</v>
      </c>
      <c r="K1826" s="65" t="s">
        <v>2889</v>
      </c>
      <c r="L1826" s="66">
        <v>46273</v>
      </c>
      <c r="M1826" s="65" t="s">
        <v>261</v>
      </c>
      <c r="N1826" s="65" t="s">
        <v>264</v>
      </c>
      <c r="O1826" s="65" t="s">
        <v>259</v>
      </c>
      <c r="P1826" s="66">
        <v>46273</v>
      </c>
      <c r="Q1826" s="31">
        <f t="shared" si="56"/>
        <v>780</v>
      </c>
      <c r="R1826" s="31">
        <f t="shared" si="57"/>
        <v>900</v>
      </c>
      <c r="S1826" s="29">
        <f>IF($Q1826&lt;Parâmetros!$E$19,$G1826-1,$G1826)</f>
        <v>46272</v>
      </c>
    </row>
    <row r="1827" spans="1:19" ht="15" customHeight="1" x14ac:dyDescent="0.25">
      <c r="A1827" s="122">
        <v>56012</v>
      </c>
      <c r="B1827" s="65" t="s">
        <v>198</v>
      </c>
      <c r="C1827" s="65" t="s">
        <v>262</v>
      </c>
      <c r="D1827" s="66">
        <v>46273</v>
      </c>
      <c r="E1827" s="67">
        <v>-25.99</v>
      </c>
      <c r="F1827" s="65" t="s">
        <v>255</v>
      </c>
      <c r="G1827" s="66">
        <v>46272</v>
      </c>
      <c r="H1827">
        <v>40470256</v>
      </c>
      <c r="I1827">
        <v>60</v>
      </c>
      <c r="J1827" s="65" t="s">
        <v>534</v>
      </c>
      <c r="K1827" s="65" t="s">
        <v>2889</v>
      </c>
      <c r="L1827" s="66">
        <v>46273</v>
      </c>
      <c r="M1827" s="65" t="s">
        <v>261</v>
      </c>
      <c r="N1827" s="65" t="s">
        <v>264</v>
      </c>
      <c r="O1827" s="65" t="s">
        <v>312</v>
      </c>
      <c r="P1827" s="66">
        <v>46274</v>
      </c>
      <c r="Q1827" s="31">
        <f t="shared" si="56"/>
        <v>780</v>
      </c>
      <c r="R1827" s="31">
        <f t="shared" si="57"/>
        <v>900</v>
      </c>
      <c r="S1827" s="29">
        <f>IF($Q1827&lt;Parâmetros!$E$19,$G1827-1,$G1827)</f>
        <v>46272</v>
      </c>
    </row>
    <row r="1828" spans="1:19" ht="15" customHeight="1" x14ac:dyDescent="0.25">
      <c r="A1828" s="122">
        <v>56012</v>
      </c>
      <c r="B1828" s="65" t="s">
        <v>198</v>
      </c>
      <c r="C1828" s="65" t="s">
        <v>262</v>
      </c>
      <c r="D1828" s="66">
        <v>46275</v>
      </c>
      <c r="E1828" s="67">
        <v>3.34</v>
      </c>
      <c r="F1828" s="65" t="s">
        <v>255</v>
      </c>
      <c r="G1828" s="66">
        <v>46274</v>
      </c>
      <c r="H1828">
        <v>40505867</v>
      </c>
      <c r="I1828">
        <v>30</v>
      </c>
      <c r="J1828" s="65" t="s">
        <v>293</v>
      </c>
      <c r="K1828" s="65" t="s">
        <v>3173</v>
      </c>
      <c r="L1828" s="66">
        <v>46274</v>
      </c>
      <c r="M1828" s="65" t="s">
        <v>261</v>
      </c>
      <c r="N1828" s="65" t="s">
        <v>264</v>
      </c>
      <c r="O1828" s="65" t="s">
        <v>259</v>
      </c>
      <c r="P1828" s="66">
        <v>46275</v>
      </c>
      <c r="Q1828" s="31">
        <f t="shared" si="56"/>
        <v>450</v>
      </c>
      <c r="R1828" s="31">
        <f t="shared" si="57"/>
        <v>650</v>
      </c>
      <c r="S1828" s="29">
        <f>IF($Q1828&lt;Parâmetros!$E$19,$G1828-1,$G1828)</f>
        <v>46274</v>
      </c>
    </row>
    <row r="1829" spans="1:19" ht="15" customHeight="1" x14ac:dyDescent="0.25">
      <c r="A1829" s="122">
        <v>56012</v>
      </c>
      <c r="B1829" s="65" t="s">
        <v>198</v>
      </c>
      <c r="C1829" s="65" t="s">
        <v>262</v>
      </c>
      <c r="D1829" s="66">
        <v>46275</v>
      </c>
      <c r="E1829" s="67">
        <v>2.83</v>
      </c>
      <c r="F1829" s="65" t="s">
        <v>255</v>
      </c>
      <c r="G1829" s="66">
        <v>46274</v>
      </c>
      <c r="H1829">
        <v>40513051</v>
      </c>
      <c r="I1829">
        <v>30</v>
      </c>
      <c r="J1829" s="65" t="s">
        <v>335</v>
      </c>
      <c r="K1829" s="65" t="s">
        <v>297</v>
      </c>
      <c r="L1829" s="66">
        <v>46274</v>
      </c>
      <c r="M1829" s="65" t="s">
        <v>261</v>
      </c>
      <c r="N1829" s="65" t="s">
        <v>264</v>
      </c>
      <c r="O1829" s="65" t="s">
        <v>259</v>
      </c>
      <c r="P1829" s="66">
        <v>46275</v>
      </c>
      <c r="Q1829" s="31">
        <f t="shared" si="56"/>
        <v>750</v>
      </c>
      <c r="R1829" s="31">
        <f t="shared" si="57"/>
        <v>920</v>
      </c>
      <c r="S1829" s="29">
        <f>IF($Q1829&lt;Parâmetros!$E$19,$G1829-1,$G1829)</f>
        <v>46274</v>
      </c>
    </row>
    <row r="1830" spans="1:19" ht="15" customHeight="1" x14ac:dyDescent="0.25">
      <c r="A1830" s="122">
        <v>56012</v>
      </c>
      <c r="B1830" s="65" t="s">
        <v>198</v>
      </c>
      <c r="C1830" s="65" t="s">
        <v>262</v>
      </c>
      <c r="D1830" s="66">
        <v>46275</v>
      </c>
      <c r="E1830" s="67">
        <v>3.49</v>
      </c>
      <c r="F1830" s="65" t="s">
        <v>255</v>
      </c>
      <c r="G1830" s="66">
        <v>46275</v>
      </c>
      <c r="H1830">
        <v>40513314</v>
      </c>
      <c r="I1830">
        <v>10</v>
      </c>
      <c r="J1830" s="65" t="s">
        <v>3174</v>
      </c>
      <c r="K1830" s="65" t="s">
        <v>3175</v>
      </c>
      <c r="L1830" s="66">
        <v>46275</v>
      </c>
      <c r="M1830" s="65" t="s">
        <v>261</v>
      </c>
      <c r="N1830">
        <v>3012986</v>
      </c>
      <c r="O1830" s="65" t="s">
        <v>259</v>
      </c>
      <c r="P1830" s="66">
        <v>46275</v>
      </c>
      <c r="Q1830" s="31">
        <f t="shared" si="56"/>
        <v>440</v>
      </c>
      <c r="R1830" s="31">
        <f t="shared" si="57"/>
        <v>650</v>
      </c>
      <c r="S1830" s="29">
        <f>IF($Q1830&lt;Parâmetros!$E$19,$G1830-1,$G1830)</f>
        <v>46275</v>
      </c>
    </row>
    <row r="1831" spans="1:19" ht="15" customHeight="1" x14ac:dyDescent="0.25">
      <c r="A1831" s="122">
        <v>56012</v>
      </c>
      <c r="B1831" s="65" t="s">
        <v>198</v>
      </c>
      <c r="C1831" s="65" t="s">
        <v>262</v>
      </c>
      <c r="D1831" s="66">
        <v>46275</v>
      </c>
      <c r="E1831" s="67">
        <v>0.99</v>
      </c>
      <c r="F1831" s="65" t="s">
        <v>255</v>
      </c>
      <c r="G1831" s="66">
        <v>46275</v>
      </c>
      <c r="H1831">
        <v>40513709</v>
      </c>
      <c r="I1831">
        <v>10</v>
      </c>
      <c r="J1831" s="65" t="s">
        <v>3176</v>
      </c>
      <c r="K1831" s="65" t="s">
        <v>294</v>
      </c>
      <c r="L1831" s="66">
        <v>46275</v>
      </c>
      <c r="M1831" s="65" t="s">
        <v>261</v>
      </c>
      <c r="N1831" s="65" t="s">
        <v>264</v>
      </c>
      <c r="O1831" s="65" t="s">
        <v>259</v>
      </c>
      <c r="P1831" s="66">
        <v>46275</v>
      </c>
      <c r="Q1831" s="31">
        <f t="shared" si="56"/>
        <v>660</v>
      </c>
      <c r="R1831" s="31">
        <f t="shared" si="57"/>
        <v>720</v>
      </c>
      <c r="S1831" s="29">
        <f>IF($Q1831&lt;Parâmetros!$E$19,$G1831-1,$G1831)</f>
        <v>46275</v>
      </c>
    </row>
    <row r="1832" spans="1:19" ht="15" customHeight="1" x14ac:dyDescent="0.25">
      <c r="A1832" s="122">
        <v>56012</v>
      </c>
      <c r="B1832" s="65" t="s">
        <v>198</v>
      </c>
      <c r="C1832" s="65" t="s">
        <v>262</v>
      </c>
      <c r="D1832" s="66">
        <v>46275</v>
      </c>
      <c r="E1832" s="67">
        <v>1.75</v>
      </c>
      <c r="F1832" s="65" t="s">
        <v>255</v>
      </c>
      <c r="G1832" s="66">
        <v>46275</v>
      </c>
      <c r="H1832">
        <v>40513725</v>
      </c>
      <c r="I1832">
        <v>10</v>
      </c>
      <c r="J1832" s="65" t="s">
        <v>3177</v>
      </c>
      <c r="K1832" s="65" t="s">
        <v>321</v>
      </c>
      <c r="L1832" s="66">
        <v>46275</v>
      </c>
      <c r="M1832" s="65" t="s">
        <v>261</v>
      </c>
      <c r="N1832" s="65" t="s">
        <v>264</v>
      </c>
      <c r="O1832" s="65" t="s">
        <v>259</v>
      </c>
      <c r="P1832" s="66">
        <v>46275</v>
      </c>
      <c r="Q1832" s="31">
        <f t="shared" si="56"/>
        <v>795</v>
      </c>
      <c r="R1832" s="31">
        <f t="shared" si="57"/>
        <v>900</v>
      </c>
      <c r="S1832" s="29">
        <f>IF($Q1832&lt;Parâmetros!$E$19,$G1832-1,$G1832)</f>
        <v>46275</v>
      </c>
    </row>
    <row r="1833" spans="1:19" ht="15" customHeight="1" x14ac:dyDescent="0.25">
      <c r="A1833" s="122">
        <v>56012</v>
      </c>
      <c r="B1833" s="65" t="s">
        <v>198</v>
      </c>
      <c r="C1833" s="65" t="s">
        <v>262</v>
      </c>
      <c r="D1833" s="66">
        <v>46276</v>
      </c>
      <c r="E1833" s="67">
        <v>4.5</v>
      </c>
      <c r="F1833" s="65" t="s">
        <v>255</v>
      </c>
      <c r="G1833" s="66">
        <v>46276</v>
      </c>
      <c r="H1833">
        <v>40496567</v>
      </c>
      <c r="I1833">
        <v>10</v>
      </c>
      <c r="J1833" s="65" t="s">
        <v>3510</v>
      </c>
      <c r="K1833" s="65" t="s">
        <v>3511</v>
      </c>
      <c r="L1833" s="66">
        <v>46276</v>
      </c>
      <c r="M1833" s="65" t="s">
        <v>261</v>
      </c>
      <c r="N1833">
        <v>3010404</v>
      </c>
      <c r="O1833" s="65" t="s">
        <v>259</v>
      </c>
      <c r="P1833" s="66">
        <v>46276</v>
      </c>
      <c r="Q1833" s="31">
        <f t="shared" si="56"/>
        <v>440</v>
      </c>
      <c r="R1833" s="31">
        <f t="shared" si="57"/>
        <v>710</v>
      </c>
      <c r="S1833" s="29">
        <f>IF($Q1833&lt;Parâmetros!$E$19,$G1833-1,$G1833)</f>
        <v>46276</v>
      </c>
    </row>
    <row r="1834" spans="1:19" ht="15" customHeight="1" x14ac:dyDescent="0.25">
      <c r="A1834" s="122">
        <v>56012</v>
      </c>
      <c r="B1834" s="65" t="s">
        <v>198</v>
      </c>
      <c r="C1834" s="65" t="s">
        <v>262</v>
      </c>
      <c r="D1834" s="66">
        <v>46276</v>
      </c>
      <c r="E1834" s="67">
        <v>3.17</v>
      </c>
      <c r="F1834" s="65" t="s">
        <v>255</v>
      </c>
      <c r="G1834" s="66">
        <v>46276</v>
      </c>
      <c r="H1834">
        <v>40514102</v>
      </c>
      <c r="I1834">
        <v>10</v>
      </c>
      <c r="J1834" s="65" t="s">
        <v>2759</v>
      </c>
      <c r="K1834" s="65" t="s">
        <v>3512</v>
      </c>
      <c r="L1834" s="66">
        <v>46276</v>
      </c>
      <c r="M1834" s="65" t="s">
        <v>261</v>
      </c>
      <c r="N1834" s="65" t="s">
        <v>264</v>
      </c>
      <c r="O1834" s="65" t="s">
        <v>259</v>
      </c>
      <c r="P1834" s="66">
        <v>46276</v>
      </c>
      <c r="Q1834" s="31">
        <f t="shared" si="56"/>
        <v>720</v>
      </c>
      <c r="R1834" s="31">
        <f t="shared" si="57"/>
        <v>910</v>
      </c>
      <c r="S1834" s="29">
        <f>IF($Q1834&lt;Parâmetros!$E$19,$G1834-1,$G1834)</f>
        <v>46276</v>
      </c>
    </row>
    <row r="1835" spans="1:19" ht="15" customHeight="1" x14ac:dyDescent="0.25">
      <c r="A1835" s="122">
        <v>56030</v>
      </c>
      <c r="B1835" s="65" t="s">
        <v>284</v>
      </c>
      <c r="C1835" s="65" t="s">
        <v>285</v>
      </c>
      <c r="D1835" s="66">
        <v>46266</v>
      </c>
      <c r="E1835" s="67">
        <v>4.2699999999999996</v>
      </c>
      <c r="F1835" s="65" t="s">
        <v>255</v>
      </c>
      <c r="G1835" s="66">
        <v>46265</v>
      </c>
      <c r="H1835">
        <v>40510419</v>
      </c>
      <c r="I1835">
        <v>10</v>
      </c>
      <c r="J1835" s="65" t="s">
        <v>666</v>
      </c>
      <c r="K1835" s="65" t="s">
        <v>667</v>
      </c>
      <c r="L1835" s="66">
        <v>46265</v>
      </c>
      <c r="M1835" s="65" t="s">
        <v>261</v>
      </c>
      <c r="N1835" s="65" t="s">
        <v>264</v>
      </c>
      <c r="O1835" s="65" t="s">
        <v>259</v>
      </c>
      <c r="P1835" s="66">
        <v>46266</v>
      </c>
      <c r="Q1835" s="31">
        <f t="shared" si="56"/>
        <v>433</v>
      </c>
      <c r="R1835" s="31">
        <f t="shared" si="57"/>
        <v>689</v>
      </c>
      <c r="S1835" s="29">
        <f>IF($Q1835&lt;Parâmetros!$E$19,$G1835-1,$G1835)</f>
        <v>46265</v>
      </c>
    </row>
    <row r="1836" spans="1:19" ht="15" customHeight="1" x14ac:dyDescent="0.25">
      <c r="A1836" s="122">
        <v>56030</v>
      </c>
      <c r="B1836" s="65" t="s">
        <v>284</v>
      </c>
      <c r="C1836" s="65" t="s">
        <v>285</v>
      </c>
      <c r="D1836" s="66">
        <v>46266</v>
      </c>
      <c r="E1836" s="67">
        <v>0.7</v>
      </c>
      <c r="F1836" s="65" t="s">
        <v>255</v>
      </c>
      <c r="G1836" s="66">
        <v>46265</v>
      </c>
      <c r="H1836">
        <v>40499094</v>
      </c>
      <c r="I1836">
        <v>10</v>
      </c>
      <c r="J1836" s="65" t="s">
        <v>319</v>
      </c>
      <c r="K1836" s="65" t="s">
        <v>668</v>
      </c>
      <c r="L1836" s="66">
        <v>46265</v>
      </c>
      <c r="M1836" s="65" t="s">
        <v>258</v>
      </c>
      <c r="N1836">
        <v>3012383</v>
      </c>
      <c r="O1836" s="65" t="s">
        <v>259</v>
      </c>
      <c r="P1836" s="66">
        <v>46266</v>
      </c>
      <c r="Q1836" s="31">
        <f t="shared" si="56"/>
        <v>758</v>
      </c>
      <c r="R1836" s="31">
        <f t="shared" si="57"/>
        <v>800</v>
      </c>
      <c r="S1836" s="29">
        <f>IF($Q1836&lt;Parâmetros!$E$19,$G1836-1,$G1836)</f>
        <v>46265</v>
      </c>
    </row>
    <row r="1837" spans="1:19" ht="15" customHeight="1" x14ac:dyDescent="0.25">
      <c r="A1837" s="122">
        <v>56030</v>
      </c>
      <c r="B1837" s="65" t="s">
        <v>284</v>
      </c>
      <c r="C1837" s="65" t="s">
        <v>285</v>
      </c>
      <c r="D1837" s="66">
        <v>46266</v>
      </c>
      <c r="E1837" s="67">
        <v>0.48</v>
      </c>
      <c r="F1837" s="65" t="s">
        <v>255</v>
      </c>
      <c r="G1837" s="66">
        <v>46265</v>
      </c>
      <c r="H1837">
        <v>40499091</v>
      </c>
      <c r="I1837">
        <v>10</v>
      </c>
      <c r="J1837" s="65" t="s">
        <v>669</v>
      </c>
      <c r="K1837" s="65" t="s">
        <v>356</v>
      </c>
      <c r="L1837" s="66">
        <v>46265</v>
      </c>
      <c r="M1837" s="65" t="s">
        <v>258</v>
      </c>
      <c r="N1837">
        <v>3006415</v>
      </c>
      <c r="O1837" s="65" t="s">
        <v>259</v>
      </c>
      <c r="P1837" s="66">
        <v>46266</v>
      </c>
      <c r="Q1837" s="31">
        <f t="shared" si="56"/>
        <v>811</v>
      </c>
      <c r="R1837" s="31">
        <f t="shared" si="57"/>
        <v>840</v>
      </c>
      <c r="S1837" s="29">
        <f>IF($Q1837&lt;Parâmetros!$E$19,$G1837-1,$G1837)</f>
        <v>46265</v>
      </c>
    </row>
    <row r="1838" spans="1:19" ht="15" customHeight="1" x14ac:dyDescent="0.25">
      <c r="A1838" s="122">
        <v>56030</v>
      </c>
      <c r="B1838" s="65" t="s">
        <v>284</v>
      </c>
      <c r="C1838" s="65" t="s">
        <v>285</v>
      </c>
      <c r="D1838" s="66">
        <v>46266</v>
      </c>
      <c r="E1838" s="67">
        <v>0.59</v>
      </c>
      <c r="F1838" s="65" t="s">
        <v>255</v>
      </c>
      <c r="G1838" s="66">
        <v>46265</v>
      </c>
      <c r="H1838">
        <v>40499090</v>
      </c>
      <c r="I1838">
        <v>10</v>
      </c>
      <c r="J1838" s="65" t="s">
        <v>670</v>
      </c>
      <c r="K1838" s="65" t="s">
        <v>671</v>
      </c>
      <c r="L1838" s="66">
        <v>46265</v>
      </c>
      <c r="M1838" s="65" t="s">
        <v>258</v>
      </c>
      <c r="N1838">
        <v>3006414</v>
      </c>
      <c r="O1838" s="65" t="s">
        <v>259</v>
      </c>
      <c r="P1838" s="66">
        <v>46266</v>
      </c>
      <c r="Q1838" s="31">
        <f t="shared" si="56"/>
        <v>850</v>
      </c>
      <c r="R1838" s="31">
        <f t="shared" si="57"/>
        <v>885</v>
      </c>
      <c r="S1838" s="29">
        <f>IF($Q1838&lt;Parâmetros!$E$19,$G1838-1,$G1838)</f>
        <v>46265</v>
      </c>
    </row>
    <row r="1839" spans="1:19" ht="15" customHeight="1" x14ac:dyDescent="0.25">
      <c r="A1839" s="122">
        <v>56030</v>
      </c>
      <c r="B1839" s="65" t="s">
        <v>284</v>
      </c>
      <c r="C1839" s="65" t="s">
        <v>285</v>
      </c>
      <c r="D1839" s="66">
        <v>46266</v>
      </c>
      <c r="E1839" s="67">
        <v>0.34</v>
      </c>
      <c r="F1839" s="65" t="s">
        <v>255</v>
      </c>
      <c r="G1839" s="66">
        <v>46265</v>
      </c>
      <c r="H1839">
        <v>40499097</v>
      </c>
      <c r="I1839">
        <v>10</v>
      </c>
      <c r="J1839" s="65" t="s">
        <v>672</v>
      </c>
      <c r="K1839" s="65" t="s">
        <v>673</v>
      </c>
      <c r="L1839" s="66">
        <v>46265</v>
      </c>
      <c r="M1839" s="65" t="s">
        <v>258</v>
      </c>
      <c r="N1839">
        <v>3012678</v>
      </c>
      <c r="O1839" s="65" t="s">
        <v>259</v>
      </c>
      <c r="P1839" s="66">
        <v>46266</v>
      </c>
      <c r="Q1839" s="31">
        <f t="shared" si="56"/>
        <v>900</v>
      </c>
      <c r="R1839" s="31">
        <f t="shared" si="57"/>
        <v>920</v>
      </c>
      <c r="S1839" s="29">
        <f>IF($Q1839&lt;Parâmetros!$E$19,$G1839-1,$G1839)</f>
        <v>46265</v>
      </c>
    </row>
    <row r="1840" spans="1:19" ht="15" customHeight="1" x14ac:dyDescent="0.25">
      <c r="A1840" s="122">
        <v>56030</v>
      </c>
      <c r="B1840" s="65" t="s">
        <v>284</v>
      </c>
      <c r="C1840" s="65" t="s">
        <v>285</v>
      </c>
      <c r="D1840" s="66">
        <v>46266</v>
      </c>
      <c r="E1840" s="67">
        <v>0.26</v>
      </c>
      <c r="F1840" s="65" t="s">
        <v>255</v>
      </c>
      <c r="G1840" s="66">
        <v>46265</v>
      </c>
      <c r="H1840">
        <v>40499098</v>
      </c>
      <c r="I1840">
        <v>10</v>
      </c>
      <c r="J1840" s="65" t="s">
        <v>674</v>
      </c>
      <c r="K1840" s="65" t="s">
        <v>675</v>
      </c>
      <c r="L1840" s="66">
        <v>46265</v>
      </c>
      <c r="M1840" s="65" t="s">
        <v>258</v>
      </c>
      <c r="N1840">
        <v>3011736</v>
      </c>
      <c r="O1840" s="65" t="s">
        <v>259</v>
      </c>
      <c r="P1840" s="66">
        <v>46266</v>
      </c>
      <c r="Q1840" s="31">
        <f t="shared" si="56"/>
        <v>930</v>
      </c>
      <c r="R1840" s="31">
        <f t="shared" si="57"/>
        <v>945</v>
      </c>
      <c r="S1840" s="29">
        <f>IF($Q1840&lt;Parâmetros!$E$19,$G1840-1,$G1840)</f>
        <v>46265</v>
      </c>
    </row>
    <row r="1841" spans="1:19" ht="15" customHeight="1" x14ac:dyDescent="0.25">
      <c r="A1841" s="122">
        <v>56030</v>
      </c>
      <c r="B1841" s="65" t="s">
        <v>284</v>
      </c>
      <c r="C1841" s="65" t="s">
        <v>285</v>
      </c>
      <c r="D1841" s="66">
        <v>46266</v>
      </c>
      <c r="E1841" s="67">
        <v>0.33</v>
      </c>
      <c r="F1841" s="65" t="s">
        <v>255</v>
      </c>
      <c r="G1841" s="66">
        <v>46265</v>
      </c>
      <c r="H1841">
        <v>40499099</v>
      </c>
      <c r="I1841">
        <v>10</v>
      </c>
      <c r="J1841" s="65" t="s">
        <v>676</v>
      </c>
      <c r="K1841" s="65" t="s">
        <v>677</v>
      </c>
      <c r="L1841" s="66">
        <v>46265</v>
      </c>
      <c r="M1841" s="65" t="s">
        <v>258</v>
      </c>
      <c r="N1841">
        <v>3009930</v>
      </c>
      <c r="O1841" s="65" t="s">
        <v>259</v>
      </c>
      <c r="P1841" s="66">
        <v>46266</v>
      </c>
      <c r="Q1841" s="31">
        <f t="shared" si="56"/>
        <v>950</v>
      </c>
      <c r="R1841" s="31">
        <f t="shared" si="57"/>
        <v>970</v>
      </c>
      <c r="S1841" s="29">
        <f>IF($Q1841&lt;Parâmetros!$E$19,$G1841-1,$G1841)</f>
        <v>46265</v>
      </c>
    </row>
    <row r="1842" spans="1:19" ht="15" customHeight="1" x14ac:dyDescent="0.25">
      <c r="A1842" s="122">
        <v>56030</v>
      </c>
      <c r="B1842" s="65" t="s">
        <v>284</v>
      </c>
      <c r="C1842" s="65" t="s">
        <v>285</v>
      </c>
      <c r="D1842" s="66">
        <v>46266</v>
      </c>
      <c r="E1842" s="67">
        <v>0.16</v>
      </c>
      <c r="F1842" s="65" t="s">
        <v>255</v>
      </c>
      <c r="G1842" s="66">
        <v>46265</v>
      </c>
      <c r="H1842">
        <v>40499092</v>
      </c>
      <c r="I1842">
        <v>10</v>
      </c>
      <c r="J1842" s="65" t="s">
        <v>678</v>
      </c>
      <c r="K1842" s="65" t="s">
        <v>679</v>
      </c>
      <c r="L1842" s="66">
        <v>46265</v>
      </c>
      <c r="M1842" s="65" t="s">
        <v>258</v>
      </c>
      <c r="N1842">
        <v>3007023</v>
      </c>
      <c r="O1842" s="65" t="s">
        <v>259</v>
      </c>
      <c r="P1842" s="66">
        <v>46266</v>
      </c>
      <c r="Q1842" s="31">
        <f t="shared" si="56"/>
        <v>975</v>
      </c>
      <c r="R1842" s="31">
        <f t="shared" si="57"/>
        <v>985</v>
      </c>
      <c r="S1842" s="29">
        <f>IF($Q1842&lt;Parâmetros!$E$19,$G1842-1,$G1842)</f>
        <v>46265</v>
      </c>
    </row>
    <row r="1843" spans="1:19" ht="15" customHeight="1" x14ac:dyDescent="0.25">
      <c r="A1843" s="122">
        <v>56030</v>
      </c>
      <c r="B1843" s="65" t="s">
        <v>284</v>
      </c>
      <c r="C1843" s="65" t="s">
        <v>285</v>
      </c>
      <c r="D1843" s="66">
        <v>46266</v>
      </c>
      <c r="E1843" s="67">
        <v>0.19</v>
      </c>
      <c r="F1843" s="65" t="s">
        <v>255</v>
      </c>
      <c r="G1843" s="66">
        <v>46265</v>
      </c>
      <c r="H1843">
        <v>40499089</v>
      </c>
      <c r="I1843">
        <v>10</v>
      </c>
      <c r="J1843" s="65" t="s">
        <v>680</v>
      </c>
      <c r="K1843" s="65" t="s">
        <v>681</v>
      </c>
      <c r="L1843" s="66">
        <v>46265</v>
      </c>
      <c r="M1843" s="65" t="s">
        <v>258</v>
      </c>
      <c r="N1843">
        <v>3006411</v>
      </c>
      <c r="O1843" s="65" t="s">
        <v>259</v>
      </c>
      <c r="P1843" s="66">
        <v>46266</v>
      </c>
      <c r="Q1843" s="31">
        <f t="shared" si="56"/>
        <v>990</v>
      </c>
      <c r="R1843" s="31">
        <f t="shared" si="57"/>
        <v>1001</v>
      </c>
      <c r="S1843" s="29">
        <f>IF($Q1843&lt;Parâmetros!$E$19,$G1843-1,$G1843)</f>
        <v>46265</v>
      </c>
    </row>
    <row r="1844" spans="1:19" ht="15" customHeight="1" x14ac:dyDescent="0.25">
      <c r="A1844" s="122">
        <v>56030</v>
      </c>
      <c r="B1844" s="65" t="s">
        <v>284</v>
      </c>
      <c r="C1844" s="65" t="s">
        <v>285</v>
      </c>
      <c r="D1844" s="66">
        <v>46267</v>
      </c>
      <c r="E1844" s="67">
        <v>4.22</v>
      </c>
      <c r="F1844" s="65" t="s">
        <v>255</v>
      </c>
      <c r="G1844" s="66">
        <v>46266</v>
      </c>
      <c r="H1844">
        <v>40499934</v>
      </c>
      <c r="I1844">
        <v>10</v>
      </c>
      <c r="J1844" s="65" t="s">
        <v>832</v>
      </c>
      <c r="K1844" s="65" t="s">
        <v>833</v>
      </c>
      <c r="L1844" s="66">
        <v>46266</v>
      </c>
      <c r="M1844" s="65" t="s">
        <v>261</v>
      </c>
      <c r="N1844" s="65" t="s">
        <v>264</v>
      </c>
      <c r="O1844" s="65" t="s">
        <v>259</v>
      </c>
      <c r="P1844" s="66">
        <v>46267</v>
      </c>
      <c r="Q1844" s="31">
        <f t="shared" si="56"/>
        <v>433</v>
      </c>
      <c r="R1844" s="31">
        <f t="shared" si="57"/>
        <v>686</v>
      </c>
      <c r="S1844" s="29">
        <f>IF($Q1844&lt;Parâmetros!$E$19,$G1844-1,$G1844)</f>
        <v>46266</v>
      </c>
    </row>
    <row r="1845" spans="1:19" ht="15" customHeight="1" x14ac:dyDescent="0.25">
      <c r="A1845" s="122">
        <v>56030</v>
      </c>
      <c r="B1845" s="65" t="s">
        <v>284</v>
      </c>
      <c r="C1845" s="65" t="s">
        <v>285</v>
      </c>
      <c r="D1845" s="66">
        <v>46267</v>
      </c>
      <c r="E1845" s="67">
        <v>0.97</v>
      </c>
      <c r="F1845" s="65" t="s">
        <v>255</v>
      </c>
      <c r="G1845" s="66">
        <v>46266</v>
      </c>
      <c r="H1845">
        <v>40510724</v>
      </c>
      <c r="I1845">
        <v>20</v>
      </c>
      <c r="J1845" s="65" t="s">
        <v>834</v>
      </c>
      <c r="K1845" s="65" t="s">
        <v>835</v>
      </c>
      <c r="L1845" s="66">
        <v>46266</v>
      </c>
      <c r="M1845" s="65" t="s">
        <v>261</v>
      </c>
      <c r="N1845">
        <v>3013430</v>
      </c>
      <c r="O1845" s="65" t="s">
        <v>259</v>
      </c>
      <c r="P1845" s="66">
        <v>46267</v>
      </c>
      <c r="Q1845" s="31">
        <f t="shared" si="56"/>
        <v>761</v>
      </c>
      <c r="R1845" s="31">
        <f t="shared" si="57"/>
        <v>820</v>
      </c>
      <c r="S1845" s="29">
        <f>IF($Q1845&lt;Parâmetros!$E$19,$G1845-1,$G1845)</f>
        <v>46266</v>
      </c>
    </row>
    <row r="1846" spans="1:19" ht="15" customHeight="1" x14ac:dyDescent="0.25">
      <c r="A1846" s="122">
        <v>56030</v>
      </c>
      <c r="B1846" s="65" t="s">
        <v>284</v>
      </c>
      <c r="C1846" s="65" t="s">
        <v>285</v>
      </c>
      <c r="D1846" s="66">
        <v>46267</v>
      </c>
      <c r="E1846" s="67">
        <v>0.33</v>
      </c>
      <c r="F1846" s="65" t="s">
        <v>255</v>
      </c>
      <c r="G1846" s="66">
        <v>46266</v>
      </c>
      <c r="H1846">
        <v>40499088</v>
      </c>
      <c r="I1846">
        <v>10</v>
      </c>
      <c r="J1846" s="65" t="s">
        <v>836</v>
      </c>
      <c r="K1846" s="65" t="s">
        <v>837</v>
      </c>
      <c r="L1846" s="66">
        <v>46266</v>
      </c>
      <c r="M1846" s="65" t="s">
        <v>258</v>
      </c>
      <c r="N1846">
        <v>3006413</v>
      </c>
      <c r="O1846" s="65" t="s">
        <v>259</v>
      </c>
      <c r="P1846" s="66">
        <v>46267</v>
      </c>
      <c r="Q1846" s="31">
        <f t="shared" si="56"/>
        <v>830</v>
      </c>
      <c r="R1846" s="31">
        <f t="shared" si="57"/>
        <v>850</v>
      </c>
      <c r="S1846" s="29">
        <f>IF($Q1846&lt;Parâmetros!$E$19,$G1846-1,$G1846)</f>
        <v>46266</v>
      </c>
    </row>
    <row r="1847" spans="1:19" ht="15" customHeight="1" x14ac:dyDescent="0.25">
      <c r="A1847" s="122">
        <v>56030</v>
      </c>
      <c r="B1847" s="65" t="s">
        <v>284</v>
      </c>
      <c r="C1847" s="65" t="s">
        <v>285</v>
      </c>
      <c r="D1847" s="66">
        <v>46267</v>
      </c>
      <c r="E1847" s="67">
        <v>0.15</v>
      </c>
      <c r="F1847" s="65" t="s">
        <v>255</v>
      </c>
      <c r="G1847" s="66">
        <v>46266</v>
      </c>
      <c r="H1847">
        <v>40499100</v>
      </c>
      <c r="I1847">
        <v>10</v>
      </c>
      <c r="J1847" s="65" t="s">
        <v>838</v>
      </c>
      <c r="K1847" s="65" t="s">
        <v>839</v>
      </c>
      <c r="L1847" s="66">
        <v>46266</v>
      </c>
      <c r="M1847" s="65" t="s">
        <v>258</v>
      </c>
      <c r="N1847">
        <v>3010529</v>
      </c>
      <c r="O1847" s="65" t="s">
        <v>259</v>
      </c>
      <c r="P1847" s="66">
        <v>46267</v>
      </c>
      <c r="Q1847" s="31">
        <f t="shared" si="56"/>
        <v>855</v>
      </c>
      <c r="R1847" s="31">
        <f t="shared" si="57"/>
        <v>865</v>
      </c>
      <c r="S1847" s="29">
        <f>IF($Q1847&lt;Parâmetros!$E$19,$G1847-1,$G1847)</f>
        <v>46266</v>
      </c>
    </row>
    <row r="1848" spans="1:19" ht="15" customHeight="1" x14ac:dyDescent="0.25">
      <c r="A1848" s="122">
        <v>56030</v>
      </c>
      <c r="B1848" s="65" t="s">
        <v>284</v>
      </c>
      <c r="C1848" s="65" t="s">
        <v>285</v>
      </c>
      <c r="D1848" s="66">
        <v>46267</v>
      </c>
      <c r="E1848" s="67">
        <v>0.25</v>
      </c>
      <c r="F1848" s="65" t="s">
        <v>255</v>
      </c>
      <c r="G1848" s="66">
        <v>46266</v>
      </c>
      <c r="H1848">
        <v>40499101</v>
      </c>
      <c r="I1848">
        <v>10</v>
      </c>
      <c r="J1848" s="65" t="s">
        <v>840</v>
      </c>
      <c r="K1848" s="65" t="s">
        <v>841</v>
      </c>
      <c r="L1848" s="66">
        <v>46266</v>
      </c>
      <c r="M1848" s="65" t="s">
        <v>258</v>
      </c>
      <c r="N1848">
        <v>3010528</v>
      </c>
      <c r="O1848" s="65" t="s">
        <v>259</v>
      </c>
      <c r="P1848" s="66">
        <v>46267</v>
      </c>
      <c r="Q1848" s="31">
        <f t="shared" si="56"/>
        <v>870</v>
      </c>
      <c r="R1848" s="31">
        <f t="shared" si="57"/>
        <v>885</v>
      </c>
      <c r="S1848" s="29">
        <f>IF($Q1848&lt;Parâmetros!$E$19,$G1848-1,$G1848)</f>
        <v>46266</v>
      </c>
    </row>
    <row r="1849" spans="1:19" ht="15" customHeight="1" x14ac:dyDescent="0.25">
      <c r="A1849" s="122">
        <v>56030</v>
      </c>
      <c r="B1849" s="65" t="s">
        <v>284</v>
      </c>
      <c r="C1849" s="65" t="s">
        <v>285</v>
      </c>
      <c r="D1849" s="66">
        <v>46267</v>
      </c>
      <c r="E1849" s="67">
        <v>0.17</v>
      </c>
      <c r="F1849" s="65" t="s">
        <v>255</v>
      </c>
      <c r="G1849" s="66">
        <v>46266</v>
      </c>
      <c r="H1849">
        <v>40499103</v>
      </c>
      <c r="I1849">
        <v>10</v>
      </c>
      <c r="J1849" s="65" t="s">
        <v>922</v>
      </c>
      <c r="K1849" s="65" t="s">
        <v>923</v>
      </c>
      <c r="L1849" s="66">
        <v>46266</v>
      </c>
      <c r="M1849" s="65" t="s">
        <v>258</v>
      </c>
      <c r="N1849">
        <v>3011000</v>
      </c>
      <c r="O1849" s="65" t="s">
        <v>259</v>
      </c>
      <c r="P1849" s="66">
        <v>46267</v>
      </c>
      <c r="Q1849" s="31">
        <f t="shared" si="56"/>
        <v>890</v>
      </c>
      <c r="R1849" s="31">
        <f t="shared" si="57"/>
        <v>900</v>
      </c>
      <c r="S1849" s="29">
        <f>IF($Q1849&lt;Parâmetros!$E$19,$G1849-1,$G1849)</f>
        <v>46266</v>
      </c>
    </row>
    <row r="1850" spans="1:19" ht="15" customHeight="1" x14ac:dyDescent="0.25">
      <c r="A1850" s="122">
        <v>56030</v>
      </c>
      <c r="B1850" s="65" t="s">
        <v>284</v>
      </c>
      <c r="C1850" s="65" t="s">
        <v>285</v>
      </c>
      <c r="D1850" s="66">
        <v>46267</v>
      </c>
      <c r="E1850" s="67">
        <v>0.28999999999999998</v>
      </c>
      <c r="F1850" s="65" t="s">
        <v>255</v>
      </c>
      <c r="G1850" s="66">
        <v>46266</v>
      </c>
      <c r="H1850">
        <v>40499102</v>
      </c>
      <c r="I1850">
        <v>10</v>
      </c>
      <c r="J1850" s="65" t="s">
        <v>924</v>
      </c>
      <c r="K1850" s="65" t="s">
        <v>925</v>
      </c>
      <c r="L1850" s="66">
        <v>46266</v>
      </c>
      <c r="M1850" s="65" t="s">
        <v>258</v>
      </c>
      <c r="N1850">
        <v>3011001</v>
      </c>
      <c r="O1850" s="65" t="s">
        <v>259</v>
      </c>
      <c r="P1850" s="66">
        <v>46267</v>
      </c>
      <c r="Q1850" s="31">
        <f t="shared" ref="Q1850:Q1911" si="58">IFERROR(VALUE(LEFT($J1850,2))*60+VALUE(MID($J1850,4,2)),9999)</f>
        <v>907</v>
      </c>
      <c r="R1850" s="31">
        <f t="shared" ref="R1850:R1911" si="59">IFERROR(VALUE(LEFT($K1850,2))*60+VALUE(MID($K1850,4,2)),"")</f>
        <v>925</v>
      </c>
      <c r="S1850" s="29">
        <f>IF($Q1850&lt;Parâmetros!$E$19,$G1850-1,$G1850)</f>
        <v>46266</v>
      </c>
    </row>
    <row r="1851" spans="1:19" ht="15" customHeight="1" x14ac:dyDescent="0.25">
      <c r="A1851" s="122">
        <v>56030</v>
      </c>
      <c r="B1851" s="65" t="s">
        <v>284</v>
      </c>
      <c r="C1851" s="65" t="s">
        <v>285</v>
      </c>
      <c r="D1851" s="66">
        <v>46267</v>
      </c>
      <c r="E1851" s="67">
        <v>0.23</v>
      </c>
      <c r="F1851" s="65" t="s">
        <v>255</v>
      </c>
      <c r="G1851" s="66">
        <v>46266</v>
      </c>
      <c r="H1851">
        <v>40499096</v>
      </c>
      <c r="I1851">
        <v>10</v>
      </c>
      <c r="J1851" s="65" t="s">
        <v>926</v>
      </c>
      <c r="K1851" s="65" t="s">
        <v>927</v>
      </c>
      <c r="L1851" s="66">
        <v>46266</v>
      </c>
      <c r="M1851" s="65" t="s">
        <v>258</v>
      </c>
      <c r="N1851">
        <v>3012382</v>
      </c>
      <c r="O1851" s="65" t="s">
        <v>259</v>
      </c>
      <c r="P1851" s="66">
        <v>46267</v>
      </c>
      <c r="Q1851" s="31">
        <f t="shared" si="58"/>
        <v>941</v>
      </c>
      <c r="R1851" s="31">
        <f t="shared" si="59"/>
        <v>955</v>
      </c>
      <c r="S1851" s="29">
        <f>IF($Q1851&lt;Parâmetros!$E$19,$G1851-1,$G1851)</f>
        <v>46266</v>
      </c>
    </row>
    <row r="1852" spans="1:19" ht="15" customHeight="1" x14ac:dyDescent="0.25">
      <c r="A1852" s="122">
        <v>56030</v>
      </c>
      <c r="B1852" s="65" t="s">
        <v>284</v>
      </c>
      <c r="C1852" s="65" t="s">
        <v>285</v>
      </c>
      <c r="D1852" s="66">
        <v>46267</v>
      </c>
      <c r="E1852" s="67">
        <v>0.21</v>
      </c>
      <c r="F1852" s="65" t="s">
        <v>255</v>
      </c>
      <c r="G1852" s="66">
        <v>46266</v>
      </c>
      <c r="H1852">
        <v>40499093</v>
      </c>
      <c r="I1852">
        <v>10</v>
      </c>
      <c r="J1852" s="65" t="s">
        <v>928</v>
      </c>
      <c r="K1852" s="65" t="s">
        <v>929</v>
      </c>
      <c r="L1852" s="66">
        <v>46266</v>
      </c>
      <c r="M1852" s="65" t="s">
        <v>258</v>
      </c>
      <c r="N1852">
        <v>3001714</v>
      </c>
      <c r="O1852" s="65" t="s">
        <v>259</v>
      </c>
      <c r="P1852" s="66">
        <v>46267</v>
      </c>
      <c r="Q1852" s="31">
        <f t="shared" si="58"/>
        <v>960</v>
      </c>
      <c r="R1852" s="31">
        <f t="shared" si="59"/>
        <v>972</v>
      </c>
      <c r="S1852" s="29">
        <f>IF($Q1852&lt;Parâmetros!$E$19,$G1852-1,$G1852)</f>
        <v>46266</v>
      </c>
    </row>
    <row r="1853" spans="1:19" ht="15" customHeight="1" x14ac:dyDescent="0.25">
      <c r="A1853" s="122">
        <v>56030</v>
      </c>
      <c r="B1853" s="65" t="s">
        <v>284</v>
      </c>
      <c r="C1853" s="65" t="s">
        <v>285</v>
      </c>
      <c r="D1853" s="66">
        <v>46267</v>
      </c>
      <c r="E1853" s="67">
        <v>0.32</v>
      </c>
      <c r="F1853" s="65" t="s">
        <v>255</v>
      </c>
      <c r="G1853" s="66">
        <v>46266</v>
      </c>
      <c r="H1853">
        <v>40499095</v>
      </c>
      <c r="I1853">
        <v>10</v>
      </c>
      <c r="J1853" s="65" t="s">
        <v>930</v>
      </c>
      <c r="K1853" s="65" t="s">
        <v>931</v>
      </c>
      <c r="L1853" s="66">
        <v>46266</v>
      </c>
      <c r="M1853" s="65" t="s">
        <v>258</v>
      </c>
      <c r="N1853">
        <v>3012680</v>
      </c>
      <c r="O1853" s="65" t="s">
        <v>259</v>
      </c>
      <c r="P1853" s="66">
        <v>46267</v>
      </c>
      <c r="Q1853" s="31">
        <f t="shared" si="58"/>
        <v>981</v>
      </c>
      <c r="R1853" s="31">
        <f t="shared" si="59"/>
        <v>1000</v>
      </c>
      <c r="S1853" s="29">
        <f>IF($Q1853&lt;Parâmetros!$E$19,$G1853-1,$G1853)</f>
        <v>46266</v>
      </c>
    </row>
    <row r="1854" spans="1:19" ht="15" customHeight="1" x14ac:dyDescent="0.25">
      <c r="A1854" s="122">
        <v>56030</v>
      </c>
      <c r="B1854" s="65" t="s">
        <v>284</v>
      </c>
      <c r="C1854" s="65" t="s">
        <v>285</v>
      </c>
      <c r="D1854" s="66">
        <v>46267</v>
      </c>
      <c r="E1854" s="67">
        <v>4.17</v>
      </c>
      <c r="F1854" s="65" t="s">
        <v>255</v>
      </c>
      <c r="G1854" s="66">
        <v>46267</v>
      </c>
      <c r="H1854">
        <v>40510398</v>
      </c>
      <c r="I1854">
        <v>10</v>
      </c>
      <c r="J1854" s="65" t="s">
        <v>666</v>
      </c>
      <c r="K1854" s="65" t="s">
        <v>1090</v>
      </c>
      <c r="L1854" s="66">
        <v>46267</v>
      </c>
      <c r="M1854" s="65" t="s">
        <v>261</v>
      </c>
      <c r="N1854" s="65" t="s">
        <v>264</v>
      </c>
      <c r="O1854" s="65" t="s">
        <v>259</v>
      </c>
      <c r="P1854" s="66">
        <v>46267</v>
      </c>
      <c r="Q1854" s="31">
        <f t="shared" si="58"/>
        <v>433</v>
      </c>
      <c r="R1854" s="31">
        <f t="shared" si="59"/>
        <v>684</v>
      </c>
      <c r="S1854" s="29">
        <f>IF($Q1854&lt;Parâmetros!$E$19,$G1854-1,$G1854)</f>
        <v>46267</v>
      </c>
    </row>
    <row r="1855" spans="1:19" ht="15" customHeight="1" x14ac:dyDescent="0.25">
      <c r="A1855" s="122">
        <v>56030</v>
      </c>
      <c r="B1855" s="65" t="s">
        <v>284</v>
      </c>
      <c r="C1855" s="65" t="s">
        <v>285</v>
      </c>
      <c r="D1855" s="66">
        <v>46267</v>
      </c>
      <c r="E1855" s="67">
        <v>2.2400000000000002</v>
      </c>
      <c r="F1855" s="65" t="s">
        <v>255</v>
      </c>
      <c r="G1855" s="66">
        <v>46267</v>
      </c>
      <c r="H1855">
        <v>40510398</v>
      </c>
      <c r="I1855">
        <v>10</v>
      </c>
      <c r="J1855" s="65" t="s">
        <v>1091</v>
      </c>
      <c r="K1855" s="65" t="s">
        <v>1092</v>
      </c>
      <c r="L1855" s="66">
        <v>46267</v>
      </c>
      <c r="M1855" s="65" t="s">
        <v>261</v>
      </c>
      <c r="N1855" s="65" t="s">
        <v>264</v>
      </c>
      <c r="O1855" s="65" t="s">
        <v>259</v>
      </c>
      <c r="P1855" s="66">
        <v>46267</v>
      </c>
      <c r="Q1855" s="31">
        <f t="shared" si="58"/>
        <v>758</v>
      </c>
      <c r="R1855" s="31">
        <f t="shared" si="59"/>
        <v>892</v>
      </c>
      <c r="S1855" s="29">
        <f>IF($Q1855&lt;Parâmetros!$E$19,$G1855-1,$G1855)</f>
        <v>46267</v>
      </c>
    </row>
    <row r="1856" spans="1:19" ht="15" customHeight="1" x14ac:dyDescent="0.25">
      <c r="A1856" s="122">
        <v>56030</v>
      </c>
      <c r="B1856" s="65" t="s">
        <v>284</v>
      </c>
      <c r="C1856" s="65" t="s">
        <v>285</v>
      </c>
      <c r="D1856" s="66">
        <v>46267</v>
      </c>
      <c r="E1856" s="67">
        <v>1.19</v>
      </c>
      <c r="F1856" s="65" t="s">
        <v>255</v>
      </c>
      <c r="G1856" s="66">
        <v>46267</v>
      </c>
      <c r="H1856">
        <v>31527364</v>
      </c>
      <c r="I1856">
        <v>10</v>
      </c>
      <c r="J1856" s="65" t="s">
        <v>1093</v>
      </c>
      <c r="K1856" s="65" t="s">
        <v>1094</v>
      </c>
      <c r="L1856" s="66">
        <v>46267</v>
      </c>
      <c r="M1856" s="65" t="s">
        <v>1095</v>
      </c>
      <c r="N1856" s="65" t="s">
        <v>264</v>
      </c>
      <c r="O1856" s="65" t="s">
        <v>259</v>
      </c>
      <c r="P1856" s="66">
        <v>46267</v>
      </c>
      <c r="Q1856" s="31">
        <f t="shared" si="58"/>
        <v>909</v>
      </c>
      <c r="R1856" s="31">
        <f t="shared" si="59"/>
        <v>980</v>
      </c>
      <c r="S1856" s="29">
        <f>IF($Q1856&lt;Parâmetros!$E$19,$G1856-1,$G1856)</f>
        <v>46267</v>
      </c>
    </row>
    <row r="1857" spans="1:19" ht="15" customHeight="1" x14ac:dyDescent="0.25">
      <c r="A1857" s="122">
        <v>56030</v>
      </c>
      <c r="B1857" s="65" t="s">
        <v>284</v>
      </c>
      <c r="C1857" s="65" t="s">
        <v>285</v>
      </c>
      <c r="D1857" s="66">
        <v>46268</v>
      </c>
      <c r="E1857" s="67">
        <v>4.17</v>
      </c>
      <c r="F1857" s="65" t="s">
        <v>255</v>
      </c>
      <c r="G1857" s="66">
        <v>46268</v>
      </c>
      <c r="H1857">
        <v>40510398</v>
      </c>
      <c r="I1857">
        <v>10</v>
      </c>
      <c r="J1857" s="65" t="s">
        <v>1295</v>
      </c>
      <c r="K1857" s="65" t="s">
        <v>1296</v>
      </c>
      <c r="L1857" s="66">
        <v>46268</v>
      </c>
      <c r="M1857" s="65" t="s">
        <v>261</v>
      </c>
      <c r="N1857" s="65" t="s">
        <v>264</v>
      </c>
      <c r="O1857" s="65" t="s">
        <v>259</v>
      </c>
      <c r="P1857" s="66">
        <v>46268</v>
      </c>
      <c r="Q1857" s="31">
        <f t="shared" si="58"/>
        <v>435</v>
      </c>
      <c r="R1857" s="31">
        <f t="shared" si="59"/>
        <v>685</v>
      </c>
      <c r="S1857" s="29">
        <f>IF($Q1857&lt;Parâmetros!$E$19,$G1857-1,$G1857)</f>
        <v>46268</v>
      </c>
    </row>
    <row r="1858" spans="1:19" ht="15" customHeight="1" x14ac:dyDescent="0.25">
      <c r="A1858" s="122">
        <v>56030</v>
      </c>
      <c r="B1858" s="65" t="s">
        <v>284</v>
      </c>
      <c r="C1858" s="65" t="s">
        <v>285</v>
      </c>
      <c r="D1858" s="66">
        <v>46268</v>
      </c>
      <c r="E1858" s="67">
        <v>3.77</v>
      </c>
      <c r="F1858" s="65" t="s">
        <v>255</v>
      </c>
      <c r="G1858" s="66">
        <v>46268</v>
      </c>
      <c r="H1858">
        <v>40510398</v>
      </c>
      <c r="I1858">
        <v>10</v>
      </c>
      <c r="J1858" s="65" t="s">
        <v>1297</v>
      </c>
      <c r="K1858" s="65" t="s">
        <v>1298</v>
      </c>
      <c r="L1858" s="66">
        <v>46268</v>
      </c>
      <c r="M1858" s="65" t="s">
        <v>261</v>
      </c>
      <c r="N1858" s="65" t="s">
        <v>264</v>
      </c>
      <c r="O1858" s="65" t="s">
        <v>259</v>
      </c>
      <c r="P1858" s="66">
        <v>46268</v>
      </c>
      <c r="Q1858" s="31">
        <f t="shared" si="58"/>
        <v>761</v>
      </c>
      <c r="R1858" s="31">
        <f t="shared" si="59"/>
        <v>987</v>
      </c>
      <c r="S1858" s="29">
        <f>IF($Q1858&lt;Parâmetros!$E$19,$G1858-1,$G1858)</f>
        <v>46268</v>
      </c>
    </row>
    <row r="1859" spans="1:19" ht="15" customHeight="1" x14ac:dyDescent="0.25">
      <c r="A1859" s="122">
        <v>56030</v>
      </c>
      <c r="B1859" s="65" t="s">
        <v>284</v>
      </c>
      <c r="C1859" s="65" t="s">
        <v>285</v>
      </c>
      <c r="D1859" s="66">
        <v>46269</v>
      </c>
      <c r="E1859" s="67">
        <v>4.26</v>
      </c>
      <c r="F1859" s="65" t="s">
        <v>255</v>
      </c>
      <c r="G1859" s="66">
        <v>46269</v>
      </c>
      <c r="H1859">
        <v>31527364</v>
      </c>
      <c r="I1859">
        <v>10</v>
      </c>
      <c r="J1859" s="65" t="s">
        <v>2190</v>
      </c>
      <c r="K1859" s="65" t="s">
        <v>2191</v>
      </c>
      <c r="L1859" s="66">
        <v>46269</v>
      </c>
      <c r="M1859" s="65" t="s">
        <v>1095</v>
      </c>
      <c r="N1859" s="65" t="s">
        <v>264</v>
      </c>
      <c r="O1859" s="65" t="s">
        <v>259</v>
      </c>
      <c r="P1859" s="66">
        <v>46269</v>
      </c>
      <c r="Q1859" s="31">
        <f t="shared" si="58"/>
        <v>432</v>
      </c>
      <c r="R1859" s="31">
        <f t="shared" si="59"/>
        <v>688</v>
      </c>
      <c r="S1859" s="29">
        <f>IF($Q1859&lt;Parâmetros!$E$19,$G1859-1,$G1859)</f>
        <v>46269</v>
      </c>
    </row>
    <row r="1860" spans="1:19" ht="15" customHeight="1" x14ac:dyDescent="0.25">
      <c r="A1860" s="122">
        <v>56030</v>
      </c>
      <c r="B1860" s="65" t="s">
        <v>284</v>
      </c>
      <c r="C1860" s="65" t="s">
        <v>285</v>
      </c>
      <c r="D1860" s="66">
        <v>46269</v>
      </c>
      <c r="E1860" s="67">
        <v>3.6</v>
      </c>
      <c r="F1860" s="65" t="s">
        <v>255</v>
      </c>
      <c r="G1860" s="66">
        <v>46269</v>
      </c>
      <c r="H1860">
        <v>40510398</v>
      </c>
      <c r="I1860">
        <v>10</v>
      </c>
      <c r="J1860" s="65" t="s">
        <v>2192</v>
      </c>
      <c r="K1860" s="65" t="s">
        <v>2193</v>
      </c>
      <c r="L1860" s="66">
        <v>46269</v>
      </c>
      <c r="M1860" s="65" t="s">
        <v>261</v>
      </c>
      <c r="N1860" s="65" t="s">
        <v>264</v>
      </c>
      <c r="O1860" s="65" t="s">
        <v>259</v>
      </c>
      <c r="P1860" s="66">
        <v>46269</v>
      </c>
      <c r="Q1860" s="31">
        <f t="shared" si="58"/>
        <v>758</v>
      </c>
      <c r="R1860" s="31">
        <f t="shared" si="59"/>
        <v>975</v>
      </c>
      <c r="S1860" s="29">
        <f>IF($Q1860&lt;Parâmetros!$E$19,$G1860-1,$G1860)</f>
        <v>46269</v>
      </c>
    </row>
    <row r="1861" spans="1:19" ht="15" customHeight="1" x14ac:dyDescent="0.25">
      <c r="A1861" s="122">
        <v>56030</v>
      </c>
      <c r="B1861" s="65" t="s">
        <v>284</v>
      </c>
      <c r="C1861" s="65" t="s">
        <v>285</v>
      </c>
      <c r="D1861" s="66">
        <v>46270</v>
      </c>
      <c r="E1861" s="67">
        <v>4.2</v>
      </c>
      <c r="F1861" s="65" t="s">
        <v>255</v>
      </c>
      <c r="G1861" s="66">
        <v>46270</v>
      </c>
      <c r="H1861">
        <v>31527364</v>
      </c>
      <c r="I1861">
        <v>10</v>
      </c>
      <c r="J1861" s="65" t="s">
        <v>2194</v>
      </c>
      <c r="K1861" s="65" t="s">
        <v>2195</v>
      </c>
      <c r="L1861" s="66">
        <v>46270</v>
      </c>
      <c r="M1861" s="65" t="s">
        <v>1095</v>
      </c>
      <c r="N1861" s="65" t="s">
        <v>264</v>
      </c>
      <c r="O1861" s="65" t="s">
        <v>259</v>
      </c>
      <c r="P1861" s="66">
        <v>46270</v>
      </c>
      <c r="Q1861" s="31">
        <f t="shared" si="58"/>
        <v>435</v>
      </c>
      <c r="R1861" s="31">
        <f t="shared" si="59"/>
        <v>687</v>
      </c>
      <c r="S1861" s="29">
        <f>IF($Q1861&lt;Parâmetros!$E$19,$G1861-1,$G1861)</f>
        <v>46270</v>
      </c>
    </row>
    <row r="1862" spans="1:19" ht="15" customHeight="1" x14ac:dyDescent="0.25">
      <c r="A1862" s="122">
        <v>56030</v>
      </c>
      <c r="B1862" s="65" t="s">
        <v>284</v>
      </c>
      <c r="C1862" s="65" t="s">
        <v>285</v>
      </c>
      <c r="D1862" s="66">
        <v>46270</v>
      </c>
      <c r="E1862" s="67">
        <v>2.4</v>
      </c>
      <c r="F1862" s="65" t="s">
        <v>255</v>
      </c>
      <c r="G1862" s="66">
        <v>46270</v>
      </c>
      <c r="H1862">
        <v>40510398</v>
      </c>
      <c r="I1862">
        <v>10</v>
      </c>
      <c r="J1862" s="65" t="s">
        <v>2196</v>
      </c>
      <c r="K1862" s="65" t="s">
        <v>2197</v>
      </c>
      <c r="L1862" s="66">
        <v>46270</v>
      </c>
      <c r="M1862" s="65" t="s">
        <v>261</v>
      </c>
      <c r="N1862" s="65" t="s">
        <v>264</v>
      </c>
      <c r="O1862" s="65" t="s">
        <v>259</v>
      </c>
      <c r="P1862" s="66">
        <v>46270</v>
      </c>
      <c r="Q1862" s="31">
        <f t="shared" si="58"/>
        <v>760</v>
      </c>
      <c r="R1862" s="31">
        <f t="shared" si="59"/>
        <v>904</v>
      </c>
      <c r="S1862" s="29">
        <f>IF($Q1862&lt;Parâmetros!$E$19,$G1862-1,$G1862)</f>
        <v>46270</v>
      </c>
    </row>
    <row r="1863" spans="1:19" ht="15" customHeight="1" x14ac:dyDescent="0.25">
      <c r="A1863" s="122">
        <v>56030</v>
      </c>
      <c r="B1863" s="65" t="s">
        <v>284</v>
      </c>
      <c r="C1863" s="65" t="s">
        <v>285</v>
      </c>
      <c r="D1863" s="66">
        <v>46272</v>
      </c>
      <c r="E1863" s="67">
        <v>4.1500000000000004</v>
      </c>
      <c r="F1863" s="65" t="s">
        <v>255</v>
      </c>
      <c r="G1863" s="66">
        <v>46272</v>
      </c>
      <c r="H1863">
        <v>40512755</v>
      </c>
      <c r="I1863">
        <v>10</v>
      </c>
      <c r="J1863" s="65" t="s">
        <v>938</v>
      </c>
      <c r="K1863" s="65" t="s">
        <v>2607</v>
      </c>
      <c r="L1863" s="66">
        <v>46272</v>
      </c>
      <c r="M1863" s="65" t="s">
        <v>261</v>
      </c>
      <c r="N1863" s="65" t="s">
        <v>264</v>
      </c>
      <c r="O1863" s="65" t="s">
        <v>259</v>
      </c>
      <c r="P1863" s="66">
        <v>46272</v>
      </c>
      <c r="Q1863" s="31">
        <f t="shared" si="58"/>
        <v>436</v>
      </c>
      <c r="R1863" s="31">
        <f t="shared" si="59"/>
        <v>685</v>
      </c>
      <c r="S1863" s="29">
        <f>IF($Q1863&lt;Parâmetros!$E$19,$G1863-1,$G1863)</f>
        <v>46272</v>
      </c>
    </row>
    <row r="1864" spans="1:19" ht="15" customHeight="1" x14ac:dyDescent="0.25">
      <c r="A1864" s="122">
        <v>56030</v>
      </c>
      <c r="B1864" s="65" t="s">
        <v>284</v>
      </c>
      <c r="C1864" s="65" t="s">
        <v>285</v>
      </c>
      <c r="D1864" s="66">
        <v>46272</v>
      </c>
      <c r="E1864" s="67">
        <v>1.01</v>
      </c>
      <c r="F1864" s="65" t="s">
        <v>255</v>
      </c>
      <c r="G1864" s="66">
        <v>46272</v>
      </c>
      <c r="H1864">
        <v>40503403</v>
      </c>
      <c r="I1864">
        <v>10</v>
      </c>
      <c r="J1864" s="65" t="s">
        <v>2608</v>
      </c>
      <c r="K1864" s="65" t="s">
        <v>2609</v>
      </c>
      <c r="L1864" s="66">
        <v>46272</v>
      </c>
      <c r="M1864" s="65" t="s">
        <v>261</v>
      </c>
      <c r="N1864" s="65" t="s">
        <v>264</v>
      </c>
      <c r="O1864" s="65" t="s">
        <v>259</v>
      </c>
      <c r="P1864" s="66">
        <v>46272</v>
      </c>
      <c r="Q1864" s="31">
        <f t="shared" si="58"/>
        <v>760</v>
      </c>
      <c r="R1864" s="31">
        <f t="shared" si="59"/>
        <v>820</v>
      </c>
      <c r="S1864" s="29">
        <f>IF($Q1864&lt;Parâmetros!$E$19,$G1864-1,$G1864)</f>
        <v>46272</v>
      </c>
    </row>
    <row r="1865" spans="1:19" ht="15" customHeight="1" x14ac:dyDescent="0.25">
      <c r="A1865" s="122">
        <v>56030</v>
      </c>
      <c r="B1865" s="65" t="s">
        <v>284</v>
      </c>
      <c r="C1865" s="65" t="s">
        <v>285</v>
      </c>
      <c r="D1865" s="66">
        <v>46272</v>
      </c>
      <c r="E1865" s="67">
        <v>0.34</v>
      </c>
      <c r="F1865" s="65" t="s">
        <v>255</v>
      </c>
      <c r="G1865" s="66">
        <v>46272</v>
      </c>
      <c r="H1865">
        <v>40503417</v>
      </c>
      <c r="I1865">
        <v>50</v>
      </c>
      <c r="J1865" s="65" t="s">
        <v>2610</v>
      </c>
      <c r="K1865" s="65" t="s">
        <v>2611</v>
      </c>
      <c r="L1865" s="66">
        <v>46272</v>
      </c>
      <c r="M1865" s="65" t="s">
        <v>261</v>
      </c>
      <c r="N1865" s="65" t="s">
        <v>264</v>
      </c>
      <c r="O1865" s="65" t="s">
        <v>259</v>
      </c>
      <c r="P1865" s="66">
        <v>46272</v>
      </c>
      <c r="Q1865" s="31">
        <f t="shared" si="58"/>
        <v>840</v>
      </c>
      <c r="R1865" s="31">
        <f t="shared" si="59"/>
        <v>860</v>
      </c>
      <c r="S1865" s="29">
        <f>IF($Q1865&lt;Parâmetros!$E$19,$G1865-1,$G1865)</f>
        <v>46272</v>
      </c>
    </row>
    <row r="1866" spans="1:19" ht="15" customHeight="1" x14ac:dyDescent="0.25">
      <c r="A1866" s="122">
        <v>56030</v>
      </c>
      <c r="B1866" s="65" t="s">
        <v>284</v>
      </c>
      <c r="C1866" s="65" t="s">
        <v>285</v>
      </c>
      <c r="D1866" s="66">
        <v>46272</v>
      </c>
      <c r="E1866" s="67">
        <v>0.7</v>
      </c>
      <c r="F1866" s="65" t="s">
        <v>255</v>
      </c>
      <c r="G1866" s="66">
        <v>46272</v>
      </c>
      <c r="H1866">
        <v>40512121</v>
      </c>
      <c r="I1866">
        <v>10</v>
      </c>
      <c r="J1866" s="65" t="s">
        <v>2612</v>
      </c>
      <c r="K1866" s="65" t="s">
        <v>2613</v>
      </c>
      <c r="L1866" s="66">
        <v>46272</v>
      </c>
      <c r="M1866" s="65" t="s">
        <v>261</v>
      </c>
      <c r="N1866" s="65" t="s">
        <v>264</v>
      </c>
      <c r="O1866" s="65" t="s">
        <v>259</v>
      </c>
      <c r="P1866" s="66">
        <v>46272</v>
      </c>
      <c r="Q1866" s="31">
        <f t="shared" si="58"/>
        <v>869</v>
      </c>
      <c r="R1866" s="31">
        <f t="shared" si="59"/>
        <v>911</v>
      </c>
      <c r="S1866" s="29">
        <f>IF($Q1866&lt;Parâmetros!$E$19,$G1866-1,$G1866)</f>
        <v>46272</v>
      </c>
    </row>
    <row r="1867" spans="1:19" ht="15" customHeight="1" x14ac:dyDescent="0.25">
      <c r="A1867" s="122">
        <v>56030</v>
      </c>
      <c r="B1867" s="65" t="s">
        <v>284</v>
      </c>
      <c r="C1867" s="65" t="s">
        <v>285</v>
      </c>
      <c r="D1867" s="66">
        <v>46273</v>
      </c>
      <c r="E1867" s="67">
        <v>4.22</v>
      </c>
      <c r="F1867" s="65" t="s">
        <v>255</v>
      </c>
      <c r="G1867" s="66">
        <v>46273</v>
      </c>
      <c r="H1867">
        <v>40512121</v>
      </c>
      <c r="I1867">
        <v>10</v>
      </c>
      <c r="J1867" s="65" t="s">
        <v>2792</v>
      </c>
      <c r="K1867" s="65" t="s">
        <v>2793</v>
      </c>
      <c r="L1867" s="66">
        <v>46273</v>
      </c>
      <c r="M1867" s="65" t="s">
        <v>261</v>
      </c>
      <c r="N1867" s="65" t="s">
        <v>264</v>
      </c>
      <c r="O1867" s="65" t="s">
        <v>259</v>
      </c>
      <c r="P1867" s="66">
        <v>46273</v>
      </c>
      <c r="Q1867" s="31">
        <f t="shared" si="58"/>
        <v>434</v>
      </c>
      <c r="R1867" s="31">
        <f t="shared" si="59"/>
        <v>687</v>
      </c>
      <c r="S1867" s="29">
        <f>IF($Q1867&lt;Parâmetros!$E$19,$G1867-1,$G1867)</f>
        <v>46273</v>
      </c>
    </row>
    <row r="1868" spans="1:19" ht="15" customHeight="1" x14ac:dyDescent="0.25">
      <c r="A1868" s="122">
        <v>56030</v>
      </c>
      <c r="B1868" s="65" t="s">
        <v>284</v>
      </c>
      <c r="C1868" s="65" t="s">
        <v>285</v>
      </c>
      <c r="D1868" s="66">
        <v>46273</v>
      </c>
      <c r="E1868" s="67">
        <v>3.66</v>
      </c>
      <c r="F1868" s="65" t="s">
        <v>255</v>
      </c>
      <c r="G1868" s="66">
        <v>46273</v>
      </c>
      <c r="H1868">
        <v>40512121</v>
      </c>
      <c r="I1868">
        <v>10</v>
      </c>
      <c r="J1868" s="65" t="s">
        <v>2794</v>
      </c>
      <c r="K1868" s="65" t="s">
        <v>2795</v>
      </c>
      <c r="L1868" s="66">
        <v>46273</v>
      </c>
      <c r="M1868" s="65" t="s">
        <v>261</v>
      </c>
      <c r="N1868" s="65" t="s">
        <v>264</v>
      </c>
      <c r="O1868" s="65" t="s">
        <v>259</v>
      </c>
      <c r="P1868" s="66">
        <v>46273</v>
      </c>
      <c r="Q1868" s="31">
        <f t="shared" si="58"/>
        <v>761</v>
      </c>
      <c r="R1868" s="31">
        <f t="shared" si="59"/>
        <v>980</v>
      </c>
      <c r="S1868" s="29">
        <f>IF($Q1868&lt;Parâmetros!$E$19,$G1868-1,$G1868)</f>
        <v>46273</v>
      </c>
    </row>
    <row r="1869" spans="1:19" ht="15" customHeight="1" x14ac:dyDescent="0.25">
      <c r="A1869" s="122">
        <v>56030</v>
      </c>
      <c r="B1869" s="65" t="s">
        <v>284</v>
      </c>
      <c r="C1869" s="65" t="s">
        <v>285</v>
      </c>
      <c r="D1869" s="66">
        <v>46275</v>
      </c>
      <c r="E1869" s="67">
        <v>4.25</v>
      </c>
      <c r="F1869" s="65" t="s">
        <v>255</v>
      </c>
      <c r="G1869" s="66">
        <v>46274</v>
      </c>
      <c r="H1869">
        <v>40513708</v>
      </c>
      <c r="I1869">
        <v>20</v>
      </c>
      <c r="J1869" s="65" t="s">
        <v>3178</v>
      </c>
      <c r="K1869" s="65" t="s">
        <v>3179</v>
      </c>
      <c r="L1869" s="66">
        <v>46274</v>
      </c>
      <c r="M1869" s="65" t="s">
        <v>261</v>
      </c>
      <c r="N1869" s="65" t="s">
        <v>264</v>
      </c>
      <c r="O1869" s="65" t="s">
        <v>259</v>
      </c>
      <c r="P1869" s="66">
        <v>46275</v>
      </c>
      <c r="Q1869" s="31">
        <f t="shared" si="58"/>
        <v>431</v>
      </c>
      <c r="R1869" s="31">
        <f t="shared" si="59"/>
        <v>686</v>
      </c>
      <c r="S1869" s="29">
        <f>IF($Q1869&lt;Parâmetros!$E$19,$G1869-1,$G1869)</f>
        <v>46274</v>
      </c>
    </row>
    <row r="1870" spans="1:19" ht="15" customHeight="1" x14ac:dyDescent="0.25">
      <c r="A1870" s="122">
        <v>56030</v>
      </c>
      <c r="B1870" s="65" t="s">
        <v>284</v>
      </c>
      <c r="C1870" s="65" t="s">
        <v>285</v>
      </c>
      <c r="D1870" s="66">
        <v>46276</v>
      </c>
      <c r="E1870" s="67">
        <v>4.32</v>
      </c>
      <c r="F1870" s="65" t="s">
        <v>255</v>
      </c>
      <c r="G1870" s="66">
        <v>46275</v>
      </c>
      <c r="H1870">
        <v>40512121</v>
      </c>
      <c r="I1870">
        <v>10</v>
      </c>
      <c r="J1870" s="65" t="s">
        <v>3180</v>
      </c>
      <c r="K1870" s="65" t="s">
        <v>3181</v>
      </c>
      <c r="L1870" s="66">
        <v>46275</v>
      </c>
      <c r="M1870" s="65" t="s">
        <v>261</v>
      </c>
      <c r="N1870" s="65" t="s">
        <v>264</v>
      </c>
      <c r="O1870" s="65" t="s">
        <v>259</v>
      </c>
      <c r="P1870" s="66">
        <v>46276</v>
      </c>
      <c r="Q1870" s="31">
        <f t="shared" si="58"/>
        <v>430</v>
      </c>
      <c r="R1870" s="31">
        <f t="shared" si="59"/>
        <v>689</v>
      </c>
      <c r="S1870" s="29">
        <f>IF($Q1870&lt;Parâmetros!$E$19,$G1870-1,$G1870)</f>
        <v>46275</v>
      </c>
    </row>
    <row r="1871" spans="1:19" ht="15" customHeight="1" x14ac:dyDescent="0.25">
      <c r="A1871" s="122">
        <v>56030</v>
      </c>
      <c r="B1871" s="65" t="s">
        <v>284</v>
      </c>
      <c r="C1871" s="65" t="s">
        <v>285</v>
      </c>
      <c r="D1871" s="66">
        <v>46276</v>
      </c>
      <c r="E1871" s="67">
        <v>3.95</v>
      </c>
      <c r="F1871" s="65" t="s">
        <v>255</v>
      </c>
      <c r="G1871" s="66">
        <v>46275</v>
      </c>
      <c r="H1871">
        <v>40514080</v>
      </c>
      <c r="I1871">
        <v>10</v>
      </c>
      <c r="J1871" s="65" t="s">
        <v>3513</v>
      </c>
      <c r="K1871" s="65" t="s">
        <v>3514</v>
      </c>
      <c r="L1871" s="66">
        <v>46275</v>
      </c>
      <c r="M1871" s="65" t="s">
        <v>261</v>
      </c>
      <c r="N1871" s="65" t="s">
        <v>264</v>
      </c>
      <c r="O1871" s="65" t="s">
        <v>259</v>
      </c>
      <c r="P1871" s="66">
        <v>46276</v>
      </c>
      <c r="Q1871" s="31">
        <f t="shared" si="58"/>
        <v>758</v>
      </c>
      <c r="R1871" s="31">
        <f t="shared" si="59"/>
        <v>995</v>
      </c>
      <c r="S1871" s="29">
        <f>IF($Q1871&lt;Parâmetros!$E$19,$G1871-1,$G1871)</f>
        <v>46275</v>
      </c>
    </row>
    <row r="1872" spans="1:19" ht="15" customHeight="1" x14ac:dyDescent="0.25">
      <c r="A1872" s="122">
        <v>56030</v>
      </c>
      <c r="B1872" s="65" t="s">
        <v>284</v>
      </c>
      <c r="C1872" s="65" t="s">
        <v>285</v>
      </c>
      <c r="D1872" s="66">
        <v>46277</v>
      </c>
      <c r="E1872" s="67">
        <v>4.2</v>
      </c>
      <c r="F1872" s="65" t="s">
        <v>255</v>
      </c>
      <c r="G1872" s="66">
        <v>46276</v>
      </c>
      <c r="H1872">
        <v>40473112</v>
      </c>
      <c r="I1872">
        <v>70</v>
      </c>
      <c r="J1872" s="65" t="s">
        <v>3515</v>
      </c>
      <c r="K1872" s="65" t="s">
        <v>3516</v>
      </c>
      <c r="L1872" s="66">
        <v>46276</v>
      </c>
      <c r="M1872" s="65" t="s">
        <v>261</v>
      </c>
      <c r="N1872" s="65" t="s">
        <v>264</v>
      </c>
      <c r="O1872" s="65" t="s">
        <v>259</v>
      </c>
      <c r="P1872" s="66">
        <v>46277</v>
      </c>
      <c r="Q1872" s="31">
        <f t="shared" si="58"/>
        <v>434</v>
      </c>
      <c r="R1872" s="31">
        <f t="shared" si="59"/>
        <v>686</v>
      </c>
      <c r="S1872" s="29">
        <f>IF($Q1872&lt;Parâmetros!$E$19,$G1872-1,$G1872)</f>
        <v>46276</v>
      </c>
    </row>
    <row r="1873" spans="1:19" ht="15" customHeight="1" x14ac:dyDescent="0.25">
      <c r="A1873" s="122">
        <v>56030</v>
      </c>
      <c r="B1873" s="65" t="s">
        <v>284</v>
      </c>
      <c r="C1873" s="65" t="s">
        <v>285</v>
      </c>
      <c r="D1873" s="66">
        <v>46277</v>
      </c>
      <c r="E1873" s="67">
        <v>3.72</v>
      </c>
      <c r="F1873" s="65" t="s">
        <v>255</v>
      </c>
      <c r="G1873" s="66">
        <v>46276</v>
      </c>
      <c r="H1873">
        <v>40473112</v>
      </c>
      <c r="I1873">
        <v>70</v>
      </c>
      <c r="J1873" s="65" t="s">
        <v>1808</v>
      </c>
      <c r="K1873" s="65" t="s">
        <v>3517</v>
      </c>
      <c r="L1873" s="66">
        <v>46276</v>
      </c>
      <c r="M1873" s="65" t="s">
        <v>261</v>
      </c>
      <c r="N1873" s="65" t="s">
        <v>264</v>
      </c>
      <c r="O1873" s="65" t="s">
        <v>259</v>
      </c>
      <c r="P1873" s="66">
        <v>46277</v>
      </c>
      <c r="Q1873" s="31">
        <f t="shared" si="58"/>
        <v>760</v>
      </c>
      <c r="R1873" s="31">
        <f t="shared" si="59"/>
        <v>984</v>
      </c>
      <c r="S1873" s="29">
        <f>IF($Q1873&lt;Parâmetros!$E$19,$G1873-1,$G1873)</f>
        <v>46276</v>
      </c>
    </row>
    <row r="1874" spans="1:19" ht="15" customHeight="1" x14ac:dyDescent="0.25">
      <c r="A1874" s="122">
        <v>56222</v>
      </c>
      <c r="B1874" s="65" t="s">
        <v>232</v>
      </c>
      <c r="C1874" s="65" t="s">
        <v>280</v>
      </c>
      <c r="D1874" s="66">
        <v>46266</v>
      </c>
      <c r="E1874" s="67">
        <v>4.75</v>
      </c>
      <c r="F1874" s="65" t="s">
        <v>255</v>
      </c>
      <c r="G1874" s="66">
        <v>46265</v>
      </c>
      <c r="H1874">
        <v>40503674</v>
      </c>
      <c r="I1874">
        <v>30</v>
      </c>
      <c r="J1874" s="65" t="s">
        <v>682</v>
      </c>
      <c r="K1874" s="65" t="s">
        <v>294</v>
      </c>
      <c r="L1874" s="66">
        <v>46265</v>
      </c>
      <c r="M1874" s="65" t="s">
        <v>261</v>
      </c>
      <c r="N1874" s="65" t="s">
        <v>264</v>
      </c>
      <c r="O1874" s="65" t="s">
        <v>259</v>
      </c>
      <c r="P1874" s="66">
        <v>46266</v>
      </c>
      <c r="Q1874" s="31">
        <f t="shared" si="58"/>
        <v>434</v>
      </c>
      <c r="R1874" s="31">
        <f t="shared" si="59"/>
        <v>720</v>
      </c>
      <c r="S1874" s="29">
        <f>IF($Q1874&lt;Parâmetros!$E$19,$G1874-1,$G1874)</f>
        <v>46265</v>
      </c>
    </row>
    <row r="1875" spans="1:19" ht="15" customHeight="1" x14ac:dyDescent="0.25">
      <c r="A1875" s="122">
        <v>56222</v>
      </c>
      <c r="B1875" s="65" t="s">
        <v>232</v>
      </c>
      <c r="C1875" s="65" t="s">
        <v>280</v>
      </c>
      <c r="D1875" s="66">
        <v>46266</v>
      </c>
      <c r="E1875" s="67">
        <v>3.55</v>
      </c>
      <c r="F1875" s="65" t="s">
        <v>255</v>
      </c>
      <c r="G1875" s="66">
        <v>46265</v>
      </c>
      <c r="H1875">
        <v>40503674</v>
      </c>
      <c r="I1875">
        <v>30</v>
      </c>
      <c r="J1875" s="65" t="s">
        <v>336</v>
      </c>
      <c r="K1875" s="65" t="s">
        <v>683</v>
      </c>
      <c r="L1875" s="66">
        <v>46265</v>
      </c>
      <c r="M1875" s="65" t="s">
        <v>261</v>
      </c>
      <c r="N1875" s="65" t="s">
        <v>264</v>
      </c>
      <c r="O1875" s="65" t="s">
        <v>259</v>
      </c>
      <c r="P1875" s="66">
        <v>46266</v>
      </c>
      <c r="Q1875" s="31">
        <f t="shared" si="58"/>
        <v>790</v>
      </c>
      <c r="R1875" s="31">
        <f t="shared" si="59"/>
        <v>1002</v>
      </c>
      <c r="S1875" s="29">
        <f>IF($Q1875&lt;Parâmetros!$E$19,$G1875-1,$G1875)</f>
        <v>46265</v>
      </c>
    </row>
    <row r="1876" spans="1:19" ht="15" customHeight="1" x14ac:dyDescent="0.25">
      <c r="A1876" s="122">
        <v>56222</v>
      </c>
      <c r="B1876" s="65" t="s">
        <v>232</v>
      </c>
      <c r="C1876" s="65" t="s">
        <v>280</v>
      </c>
      <c r="D1876" s="66">
        <v>46267</v>
      </c>
      <c r="E1876" s="67">
        <v>4.74</v>
      </c>
      <c r="F1876" s="65" t="s">
        <v>255</v>
      </c>
      <c r="G1876" s="66">
        <v>46266</v>
      </c>
      <c r="H1876">
        <v>40503674</v>
      </c>
      <c r="I1876">
        <v>30</v>
      </c>
      <c r="J1876" s="65" t="s">
        <v>842</v>
      </c>
      <c r="K1876" s="65" t="s">
        <v>843</v>
      </c>
      <c r="L1876" s="66">
        <v>46266</v>
      </c>
      <c r="M1876" s="65" t="s">
        <v>261</v>
      </c>
      <c r="N1876" s="65" t="s">
        <v>264</v>
      </c>
      <c r="O1876" s="65" t="s">
        <v>259</v>
      </c>
      <c r="P1876" s="66">
        <v>46267</v>
      </c>
      <c r="Q1876" s="31">
        <f t="shared" si="58"/>
        <v>436</v>
      </c>
      <c r="R1876" s="31">
        <f t="shared" si="59"/>
        <v>720</v>
      </c>
      <c r="S1876" s="29">
        <f>IF($Q1876&lt;Parâmetros!$E$19,$G1876-1,$G1876)</f>
        <v>46266</v>
      </c>
    </row>
    <row r="1877" spans="1:19" ht="15" customHeight="1" x14ac:dyDescent="0.25">
      <c r="A1877" s="122">
        <v>56222</v>
      </c>
      <c r="B1877" s="65" t="s">
        <v>232</v>
      </c>
      <c r="C1877" s="65" t="s">
        <v>280</v>
      </c>
      <c r="D1877" s="66">
        <v>46267</v>
      </c>
      <c r="E1877" s="67">
        <v>3.6</v>
      </c>
      <c r="F1877" s="65" t="s">
        <v>255</v>
      </c>
      <c r="G1877" s="66">
        <v>46266</v>
      </c>
      <c r="H1877">
        <v>40503674</v>
      </c>
      <c r="I1877">
        <v>30</v>
      </c>
      <c r="J1877" s="65" t="s">
        <v>844</v>
      </c>
      <c r="K1877" s="65" t="s">
        <v>845</v>
      </c>
      <c r="L1877" s="66">
        <v>46266</v>
      </c>
      <c r="M1877" s="65" t="s">
        <v>261</v>
      </c>
      <c r="N1877" s="65" t="s">
        <v>264</v>
      </c>
      <c r="O1877" s="65" t="s">
        <v>259</v>
      </c>
      <c r="P1877" s="66">
        <v>46267</v>
      </c>
      <c r="Q1877" s="31">
        <f t="shared" si="58"/>
        <v>789</v>
      </c>
      <c r="R1877" s="31">
        <f t="shared" si="59"/>
        <v>1005</v>
      </c>
      <c r="S1877" s="29">
        <f>IF($Q1877&lt;Parâmetros!$E$19,$G1877-1,$G1877)</f>
        <v>46266</v>
      </c>
    </row>
    <row r="1878" spans="1:19" ht="15" customHeight="1" x14ac:dyDescent="0.25">
      <c r="A1878" s="122">
        <v>56222</v>
      </c>
      <c r="B1878" s="65" t="s">
        <v>232</v>
      </c>
      <c r="C1878" s="65" t="s">
        <v>280</v>
      </c>
      <c r="D1878" s="66">
        <v>46268</v>
      </c>
      <c r="E1878" s="67">
        <v>4.82</v>
      </c>
      <c r="F1878" s="65" t="s">
        <v>255</v>
      </c>
      <c r="G1878" s="66">
        <v>46267</v>
      </c>
      <c r="H1878">
        <v>40503674</v>
      </c>
      <c r="I1878">
        <v>30</v>
      </c>
      <c r="J1878" s="65" t="s">
        <v>1096</v>
      </c>
      <c r="K1878" s="65" t="s">
        <v>426</v>
      </c>
      <c r="L1878" s="66">
        <v>46267</v>
      </c>
      <c r="M1878" s="65" t="s">
        <v>261</v>
      </c>
      <c r="N1878" s="65" t="s">
        <v>264</v>
      </c>
      <c r="O1878" s="65" t="s">
        <v>259</v>
      </c>
      <c r="P1878" s="66">
        <v>46268</v>
      </c>
      <c r="Q1878" s="31">
        <f t="shared" si="58"/>
        <v>431</v>
      </c>
      <c r="R1878" s="31">
        <f t="shared" si="59"/>
        <v>720</v>
      </c>
      <c r="S1878" s="29">
        <f>IF($Q1878&lt;Parâmetros!$E$19,$G1878-1,$G1878)</f>
        <v>46267</v>
      </c>
    </row>
    <row r="1879" spans="1:19" ht="15" customHeight="1" x14ac:dyDescent="0.25">
      <c r="A1879" s="122">
        <v>56222</v>
      </c>
      <c r="B1879" s="65" t="s">
        <v>232</v>
      </c>
      <c r="C1879" s="65" t="s">
        <v>280</v>
      </c>
      <c r="D1879" s="66">
        <v>46268</v>
      </c>
      <c r="E1879" s="67">
        <v>3.57</v>
      </c>
      <c r="F1879" s="65" t="s">
        <v>255</v>
      </c>
      <c r="G1879" s="66">
        <v>46267</v>
      </c>
      <c r="H1879">
        <v>40503674</v>
      </c>
      <c r="I1879">
        <v>30</v>
      </c>
      <c r="J1879" s="65" t="s">
        <v>1097</v>
      </c>
      <c r="K1879" s="65" t="s">
        <v>1098</v>
      </c>
      <c r="L1879" s="66">
        <v>46267</v>
      </c>
      <c r="M1879" s="65" t="s">
        <v>261</v>
      </c>
      <c r="N1879" s="65" t="s">
        <v>264</v>
      </c>
      <c r="O1879" s="65" t="s">
        <v>259</v>
      </c>
      <c r="P1879" s="66">
        <v>46268</v>
      </c>
      <c r="Q1879" s="31">
        <f t="shared" si="58"/>
        <v>786</v>
      </c>
      <c r="R1879" s="31">
        <f t="shared" si="59"/>
        <v>1000</v>
      </c>
      <c r="S1879" s="29">
        <f>IF($Q1879&lt;Parâmetros!$E$19,$G1879-1,$G1879)</f>
        <v>46267</v>
      </c>
    </row>
    <row r="1880" spans="1:19" ht="15" customHeight="1" x14ac:dyDescent="0.25">
      <c r="A1880" s="122">
        <v>56222</v>
      </c>
      <c r="B1880" s="65" t="s">
        <v>232</v>
      </c>
      <c r="C1880" s="65" t="s">
        <v>280</v>
      </c>
      <c r="D1880" s="66">
        <v>46268</v>
      </c>
      <c r="E1880" s="67">
        <v>4.7699999999999996</v>
      </c>
      <c r="F1880" s="65" t="s">
        <v>255</v>
      </c>
      <c r="G1880" s="66">
        <v>46268</v>
      </c>
      <c r="H1880">
        <v>40509357</v>
      </c>
      <c r="I1880">
        <v>10</v>
      </c>
      <c r="J1880" s="65" t="s">
        <v>1299</v>
      </c>
      <c r="K1880" s="65" t="s">
        <v>1300</v>
      </c>
      <c r="L1880" s="66">
        <v>46268</v>
      </c>
      <c r="M1880" s="65" t="s">
        <v>261</v>
      </c>
      <c r="N1880" s="65" t="s">
        <v>264</v>
      </c>
      <c r="O1880" s="65" t="s">
        <v>259</v>
      </c>
      <c r="P1880" s="66">
        <v>46268</v>
      </c>
      <c r="Q1880" s="31">
        <f t="shared" si="58"/>
        <v>433</v>
      </c>
      <c r="R1880" s="31">
        <f t="shared" si="59"/>
        <v>720</v>
      </c>
      <c r="S1880" s="29">
        <f>IF($Q1880&lt;Parâmetros!$E$19,$G1880-1,$G1880)</f>
        <v>46268</v>
      </c>
    </row>
    <row r="1881" spans="1:19" ht="15" customHeight="1" x14ac:dyDescent="0.25">
      <c r="A1881" s="122">
        <v>56222</v>
      </c>
      <c r="B1881" s="65" t="s">
        <v>232</v>
      </c>
      <c r="C1881" s="65" t="s">
        <v>280</v>
      </c>
      <c r="D1881" s="66">
        <v>46268</v>
      </c>
      <c r="E1881" s="67">
        <v>3.62</v>
      </c>
      <c r="F1881" s="65" t="s">
        <v>255</v>
      </c>
      <c r="G1881" s="66">
        <v>46268</v>
      </c>
      <c r="H1881">
        <v>40509357</v>
      </c>
      <c r="I1881">
        <v>10</v>
      </c>
      <c r="J1881" s="65" t="s">
        <v>1301</v>
      </c>
      <c r="K1881" s="65" t="s">
        <v>1302</v>
      </c>
      <c r="L1881" s="66">
        <v>46268</v>
      </c>
      <c r="M1881" s="65" t="s">
        <v>261</v>
      </c>
      <c r="N1881" s="65" t="s">
        <v>264</v>
      </c>
      <c r="O1881" s="65" t="s">
        <v>259</v>
      </c>
      <c r="P1881" s="66">
        <v>46268</v>
      </c>
      <c r="Q1881" s="31">
        <f t="shared" si="58"/>
        <v>789</v>
      </c>
      <c r="R1881" s="31">
        <f t="shared" si="59"/>
        <v>1006</v>
      </c>
      <c r="S1881" s="29">
        <f>IF($Q1881&lt;Parâmetros!$E$19,$G1881-1,$G1881)</f>
        <v>46268</v>
      </c>
    </row>
    <row r="1882" spans="1:19" ht="15" customHeight="1" x14ac:dyDescent="0.25">
      <c r="A1882" s="122">
        <v>56222</v>
      </c>
      <c r="B1882" s="65" t="s">
        <v>232</v>
      </c>
      <c r="C1882" s="65" t="s">
        <v>280</v>
      </c>
      <c r="D1882" s="66">
        <v>46269</v>
      </c>
      <c r="E1882" s="67">
        <v>4.75</v>
      </c>
      <c r="F1882" s="65" t="s">
        <v>255</v>
      </c>
      <c r="G1882" s="66">
        <v>46269</v>
      </c>
      <c r="H1882">
        <v>40502994</v>
      </c>
      <c r="I1882">
        <v>30</v>
      </c>
      <c r="J1882" s="65" t="s">
        <v>2198</v>
      </c>
      <c r="K1882" s="65" t="s">
        <v>294</v>
      </c>
      <c r="L1882" s="66">
        <v>46269</v>
      </c>
      <c r="M1882" s="65" t="s">
        <v>261</v>
      </c>
      <c r="N1882" s="65" t="s">
        <v>264</v>
      </c>
      <c r="O1882" s="65" t="s">
        <v>259</v>
      </c>
      <c r="P1882" s="66">
        <v>46269</v>
      </c>
      <c r="Q1882" s="31">
        <f t="shared" si="58"/>
        <v>435</v>
      </c>
      <c r="R1882" s="31">
        <f t="shared" si="59"/>
        <v>720</v>
      </c>
      <c r="S1882" s="29">
        <f>IF($Q1882&lt;Parâmetros!$E$19,$G1882-1,$G1882)</f>
        <v>46269</v>
      </c>
    </row>
    <row r="1883" spans="1:19" ht="15" customHeight="1" x14ac:dyDescent="0.25">
      <c r="A1883" s="122">
        <v>56222</v>
      </c>
      <c r="B1883" s="65" t="s">
        <v>232</v>
      </c>
      <c r="C1883" s="65" t="s">
        <v>280</v>
      </c>
      <c r="D1883" s="66">
        <v>46269</v>
      </c>
      <c r="E1883" s="67">
        <v>3.55</v>
      </c>
      <c r="F1883" s="65" t="s">
        <v>255</v>
      </c>
      <c r="G1883" s="66">
        <v>46269</v>
      </c>
      <c r="H1883">
        <v>40502994</v>
      </c>
      <c r="I1883">
        <v>30</v>
      </c>
      <c r="J1883" s="65" t="s">
        <v>2199</v>
      </c>
      <c r="K1883" s="65" t="s">
        <v>2200</v>
      </c>
      <c r="L1883" s="66">
        <v>46269</v>
      </c>
      <c r="M1883" s="65" t="s">
        <v>261</v>
      </c>
      <c r="N1883" s="65" t="s">
        <v>264</v>
      </c>
      <c r="O1883" s="65" t="s">
        <v>259</v>
      </c>
      <c r="P1883" s="66">
        <v>46269</v>
      </c>
      <c r="Q1883" s="31">
        <f t="shared" si="58"/>
        <v>788</v>
      </c>
      <c r="R1883" s="31">
        <f t="shared" si="59"/>
        <v>1002</v>
      </c>
      <c r="S1883" s="29">
        <f>IF($Q1883&lt;Parâmetros!$E$19,$G1883-1,$G1883)</f>
        <v>46269</v>
      </c>
    </row>
    <row r="1884" spans="1:19" ht="15" customHeight="1" x14ac:dyDescent="0.25">
      <c r="A1884" s="122">
        <v>56222</v>
      </c>
      <c r="B1884" s="65" t="s">
        <v>232</v>
      </c>
      <c r="C1884" s="65" t="s">
        <v>280</v>
      </c>
      <c r="D1884" s="66">
        <v>46272</v>
      </c>
      <c r="E1884" s="67">
        <v>3.82</v>
      </c>
      <c r="F1884" s="65" t="s">
        <v>255</v>
      </c>
      <c r="G1884" s="66">
        <v>46270</v>
      </c>
      <c r="H1884">
        <v>40503674</v>
      </c>
      <c r="I1884">
        <v>30</v>
      </c>
      <c r="J1884" s="65" t="s">
        <v>2201</v>
      </c>
      <c r="K1884" s="65" t="s">
        <v>278</v>
      </c>
      <c r="L1884" s="66">
        <v>46270</v>
      </c>
      <c r="M1884" s="65" t="s">
        <v>261</v>
      </c>
      <c r="N1884" s="65" t="s">
        <v>264</v>
      </c>
      <c r="O1884" s="65" t="s">
        <v>259</v>
      </c>
      <c r="P1884" s="66">
        <v>46272</v>
      </c>
      <c r="Q1884" s="31">
        <f t="shared" si="58"/>
        <v>430</v>
      </c>
      <c r="R1884" s="31">
        <f t="shared" si="59"/>
        <v>660</v>
      </c>
      <c r="S1884" s="29">
        <f>IF($Q1884&lt;Parâmetros!$E$19,$G1884-1,$G1884)</f>
        <v>46270</v>
      </c>
    </row>
    <row r="1885" spans="1:19" ht="15" customHeight="1" x14ac:dyDescent="0.25">
      <c r="A1885" s="122">
        <v>56222</v>
      </c>
      <c r="B1885" s="65" t="s">
        <v>232</v>
      </c>
      <c r="C1885" s="65" t="s">
        <v>280</v>
      </c>
      <c r="D1885" s="66">
        <v>46272</v>
      </c>
      <c r="E1885" s="67">
        <v>3.43</v>
      </c>
      <c r="F1885" s="65" t="s">
        <v>255</v>
      </c>
      <c r="G1885" s="66">
        <v>46270</v>
      </c>
      <c r="H1885">
        <v>40503674</v>
      </c>
      <c r="I1885">
        <v>30</v>
      </c>
      <c r="J1885" s="65" t="s">
        <v>2202</v>
      </c>
      <c r="K1885" s="65" t="s">
        <v>2203</v>
      </c>
      <c r="L1885" s="66">
        <v>46270</v>
      </c>
      <c r="M1885" s="65" t="s">
        <v>261</v>
      </c>
      <c r="N1885" s="65" t="s">
        <v>264</v>
      </c>
      <c r="O1885" s="65" t="s">
        <v>259</v>
      </c>
      <c r="P1885" s="66">
        <v>46272</v>
      </c>
      <c r="Q1885" s="31">
        <f t="shared" si="58"/>
        <v>730</v>
      </c>
      <c r="R1885" s="31">
        <f t="shared" si="59"/>
        <v>935</v>
      </c>
      <c r="S1885" s="29">
        <f>IF($Q1885&lt;Parâmetros!$E$19,$G1885-1,$G1885)</f>
        <v>46270</v>
      </c>
    </row>
    <row r="1886" spans="1:19" ht="15" customHeight="1" x14ac:dyDescent="0.25">
      <c r="A1886" s="122">
        <v>56222</v>
      </c>
      <c r="B1886" s="65" t="s">
        <v>232</v>
      </c>
      <c r="C1886" s="65" t="s">
        <v>280</v>
      </c>
      <c r="D1886" s="66">
        <v>46272</v>
      </c>
      <c r="E1886" s="67">
        <v>4.76</v>
      </c>
      <c r="F1886" s="65" t="s">
        <v>255</v>
      </c>
      <c r="G1886" s="66">
        <v>46272</v>
      </c>
      <c r="H1886">
        <v>40503674</v>
      </c>
      <c r="I1886">
        <v>40</v>
      </c>
      <c r="J1886" s="65" t="s">
        <v>2614</v>
      </c>
      <c r="K1886" s="65" t="s">
        <v>294</v>
      </c>
      <c r="L1886" s="66">
        <v>46272</v>
      </c>
      <c r="M1886" s="65" t="s">
        <v>261</v>
      </c>
      <c r="N1886" s="65" t="s">
        <v>264</v>
      </c>
      <c r="O1886" s="65" t="s">
        <v>259</v>
      </c>
      <c r="P1886" s="66">
        <v>46272</v>
      </c>
      <c r="Q1886" s="31">
        <f t="shared" si="58"/>
        <v>434</v>
      </c>
      <c r="R1886" s="31">
        <f t="shared" si="59"/>
        <v>720</v>
      </c>
      <c r="S1886" s="29">
        <f>IF($Q1886&lt;Parâmetros!$E$19,$G1886-1,$G1886)</f>
        <v>46272</v>
      </c>
    </row>
    <row r="1887" spans="1:19" ht="15" customHeight="1" x14ac:dyDescent="0.25">
      <c r="A1887" s="122">
        <v>56222</v>
      </c>
      <c r="B1887" s="65" t="s">
        <v>232</v>
      </c>
      <c r="C1887" s="65" t="s">
        <v>280</v>
      </c>
      <c r="D1887" s="66">
        <v>46272</v>
      </c>
      <c r="E1887" s="67">
        <v>3.68</v>
      </c>
      <c r="F1887" s="65" t="s">
        <v>255</v>
      </c>
      <c r="G1887" s="66">
        <v>46272</v>
      </c>
      <c r="H1887">
        <v>40503674</v>
      </c>
      <c r="I1887">
        <v>40</v>
      </c>
      <c r="J1887" s="65" t="s">
        <v>2615</v>
      </c>
      <c r="K1887" s="65" t="s">
        <v>2616</v>
      </c>
      <c r="L1887" s="66">
        <v>46272</v>
      </c>
      <c r="M1887" s="65" t="s">
        <v>261</v>
      </c>
      <c r="N1887" s="65" t="s">
        <v>264</v>
      </c>
      <c r="O1887" s="65" t="s">
        <v>259</v>
      </c>
      <c r="P1887" s="66">
        <v>46272</v>
      </c>
      <c r="Q1887" s="31">
        <f t="shared" si="58"/>
        <v>789</v>
      </c>
      <c r="R1887" s="31">
        <f t="shared" si="59"/>
        <v>1010</v>
      </c>
      <c r="S1887" s="29">
        <f>IF($Q1887&lt;Parâmetros!$E$19,$G1887-1,$G1887)</f>
        <v>46272</v>
      </c>
    </row>
    <row r="1888" spans="1:19" ht="15" customHeight="1" x14ac:dyDescent="0.25">
      <c r="A1888" s="122">
        <v>56222</v>
      </c>
      <c r="B1888" s="65" t="s">
        <v>232</v>
      </c>
      <c r="C1888" s="65" t="s">
        <v>280</v>
      </c>
      <c r="D1888" s="66">
        <v>46274</v>
      </c>
      <c r="E1888" s="67">
        <v>4.8099999999999996</v>
      </c>
      <c r="F1888" s="65" t="s">
        <v>255</v>
      </c>
      <c r="G1888" s="66">
        <v>46273</v>
      </c>
      <c r="H1888">
        <v>40503674</v>
      </c>
      <c r="I1888">
        <v>40</v>
      </c>
      <c r="J1888" s="65" t="s">
        <v>2890</v>
      </c>
      <c r="K1888" s="65" t="s">
        <v>294</v>
      </c>
      <c r="L1888" s="66">
        <v>46273</v>
      </c>
      <c r="M1888" s="65" t="s">
        <v>261</v>
      </c>
      <c r="N1888" s="65" t="s">
        <v>264</v>
      </c>
      <c r="O1888" s="65" t="s">
        <v>259</v>
      </c>
      <c r="P1888" s="66">
        <v>46274</v>
      </c>
      <c r="Q1888" s="31">
        <f t="shared" si="58"/>
        <v>431</v>
      </c>
      <c r="R1888" s="31">
        <f t="shared" si="59"/>
        <v>720</v>
      </c>
      <c r="S1888" s="29">
        <f>IF($Q1888&lt;Parâmetros!$E$19,$G1888-1,$G1888)</f>
        <v>46273</v>
      </c>
    </row>
    <row r="1889" spans="1:19" ht="15" customHeight="1" x14ac:dyDescent="0.25">
      <c r="A1889" s="122">
        <v>56222</v>
      </c>
      <c r="B1889" s="65" t="s">
        <v>232</v>
      </c>
      <c r="C1889" s="65" t="s">
        <v>280</v>
      </c>
      <c r="D1889" s="66">
        <v>46274</v>
      </c>
      <c r="E1889" s="67">
        <v>4.4000000000000004</v>
      </c>
      <c r="F1889" s="65" t="s">
        <v>255</v>
      </c>
      <c r="G1889" s="66">
        <v>46273</v>
      </c>
      <c r="H1889">
        <v>40503674</v>
      </c>
      <c r="I1889">
        <v>40</v>
      </c>
      <c r="J1889" s="65" t="s">
        <v>2891</v>
      </c>
      <c r="K1889" s="65" t="s">
        <v>2892</v>
      </c>
      <c r="L1889" s="66">
        <v>46273</v>
      </c>
      <c r="M1889" s="65" t="s">
        <v>261</v>
      </c>
      <c r="N1889" s="65" t="s">
        <v>264</v>
      </c>
      <c r="O1889" s="65" t="s">
        <v>259</v>
      </c>
      <c r="P1889" s="66">
        <v>46274</v>
      </c>
      <c r="Q1889" s="31">
        <f t="shared" si="58"/>
        <v>740</v>
      </c>
      <c r="R1889" s="31">
        <f t="shared" si="59"/>
        <v>1004</v>
      </c>
      <c r="S1889" s="29">
        <f>IF($Q1889&lt;Parâmetros!$E$19,$G1889-1,$G1889)</f>
        <v>46273</v>
      </c>
    </row>
    <row r="1890" spans="1:19" ht="15" customHeight="1" x14ac:dyDescent="0.25">
      <c r="A1890" s="122">
        <v>56222</v>
      </c>
      <c r="B1890" s="65" t="s">
        <v>232</v>
      </c>
      <c r="C1890" s="65" t="s">
        <v>280</v>
      </c>
      <c r="D1890" s="66">
        <v>46274</v>
      </c>
      <c r="E1890" s="67">
        <v>-4.4000000000000004</v>
      </c>
      <c r="F1890" s="65" t="s">
        <v>255</v>
      </c>
      <c r="G1890" s="66">
        <v>46273</v>
      </c>
      <c r="H1890">
        <v>40503674</v>
      </c>
      <c r="I1890">
        <v>40</v>
      </c>
      <c r="J1890" s="65" t="s">
        <v>2891</v>
      </c>
      <c r="K1890" s="65" t="s">
        <v>2892</v>
      </c>
      <c r="L1890" s="66">
        <v>46273</v>
      </c>
      <c r="M1890" s="65" t="s">
        <v>261</v>
      </c>
      <c r="N1890" s="65" t="s">
        <v>264</v>
      </c>
      <c r="O1890" s="65" t="s">
        <v>259</v>
      </c>
      <c r="P1890" s="66">
        <v>46275</v>
      </c>
      <c r="Q1890" s="31">
        <f t="shared" si="58"/>
        <v>740</v>
      </c>
      <c r="R1890" s="31">
        <f t="shared" si="59"/>
        <v>1004</v>
      </c>
      <c r="S1890" s="29">
        <f>IF($Q1890&lt;Parâmetros!$E$19,$G1890-1,$G1890)</f>
        <v>46273</v>
      </c>
    </row>
    <row r="1891" spans="1:19" ht="15" customHeight="1" x14ac:dyDescent="0.25">
      <c r="A1891" s="122">
        <v>56222</v>
      </c>
      <c r="B1891" s="65" t="s">
        <v>232</v>
      </c>
      <c r="C1891" s="65" t="s">
        <v>280</v>
      </c>
      <c r="D1891" s="66">
        <v>46275</v>
      </c>
      <c r="E1891" s="67">
        <v>3.43</v>
      </c>
      <c r="F1891" s="65" t="s">
        <v>255</v>
      </c>
      <c r="G1891" s="66">
        <v>46273</v>
      </c>
      <c r="H1891">
        <v>40503674</v>
      </c>
      <c r="I1891">
        <v>40</v>
      </c>
      <c r="J1891" s="65" t="s">
        <v>1241</v>
      </c>
      <c r="K1891" s="65" t="s">
        <v>3182</v>
      </c>
      <c r="L1891" s="66">
        <v>46273</v>
      </c>
      <c r="M1891" s="65" t="s">
        <v>261</v>
      </c>
      <c r="N1891" s="65" t="s">
        <v>264</v>
      </c>
      <c r="O1891" s="65" t="s">
        <v>259</v>
      </c>
      <c r="P1891" s="66">
        <v>46275</v>
      </c>
      <c r="Q1891" s="31">
        <f t="shared" si="58"/>
        <v>800</v>
      </c>
      <c r="R1891" s="31">
        <f t="shared" si="59"/>
        <v>1005</v>
      </c>
      <c r="S1891" s="29">
        <f>IF($Q1891&lt;Parâmetros!$E$19,$G1891-1,$G1891)</f>
        <v>46273</v>
      </c>
    </row>
    <row r="1892" spans="1:19" ht="15" customHeight="1" x14ac:dyDescent="0.25">
      <c r="A1892" s="122">
        <v>56222</v>
      </c>
      <c r="B1892" s="65" t="s">
        <v>232</v>
      </c>
      <c r="C1892" s="65" t="s">
        <v>263</v>
      </c>
      <c r="D1892" s="66">
        <v>46274</v>
      </c>
      <c r="E1892" s="67">
        <v>4.83</v>
      </c>
      <c r="F1892" s="65" t="s">
        <v>255</v>
      </c>
      <c r="G1892" s="66">
        <v>46274</v>
      </c>
      <c r="H1892">
        <v>40502994</v>
      </c>
      <c r="I1892">
        <v>20</v>
      </c>
      <c r="J1892" s="65" t="s">
        <v>327</v>
      </c>
      <c r="K1892" s="65" t="s">
        <v>294</v>
      </c>
      <c r="L1892" s="66">
        <v>46274</v>
      </c>
      <c r="M1892" s="65" t="s">
        <v>261</v>
      </c>
      <c r="N1892" s="65" t="s">
        <v>264</v>
      </c>
      <c r="O1892" s="65" t="s">
        <v>259</v>
      </c>
      <c r="P1892" s="66">
        <v>46274</v>
      </c>
      <c r="Q1892" s="31">
        <f t="shared" si="58"/>
        <v>430</v>
      </c>
      <c r="R1892" s="31">
        <f t="shared" si="59"/>
        <v>720</v>
      </c>
      <c r="S1892" s="29">
        <f>IF($Q1892&lt;Parâmetros!$E$19,$G1892-1,$G1892)</f>
        <v>46274</v>
      </c>
    </row>
    <row r="1893" spans="1:19" ht="15" customHeight="1" x14ac:dyDescent="0.25">
      <c r="A1893" s="122">
        <v>56222</v>
      </c>
      <c r="B1893" s="65" t="s">
        <v>232</v>
      </c>
      <c r="C1893" s="65" t="s">
        <v>280</v>
      </c>
      <c r="D1893" s="66">
        <v>46274</v>
      </c>
      <c r="E1893" s="67">
        <v>0.5</v>
      </c>
      <c r="F1893" s="65" t="s">
        <v>255</v>
      </c>
      <c r="G1893" s="66">
        <v>46274</v>
      </c>
      <c r="H1893">
        <v>40511316</v>
      </c>
      <c r="I1893">
        <v>10</v>
      </c>
      <c r="J1893" s="65" t="s">
        <v>336</v>
      </c>
      <c r="K1893" s="65" t="s">
        <v>891</v>
      </c>
      <c r="L1893" s="66">
        <v>46274</v>
      </c>
      <c r="M1893" s="65" t="s">
        <v>258</v>
      </c>
      <c r="N1893" s="65" t="s">
        <v>264</v>
      </c>
      <c r="O1893" s="65" t="s">
        <v>259</v>
      </c>
      <c r="P1893" s="66">
        <v>46274</v>
      </c>
      <c r="Q1893" s="31">
        <f t="shared" si="58"/>
        <v>790</v>
      </c>
      <c r="R1893" s="31">
        <f t="shared" si="59"/>
        <v>820</v>
      </c>
      <c r="S1893" s="29">
        <f>IF($Q1893&lt;Parâmetros!$E$19,$G1893-1,$G1893)</f>
        <v>46274</v>
      </c>
    </row>
    <row r="1894" spans="1:19" ht="15" customHeight="1" x14ac:dyDescent="0.25">
      <c r="A1894" s="122">
        <v>56222</v>
      </c>
      <c r="B1894" s="65" t="s">
        <v>232</v>
      </c>
      <c r="C1894" s="65" t="s">
        <v>280</v>
      </c>
      <c r="D1894" s="66">
        <v>46274</v>
      </c>
      <c r="E1894" s="67">
        <v>0.48</v>
      </c>
      <c r="F1894" s="65" t="s">
        <v>255</v>
      </c>
      <c r="G1894" s="66">
        <v>46274</v>
      </c>
      <c r="H1894">
        <v>40511316</v>
      </c>
      <c r="I1894">
        <v>20</v>
      </c>
      <c r="J1894" s="65" t="s">
        <v>2975</v>
      </c>
      <c r="K1894" s="65" t="s">
        <v>1229</v>
      </c>
      <c r="L1894" s="66">
        <v>46274</v>
      </c>
      <c r="M1894" s="65" t="s">
        <v>258</v>
      </c>
      <c r="N1894" s="65" t="s">
        <v>264</v>
      </c>
      <c r="O1894" s="65" t="s">
        <v>259</v>
      </c>
      <c r="P1894" s="66">
        <v>46274</v>
      </c>
      <c r="Q1894" s="31">
        <f t="shared" si="58"/>
        <v>821</v>
      </c>
      <c r="R1894" s="31">
        <f t="shared" si="59"/>
        <v>850</v>
      </c>
      <c r="S1894" s="29">
        <f>IF($Q1894&lt;Parâmetros!$E$19,$G1894-1,$G1894)</f>
        <v>46274</v>
      </c>
    </row>
    <row r="1895" spans="1:19" ht="15" customHeight="1" x14ac:dyDescent="0.25">
      <c r="A1895" s="122">
        <v>56222</v>
      </c>
      <c r="B1895" s="65" t="s">
        <v>232</v>
      </c>
      <c r="C1895" s="65" t="s">
        <v>280</v>
      </c>
      <c r="D1895" s="66">
        <v>46274</v>
      </c>
      <c r="E1895" s="67">
        <v>0.64</v>
      </c>
      <c r="F1895" s="65" t="s">
        <v>255</v>
      </c>
      <c r="G1895" s="66">
        <v>46274</v>
      </c>
      <c r="H1895">
        <v>40511316</v>
      </c>
      <c r="I1895">
        <v>30</v>
      </c>
      <c r="J1895" s="65" t="s">
        <v>2976</v>
      </c>
      <c r="K1895" s="65" t="s">
        <v>2977</v>
      </c>
      <c r="L1895" s="66">
        <v>46274</v>
      </c>
      <c r="M1895" s="65" t="s">
        <v>258</v>
      </c>
      <c r="N1895" s="65" t="s">
        <v>264</v>
      </c>
      <c r="O1895" s="65" t="s">
        <v>259</v>
      </c>
      <c r="P1895" s="66">
        <v>46274</v>
      </c>
      <c r="Q1895" s="31">
        <f t="shared" si="58"/>
        <v>851</v>
      </c>
      <c r="R1895" s="31">
        <f t="shared" si="59"/>
        <v>889</v>
      </c>
      <c r="S1895" s="29">
        <f>IF($Q1895&lt;Parâmetros!$E$19,$G1895-1,$G1895)</f>
        <v>46274</v>
      </c>
    </row>
    <row r="1896" spans="1:19" ht="15" customHeight="1" x14ac:dyDescent="0.25">
      <c r="A1896" s="122">
        <v>56222</v>
      </c>
      <c r="B1896" s="65" t="s">
        <v>232</v>
      </c>
      <c r="C1896" s="65" t="s">
        <v>280</v>
      </c>
      <c r="D1896" s="66">
        <v>46274</v>
      </c>
      <c r="E1896" s="67">
        <v>0.49</v>
      </c>
      <c r="F1896" s="65" t="s">
        <v>255</v>
      </c>
      <c r="G1896" s="66">
        <v>46274</v>
      </c>
      <c r="H1896">
        <v>40511316</v>
      </c>
      <c r="I1896">
        <v>40</v>
      </c>
      <c r="J1896" s="65" t="s">
        <v>2978</v>
      </c>
      <c r="K1896" s="65" t="s">
        <v>2979</v>
      </c>
      <c r="L1896" s="66">
        <v>46274</v>
      </c>
      <c r="M1896" s="65" t="s">
        <v>258</v>
      </c>
      <c r="N1896" s="65" t="s">
        <v>264</v>
      </c>
      <c r="O1896" s="65" t="s">
        <v>259</v>
      </c>
      <c r="P1896" s="66">
        <v>46274</v>
      </c>
      <c r="Q1896" s="31">
        <f t="shared" si="58"/>
        <v>890</v>
      </c>
      <c r="R1896" s="31">
        <f t="shared" si="59"/>
        <v>919</v>
      </c>
      <c r="S1896" s="29">
        <f>IF($Q1896&lt;Parâmetros!$E$19,$G1896-1,$G1896)</f>
        <v>46274</v>
      </c>
    </row>
    <row r="1897" spans="1:19" ht="15" customHeight="1" x14ac:dyDescent="0.25">
      <c r="A1897" s="122">
        <v>56222</v>
      </c>
      <c r="B1897" s="65" t="s">
        <v>232</v>
      </c>
      <c r="C1897" s="65" t="s">
        <v>280</v>
      </c>
      <c r="D1897" s="66">
        <v>46274</v>
      </c>
      <c r="E1897" s="67">
        <v>0.49</v>
      </c>
      <c r="F1897" s="65" t="s">
        <v>255</v>
      </c>
      <c r="G1897" s="66">
        <v>46274</v>
      </c>
      <c r="H1897">
        <v>40511316</v>
      </c>
      <c r="I1897">
        <v>50</v>
      </c>
      <c r="J1897" s="65" t="s">
        <v>2980</v>
      </c>
      <c r="K1897" s="65" t="s">
        <v>2981</v>
      </c>
      <c r="L1897" s="66">
        <v>46274</v>
      </c>
      <c r="M1897" s="65" t="s">
        <v>258</v>
      </c>
      <c r="N1897" s="65" t="s">
        <v>264</v>
      </c>
      <c r="O1897" s="65" t="s">
        <v>259</v>
      </c>
      <c r="P1897" s="66">
        <v>46274</v>
      </c>
      <c r="Q1897" s="31">
        <f t="shared" si="58"/>
        <v>920</v>
      </c>
      <c r="R1897" s="31">
        <f t="shared" si="59"/>
        <v>949</v>
      </c>
      <c r="S1897" s="29">
        <f>IF($Q1897&lt;Parâmetros!$E$19,$G1897-1,$G1897)</f>
        <v>46274</v>
      </c>
    </row>
    <row r="1898" spans="1:19" ht="15" customHeight="1" x14ac:dyDescent="0.25">
      <c r="A1898" s="122">
        <v>56222</v>
      </c>
      <c r="B1898" s="65" t="s">
        <v>232</v>
      </c>
      <c r="C1898" s="65" t="s">
        <v>280</v>
      </c>
      <c r="D1898" s="66">
        <v>46274</v>
      </c>
      <c r="E1898" s="67">
        <v>0.48</v>
      </c>
      <c r="F1898" s="65" t="s">
        <v>255</v>
      </c>
      <c r="G1898" s="66">
        <v>46274</v>
      </c>
      <c r="H1898">
        <v>40511316</v>
      </c>
      <c r="I1898">
        <v>60</v>
      </c>
      <c r="J1898" s="65" t="s">
        <v>2982</v>
      </c>
      <c r="K1898" s="65" t="s">
        <v>2983</v>
      </c>
      <c r="L1898" s="66">
        <v>46274</v>
      </c>
      <c r="M1898" s="65" t="s">
        <v>258</v>
      </c>
      <c r="N1898" s="65" t="s">
        <v>264</v>
      </c>
      <c r="O1898" s="65" t="s">
        <v>259</v>
      </c>
      <c r="P1898" s="66">
        <v>46274</v>
      </c>
      <c r="Q1898" s="31">
        <f t="shared" si="58"/>
        <v>950</v>
      </c>
      <c r="R1898" s="31">
        <f t="shared" si="59"/>
        <v>979</v>
      </c>
      <c r="S1898" s="29">
        <f>IF($Q1898&lt;Parâmetros!$E$19,$G1898-1,$G1898)</f>
        <v>46274</v>
      </c>
    </row>
    <row r="1899" spans="1:19" ht="15" customHeight="1" x14ac:dyDescent="0.25">
      <c r="A1899" s="122">
        <v>56222</v>
      </c>
      <c r="B1899" s="65" t="s">
        <v>232</v>
      </c>
      <c r="C1899" s="65" t="s">
        <v>280</v>
      </c>
      <c r="D1899" s="66">
        <v>46274</v>
      </c>
      <c r="E1899" s="67">
        <v>0.42</v>
      </c>
      <c r="F1899" s="65" t="s">
        <v>255</v>
      </c>
      <c r="G1899" s="66">
        <v>46274</v>
      </c>
      <c r="H1899">
        <v>40511316</v>
      </c>
      <c r="I1899">
        <v>70</v>
      </c>
      <c r="J1899" s="65" t="s">
        <v>2984</v>
      </c>
      <c r="K1899" s="65" t="s">
        <v>2985</v>
      </c>
      <c r="L1899" s="66">
        <v>46274</v>
      </c>
      <c r="M1899" s="65" t="s">
        <v>258</v>
      </c>
      <c r="N1899" s="65" t="s">
        <v>264</v>
      </c>
      <c r="O1899" s="65" t="s">
        <v>259</v>
      </c>
      <c r="P1899" s="66">
        <v>46274</v>
      </c>
      <c r="Q1899" s="31">
        <f t="shared" si="58"/>
        <v>980</v>
      </c>
      <c r="R1899" s="31">
        <f t="shared" si="59"/>
        <v>1005</v>
      </c>
      <c r="S1899" s="29">
        <f>IF($Q1899&lt;Parâmetros!$E$19,$G1899-1,$G1899)</f>
        <v>46274</v>
      </c>
    </row>
    <row r="1900" spans="1:19" ht="15" customHeight="1" x14ac:dyDescent="0.25">
      <c r="A1900" s="122">
        <v>56222</v>
      </c>
      <c r="B1900" s="65" t="s">
        <v>232</v>
      </c>
      <c r="C1900" s="65" t="s">
        <v>280</v>
      </c>
      <c r="D1900" s="66">
        <v>46276</v>
      </c>
      <c r="E1900" s="67">
        <v>0.48</v>
      </c>
      <c r="F1900" s="65" t="s">
        <v>255</v>
      </c>
      <c r="G1900" s="66">
        <v>46275</v>
      </c>
      <c r="H1900">
        <v>40511316</v>
      </c>
      <c r="I1900">
        <v>80</v>
      </c>
      <c r="J1900" s="65" t="s">
        <v>3183</v>
      </c>
      <c r="K1900" s="65" t="s">
        <v>3184</v>
      </c>
      <c r="L1900" s="66">
        <v>46275</v>
      </c>
      <c r="M1900" s="65" t="s">
        <v>258</v>
      </c>
      <c r="N1900" s="65" t="s">
        <v>264</v>
      </c>
      <c r="O1900" s="65" t="s">
        <v>259</v>
      </c>
      <c r="P1900" s="66">
        <v>46276</v>
      </c>
      <c r="Q1900" s="31">
        <f t="shared" si="58"/>
        <v>430</v>
      </c>
      <c r="R1900" s="31">
        <f t="shared" si="59"/>
        <v>459</v>
      </c>
      <c r="S1900" s="29">
        <f>IF($Q1900&lt;Parâmetros!$E$19,$G1900-1,$G1900)</f>
        <v>46275</v>
      </c>
    </row>
    <row r="1901" spans="1:19" ht="15" customHeight="1" x14ac:dyDescent="0.25">
      <c r="A1901" s="122">
        <v>56222</v>
      </c>
      <c r="B1901" s="65" t="s">
        <v>232</v>
      </c>
      <c r="C1901" s="65" t="s">
        <v>280</v>
      </c>
      <c r="D1901" s="66">
        <v>46276</v>
      </c>
      <c r="E1901" s="67">
        <v>0.69</v>
      </c>
      <c r="F1901" s="65" t="s">
        <v>255</v>
      </c>
      <c r="G1901" s="66">
        <v>46275</v>
      </c>
      <c r="H1901">
        <v>40511316</v>
      </c>
      <c r="I1901">
        <v>90</v>
      </c>
      <c r="J1901" s="65" t="s">
        <v>3185</v>
      </c>
      <c r="K1901" s="65" t="s">
        <v>3186</v>
      </c>
      <c r="L1901" s="66">
        <v>46275</v>
      </c>
      <c r="M1901" s="65" t="s">
        <v>258</v>
      </c>
      <c r="N1901" s="65" t="s">
        <v>264</v>
      </c>
      <c r="O1901" s="65" t="s">
        <v>259</v>
      </c>
      <c r="P1901" s="66">
        <v>46276</v>
      </c>
      <c r="Q1901" s="31">
        <f t="shared" si="58"/>
        <v>461</v>
      </c>
      <c r="R1901" s="31">
        <f t="shared" si="59"/>
        <v>503</v>
      </c>
      <c r="S1901" s="29">
        <f>IF($Q1901&lt;Parâmetros!$E$19,$G1901-1,$G1901)</f>
        <v>46275</v>
      </c>
    </row>
    <row r="1902" spans="1:19" ht="15" customHeight="1" x14ac:dyDescent="0.25">
      <c r="A1902" s="122">
        <v>56222</v>
      </c>
      <c r="B1902" s="65" t="s">
        <v>232</v>
      </c>
      <c r="C1902" s="65" t="s">
        <v>280</v>
      </c>
      <c r="D1902" s="66">
        <v>46276</v>
      </c>
      <c r="E1902" s="67">
        <v>3.58</v>
      </c>
      <c r="F1902" s="65" t="s">
        <v>255</v>
      </c>
      <c r="G1902" s="66">
        <v>46275</v>
      </c>
      <c r="H1902">
        <v>40503674</v>
      </c>
      <c r="I1902">
        <v>40</v>
      </c>
      <c r="J1902" s="65" t="s">
        <v>3187</v>
      </c>
      <c r="K1902" s="65" t="s">
        <v>294</v>
      </c>
      <c r="L1902" s="66">
        <v>46275</v>
      </c>
      <c r="M1902" s="65" t="s">
        <v>261</v>
      </c>
      <c r="N1902" s="65" t="s">
        <v>264</v>
      </c>
      <c r="O1902" s="65" t="s">
        <v>259</v>
      </c>
      <c r="P1902" s="66">
        <v>46276</v>
      </c>
      <c r="Q1902" s="31">
        <f t="shared" si="58"/>
        <v>505</v>
      </c>
      <c r="R1902" s="31">
        <f t="shared" si="59"/>
        <v>720</v>
      </c>
      <c r="S1902" s="29">
        <f>IF($Q1902&lt;Parâmetros!$E$19,$G1902-1,$G1902)</f>
        <v>46275</v>
      </c>
    </row>
    <row r="1903" spans="1:19" ht="15" customHeight="1" x14ac:dyDescent="0.25">
      <c r="A1903" s="122">
        <v>56222</v>
      </c>
      <c r="B1903" s="65" t="s">
        <v>232</v>
      </c>
      <c r="C1903" s="65" t="s">
        <v>280</v>
      </c>
      <c r="D1903" s="66">
        <v>46276</v>
      </c>
      <c r="E1903" s="67">
        <v>3.6</v>
      </c>
      <c r="F1903" s="65" t="s">
        <v>255</v>
      </c>
      <c r="G1903" s="66">
        <v>46275</v>
      </c>
      <c r="H1903">
        <v>40503674</v>
      </c>
      <c r="I1903">
        <v>40</v>
      </c>
      <c r="J1903" s="65" t="s">
        <v>2615</v>
      </c>
      <c r="K1903" s="65" t="s">
        <v>3188</v>
      </c>
      <c r="L1903" s="66">
        <v>46275</v>
      </c>
      <c r="M1903" s="65" t="s">
        <v>261</v>
      </c>
      <c r="N1903" s="65" t="s">
        <v>264</v>
      </c>
      <c r="O1903" s="65" t="s">
        <v>259</v>
      </c>
      <c r="P1903" s="66">
        <v>46276</v>
      </c>
      <c r="Q1903" s="31">
        <f t="shared" si="58"/>
        <v>789</v>
      </c>
      <c r="R1903" s="31">
        <f t="shared" si="59"/>
        <v>1005</v>
      </c>
      <c r="S1903" s="29">
        <f>IF($Q1903&lt;Parâmetros!$E$19,$G1903-1,$G1903)</f>
        <v>46275</v>
      </c>
    </row>
    <row r="1904" spans="1:19" ht="15" customHeight="1" x14ac:dyDescent="0.25">
      <c r="A1904" s="122">
        <v>56222</v>
      </c>
      <c r="B1904" s="65" t="s">
        <v>232</v>
      </c>
      <c r="C1904" s="65" t="s">
        <v>280</v>
      </c>
      <c r="D1904" s="66">
        <v>46277</v>
      </c>
      <c r="E1904" s="67">
        <v>4.74</v>
      </c>
      <c r="F1904" s="65" t="s">
        <v>255</v>
      </c>
      <c r="G1904" s="66">
        <v>46276</v>
      </c>
      <c r="H1904">
        <v>40503674</v>
      </c>
      <c r="I1904">
        <v>40</v>
      </c>
      <c r="J1904" s="65" t="s">
        <v>3518</v>
      </c>
      <c r="K1904" s="65" t="s">
        <v>294</v>
      </c>
      <c r="L1904" s="66">
        <v>46276</v>
      </c>
      <c r="M1904" s="65" t="s">
        <v>261</v>
      </c>
      <c r="N1904" s="65" t="s">
        <v>264</v>
      </c>
      <c r="O1904" s="65" t="s">
        <v>259</v>
      </c>
      <c r="P1904" s="66">
        <v>46277</v>
      </c>
      <c r="Q1904" s="31">
        <f t="shared" si="58"/>
        <v>435</v>
      </c>
      <c r="R1904" s="31">
        <f t="shared" si="59"/>
        <v>720</v>
      </c>
      <c r="S1904" s="29">
        <f>IF($Q1904&lt;Parâmetros!$E$19,$G1904-1,$G1904)</f>
        <v>46276</v>
      </c>
    </row>
    <row r="1905" spans="1:19" ht="15" customHeight="1" x14ac:dyDescent="0.25">
      <c r="A1905" s="122">
        <v>56222</v>
      </c>
      <c r="B1905" s="65" t="s">
        <v>232</v>
      </c>
      <c r="C1905" s="65" t="s">
        <v>280</v>
      </c>
      <c r="D1905" s="66">
        <v>46277</v>
      </c>
      <c r="E1905" s="67">
        <v>3.62</v>
      </c>
      <c r="F1905" s="65" t="s">
        <v>255</v>
      </c>
      <c r="G1905" s="66">
        <v>46276</v>
      </c>
      <c r="H1905">
        <v>40503674</v>
      </c>
      <c r="I1905">
        <v>40</v>
      </c>
      <c r="J1905" s="65" t="s">
        <v>3519</v>
      </c>
      <c r="K1905" s="65" t="s">
        <v>3520</v>
      </c>
      <c r="L1905" s="66">
        <v>46276</v>
      </c>
      <c r="M1905" s="65" t="s">
        <v>261</v>
      </c>
      <c r="N1905" s="65" t="s">
        <v>264</v>
      </c>
      <c r="O1905" s="65" t="s">
        <v>259</v>
      </c>
      <c r="P1905" s="66">
        <v>46277</v>
      </c>
      <c r="Q1905" s="31">
        <f t="shared" si="58"/>
        <v>788</v>
      </c>
      <c r="R1905" s="31">
        <f t="shared" si="59"/>
        <v>1005</v>
      </c>
      <c r="S1905" s="29">
        <f>IF($Q1905&lt;Parâmetros!$E$19,$G1905-1,$G1905)</f>
        <v>46276</v>
      </c>
    </row>
    <row r="1906" spans="1:19" ht="15" customHeight="1" x14ac:dyDescent="0.25">
      <c r="A1906" s="122">
        <v>56227</v>
      </c>
      <c r="B1906" s="65" t="s">
        <v>173</v>
      </c>
      <c r="C1906" s="65" t="s">
        <v>282</v>
      </c>
      <c r="D1906" s="66">
        <v>46266</v>
      </c>
      <c r="E1906" s="67">
        <v>5.45</v>
      </c>
      <c r="F1906" s="65" t="s">
        <v>255</v>
      </c>
      <c r="G1906" s="66">
        <v>46265</v>
      </c>
      <c r="H1906">
        <v>40509388</v>
      </c>
      <c r="I1906">
        <v>10</v>
      </c>
      <c r="J1906" s="65" t="s">
        <v>771</v>
      </c>
      <c r="K1906" s="65" t="s">
        <v>772</v>
      </c>
      <c r="L1906" s="66">
        <v>46265</v>
      </c>
      <c r="M1906" s="65" t="s">
        <v>261</v>
      </c>
      <c r="N1906" s="65" t="s">
        <v>264</v>
      </c>
      <c r="O1906" s="65" t="s">
        <v>259</v>
      </c>
      <c r="P1906" s="66">
        <v>46266</v>
      </c>
      <c r="Q1906" s="31">
        <f t="shared" si="58"/>
        <v>423</v>
      </c>
      <c r="R1906" s="31">
        <f t="shared" si="59"/>
        <v>750</v>
      </c>
      <c r="S1906" s="29">
        <f>IF($Q1906&lt;Parâmetros!$E$19,$G1906-1,$G1906)</f>
        <v>46265</v>
      </c>
    </row>
    <row r="1907" spans="1:19" ht="15" customHeight="1" x14ac:dyDescent="0.25">
      <c r="A1907" s="122">
        <v>56227</v>
      </c>
      <c r="B1907" s="65" t="s">
        <v>173</v>
      </c>
      <c r="C1907" s="65" t="s">
        <v>282</v>
      </c>
      <c r="D1907" s="66">
        <v>46266</v>
      </c>
      <c r="E1907" s="67">
        <v>2.2400000000000002</v>
      </c>
      <c r="F1907" s="65" t="s">
        <v>255</v>
      </c>
      <c r="G1907" s="66">
        <v>46265</v>
      </c>
      <c r="H1907">
        <v>40509388</v>
      </c>
      <c r="I1907">
        <v>10</v>
      </c>
      <c r="J1907" s="65" t="s">
        <v>773</v>
      </c>
      <c r="K1907" s="65" t="s">
        <v>774</v>
      </c>
      <c r="L1907" s="66">
        <v>46265</v>
      </c>
      <c r="M1907" s="65" t="s">
        <v>261</v>
      </c>
      <c r="N1907" s="65" t="s">
        <v>264</v>
      </c>
      <c r="O1907" s="65" t="s">
        <v>259</v>
      </c>
      <c r="P1907" s="66">
        <v>46266</v>
      </c>
      <c r="Q1907" s="31">
        <f t="shared" si="58"/>
        <v>811</v>
      </c>
      <c r="R1907" s="31">
        <f t="shared" si="59"/>
        <v>945</v>
      </c>
      <c r="S1907" s="29">
        <f>IF($Q1907&lt;Parâmetros!$E$19,$G1907-1,$G1907)</f>
        <v>46265</v>
      </c>
    </row>
    <row r="1908" spans="1:19" ht="15" customHeight="1" x14ac:dyDescent="0.25">
      <c r="A1908" s="122">
        <v>56227</v>
      </c>
      <c r="B1908" s="65" t="s">
        <v>173</v>
      </c>
      <c r="C1908" s="65" t="s">
        <v>282</v>
      </c>
      <c r="D1908" s="66">
        <v>46266</v>
      </c>
      <c r="E1908" s="67">
        <v>5.49</v>
      </c>
      <c r="F1908" s="65" t="s">
        <v>255</v>
      </c>
      <c r="G1908" s="66">
        <v>46266</v>
      </c>
      <c r="H1908">
        <v>40509386</v>
      </c>
      <c r="I1908">
        <v>10</v>
      </c>
      <c r="J1908" s="65" t="s">
        <v>775</v>
      </c>
      <c r="K1908" s="65" t="s">
        <v>776</v>
      </c>
      <c r="L1908" s="66">
        <v>46266</v>
      </c>
      <c r="M1908" s="65" t="s">
        <v>258</v>
      </c>
      <c r="N1908" s="65" t="s">
        <v>264</v>
      </c>
      <c r="O1908" s="65" t="s">
        <v>259</v>
      </c>
      <c r="P1908" s="66">
        <v>46266</v>
      </c>
      <c r="Q1908" s="31">
        <f t="shared" si="58"/>
        <v>420</v>
      </c>
      <c r="R1908" s="31">
        <f t="shared" si="59"/>
        <v>749</v>
      </c>
      <c r="S1908" s="29">
        <f>IF($Q1908&lt;Parâmetros!$E$19,$G1908-1,$G1908)</f>
        <v>46266</v>
      </c>
    </row>
    <row r="1909" spans="1:19" ht="15" customHeight="1" x14ac:dyDescent="0.25">
      <c r="A1909" s="122">
        <v>56227</v>
      </c>
      <c r="B1909" s="65" t="s">
        <v>173</v>
      </c>
      <c r="C1909" s="65" t="s">
        <v>282</v>
      </c>
      <c r="D1909" s="66">
        <v>46266</v>
      </c>
      <c r="E1909" s="67">
        <v>2.2400000000000002</v>
      </c>
      <c r="F1909" s="65" t="s">
        <v>255</v>
      </c>
      <c r="G1909" s="66">
        <v>46266</v>
      </c>
      <c r="H1909">
        <v>40509386</v>
      </c>
      <c r="I1909">
        <v>10</v>
      </c>
      <c r="J1909" s="65" t="s">
        <v>777</v>
      </c>
      <c r="K1909" s="65" t="s">
        <v>778</v>
      </c>
      <c r="L1909" s="66">
        <v>46266</v>
      </c>
      <c r="M1909" s="65" t="s">
        <v>258</v>
      </c>
      <c r="N1909" s="65" t="s">
        <v>264</v>
      </c>
      <c r="O1909" s="65" t="s">
        <v>259</v>
      </c>
      <c r="P1909" s="66">
        <v>46266</v>
      </c>
      <c r="Q1909" s="31">
        <f t="shared" si="58"/>
        <v>812</v>
      </c>
      <c r="R1909" s="31">
        <f t="shared" si="59"/>
        <v>946</v>
      </c>
      <c r="S1909" s="29">
        <f>IF($Q1909&lt;Parâmetros!$E$19,$G1909-1,$G1909)</f>
        <v>46266</v>
      </c>
    </row>
    <row r="1910" spans="1:19" ht="15" customHeight="1" x14ac:dyDescent="0.25">
      <c r="A1910" s="122">
        <v>56227</v>
      </c>
      <c r="B1910" s="65" t="s">
        <v>173</v>
      </c>
      <c r="C1910" s="65" t="s">
        <v>282</v>
      </c>
      <c r="D1910" s="66">
        <v>46267</v>
      </c>
      <c r="E1910" s="67">
        <v>5.49</v>
      </c>
      <c r="F1910" s="65" t="s">
        <v>255</v>
      </c>
      <c r="G1910" s="66">
        <v>46267</v>
      </c>
      <c r="H1910">
        <v>40509387</v>
      </c>
      <c r="I1910">
        <v>10</v>
      </c>
      <c r="J1910" s="65" t="s">
        <v>1099</v>
      </c>
      <c r="K1910" s="65" t="s">
        <v>1100</v>
      </c>
      <c r="L1910" s="66">
        <v>46267</v>
      </c>
      <c r="M1910" s="65" t="s">
        <v>279</v>
      </c>
      <c r="N1910" s="65" t="s">
        <v>264</v>
      </c>
      <c r="O1910" s="65" t="s">
        <v>259</v>
      </c>
      <c r="P1910" s="66">
        <v>46267</v>
      </c>
      <c r="Q1910" s="31">
        <f t="shared" si="58"/>
        <v>421</v>
      </c>
      <c r="R1910" s="31">
        <f t="shared" si="59"/>
        <v>750</v>
      </c>
      <c r="S1910" s="29">
        <f>IF($Q1910&lt;Parâmetros!$E$19,$G1910-1,$G1910)</f>
        <v>46267</v>
      </c>
    </row>
    <row r="1911" spans="1:19" ht="15" customHeight="1" x14ac:dyDescent="0.25">
      <c r="A1911" s="122">
        <v>56227</v>
      </c>
      <c r="B1911" s="65" t="s">
        <v>173</v>
      </c>
      <c r="C1911" s="65" t="s">
        <v>282</v>
      </c>
      <c r="D1911" s="66">
        <v>46267</v>
      </c>
      <c r="E1911" s="67">
        <v>2.23</v>
      </c>
      <c r="F1911" s="65" t="s">
        <v>255</v>
      </c>
      <c r="G1911" s="66">
        <v>46267</v>
      </c>
      <c r="H1911">
        <v>40509387</v>
      </c>
      <c r="I1911">
        <v>10</v>
      </c>
      <c r="J1911" s="65" t="s">
        <v>1101</v>
      </c>
      <c r="K1911" s="65" t="s">
        <v>1102</v>
      </c>
      <c r="L1911" s="66">
        <v>46267</v>
      </c>
      <c r="M1911" s="65" t="s">
        <v>279</v>
      </c>
      <c r="N1911" s="65" t="s">
        <v>264</v>
      </c>
      <c r="O1911" s="65" t="s">
        <v>259</v>
      </c>
      <c r="P1911" s="66">
        <v>46267</v>
      </c>
      <c r="Q1911" s="31">
        <f t="shared" si="58"/>
        <v>812</v>
      </c>
      <c r="R1911" s="31">
        <f t="shared" si="59"/>
        <v>946</v>
      </c>
      <c r="S1911" s="29">
        <f>IF($Q1911&lt;Parâmetros!$E$19,$G1911-1,$G1911)</f>
        <v>46267</v>
      </c>
    </row>
    <row r="1912" spans="1:19" ht="15" customHeight="1" x14ac:dyDescent="0.25">
      <c r="A1912" s="122">
        <v>56227</v>
      </c>
      <c r="B1912" s="65" t="s">
        <v>173</v>
      </c>
      <c r="C1912" s="65" t="s">
        <v>282</v>
      </c>
      <c r="D1912" s="66">
        <v>46268</v>
      </c>
      <c r="E1912" s="67">
        <v>5.5</v>
      </c>
      <c r="F1912" s="65" t="s">
        <v>255</v>
      </c>
      <c r="G1912" s="66">
        <v>46268</v>
      </c>
      <c r="H1912">
        <v>40509414</v>
      </c>
      <c r="I1912">
        <v>10</v>
      </c>
      <c r="J1912" s="65" t="s">
        <v>1303</v>
      </c>
      <c r="K1912" s="65" t="s">
        <v>1304</v>
      </c>
      <c r="L1912" s="66">
        <v>46268</v>
      </c>
      <c r="M1912" s="65" t="s">
        <v>261</v>
      </c>
      <c r="N1912" s="65" t="s">
        <v>264</v>
      </c>
      <c r="O1912" s="65" t="s">
        <v>259</v>
      </c>
      <c r="P1912" s="66">
        <v>46268</v>
      </c>
      <c r="Q1912" s="31">
        <f t="shared" ref="Q1912:Q1975" si="60">IFERROR(VALUE(LEFT($J1912,2))*60+VALUE(MID($J1912,4,2)),9999)</f>
        <v>421</v>
      </c>
      <c r="R1912" s="31">
        <f t="shared" ref="R1912:R1975" si="61">IFERROR(VALUE(LEFT($K1912,2))*60+VALUE(MID($K1912,4,2)),"")</f>
        <v>751</v>
      </c>
      <c r="S1912" s="29">
        <f>IF($Q1912&lt;Parâmetros!$E$19,$G1912-1,$G1912)</f>
        <v>46268</v>
      </c>
    </row>
    <row r="1913" spans="1:19" ht="15" customHeight="1" x14ac:dyDescent="0.25">
      <c r="A1913" s="122">
        <v>56227</v>
      </c>
      <c r="B1913" s="65" t="s">
        <v>173</v>
      </c>
      <c r="C1913" s="65" t="s">
        <v>282</v>
      </c>
      <c r="D1913" s="66">
        <v>46268</v>
      </c>
      <c r="E1913" s="67">
        <v>2.2200000000000002</v>
      </c>
      <c r="F1913" s="65" t="s">
        <v>255</v>
      </c>
      <c r="G1913" s="66">
        <v>46268</v>
      </c>
      <c r="H1913">
        <v>40509414</v>
      </c>
      <c r="I1913">
        <v>10</v>
      </c>
      <c r="J1913" s="65" t="s">
        <v>1305</v>
      </c>
      <c r="K1913" s="65" t="s">
        <v>1306</v>
      </c>
      <c r="L1913" s="66">
        <v>46268</v>
      </c>
      <c r="M1913" s="65" t="s">
        <v>261</v>
      </c>
      <c r="N1913" s="65" t="s">
        <v>264</v>
      </c>
      <c r="O1913" s="65" t="s">
        <v>259</v>
      </c>
      <c r="P1913" s="66">
        <v>46268</v>
      </c>
      <c r="Q1913" s="31">
        <f t="shared" si="60"/>
        <v>813</v>
      </c>
      <c r="R1913" s="31">
        <f t="shared" si="61"/>
        <v>946</v>
      </c>
      <c r="S1913" s="29">
        <f>IF($Q1913&lt;Parâmetros!$E$19,$G1913-1,$G1913)</f>
        <v>46268</v>
      </c>
    </row>
    <row r="1914" spans="1:19" ht="15" customHeight="1" x14ac:dyDescent="0.25">
      <c r="A1914" s="122">
        <v>56227</v>
      </c>
      <c r="B1914" s="65" t="s">
        <v>173</v>
      </c>
      <c r="C1914" s="65" t="s">
        <v>282</v>
      </c>
      <c r="D1914" s="66">
        <v>46269</v>
      </c>
      <c r="E1914" s="67">
        <v>5.49</v>
      </c>
      <c r="F1914" s="65" t="s">
        <v>255</v>
      </c>
      <c r="G1914" s="66">
        <v>46269</v>
      </c>
      <c r="H1914">
        <v>40509415</v>
      </c>
      <c r="I1914">
        <v>10</v>
      </c>
      <c r="J1914" s="65" t="s">
        <v>2204</v>
      </c>
      <c r="K1914" s="65" t="s">
        <v>2205</v>
      </c>
      <c r="L1914" s="66">
        <v>46269</v>
      </c>
      <c r="M1914" s="65" t="s">
        <v>261</v>
      </c>
      <c r="N1914" s="65" t="s">
        <v>264</v>
      </c>
      <c r="O1914" s="65" t="s">
        <v>259</v>
      </c>
      <c r="P1914" s="66">
        <v>46269</v>
      </c>
      <c r="Q1914" s="31">
        <f t="shared" si="60"/>
        <v>423</v>
      </c>
      <c r="R1914" s="31">
        <f t="shared" si="61"/>
        <v>752</v>
      </c>
      <c r="S1914" s="29">
        <f>IF($Q1914&lt;Parâmetros!$E$19,$G1914-1,$G1914)</f>
        <v>46269</v>
      </c>
    </row>
    <row r="1915" spans="1:19" ht="15" customHeight="1" x14ac:dyDescent="0.25">
      <c r="A1915" s="122">
        <v>56227</v>
      </c>
      <c r="B1915" s="65" t="s">
        <v>173</v>
      </c>
      <c r="C1915" s="65" t="s">
        <v>282</v>
      </c>
      <c r="D1915" s="66">
        <v>46269</v>
      </c>
      <c r="E1915" s="67">
        <v>2.2000000000000002</v>
      </c>
      <c r="F1915" s="65" t="s">
        <v>255</v>
      </c>
      <c r="G1915" s="66">
        <v>46269</v>
      </c>
      <c r="H1915">
        <v>40509415</v>
      </c>
      <c r="I1915">
        <v>10</v>
      </c>
      <c r="J1915" s="65" t="s">
        <v>2206</v>
      </c>
      <c r="K1915" s="65" t="s">
        <v>2207</v>
      </c>
      <c r="L1915" s="66">
        <v>46269</v>
      </c>
      <c r="M1915" s="65" t="s">
        <v>261</v>
      </c>
      <c r="N1915" s="65" t="s">
        <v>264</v>
      </c>
      <c r="O1915" s="65" t="s">
        <v>259</v>
      </c>
      <c r="P1915" s="66">
        <v>46269</v>
      </c>
      <c r="Q1915" s="31">
        <f t="shared" si="60"/>
        <v>815</v>
      </c>
      <c r="R1915" s="31">
        <f t="shared" si="61"/>
        <v>947</v>
      </c>
      <c r="S1915" s="29">
        <f>IF($Q1915&lt;Parâmetros!$E$19,$G1915-1,$G1915)</f>
        <v>46269</v>
      </c>
    </row>
    <row r="1916" spans="1:19" ht="15" customHeight="1" x14ac:dyDescent="0.25">
      <c r="A1916" s="122">
        <v>56227</v>
      </c>
      <c r="B1916" s="65" t="s">
        <v>173</v>
      </c>
      <c r="C1916" s="65" t="s">
        <v>282</v>
      </c>
      <c r="D1916" s="66">
        <v>46270</v>
      </c>
      <c r="E1916" s="67">
        <v>5</v>
      </c>
      <c r="F1916" s="65" t="s">
        <v>255</v>
      </c>
      <c r="G1916" s="66">
        <v>46270</v>
      </c>
      <c r="H1916">
        <v>40509416</v>
      </c>
      <c r="I1916">
        <v>10</v>
      </c>
      <c r="J1916" s="65" t="s">
        <v>2208</v>
      </c>
      <c r="K1916" s="65" t="s">
        <v>2209</v>
      </c>
      <c r="L1916" s="66">
        <v>46270</v>
      </c>
      <c r="M1916" s="65" t="s">
        <v>261</v>
      </c>
      <c r="N1916" s="65" t="s">
        <v>264</v>
      </c>
      <c r="O1916" s="65" t="s">
        <v>259</v>
      </c>
      <c r="P1916" s="66">
        <v>46270</v>
      </c>
      <c r="Q1916" s="31">
        <f t="shared" si="60"/>
        <v>422</v>
      </c>
      <c r="R1916" s="31">
        <f t="shared" si="61"/>
        <v>722</v>
      </c>
      <c r="S1916" s="29">
        <f>IF($Q1916&lt;Parâmetros!$E$19,$G1916-1,$G1916)</f>
        <v>46270</v>
      </c>
    </row>
    <row r="1917" spans="1:19" ht="15" customHeight="1" x14ac:dyDescent="0.25">
      <c r="A1917" s="122">
        <v>56227</v>
      </c>
      <c r="B1917" s="65" t="s">
        <v>173</v>
      </c>
      <c r="C1917" s="65" t="s">
        <v>282</v>
      </c>
      <c r="D1917" s="66">
        <v>46270</v>
      </c>
      <c r="E1917" s="67">
        <v>1.77</v>
      </c>
      <c r="F1917" s="65" t="s">
        <v>255</v>
      </c>
      <c r="G1917" s="66">
        <v>46270</v>
      </c>
      <c r="H1917">
        <v>40509416</v>
      </c>
      <c r="I1917">
        <v>10</v>
      </c>
      <c r="J1917" s="65" t="s">
        <v>2210</v>
      </c>
      <c r="K1917" s="65" t="s">
        <v>2211</v>
      </c>
      <c r="L1917" s="66">
        <v>46270</v>
      </c>
      <c r="M1917" s="65" t="s">
        <v>261</v>
      </c>
      <c r="N1917" s="65" t="s">
        <v>264</v>
      </c>
      <c r="O1917" s="65" t="s">
        <v>259</v>
      </c>
      <c r="P1917" s="66">
        <v>46270</v>
      </c>
      <c r="Q1917" s="31">
        <f t="shared" si="60"/>
        <v>782</v>
      </c>
      <c r="R1917" s="31">
        <f t="shared" si="61"/>
        <v>888</v>
      </c>
      <c r="S1917" s="29">
        <f>IF($Q1917&lt;Parâmetros!$E$19,$G1917-1,$G1917)</f>
        <v>46270</v>
      </c>
    </row>
    <row r="1918" spans="1:19" ht="15" customHeight="1" x14ac:dyDescent="0.25">
      <c r="A1918" s="122">
        <v>56227</v>
      </c>
      <c r="B1918" s="65" t="s">
        <v>173</v>
      </c>
      <c r="C1918" s="65" t="s">
        <v>282</v>
      </c>
      <c r="D1918" s="66">
        <v>46272</v>
      </c>
      <c r="E1918" s="67">
        <v>5.47</v>
      </c>
      <c r="F1918" s="65" t="s">
        <v>255</v>
      </c>
      <c r="G1918" s="66">
        <v>46272</v>
      </c>
      <c r="H1918">
        <v>40511793</v>
      </c>
      <c r="I1918">
        <v>10</v>
      </c>
      <c r="J1918" s="65" t="s">
        <v>2617</v>
      </c>
      <c r="K1918" s="65" t="s">
        <v>2618</v>
      </c>
      <c r="L1918" s="66">
        <v>46272</v>
      </c>
      <c r="M1918" s="65" t="s">
        <v>261</v>
      </c>
      <c r="N1918" s="65" t="s">
        <v>264</v>
      </c>
      <c r="O1918" s="65" t="s">
        <v>259</v>
      </c>
      <c r="P1918" s="66">
        <v>46272</v>
      </c>
      <c r="Q1918" s="31">
        <f t="shared" si="60"/>
        <v>421</v>
      </c>
      <c r="R1918" s="31">
        <f t="shared" si="61"/>
        <v>749</v>
      </c>
      <c r="S1918" s="29">
        <f>IF($Q1918&lt;Parâmetros!$E$19,$G1918-1,$G1918)</f>
        <v>46272</v>
      </c>
    </row>
    <row r="1919" spans="1:19" ht="15" customHeight="1" x14ac:dyDescent="0.25">
      <c r="A1919" s="122">
        <v>56227</v>
      </c>
      <c r="B1919" s="65" t="s">
        <v>173</v>
      </c>
      <c r="C1919" s="65" t="s">
        <v>282</v>
      </c>
      <c r="D1919" s="66">
        <v>46272</v>
      </c>
      <c r="E1919" s="67">
        <v>1.37</v>
      </c>
      <c r="F1919" s="65" t="s">
        <v>255</v>
      </c>
      <c r="G1919" s="66">
        <v>46272</v>
      </c>
      <c r="H1919">
        <v>40511793</v>
      </c>
      <c r="I1919">
        <v>10</v>
      </c>
      <c r="J1919" s="65" t="s">
        <v>669</v>
      </c>
      <c r="K1919" s="65" t="s">
        <v>2619</v>
      </c>
      <c r="L1919" s="66">
        <v>46272</v>
      </c>
      <c r="M1919" s="65" t="s">
        <v>261</v>
      </c>
      <c r="N1919" s="65" t="s">
        <v>264</v>
      </c>
      <c r="O1919" s="65" t="s">
        <v>259</v>
      </c>
      <c r="P1919" s="66">
        <v>46272</v>
      </c>
      <c r="Q1919" s="31">
        <f t="shared" si="60"/>
        <v>811</v>
      </c>
      <c r="R1919" s="31">
        <f t="shared" si="61"/>
        <v>893</v>
      </c>
      <c r="S1919" s="29">
        <f>IF($Q1919&lt;Parâmetros!$E$19,$G1919-1,$G1919)</f>
        <v>46272</v>
      </c>
    </row>
    <row r="1920" spans="1:19" ht="15" customHeight="1" x14ac:dyDescent="0.25">
      <c r="A1920" s="122">
        <v>56227</v>
      </c>
      <c r="B1920" s="65" t="s">
        <v>173</v>
      </c>
      <c r="C1920" s="65" t="s">
        <v>282</v>
      </c>
      <c r="D1920" s="66">
        <v>46273</v>
      </c>
      <c r="E1920" s="67">
        <v>5.47</v>
      </c>
      <c r="F1920" s="65" t="s">
        <v>255</v>
      </c>
      <c r="G1920" s="66">
        <v>46273</v>
      </c>
      <c r="H1920">
        <v>40512071</v>
      </c>
      <c r="I1920">
        <v>10</v>
      </c>
      <c r="J1920" s="65" t="s">
        <v>2796</v>
      </c>
      <c r="K1920" s="65" t="s">
        <v>2797</v>
      </c>
      <c r="L1920" s="66">
        <v>46273</v>
      </c>
      <c r="M1920" s="65" t="s">
        <v>261</v>
      </c>
      <c r="N1920" s="65" t="s">
        <v>264</v>
      </c>
      <c r="O1920" s="65" t="s">
        <v>259</v>
      </c>
      <c r="P1920" s="66">
        <v>46273</v>
      </c>
      <c r="Q1920" s="31">
        <f t="shared" si="60"/>
        <v>422</v>
      </c>
      <c r="R1920" s="31">
        <f t="shared" si="61"/>
        <v>750</v>
      </c>
      <c r="S1920" s="29">
        <f>IF($Q1920&lt;Parâmetros!$E$19,$G1920-1,$G1920)</f>
        <v>46273</v>
      </c>
    </row>
    <row r="1921" spans="1:19" ht="15" customHeight="1" x14ac:dyDescent="0.25">
      <c r="A1921" s="122">
        <v>56227</v>
      </c>
      <c r="B1921" s="65" t="s">
        <v>173</v>
      </c>
      <c r="C1921" s="65" t="s">
        <v>282</v>
      </c>
      <c r="D1921" s="66">
        <v>46273</v>
      </c>
      <c r="E1921" s="67">
        <v>2.37</v>
      </c>
      <c r="F1921" s="65" t="s">
        <v>255</v>
      </c>
      <c r="G1921" s="66">
        <v>46273</v>
      </c>
      <c r="H1921">
        <v>40512071</v>
      </c>
      <c r="I1921">
        <v>10</v>
      </c>
      <c r="J1921" s="65" t="s">
        <v>2798</v>
      </c>
      <c r="K1921" s="65" t="s">
        <v>2799</v>
      </c>
      <c r="L1921" s="66">
        <v>46273</v>
      </c>
      <c r="M1921" s="65" t="s">
        <v>261</v>
      </c>
      <c r="N1921" s="65" t="s">
        <v>264</v>
      </c>
      <c r="O1921" s="65" t="s">
        <v>259</v>
      </c>
      <c r="P1921" s="66">
        <v>46273</v>
      </c>
      <c r="Q1921" s="31">
        <f t="shared" si="60"/>
        <v>813</v>
      </c>
      <c r="R1921" s="31">
        <f t="shared" si="61"/>
        <v>955</v>
      </c>
      <c r="S1921" s="29">
        <f>IF($Q1921&lt;Parâmetros!$E$19,$G1921-1,$G1921)</f>
        <v>46273</v>
      </c>
    </row>
    <row r="1922" spans="1:19" ht="15" customHeight="1" x14ac:dyDescent="0.25">
      <c r="A1922" s="122">
        <v>56227</v>
      </c>
      <c r="B1922" s="65" t="s">
        <v>173</v>
      </c>
      <c r="C1922" s="65" t="s">
        <v>282</v>
      </c>
      <c r="D1922" s="66">
        <v>46275</v>
      </c>
      <c r="E1922" s="67">
        <v>5.47</v>
      </c>
      <c r="F1922" s="65" t="s">
        <v>255</v>
      </c>
      <c r="G1922" s="66">
        <v>46274</v>
      </c>
      <c r="H1922">
        <v>40511792</v>
      </c>
      <c r="I1922">
        <v>10</v>
      </c>
      <c r="J1922" s="65" t="s">
        <v>3189</v>
      </c>
      <c r="K1922" s="65" t="s">
        <v>772</v>
      </c>
      <c r="L1922" s="66">
        <v>46274</v>
      </c>
      <c r="M1922" s="65" t="s">
        <v>258</v>
      </c>
      <c r="N1922" s="65" t="s">
        <v>264</v>
      </c>
      <c r="O1922" s="65" t="s">
        <v>259</v>
      </c>
      <c r="P1922" s="66">
        <v>46275</v>
      </c>
      <c r="Q1922" s="31">
        <f t="shared" si="60"/>
        <v>422</v>
      </c>
      <c r="R1922" s="31">
        <f t="shared" si="61"/>
        <v>750</v>
      </c>
      <c r="S1922" s="29">
        <f>IF($Q1922&lt;Parâmetros!$E$19,$G1922-1,$G1922)</f>
        <v>46274</v>
      </c>
    </row>
    <row r="1923" spans="1:19" ht="15" customHeight="1" x14ac:dyDescent="0.25">
      <c r="A1923" s="122">
        <v>56227</v>
      </c>
      <c r="B1923" s="65" t="s">
        <v>173</v>
      </c>
      <c r="C1923" s="65" t="s">
        <v>282</v>
      </c>
      <c r="D1923" s="66">
        <v>46275</v>
      </c>
      <c r="E1923" s="67">
        <v>2.4500000000000002</v>
      </c>
      <c r="F1923" s="65" t="s">
        <v>255</v>
      </c>
      <c r="G1923" s="66">
        <v>46274</v>
      </c>
      <c r="H1923">
        <v>40511792</v>
      </c>
      <c r="I1923">
        <v>10</v>
      </c>
      <c r="J1923" s="65" t="s">
        <v>3190</v>
      </c>
      <c r="K1923" s="65" t="s">
        <v>3191</v>
      </c>
      <c r="L1923" s="66">
        <v>46274</v>
      </c>
      <c r="M1923" s="65" t="s">
        <v>258</v>
      </c>
      <c r="N1923" s="65" t="s">
        <v>264</v>
      </c>
      <c r="O1923" s="65" t="s">
        <v>259</v>
      </c>
      <c r="P1923" s="66">
        <v>46275</v>
      </c>
      <c r="Q1923" s="31">
        <f t="shared" si="60"/>
        <v>811</v>
      </c>
      <c r="R1923" s="31">
        <f t="shared" si="61"/>
        <v>958</v>
      </c>
      <c r="S1923" s="29">
        <f>IF($Q1923&lt;Parâmetros!$E$19,$G1923-1,$G1923)</f>
        <v>46274</v>
      </c>
    </row>
    <row r="1924" spans="1:19" ht="15" customHeight="1" x14ac:dyDescent="0.25">
      <c r="A1924" s="122">
        <v>56227</v>
      </c>
      <c r="B1924" s="65" t="s">
        <v>173</v>
      </c>
      <c r="C1924" s="65" t="s">
        <v>282</v>
      </c>
      <c r="D1924" s="66">
        <v>46275</v>
      </c>
      <c r="E1924" s="67">
        <v>5.47</v>
      </c>
      <c r="F1924" s="65" t="s">
        <v>255</v>
      </c>
      <c r="G1924" s="66">
        <v>46275</v>
      </c>
      <c r="H1924">
        <v>40512092</v>
      </c>
      <c r="I1924">
        <v>10</v>
      </c>
      <c r="J1924" s="65" t="s">
        <v>3192</v>
      </c>
      <c r="K1924" s="65" t="s">
        <v>3193</v>
      </c>
      <c r="L1924" s="66">
        <v>46275</v>
      </c>
      <c r="M1924" s="65" t="s">
        <v>261</v>
      </c>
      <c r="N1924" s="65" t="s">
        <v>264</v>
      </c>
      <c r="O1924" s="65" t="s">
        <v>259</v>
      </c>
      <c r="P1924" s="66">
        <v>46275</v>
      </c>
      <c r="Q1924" s="31">
        <f t="shared" si="60"/>
        <v>422</v>
      </c>
      <c r="R1924" s="31">
        <f t="shared" si="61"/>
        <v>750</v>
      </c>
      <c r="S1924" s="29">
        <f>IF($Q1924&lt;Parâmetros!$E$19,$G1924-1,$G1924)</f>
        <v>46275</v>
      </c>
    </row>
    <row r="1925" spans="1:19" ht="15" customHeight="1" x14ac:dyDescent="0.25">
      <c r="A1925" s="122">
        <v>56227</v>
      </c>
      <c r="B1925" s="65" t="s">
        <v>173</v>
      </c>
      <c r="C1925" s="65" t="s">
        <v>282</v>
      </c>
      <c r="D1925" s="66">
        <v>46275</v>
      </c>
      <c r="E1925" s="67">
        <v>2.34</v>
      </c>
      <c r="F1925" s="65" t="s">
        <v>255</v>
      </c>
      <c r="G1925" s="66">
        <v>46275</v>
      </c>
      <c r="H1925">
        <v>40512092</v>
      </c>
      <c r="I1925">
        <v>10</v>
      </c>
      <c r="J1925" s="65" t="s">
        <v>3194</v>
      </c>
      <c r="K1925" s="65" t="s">
        <v>3195</v>
      </c>
      <c r="L1925" s="66">
        <v>46275</v>
      </c>
      <c r="M1925" s="65" t="s">
        <v>261</v>
      </c>
      <c r="N1925" s="65" t="s">
        <v>264</v>
      </c>
      <c r="O1925" s="65" t="s">
        <v>259</v>
      </c>
      <c r="P1925" s="66">
        <v>46275</v>
      </c>
      <c r="Q1925" s="31">
        <f t="shared" si="60"/>
        <v>814</v>
      </c>
      <c r="R1925" s="31">
        <f t="shared" si="61"/>
        <v>954</v>
      </c>
      <c r="S1925" s="29">
        <f>IF($Q1925&lt;Parâmetros!$E$19,$G1925-1,$G1925)</f>
        <v>46275</v>
      </c>
    </row>
    <row r="1926" spans="1:19" ht="15" customHeight="1" x14ac:dyDescent="0.25">
      <c r="A1926" s="122">
        <v>56227</v>
      </c>
      <c r="B1926" s="65" t="s">
        <v>173</v>
      </c>
      <c r="C1926" s="65" t="s">
        <v>282</v>
      </c>
      <c r="D1926" s="66">
        <v>46276</v>
      </c>
      <c r="E1926" s="67">
        <v>5.5</v>
      </c>
      <c r="F1926" s="65" t="s">
        <v>255</v>
      </c>
      <c r="G1926" s="66">
        <v>46276</v>
      </c>
      <c r="H1926">
        <v>40512070</v>
      </c>
      <c r="I1926">
        <v>10</v>
      </c>
      <c r="J1926" s="65" t="s">
        <v>3521</v>
      </c>
      <c r="K1926" s="65" t="s">
        <v>3522</v>
      </c>
      <c r="L1926" s="66">
        <v>46276</v>
      </c>
      <c r="M1926" s="65" t="s">
        <v>261</v>
      </c>
      <c r="N1926" s="65" t="s">
        <v>264</v>
      </c>
      <c r="O1926" s="65" t="s">
        <v>259</v>
      </c>
      <c r="P1926" s="66">
        <v>46276</v>
      </c>
      <c r="Q1926" s="31">
        <f t="shared" si="60"/>
        <v>422</v>
      </c>
      <c r="R1926" s="31">
        <f t="shared" si="61"/>
        <v>752</v>
      </c>
      <c r="S1926" s="29">
        <f>IF($Q1926&lt;Parâmetros!$E$19,$G1926-1,$G1926)</f>
        <v>46276</v>
      </c>
    </row>
    <row r="1927" spans="1:19" ht="15" customHeight="1" x14ac:dyDescent="0.25">
      <c r="A1927" s="122">
        <v>56227</v>
      </c>
      <c r="B1927" s="65" t="s">
        <v>173</v>
      </c>
      <c r="C1927" s="65" t="s">
        <v>282</v>
      </c>
      <c r="D1927" s="66">
        <v>46276</v>
      </c>
      <c r="E1927" s="67">
        <v>2.3199999999999998</v>
      </c>
      <c r="F1927" s="65" t="s">
        <v>255</v>
      </c>
      <c r="G1927" s="66">
        <v>46276</v>
      </c>
      <c r="H1927">
        <v>40512070</v>
      </c>
      <c r="I1927">
        <v>10</v>
      </c>
      <c r="J1927" s="65" t="s">
        <v>3523</v>
      </c>
      <c r="K1927" s="65" t="s">
        <v>3524</v>
      </c>
      <c r="L1927" s="66">
        <v>46276</v>
      </c>
      <c r="M1927" s="65" t="s">
        <v>261</v>
      </c>
      <c r="N1927" s="65" t="s">
        <v>264</v>
      </c>
      <c r="O1927" s="65" t="s">
        <v>259</v>
      </c>
      <c r="P1927" s="66">
        <v>46276</v>
      </c>
      <c r="Q1927" s="31">
        <f t="shared" si="60"/>
        <v>811</v>
      </c>
      <c r="R1927" s="31">
        <f t="shared" si="61"/>
        <v>950</v>
      </c>
      <c r="S1927" s="29">
        <f>IF($Q1927&lt;Parâmetros!$E$19,$G1927-1,$G1927)</f>
        <v>46276</v>
      </c>
    </row>
    <row r="1928" spans="1:19" ht="15" customHeight="1" x14ac:dyDescent="0.25">
      <c r="A1928" s="122">
        <v>56256</v>
      </c>
      <c r="B1928" s="65" t="s">
        <v>182</v>
      </c>
      <c r="C1928" s="65" t="s">
        <v>290</v>
      </c>
      <c r="D1928" s="66">
        <v>46265</v>
      </c>
      <c r="E1928" s="67">
        <v>2.4500000000000002</v>
      </c>
      <c r="F1928" s="65" t="s">
        <v>255</v>
      </c>
      <c r="G1928" s="66">
        <v>46263</v>
      </c>
      <c r="H1928">
        <v>40507135</v>
      </c>
      <c r="I1928">
        <v>10</v>
      </c>
      <c r="J1928" s="65" t="s">
        <v>497</v>
      </c>
      <c r="K1928" s="65" t="s">
        <v>498</v>
      </c>
      <c r="L1928" s="66">
        <v>46263</v>
      </c>
      <c r="M1928" s="65" t="s">
        <v>279</v>
      </c>
      <c r="N1928" s="65" t="s">
        <v>264</v>
      </c>
      <c r="O1928" s="65" t="s">
        <v>259</v>
      </c>
      <c r="P1928" s="66">
        <v>46265</v>
      </c>
      <c r="Q1928" s="31">
        <f t="shared" si="60"/>
        <v>755</v>
      </c>
      <c r="R1928" s="31">
        <f t="shared" si="61"/>
        <v>902</v>
      </c>
      <c r="S1928" s="29">
        <f>IF($Q1928&lt;Parâmetros!$E$19,$G1928-1,$G1928)</f>
        <v>46263</v>
      </c>
    </row>
    <row r="1929" spans="1:19" ht="15" customHeight="1" x14ac:dyDescent="0.25">
      <c r="A1929" s="122">
        <v>56256</v>
      </c>
      <c r="B1929" s="65" t="s">
        <v>182</v>
      </c>
      <c r="C1929" s="65" t="s">
        <v>290</v>
      </c>
      <c r="D1929" s="66">
        <v>46267</v>
      </c>
      <c r="E1929" s="67">
        <v>2.17</v>
      </c>
      <c r="F1929" s="65" t="s">
        <v>255</v>
      </c>
      <c r="G1929" s="66">
        <v>46265</v>
      </c>
      <c r="H1929">
        <v>40509429</v>
      </c>
      <c r="I1929">
        <v>10</v>
      </c>
      <c r="J1929" s="65" t="s">
        <v>1103</v>
      </c>
      <c r="K1929" s="65" t="s">
        <v>1104</v>
      </c>
      <c r="L1929" s="66">
        <v>46265</v>
      </c>
      <c r="M1929" s="65" t="s">
        <v>258</v>
      </c>
      <c r="N1929" s="65" t="s">
        <v>264</v>
      </c>
      <c r="O1929" s="65" t="s">
        <v>259</v>
      </c>
      <c r="P1929" s="66">
        <v>46267</v>
      </c>
      <c r="Q1929" s="31">
        <f t="shared" si="60"/>
        <v>440</v>
      </c>
      <c r="R1929" s="31">
        <f t="shared" si="61"/>
        <v>570</v>
      </c>
      <c r="S1929" s="29">
        <f>IF($Q1929&lt;Parâmetros!$E$19,$G1929-1,$G1929)</f>
        <v>46265</v>
      </c>
    </row>
    <row r="1930" spans="1:19" ht="15" customHeight="1" x14ac:dyDescent="0.25">
      <c r="A1930" s="122">
        <v>56256</v>
      </c>
      <c r="B1930" s="65" t="s">
        <v>182</v>
      </c>
      <c r="C1930" s="65" t="s">
        <v>290</v>
      </c>
      <c r="D1930" s="66">
        <v>46267</v>
      </c>
      <c r="E1930" s="67">
        <v>1.95</v>
      </c>
      <c r="F1930" s="65" t="s">
        <v>255</v>
      </c>
      <c r="G1930" s="66">
        <v>46265</v>
      </c>
      <c r="H1930">
        <v>40509428</v>
      </c>
      <c r="I1930">
        <v>10</v>
      </c>
      <c r="J1930" s="65" t="s">
        <v>1105</v>
      </c>
      <c r="K1930" s="65" t="s">
        <v>1106</v>
      </c>
      <c r="L1930" s="66">
        <v>46265</v>
      </c>
      <c r="M1930" s="65" t="s">
        <v>258</v>
      </c>
      <c r="N1930" s="65" t="s">
        <v>264</v>
      </c>
      <c r="O1930" s="65" t="s">
        <v>259</v>
      </c>
      <c r="P1930" s="66">
        <v>46267</v>
      </c>
      <c r="Q1930" s="31">
        <f t="shared" si="60"/>
        <v>573</v>
      </c>
      <c r="R1930" s="31">
        <f t="shared" si="61"/>
        <v>690</v>
      </c>
      <c r="S1930" s="29">
        <f>IF($Q1930&lt;Parâmetros!$E$19,$G1930-1,$G1930)</f>
        <v>46265</v>
      </c>
    </row>
    <row r="1931" spans="1:19" ht="15" customHeight="1" x14ac:dyDescent="0.25">
      <c r="A1931" s="122">
        <v>56256</v>
      </c>
      <c r="B1931" s="65" t="s">
        <v>182</v>
      </c>
      <c r="C1931" s="65" t="s">
        <v>290</v>
      </c>
      <c r="D1931" s="66">
        <v>46267</v>
      </c>
      <c r="E1931" s="67">
        <v>0.34</v>
      </c>
      <c r="F1931" s="65" t="s">
        <v>255</v>
      </c>
      <c r="G1931" s="66">
        <v>46265</v>
      </c>
      <c r="H1931">
        <v>40509595</v>
      </c>
      <c r="I1931">
        <v>10</v>
      </c>
      <c r="J1931" s="65" t="s">
        <v>1107</v>
      </c>
      <c r="K1931" s="65" t="s">
        <v>1108</v>
      </c>
      <c r="L1931" s="66">
        <v>46265</v>
      </c>
      <c r="M1931" s="65" t="s">
        <v>258</v>
      </c>
      <c r="N1931" s="65" t="s">
        <v>264</v>
      </c>
      <c r="O1931" s="65" t="s">
        <v>259</v>
      </c>
      <c r="P1931" s="66">
        <v>46267</v>
      </c>
      <c r="Q1931" s="31">
        <f t="shared" si="60"/>
        <v>760</v>
      </c>
      <c r="R1931" s="31">
        <f t="shared" si="61"/>
        <v>780</v>
      </c>
      <c r="S1931" s="29">
        <f>IF($Q1931&lt;Parâmetros!$E$19,$G1931-1,$G1931)</f>
        <v>46265</v>
      </c>
    </row>
    <row r="1932" spans="1:19" ht="15" customHeight="1" x14ac:dyDescent="0.25">
      <c r="A1932" s="122">
        <v>56256</v>
      </c>
      <c r="B1932" s="65" t="s">
        <v>182</v>
      </c>
      <c r="C1932" s="65" t="s">
        <v>290</v>
      </c>
      <c r="D1932" s="66">
        <v>46267</v>
      </c>
      <c r="E1932" s="67">
        <v>0.3</v>
      </c>
      <c r="F1932" s="65" t="s">
        <v>255</v>
      </c>
      <c r="G1932" s="66">
        <v>46265</v>
      </c>
      <c r="H1932">
        <v>40509594</v>
      </c>
      <c r="I1932">
        <v>10</v>
      </c>
      <c r="J1932" s="65" t="s">
        <v>1109</v>
      </c>
      <c r="K1932" s="65" t="s">
        <v>1110</v>
      </c>
      <c r="L1932" s="66">
        <v>46265</v>
      </c>
      <c r="M1932" s="65" t="s">
        <v>258</v>
      </c>
      <c r="N1932" s="65" t="s">
        <v>264</v>
      </c>
      <c r="O1932" s="65" t="s">
        <v>259</v>
      </c>
      <c r="P1932" s="66">
        <v>46267</v>
      </c>
      <c r="Q1932" s="31">
        <f t="shared" si="60"/>
        <v>782</v>
      </c>
      <c r="R1932" s="31">
        <f t="shared" si="61"/>
        <v>800</v>
      </c>
      <c r="S1932" s="29">
        <f>IF($Q1932&lt;Parâmetros!$E$19,$G1932-1,$G1932)</f>
        <v>46265</v>
      </c>
    </row>
    <row r="1933" spans="1:19" ht="15" customHeight="1" x14ac:dyDescent="0.25">
      <c r="A1933" s="122">
        <v>56256</v>
      </c>
      <c r="B1933" s="65" t="s">
        <v>182</v>
      </c>
      <c r="C1933" s="65" t="s">
        <v>290</v>
      </c>
      <c r="D1933" s="66">
        <v>46267</v>
      </c>
      <c r="E1933" s="67">
        <v>0.3</v>
      </c>
      <c r="F1933" s="65" t="s">
        <v>255</v>
      </c>
      <c r="G1933" s="66">
        <v>46265</v>
      </c>
      <c r="H1933">
        <v>40509593</v>
      </c>
      <c r="I1933">
        <v>10</v>
      </c>
      <c r="J1933" s="65" t="s">
        <v>1111</v>
      </c>
      <c r="K1933" s="65" t="s">
        <v>1112</v>
      </c>
      <c r="L1933" s="66">
        <v>46265</v>
      </c>
      <c r="M1933" s="65" t="s">
        <v>258</v>
      </c>
      <c r="N1933">
        <v>3011368</v>
      </c>
      <c r="O1933" s="65" t="s">
        <v>259</v>
      </c>
      <c r="P1933" s="66">
        <v>46267</v>
      </c>
      <c r="Q1933" s="31">
        <f t="shared" si="60"/>
        <v>802</v>
      </c>
      <c r="R1933" s="31">
        <f t="shared" si="61"/>
        <v>820</v>
      </c>
      <c r="S1933" s="29">
        <f>IF($Q1933&lt;Parâmetros!$E$19,$G1933-1,$G1933)</f>
        <v>46265</v>
      </c>
    </row>
    <row r="1934" spans="1:19" ht="15" customHeight="1" x14ac:dyDescent="0.25">
      <c r="A1934" s="122">
        <v>56256</v>
      </c>
      <c r="B1934" s="65" t="s">
        <v>182</v>
      </c>
      <c r="C1934" s="65" t="s">
        <v>290</v>
      </c>
      <c r="D1934" s="66">
        <v>46267</v>
      </c>
      <c r="E1934" s="67">
        <v>0.3</v>
      </c>
      <c r="F1934" s="65" t="s">
        <v>255</v>
      </c>
      <c r="G1934" s="66">
        <v>46265</v>
      </c>
      <c r="H1934">
        <v>40509592</v>
      </c>
      <c r="I1934">
        <v>10</v>
      </c>
      <c r="J1934" s="65" t="s">
        <v>1113</v>
      </c>
      <c r="K1934" s="65" t="s">
        <v>1114</v>
      </c>
      <c r="L1934" s="66">
        <v>46265</v>
      </c>
      <c r="M1934" s="65" t="s">
        <v>258</v>
      </c>
      <c r="N1934" s="65" t="s">
        <v>264</v>
      </c>
      <c r="O1934" s="65" t="s">
        <v>259</v>
      </c>
      <c r="P1934" s="66">
        <v>46267</v>
      </c>
      <c r="Q1934" s="31">
        <f t="shared" si="60"/>
        <v>822</v>
      </c>
      <c r="R1934" s="31">
        <f t="shared" si="61"/>
        <v>840</v>
      </c>
      <c r="S1934" s="29">
        <f>IF($Q1934&lt;Parâmetros!$E$19,$G1934-1,$G1934)</f>
        <v>46265</v>
      </c>
    </row>
    <row r="1935" spans="1:19" ht="15" customHeight="1" x14ac:dyDescent="0.25">
      <c r="A1935" s="122">
        <v>56256</v>
      </c>
      <c r="B1935" s="65" t="s">
        <v>182</v>
      </c>
      <c r="C1935" s="65" t="s">
        <v>290</v>
      </c>
      <c r="D1935" s="66">
        <v>46267</v>
      </c>
      <c r="E1935" s="67">
        <v>0.28999999999999998</v>
      </c>
      <c r="F1935" s="65" t="s">
        <v>255</v>
      </c>
      <c r="G1935" s="66">
        <v>46265</v>
      </c>
      <c r="H1935">
        <v>40509591</v>
      </c>
      <c r="I1935">
        <v>10</v>
      </c>
      <c r="J1935" s="65" t="s">
        <v>1115</v>
      </c>
      <c r="K1935" s="65" t="s">
        <v>1116</v>
      </c>
      <c r="L1935" s="66">
        <v>46265</v>
      </c>
      <c r="M1935" s="65" t="s">
        <v>258</v>
      </c>
      <c r="N1935" s="65" t="s">
        <v>264</v>
      </c>
      <c r="O1935" s="65" t="s">
        <v>259</v>
      </c>
      <c r="P1935" s="66">
        <v>46267</v>
      </c>
      <c r="Q1935" s="31">
        <f t="shared" si="60"/>
        <v>842</v>
      </c>
      <c r="R1935" s="31">
        <f t="shared" si="61"/>
        <v>860</v>
      </c>
      <c r="S1935" s="29">
        <f>IF($Q1935&lt;Parâmetros!$E$19,$G1935-1,$G1935)</f>
        <v>46265</v>
      </c>
    </row>
    <row r="1936" spans="1:19" ht="15" customHeight="1" x14ac:dyDescent="0.25">
      <c r="A1936" s="122">
        <v>56256</v>
      </c>
      <c r="B1936" s="65" t="s">
        <v>182</v>
      </c>
      <c r="C1936" s="65" t="s">
        <v>290</v>
      </c>
      <c r="D1936" s="66">
        <v>46267</v>
      </c>
      <c r="E1936" s="67">
        <v>0.3</v>
      </c>
      <c r="F1936" s="65" t="s">
        <v>255</v>
      </c>
      <c r="G1936" s="66">
        <v>46265</v>
      </c>
      <c r="H1936">
        <v>40509590</v>
      </c>
      <c r="I1936">
        <v>10</v>
      </c>
      <c r="J1936" s="65" t="s">
        <v>1117</v>
      </c>
      <c r="K1936" s="65" t="s">
        <v>901</v>
      </c>
      <c r="L1936" s="66">
        <v>46265</v>
      </c>
      <c r="M1936" s="65" t="s">
        <v>258</v>
      </c>
      <c r="N1936" s="65" t="s">
        <v>264</v>
      </c>
      <c r="O1936" s="65" t="s">
        <v>259</v>
      </c>
      <c r="P1936" s="66">
        <v>46267</v>
      </c>
      <c r="Q1936" s="31">
        <f t="shared" si="60"/>
        <v>862</v>
      </c>
      <c r="R1936" s="31">
        <f t="shared" si="61"/>
        <v>880</v>
      </c>
      <c r="S1936" s="29">
        <f>IF($Q1936&lt;Parâmetros!$E$19,$G1936-1,$G1936)</f>
        <v>46265</v>
      </c>
    </row>
    <row r="1937" spans="1:19" ht="15" customHeight="1" x14ac:dyDescent="0.25">
      <c r="A1937" s="122">
        <v>56256</v>
      </c>
      <c r="B1937" s="65" t="s">
        <v>182</v>
      </c>
      <c r="C1937" s="65" t="s">
        <v>290</v>
      </c>
      <c r="D1937" s="66">
        <v>46267</v>
      </c>
      <c r="E1937" s="67">
        <v>0.3</v>
      </c>
      <c r="F1937" s="65" t="s">
        <v>255</v>
      </c>
      <c r="G1937" s="66">
        <v>46265</v>
      </c>
      <c r="H1937">
        <v>40509589</v>
      </c>
      <c r="I1937">
        <v>10</v>
      </c>
      <c r="J1937" s="65" t="s">
        <v>1118</v>
      </c>
      <c r="K1937" s="65" t="s">
        <v>741</v>
      </c>
      <c r="L1937" s="66">
        <v>46265</v>
      </c>
      <c r="M1937" s="65" t="s">
        <v>258</v>
      </c>
      <c r="N1937" s="65" t="s">
        <v>264</v>
      </c>
      <c r="O1937" s="65" t="s">
        <v>259</v>
      </c>
      <c r="P1937" s="66">
        <v>46267</v>
      </c>
      <c r="Q1937" s="31">
        <f t="shared" si="60"/>
        <v>882</v>
      </c>
      <c r="R1937" s="31">
        <f t="shared" si="61"/>
        <v>900</v>
      </c>
      <c r="S1937" s="29">
        <f>IF($Q1937&lt;Parâmetros!$E$19,$G1937-1,$G1937)</f>
        <v>46265</v>
      </c>
    </row>
    <row r="1938" spans="1:19" ht="15" customHeight="1" x14ac:dyDescent="0.25">
      <c r="A1938" s="122">
        <v>56256</v>
      </c>
      <c r="B1938" s="65" t="s">
        <v>182</v>
      </c>
      <c r="C1938" s="65" t="s">
        <v>290</v>
      </c>
      <c r="D1938" s="66">
        <v>46267</v>
      </c>
      <c r="E1938" s="67">
        <v>0.28999999999999998</v>
      </c>
      <c r="F1938" s="65" t="s">
        <v>255</v>
      </c>
      <c r="G1938" s="66">
        <v>46265</v>
      </c>
      <c r="H1938">
        <v>40509588</v>
      </c>
      <c r="I1938">
        <v>10</v>
      </c>
      <c r="J1938" s="65" t="s">
        <v>1119</v>
      </c>
      <c r="K1938" s="65" t="s">
        <v>1120</v>
      </c>
      <c r="L1938" s="66">
        <v>46265</v>
      </c>
      <c r="M1938" s="65" t="s">
        <v>258</v>
      </c>
      <c r="N1938" s="65" t="s">
        <v>264</v>
      </c>
      <c r="O1938" s="65" t="s">
        <v>259</v>
      </c>
      <c r="P1938" s="66">
        <v>46267</v>
      </c>
      <c r="Q1938" s="31">
        <f t="shared" si="60"/>
        <v>903</v>
      </c>
      <c r="R1938" s="31">
        <f t="shared" si="61"/>
        <v>920</v>
      </c>
      <c r="S1938" s="29">
        <f>IF($Q1938&lt;Parâmetros!$E$19,$G1938-1,$G1938)</f>
        <v>46265</v>
      </c>
    </row>
    <row r="1939" spans="1:19" ht="15" customHeight="1" x14ac:dyDescent="0.25">
      <c r="A1939" s="122">
        <v>56256</v>
      </c>
      <c r="B1939" s="65" t="s">
        <v>182</v>
      </c>
      <c r="C1939" s="65" t="s">
        <v>290</v>
      </c>
      <c r="D1939" s="66">
        <v>46267</v>
      </c>
      <c r="E1939" s="67">
        <v>0.3</v>
      </c>
      <c r="F1939" s="65" t="s">
        <v>255</v>
      </c>
      <c r="G1939" s="66">
        <v>46265</v>
      </c>
      <c r="H1939">
        <v>40509587</v>
      </c>
      <c r="I1939">
        <v>10</v>
      </c>
      <c r="J1939" s="65" t="s">
        <v>1121</v>
      </c>
      <c r="K1939" s="65" t="s">
        <v>1122</v>
      </c>
      <c r="L1939" s="66">
        <v>46265</v>
      </c>
      <c r="M1939" s="65" t="s">
        <v>258</v>
      </c>
      <c r="N1939" s="65" t="s">
        <v>264</v>
      </c>
      <c r="O1939" s="65" t="s">
        <v>259</v>
      </c>
      <c r="P1939" s="66">
        <v>46267</v>
      </c>
      <c r="Q1939" s="31">
        <f t="shared" si="60"/>
        <v>922</v>
      </c>
      <c r="R1939" s="31">
        <f t="shared" si="61"/>
        <v>940</v>
      </c>
      <c r="S1939" s="29">
        <f>IF($Q1939&lt;Parâmetros!$E$19,$G1939-1,$G1939)</f>
        <v>46265</v>
      </c>
    </row>
    <row r="1940" spans="1:19" ht="15" customHeight="1" x14ac:dyDescent="0.25">
      <c r="A1940" s="122">
        <v>56256</v>
      </c>
      <c r="B1940" s="65" t="s">
        <v>182</v>
      </c>
      <c r="C1940" s="65" t="s">
        <v>290</v>
      </c>
      <c r="D1940" s="66">
        <v>46267</v>
      </c>
      <c r="E1940" s="67">
        <v>0.32</v>
      </c>
      <c r="F1940" s="65" t="s">
        <v>255</v>
      </c>
      <c r="G1940" s="66">
        <v>46265</v>
      </c>
      <c r="H1940">
        <v>40509586</v>
      </c>
      <c r="I1940">
        <v>10</v>
      </c>
      <c r="J1940" s="65" t="s">
        <v>1123</v>
      </c>
      <c r="K1940" s="65" t="s">
        <v>1124</v>
      </c>
      <c r="L1940" s="66">
        <v>46265</v>
      </c>
      <c r="M1940" s="65" t="s">
        <v>258</v>
      </c>
      <c r="N1940" s="65" t="s">
        <v>264</v>
      </c>
      <c r="O1940" s="65" t="s">
        <v>259</v>
      </c>
      <c r="P1940" s="66">
        <v>46267</v>
      </c>
      <c r="Q1940" s="31">
        <f t="shared" si="60"/>
        <v>941</v>
      </c>
      <c r="R1940" s="31">
        <f t="shared" si="61"/>
        <v>960</v>
      </c>
      <c r="S1940" s="29">
        <f>IF($Q1940&lt;Parâmetros!$E$19,$G1940-1,$G1940)</f>
        <v>46265</v>
      </c>
    </row>
    <row r="1941" spans="1:19" ht="15" customHeight="1" x14ac:dyDescent="0.25">
      <c r="A1941" s="122">
        <v>56256</v>
      </c>
      <c r="B1941" s="65" t="s">
        <v>182</v>
      </c>
      <c r="C1941" s="65" t="s">
        <v>290</v>
      </c>
      <c r="D1941" s="66">
        <v>46267</v>
      </c>
      <c r="E1941" s="67">
        <v>0.3</v>
      </c>
      <c r="F1941" s="65" t="s">
        <v>255</v>
      </c>
      <c r="G1941" s="66">
        <v>46265</v>
      </c>
      <c r="H1941">
        <v>40509585</v>
      </c>
      <c r="I1941">
        <v>10</v>
      </c>
      <c r="J1941" s="65" t="s">
        <v>1125</v>
      </c>
      <c r="K1941" s="65" t="s">
        <v>1126</v>
      </c>
      <c r="L1941" s="66">
        <v>46265</v>
      </c>
      <c r="M1941" s="65" t="s">
        <v>258</v>
      </c>
      <c r="N1941" s="65" t="s">
        <v>264</v>
      </c>
      <c r="O1941" s="65" t="s">
        <v>259</v>
      </c>
      <c r="P1941" s="66">
        <v>46267</v>
      </c>
      <c r="Q1941" s="31">
        <f t="shared" si="60"/>
        <v>962</v>
      </c>
      <c r="R1941" s="31">
        <f t="shared" si="61"/>
        <v>980</v>
      </c>
      <c r="S1941" s="29">
        <f>IF($Q1941&lt;Parâmetros!$E$19,$G1941-1,$G1941)</f>
        <v>46265</v>
      </c>
    </row>
    <row r="1942" spans="1:19" ht="15" customHeight="1" x14ac:dyDescent="0.25">
      <c r="A1942" s="122">
        <v>56256</v>
      </c>
      <c r="B1942" s="65" t="s">
        <v>182</v>
      </c>
      <c r="C1942" s="65" t="s">
        <v>290</v>
      </c>
      <c r="D1942" s="66">
        <v>46267</v>
      </c>
      <c r="E1942" s="67">
        <v>4.67</v>
      </c>
      <c r="F1942" s="65" t="s">
        <v>255</v>
      </c>
      <c r="G1942" s="66">
        <v>46266</v>
      </c>
      <c r="H1942">
        <v>40510992</v>
      </c>
      <c r="I1942">
        <v>10</v>
      </c>
      <c r="J1942" s="65" t="s">
        <v>1103</v>
      </c>
      <c r="K1942" s="65" t="s">
        <v>1127</v>
      </c>
      <c r="L1942" s="66">
        <v>46266</v>
      </c>
      <c r="M1942" s="65" t="s">
        <v>261</v>
      </c>
      <c r="N1942" s="65" t="s">
        <v>264</v>
      </c>
      <c r="O1942" s="65" t="s">
        <v>259</v>
      </c>
      <c r="P1942" s="66">
        <v>46267</v>
      </c>
      <c r="Q1942" s="31">
        <f t="shared" si="60"/>
        <v>440</v>
      </c>
      <c r="R1942" s="31">
        <f t="shared" si="61"/>
        <v>720</v>
      </c>
      <c r="S1942" s="29">
        <f>IF($Q1942&lt;Parâmetros!$E$19,$G1942-1,$G1942)</f>
        <v>46266</v>
      </c>
    </row>
    <row r="1943" spans="1:19" ht="15" customHeight="1" x14ac:dyDescent="0.25">
      <c r="A1943" s="122">
        <v>56256</v>
      </c>
      <c r="B1943" s="65" t="s">
        <v>182</v>
      </c>
      <c r="C1943" s="65" t="s">
        <v>290</v>
      </c>
      <c r="D1943" s="66">
        <v>46267</v>
      </c>
      <c r="E1943" s="67">
        <v>3.24</v>
      </c>
      <c r="F1943" s="65" t="s">
        <v>255</v>
      </c>
      <c r="G1943" s="66">
        <v>46266</v>
      </c>
      <c r="H1943">
        <v>40510995</v>
      </c>
      <c r="I1943">
        <v>10</v>
      </c>
      <c r="J1943" s="65" t="s">
        <v>1128</v>
      </c>
      <c r="K1943" s="65" t="s">
        <v>1129</v>
      </c>
      <c r="L1943" s="66">
        <v>46266</v>
      </c>
      <c r="M1943" s="65" t="s">
        <v>261</v>
      </c>
      <c r="N1943">
        <v>3010389</v>
      </c>
      <c r="O1943" s="65" t="s">
        <v>259</v>
      </c>
      <c r="P1943" s="66">
        <v>46267</v>
      </c>
      <c r="Q1943" s="31">
        <f t="shared" si="60"/>
        <v>785</v>
      </c>
      <c r="R1943" s="31">
        <f t="shared" si="61"/>
        <v>980</v>
      </c>
      <c r="S1943" s="29">
        <f>IF($Q1943&lt;Parâmetros!$E$19,$G1943-1,$G1943)</f>
        <v>46266</v>
      </c>
    </row>
    <row r="1944" spans="1:19" ht="15" customHeight="1" x14ac:dyDescent="0.25">
      <c r="A1944" s="122">
        <v>56256</v>
      </c>
      <c r="B1944" s="65" t="s">
        <v>182</v>
      </c>
      <c r="C1944" s="65" t="s">
        <v>290</v>
      </c>
      <c r="D1944" s="66">
        <v>46268</v>
      </c>
      <c r="E1944" s="67">
        <v>2.17</v>
      </c>
      <c r="F1944" s="65" t="s">
        <v>255</v>
      </c>
      <c r="G1944" s="66">
        <v>46267</v>
      </c>
      <c r="H1944">
        <v>40511255</v>
      </c>
      <c r="I1944">
        <v>10</v>
      </c>
      <c r="J1944" s="65" t="s">
        <v>1307</v>
      </c>
      <c r="K1944" s="65" t="s">
        <v>1308</v>
      </c>
      <c r="L1944" s="66">
        <v>46267</v>
      </c>
      <c r="M1944" s="65" t="s">
        <v>261</v>
      </c>
      <c r="N1944" s="65" t="s">
        <v>264</v>
      </c>
      <c r="O1944" s="65" t="s">
        <v>259</v>
      </c>
      <c r="P1944" s="66">
        <v>46268</v>
      </c>
      <c r="Q1944" s="31">
        <f t="shared" si="60"/>
        <v>440</v>
      </c>
      <c r="R1944" s="31">
        <f t="shared" si="61"/>
        <v>570</v>
      </c>
      <c r="S1944" s="29">
        <f>IF($Q1944&lt;Parâmetros!$E$19,$G1944-1,$G1944)</f>
        <v>46267</v>
      </c>
    </row>
    <row r="1945" spans="1:19" ht="15" customHeight="1" x14ac:dyDescent="0.25">
      <c r="A1945" s="122">
        <v>56256</v>
      </c>
      <c r="B1945" s="65" t="s">
        <v>182</v>
      </c>
      <c r="C1945" s="65" t="s">
        <v>290</v>
      </c>
      <c r="D1945" s="66">
        <v>46268</v>
      </c>
      <c r="E1945" s="67">
        <v>1.99</v>
      </c>
      <c r="F1945" s="65" t="s">
        <v>255</v>
      </c>
      <c r="G1945" s="66">
        <v>46267</v>
      </c>
      <c r="H1945">
        <v>40511257</v>
      </c>
      <c r="I1945">
        <v>10</v>
      </c>
      <c r="J1945" s="65" t="s">
        <v>1309</v>
      </c>
      <c r="K1945" s="65" t="s">
        <v>358</v>
      </c>
      <c r="L1945" s="66">
        <v>46267</v>
      </c>
      <c r="M1945" s="65" t="s">
        <v>261</v>
      </c>
      <c r="N1945" s="65" t="s">
        <v>264</v>
      </c>
      <c r="O1945" s="65" t="s">
        <v>259</v>
      </c>
      <c r="P1945" s="66">
        <v>46268</v>
      </c>
      <c r="Q1945" s="31">
        <f t="shared" si="60"/>
        <v>571</v>
      </c>
      <c r="R1945" s="31">
        <f t="shared" si="61"/>
        <v>690</v>
      </c>
      <c r="S1945" s="29">
        <f>IF($Q1945&lt;Parâmetros!$E$19,$G1945-1,$G1945)</f>
        <v>46267</v>
      </c>
    </row>
    <row r="1946" spans="1:19" ht="15" customHeight="1" x14ac:dyDescent="0.25">
      <c r="A1946" s="122">
        <v>56256</v>
      </c>
      <c r="B1946" s="65" t="s">
        <v>182</v>
      </c>
      <c r="C1946" s="65" t="s">
        <v>290</v>
      </c>
      <c r="D1946" s="66">
        <v>46268</v>
      </c>
      <c r="E1946" s="67">
        <v>0.28999999999999998</v>
      </c>
      <c r="F1946" s="65" t="s">
        <v>255</v>
      </c>
      <c r="G1946" s="66">
        <v>46267</v>
      </c>
      <c r="H1946">
        <v>40509614</v>
      </c>
      <c r="I1946">
        <v>10</v>
      </c>
      <c r="J1946" s="65" t="s">
        <v>1310</v>
      </c>
      <c r="K1946" s="65" t="s">
        <v>1311</v>
      </c>
      <c r="L1946" s="66">
        <v>46267</v>
      </c>
      <c r="M1946" s="65" t="s">
        <v>258</v>
      </c>
      <c r="N1946">
        <v>3012009</v>
      </c>
      <c r="O1946" s="65" t="s">
        <v>259</v>
      </c>
      <c r="P1946" s="66">
        <v>46268</v>
      </c>
      <c r="Q1946" s="31">
        <f t="shared" si="60"/>
        <v>753</v>
      </c>
      <c r="R1946" s="31">
        <f t="shared" si="61"/>
        <v>770</v>
      </c>
      <c r="S1946" s="29">
        <f>IF($Q1946&lt;Parâmetros!$E$19,$G1946-1,$G1946)</f>
        <v>46267</v>
      </c>
    </row>
    <row r="1947" spans="1:19" ht="15" customHeight="1" x14ac:dyDescent="0.25">
      <c r="A1947" s="122">
        <v>56256</v>
      </c>
      <c r="B1947" s="65" t="s">
        <v>182</v>
      </c>
      <c r="C1947" s="65" t="s">
        <v>290</v>
      </c>
      <c r="D1947" s="66">
        <v>46268</v>
      </c>
      <c r="E1947" s="67">
        <v>0.18</v>
      </c>
      <c r="F1947" s="65" t="s">
        <v>255</v>
      </c>
      <c r="G1947" s="66">
        <v>46267</v>
      </c>
      <c r="H1947">
        <v>40509613</v>
      </c>
      <c r="I1947">
        <v>10</v>
      </c>
      <c r="J1947" s="65" t="s">
        <v>1312</v>
      </c>
      <c r="K1947" s="65" t="s">
        <v>1313</v>
      </c>
      <c r="L1947" s="66">
        <v>46267</v>
      </c>
      <c r="M1947" s="65" t="s">
        <v>258</v>
      </c>
      <c r="N1947">
        <v>3011481</v>
      </c>
      <c r="O1947" s="65" t="s">
        <v>259</v>
      </c>
      <c r="P1947" s="66">
        <v>46268</v>
      </c>
      <c r="Q1947" s="31">
        <f t="shared" si="60"/>
        <v>771</v>
      </c>
      <c r="R1947" s="31">
        <f t="shared" si="61"/>
        <v>782</v>
      </c>
      <c r="S1947" s="29">
        <f>IF($Q1947&lt;Parâmetros!$E$19,$G1947-1,$G1947)</f>
        <v>46267</v>
      </c>
    </row>
    <row r="1948" spans="1:19" ht="15" customHeight="1" x14ac:dyDescent="0.25">
      <c r="A1948" s="122">
        <v>56256</v>
      </c>
      <c r="B1948" s="65" t="s">
        <v>182</v>
      </c>
      <c r="C1948" s="65" t="s">
        <v>290</v>
      </c>
      <c r="D1948" s="66">
        <v>46268</v>
      </c>
      <c r="E1948" s="67">
        <v>0.14000000000000001</v>
      </c>
      <c r="F1948" s="65" t="s">
        <v>255</v>
      </c>
      <c r="G1948" s="66">
        <v>46267</v>
      </c>
      <c r="H1948">
        <v>40509612</v>
      </c>
      <c r="I1948">
        <v>10</v>
      </c>
      <c r="J1948" s="65" t="s">
        <v>1314</v>
      </c>
      <c r="K1948" s="65" t="s">
        <v>1315</v>
      </c>
      <c r="L1948" s="66">
        <v>46267</v>
      </c>
      <c r="M1948" s="65" t="s">
        <v>258</v>
      </c>
      <c r="N1948">
        <v>3004305</v>
      </c>
      <c r="O1948" s="65" t="s">
        <v>259</v>
      </c>
      <c r="P1948" s="66">
        <v>46268</v>
      </c>
      <c r="Q1948" s="31">
        <f t="shared" si="60"/>
        <v>784</v>
      </c>
      <c r="R1948" s="31">
        <f t="shared" si="61"/>
        <v>792</v>
      </c>
      <c r="S1948" s="29">
        <f>IF($Q1948&lt;Parâmetros!$E$19,$G1948-1,$G1948)</f>
        <v>46267</v>
      </c>
    </row>
    <row r="1949" spans="1:19" ht="15" customHeight="1" x14ac:dyDescent="0.25">
      <c r="A1949" s="122">
        <v>56256</v>
      </c>
      <c r="B1949" s="65" t="s">
        <v>182</v>
      </c>
      <c r="C1949" s="65" t="s">
        <v>290</v>
      </c>
      <c r="D1949" s="66">
        <v>46268</v>
      </c>
      <c r="E1949" s="67">
        <v>0.17</v>
      </c>
      <c r="F1949" s="65" t="s">
        <v>255</v>
      </c>
      <c r="G1949" s="66">
        <v>46267</v>
      </c>
      <c r="H1949">
        <v>40509611</v>
      </c>
      <c r="I1949">
        <v>10</v>
      </c>
      <c r="J1949" s="65" t="s">
        <v>1316</v>
      </c>
      <c r="K1949" s="65" t="s">
        <v>1317</v>
      </c>
      <c r="L1949" s="66">
        <v>46267</v>
      </c>
      <c r="M1949" s="65" t="s">
        <v>258</v>
      </c>
      <c r="N1949">
        <v>3011478</v>
      </c>
      <c r="O1949" s="65" t="s">
        <v>259</v>
      </c>
      <c r="P1949" s="66">
        <v>46268</v>
      </c>
      <c r="Q1949" s="31">
        <f t="shared" si="60"/>
        <v>793</v>
      </c>
      <c r="R1949" s="31">
        <f t="shared" si="61"/>
        <v>803</v>
      </c>
      <c r="S1949" s="29">
        <f>IF($Q1949&lt;Parâmetros!$E$19,$G1949-1,$G1949)</f>
        <v>46267</v>
      </c>
    </row>
    <row r="1950" spans="1:19" ht="15" customHeight="1" x14ac:dyDescent="0.25">
      <c r="A1950" s="122">
        <v>56256</v>
      </c>
      <c r="B1950" s="65" t="s">
        <v>182</v>
      </c>
      <c r="C1950" s="65" t="s">
        <v>290</v>
      </c>
      <c r="D1950" s="66">
        <v>46268</v>
      </c>
      <c r="E1950" s="67">
        <v>0.18</v>
      </c>
      <c r="F1950" s="65" t="s">
        <v>255</v>
      </c>
      <c r="G1950" s="66">
        <v>46267</v>
      </c>
      <c r="H1950">
        <v>40509609</v>
      </c>
      <c r="I1950">
        <v>10</v>
      </c>
      <c r="J1950" s="65" t="s">
        <v>1318</v>
      </c>
      <c r="K1950" s="65" t="s">
        <v>1319</v>
      </c>
      <c r="L1950" s="66">
        <v>46267</v>
      </c>
      <c r="M1950" s="65" t="s">
        <v>258</v>
      </c>
      <c r="N1950">
        <v>3011490</v>
      </c>
      <c r="O1950" s="65" t="s">
        <v>259</v>
      </c>
      <c r="P1950" s="66">
        <v>46268</v>
      </c>
      <c r="Q1950" s="31">
        <f t="shared" si="60"/>
        <v>804</v>
      </c>
      <c r="R1950" s="31">
        <f t="shared" si="61"/>
        <v>815</v>
      </c>
      <c r="S1950" s="29">
        <f>IF($Q1950&lt;Parâmetros!$E$19,$G1950-1,$G1950)</f>
        <v>46267</v>
      </c>
    </row>
    <row r="1951" spans="1:19" ht="15" customHeight="1" x14ac:dyDescent="0.25">
      <c r="A1951" s="122">
        <v>56256</v>
      </c>
      <c r="B1951" s="65" t="s">
        <v>182</v>
      </c>
      <c r="C1951" s="65" t="s">
        <v>290</v>
      </c>
      <c r="D1951" s="66">
        <v>46268</v>
      </c>
      <c r="E1951" s="67">
        <v>0.17</v>
      </c>
      <c r="F1951" s="65" t="s">
        <v>255</v>
      </c>
      <c r="G1951" s="66">
        <v>46267</v>
      </c>
      <c r="H1951">
        <v>40509608</v>
      </c>
      <c r="I1951">
        <v>10</v>
      </c>
      <c r="J1951" s="65" t="s">
        <v>1320</v>
      </c>
      <c r="K1951" s="65" t="s">
        <v>1321</v>
      </c>
      <c r="L1951" s="66">
        <v>46267</v>
      </c>
      <c r="M1951" s="65" t="s">
        <v>258</v>
      </c>
      <c r="N1951">
        <v>3011489</v>
      </c>
      <c r="O1951" s="65" t="s">
        <v>259</v>
      </c>
      <c r="P1951" s="66">
        <v>46268</v>
      </c>
      <c r="Q1951" s="31">
        <f t="shared" si="60"/>
        <v>817</v>
      </c>
      <c r="R1951" s="31">
        <f t="shared" si="61"/>
        <v>827</v>
      </c>
      <c r="S1951" s="29">
        <f>IF($Q1951&lt;Parâmetros!$E$19,$G1951-1,$G1951)</f>
        <v>46267</v>
      </c>
    </row>
    <row r="1952" spans="1:19" ht="15" customHeight="1" x14ac:dyDescent="0.25">
      <c r="A1952" s="122">
        <v>56256</v>
      </c>
      <c r="B1952" s="65" t="s">
        <v>182</v>
      </c>
      <c r="C1952" s="65" t="s">
        <v>290</v>
      </c>
      <c r="D1952" s="66">
        <v>46268</v>
      </c>
      <c r="E1952" s="67">
        <v>0.2</v>
      </c>
      <c r="F1952" s="65" t="s">
        <v>255</v>
      </c>
      <c r="G1952" s="66">
        <v>46267</v>
      </c>
      <c r="H1952">
        <v>40509607</v>
      </c>
      <c r="I1952">
        <v>10</v>
      </c>
      <c r="J1952" s="65" t="s">
        <v>1322</v>
      </c>
      <c r="K1952" s="65" t="s">
        <v>1323</v>
      </c>
      <c r="L1952" s="66">
        <v>46267</v>
      </c>
      <c r="M1952" s="65" t="s">
        <v>258</v>
      </c>
      <c r="N1952">
        <v>3011452</v>
      </c>
      <c r="O1952" s="65" t="s">
        <v>259</v>
      </c>
      <c r="P1952" s="66">
        <v>46268</v>
      </c>
      <c r="Q1952" s="31">
        <f t="shared" si="60"/>
        <v>828</v>
      </c>
      <c r="R1952" s="31">
        <f t="shared" si="61"/>
        <v>840</v>
      </c>
      <c r="S1952" s="29">
        <f>IF($Q1952&lt;Parâmetros!$E$19,$G1952-1,$G1952)</f>
        <v>46267</v>
      </c>
    </row>
    <row r="1953" spans="1:19" ht="15" customHeight="1" x14ac:dyDescent="0.25">
      <c r="A1953" s="122">
        <v>56256</v>
      </c>
      <c r="B1953" s="65" t="s">
        <v>182</v>
      </c>
      <c r="C1953" s="65" t="s">
        <v>290</v>
      </c>
      <c r="D1953" s="66">
        <v>46268</v>
      </c>
      <c r="E1953" s="67">
        <v>0.15</v>
      </c>
      <c r="F1953" s="65" t="s">
        <v>255</v>
      </c>
      <c r="G1953" s="66">
        <v>46267</v>
      </c>
      <c r="H1953">
        <v>40509606</v>
      </c>
      <c r="I1953">
        <v>10</v>
      </c>
      <c r="J1953" s="65" t="s">
        <v>1324</v>
      </c>
      <c r="K1953" s="65" t="s">
        <v>1325</v>
      </c>
      <c r="L1953" s="66">
        <v>46267</v>
      </c>
      <c r="M1953" s="65" t="s">
        <v>258</v>
      </c>
      <c r="N1953">
        <v>3011410</v>
      </c>
      <c r="O1953" s="65" t="s">
        <v>259</v>
      </c>
      <c r="P1953" s="66">
        <v>46268</v>
      </c>
      <c r="Q1953" s="31">
        <f t="shared" si="60"/>
        <v>841</v>
      </c>
      <c r="R1953" s="31">
        <f t="shared" si="61"/>
        <v>851</v>
      </c>
      <c r="S1953" s="29">
        <f>IF($Q1953&lt;Parâmetros!$E$19,$G1953-1,$G1953)</f>
        <v>46267</v>
      </c>
    </row>
    <row r="1954" spans="1:19" ht="15" customHeight="1" x14ac:dyDescent="0.25">
      <c r="A1954" s="122">
        <v>56256</v>
      </c>
      <c r="B1954" s="65" t="s">
        <v>182</v>
      </c>
      <c r="C1954" s="65" t="s">
        <v>290</v>
      </c>
      <c r="D1954" s="66">
        <v>46268</v>
      </c>
      <c r="E1954" s="67">
        <v>0.17</v>
      </c>
      <c r="F1954" s="65" t="s">
        <v>255</v>
      </c>
      <c r="G1954" s="66">
        <v>46267</v>
      </c>
      <c r="H1954">
        <v>40509605</v>
      </c>
      <c r="I1954">
        <v>10</v>
      </c>
      <c r="J1954" s="65" t="s">
        <v>1326</v>
      </c>
      <c r="K1954" s="65" t="s">
        <v>1327</v>
      </c>
      <c r="L1954" s="66">
        <v>46267</v>
      </c>
      <c r="M1954" s="65" t="s">
        <v>258</v>
      </c>
      <c r="N1954">
        <v>3012007</v>
      </c>
      <c r="O1954" s="65" t="s">
        <v>259</v>
      </c>
      <c r="P1954" s="66">
        <v>46268</v>
      </c>
      <c r="Q1954" s="31">
        <f t="shared" si="60"/>
        <v>852</v>
      </c>
      <c r="R1954" s="31">
        <f t="shared" si="61"/>
        <v>862</v>
      </c>
      <c r="S1954" s="29">
        <f>IF($Q1954&lt;Parâmetros!$E$19,$G1954-1,$G1954)</f>
        <v>46267</v>
      </c>
    </row>
    <row r="1955" spans="1:19" ht="15" customHeight="1" x14ac:dyDescent="0.25">
      <c r="A1955" s="122">
        <v>56256</v>
      </c>
      <c r="B1955" s="65" t="s">
        <v>182</v>
      </c>
      <c r="C1955" s="65" t="s">
        <v>290</v>
      </c>
      <c r="D1955" s="66">
        <v>46268</v>
      </c>
      <c r="E1955" s="67">
        <v>0.17</v>
      </c>
      <c r="F1955" s="65" t="s">
        <v>255</v>
      </c>
      <c r="G1955" s="66">
        <v>46267</v>
      </c>
      <c r="H1955">
        <v>40509604</v>
      </c>
      <c r="I1955">
        <v>10</v>
      </c>
      <c r="J1955" s="65" t="s">
        <v>1328</v>
      </c>
      <c r="K1955" s="65" t="s">
        <v>1329</v>
      </c>
      <c r="L1955" s="66">
        <v>46267</v>
      </c>
      <c r="M1955" s="65" t="s">
        <v>258</v>
      </c>
      <c r="N1955">
        <v>3011426</v>
      </c>
      <c r="O1955" s="65" t="s">
        <v>259</v>
      </c>
      <c r="P1955" s="66">
        <v>46268</v>
      </c>
      <c r="Q1955" s="31">
        <f t="shared" si="60"/>
        <v>863</v>
      </c>
      <c r="R1955" s="31">
        <f t="shared" si="61"/>
        <v>873</v>
      </c>
      <c r="S1955" s="29">
        <f>IF($Q1955&lt;Parâmetros!$E$19,$G1955-1,$G1955)</f>
        <v>46267</v>
      </c>
    </row>
    <row r="1956" spans="1:19" ht="15" customHeight="1" x14ac:dyDescent="0.25">
      <c r="A1956" s="122">
        <v>56256</v>
      </c>
      <c r="B1956" s="65" t="s">
        <v>182</v>
      </c>
      <c r="C1956" s="65" t="s">
        <v>290</v>
      </c>
      <c r="D1956" s="66">
        <v>46268</v>
      </c>
      <c r="E1956" s="67">
        <v>0.17</v>
      </c>
      <c r="F1956" s="65" t="s">
        <v>255</v>
      </c>
      <c r="G1956" s="66">
        <v>46267</v>
      </c>
      <c r="H1956">
        <v>40509603</v>
      </c>
      <c r="I1956">
        <v>10</v>
      </c>
      <c r="J1956" s="65" t="s">
        <v>1330</v>
      </c>
      <c r="K1956" s="65" t="s">
        <v>1331</v>
      </c>
      <c r="L1956" s="66">
        <v>46267</v>
      </c>
      <c r="M1956" s="65" t="s">
        <v>258</v>
      </c>
      <c r="N1956">
        <v>3011454</v>
      </c>
      <c r="O1956" s="65" t="s">
        <v>259</v>
      </c>
      <c r="P1956" s="66">
        <v>46268</v>
      </c>
      <c r="Q1956" s="31">
        <f t="shared" si="60"/>
        <v>874</v>
      </c>
      <c r="R1956" s="31">
        <f t="shared" si="61"/>
        <v>884</v>
      </c>
      <c r="S1956" s="29">
        <f>IF($Q1956&lt;Parâmetros!$E$19,$G1956-1,$G1956)</f>
        <v>46267</v>
      </c>
    </row>
    <row r="1957" spans="1:19" ht="15" customHeight="1" x14ac:dyDescent="0.25">
      <c r="A1957" s="122">
        <v>56256</v>
      </c>
      <c r="B1957" s="65" t="s">
        <v>182</v>
      </c>
      <c r="C1957" s="65" t="s">
        <v>290</v>
      </c>
      <c r="D1957" s="66">
        <v>46268</v>
      </c>
      <c r="E1957" s="67">
        <v>0.25</v>
      </c>
      <c r="F1957" s="65" t="s">
        <v>255</v>
      </c>
      <c r="G1957" s="66">
        <v>46267</v>
      </c>
      <c r="H1957">
        <v>40509602</v>
      </c>
      <c r="I1957">
        <v>10</v>
      </c>
      <c r="J1957" s="65" t="s">
        <v>1332</v>
      </c>
      <c r="K1957" s="65" t="s">
        <v>1333</v>
      </c>
      <c r="L1957" s="66">
        <v>46267</v>
      </c>
      <c r="M1957" s="65" t="s">
        <v>258</v>
      </c>
      <c r="N1957">
        <v>3011456</v>
      </c>
      <c r="O1957" s="65" t="s">
        <v>259</v>
      </c>
      <c r="P1957" s="66">
        <v>46268</v>
      </c>
      <c r="Q1957" s="31">
        <f t="shared" si="60"/>
        <v>885</v>
      </c>
      <c r="R1957" s="31">
        <f t="shared" si="61"/>
        <v>900</v>
      </c>
      <c r="S1957" s="29">
        <f>IF($Q1957&lt;Parâmetros!$E$19,$G1957-1,$G1957)</f>
        <v>46267</v>
      </c>
    </row>
    <row r="1958" spans="1:19" ht="15" customHeight="1" x14ac:dyDescent="0.25">
      <c r="A1958" s="122">
        <v>56256</v>
      </c>
      <c r="B1958" s="65" t="s">
        <v>182</v>
      </c>
      <c r="C1958" s="65" t="s">
        <v>290</v>
      </c>
      <c r="D1958" s="66">
        <v>46268</v>
      </c>
      <c r="E1958" s="67">
        <v>0.15</v>
      </c>
      <c r="F1958" s="65" t="s">
        <v>255</v>
      </c>
      <c r="G1958" s="66">
        <v>46267</v>
      </c>
      <c r="H1958">
        <v>40509562</v>
      </c>
      <c r="I1958">
        <v>10</v>
      </c>
      <c r="J1958" s="65" t="s">
        <v>1334</v>
      </c>
      <c r="K1958" s="65" t="s">
        <v>1335</v>
      </c>
      <c r="L1958" s="66">
        <v>46267</v>
      </c>
      <c r="M1958" s="65" t="s">
        <v>258</v>
      </c>
      <c r="N1958" s="65" t="s">
        <v>264</v>
      </c>
      <c r="O1958" s="65" t="s">
        <v>259</v>
      </c>
      <c r="P1958" s="66">
        <v>46268</v>
      </c>
      <c r="Q1958" s="31">
        <f t="shared" si="60"/>
        <v>902</v>
      </c>
      <c r="R1958" s="31">
        <f t="shared" si="61"/>
        <v>911</v>
      </c>
      <c r="S1958" s="29">
        <f>IF($Q1958&lt;Parâmetros!$E$19,$G1958-1,$G1958)</f>
        <v>46267</v>
      </c>
    </row>
    <row r="1959" spans="1:19" ht="15" customHeight="1" x14ac:dyDescent="0.25">
      <c r="A1959" s="122">
        <v>56256</v>
      </c>
      <c r="B1959" s="65" t="s">
        <v>182</v>
      </c>
      <c r="C1959" s="65" t="s">
        <v>290</v>
      </c>
      <c r="D1959" s="66">
        <v>46268</v>
      </c>
      <c r="E1959" s="67">
        <v>0.17</v>
      </c>
      <c r="F1959" s="65" t="s">
        <v>255</v>
      </c>
      <c r="G1959" s="66">
        <v>46267</v>
      </c>
      <c r="H1959">
        <v>40509561</v>
      </c>
      <c r="I1959">
        <v>10</v>
      </c>
      <c r="J1959" s="65" t="s">
        <v>1336</v>
      </c>
      <c r="K1959" s="65" t="s">
        <v>1337</v>
      </c>
      <c r="L1959" s="66">
        <v>46267</v>
      </c>
      <c r="M1959" s="65" t="s">
        <v>258</v>
      </c>
      <c r="N1959" s="65" t="s">
        <v>264</v>
      </c>
      <c r="O1959" s="65" t="s">
        <v>259</v>
      </c>
      <c r="P1959" s="66">
        <v>46268</v>
      </c>
      <c r="Q1959" s="31">
        <f t="shared" si="60"/>
        <v>912</v>
      </c>
      <c r="R1959" s="31">
        <f t="shared" si="61"/>
        <v>922</v>
      </c>
      <c r="S1959" s="29">
        <f>IF($Q1959&lt;Parâmetros!$E$19,$G1959-1,$G1959)</f>
        <v>46267</v>
      </c>
    </row>
    <row r="1960" spans="1:19" ht="15" customHeight="1" x14ac:dyDescent="0.25">
      <c r="A1960" s="122">
        <v>56256</v>
      </c>
      <c r="B1960" s="65" t="s">
        <v>182</v>
      </c>
      <c r="C1960" s="65" t="s">
        <v>290</v>
      </c>
      <c r="D1960" s="66">
        <v>46268</v>
      </c>
      <c r="E1960" s="67">
        <v>0.17</v>
      </c>
      <c r="F1960" s="65" t="s">
        <v>255</v>
      </c>
      <c r="G1960" s="66">
        <v>46267</v>
      </c>
      <c r="H1960">
        <v>40509560</v>
      </c>
      <c r="I1960">
        <v>10</v>
      </c>
      <c r="J1960" s="65" t="s">
        <v>1338</v>
      </c>
      <c r="K1960" s="65" t="s">
        <v>1339</v>
      </c>
      <c r="L1960" s="66">
        <v>46267</v>
      </c>
      <c r="M1960" s="65" t="s">
        <v>258</v>
      </c>
      <c r="N1960" s="65" t="s">
        <v>264</v>
      </c>
      <c r="O1960" s="65" t="s">
        <v>259</v>
      </c>
      <c r="P1960" s="66">
        <v>46268</v>
      </c>
      <c r="Q1960" s="31">
        <f t="shared" si="60"/>
        <v>923</v>
      </c>
      <c r="R1960" s="31">
        <f t="shared" si="61"/>
        <v>933</v>
      </c>
      <c r="S1960" s="29">
        <f>IF($Q1960&lt;Parâmetros!$E$19,$G1960-1,$G1960)</f>
        <v>46267</v>
      </c>
    </row>
    <row r="1961" spans="1:19" ht="15" customHeight="1" x14ac:dyDescent="0.25">
      <c r="A1961" s="122">
        <v>56256</v>
      </c>
      <c r="B1961" s="65" t="s">
        <v>182</v>
      </c>
      <c r="C1961" s="65" t="s">
        <v>290</v>
      </c>
      <c r="D1961" s="66">
        <v>46268</v>
      </c>
      <c r="E1961" s="67">
        <v>0.17</v>
      </c>
      <c r="F1961" s="65" t="s">
        <v>255</v>
      </c>
      <c r="G1961" s="66">
        <v>46267</v>
      </c>
      <c r="H1961">
        <v>40509559</v>
      </c>
      <c r="I1961">
        <v>10</v>
      </c>
      <c r="J1961" s="65" t="s">
        <v>1340</v>
      </c>
      <c r="K1961" s="65" t="s">
        <v>1341</v>
      </c>
      <c r="L1961" s="66">
        <v>46267</v>
      </c>
      <c r="M1961" s="65" t="s">
        <v>258</v>
      </c>
      <c r="N1961" s="65" t="s">
        <v>264</v>
      </c>
      <c r="O1961" s="65" t="s">
        <v>259</v>
      </c>
      <c r="P1961" s="66">
        <v>46268</v>
      </c>
      <c r="Q1961" s="31">
        <f t="shared" si="60"/>
        <v>934</v>
      </c>
      <c r="R1961" s="31">
        <f t="shared" si="61"/>
        <v>944</v>
      </c>
      <c r="S1961" s="29">
        <f>IF($Q1961&lt;Parâmetros!$E$19,$G1961-1,$G1961)</f>
        <v>46267</v>
      </c>
    </row>
    <row r="1962" spans="1:19" ht="15" customHeight="1" x14ac:dyDescent="0.25">
      <c r="A1962" s="122">
        <v>56256</v>
      </c>
      <c r="B1962" s="65" t="s">
        <v>182</v>
      </c>
      <c r="C1962" s="65" t="s">
        <v>290</v>
      </c>
      <c r="D1962" s="66">
        <v>46268</v>
      </c>
      <c r="E1962" s="67">
        <v>0.19</v>
      </c>
      <c r="F1962" s="65" t="s">
        <v>255</v>
      </c>
      <c r="G1962" s="66">
        <v>46267</v>
      </c>
      <c r="H1962">
        <v>40509558</v>
      </c>
      <c r="I1962">
        <v>10</v>
      </c>
      <c r="J1962" s="65" t="s">
        <v>1342</v>
      </c>
      <c r="K1962" s="65" t="s">
        <v>1343</v>
      </c>
      <c r="L1962" s="66">
        <v>46267</v>
      </c>
      <c r="M1962" s="65" t="s">
        <v>258</v>
      </c>
      <c r="N1962" s="65" t="s">
        <v>264</v>
      </c>
      <c r="O1962" s="65" t="s">
        <v>259</v>
      </c>
      <c r="P1962" s="66">
        <v>46268</v>
      </c>
      <c r="Q1962" s="31">
        <f t="shared" si="60"/>
        <v>944</v>
      </c>
      <c r="R1962" s="31">
        <f t="shared" si="61"/>
        <v>955</v>
      </c>
      <c r="S1962" s="29">
        <f>IF($Q1962&lt;Parâmetros!$E$19,$G1962-1,$G1962)</f>
        <v>46267</v>
      </c>
    </row>
    <row r="1963" spans="1:19" ht="15" customHeight="1" x14ac:dyDescent="0.25">
      <c r="A1963" s="122">
        <v>56256</v>
      </c>
      <c r="B1963" s="65" t="s">
        <v>182</v>
      </c>
      <c r="C1963" s="65" t="s">
        <v>290</v>
      </c>
      <c r="D1963" s="66">
        <v>46268</v>
      </c>
      <c r="E1963" s="67">
        <v>0.17</v>
      </c>
      <c r="F1963" s="65" t="s">
        <v>255</v>
      </c>
      <c r="G1963" s="66">
        <v>46267</v>
      </c>
      <c r="H1963">
        <v>40509557</v>
      </c>
      <c r="I1963">
        <v>10</v>
      </c>
      <c r="J1963" s="65" t="s">
        <v>1344</v>
      </c>
      <c r="K1963" s="65" t="s">
        <v>1345</v>
      </c>
      <c r="L1963" s="66">
        <v>46267</v>
      </c>
      <c r="M1963" s="65" t="s">
        <v>258</v>
      </c>
      <c r="N1963" s="65" t="s">
        <v>264</v>
      </c>
      <c r="O1963" s="65" t="s">
        <v>259</v>
      </c>
      <c r="P1963" s="66">
        <v>46268</v>
      </c>
      <c r="Q1963" s="31">
        <f t="shared" si="60"/>
        <v>957</v>
      </c>
      <c r="R1963" s="31">
        <f t="shared" si="61"/>
        <v>967</v>
      </c>
      <c r="S1963" s="29">
        <f>IF($Q1963&lt;Parâmetros!$E$19,$G1963-1,$G1963)</f>
        <v>46267</v>
      </c>
    </row>
    <row r="1964" spans="1:19" ht="15" customHeight="1" x14ac:dyDescent="0.25">
      <c r="A1964" s="122">
        <v>56256</v>
      </c>
      <c r="B1964" s="65" t="s">
        <v>182</v>
      </c>
      <c r="C1964" s="65" t="s">
        <v>290</v>
      </c>
      <c r="D1964" s="66">
        <v>46268</v>
      </c>
      <c r="E1964" s="67">
        <v>0.2</v>
      </c>
      <c r="F1964" s="65" t="s">
        <v>255</v>
      </c>
      <c r="G1964" s="66">
        <v>46267</v>
      </c>
      <c r="H1964">
        <v>40509556</v>
      </c>
      <c r="I1964">
        <v>10</v>
      </c>
      <c r="J1964" s="65" t="s">
        <v>1346</v>
      </c>
      <c r="K1964" s="65" t="s">
        <v>1347</v>
      </c>
      <c r="L1964" s="66">
        <v>46267</v>
      </c>
      <c r="M1964" s="65" t="s">
        <v>258</v>
      </c>
      <c r="N1964" s="65" t="s">
        <v>264</v>
      </c>
      <c r="O1964" s="65" t="s">
        <v>259</v>
      </c>
      <c r="P1964" s="66">
        <v>46268</v>
      </c>
      <c r="Q1964" s="31">
        <f t="shared" si="60"/>
        <v>968</v>
      </c>
      <c r="R1964" s="31">
        <f t="shared" si="61"/>
        <v>980</v>
      </c>
      <c r="S1964" s="29">
        <f>IF($Q1964&lt;Parâmetros!$E$19,$G1964-1,$G1964)</f>
        <v>46267</v>
      </c>
    </row>
    <row r="1965" spans="1:19" ht="15" customHeight="1" x14ac:dyDescent="0.25">
      <c r="A1965" s="122">
        <v>56256</v>
      </c>
      <c r="B1965" s="65" t="s">
        <v>182</v>
      </c>
      <c r="C1965" s="65" t="s">
        <v>290</v>
      </c>
      <c r="D1965" s="66">
        <v>46270</v>
      </c>
      <c r="E1965" s="67">
        <v>0.67</v>
      </c>
      <c r="F1965" s="65" t="s">
        <v>255</v>
      </c>
      <c r="G1965" s="66">
        <v>46268</v>
      </c>
      <c r="H1965">
        <v>40509555</v>
      </c>
      <c r="I1965">
        <v>10</v>
      </c>
      <c r="J1965" s="65" t="s">
        <v>2212</v>
      </c>
      <c r="K1965" s="65" t="s">
        <v>2213</v>
      </c>
      <c r="L1965" s="66">
        <v>46268</v>
      </c>
      <c r="M1965" s="65" t="s">
        <v>258</v>
      </c>
      <c r="N1965" s="65" t="s">
        <v>264</v>
      </c>
      <c r="O1965" s="65" t="s">
        <v>259</v>
      </c>
      <c r="P1965" s="66">
        <v>46270</v>
      </c>
      <c r="Q1965" s="31">
        <f t="shared" si="60"/>
        <v>440</v>
      </c>
      <c r="R1965" s="31">
        <f t="shared" si="61"/>
        <v>480</v>
      </c>
      <c r="S1965" s="29">
        <f>IF($Q1965&lt;Parâmetros!$E$19,$G1965-1,$G1965)</f>
        <v>46268</v>
      </c>
    </row>
    <row r="1966" spans="1:19" ht="15" customHeight="1" x14ac:dyDescent="0.25">
      <c r="A1966" s="122">
        <v>56256</v>
      </c>
      <c r="B1966" s="65" t="s">
        <v>182</v>
      </c>
      <c r="C1966" s="65" t="s">
        <v>290</v>
      </c>
      <c r="D1966" s="66">
        <v>46270</v>
      </c>
      <c r="E1966" s="67">
        <v>0.28999999999999998</v>
      </c>
      <c r="F1966" s="65" t="s">
        <v>255</v>
      </c>
      <c r="G1966" s="66">
        <v>46268</v>
      </c>
      <c r="H1966">
        <v>40509554</v>
      </c>
      <c r="I1966">
        <v>10</v>
      </c>
      <c r="J1966" s="65" t="s">
        <v>2214</v>
      </c>
      <c r="K1966" s="65" t="s">
        <v>2215</v>
      </c>
      <c r="L1966" s="66">
        <v>46268</v>
      </c>
      <c r="M1966" s="65" t="s">
        <v>258</v>
      </c>
      <c r="N1966" s="65" t="s">
        <v>264</v>
      </c>
      <c r="O1966" s="65" t="s">
        <v>259</v>
      </c>
      <c r="P1966" s="66">
        <v>46270</v>
      </c>
      <c r="Q1966" s="31">
        <f t="shared" si="60"/>
        <v>482</v>
      </c>
      <c r="R1966" s="31">
        <f t="shared" si="61"/>
        <v>500</v>
      </c>
      <c r="S1966" s="29">
        <f>IF($Q1966&lt;Parâmetros!$E$19,$G1966-1,$G1966)</f>
        <v>46268</v>
      </c>
    </row>
    <row r="1967" spans="1:19" ht="15" customHeight="1" x14ac:dyDescent="0.25">
      <c r="A1967" s="122">
        <v>56256</v>
      </c>
      <c r="B1967" s="65" t="s">
        <v>182</v>
      </c>
      <c r="C1967" s="65" t="s">
        <v>290</v>
      </c>
      <c r="D1967" s="66">
        <v>46270</v>
      </c>
      <c r="E1967" s="67">
        <v>0.32</v>
      </c>
      <c r="F1967" s="65" t="s">
        <v>255</v>
      </c>
      <c r="G1967" s="66">
        <v>46268</v>
      </c>
      <c r="H1967">
        <v>40509610</v>
      </c>
      <c r="I1967">
        <v>10</v>
      </c>
      <c r="J1967" s="65" t="s">
        <v>2216</v>
      </c>
      <c r="K1967" s="65" t="s">
        <v>2217</v>
      </c>
      <c r="L1967" s="66">
        <v>46268</v>
      </c>
      <c r="M1967" s="65" t="s">
        <v>258</v>
      </c>
      <c r="N1967">
        <v>3011474</v>
      </c>
      <c r="O1967" s="65" t="s">
        <v>259</v>
      </c>
      <c r="P1967" s="66">
        <v>46270</v>
      </c>
      <c r="Q1967" s="31">
        <f t="shared" si="60"/>
        <v>501</v>
      </c>
      <c r="R1967" s="31">
        <f t="shared" si="61"/>
        <v>520</v>
      </c>
      <c r="S1967" s="29">
        <f>IF($Q1967&lt;Parâmetros!$E$19,$G1967-1,$G1967)</f>
        <v>46268</v>
      </c>
    </row>
    <row r="1968" spans="1:19" ht="15" customHeight="1" x14ac:dyDescent="0.25">
      <c r="A1968" s="122">
        <v>56256</v>
      </c>
      <c r="B1968" s="65" t="s">
        <v>182</v>
      </c>
      <c r="C1968" s="65" t="s">
        <v>290</v>
      </c>
      <c r="D1968" s="66">
        <v>46270</v>
      </c>
      <c r="E1968" s="67">
        <v>0.32</v>
      </c>
      <c r="F1968" s="65" t="s">
        <v>255</v>
      </c>
      <c r="G1968" s="66">
        <v>46268</v>
      </c>
      <c r="H1968">
        <v>40509578</v>
      </c>
      <c r="I1968">
        <v>10</v>
      </c>
      <c r="J1968" s="65" t="s">
        <v>2218</v>
      </c>
      <c r="K1968" s="65" t="s">
        <v>1152</v>
      </c>
      <c r="L1968" s="66">
        <v>46268</v>
      </c>
      <c r="M1968" s="65" t="s">
        <v>258</v>
      </c>
      <c r="N1968" s="65" t="s">
        <v>264</v>
      </c>
      <c r="O1968" s="65" t="s">
        <v>259</v>
      </c>
      <c r="P1968" s="66">
        <v>46270</v>
      </c>
      <c r="Q1968" s="31">
        <f t="shared" si="60"/>
        <v>521</v>
      </c>
      <c r="R1968" s="31">
        <f t="shared" si="61"/>
        <v>540</v>
      </c>
      <c r="S1968" s="29">
        <f>IF($Q1968&lt;Parâmetros!$E$19,$G1968-1,$G1968)</f>
        <v>46268</v>
      </c>
    </row>
    <row r="1969" spans="1:19" ht="15" customHeight="1" x14ac:dyDescent="0.25">
      <c r="A1969" s="122">
        <v>56256</v>
      </c>
      <c r="B1969" s="65" t="s">
        <v>182</v>
      </c>
      <c r="C1969" s="65" t="s">
        <v>290</v>
      </c>
      <c r="D1969" s="66">
        <v>46270</v>
      </c>
      <c r="E1969" s="67">
        <v>0.32</v>
      </c>
      <c r="F1969" s="65" t="s">
        <v>255</v>
      </c>
      <c r="G1969" s="66">
        <v>46268</v>
      </c>
      <c r="H1969">
        <v>40509577</v>
      </c>
      <c r="I1969">
        <v>10</v>
      </c>
      <c r="J1969" s="65" t="s">
        <v>2219</v>
      </c>
      <c r="K1969" s="65" t="s">
        <v>2220</v>
      </c>
      <c r="L1969" s="66">
        <v>46268</v>
      </c>
      <c r="M1969" s="65" t="s">
        <v>258</v>
      </c>
      <c r="N1969" s="65" t="s">
        <v>264</v>
      </c>
      <c r="O1969" s="65" t="s">
        <v>259</v>
      </c>
      <c r="P1969" s="66">
        <v>46270</v>
      </c>
      <c r="Q1969" s="31">
        <f t="shared" si="60"/>
        <v>541</v>
      </c>
      <c r="R1969" s="31">
        <f t="shared" si="61"/>
        <v>560</v>
      </c>
      <c r="S1969" s="29">
        <f>IF($Q1969&lt;Parâmetros!$E$19,$G1969-1,$G1969)</f>
        <v>46268</v>
      </c>
    </row>
    <row r="1970" spans="1:19" ht="15" customHeight="1" x14ac:dyDescent="0.25">
      <c r="A1970" s="122">
        <v>56256</v>
      </c>
      <c r="B1970" s="65" t="s">
        <v>182</v>
      </c>
      <c r="C1970" s="65" t="s">
        <v>290</v>
      </c>
      <c r="D1970" s="66">
        <v>46270</v>
      </c>
      <c r="E1970" s="67">
        <v>0.32</v>
      </c>
      <c r="F1970" s="65" t="s">
        <v>255</v>
      </c>
      <c r="G1970" s="66">
        <v>46268</v>
      </c>
      <c r="H1970">
        <v>40509576</v>
      </c>
      <c r="I1970">
        <v>10</v>
      </c>
      <c r="J1970" s="65" t="s">
        <v>2221</v>
      </c>
      <c r="K1970" s="65" t="s">
        <v>2222</v>
      </c>
      <c r="L1970" s="66">
        <v>46268</v>
      </c>
      <c r="M1970" s="65" t="s">
        <v>258</v>
      </c>
      <c r="N1970" s="65" t="s">
        <v>264</v>
      </c>
      <c r="O1970" s="65" t="s">
        <v>259</v>
      </c>
      <c r="P1970" s="66">
        <v>46270</v>
      </c>
      <c r="Q1970" s="31">
        <f t="shared" si="60"/>
        <v>561</v>
      </c>
      <c r="R1970" s="31">
        <f t="shared" si="61"/>
        <v>580</v>
      </c>
      <c r="S1970" s="29">
        <f>IF($Q1970&lt;Parâmetros!$E$19,$G1970-1,$G1970)</f>
        <v>46268</v>
      </c>
    </row>
    <row r="1971" spans="1:19" ht="15" customHeight="1" x14ac:dyDescent="0.25">
      <c r="A1971" s="122">
        <v>56256</v>
      </c>
      <c r="B1971" s="65" t="s">
        <v>182</v>
      </c>
      <c r="C1971" s="65" t="s">
        <v>290</v>
      </c>
      <c r="D1971" s="66">
        <v>46270</v>
      </c>
      <c r="E1971" s="67">
        <v>0.32</v>
      </c>
      <c r="F1971" s="65" t="s">
        <v>255</v>
      </c>
      <c r="G1971" s="66">
        <v>46268</v>
      </c>
      <c r="H1971">
        <v>40509575</v>
      </c>
      <c r="I1971">
        <v>10</v>
      </c>
      <c r="J1971" s="65" t="s">
        <v>2223</v>
      </c>
      <c r="K1971" s="65" t="s">
        <v>2224</v>
      </c>
      <c r="L1971" s="66">
        <v>46268</v>
      </c>
      <c r="M1971" s="65" t="s">
        <v>258</v>
      </c>
      <c r="N1971" s="65" t="s">
        <v>264</v>
      </c>
      <c r="O1971" s="65" t="s">
        <v>259</v>
      </c>
      <c r="P1971" s="66">
        <v>46270</v>
      </c>
      <c r="Q1971" s="31">
        <f t="shared" si="60"/>
        <v>581</v>
      </c>
      <c r="R1971" s="31">
        <f t="shared" si="61"/>
        <v>600</v>
      </c>
      <c r="S1971" s="29">
        <f>IF($Q1971&lt;Parâmetros!$E$19,$G1971-1,$G1971)</f>
        <v>46268</v>
      </c>
    </row>
    <row r="1972" spans="1:19" ht="15" customHeight="1" x14ac:dyDescent="0.25">
      <c r="A1972" s="122">
        <v>56256</v>
      </c>
      <c r="B1972" s="65" t="s">
        <v>182</v>
      </c>
      <c r="C1972" s="65" t="s">
        <v>290</v>
      </c>
      <c r="D1972" s="66">
        <v>46270</v>
      </c>
      <c r="E1972" s="67">
        <v>0.32</v>
      </c>
      <c r="F1972" s="65" t="s">
        <v>255</v>
      </c>
      <c r="G1972" s="66">
        <v>46268</v>
      </c>
      <c r="H1972">
        <v>40509574</v>
      </c>
      <c r="I1972">
        <v>10</v>
      </c>
      <c r="J1972" s="65" t="s">
        <v>2225</v>
      </c>
      <c r="K1972" s="65" t="s">
        <v>2226</v>
      </c>
      <c r="L1972" s="66">
        <v>46268</v>
      </c>
      <c r="M1972" s="65" t="s">
        <v>258</v>
      </c>
      <c r="N1972" s="65" t="s">
        <v>264</v>
      </c>
      <c r="O1972" s="65" t="s">
        <v>259</v>
      </c>
      <c r="P1972" s="66">
        <v>46270</v>
      </c>
      <c r="Q1972" s="31">
        <f t="shared" si="60"/>
        <v>601</v>
      </c>
      <c r="R1972" s="31">
        <f t="shared" si="61"/>
        <v>620</v>
      </c>
      <c r="S1972" s="29">
        <f>IF($Q1972&lt;Parâmetros!$E$19,$G1972-1,$G1972)</f>
        <v>46268</v>
      </c>
    </row>
    <row r="1973" spans="1:19" ht="15" customHeight="1" x14ac:dyDescent="0.25">
      <c r="A1973" s="122">
        <v>56256</v>
      </c>
      <c r="B1973" s="65" t="s">
        <v>182</v>
      </c>
      <c r="C1973" s="65" t="s">
        <v>290</v>
      </c>
      <c r="D1973" s="66">
        <v>46270</v>
      </c>
      <c r="E1973" s="67">
        <v>0.3</v>
      </c>
      <c r="F1973" s="65" t="s">
        <v>255</v>
      </c>
      <c r="G1973" s="66">
        <v>46268</v>
      </c>
      <c r="H1973">
        <v>40509573</v>
      </c>
      <c r="I1973">
        <v>10</v>
      </c>
      <c r="J1973" s="65" t="s">
        <v>2227</v>
      </c>
      <c r="K1973" s="65" t="s">
        <v>2228</v>
      </c>
      <c r="L1973" s="66">
        <v>46268</v>
      </c>
      <c r="M1973" s="65" t="s">
        <v>258</v>
      </c>
      <c r="N1973" s="65" t="s">
        <v>264</v>
      </c>
      <c r="O1973" s="65" t="s">
        <v>259</v>
      </c>
      <c r="P1973" s="66">
        <v>46270</v>
      </c>
      <c r="Q1973" s="31">
        <f t="shared" si="60"/>
        <v>621</v>
      </c>
      <c r="R1973" s="31">
        <f t="shared" si="61"/>
        <v>640</v>
      </c>
      <c r="S1973" s="29">
        <f>IF($Q1973&lt;Parâmetros!$E$19,$G1973-1,$G1973)</f>
        <v>46268</v>
      </c>
    </row>
    <row r="1974" spans="1:19" ht="15" customHeight="1" x14ac:dyDescent="0.25">
      <c r="A1974" s="122">
        <v>56256</v>
      </c>
      <c r="B1974" s="65" t="s">
        <v>182</v>
      </c>
      <c r="C1974" s="65" t="s">
        <v>290</v>
      </c>
      <c r="D1974" s="66">
        <v>46270</v>
      </c>
      <c r="E1974" s="67">
        <v>0.3</v>
      </c>
      <c r="F1974" s="65" t="s">
        <v>255</v>
      </c>
      <c r="G1974" s="66">
        <v>46268</v>
      </c>
      <c r="H1974">
        <v>40509570</v>
      </c>
      <c r="I1974">
        <v>10</v>
      </c>
      <c r="J1974" s="65" t="s">
        <v>2229</v>
      </c>
      <c r="K1974" s="65" t="s">
        <v>1503</v>
      </c>
      <c r="L1974" s="66">
        <v>46268</v>
      </c>
      <c r="M1974" s="65" t="s">
        <v>258</v>
      </c>
      <c r="N1974" s="65" t="s">
        <v>264</v>
      </c>
      <c r="O1974" s="65" t="s">
        <v>259</v>
      </c>
      <c r="P1974" s="66">
        <v>46270</v>
      </c>
      <c r="Q1974" s="31">
        <f t="shared" si="60"/>
        <v>641</v>
      </c>
      <c r="R1974" s="31">
        <f t="shared" si="61"/>
        <v>660</v>
      </c>
      <c r="S1974" s="29">
        <f>IF($Q1974&lt;Parâmetros!$E$19,$G1974-1,$G1974)</f>
        <v>46268</v>
      </c>
    </row>
    <row r="1975" spans="1:19" ht="15" customHeight="1" x14ac:dyDescent="0.25">
      <c r="A1975" s="122">
        <v>56256</v>
      </c>
      <c r="B1975" s="65" t="s">
        <v>182</v>
      </c>
      <c r="C1975" s="65" t="s">
        <v>290</v>
      </c>
      <c r="D1975" s="66">
        <v>46270</v>
      </c>
      <c r="E1975" s="67">
        <v>0.47</v>
      </c>
      <c r="F1975" s="65" t="s">
        <v>255</v>
      </c>
      <c r="G1975" s="66">
        <v>46268</v>
      </c>
      <c r="H1975">
        <v>40509569</v>
      </c>
      <c r="I1975">
        <v>10</v>
      </c>
      <c r="J1975" s="65" t="s">
        <v>2230</v>
      </c>
      <c r="K1975" s="65" t="s">
        <v>2231</v>
      </c>
      <c r="L1975" s="66">
        <v>46268</v>
      </c>
      <c r="M1975" s="65" t="s">
        <v>258</v>
      </c>
      <c r="N1975" s="65" t="s">
        <v>264</v>
      </c>
      <c r="O1975" s="65" t="s">
        <v>259</v>
      </c>
      <c r="P1975" s="66">
        <v>46270</v>
      </c>
      <c r="Q1975" s="31">
        <f t="shared" si="60"/>
        <v>662</v>
      </c>
      <c r="R1975" s="31">
        <f t="shared" si="61"/>
        <v>690</v>
      </c>
      <c r="S1975" s="29">
        <f>IF($Q1975&lt;Parâmetros!$E$19,$G1975-1,$G1975)</f>
        <v>46268</v>
      </c>
    </row>
    <row r="1976" spans="1:19" ht="15" customHeight="1" x14ac:dyDescent="0.25">
      <c r="A1976" s="122">
        <v>56256</v>
      </c>
      <c r="B1976" s="65" t="s">
        <v>182</v>
      </c>
      <c r="C1976" s="65" t="s">
        <v>290</v>
      </c>
      <c r="D1976" s="66">
        <v>46270</v>
      </c>
      <c r="E1976" s="67">
        <v>0.37</v>
      </c>
      <c r="F1976" s="65" t="s">
        <v>255</v>
      </c>
      <c r="G1976" s="66">
        <v>46268</v>
      </c>
      <c r="H1976">
        <v>40509568</v>
      </c>
      <c r="I1976">
        <v>10</v>
      </c>
      <c r="J1976" s="65" t="s">
        <v>2232</v>
      </c>
      <c r="K1976" s="65" t="s">
        <v>2233</v>
      </c>
      <c r="L1976" s="66">
        <v>46268</v>
      </c>
      <c r="M1976" s="65" t="s">
        <v>258</v>
      </c>
      <c r="N1976" s="65" t="s">
        <v>264</v>
      </c>
      <c r="O1976" s="65" t="s">
        <v>259</v>
      </c>
      <c r="P1976" s="66">
        <v>46270</v>
      </c>
      <c r="Q1976" s="31">
        <f t="shared" ref="Q1976:Q2039" si="62">IFERROR(VALUE(LEFT($J1976,2))*60+VALUE(MID($J1976,4,2)),9999)</f>
        <v>758</v>
      </c>
      <c r="R1976" s="31">
        <f t="shared" ref="R1976:R2039" si="63">IFERROR(VALUE(LEFT($K1976,2))*60+VALUE(MID($K1976,4,2)),"")</f>
        <v>780</v>
      </c>
      <c r="S1976" s="29">
        <f>IF($Q1976&lt;Parâmetros!$E$19,$G1976-1,$G1976)</f>
        <v>46268</v>
      </c>
    </row>
    <row r="1977" spans="1:19" ht="15" customHeight="1" x14ac:dyDescent="0.25">
      <c r="A1977" s="122">
        <v>56256</v>
      </c>
      <c r="B1977" s="65" t="s">
        <v>182</v>
      </c>
      <c r="C1977" s="65" t="s">
        <v>290</v>
      </c>
      <c r="D1977" s="66">
        <v>46270</v>
      </c>
      <c r="E1977" s="67">
        <v>0.32</v>
      </c>
      <c r="F1977" s="65" t="s">
        <v>255</v>
      </c>
      <c r="G1977" s="66">
        <v>46268</v>
      </c>
      <c r="H1977">
        <v>40509567</v>
      </c>
      <c r="I1977">
        <v>10</v>
      </c>
      <c r="J1977" s="65" t="s">
        <v>2234</v>
      </c>
      <c r="K1977" s="65" t="s">
        <v>2235</v>
      </c>
      <c r="L1977" s="66">
        <v>46268</v>
      </c>
      <c r="M1977" s="65" t="s">
        <v>258</v>
      </c>
      <c r="N1977" s="65" t="s">
        <v>264</v>
      </c>
      <c r="O1977" s="65" t="s">
        <v>259</v>
      </c>
      <c r="P1977" s="66">
        <v>46270</v>
      </c>
      <c r="Q1977" s="31">
        <f t="shared" si="62"/>
        <v>782</v>
      </c>
      <c r="R1977" s="31">
        <f t="shared" si="63"/>
        <v>801</v>
      </c>
      <c r="S1977" s="29">
        <f>IF($Q1977&lt;Parâmetros!$E$19,$G1977-1,$G1977)</f>
        <v>46268</v>
      </c>
    </row>
    <row r="1978" spans="1:19" ht="15" customHeight="1" x14ac:dyDescent="0.25">
      <c r="A1978" s="122">
        <v>56256</v>
      </c>
      <c r="B1978" s="65" t="s">
        <v>182</v>
      </c>
      <c r="C1978" s="65" t="s">
        <v>290</v>
      </c>
      <c r="D1978" s="66">
        <v>46270</v>
      </c>
      <c r="E1978" s="67">
        <v>0.3</v>
      </c>
      <c r="F1978" s="65" t="s">
        <v>255</v>
      </c>
      <c r="G1978" s="66">
        <v>46268</v>
      </c>
      <c r="H1978">
        <v>40509566</v>
      </c>
      <c r="I1978">
        <v>10</v>
      </c>
      <c r="J1978" s="65" t="s">
        <v>2236</v>
      </c>
      <c r="K1978" s="65" t="s">
        <v>2237</v>
      </c>
      <c r="L1978" s="66">
        <v>46268</v>
      </c>
      <c r="M1978" s="65" t="s">
        <v>258</v>
      </c>
      <c r="N1978" s="65" t="s">
        <v>264</v>
      </c>
      <c r="O1978" s="65" t="s">
        <v>259</v>
      </c>
      <c r="P1978" s="66">
        <v>46270</v>
      </c>
      <c r="Q1978" s="31">
        <f t="shared" si="62"/>
        <v>802</v>
      </c>
      <c r="R1978" s="31">
        <f t="shared" si="63"/>
        <v>820</v>
      </c>
      <c r="S1978" s="29">
        <f>IF($Q1978&lt;Parâmetros!$E$19,$G1978-1,$G1978)</f>
        <v>46268</v>
      </c>
    </row>
    <row r="1979" spans="1:19" ht="15" customHeight="1" x14ac:dyDescent="0.25">
      <c r="A1979" s="122">
        <v>56256</v>
      </c>
      <c r="B1979" s="65" t="s">
        <v>182</v>
      </c>
      <c r="C1979" s="65" t="s">
        <v>290</v>
      </c>
      <c r="D1979" s="66">
        <v>46270</v>
      </c>
      <c r="E1979" s="67">
        <v>0.3</v>
      </c>
      <c r="F1979" s="65" t="s">
        <v>255</v>
      </c>
      <c r="G1979" s="66">
        <v>46268</v>
      </c>
      <c r="H1979">
        <v>40509553</v>
      </c>
      <c r="I1979">
        <v>10</v>
      </c>
      <c r="J1979" s="65" t="s">
        <v>2238</v>
      </c>
      <c r="K1979" s="65" t="s">
        <v>2239</v>
      </c>
      <c r="L1979" s="66">
        <v>46268</v>
      </c>
      <c r="M1979" s="65" t="s">
        <v>258</v>
      </c>
      <c r="N1979" s="65" t="s">
        <v>264</v>
      </c>
      <c r="O1979" s="65" t="s">
        <v>259</v>
      </c>
      <c r="P1979" s="66">
        <v>46270</v>
      </c>
      <c r="Q1979" s="31">
        <f t="shared" si="62"/>
        <v>821</v>
      </c>
      <c r="R1979" s="31">
        <f t="shared" si="63"/>
        <v>840</v>
      </c>
      <c r="S1979" s="29">
        <f>IF($Q1979&lt;Parâmetros!$E$19,$G1979-1,$G1979)</f>
        <v>46268</v>
      </c>
    </row>
    <row r="1980" spans="1:19" ht="15" customHeight="1" x14ac:dyDescent="0.25">
      <c r="A1980" s="122">
        <v>56256</v>
      </c>
      <c r="B1980" s="65" t="s">
        <v>182</v>
      </c>
      <c r="C1980" s="65" t="s">
        <v>290</v>
      </c>
      <c r="D1980" s="66">
        <v>46270</v>
      </c>
      <c r="E1980" s="67">
        <v>0.3</v>
      </c>
      <c r="F1980" s="65" t="s">
        <v>255</v>
      </c>
      <c r="G1980" s="66">
        <v>46268</v>
      </c>
      <c r="H1980">
        <v>40509552</v>
      </c>
      <c r="I1980">
        <v>10</v>
      </c>
      <c r="J1980" s="65" t="s">
        <v>2240</v>
      </c>
      <c r="K1980" s="65" t="s">
        <v>2241</v>
      </c>
      <c r="L1980" s="66">
        <v>46268</v>
      </c>
      <c r="M1980" s="65" t="s">
        <v>258</v>
      </c>
      <c r="N1980" s="65" t="s">
        <v>264</v>
      </c>
      <c r="O1980" s="65" t="s">
        <v>259</v>
      </c>
      <c r="P1980" s="66">
        <v>46270</v>
      </c>
      <c r="Q1980" s="31">
        <f t="shared" si="62"/>
        <v>842</v>
      </c>
      <c r="R1980" s="31">
        <f t="shared" si="63"/>
        <v>860</v>
      </c>
      <c r="S1980" s="29">
        <f>IF($Q1980&lt;Parâmetros!$E$19,$G1980-1,$G1980)</f>
        <v>46268</v>
      </c>
    </row>
    <row r="1981" spans="1:19" ht="15" customHeight="1" x14ac:dyDescent="0.25">
      <c r="A1981" s="122">
        <v>56256</v>
      </c>
      <c r="B1981" s="65" t="s">
        <v>182</v>
      </c>
      <c r="C1981" s="65" t="s">
        <v>290</v>
      </c>
      <c r="D1981" s="66">
        <v>46270</v>
      </c>
      <c r="E1981" s="67">
        <v>0.3</v>
      </c>
      <c r="F1981" s="65" t="s">
        <v>255</v>
      </c>
      <c r="G1981" s="66">
        <v>46268</v>
      </c>
      <c r="H1981">
        <v>40509551</v>
      </c>
      <c r="I1981">
        <v>10</v>
      </c>
      <c r="J1981" s="65" t="s">
        <v>2242</v>
      </c>
      <c r="K1981" s="65" t="s">
        <v>2243</v>
      </c>
      <c r="L1981" s="66">
        <v>46268</v>
      </c>
      <c r="M1981" s="65" t="s">
        <v>258</v>
      </c>
      <c r="N1981" s="65" t="s">
        <v>264</v>
      </c>
      <c r="O1981" s="65" t="s">
        <v>259</v>
      </c>
      <c r="P1981" s="66">
        <v>46270</v>
      </c>
      <c r="Q1981" s="31">
        <f t="shared" si="62"/>
        <v>861</v>
      </c>
      <c r="R1981" s="31">
        <f t="shared" si="63"/>
        <v>880</v>
      </c>
      <c r="S1981" s="29">
        <f>IF($Q1981&lt;Parâmetros!$E$19,$G1981-1,$G1981)</f>
        <v>46268</v>
      </c>
    </row>
    <row r="1982" spans="1:19" ht="15" customHeight="1" x14ac:dyDescent="0.25">
      <c r="A1982" s="122">
        <v>56256</v>
      </c>
      <c r="B1982" s="65" t="s">
        <v>182</v>
      </c>
      <c r="C1982" s="65" t="s">
        <v>290</v>
      </c>
      <c r="D1982" s="66">
        <v>46270</v>
      </c>
      <c r="E1982" s="67">
        <v>0.32</v>
      </c>
      <c r="F1982" s="65" t="s">
        <v>255</v>
      </c>
      <c r="G1982" s="66">
        <v>46268</v>
      </c>
      <c r="H1982">
        <v>40509550</v>
      </c>
      <c r="I1982">
        <v>10</v>
      </c>
      <c r="J1982" s="65" t="s">
        <v>2244</v>
      </c>
      <c r="K1982" s="65" t="s">
        <v>2245</v>
      </c>
      <c r="L1982" s="66">
        <v>46268</v>
      </c>
      <c r="M1982" s="65" t="s">
        <v>258</v>
      </c>
      <c r="N1982" s="65" t="s">
        <v>264</v>
      </c>
      <c r="O1982" s="65" t="s">
        <v>259</v>
      </c>
      <c r="P1982" s="66">
        <v>46270</v>
      </c>
      <c r="Q1982" s="31">
        <f t="shared" si="62"/>
        <v>881</v>
      </c>
      <c r="R1982" s="31">
        <f t="shared" si="63"/>
        <v>900</v>
      </c>
      <c r="S1982" s="29">
        <f>IF($Q1982&lt;Parâmetros!$E$19,$G1982-1,$G1982)</f>
        <v>46268</v>
      </c>
    </row>
    <row r="1983" spans="1:19" ht="15" customHeight="1" x14ac:dyDescent="0.25">
      <c r="A1983" s="122">
        <v>56256</v>
      </c>
      <c r="B1983" s="65" t="s">
        <v>182</v>
      </c>
      <c r="C1983" s="65" t="s">
        <v>290</v>
      </c>
      <c r="D1983" s="66">
        <v>46270</v>
      </c>
      <c r="E1983" s="67">
        <v>0.32</v>
      </c>
      <c r="F1983" s="65" t="s">
        <v>255</v>
      </c>
      <c r="G1983" s="66">
        <v>46268</v>
      </c>
      <c r="H1983">
        <v>40509549</v>
      </c>
      <c r="I1983">
        <v>10</v>
      </c>
      <c r="J1983" s="65" t="s">
        <v>1050</v>
      </c>
      <c r="K1983" s="65" t="s">
        <v>2246</v>
      </c>
      <c r="L1983" s="66">
        <v>46268</v>
      </c>
      <c r="M1983" s="65" t="s">
        <v>258</v>
      </c>
      <c r="N1983" s="65" t="s">
        <v>264</v>
      </c>
      <c r="O1983" s="65" t="s">
        <v>259</v>
      </c>
      <c r="P1983" s="66">
        <v>46270</v>
      </c>
      <c r="Q1983" s="31">
        <f t="shared" si="62"/>
        <v>901</v>
      </c>
      <c r="R1983" s="31">
        <f t="shared" si="63"/>
        <v>920</v>
      </c>
      <c r="S1983" s="29">
        <f>IF($Q1983&lt;Parâmetros!$E$19,$G1983-1,$G1983)</f>
        <v>46268</v>
      </c>
    </row>
    <row r="1984" spans="1:19" ht="15" customHeight="1" x14ac:dyDescent="0.25">
      <c r="A1984" s="122">
        <v>56256</v>
      </c>
      <c r="B1984" s="65" t="s">
        <v>182</v>
      </c>
      <c r="C1984" s="65" t="s">
        <v>290</v>
      </c>
      <c r="D1984" s="66">
        <v>46270</v>
      </c>
      <c r="E1984" s="67">
        <v>0.32</v>
      </c>
      <c r="F1984" s="65" t="s">
        <v>255</v>
      </c>
      <c r="G1984" s="66">
        <v>46268</v>
      </c>
      <c r="H1984">
        <v>40509548</v>
      </c>
      <c r="I1984">
        <v>10</v>
      </c>
      <c r="J1984" s="65" t="s">
        <v>2247</v>
      </c>
      <c r="K1984" s="65" t="s">
        <v>2248</v>
      </c>
      <c r="L1984" s="66">
        <v>46268</v>
      </c>
      <c r="M1984" s="65" t="s">
        <v>258</v>
      </c>
      <c r="N1984" s="65" t="s">
        <v>264</v>
      </c>
      <c r="O1984" s="65" t="s">
        <v>259</v>
      </c>
      <c r="P1984" s="66">
        <v>46270</v>
      </c>
      <c r="Q1984" s="31">
        <f t="shared" si="62"/>
        <v>921</v>
      </c>
      <c r="R1984" s="31">
        <f t="shared" si="63"/>
        <v>940</v>
      </c>
      <c r="S1984" s="29">
        <f>IF($Q1984&lt;Parâmetros!$E$19,$G1984-1,$G1984)</f>
        <v>46268</v>
      </c>
    </row>
    <row r="1985" spans="1:19" ht="15" customHeight="1" x14ac:dyDescent="0.25">
      <c r="A1985" s="122">
        <v>56256</v>
      </c>
      <c r="B1985" s="65" t="s">
        <v>182</v>
      </c>
      <c r="C1985" s="65" t="s">
        <v>290</v>
      </c>
      <c r="D1985" s="66">
        <v>46270</v>
      </c>
      <c r="E1985" s="67">
        <v>0.32</v>
      </c>
      <c r="F1985" s="65" t="s">
        <v>255</v>
      </c>
      <c r="G1985" s="66">
        <v>46268</v>
      </c>
      <c r="H1985">
        <v>40509547</v>
      </c>
      <c r="I1985">
        <v>10</v>
      </c>
      <c r="J1985" s="65" t="s">
        <v>2249</v>
      </c>
      <c r="K1985" s="65" t="s">
        <v>2250</v>
      </c>
      <c r="L1985" s="66">
        <v>46268</v>
      </c>
      <c r="M1985" s="65" t="s">
        <v>258</v>
      </c>
      <c r="N1985" s="65" t="s">
        <v>264</v>
      </c>
      <c r="O1985" s="65" t="s">
        <v>259</v>
      </c>
      <c r="P1985" s="66">
        <v>46270</v>
      </c>
      <c r="Q1985" s="31">
        <f t="shared" si="62"/>
        <v>941</v>
      </c>
      <c r="R1985" s="31">
        <f t="shared" si="63"/>
        <v>960</v>
      </c>
      <c r="S1985" s="29">
        <f>IF($Q1985&lt;Parâmetros!$E$19,$G1985-1,$G1985)</f>
        <v>46268</v>
      </c>
    </row>
    <row r="1986" spans="1:19" ht="15" customHeight="1" x14ac:dyDescent="0.25">
      <c r="A1986" s="122">
        <v>56256</v>
      </c>
      <c r="B1986" s="65" t="s">
        <v>182</v>
      </c>
      <c r="C1986" s="65" t="s">
        <v>290</v>
      </c>
      <c r="D1986" s="66">
        <v>46270</v>
      </c>
      <c r="E1986" s="67">
        <v>0.15</v>
      </c>
      <c r="F1986" s="65" t="s">
        <v>255</v>
      </c>
      <c r="G1986" s="66">
        <v>46268</v>
      </c>
      <c r="H1986">
        <v>40509546</v>
      </c>
      <c r="I1986">
        <v>10</v>
      </c>
      <c r="J1986" s="65" t="s">
        <v>2251</v>
      </c>
      <c r="K1986" s="65" t="s">
        <v>2252</v>
      </c>
      <c r="L1986" s="66">
        <v>46268</v>
      </c>
      <c r="M1986" s="65" t="s">
        <v>258</v>
      </c>
      <c r="N1986" s="65" t="s">
        <v>264</v>
      </c>
      <c r="O1986" s="65" t="s">
        <v>259</v>
      </c>
      <c r="P1986" s="66">
        <v>46270</v>
      </c>
      <c r="Q1986" s="31">
        <f t="shared" si="62"/>
        <v>961</v>
      </c>
      <c r="R1986" s="31">
        <f t="shared" si="63"/>
        <v>970</v>
      </c>
      <c r="S1986" s="29">
        <f>IF($Q1986&lt;Parâmetros!$E$19,$G1986-1,$G1986)</f>
        <v>46268</v>
      </c>
    </row>
    <row r="1987" spans="1:19" ht="15" customHeight="1" x14ac:dyDescent="0.25">
      <c r="A1987" s="122">
        <v>56256</v>
      </c>
      <c r="B1987" s="65" t="s">
        <v>182</v>
      </c>
      <c r="C1987" s="65" t="s">
        <v>290</v>
      </c>
      <c r="D1987" s="66">
        <v>46270</v>
      </c>
      <c r="E1987" s="67">
        <v>0.15</v>
      </c>
      <c r="F1987" s="65" t="s">
        <v>255</v>
      </c>
      <c r="G1987" s="66">
        <v>46268</v>
      </c>
      <c r="H1987">
        <v>40509545</v>
      </c>
      <c r="I1987">
        <v>10</v>
      </c>
      <c r="J1987" s="65" t="s">
        <v>2253</v>
      </c>
      <c r="K1987" s="65" t="s">
        <v>2254</v>
      </c>
      <c r="L1987" s="66">
        <v>46268</v>
      </c>
      <c r="M1987" s="65" t="s">
        <v>258</v>
      </c>
      <c r="N1987" s="65" t="s">
        <v>264</v>
      </c>
      <c r="O1987" s="65" t="s">
        <v>259</v>
      </c>
      <c r="P1987" s="66">
        <v>46270</v>
      </c>
      <c r="Q1987" s="31">
        <f t="shared" si="62"/>
        <v>971</v>
      </c>
      <c r="R1987" s="31">
        <f t="shared" si="63"/>
        <v>980</v>
      </c>
      <c r="S1987" s="29">
        <f>IF($Q1987&lt;Parâmetros!$E$19,$G1987-1,$G1987)</f>
        <v>46268</v>
      </c>
    </row>
    <row r="1988" spans="1:19" ht="15" customHeight="1" x14ac:dyDescent="0.25">
      <c r="A1988" s="122">
        <v>56256</v>
      </c>
      <c r="B1988" s="65" t="s">
        <v>182</v>
      </c>
      <c r="C1988" s="65" t="s">
        <v>290</v>
      </c>
      <c r="D1988" s="66">
        <v>46270</v>
      </c>
      <c r="E1988" s="67">
        <v>0.5</v>
      </c>
      <c r="F1988" s="65" t="s">
        <v>255</v>
      </c>
      <c r="G1988" s="66">
        <v>46269</v>
      </c>
      <c r="H1988">
        <v>40509544</v>
      </c>
      <c r="I1988">
        <v>10</v>
      </c>
      <c r="J1988" s="65" t="s">
        <v>2255</v>
      </c>
      <c r="K1988" s="65" t="s">
        <v>793</v>
      </c>
      <c r="L1988" s="66">
        <v>46269</v>
      </c>
      <c r="M1988" s="65" t="s">
        <v>258</v>
      </c>
      <c r="N1988" s="65" t="s">
        <v>264</v>
      </c>
      <c r="O1988" s="65" t="s">
        <v>259</v>
      </c>
      <c r="P1988" s="66">
        <v>46270</v>
      </c>
      <c r="Q1988" s="31">
        <f t="shared" si="62"/>
        <v>450</v>
      </c>
      <c r="R1988" s="31">
        <f t="shared" si="63"/>
        <v>480</v>
      </c>
      <c r="S1988" s="29">
        <f>IF($Q1988&lt;Parâmetros!$E$19,$G1988-1,$G1988)</f>
        <v>46269</v>
      </c>
    </row>
    <row r="1989" spans="1:19" ht="15" customHeight="1" x14ac:dyDescent="0.25">
      <c r="A1989" s="122">
        <v>56256</v>
      </c>
      <c r="B1989" s="65" t="s">
        <v>182</v>
      </c>
      <c r="C1989" s="65" t="s">
        <v>290</v>
      </c>
      <c r="D1989" s="66">
        <v>46270</v>
      </c>
      <c r="E1989" s="67">
        <v>0.49</v>
      </c>
      <c r="F1989" s="65" t="s">
        <v>255</v>
      </c>
      <c r="G1989" s="66">
        <v>46269</v>
      </c>
      <c r="H1989">
        <v>40509422</v>
      </c>
      <c r="I1989">
        <v>10</v>
      </c>
      <c r="J1989" s="65" t="s">
        <v>2256</v>
      </c>
      <c r="K1989" s="65" t="s">
        <v>2257</v>
      </c>
      <c r="L1989" s="66">
        <v>46269</v>
      </c>
      <c r="M1989" s="65" t="s">
        <v>258</v>
      </c>
      <c r="N1989">
        <v>3011531</v>
      </c>
      <c r="O1989" s="65" t="s">
        <v>259</v>
      </c>
      <c r="P1989" s="66">
        <v>46270</v>
      </c>
      <c r="Q1989" s="31">
        <f t="shared" si="62"/>
        <v>481</v>
      </c>
      <c r="R1989" s="31">
        <f t="shared" si="63"/>
        <v>510</v>
      </c>
      <c r="S1989" s="29">
        <f>IF($Q1989&lt;Parâmetros!$E$19,$G1989-1,$G1989)</f>
        <v>46269</v>
      </c>
    </row>
    <row r="1990" spans="1:19" ht="15" customHeight="1" x14ac:dyDescent="0.25">
      <c r="A1990" s="122">
        <v>56256</v>
      </c>
      <c r="B1990" s="65" t="s">
        <v>182</v>
      </c>
      <c r="C1990" s="65" t="s">
        <v>290</v>
      </c>
      <c r="D1990" s="66">
        <v>46270</v>
      </c>
      <c r="E1990" s="67">
        <v>0.15</v>
      </c>
      <c r="F1990" s="65" t="s">
        <v>255</v>
      </c>
      <c r="G1990" s="66">
        <v>46269</v>
      </c>
      <c r="H1990">
        <v>40509597</v>
      </c>
      <c r="I1990">
        <v>10</v>
      </c>
      <c r="J1990" s="65" t="s">
        <v>2258</v>
      </c>
      <c r="K1990" s="65" t="s">
        <v>917</v>
      </c>
      <c r="L1990" s="66">
        <v>46269</v>
      </c>
      <c r="M1990" s="65" t="s">
        <v>258</v>
      </c>
      <c r="N1990" s="65" t="s">
        <v>264</v>
      </c>
      <c r="O1990" s="65" t="s">
        <v>259</v>
      </c>
      <c r="P1990" s="66">
        <v>46270</v>
      </c>
      <c r="Q1990" s="31">
        <f t="shared" si="62"/>
        <v>511</v>
      </c>
      <c r="R1990" s="31">
        <f t="shared" si="63"/>
        <v>520</v>
      </c>
      <c r="S1990" s="29">
        <f>IF($Q1990&lt;Parâmetros!$E$19,$G1990-1,$G1990)</f>
        <v>46269</v>
      </c>
    </row>
    <row r="1991" spans="1:19" ht="15" customHeight="1" x14ac:dyDescent="0.25">
      <c r="A1991" s="122">
        <v>56256</v>
      </c>
      <c r="B1991" s="65" t="s">
        <v>182</v>
      </c>
      <c r="C1991" s="65" t="s">
        <v>290</v>
      </c>
      <c r="D1991" s="66">
        <v>46270</v>
      </c>
      <c r="E1991" s="67">
        <v>0.15</v>
      </c>
      <c r="F1991" s="65" t="s">
        <v>255</v>
      </c>
      <c r="G1991" s="66">
        <v>46269</v>
      </c>
      <c r="H1991">
        <v>40509596</v>
      </c>
      <c r="I1991">
        <v>10</v>
      </c>
      <c r="J1991" s="65" t="s">
        <v>2259</v>
      </c>
      <c r="K1991" s="65" t="s">
        <v>2260</v>
      </c>
      <c r="L1991" s="66">
        <v>46269</v>
      </c>
      <c r="M1991" s="65" t="s">
        <v>258</v>
      </c>
      <c r="N1991" s="65" t="s">
        <v>264</v>
      </c>
      <c r="O1991" s="65" t="s">
        <v>259</v>
      </c>
      <c r="P1991" s="66">
        <v>46270</v>
      </c>
      <c r="Q1991" s="31">
        <f t="shared" si="62"/>
        <v>521</v>
      </c>
      <c r="R1991" s="31">
        <f t="shared" si="63"/>
        <v>530</v>
      </c>
      <c r="S1991" s="29">
        <f>IF($Q1991&lt;Parâmetros!$E$19,$G1991-1,$G1991)</f>
        <v>46269</v>
      </c>
    </row>
    <row r="1992" spans="1:19" ht="15" customHeight="1" x14ac:dyDescent="0.25">
      <c r="A1992" s="122">
        <v>56256</v>
      </c>
      <c r="B1992" s="65" t="s">
        <v>182</v>
      </c>
      <c r="C1992" s="65" t="s">
        <v>290</v>
      </c>
      <c r="D1992" s="66">
        <v>46270</v>
      </c>
      <c r="E1992" s="67">
        <v>0.14000000000000001</v>
      </c>
      <c r="F1992" s="65" t="s">
        <v>255</v>
      </c>
      <c r="G1992" s="66">
        <v>46269</v>
      </c>
      <c r="H1992">
        <v>40509584</v>
      </c>
      <c r="I1992">
        <v>10</v>
      </c>
      <c r="J1992" s="65" t="s">
        <v>2261</v>
      </c>
      <c r="K1992" s="65" t="s">
        <v>2262</v>
      </c>
      <c r="L1992" s="66">
        <v>46269</v>
      </c>
      <c r="M1992" s="65" t="s">
        <v>258</v>
      </c>
      <c r="N1992" s="65" t="s">
        <v>264</v>
      </c>
      <c r="O1992" s="65" t="s">
        <v>259</v>
      </c>
      <c r="P1992" s="66">
        <v>46270</v>
      </c>
      <c r="Q1992" s="31">
        <f t="shared" si="62"/>
        <v>531</v>
      </c>
      <c r="R1992" s="31">
        <f t="shared" si="63"/>
        <v>540</v>
      </c>
      <c r="S1992" s="29">
        <f>IF($Q1992&lt;Parâmetros!$E$19,$G1992-1,$G1992)</f>
        <v>46269</v>
      </c>
    </row>
    <row r="1993" spans="1:19" ht="15" customHeight="1" x14ac:dyDescent="0.25">
      <c r="A1993" s="122">
        <v>56256</v>
      </c>
      <c r="B1993" s="65" t="s">
        <v>182</v>
      </c>
      <c r="C1993" s="65" t="s">
        <v>290</v>
      </c>
      <c r="D1993" s="66">
        <v>46270</v>
      </c>
      <c r="E1993" s="67">
        <v>0.15</v>
      </c>
      <c r="F1993" s="65" t="s">
        <v>255</v>
      </c>
      <c r="G1993" s="66">
        <v>46269</v>
      </c>
      <c r="H1993">
        <v>40509581</v>
      </c>
      <c r="I1993">
        <v>10</v>
      </c>
      <c r="J1993" s="65" t="s">
        <v>750</v>
      </c>
      <c r="K1993" s="65" t="s">
        <v>2263</v>
      </c>
      <c r="L1993" s="66">
        <v>46269</v>
      </c>
      <c r="M1993" s="65" t="s">
        <v>258</v>
      </c>
      <c r="N1993" s="65" t="s">
        <v>264</v>
      </c>
      <c r="O1993" s="65" t="s">
        <v>259</v>
      </c>
      <c r="P1993" s="66">
        <v>46270</v>
      </c>
      <c r="Q1993" s="31">
        <f t="shared" si="62"/>
        <v>541</v>
      </c>
      <c r="R1993" s="31">
        <f t="shared" si="63"/>
        <v>550</v>
      </c>
      <c r="S1993" s="29">
        <f>IF($Q1993&lt;Parâmetros!$E$19,$G1993-1,$G1993)</f>
        <v>46269</v>
      </c>
    </row>
    <row r="1994" spans="1:19" ht="15" customHeight="1" x14ac:dyDescent="0.25">
      <c r="A1994" s="122">
        <v>56256</v>
      </c>
      <c r="B1994" s="65" t="s">
        <v>182</v>
      </c>
      <c r="C1994" s="65" t="s">
        <v>290</v>
      </c>
      <c r="D1994" s="66">
        <v>46270</v>
      </c>
      <c r="E1994" s="67">
        <v>0.15</v>
      </c>
      <c r="F1994" s="65" t="s">
        <v>255</v>
      </c>
      <c r="G1994" s="66">
        <v>46269</v>
      </c>
      <c r="H1994">
        <v>40509580</v>
      </c>
      <c r="I1994">
        <v>10</v>
      </c>
      <c r="J1994" s="65" t="s">
        <v>2264</v>
      </c>
      <c r="K1994" s="65" t="s">
        <v>2265</v>
      </c>
      <c r="L1994" s="66">
        <v>46269</v>
      </c>
      <c r="M1994" s="65" t="s">
        <v>258</v>
      </c>
      <c r="N1994" s="65" t="s">
        <v>264</v>
      </c>
      <c r="O1994" s="65" t="s">
        <v>259</v>
      </c>
      <c r="P1994" s="66">
        <v>46270</v>
      </c>
      <c r="Q1994" s="31">
        <f t="shared" si="62"/>
        <v>551</v>
      </c>
      <c r="R1994" s="31">
        <f t="shared" si="63"/>
        <v>560</v>
      </c>
      <c r="S1994" s="29">
        <f>IF($Q1994&lt;Parâmetros!$E$19,$G1994-1,$G1994)</f>
        <v>46269</v>
      </c>
    </row>
    <row r="1995" spans="1:19" ht="15" customHeight="1" x14ac:dyDescent="0.25">
      <c r="A1995" s="122">
        <v>56256</v>
      </c>
      <c r="B1995" s="65" t="s">
        <v>182</v>
      </c>
      <c r="C1995" s="65" t="s">
        <v>290</v>
      </c>
      <c r="D1995" s="66">
        <v>46270</v>
      </c>
      <c r="E1995" s="67">
        <v>0.32</v>
      </c>
      <c r="F1995" s="65" t="s">
        <v>255</v>
      </c>
      <c r="G1995" s="66">
        <v>46269</v>
      </c>
      <c r="H1995">
        <v>40509579</v>
      </c>
      <c r="I1995">
        <v>10</v>
      </c>
      <c r="J1995" s="65" t="s">
        <v>2266</v>
      </c>
      <c r="K1995" s="65" t="s">
        <v>2267</v>
      </c>
      <c r="L1995" s="66">
        <v>46269</v>
      </c>
      <c r="M1995" s="65" t="s">
        <v>258</v>
      </c>
      <c r="N1995" s="65" t="s">
        <v>264</v>
      </c>
      <c r="O1995" s="65" t="s">
        <v>259</v>
      </c>
      <c r="P1995" s="66">
        <v>46270</v>
      </c>
      <c r="Q1995" s="31">
        <f t="shared" si="62"/>
        <v>561</v>
      </c>
      <c r="R1995" s="31">
        <f t="shared" si="63"/>
        <v>580</v>
      </c>
      <c r="S1995" s="29">
        <f>IF($Q1995&lt;Parâmetros!$E$19,$G1995-1,$G1995)</f>
        <v>46269</v>
      </c>
    </row>
    <row r="1996" spans="1:19" ht="15" customHeight="1" x14ac:dyDescent="0.25">
      <c r="A1996" s="122">
        <v>56256</v>
      </c>
      <c r="B1996" s="65" t="s">
        <v>182</v>
      </c>
      <c r="C1996" s="65" t="s">
        <v>290</v>
      </c>
      <c r="D1996" s="66">
        <v>46270</v>
      </c>
      <c r="E1996" s="67">
        <v>0.15</v>
      </c>
      <c r="F1996" s="65" t="s">
        <v>255</v>
      </c>
      <c r="G1996" s="66">
        <v>46269</v>
      </c>
      <c r="H1996">
        <v>40509572</v>
      </c>
      <c r="I1996">
        <v>10</v>
      </c>
      <c r="J1996" s="65" t="s">
        <v>2268</v>
      </c>
      <c r="K1996" s="65" t="s">
        <v>2269</v>
      </c>
      <c r="L1996" s="66">
        <v>46269</v>
      </c>
      <c r="M1996" s="65" t="s">
        <v>258</v>
      </c>
      <c r="N1996" s="65" t="s">
        <v>264</v>
      </c>
      <c r="O1996" s="65" t="s">
        <v>259</v>
      </c>
      <c r="P1996" s="66">
        <v>46270</v>
      </c>
      <c r="Q1996" s="31">
        <f t="shared" si="62"/>
        <v>581</v>
      </c>
      <c r="R1996" s="31">
        <f t="shared" si="63"/>
        <v>590</v>
      </c>
      <c r="S1996" s="29">
        <f>IF($Q1996&lt;Parâmetros!$E$19,$G1996-1,$G1996)</f>
        <v>46269</v>
      </c>
    </row>
    <row r="1997" spans="1:19" ht="15" customHeight="1" x14ac:dyDescent="0.25">
      <c r="A1997" s="122">
        <v>56256</v>
      </c>
      <c r="B1997" s="65" t="s">
        <v>182</v>
      </c>
      <c r="C1997" s="65" t="s">
        <v>290</v>
      </c>
      <c r="D1997" s="66">
        <v>46270</v>
      </c>
      <c r="E1997" s="67">
        <v>0.14000000000000001</v>
      </c>
      <c r="F1997" s="65" t="s">
        <v>255</v>
      </c>
      <c r="G1997" s="66">
        <v>46269</v>
      </c>
      <c r="H1997">
        <v>40509571</v>
      </c>
      <c r="I1997">
        <v>10</v>
      </c>
      <c r="J1997" s="65" t="s">
        <v>2270</v>
      </c>
      <c r="K1997" s="65" t="s">
        <v>2271</v>
      </c>
      <c r="L1997" s="66">
        <v>46269</v>
      </c>
      <c r="M1997" s="65" t="s">
        <v>258</v>
      </c>
      <c r="N1997" s="65" t="s">
        <v>264</v>
      </c>
      <c r="O1997" s="65" t="s">
        <v>259</v>
      </c>
      <c r="P1997" s="66">
        <v>46270</v>
      </c>
      <c r="Q1997" s="31">
        <f t="shared" si="62"/>
        <v>591</v>
      </c>
      <c r="R1997" s="31">
        <f t="shared" si="63"/>
        <v>600</v>
      </c>
      <c r="S1997" s="29">
        <f>IF($Q1997&lt;Parâmetros!$E$19,$G1997-1,$G1997)</f>
        <v>46269</v>
      </c>
    </row>
    <row r="1998" spans="1:19" ht="15" customHeight="1" x14ac:dyDescent="0.25">
      <c r="A1998" s="122">
        <v>56256</v>
      </c>
      <c r="B1998" s="65" t="s">
        <v>182</v>
      </c>
      <c r="C1998" s="65" t="s">
        <v>290</v>
      </c>
      <c r="D1998" s="66">
        <v>46270</v>
      </c>
      <c r="E1998" s="67">
        <v>0.14000000000000001</v>
      </c>
      <c r="F1998" s="65" t="s">
        <v>255</v>
      </c>
      <c r="G1998" s="66">
        <v>46269</v>
      </c>
      <c r="H1998">
        <v>40509598</v>
      </c>
      <c r="I1998">
        <v>10</v>
      </c>
      <c r="J1998" s="65" t="s">
        <v>2272</v>
      </c>
      <c r="K1998" s="65" t="s">
        <v>2273</v>
      </c>
      <c r="L1998" s="66">
        <v>46269</v>
      </c>
      <c r="M1998" s="65" t="s">
        <v>258</v>
      </c>
      <c r="N1998" s="65" t="s">
        <v>264</v>
      </c>
      <c r="O1998" s="65" t="s">
        <v>259</v>
      </c>
      <c r="P1998" s="66">
        <v>46270</v>
      </c>
      <c r="Q1998" s="31">
        <f t="shared" si="62"/>
        <v>601</v>
      </c>
      <c r="R1998" s="31">
        <f t="shared" si="63"/>
        <v>609</v>
      </c>
      <c r="S1998" s="29">
        <f>IF($Q1998&lt;Parâmetros!$E$19,$G1998-1,$G1998)</f>
        <v>46269</v>
      </c>
    </row>
    <row r="1999" spans="1:19" ht="15" customHeight="1" x14ac:dyDescent="0.25">
      <c r="A1999" s="122">
        <v>56256</v>
      </c>
      <c r="B1999" s="65" t="s">
        <v>182</v>
      </c>
      <c r="C1999" s="65" t="s">
        <v>290</v>
      </c>
      <c r="D1999" s="66">
        <v>46270</v>
      </c>
      <c r="E1999" s="67">
        <v>0.15</v>
      </c>
      <c r="F1999" s="65" t="s">
        <v>255</v>
      </c>
      <c r="G1999" s="66">
        <v>46269</v>
      </c>
      <c r="H1999">
        <v>40509583</v>
      </c>
      <c r="I1999">
        <v>10</v>
      </c>
      <c r="J1999" s="65" t="s">
        <v>2274</v>
      </c>
      <c r="K1999" s="65" t="s">
        <v>2275</v>
      </c>
      <c r="L1999" s="66">
        <v>46269</v>
      </c>
      <c r="M1999" s="65" t="s">
        <v>258</v>
      </c>
      <c r="N1999" s="65" t="s">
        <v>264</v>
      </c>
      <c r="O1999" s="65" t="s">
        <v>259</v>
      </c>
      <c r="P1999" s="66">
        <v>46270</v>
      </c>
      <c r="Q1999" s="31">
        <f t="shared" si="62"/>
        <v>611</v>
      </c>
      <c r="R1999" s="31">
        <f t="shared" si="63"/>
        <v>620</v>
      </c>
      <c r="S1999" s="29">
        <f>IF($Q1999&lt;Parâmetros!$E$19,$G1999-1,$G1999)</f>
        <v>46269</v>
      </c>
    </row>
    <row r="2000" spans="1:19" ht="15" customHeight="1" x14ac:dyDescent="0.25">
      <c r="A2000" s="122">
        <v>56256</v>
      </c>
      <c r="B2000" s="65" t="s">
        <v>182</v>
      </c>
      <c r="C2000" s="65" t="s">
        <v>290</v>
      </c>
      <c r="D2000" s="66">
        <v>46270</v>
      </c>
      <c r="E2000" s="67">
        <v>0.15</v>
      </c>
      <c r="F2000" s="65" t="s">
        <v>255</v>
      </c>
      <c r="G2000" s="66">
        <v>46269</v>
      </c>
      <c r="H2000">
        <v>40509582</v>
      </c>
      <c r="I2000">
        <v>10</v>
      </c>
      <c r="J2000" s="65" t="s">
        <v>2276</v>
      </c>
      <c r="K2000" s="65" t="s">
        <v>2277</v>
      </c>
      <c r="L2000" s="66">
        <v>46269</v>
      </c>
      <c r="M2000" s="65" t="s">
        <v>258</v>
      </c>
      <c r="N2000" s="65" t="s">
        <v>264</v>
      </c>
      <c r="O2000" s="65" t="s">
        <v>259</v>
      </c>
      <c r="P2000" s="66">
        <v>46270</v>
      </c>
      <c r="Q2000" s="31">
        <f t="shared" si="62"/>
        <v>621</v>
      </c>
      <c r="R2000" s="31">
        <f t="shared" si="63"/>
        <v>630</v>
      </c>
      <c r="S2000" s="29">
        <f>IF($Q2000&lt;Parâmetros!$E$19,$G2000-1,$G2000)</f>
        <v>46269</v>
      </c>
    </row>
    <row r="2001" spans="1:19" ht="15" customHeight="1" x14ac:dyDescent="0.25">
      <c r="A2001" s="122">
        <v>56256</v>
      </c>
      <c r="B2001" s="65" t="s">
        <v>182</v>
      </c>
      <c r="C2001" s="65" t="s">
        <v>290</v>
      </c>
      <c r="D2001" s="66">
        <v>46270</v>
      </c>
      <c r="E2001" s="67">
        <v>0.15</v>
      </c>
      <c r="F2001" s="65" t="s">
        <v>255</v>
      </c>
      <c r="G2001" s="66">
        <v>46269</v>
      </c>
      <c r="H2001">
        <v>40509565</v>
      </c>
      <c r="I2001">
        <v>10</v>
      </c>
      <c r="J2001" s="65" t="s">
        <v>2278</v>
      </c>
      <c r="K2001" s="65" t="s">
        <v>2279</v>
      </c>
      <c r="L2001" s="66">
        <v>46269</v>
      </c>
      <c r="M2001" s="65" t="s">
        <v>258</v>
      </c>
      <c r="N2001" s="65" t="s">
        <v>264</v>
      </c>
      <c r="O2001" s="65" t="s">
        <v>259</v>
      </c>
      <c r="P2001" s="66">
        <v>46270</v>
      </c>
      <c r="Q2001" s="31">
        <f t="shared" si="62"/>
        <v>631</v>
      </c>
      <c r="R2001" s="31">
        <f t="shared" si="63"/>
        <v>640</v>
      </c>
      <c r="S2001" s="29">
        <f>IF($Q2001&lt;Parâmetros!$E$19,$G2001-1,$G2001)</f>
        <v>46269</v>
      </c>
    </row>
    <row r="2002" spans="1:19" ht="15" customHeight="1" x14ac:dyDescent="0.25">
      <c r="A2002" s="122">
        <v>56256</v>
      </c>
      <c r="B2002" s="65" t="s">
        <v>182</v>
      </c>
      <c r="C2002" s="65" t="s">
        <v>290</v>
      </c>
      <c r="D2002" s="66">
        <v>46270</v>
      </c>
      <c r="E2002" s="67">
        <v>0.15</v>
      </c>
      <c r="F2002" s="65" t="s">
        <v>255</v>
      </c>
      <c r="G2002" s="66">
        <v>46269</v>
      </c>
      <c r="H2002">
        <v>40509564</v>
      </c>
      <c r="I2002">
        <v>10</v>
      </c>
      <c r="J2002" s="65" t="s">
        <v>2280</v>
      </c>
      <c r="K2002" s="65" t="s">
        <v>2281</v>
      </c>
      <c r="L2002" s="66">
        <v>46269</v>
      </c>
      <c r="M2002" s="65" t="s">
        <v>258</v>
      </c>
      <c r="N2002" s="65" t="s">
        <v>264</v>
      </c>
      <c r="O2002" s="65" t="s">
        <v>259</v>
      </c>
      <c r="P2002" s="66">
        <v>46270</v>
      </c>
      <c r="Q2002" s="31">
        <f t="shared" si="62"/>
        <v>641</v>
      </c>
      <c r="R2002" s="31">
        <f t="shared" si="63"/>
        <v>650</v>
      </c>
      <c r="S2002" s="29">
        <f>IF($Q2002&lt;Parâmetros!$E$19,$G2002-1,$G2002)</f>
        <v>46269</v>
      </c>
    </row>
    <row r="2003" spans="1:19" ht="15" customHeight="1" x14ac:dyDescent="0.25">
      <c r="A2003" s="122">
        <v>56256</v>
      </c>
      <c r="B2003" s="65" t="s">
        <v>182</v>
      </c>
      <c r="C2003" s="65" t="s">
        <v>290</v>
      </c>
      <c r="D2003" s="66">
        <v>46270</v>
      </c>
      <c r="E2003" s="67">
        <v>0.16</v>
      </c>
      <c r="F2003" s="65" t="s">
        <v>255</v>
      </c>
      <c r="G2003" s="66">
        <v>46269</v>
      </c>
      <c r="H2003">
        <v>40509563</v>
      </c>
      <c r="I2003">
        <v>10</v>
      </c>
      <c r="J2003" s="65" t="s">
        <v>2282</v>
      </c>
      <c r="K2003" s="65" t="s">
        <v>2283</v>
      </c>
      <c r="L2003" s="66">
        <v>46269</v>
      </c>
      <c r="M2003" s="65" t="s">
        <v>258</v>
      </c>
      <c r="N2003" s="65" t="s">
        <v>264</v>
      </c>
      <c r="O2003" s="65" t="s">
        <v>259</v>
      </c>
      <c r="P2003" s="66">
        <v>46270</v>
      </c>
      <c r="Q2003" s="31">
        <f t="shared" si="62"/>
        <v>651</v>
      </c>
      <c r="R2003" s="31">
        <f t="shared" si="63"/>
        <v>660</v>
      </c>
      <c r="S2003" s="29">
        <f>IF($Q2003&lt;Parâmetros!$E$19,$G2003-1,$G2003)</f>
        <v>46269</v>
      </c>
    </row>
    <row r="2004" spans="1:19" ht="15" customHeight="1" x14ac:dyDescent="0.25">
      <c r="A2004" s="122">
        <v>56256</v>
      </c>
      <c r="B2004" s="65" t="s">
        <v>182</v>
      </c>
      <c r="C2004" s="65" t="s">
        <v>290</v>
      </c>
      <c r="D2004" s="66">
        <v>46270</v>
      </c>
      <c r="E2004" s="67">
        <v>0.15</v>
      </c>
      <c r="F2004" s="65" t="s">
        <v>255</v>
      </c>
      <c r="G2004" s="66">
        <v>46269</v>
      </c>
      <c r="H2004">
        <v>40509466</v>
      </c>
      <c r="I2004">
        <v>10</v>
      </c>
      <c r="J2004" s="65" t="s">
        <v>2284</v>
      </c>
      <c r="K2004" s="65" t="s">
        <v>2285</v>
      </c>
      <c r="L2004" s="66">
        <v>46269</v>
      </c>
      <c r="M2004" s="65" t="s">
        <v>258</v>
      </c>
      <c r="N2004" s="65" t="s">
        <v>264</v>
      </c>
      <c r="O2004" s="65" t="s">
        <v>259</v>
      </c>
      <c r="P2004" s="66">
        <v>46270</v>
      </c>
      <c r="Q2004" s="31">
        <f t="shared" si="62"/>
        <v>661</v>
      </c>
      <c r="R2004" s="31">
        <f t="shared" si="63"/>
        <v>670</v>
      </c>
      <c r="S2004" s="29">
        <f>IF($Q2004&lt;Parâmetros!$E$19,$G2004-1,$G2004)</f>
        <v>46269</v>
      </c>
    </row>
    <row r="2005" spans="1:19" ht="15" customHeight="1" x14ac:dyDescent="0.25">
      <c r="A2005" s="122">
        <v>56256</v>
      </c>
      <c r="B2005" s="65" t="s">
        <v>182</v>
      </c>
      <c r="C2005" s="65" t="s">
        <v>290</v>
      </c>
      <c r="D2005" s="66">
        <v>46270</v>
      </c>
      <c r="E2005" s="67">
        <v>0.15</v>
      </c>
      <c r="F2005" s="65" t="s">
        <v>255</v>
      </c>
      <c r="G2005" s="66">
        <v>46269</v>
      </c>
      <c r="H2005">
        <v>40509600</v>
      </c>
      <c r="I2005">
        <v>10</v>
      </c>
      <c r="J2005" s="65" t="s">
        <v>2286</v>
      </c>
      <c r="K2005" s="65" t="s">
        <v>2287</v>
      </c>
      <c r="L2005" s="66">
        <v>46269</v>
      </c>
      <c r="M2005" s="65" t="s">
        <v>258</v>
      </c>
      <c r="N2005" s="65" t="s">
        <v>264</v>
      </c>
      <c r="O2005" s="65" t="s">
        <v>259</v>
      </c>
      <c r="P2005" s="66">
        <v>46270</v>
      </c>
      <c r="Q2005" s="31">
        <f t="shared" si="62"/>
        <v>671</v>
      </c>
      <c r="R2005" s="31">
        <f t="shared" si="63"/>
        <v>680</v>
      </c>
      <c r="S2005" s="29">
        <f>IF($Q2005&lt;Parâmetros!$E$19,$G2005-1,$G2005)</f>
        <v>46269</v>
      </c>
    </row>
    <row r="2006" spans="1:19" ht="15" customHeight="1" x14ac:dyDescent="0.25">
      <c r="A2006" s="122">
        <v>56256</v>
      </c>
      <c r="B2006" s="65" t="s">
        <v>182</v>
      </c>
      <c r="C2006" s="65" t="s">
        <v>290</v>
      </c>
      <c r="D2006" s="66">
        <v>46270</v>
      </c>
      <c r="E2006" s="67">
        <v>0.32</v>
      </c>
      <c r="F2006" s="65" t="s">
        <v>255</v>
      </c>
      <c r="G2006" s="66">
        <v>46269</v>
      </c>
      <c r="H2006">
        <v>40509599</v>
      </c>
      <c r="I2006">
        <v>10</v>
      </c>
      <c r="J2006" s="65" t="s">
        <v>2288</v>
      </c>
      <c r="K2006" s="65" t="s">
        <v>2289</v>
      </c>
      <c r="L2006" s="66">
        <v>46269</v>
      </c>
      <c r="M2006" s="65" t="s">
        <v>258</v>
      </c>
      <c r="N2006" s="65" t="s">
        <v>264</v>
      </c>
      <c r="O2006" s="65" t="s">
        <v>259</v>
      </c>
      <c r="P2006" s="66">
        <v>46270</v>
      </c>
      <c r="Q2006" s="31">
        <f t="shared" si="62"/>
        <v>681</v>
      </c>
      <c r="R2006" s="31">
        <f t="shared" si="63"/>
        <v>700</v>
      </c>
      <c r="S2006" s="29">
        <f>IF($Q2006&lt;Parâmetros!$E$19,$G2006-1,$G2006)</f>
        <v>46269</v>
      </c>
    </row>
    <row r="2007" spans="1:19" ht="15" customHeight="1" x14ac:dyDescent="0.25">
      <c r="A2007" s="122">
        <v>56256</v>
      </c>
      <c r="B2007" s="65" t="s">
        <v>182</v>
      </c>
      <c r="C2007" s="65" t="s">
        <v>290</v>
      </c>
      <c r="D2007" s="66">
        <v>46270</v>
      </c>
      <c r="E2007" s="67">
        <v>0.32</v>
      </c>
      <c r="F2007" s="65" t="s">
        <v>255</v>
      </c>
      <c r="G2007" s="66">
        <v>46269</v>
      </c>
      <c r="H2007">
        <v>40509601</v>
      </c>
      <c r="I2007">
        <v>10</v>
      </c>
      <c r="J2007" s="65" t="s">
        <v>2290</v>
      </c>
      <c r="K2007" s="65" t="s">
        <v>2291</v>
      </c>
      <c r="L2007" s="66">
        <v>46269</v>
      </c>
      <c r="M2007" s="65" t="s">
        <v>258</v>
      </c>
      <c r="N2007" s="65" t="s">
        <v>264</v>
      </c>
      <c r="O2007" s="65" t="s">
        <v>259</v>
      </c>
      <c r="P2007" s="66">
        <v>46270</v>
      </c>
      <c r="Q2007" s="31">
        <f t="shared" si="62"/>
        <v>701</v>
      </c>
      <c r="R2007" s="31">
        <f t="shared" si="63"/>
        <v>720</v>
      </c>
      <c r="S2007" s="29">
        <f>IF($Q2007&lt;Parâmetros!$E$19,$G2007-1,$G2007)</f>
        <v>46269</v>
      </c>
    </row>
    <row r="2008" spans="1:19" ht="15" customHeight="1" x14ac:dyDescent="0.25">
      <c r="A2008" s="122">
        <v>56256</v>
      </c>
      <c r="B2008" s="65" t="s">
        <v>182</v>
      </c>
      <c r="C2008" s="65" t="s">
        <v>290</v>
      </c>
      <c r="D2008" s="66">
        <v>46270</v>
      </c>
      <c r="E2008" s="67">
        <v>0.12</v>
      </c>
      <c r="F2008" s="65" t="s">
        <v>255</v>
      </c>
      <c r="G2008" s="66">
        <v>46269</v>
      </c>
      <c r="H2008">
        <v>40509640</v>
      </c>
      <c r="I2008">
        <v>10</v>
      </c>
      <c r="J2008" s="65" t="s">
        <v>2292</v>
      </c>
      <c r="K2008" s="65" t="s">
        <v>336</v>
      </c>
      <c r="L2008" s="66">
        <v>46269</v>
      </c>
      <c r="M2008" s="65" t="s">
        <v>258</v>
      </c>
      <c r="N2008" s="65" t="s">
        <v>264</v>
      </c>
      <c r="O2008" s="65" t="s">
        <v>259</v>
      </c>
      <c r="P2008" s="66">
        <v>46270</v>
      </c>
      <c r="Q2008" s="31">
        <f t="shared" si="62"/>
        <v>782</v>
      </c>
      <c r="R2008" s="31">
        <f t="shared" si="63"/>
        <v>790</v>
      </c>
      <c r="S2008" s="29">
        <f>IF($Q2008&lt;Parâmetros!$E$19,$G2008-1,$G2008)</f>
        <v>46269</v>
      </c>
    </row>
    <row r="2009" spans="1:19" ht="15" customHeight="1" x14ac:dyDescent="0.25">
      <c r="A2009" s="122">
        <v>56256</v>
      </c>
      <c r="B2009" s="65" t="s">
        <v>182</v>
      </c>
      <c r="C2009" s="65" t="s">
        <v>290</v>
      </c>
      <c r="D2009" s="66">
        <v>46270</v>
      </c>
      <c r="E2009" s="67">
        <v>0.15</v>
      </c>
      <c r="F2009" s="65" t="s">
        <v>255</v>
      </c>
      <c r="G2009" s="66">
        <v>46269</v>
      </c>
      <c r="H2009">
        <v>40509451</v>
      </c>
      <c r="I2009">
        <v>10</v>
      </c>
      <c r="J2009" s="65" t="s">
        <v>2293</v>
      </c>
      <c r="K2009" s="65" t="s">
        <v>2294</v>
      </c>
      <c r="L2009" s="66">
        <v>46269</v>
      </c>
      <c r="M2009" s="65" t="s">
        <v>258</v>
      </c>
      <c r="N2009" s="65" t="s">
        <v>264</v>
      </c>
      <c r="O2009" s="65" t="s">
        <v>259</v>
      </c>
      <c r="P2009" s="66">
        <v>46270</v>
      </c>
      <c r="Q2009" s="31">
        <f t="shared" si="62"/>
        <v>791</v>
      </c>
      <c r="R2009" s="31">
        <f t="shared" si="63"/>
        <v>800</v>
      </c>
      <c r="S2009" s="29">
        <f>IF($Q2009&lt;Parâmetros!$E$19,$G2009-1,$G2009)</f>
        <v>46269</v>
      </c>
    </row>
    <row r="2010" spans="1:19" ht="15" customHeight="1" x14ac:dyDescent="0.25">
      <c r="A2010" s="122">
        <v>56256</v>
      </c>
      <c r="B2010" s="65" t="s">
        <v>182</v>
      </c>
      <c r="C2010" s="65" t="s">
        <v>290</v>
      </c>
      <c r="D2010" s="66">
        <v>46270</v>
      </c>
      <c r="E2010" s="67">
        <v>0.15</v>
      </c>
      <c r="F2010" s="65" t="s">
        <v>255</v>
      </c>
      <c r="G2010" s="66">
        <v>46269</v>
      </c>
      <c r="H2010">
        <v>40509450</v>
      </c>
      <c r="I2010">
        <v>10</v>
      </c>
      <c r="J2010" s="65" t="s">
        <v>2295</v>
      </c>
      <c r="K2010" s="65" t="s">
        <v>2296</v>
      </c>
      <c r="L2010" s="66">
        <v>46269</v>
      </c>
      <c r="M2010" s="65" t="s">
        <v>258</v>
      </c>
      <c r="N2010" s="65" t="s">
        <v>264</v>
      </c>
      <c r="O2010" s="65" t="s">
        <v>259</v>
      </c>
      <c r="P2010" s="66">
        <v>46270</v>
      </c>
      <c r="Q2010" s="31">
        <f t="shared" si="62"/>
        <v>801</v>
      </c>
      <c r="R2010" s="31">
        <f t="shared" si="63"/>
        <v>810</v>
      </c>
      <c r="S2010" s="29">
        <f>IF($Q2010&lt;Parâmetros!$E$19,$G2010-1,$G2010)</f>
        <v>46269</v>
      </c>
    </row>
    <row r="2011" spans="1:19" ht="15" customHeight="1" x14ac:dyDescent="0.25">
      <c r="A2011" s="122">
        <v>56256</v>
      </c>
      <c r="B2011" s="65" t="s">
        <v>182</v>
      </c>
      <c r="C2011" s="65" t="s">
        <v>290</v>
      </c>
      <c r="D2011" s="66">
        <v>46270</v>
      </c>
      <c r="E2011" s="67">
        <v>0.15</v>
      </c>
      <c r="F2011" s="65" t="s">
        <v>255</v>
      </c>
      <c r="G2011" s="66">
        <v>46269</v>
      </c>
      <c r="H2011">
        <v>40509449</v>
      </c>
      <c r="I2011">
        <v>10</v>
      </c>
      <c r="J2011" s="65" t="s">
        <v>2297</v>
      </c>
      <c r="K2011" s="65" t="s">
        <v>2298</v>
      </c>
      <c r="L2011" s="66">
        <v>46269</v>
      </c>
      <c r="M2011" s="65" t="s">
        <v>258</v>
      </c>
      <c r="N2011" s="65" t="s">
        <v>264</v>
      </c>
      <c r="O2011" s="65" t="s">
        <v>259</v>
      </c>
      <c r="P2011" s="66">
        <v>46270</v>
      </c>
      <c r="Q2011" s="31">
        <f t="shared" si="62"/>
        <v>811</v>
      </c>
      <c r="R2011" s="31">
        <f t="shared" si="63"/>
        <v>820</v>
      </c>
      <c r="S2011" s="29">
        <f>IF($Q2011&lt;Parâmetros!$E$19,$G2011-1,$G2011)</f>
        <v>46269</v>
      </c>
    </row>
    <row r="2012" spans="1:19" ht="15" customHeight="1" x14ac:dyDescent="0.25">
      <c r="A2012" s="122">
        <v>56256</v>
      </c>
      <c r="B2012" s="65" t="s">
        <v>182</v>
      </c>
      <c r="C2012" s="65" t="s">
        <v>290</v>
      </c>
      <c r="D2012" s="66">
        <v>46270</v>
      </c>
      <c r="E2012" s="67">
        <v>0.32</v>
      </c>
      <c r="F2012" s="65" t="s">
        <v>255</v>
      </c>
      <c r="G2012" s="66">
        <v>46269</v>
      </c>
      <c r="H2012">
        <v>40509448</v>
      </c>
      <c r="I2012">
        <v>10</v>
      </c>
      <c r="J2012" s="65" t="s">
        <v>2299</v>
      </c>
      <c r="K2012" s="65" t="s">
        <v>2300</v>
      </c>
      <c r="L2012" s="66">
        <v>46269</v>
      </c>
      <c r="M2012" s="65" t="s">
        <v>258</v>
      </c>
      <c r="N2012" s="65" t="s">
        <v>264</v>
      </c>
      <c r="O2012" s="65" t="s">
        <v>259</v>
      </c>
      <c r="P2012" s="66">
        <v>46270</v>
      </c>
      <c r="Q2012" s="31">
        <f t="shared" si="62"/>
        <v>821</v>
      </c>
      <c r="R2012" s="31">
        <f t="shared" si="63"/>
        <v>840</v>
      </c>
      <c r="S2012" s="29">
        <f>IF($Q2012&lt;Parâmetros!$E$19,$G2012-1,$G2012)</f>
        <v>46269</v>
      </c>
    </row>
    <row r="2013" spans="1:19" ht="15" customHeight="1" x14ac:dyDescent="0.25">
      <c r="A2013" s="122">
        <v>56256</v>
      </c>
      <c r="B2013" s="65" t="s">
        <v>182</v>
      </c>
      <c r="C2013" s="65" t="s">
        <v>290</v>
      </c>
      <c r="D2013" s="66">
        <v>46270</v>
      </c>
      <c r="E2013" s="67">
        <v>0.15</v>
      </c>
      <c r="F2013" s="65" t="s">
        <v>255</v>
      </c>
      <c r="G2013" s="66">
        <v>46269</v>
      </c>
      <c r="H2013">
        <v>40509447</v>
      </c>
      <c r="I2013">
        <v>10</v>
      </c>
      <c r="J2013" s="65" t="s">
        <v>2301</v>
      </c>
      <c r="K2013" s="65" t="s">
        <v>2302</v>
      </c>
      <c r="L2013" s="66">
        <v>46269</v>
      </c>
      <c r="M2013" s="65" t="s">
        <v>258</v>
      </c>
      <c r="N2013" s="65" t="s">
        <v>264</v>
      </c>
      <c r="O2013" s="65" t="s">
        <v>259</v>
      </c>
      <c r="P2013" s="66">
        <v>46270</v>
      </c>
      <c r="Q2013" s="31">
        <f t="shared" si="62"/>
        <v>841</v>
      </c>
      <c r="R2013" s="31">
        <f t="shared" si="63"/>
        <v>850</v>
      </c>
      <c r="S2013" s="29">
        <f>IF($Q2013&lt;Parâmetros!$E$19,$G2013-1,$G2013)</f>
        <v>46269</v>
      </c>
    </row>
    <row r="2014" spans="1:19" ht="15" customHeight="1" x14ac:dyDescent="0.25">
      <c r="A2014" s="122">
        <v>56256</v>
      </c>
      <c r="B2014" s="65" t="s">
        <v>182</v>
      </c>
      <c r="C2014" s="65" t="s">
        <v>290</v>
      </c>
      <c r="D2014" s="66">
        <v>46270</v>
      </c>
      <c r="E2014" s="67">
        <v>0.15</v>
      </c>
      <c r="F2014" s="65" t="s">
        <v>255</v>
      </c>
      <c r="G2014" s="66">
        <v>46269</v>
      </c>
      <c r="H2014">
        <v>40509446</v>
      </c>
      <c r="I2014">
        <v>10</v>
      </c>
      <c r="J2014" s="65" t="s">
        <v>2303</v>
      </c>
      <c r="K2014" s="65" t="s">
        <v>2304</v>
      </c>
      <c r="L2014" s="66">
        <v>46269</v>
      </c>
      <c r="M2014" s="65" t="s">
        <v>258</v>
      </c>
      <c r="N2014" s="65" t="s">
        <v>264</v>
      </c>
      <c r="O2014" s="65" t="s">
        <v>259</v>
      </c>
      <c r="P2014" s="66">
        <v>46270</v>
      </c>
      <c r="Q2014" s="31">
        <f t="shared" si="62"/>
        <v>851</v>
      </c>
      <c r="R2014" s="31">
        <f t="shared" si="63"/>
        <v>860</v>
      </c>
      <c r="S2014" s="29">
        <f>IF($Q2014&lt;Parâmetros!$E$19,$G2014-1,$G2014)</f>
        <v>46269</v>
      </c>
    </row>
    <row r="2015" spans="1:19" ht="15" customHeight="1" x14ac:dyDescent="0.25">
      <c r="A2015" s="122">
        <v>56256</v>
      </c>
      <c r="B2015" s="65" t="s">
        <v>182</v>
      </c>
      <c r="C2015" s="65" t="s">
        <v>290</v>
      </c>
      <c r="D2015" s="66">
        <v>46270</v>
      </c>
      <c r="E2015" s="67">
        <v>0.15</v>
      </c>
      <c r="F2015" s="65" t="s">
        <v>255</v>
      </c>
      <c r="G2015" s="66">
        <v>46269</v>
      </c>
      <c r="H2015">
        <v>40509445</v>
      </c>
      <c r="I2015">
        <v>10</v>
      </c>
      <c r="J2015" s="65" t="s">
        <v>2305</v>
      </c>
      <c r="K2015" s="65" t="s">
        <v>2306</v>
      </c>
      <c r="L2015" s="66">
        <v>46269</v>
      </c>
      <c r="M2015" s="65" t="s">
        <v>258</v>
      </c>
      <c r="N2015" s="65" t="s">
        <v>264</v>
      </c>
      <c r="O2015" s="65" t="s">
        <v>259</v>
      </c>
      <c r="P2015" s="66">
        <v>46270</v>
      </c>
      <c r="Q2015" s="31">
        <f t="shared" si="62"/>
        <v>861</v>
      </c>
      <c r="R2015" s="31">
        <f t="shared" si="63"/>
        <v>870</v>
      </c>
      <c r="S2015" s="29">
        <f>IF($Q2015&lt;Parâmetros!$E$19,$G2015-1,$G2015)</f>
        <v>46269</v>
      </c>
    </row>
    <row r="2016" spans="1:19" ht="15" customHeight="1" x14ac:dyDescent="0.25">
      <c r="A2016" s="122">
        <v>56256</v>
      </c>
      <c r="B2016" s="65" t="s">
        <v>182</v>
      </c>
      <c r="C2016" s="65" t="s">
        <v>290</v>
      </c>
      <c r="D2016" s="66">
        <v>46270</v>
      </c>
      <c r="E2016" s="67">
        <v>0.15</v>
      </c>
      <c r="F2016" s="65" t="s">
        <v>255</v>
      </c>
      <c r="G2016" s="66">
        <v>46269</v>
      </c>
      <c r="H2016">
        <v>40509455</v>
      </c>
      <c r="I2016">
        <v>10</v>
      </c>
      <c r="J2016" s="65" t="s">
        <v>2307</v>
      </c>
      <c r="K2016" s="65" t="s">
        <v>2308</v>
      </c>
      <c r="L2016" s="66">
        <v>46269</v>
      </c>
      <c r="M2016" s="65" t="s">
        <v>258</v>
      </c>
      <c r="N2016" s="65" t="s">
        <v>264</v>
      </c>
      <c r="O2016" s="65" t="s">
        <v>259</v>
      </c>
      <c r="P2016" s="66">
        <v>46270</v>
      </c>
      <c r="Q2016" s="31">
        <f t="shared" si="62"/>
        <v>871</v>
      </c>
      <c r="R2016" s="31">
        <f t="shared" si="63"/>
        <v>880</v>
      </c>
      <c r="S2016" s="29">
        <f>IF($Q2016&lt;Parâmetros!$E$19,$G2016-1,$G2016)</f>
        <v>46269</v>
      </c>
    </row>
    <row r="2017" spans="1:19" ht="15" customHeight="1" x14ac:dyDescent="0.25">
      <c r="A2017" s="122">
        <v>56256</v>
      </c>
      <c r="B2017" s="65" t="s">
        <v>182</v>
      </c>
      <c r="C2017" s="65" t="s">
        <v>290</v>
      </c>
      <c r="D2017" s="66">
        <v>46270</v>
      </c>
      <c r="E2017" s="67">
        <v>0.14000000000000001</v>
      </c>
      <c r="F2017" s="65" t="s">
        <v>255</v>
      </c>
      <c r="G2017" s="66">
        <v>46269</v>
      </c>
      <c r="H2017">
        <v>40509454</v>
      </c>
      <c r="I2017">
        <v>10</v>
      </c>
      <c r="J2017" s="65" t="s">
        <v>2309</v>
      </c>
      <c r="K2017" s="65" t="s">
        <v>2310</v>
      </c>
      <c r="L2017" s="66">
        <v>46269</v>
      </c>
      <c r="M2017" s="65" t="s">
        <v>258</v>
      </c>
      <c r="N2017" s="65" t="s">
        <v>264</v>
      </c>
      <c r="O2017" s="65" t="s">
        <v>259</v>
      </c>
      <c r="P2017" s="66">
        <v>46270</v>
      </c>
      <c r="Q2017" s="31">
        <f t="shared" si="62"/>
        <v>881</v>
      </c>
      <c r="R2017" s="31">
        <f t="shared" si="63"/>
        <v>890</v>
      </c>
      <c r="S2017" s="29">
        <f>IF($Q2017&lt;Parâmetros!$E$19,$G2017-1,$G2017)</f>
        <v>46269</v>
      </c>
    </row>
    <row r="2018" spans="1:19" ht="15" customHeight="1" x14ac:dyDescent="0.25">
      <c r="A2018" s="122">
        <v>56256</v>
      </c>
      <c r="B2018" s="65" t="s">
        <v>182</v>
      </c>
      <c r="C2018" s="65" t="s">
        <v>290</v>
      </c>
      <c r="D2018" s="66">
        <v>46270</v>
      </c>
      <c r="E2018" s="67">
        <v>0.15</v>
      </c>
      <c r="F2018" s="65" t="s">
        <v>255</v>
      </c>
      <c r="G2018" s="66">
        <v>46269</v>
      </c>
      <c r="H2018">
        <v>40509453</v>
      </c>
      <c r="I2018">
        <v>10</v>
      </c>
      <c r="J2018" s="65" t="s">
        <v>2311</v>
      </c>
      <c r="K2018" s="65" t="s">
        <v>2312</v>
      </c>
      <c r="L2018" s="66">
        <v>46269</v>
      </c>
      <c r="M2018" s="65" t="s">
        <v>258</v>
      </c>
      <c r="N2018" s="65" t="s">
        <v>264</v>
      </c>
      <c r="O2018" s="65" t="s">
        <v>259</v>
      </c>
      <c r="P2018" s="66">
        <v>46270</v>
      </c>
      <c r="Q2018" s="31">
        <f t="shared" si="62"/>
        <v>891</v>
      </c>
      <c r="R2018" s="31">
        <f t="shared" si="63"/>
        <v>900</v>
      </c>
      <c r="S2018" s="29">
        <f>IF($Q2018&lt;Parâmetros!$E$19,$G2018-1,$G2018)</f>
        <v>46269</v>
      </c>
    </row>
    <row r="2019" spans="1:19" ht="15" customHeight="1" x14ac:dyDescent="0.25">
      <c r="A2019" s="122">
        <v>56256</v>
      </c>
      <c r="B2019" s="65" t="s">
        <v>182</v>
      </c>
      <c r="C2019" s="65" t="s">
        <v>290</v>
      </c>
      <c r="D2019" s="66">
        <v>46270</v>
      </c>
      <c r="E2019" s="67">
        <v>0.24</v>
      </c>
      <c r="F2019" s="65" t="s">
        <v>255</v>
      </c>
      <c r="G2019" s="66">
        <v>46269</v>
      </c>
      <c r="H2019">
        <v>40509452</v>
      </c>
      <c r="I2019">
        <v>10</v>
      </c>
      <c r="J2019" s="65" t="s">
        <v>2313</v>
      </c>
      <c r="K2019" s="65" t="s">
        <v>2314</v>
      </c>
      <c r="L2019" s="66">
        <v>46269</v>
      </c>
      <c r="M2019" s="65" t="s">
        <v>258</v>
      </c>
      <c r="N2019" s="65" t="s">
        <v>264</v>
      </c>
      <c r="O2019" s="65" t="s">
        <v>259</v>
      </c>
      <c r="P2019" s="66">
        <v>46270</v>
      </c>
      <c r="Q2019" s="31">
        <f t="shared" si="62"/>
        <v>901</v>
      </c>
      <c r="R2019" s="31">
        <f t="shared" si="63"/>
        <v>915</v>
      </c>
      <c r="S2019" s="29">
        <f>IF($Q2019&lt;Parâmetros!$E$19,$G2019-1,$G2019)</f>
        <v>46269</v>
      </c>
    </row>
    <row r="2020" spans="1:19" ht="15" customHeight="1" x14ac:dyDescent="0.25">
      <c r="A2020" s="122">
        <v>56256</v>
      </c>
      <c r="B2020" s="65" t="s">
        <v>182</v>
      </c>
      <c r="C2020" s="65" t="s">
        <v>290</v>
      </c>
      <c r="D2020" s="66">
        <v>46270</v>
      </c>
      <c r="E2020" s="67">
        <v>0.49</v>
      </c>
      <c r="F2020" s="65" t="s">
        <v>255</v>
      </c>
      <c r="G2020" s="66">
        <v>46269</v>
      </c>
      <c r="H2020">
        <v>40509628</v>
      </c>
      <c r="I2020">
        <v>10</v>
      </c>
      <c r="J2020" s="65" t="s">
        <v>2315</v>
      </c>
      <c r="K2020" s="65" t="s">
        <v>2316</v>
      </c>
      <c r="L2020" s="66">
        <v>46269</v>
      </c>
      <c r="M2020" s="65" t="s">
        <v>258</v>
      </c>
      <c r="N2020" s="65" t="s">
        <v>264</v>
      </c>
      <c r="O2020" s="65" t="s">
        <v>259</v>
      </c>
      <c r="P2020" s="66">
        <v>46270</v>
      </c>
      <c r="Q2020" s="31">
        <f t="shared" si="62"/>
        <v>916</v>
      </c>
      <c r="R2020" s="31">
        <f t="shared" si="63"/>
        <v>945</v>
      </c>
      <c r="S2020" s="29">
        <f>IF($Q2020&lt;Parâmetros!$E$19,$G2020-1,$G2020)</f>
        <v>46269</v>
      </c>
    </row>
    <row r="2021" spans="1:19" ht="15" customHeight="1" x14ac:dyDescent="0.25">
      <c r="A2021" s="122">
        <v>56256</v>
      </c>
      <c r="B2021" s="65" t="s">
        <v>182</v>
      </c>
      <c r="C2021" s="65" t="s">
        <v>290</v>
      </c>
      <c r="D2021" s="66">
        <v>46270</v>
      </c>
      <c r="E2021" s="67">
        <v>0.56999999999999995</v>
      </c>
      <c r="F2021" s="65" t="s">
        <v>255</v>
      </c>
      <c r="G2021" s="66">
        <v>46269</v>
      </c>
      <c r="H2021">
        <v>40509427</v>
      </c>
      <c r="I2021">
        <v>10</v>
      </c>
      <c r="J2021" s="65" t="s">
        <v>2317</v>
      </c>
      <c r="K2021" s="65" t="s">
        <v>2318</v>
      </c>
      <c r="L2021" s="66">
        <v>46269</v>
      </c>
      <c r="M2021" s="65" t="s">
        <v>258</v>
      </c>
      <c r="N2021" s="65" t="s">
        <v>264</v>
      </c>
      <c r="O2021" s="65" t="s">
        <v>259</v>
      </c>
      <c r="P2021" s="66">
        <v>46270</v>
      </c>
      <c r="Q2021" s="31">
        <f t="shared" si="62"/>
        <v>946</v>
      </c>
      <c r="R2021" s="31">
        <f t="shared" si="63"/>
        <v>980</v>
      </c>
      <c r="S2021" s="29">
        <f>IF($Q2021&lt;Parâmetros!$E$19,$G2021-1,$G2021)</f>
        <v>46269</v>
      </c>
    </row>
    <row r="2022" spans="1:19" ht="15" customHeight="1" x14ac:dyDescent="0.25">
      <c r="A2022" s="122">
        <v>56256</v>
      </c>
      <c r="B2022" s="65" t="s">
        <v>182</v>
      </c>
      <c r="C2022" s="65" t="s">
        <v>290</v>
      </c>
      <c r="D2022" s="66">
        <v>46270</v>
      </c>
      <c r="E2022" s="67">
        <v>1.17</v>
      </c>
      <c r="F2022" s="65" t="s">
        <v>255</v>
      </c>
      <c r="G2022" s="66">
        <v>46270</v>
      </c>
      <c r="H2022">
        <v>40509645</v>
      </c>
      <c r="I2022">
        <v>10</v>
      </c>
      <c r="J2022" s="65" t="s">
        <v>2319</v>
      </c>
      <c r="K2022" s="65" t="s">
        <v>2320</v>
      </c>
      <c r="L2022" s="66">
        <v>46270</v>
      </c>
      <c r="M2022" s="65" t="s">
        <v>258</v>
      </c>
      <c r="N2022" s="65" t="s">
        <v>264</v>
      </c>
      <c r="O2022" s="65" t="s">
        <v>259</v>
      </c>
      <c r="P2022" s="66">
        <v>46270</v>
      </c>
      <c r="Q2022" s="31">
        <f t="shared" si="62"/>
        <v>440</v>
      </c>
      <c r="R2022" s="31">
        <f t="shared" si="63"/>
        <v>510</v>
      </c>
      <c r="S2022" s="29">
        <f>IF($Q2022&lt;Parâmetros!$E$19,$G2022-1,$G2022)</f>
        <v>46270</v>
      </c>
    </row>
    <row r="2023" spans="1:19" ht="15" customHeight="1" x14ac:dyDescent="0.25">
      <c r="A2023" s="122">
        <v>56256</v>
      </c>
      <c r="B2023" s="65" t="s">
        <v>182</v>
      </c>
      <c r="C2023" s="65" t="s">
        <v>290</v>
      </c>
      <c r="D2023" s="66">
        <v>46270</v>
      </c>
      <c r="E2023" s="67">
        <v>0.99</v>
      </c>
      <c r="F2023" s="65" t="s">
        <v>255</v>
      </c>
      <c r="G2023" s="66">
        <v>46270</v>
      </c>
      <c r="H2023">
        <v>40509633</v>
      </c>
      <c r="I2023">
        <v>10</v>
      </c>
      <c r="J2023" s="65" t="s">
        <v>2321</v>
      </c>
      <c r="K2023" s="65" t="s">
        <v>2322</v>
      </c>
      <c r="L2023" s="66">
        <v>46270</v>
      </c>
      <c r="M2023" s="65" t="s">
        <v>258</v>
      </c>
      <c r="N2023" s="65" t="s">
        <v>264</v>
      </c>
      <c r="O2023" s="65" t="s">
        <v>259</v>
      </c>
      <c r="P2023" s="66">
        <v>46270</v>
      </c>
      <c r="Q2023" s="31">
        <f t="shared" si="62"/>
        <v>511</v>
      </c>
      <c r="R2023" s="31">
        <f t="shared" si="63"/>
        <v>570</v>
      </c>
      <c r="S2023" s="29">
        <f>IF($Q2023&lt;Parâmetros!$E$19,$G2023-1,$G2023)</f>
        <v>46270</v>
      </c>
    </row>
    <row r="2024" spans="1:19" ht="15" customHeight="1" x14ac:dyDescent="0.25">
      <c r="A2024" s="122">
        <v>56256</v>
      </c>
      <c r="B2024" s="65" t="s">
        <v>182</v>
      </c>
      <c r="C2024" s="65" t="s">
        <v>290</v>
      </c>
      <c r="D2024" s="66">
        <v>46270</v>
      </c>
      <c r="E2024" s="67">
        <v>0.97</v>
      </c>
      <c r="F2024" s="65" t="s">
        <v>255</v>
      </c>
      <c r="G2024" s="66">
        <v>46270</v>
      </c>
      <c r="H2024">
        <v>40509632</v>
      </c>
      <c r="I2024">
        <v>10</v>
      </c>
      <c r="J2024" s="65" t="s">
        <v>2323</v>
      </c>
      <c r="K2024" s="65" t="s">
        <v>2277</v>
      </c>
      <c r="L2024" s="66">
        <v>46270</v>
      </c>
      <c r="M2024" s="65" t="s">
        <v>258</v>
      </c>
      <c r="N2024" s="65" t="s">
        <v>264</v>
      </c>
      <c r="O2024" s="65" t="s">
        <v>259</v>
      </c>
      <c r="P2024" s="66">
        <v>46270</v>
      </c>
      <c r="Q2024" s="31">
        <f t="shared" si="62"/>
        <v>572</v>
      </c>
      <c r="R2024" s="31">
        <f t="shared" si="63"/>
        <v>630</v>
      </c>
      <c r="S2024" s="29">
        <f>IF($Q2024&lt;Parâmetros!$E$19,$G2024-1,$G2024)</f>
        <v>46270</v>
      </c>
    </row>
    <row r="2025" spans="1:19" ht="15" customHeight="1" x14ac:dyDescent="0.25">
      <c r="A2025" s="122">
        <v>56256</v>
      </c>
      <c r="B2025" s="65" t="s">
        <v>182</v>
      </c>
      <c r="C2025" s="65" t="s">
        <v>290</v>
      </c>
      <c r="D2025" s="66">
        <v>46270</v>
      </c>
      <c r="E2025" s="67">
        <v>0.99</v>
      </c>
      <c r="F2025" s="65" t="s">
        <v>255</v>
      </c>
      <c r="G2025" s="66">
        <v>46270</v>
      </c>
      <c r="H2025">
        <v>40509631</v>
      </c>
      <c r="I2025">
        <v>10</v>
      </c>
      <c r="J2025" s="65" t="s">
        <v>2324</v>
      </c>
      <c r="K2025" s="65" t="s">
        <v>710</v>
      </c>
      <c r="L2025" s="66">
        <v>46270</v>
      </c>
      <c r="M2025" s="65" t="s">
        <v>258</v>
      </c>
      <c r="N2025" s="65" t="s">
        <v>264</v>
      </c>
      <c r="O2025" s="65" t="s">
        <v>259</v>
      </c>
      <c r="P2025" s="66">
        <v>46270</v>
      </c>
      <c r="Q2025" s="31">
        <f t="shared" si="62"/>
        <v>631</v>
      </c>
      <c r="R2025" s="31">
        <f t="shared" si="63"/>
        <v>690</v>
      </c>
      <c r="S2025" s="29">
        <f>IF($Q2025&lt;Parâmetros!$E$19,$G2025-1,$G2025)</f>
        <v>46270</v>
      </c>
    </row>
    <row r="2026" spans="1:19" ht="15" customHeight="1" x14ac:dyDescent="0.25">
      <c r="A2026" s="122">
        <v>56256</v>
      </c>
      <c r="B2026" s="65" t="s">
        <v>182</v>
      </c>
      <c r="C2026" s="65" t="s">
        <v>290</v>
      </c>
      <c r="D2026" s="66">
        <v>46270</v>
      </c>
      <c r="E2026" s="67">
        <v>0.97</v>
      </c>
      <c r="F2026" s="65" t="s">
        <v>255</v>
      </c>
      <c r="G2026" s="66">
        <v>46270</v>
      </c>
      <c r="H2026">
        <v>40509630</v>
      </c>
      <c r="I2026">
        <v>10</v>
      </c>
      <c r="J2026" s="65" t="s">
        <v>2325</v>
      </c>
      <c r="K2026" s="65" t="s">
        <v>2326</v>
      </c>
      <c r="L2026" s="66">
        <v>46270</v>
      </c>
      <c r="M2026" s="65" t="s">
        <v>258</v>
      </c>
      <c r="N2026" s="65" t="s">
        <v>264</v>
      </c>
      <c r="O2026" s="65" t="s">
        <v>259</v>
      </c>
      <c r="P2026" s="66">
        <v>46270</v>
      </c>
      <c r="Q2026" s="31">
        <f t="shared" si="62"/>
        <v>752</v>
      </c>
      <c r="R2026" s="31">
        <f t="shared" si="63"/>
        <v>810</v>
      </c>
      <c r="S2026" s="29">
        <f>IF($Q2026&lt;Parâmetros!$E$19,$G2026-1,$G2026)</f>
        <v>46270</v>
      </c>
    </row>
    <row r="2027" spans="1:19" ht="15" customHeight="1" x14ac:dyDescent="0.25">
      <c r="A2027" s="122">
        <v>56256</v>
      </c>
      <c r="B2027" s="65" t="s">
        <v>182</v>
      </c>
      <c r="C2027" s="65" t="s">
        <v>290</v>
      </c>
      <c r="D2027" s="66">
        <v>46270</v>
      </c>
      <c r="E2027" s="67">
        <v>0.47</v>
      </c>
      <c r="F2027" s="65" t="s">
        <v>255</v>
      </c>
      <c r="G2027" s="66">
        <v>46270</v>
      </c>
      <c r="H2027">
        <v>40509629</v>
      </c>
      <c r="I2027">
        <v>10</v>
      </c>
      <c r="J2027" s="65" t="s">
        <v>2327</v>
      </c>
      <c r="K2027" s="65" t="s">
        <v>2328</v>
      </c>
      <c r="L2027" s="66">
        <v>46270</v>
      </c>
      <c r="M2027" s="65" t="s">
        <v>258</v>
      </c>
      <c r="N2027" s="65" t="s">
        <v>264</v>
      </c>
      <c r="O2027" s="65" t="s">
        <v>259</v>
      </c>
      <c r="P2027" s="66">
        <v>46270</v>
      </c>
      <c r="Q2027" s="31">
        <f t="shared" si="62"/>
        <v>811</v>
      </c>
      <c r="R2027" s="31">
        <f t="shared" si="63"/>
        <v>840</v>
      </c>
      <c r="S2027" s="29">
        <f>IF($Q2027&lt;Parâmetros!$E$19,$G2027-1,$G2027)</f>
        <v>46270</v>
      </c>
    </row>
    <row r="2028" spans="1:19" ht="15" customHeight="1" x14ac:dyDescent="0.25">
      <c r="A2028" s="122">
        <v>56256</v>
      </c>
      <c r="B2028" s="65" t="s">
        <v>182</v>
      </c>
      <c r="C2028" s="65" t="s">
        <v>290</v>
      </c>
      <c r="D2028" s="66">
        <v>46270</v>
      </c>
      <c r="E2028" s="67">
        <v>0.95</v>
      </c>
      <c r="F2028" s="65" t="s">
        <v>255</v>
      </c>
      <c r="G2028" s="66">
        <v>46270</v>
      </c>
      <c r="H2028">
        <v>40509636</v>
      </c>
      <c r="I2028">
        <v>10</v>
      </c>
      <c r="J2028" s="65" t="s">
        <v>1913</v>
      </c>
      <c r="K2028" s="65" t="s">
        <v>2329</v>
      </c>
      <c r="L2028" s="66">
        <v>46270</v>
      </c>
      <c r="M2028" s="65" t="s">
        <v>258</v>
      </c>
      <c r="N2028" s="65" t="s">
        <v>264</v>
      </c>
      <c r="O2028" s="65" t="s">
        <v>259</v>
      </c>
      <c r="P2028" s="66">
        <v>46270</v>
      </c>
      <c r="Q2028" s="31">
        <f t="shared" si="62"/>
        <v>842</v>
      </c>
      <c r="R2028" s="31">
        <f t="shared" si="63"/>
        <v>900</v>
      </c>
      <c r="S2028" s="29">
        <f>IF($Q2028&lt;Parâmetros!$E$19,$G2028-1,$G2028)</f>
        <v>46270</v>
      </c>
    </row>
    <row r="2029" spans="1:19" ht="15" customHeight="1" x14ac:dyDescent="0.25">
      <c r="A2029" s="122">
        <v>56256</v>
      </c>
      <c r="B2029" s="65" t="s">
        <v>182</v>
      </c>
      <c r="C2029" s="65" t="s">
        <v>290</v>
      </c>
      <c r="D2029" s="66">
        <v>46273</v>
      </c>
      <c r="E2029" s="67">
        <v>0.5</v>
      </c>
      <c r="F2029" s="65" t="s">
        <v>255</v>
      </c>
      <c r="G2029" s="66">
        <v>46272</v>
      </c>
      <c r="H2029">
        <v>40512142</v>
      </c>
      <c r="I2029">
        <v>10</v>
      </c>
      <c r="J2029" s="65" t="s">
        <v>2800</v>
      </c>
      <c r="K2029" s="65" t="s">
        <v>2801</v>
      </c>
      <c r="L2029" s="66">
        <v>46272</v>
      </c>
      <c r="M2029" s="65" t="s">
        <v>258</v>
      </c>
      <c r="N2029" s="65" t="s">
        <v>264</v>
      </c>
      <c r="O2029" s="65" t="s">
        <v>259</v>
      </c>
      <c r="P2029" s="66">
        <v>46273</v>
      </c>
      <c r="Q2029" s="31">
        <f t="shared" si="62"/>
        <v>440</v>
      </c>
      <c r="R2029" s="31">
        <f t="shared" si="63"/>
        <v>470</v>
      </c>
      <c r="S2029" s="29">
        <f>IF($Q2029&lt;Parâmetros!$E$19,$G2029-1,$G2029)</f>
        <v>46272</v>
      </c>
    </row>
    <row r="2030" spans="1:19" ht="15" customHeight="1" x14ac:dyDescent="0.25">
      <c r="A2030" s="122">
        <v>56256</v>
      </c>
      <c r="B2030" s="65" t="s">
        <v>182</v>
      </c>
      <c r="C2030" s="65" t="s">
        <v>290</v>
      </c>
      <c r="D2030" s="66">
        <v>46273</v>
      </c>
      <c r="E2030" s="67">
        <v>0.49</v>
      </c>
      <c r="F2030" s="65" t="s">
        <v>255</v>
      </c>
      <c r="G2030" s="66">
        <v>46272</v>
      </c>
      <c r="H2030">
        <v>40512141</v>
      </c>
      <c r="I2030">
        <v>10</v>
      </c>
      <c r="J2030" s="65" t="s">
        <v>2802</v>
      </c>
      <c r="K2030" s="65" t="s">
        <v>2803</v>
      </c>
      <c r="L2030" s="66">
        <v>46272</v>
      </c>
      <c r="M2030" s="65" t="s">
        <v>258</v>
      </c>
      <c r="N2030" s="65" t="s">
        <v>264</v>
      </c>
      <c r="O2030" s="65" t="s">
        <v>259</v>
      </c>
      <c r="P2030" s="66">
        <v>46273</v>
      </c>
      <c r="Q2030" s="31">
        <f t="shared" si="62"/>
        <v>471</v>
      </c>
      <c r="R2030" s="31">
        <f t="shared" si="63"/>
        <v>500</v>
      </c>
      <c r="S2030" s="29">
        <f>IF($Q2030&lt;Parâmetros!$E$19,$G2030-1,$G2030)</f>
        <v>46272</v>
      </c>
    </row>
    <row r="2031" spans="1:19" ht="15" customHeight="1" x14ac:dyDescent="0.25">
      <c r="A2031" s="122">
        <v>56256</v>
      </c>
      <c r="B2031" s="65" t="s">
        <v>182</v>
      </c>
      <c r="C2031" s="65" t="s">
        <v>290</v>
      </c>
      <c r="D2031" s="66">
        <v>46273</v>
      </c>
      <c r="E2031" s="67">
        <v>0.32</v>
      </c>
      <c r="F2031" s="65" t="s">
        <v>255</v>
      </c>
      <c r="G2031" s="66">
        <v>46272</v>
      </c>
      <c r="H2031">
        <v>40512140</v>
      </c>
      <c r="I2031">
        <v>10</v>
      </c>
      <c r="J2031" s="65" t="s">
        <v>2804</v>
      </c>
      <c r="K2031" s="65" t="s">
        <v>2805</v>
      </c>
      <c r="L2031" s="66">
        <v>46272</v>
      </c>
      <c r="M2031" s="65" t="s">
        <v>258</v>
      </c>
      <c r="N2031" s="65" t="s">
        <v>264</v>
      </c>
      <c r="O2031" s="65" t="s">
        <v>259</v>
      </c>
      <c r="P2031" s="66">
        <v>46273</v>
      </c>
      <c r="Q2031" s="31">
        <f t="shared" si="62"/>
        <v>501</v>
      </c>
      <c r="R2031" s="31">
        <f t="shared" si="63"/>
        <v>520</v>
      </c>
      <c r="S2031" s="29">
        <f>IF($Q2031&lt;Parâmetros!$E$19,$G2031-1,$G2031)</f>
        <v>46272</v>
      </c>
    </row>
    <row r="2032" spans="1:19" ht="15" customHeight="1" x14ac:dyDescent="0.25">
      <c r="A2032" s="122">
        <v>56256</v>
      </c>
      <c r="B2032" s="65" t="s">
        <v>182</v>
      </c>
      <c r="C2032" s="65" t="s">
        <v>290</v>
      </c>
      <c r="D2032" s="66">
        <v>46273</v>
      </c>
      <c r="E2032" s="67">
        <v>0.32</v>
      </c>
      <c r="F2032" s="65" t="s">
        <v>255</v>
      </c>
      <c r="G2032" s="66">
        <v>46272</v>
      </c>
      <c r="H2032">
        <v>40512139</v>
      </c>
      <c r="I2032">
        <v>10</v>
      </c>
      <c r="J2032" s="65" t="s">
        <v>2259</v>
      </c>
      <c r="K2032" s="65" t="s">
        <v>2806</v>
      </c>
      <c r="L2032" s="66">
        <v>46272</v>
      </c>
      <c r="M2032" s="65" t="s">
        <v>258</v>
      </c>
      <c r="N2032" s="65" t="s">
        <v>264</v>
      </c>
      <c r="O2032" s="65" t="s">
        <v>259</v>
      </c>
      <c r="P2032" s="66">
        <v>46273</v>
      </c>
      <c r="Q2032" s="31">
        <f t="shared" si="62"/>
        <v>521</v>
      </c>
      <c r="R2032" s="31">
        <f t="shared" si="63"/>
        <v>540</v>
      </c>
      <c r="S2032" s="29">
        <f>IF($Q2032&lt;Parâmetros!$E$19,$G2032-1,$G2032)</f>
        <v>46272</v>
      </c>
    </row>
    <row r="2033" spans="1:19" ht="15" customHeight="1" x14ac:dyDescent="0.25">
      <c r="A2033" s="122">
        <v>56256</v>
      </c>
      <c r="B2033" s="65" t="s">
        <v>182</v>
      </c>
      <c r="C2033" s="65" t="s">
        <v>290</v>
      </c>
      <c r="D2033" s="66">
        <v>46273</v>
      </c>
      <c r="E2033" s="67">
        <v>0.32</v>
      </c>
      <c r="F2033" s="65" t="s">
        <v>255</v>
      </c>
      <c r="G2033" s="66">
        <v>46272</v>
      </c>
      <c r="H2033">
        <v>40512138</v>
      </c>
      <c r="I2033">
        <v>10</v>
      </c>
      <c r="J2033" s="65" t="s">
        <v>2807</v>
      </c>
      <c r="K2033" s="65" t="s">
        <v>2808</v>
      </c>
      <c r="L2033" s="66">
        <v>46272</v>
      </c>
      <c r="M2033" s="65" t="s">
        <v>258</v>
      </c>
      <c r="N2033" s="65" t="s">
        <v>264</v>
      </c>
      <c r="O2033" s="65" t="s">
        <v>259</v>
      </c>
      <c r="P2033" s="66">
        <v>46273</v>
      </c>
      <c r="Q2033" s="31">
        <f t="shared" si="62"/>
        <v>541</v>
      </c>
      <c r="R2033" s="31">
        <f t="shared" si="63"/>
        <v>560</v>
      </c>
      <c r="S2033" s="29">
        <f>IF($Q2033&lt;Parâmetros!$E$19,$G2033-1,$G2033)</f>
        <v>46272</v>
      </c>
    </row>
    <row r="2034" spans="1:19" ht="15" customHeight="1" x14ac:dyDescent="0.25">
      <c r="A2034" s="122">
        <v>56256</v>
      </c>
      <c r="B2034" s="65" t="s">
        <v>182</v>
      </c>
      <c r="C2034" s="65" t="s">
        <v>290</v>
      </c>
      <c r="D2034" s="66">
        <v>46273</v>
      </c>
      <c r="E2034" s="67">
        <v>0.32</v>
      </c>
      <c r="F2034" s="65" t="s">
        <v>255</v>
      </c>
      <c r="G2034" s="66">
        <v>46272</v>
      </c>
      <c r="H2034">
        <v>40512137</v>
      </c>
      <c r="I2034">
        <v>10</v>
      </c>
      <c r="J2034" s="65" t="s">
        <v>2809</v>
      </c>
      <c r="K2034" s="65" t="s">
        <v>2810</v>
      </c>
      <c r="L2034" s="66">
        <v>46272</v>
      </c>
      <c r="M2034" s="65" t="s">
        <v>258</v>
      </c>
      <c r="N2034" s="65" t="s">
        <v>264</v>
      </c>
      <c r="O2034" s="65" t="s">
        <v>259</v>
      </c>
      <c r="P2034" s="66">
        <v>46273</v>
      </c>
      <c r="Q2034" s="31">
        <f t="shared" si="62"/>
        <v>561</v>
      </c>
      <c r="R2034" s="31">
        <f t="shared" si="63"/>
        <v>580</v>
      </c>
      <c r="S2034" s="29">
        <f>IF($Q2034&lt;Parâmetros!$E$19,$G2034-1,$G2034)</f>
        <v>46272</v>
      </c>
    </row>
    <row r="2035" spans="1:19" ht="15" customHeight="1" x14ac:dyDescent="0.25">
      <c r="A2035" s="122">
        <v>56256</v>
      </c>
      <c r="B2035" s="65" t="s">
        <v>182</v>
      </c>
      <c r="C2035" s="65" t="s">
        <v>290</v>
      </c>
      <c r="D2035" s="66">
        <v>46273</v>
      </c>
      <c r="E2035" s="67">
        <v>0.32</v>
      </c>
      <c r="F2035" s="65" t="s">
        <v>255</v>
      </c>
      <c r="G2035" s="66">
        <v>46272</v>
      </c>
      <c r="H2035">
        <v>40512225</v>
      </c>
      <c r="I2035">
        <v>10</v>
      </c>
      <c r="J2035" s="65" t="s">
        <v>2811</v>
      </c>
      <c r="K2035" s="65" t="s">
        <v>2812</v>
      </c>
      <c r="L2035" s="66">
        <v>46272</v>
      </c>
      <c r="M2035" s="65" t="s">
        <v>258</v>
      </c>
      <c r="N2035" s="65" t="s">
        <v>264</v>
      </c>
      <c r="O2035" s="65" t="s">
        <v>259</v>
      </c>
      <c r="P2035" s="66">
        <v>46273</v>
      </c>
      <c r="Q2035" s="31">
        <f t="shared" si="62"/>
        <v>581</v>
      </c>
      <c r="R2035" s="31">
        <f t="shared" si="63"/>
        <v>600</v>
      </c>
      <c r="S2035" s="29">
        <f>IF($Q2035&lt;Parâmetros!$E$19,$G2035-1,$G2035)</f>
        <v>46272</v>
      </c>
    </row>
    <row r="2036" spans="1:19" ht="15" customHeight="1" x14ac:dyDescent="0.25">
      <c r="A2036" s="122">
        <v>56256</v>
      </c>
      <c r="B2036" s="65" t="s">
        <v>182</v>
      </c>
      <c r="C2036" s="65" t="s">
        <v>290</v>
      </c>
      <c r="D2036" s="66">
        <v>46273</v>
      </c>
      <c r="E2036" s="67">
        <v>0.49</v>
      </c>
      <c r="F2036" s="65" t="s">
        <v>255</v>
      </c>
      <c r="G2036" s="66">
        <v>46272</v>
      </c>
      <c r="H2036">
        <v>40512215</v>
      </c>
      <c r="I2036">
        <v>10</v>
      </c>
      <c r="J2036" s="65" t="s">
        <v>2813</v>
      </c>
      <c r="K2036" s="65" t="s">
        <v>2814</v>
      </c>
      <c r="L2036" s="66">
        <v>46272</v>
      </c>
      <c r="M2036" s="65" t="s">
        <v>258</v>
      </c>
      <c r="N2036" s="65" t="s">
        <v>264</v>
      </c>
      <c r="O2036" s="65" t="s">
        <v>259</v>
      </c>
      <c r="P2036" s="66">
        <v>46273</v>
      </c>
      <c r="Q2036" s="31">
        <f t="shared" si="62"/>
        <v>601</v>
      </c>
      <c r="R2036" s="31">
        <f t="shared" si="63"/>
        <v>630</v>
      </c>
      <c r="S2036" s="29">
        <f>IF($Q2036&lt;Parâmetros!$E$19,$G2036-1,$G2036)</f>
        <v>46272</v>
      </c>
    </row>
    <row r="2037" spans="1:19" ht="15" customHeight="1" x14ac:dyDescent="0.25">
      <c r="A2037" s="122">
        <v>56256</v>
      </c>
      <c r="B2037" s="65" t="s">
        <v>182</v>
      </c>
      <c r="C2037" s="65" t="s">
        <v>290</v>
      </c>
      <c r="D2037" s="66">
        <v>46273</v>
      </c>
      <c r="E2037" s="67">
        <v>0.49</v>
      </c>
      <c r="F2037" s="65" t="s">
        <v>255</v>
      </c>
      <c r="G2037" s="66">
        <v>46272</v>
      </c>
      <c r="H2037">
        <v>40512136</v>
      </c>
      <c r="I2037">
        <v>10</v>
      </c>
      <c r="J2037" s="65" t="s">
        <v>2815</v>
      </c>
      <c r="K2037" s="65" t="s">
        <v>1513</v>
      </c>
      <c r="L2037" s="66">
        <v>46272</v>
      </c>
      <c r="M2037" s="65" t="s">
        <v>258</v>
      </c>
      <c r="N2037" s="65" t="s">
        <v>264</v>
      </c>
      <c r="O2037" s="65" t="s">
        <v>259</v>
      </c>
      <c r="P2037" s="66">
        <v>46273</v>
      </c>
      <c r="Q2037" s="31">
        <f t="shared" si="62"/>
        <v>631</v>
      </c>
      <c r="R2037" s="31">
        <f t="shared" si="63"/>
        <v>660</v>
      </c>
      <c r="S2037" s="29">
        <f>IF($Q2037&lt;Parâmetros!$E$19,$G2037-1,$G2037)</f>
        <v>46272</v>
      </c>
    </row>
    <row r="2038" spans="1:19" ht="15" customHeight="1" x14ac:dyDescent="0.25">
      <c r="A2038" s="122">
        <v>56256</v>
      </c>
      <c r="B2038" s="65" t="s">
        <v>182</v>
      </c>
      <c r="C2038" s="65" t="s">
        <v>290</v>
      </c>
      <c r="D2038" s="66">
        <v>46273</v>
      </c>
      <c r="E2038" s="67">
        <v>0.67</v>
      </c>
      <c r="F2038" s="65" t="s">
        <v>255</v>
      </c>
      <c r="G2038" s="66">
        <v>46272</v>
      </c>
      <c r="H2038">
        <v>40512126</v>
      </c>
      <c r="I2038">
        <v>10</v>
      </c>
      <c r="J2038" s="65" t="s">
        <v>2816</v>
      </c>
      <c r="K2038" s="65" t="s">
        <v>2817</v>
      </c>
      <c r="L2038" s="66">
        <v>46272</v>
      </c>
      <c r="M2038" s="65" t="s">
        <v>258</v>
      </c>
      <c r="N2038">
        <v>3011531</v>
      </c>
      <c r="O2038" s="65" t="s">
        <v>259</v>
      </c>
      <c r="P2038" s="66">
        <v>46273</v>
      </c>
      <c r="Q2038" s="31">
        <f t="shared" si="62"/>
        <v>725</v>
      </c>
      <c r="R2038" s="31">
        <f t="shared" si="63"/>
        <v>765</v>
      </c>
      <c r="S2038" s="29">
        <f>IF($Q2038&lt;Parâmetros!$E$19,$G2038-1,$G2038)</f>
        <v>46272</v>
      </c>
    </row>
    <row r="2039" spans="1:19" ht="15" customHeight="1" x14ac:dyDescent="0.25">
      <c r="A2039" s="122">
        <v>56256</v>
      </c>
      <c r="B2039" s="65" t="s">
        <v>182</v>
      </c>
      <c r="C2039" s="65" t="s">
        <v>290</v>
      </c>
      <c r="D2039" s="66">
        <v>46273</v>
      </c>
      <c r="E2039" s="67">
        <v>2.27</v>
      </c>
      <c r="F2039" s="65" t="s">
        <v>255</v>
      </c>
      <c r="G2039" s="66">
        <v>46272</v>
      </c>
      <c r="H2039">
        <v>40512229</v>
      </c>
      <c r="I2039">
        <v>10</v>
      </c>
      <c r="J2039" s="65" t="s">
        <v>2818</v>
      </c>
      <c r="K2039" s="65" t="s">
        <v>2819</v>
      </c>
      <c r="L2039" s="66">
        <v>46272</v>
      </c>
      <c r="M2039" s="65" t="s">
        <v>279</v>
      </c>
      <c r="N2039" s="65" t="s">
        <v>264</v>
      </c>
      <c r="O2039" s="65" t="s">
        <v>259</v>
      </c>
      <c r="P2039" s="66">
        <v>46273</v>
      </c>
      <c r="Q2039" s="31">
        <f t="shared" si="62"/>
        <v>766</v>
      </c>
      <c r="R2039" s="31">
        <f t="shared" si="63"/>
        <v>902</v>
      </c>
      <c r="S2039" s="29">
        <f>IF($Q2039&lt;Parâmetros!$E$19,$G2039-1,$G2039)</f>
        <v>46272</v>
      </c>
    </row>
    <row r="2040" spans="1:19" ht="15" customHeight="1" x14ac:dyDescent="0.25">
      <c r="A2040" s="122">
        <v>56256</v>
      </c>
      <c r="B2040" s="65" t="s">
        <v>182</v>
      </c>
      <c r="C2040" s="65" t="s">
        <v>290</v>
      </c>
      <c r="D2040" s="66">
        <v>46274</v>
      </c>
      <c r="E2040" s="67">
        <v>0.67</v>
      </c>
      <c r="F2040" s="65" t="s">
        <v>255</v>
      </c>
      <c r="G2040" s="66">
        <v>46273</v>
      </c>
      <c r="H2040">
        <v>40512214</v>
      </c>
      <c r="I2040">
        <v>10</v>
      </c>
      <c r="J2040" s="65" t="s">
        <v>2800</v>
      </c>
      <c r="K2040" s="65" t="s">
        <v>2986</v>
      </c>
      <c r="L2040" s="66">
        <v>46273</v>
      </c>
      <c r="M2040" s="65" t="s">
        <v>258</v>
      </c>
      <c r="N2040" s="65" t="s">
        <v>264</v>
      </c>
      <c r="O2040" s="65" t="s">
        <v>259</v>
      </c>
      <c r="P2040" s="66">
        <v>46274</v>
      </c>
      <c r="Q2040" s="31">
        <f t="shared" ref="Q2040:Q2102" si="64">IFERROR(VALUE(LEFT($J2040,2))*60+VALUE(MID($J2040,4,2)),9999)</f>
        <v>440</v>
      </c>
      <c r="R2040" s="31">
        <f t="shared" ref="R2040:R2102" si="65">IFERROR(VALUE(LEFT($K2040,2))*60+VALUE(MID($K2040,4,2)),"")</f>
        <v>480</v>
      </c>
      <c r="S2040" s="29">
        <f>IF($Q2040&lt;Parâmetros!$E$19,$G2040-1,$G2040)</f>
        <v>46273</v>
      </c>
    </row>
    <row r="2041" spans="1:19" ht="15" customHeight="1" x14ac:dyDescent="0.25">
      <c r="A2041" s="122">
        <v>56256</v>
      </c>
      <c r="B2041" s="65" t="s">
        <v>182</v>
      </c>
      <c r="C2041" s="65" t="s">
        <v>290</v>
      </c>
      <c r="D2041" s="66">
        <v>46274</v>
      </c>
      <c r="E2041" s="67">
        <v>0.49</v>
      </c>
      <c r="F2041" s="65" t="s">
        <v>255</v>
      </c>
      <c r="G2041" s="66">
        <v>46273</v>
      </c>
      <c r="H2041">
        <v>40512213</v>
      </c>
      <c r="I2041">
        <v>10</v>
      </c>
      <c r="J2041" s="65" t="s">
        <v>2987</v>
      </c>
      <c r="K2041" s="65" t="s">
        <v>2988</v>
      </c>
      <c r="L2041" s="66">
        <v>46273</v>
      </c>
      <c r="M2041" s="65" t="s">
        <v>258</v>
      </c>
      <c r="N2041" s="65" t="s">
        <v>264</v>
      </c>
      <c r="O2041" s="65" t="s">
        <v>259</v>
      </c>
      <c r="P2041" s="66">
        <v>46274</v>
      </c>
      <c r="Q2041" s="31">
        <f t="shared" si="64"/>
        <v>481</v>
      </c>
      <c r="R2041" s="31">
        <f t="shared" si="65"/>
        <v>510</v>
      </c>
      <c r="S2041" s="29">
        <f>IF($Q2041&lt;Parâmetros!$E$19,$G2041-1,$G2041)</f>
        <v>46273</v>
      </c>
    </row>
    <row r="2042" spans="1:19" ht="15" customHeight="1" x14ac:dyDescent="0.25">
      <c r="A2042" s="122">
        <v>56256</v>
      </c>
      <c r="B2042" s="65" t="s">
        <v>182</v>
      </c>
      <c r="C2042" s="65" t="s">
        <v>290</v>
      </c>
      <c r="D2042" s="66">
        <v>46274</v>
      </c>
      <c r="E2042" s="67">
        <v>0.49</v>
      </c>
      <c r="F2042" s="65" t="s">
        <v>255</v>
      </c>
      <c r="G2042" s="66">
        <v>46273</v>
      </c>
      <c r="H2042">
        <v>40512212</v>
      </c>
      <c r="I2042">
        <v>10</v>
      </c>
      <c r="J2042" s="65" t="s">
        <v>2989</v>
      </c>
      <c r="K2042" s="65" t="s">
        <v>2990</v>
      </c>
      <c r="L2042" s="66">
        <v>46273</v>
      </c>
      <c r="M2042" s="65" t="s">
        <v>258</v>
      </c>
      <c r="N2042" s="65" t="s">
        <v>264</v>
      </c>
      <c r="O2042" s="65" t="s">
        <v>259</v>
      </c>
      <c r="P2042" s="66">
        <v>46274</v>
      </c>
      <c r="Q2042" s="31">
        <f t="shared" si="64"/>
        <v>511</v>
      </c>
      <c r="R2042" s="31">
        <f t="shared" si="65"/>
        <v>540</v>
      </c>
      <c r="S2042" s="29">
        <f>IF($Q2042&lt;Parâmetros!$E$19,$G2042-1,$G2042)</f>
        <v>46273</v>
      </c>
    </row>
    <row r="2043" spans="1:19" ht="15" customHeight="1" x14ac:dyDescent="0.25">
      <c r="A2043" s="122">
        <v>56256</v>
      </c>
      <c r="B2043" s="65" t="s">
        <v>182</v>
      </c>
      <c r="C2043" s="65" t="s">
        <v>290</v>
      </c>
      <c r="D2043" s="66">
        <v>46274</v>
      </c>
      <c r="E2043" s="67">
        <v>0.49</v>
      </c>
      <c r="F2043" s="65" t="s">
        <v>255</v>
      </c>
      <c r="G2043" s="66">
        <v>46273</v>
      </c>
      <c r="H2043">
        <v>40512201</v>
      </c>
      <c r="I2043">
        <v>10</v>
      </c>
      <c r="J2043" s="65" t="s">
        <v>2991</v>
      </c>
      <c r="K2043" s="65" t="s">
        <v>2992</v>
      </c>
      <c r="L2043" s="66">
        <v>46273</v>
      </c>
      <c r="M2043" s="65" t="s">
        <v>258</v>
      </c>
      <c r="N2043" s="65" t="s">
        <v>264</v>
      </c>
      <c r="O2043" s="65" t="s">
        <v>259</v>
      </c>
      <c r="P2043" s="66">
        <v>46274</v>
      </c>
      <c r="Q2043" s="31">
        <f t="shared" si="64"/>
        <v>541</v>
      </c>
      <c r="R2043" s="31">
        <f t="shared" si="65"/>
        <v>570</v>
      </c>
      <c r="S2043" s="29">
        <f>IF($Q2043&lt;Parâmetros!$E$19,$G2043-1,$G2043)</f>
        <v>46273</v>
      </c>
    </row>
    <row r="2044" spans="1:19" ht="15" customHeight="1" x14ac:dyDescent="0.25">
      <c r="A2044" s="122">
        <v>56256</v>
      </c>
      <c r="B2044" s="65" t="s">
        <v>182</v>
      </c>
      <c r="C2044" s="65" t="s">
        <v>290</v>
      </c>
      <c r="D2044" s="66">
        <v>46274</v>
      </c>
      <c r="E2044" s="67">
        <v>0.82</v>
      </c>
      <c r="F2044" s="65" t="s">
        <v>255</v>
      </c>
      <c r="G2044" s="66">
        <v>46273</v>
      </c>
      <c r="H2044">
        <v>40512194</v>
      </c>
      <c r="I2044">
        <v>10</v>
      </c>
      <c r="J2044" s="65" t="s">
        <v>2993</v>
      </c>
      <c r="K2044" s="65" t="s">
        <v>2994</v>
      </c>
      <c r="L2044" s="66">
        <v>46273</v>
      </c>
      <c r="M2044" s="65" t="s">
        <v>258</v>
      </c>
      <c r="N2044" s="65" t="s">
        <v>264</v>
      </c>
      <c r="O2044" s="65" t="s">
        <v>259</v>
      </c>
      <c r="P2044" s="66">
        <v>46274</v>
      </c>
      <c r="Q2044" s="31">
        <f t="shared" si="64"/>
        <v>571</v>
      </c>
      <c r="R2044" s="31">
        <f t="shared" si="65"/>
        <v>620</v>
      </c>
      <c r="S2044" s="29">
        <f>IF($Q2044&lt;Parâmetros!$E$19,$G2044-1,$G2044)</f>
        <v>46273</v>
      </c>
    </row>
    <row r="2045" spans="1:19" ht="15" customHeight="1" x14ac:dyDescent="0.25">
      <c r="A2045" s="122">
        <v>56256</v>
      </c>
      <c r="B2045" s="65" t="s">
        <v>182</v>
      </c>
      <c r="C2045" s="65" t="s">
        <v>290</v>
      </c>
      <c r="D2045" s="66">
        <v>46274</v>
      </c>
      <c r="E2045" s="67">
        <v>1.1499999999999999</v>
      </c>
      <c r="F2045" s="65" t="s">
        <v>255</v>
      </c>
      <c r="G2045" s="66">
        <v>46273</v>
      </c>
      <c r="H2045">
        <v>40512193</v>
      </c>
      <c r="I2045">
        <v>10</v>
      </c>
      <c r="J2045" s="65" t="s">
        <v>2995</v>
      </c>
      <c r="K2045" s="65" t="s">
        <v>710</v>
      </c>
      <c r="L2045" s="66">
        <v>46273</v>
      </c>
      <c r="M2045" s="65" t="s">
        <v>258</v>
      </c>
      <c r="N2045" s="65" t="s">
        <v>264</v>
      </c>
      <c r="O2045" s="65" t="s">
        <v>259</v>
      </c>
      <c r="P2045" s="66">
        <v>46274</v>
      </c>
      <c r="Q2045" s="31">
        <f t="shared" si="64"/>
        <v>621</v>
      </c>
      <c r="R2045" s="31">
        <f t="shared" si="65"/>
        <v>690</v>
      </c>
      <c r="S2045" s="29">
        <f>IF($Q2045&lt;Parâmetros!$E$19,$G2045-1,$G2045)</f>
        <v>46273</v>
      </c>
    </row>
    <row r="2046" spans="1:19" ht="15" customHeight="1" x14ac:dyDescent="0.25">
      <c r="A2046" s="122">
        <v>56256</v>
      </c>
      <c r="B2046" s="65" t="s">
        <v>182</v>
      </c>
      <c r="C2046" s="65" t="s">
        <v>290</v>
      </c>
      <c r="D2046" s="66">
        <v>46274</v>
      </c>
      <c r="E2046" s="67">
        <v>0.69</v>
      </c>
      <c r="F2046" s="65" t="s">
        <v>255</v>
      </c>
      <c r="G2046" s="66">
        <v>46273</v>
      </c>
      <c r="H2046">
        <v>40512188</v>
      </c>
      <c r="I2046">
        <v>10</v>
      </c>
      <c r="J2046" s="65" t="s">
        <v>2996</v>
      </c>
      <c r="K2046" s="65" t="s">
        <v>2997</v>
      </c>
      <c r="L2046" s="66">
        <v>46273</v>
      </c>
      <c r="M2046" s="65" t="s">
        <v>258</v>
      </c>
      <c r="N2046" s="65" t="s">
        <v>264</v>
      </c>
      <c r="O2046" s="65" t="s">
        <v>259</v>
      </c>
      <c r="P2046" s="66">
        <v>46274</v>
      </c>
      <c r="Q2046" s="31">
        <f t="shared" si="64"/>
        <v>754</v>
      </c>
      <c r="R2046" s="31">
        <f t="shared" si="65"/>
        <v>795</v>
      </c>
      <c r="S2046" s="29">
        <f>IF($Q2046&lt;Parâmetros!$E$19,$G2046-1,$G2046)</f>
        <v>46273</v>
      </c>
    </row>
    <row r="2047" spans="1:19" ht="15" customHeight="1" x14ac:dyDescent="0.25">
      <c r="A2047" s="122">
        <v>56256</v>
      </c>
      <c r="B2047" s="65" t="s">
        <v>182</v>
      </c>
      <c r="C2047" s="65" t="s">
        <v>290</v>
      </c>
      <c r="D2047" s="66">
        <v>46274</v>
      </c>
      <c r="E2047" s="67">
        <v>0.72</v>
      </c>
      <c r="F2047" s="65" t="s">
        <v>255</v>
      </c>
      <c r="G2047" s="66">
        <v>46273</v>
      </c>
      <c r="H2047">
        <v>40512187</v>
      </c>
      <c r="I2047">
        <v>10</v>
      </c>
      <c r="J2047" s="65" t="s">
        <v>2998</v>
      </c>
      <c r="K2047" s="65" t="s">
        <v>2239</v>
      </c>
      <c r="L2047" s="66">
        <v>46273</v>
      </c>
      <c r="M2047" s="65" t="s">
        <v>258</v>
      </c>
      <c r="N2047" s="65" t="s">
        <v>264</v>
      </c>
      <c r="O2047" s="65" t="s">
        <v>259</v>
      </c>
      <c r="P2047" s="66">
        <v>46274</v>
      </c>
      <c r="Q2047" s="31">
        <f t="shared" si="64"/>
        <v>796</v>
      </c>
      <c r="R2047" s="31">
        <f t="shared" si="65"/>
        <v>840</v>
      </c>
      <c r="S2047" s="29">
        <f>IF($Q2047&lt;Parâmetros!$E$19,$G2047-1,$G2047)</f>
        <v>46273</v>
      </c>
    </row>
    <row r="2048" spans="1:19" ht="15" customHeight="1" x14ac:dyDescent="0.25">
      <c r="A2048" s="122">
        <v>56256</v>
      </c>
      <c r="B2048" s="65" t="s">
        <v>182</v>
      </c>
      <c r="C2048" s="65" t="s">
        <v>290</v>
      </c>
      <c r="D2048" s="66">
        <v>46274</v>
      </c>
      <c r="E2048" s="67">
        <v>0.47</v>
      </c>
      <c r="F2048" s="65" t="s">
        <v>255</v>
      </c>
      <c r="G2048" s="66">
        <v>46273</v>
      </c>
      <c r="H2048">
        <v>40512186</v>
      </c>
      <c r="I2048">
        <v>10</v>
      </c>
      <c r="J2048" s="65" t="s">
        <v>2999</v>
      </c>
      <c r="K2048" s="65" t="s">
        <v>3000</v>
      </c>
      <c r="L2048" s="66">
        <v>46273</v>
      </c>
      <c r="M2048" s="65" t="s">
        <v>258</v>
      </c>
      <c r="N2048" s="65" t="s">
        <v>264</v>
      </c>
      <c r="O2048" s="65" t="s">
        <v>259</v>
      </c>
      <c r="P2048" s="66">
        <v>46274</v>
      </c>
      <c r="Q2048" s="31">
        <f t="shared" si="64"/>
        <v>841</v>
      </c>
      <c r="R2048" s="31">
        <f t="shared" si="65"/>
        <v>870</v>
      </c>
      <c r="S2048" s="29">
        <f>IF($Q2048&lt;Parâmetros!$E$19,$G2048-1,$G2048)</f>
        <v>46273</v>
      </c>
    </row>
    <row r="2049" spans="1:19" ht="15" customHeight="1" x14ac:dyDescent="0.25">
      <c r="A2049" s="122">
        <v>56256</v>
      </c>
      <c r="B2049" s="65" t="s">
        <v>182</v>
      </c>
      <c r="C2049" s="65" t="s">
        <v>290</v>
      </c>
      <c r="D2049" s="66">
        <v>46274</v>
      </c>
      <c r="E2049" s="67">
        <v>0.49</v>
      </c>
      <c r="F2049" s="65" t="s">
        <v>255</v>
      </c>
      <c r="G2049" s="66">
        <v>46273</v>
      </c>
      <c r="H2049">
        <v>40512159</v>
      </c>
      <c r="I2049">
        <v>10</v>
      </c>
      <c r="J2049" s="65" t="s">
        <v>3001</v>
      </c>
      <c r="K2049" s="65" t="s">
        <v>3002</v>
      </c>
      <c r="L2049" s="66">
        <v>46273</v>
      </c>
      <c r="M2049" s="65" t="s">
        <v>258</v>
      </c>
      <c r="N2049" s="65" t="s">
        <v>264</v>
      </c>
      <c r="O2049" s="65" t="s">
        <v>259</v>
      </c>
      <c r="P2049" s="66">
        <v>46274</v>
      </c>
      <c r="Q2049" s="31">
        <f t="shared" si="64"/>
        <v>871</v>
      </c>
      <c r="R2049" s="31">
        <f t="shared" si="65"/>
        <v>900</v>
      </c>
      <c r="S2049" s="29">
        <f>IF($Q2049&lt;Parâmetros!$E$19,$G2049-1,$G2049)</f>
        <v>46273</v>
      </c>
    </row>
    <row r="2050" spans="1:19" ht="15" customHeight="1" x14ac:dyDescent="0.25">
      <c r="A2050" s="122">
        <v>56256</v>
      </c>
      <c r="B2050" s="65" t="s">
        <v>182</v>
      </c>
      <c r="C2050" s="65" t="s">
        <v>290</v>
      </c>
      <c r="D2050" s="66">
        <v>46274</v>
      </c>
      <c r="E2050" s="67">
        <v>0.55000000000000004</v>
      </c>
      <c r="F2050" s="65" t="s">
        <v>255</v>
      </c>
      <c r="G2050" s="66">
        <v>46273</v>
      </c>
      <c r="H2050">
        <v>40512158</v>
      </c>
      <c r="I2050">
        <v>10</v>
      </c>
      <c r="J2050" s="65" t="s">
        <v>3003</v>
      </c>
      <c r="K2050" s="65" t="s">
        <v>3004</v>
      </c>
      <c r="L2050" s="66">
        <v>46273</v>
      </c>
      <c r="M2050" s="65" t="s">
        <v>258</v>
      </c>
      <c r="N2050" s="65" t="s">
        <v>264</v>
      </c>
      <c r="O2050" s="65" t="s">
        <v>259</v>
      </c>
      <c r="P2050" s="66">
        <v>46274</v>
      </c>
      <c r="Q2050" s="31">
        <f t="shared" si="64"/>
        <v>902</v>
      </c>
      <c r="R2050" s="31">
        <f t="shared" si="65"/>
        <v>935</v>
      </c>
      <c r="S2050" s="29">
        <f>IF($Q2050&lt;Parâmetros!$E$19,$G2050-1,$G2050)</f>
        <v>46273</v>
      </c>
    </row>
    <row r="2051" spans="1:19" ht="15" customHeight="1" x14ac:dyDescent="0.25">
      <c r="A2051" s="122">
        <v>56256</v>
      </c>
      <c r="B2051" s="65" t="s">
        <v>182</v>
      </c>
      <c r="C2051" s="65" t="s">
        <v>290</v>
      </c>
      <c r="D2051" s="66">
        <v>46274</v>
      </c>
      <c r="E2051" s="67">
        <v>0.74</v>
      </c>
      <c r="F2051" s="65" t="s">
        <v>255</v>
      </c>
      <c r="G2051" s="66">
        <v>46273</v>
      </c>
      <c r="H2051">
        <v>40512157</v>
      </c>
      <c r="I2051">
        <v>10</v>
      </c>
      <c r="J2051" s="65" t="s">
        <v>3005</v>
      </c>
      <c r="K2051" s="65" t="s">
        <v>3006</v>
      </c>
      <c r="L2051" s="66">
        <v>46273</v>
      </c>
      <c r="M2051" s="65" t="s">
        <v>258</v>
      </c>
      <c r="N2051" s="65" t="s">
        <v>264</v>
      </c>
      <c r="O2051" s="65" t="s">
        <v>259</v>
      </c>
      <c r="P2051" s="66">
        <v>46274</v>
      </c>
      <c r="Q2051" s="31">
        <f t="shared" si="64"/>
        <v>936</v>
      </c>
      <c r="R2051" s="31">
        <f t="shared" si="65"/>
        <v>980</v>
      </c>
      <c r="S2051" s="29">
        <f>IF($Q2051&lt;Parâmetros!$E$19,$G2051-1,$G2051)</f>
        <v>46273</v>
      </c>
    </row>
    <row r="2052" spans="1:19" ht="15" customHeight="1" x14ac:dyDescent="0.25">
      <c r="A2052" s="122">
        <v>56256</v>
      </c>
      <c r="B2052" s="65" t="s">
        <v>182</v>
      </c>
      <c r="C2052" s="65" t="s">
        <v>290</v>
      </c>
      <c r="D2052" s="66">
        <v>46276</v>
      </c>
      <c r="E2052" s="67">
        <v>2.17</v>
      </c>
      <c r="F2052" s="65" t="s">
        <v>255</v>
      </c>
      <c r="G2052" s="66">
        <v>46274</v>
      </c>
      <c r="H2052">
        <v>40513291</v>
      </c>
      <c r="I2052">
        <v>10</v>
      </c>
      <c r="J2052" s="65" t="s">
        <v>3525</v>
      </c>
      <c r="K2052" s="65" t="s">
        <v>3526</v>
      </c>
      <c r="L2052" s="66">
        <v>46274</v>
      </c>
      <c r="M2052" s="65" t="s">
        <v>261</v>
      </c>
      <c r="N2052">
        <v>3010883</v>
      </c>
      <c r="O2052" s="65" t="s">
        <v>259</v>
      </c>
      <c r="P2052" s="66">
        <v>46276</v>
      </c>
      <c r="Q2052" s="31">
        <f t="shared" si="64"/>
        <v>440</v>
      </c>
      <c r="R2052" s="31">
        <f t="shared" si="65"/>
        <v>570</v>
      </c>
      <c r="S2052" s="29">
        <f>IF($Q2052&lt;Parâmetros!$E$19,$G2052-1,$G2052)</f>
        <v>46274</v>
      </c>
    </row>
    <row r="2053" spans="1:19" ht="15" customHeight="1" x14ac:dyDescent="0.25">
      <c r="A2053" s="122">
        <v>56256</v>
      </c>
      <c r="B2053" s="65" t="s">
        <v>182</v>
      </c>
      <c r="C2053" s="65" t="s">
        <v>290</v>
      </c>
      <c r="D2053" s="66">
        <v>46276</v>
      </c>
      <c r="E2053" s="67">
        <v>1.99</v>
      </c>
      <c r="F2053" s="65" t="s">
        <v>255</v>
      </c>
      <c r="G2053" s="66">
        <v>46274</v>
      </c>
      <c r="H2053">
        <v>40473865</v>
      </c>
      <c r="I2053">
        <v>10</v>
      </c>
      <c r="J2053" s="65" t="s">
        <v>3527</v>
      </c>
      <c r="K2053" s="65" t="s">
        <v>1491</v>
      </c>
      <c r="L2053" s="66">
        <v>46274</v>
      </c>
      <c r="M2053" s="65" t="s">
        <v>261</v>
      </c>
      <c r="N2053">
        <v>3002630</v>
      </c>
      <c r="O2053" s="65" t="s">
        <v>259</v>
      </c>
      <c r="P2053" s="66">
        <v>46276</v>
      </c>
      <c r="Q2053" s="31">
        <f t="shared" si="64"/>
        <v>571</v>
      </c>
      <c r="R2053" s="31">
        <f t="shared" si="65"/>
        <v>690</v>
      </c>
      <c r="S2053" s="29">
        <f>IF($Q2053&lt;Parâmetros!$E$19,$G2053-1,$G2053)</f>
        <v>46274</v>
      </c>
    </row>
    <row r="2054" spans="1:19" ht="15" customHeight="1" x14ac:dyDescent="0.25">
      <c r="A2054" s="122">
        <v>56256</v>
      </c>
      <c r="B2054" s="65" t="s">
        <v>182</v>
      </c>
      <c r="C2054" s="65" t="s">
        <v>290</v>
      </c>
      <c r="D2054" s="66">
        <v>46276</v>
      </c>
      <c r="E2054" s="67">
        <v>3.78</v>
      </c>
      <c r="F2054" s="65" t="s">
        <v>255</v>
      </c>
      <c r="G2054" s="66">
        <v>46274</v>
      </c>
      <c r="H2054">
        <v>40514101</v>
      </c>
      <c r="I2054">
        <v>10</v>
      </c>
      <c r="J2054" s="65" t="s">
        <v>454</v>
      </c>
      <c r="K2054" s="65" t="s">
        <v>3528</v>
      </c>
      <c r="L2054" s="66">
        <v>46274</v>
      </c>
      <c r="M2054" s="65" t="s">
        <v>261</v>
      </c>
      <c r="N2054">
        <v>3007360</v>
      </c>
      <c r="O2054" s="65" t="s">
        <v>259</v>
      </c>
      <c r="P2054" s="66">
        <v>46276</v>
      </c>
      <c r="Q2054" s="31">
        <f t="shared" si="64"/>
        <v>753</v>
      </c>
      <c r="R2054" s="31">
        <f t="shared" si="65"/>
        <v>980</v>
      </c>
      <c r="S2054" s="29">
        <f>IF($Q2054&lt;Parâmetros!$E$19,$G2054-1,$G2054)</f>
        <v>46274</v>
      </c>
    </row>
    <row r="2055" spans="1:19" ht="15" customHeight="1" x14ac:dyDescent="0.25">
      <c r="A2055" s="122">
        <v>56256</v>
      </c>
      <c r="B2055" s="65" t="s">
        <v>182</v>
      </c>
      <c r="C2055" s="65" t="s">
        <v>290</v>
      </c>
      <c r="D2055" s="66">
        <v>46276</v>
      </c>
      <c r="E2055" s="67">
        <v>0.84</v>
      </c>
      <c r="F2055" s="65" t="s">
        <v>255</v>
      </c>
      <c r="G2055" s="66">
        <v>46275</v>
      </c>
      <c r="H2055">
        <v>40512217</v>
      </c>
      <c r="I2055">
        <v>10</v>
      </c>
      <c r="J2055" s="65" t="s">
        <v>3529</v>
      </c>
      <c r="K2055" s="65" t="s">
        <v>3530</v>
      </c>
      <c r="L2055" s="66">
        <v>46275</v>
      </c>
      <c r="M2055" s="65" t="s">
        <v>258</v>
      </c>
      <c r="N2055" s="65" t="s">
        <v>264</v>
      </c>
      <c r="O2055" s="65" t="s">
        <v>259</v>
      </c>
      <c r="P2055" s="66">
        <v>46276</v>
      </c>
      <c r="Q2055" s="31">
        <f t="shared" si="64"/>
        <v>440</v>
      </c>
      <c r="R2055" s="31">
        <f t="shared" si="65"/>
        <v>490</v>
      </c>
      <c r="S2055" s="29">
        <f>IF($Q2055&lt;Parâmetros!$E$19,$G2055-1,$G2055)</f>
        <v>46275</v>
      </c>
    </row>
    <row r="2056" spans="1:19" ht="15" customHeight="1" x14ac:dyDescent="0.25">
      <c r="A2056" s="122">
        <v>56256</v>
      </c>
      <c r="B2056" s="65" t="s">
        <v>182</v>
      </c>
      <c r="C2056" s="65" t="s">
        <v>290</v>
      </c>
      <c r="D2056" s="66">
        <v>46276</v>
      </c>
      <c r="E2056" s="67">
        <v>0.99</v>
      </c>
      <c r="F2056" s="65" t="s">
        <v>255</v>
      </c>
      <c r="G2056" s="66">
        <v>46275</v>
      </c>
      <c r="H2056">
        <v>40512218</v>
      </c>
      <c r="I2056">
        <v>10</v>
      </c>
      <c r="J2056" s="65" t="s">
        <v>3531</v>
      </c>
      <c r="K2056" s="65" t="s">
        <v>3532</v>
      </c>
      <c r="L2056" s="66">
        <v>46275</v>
      </c>
      <c r="M2056" s="65" t="s">
        <v>258</v>
      </c>
      <c r="N2056" s="65" t="s">
        <v>264</v>
      </c>
      <c r="O2056" s="65" t="s">
        <v>259</v>
      </c>
      <c r="P2056" s="66">
        <v>46276</v>
      </c>
      <c r="Q2056" s="31">
        <f t="shared" si="64"/>
        <v>491</v>
      </c>
      <c r="R2056" s="31">
        <f t="shared" si="65"/>
        <v>550</v>
      </c>
      <c r="S2056" s="29">
        <f>IF($Q2056&lt;Parâmetros!$E$19,$G2056-1,$G2056)</f>
        <v>46275</v>
      </c>
    </row>
    <row r="2057" spans="1:19" ht="15" customHeight="1" x14ac:dyDescent="0.25">
      <c r="A2057" s="122">
        <v>56256</v>
      </c>
      <c r="B2057" s="65" t="s">
        <v>182</v>
      </c>
      <c r="C2057" s="65" t="s">
        <v>290</v>
      </c>
      <c r="D2057" s="66">
        <v>46276</v>
      </c>
      <c r="E2057" s="67">
        <v>1.1499999999999999</v>
      </c>
      <c r="F2057" s="65" t="s">
        <v>255</v>
      </c>
      <c r="G2057" s="66">
        <v>46275</v>
      </c>
      <c r="H2057">
        <v>40512219</v>
      </c>
      <c r="I2057">
        <v>10</v>
      </c>
      <c r="J2057" s="65" t="s">
        <v>3533</v>
      </c>
      <c r="K2057" s="65" t="s">
        <v>3534</v>
      </c>
      <c r="L2057" s="66">
        <v>46275</v>
      </c>
      <c r="M2057" s="65" t="s">
        <v>258</v>
      </c>
      <c r="N2057" s="65" t="s">
        <v>264</v>
      </c>
      <c r="O2057" s="65" t="s">
        <v>259</v>
      </c>
      <c r="P2057" s="66">
        <v>46276</v>
      </c>
      <c r="Q2057" s="31">
        <f t="shared" si="64"/>
        <v>551</v>
      </c>
      <c r="R2057" s="31">
        <f t="shared" si="65"/>
        <v>620</v>
      </c>
      <c r="S2057" s="29">
        <f>IF($Q2057&lt;Parâmetros!$E$19,$G2057-1,$G2057)</f>
        <v>46275</v>
      </c>
    </row>
    <row r="2058" spans="1:19" ht="15" customHeight="1" x14ac:dyDescent="0.25">
      <c r="A2058" s="122">
        <v>56256</v>
      </c>
      <c r="B2058" s="65" t="s">
        <v>182</v>
      </c>
      <c r="C2058" s="65" t="s">
        <v>290</v>
      </c>
      <c r="D2058" s="66">
        <v>46276</v>
      </c>
      <c r="E2058" s="67">
        <v>1.1499999999999999</v>
      </c>
      <c r="F2058" s="65" t="s">
        <v>255</v>
      </c>
      <c r="G2058" s="66">
        <v>46275</v>
      </c>
      <c r="H2058">
        <v>40512224</v>
      </c>
      <c r="I2058">
        <v>10</v>
      </c>
      <c r="J2058" s="65" t="s">
        <v>3535</v>
      </c>
      <c r="K2058" s="65" t="s">
        <v>3536</v>
      </c>
      <c r="L2058" s="66">
        <v>46275</v>
      </c>
      <c r="M2058" s="65" t="s">
        <v>258</v>
      </c>
      <c r="N2058" s="65" t="s">
        <v>264</v>
      </c>
      <c r="O2058" s="65" t="s">
        <v>259</v>
      </c>
      <c r="P2058" s="66">
        <v>46276</v>
      </c>
      <c r="Q2058" s="31">
        <f t="shared" si="64"/>
        <v>621</v>
      </c>
      <c r="R2058" s="31">
        <f t="shared" si="65"/>
        <v>690</v>
      </c>
      <c r="S2058" s="29">
        <f>IF($Q2058&lt;Parâmetros!$E$19,$G2058-1,$G2058)</f>
        <v>46275</v>
      </c>
    </row>
    <row r="2059" spans="1:19" ht="15" customHeight="1" x14ac:dyDescent="0.25">
      <c r="A2059" s="122">
        <v>56256</v>
      </c>
      <c r="B2059" s="65" t="s">
        <v>182</v>
      </c>
      <c r="C2059" s="65" t="s">
        <v>290</v>
      </c>
      <c r="D2059" s="66">
        <v>46276</v>
      </c>
      <c r="E2059" s="67">
        <v>24.42</v>
      </c>
      <c r="F2059" s="65" t="s">
        <v>255</v>
      </c>
      <c r="G2059" s="66">
        <v>46275</v>
      </c>
      <c r="H2059">
        <v>40513031</v>
      </c>
      <c r="I2059">
        <v>30</v>
      </c>
      <c r="J2059" s="65" t="s">
        <v>3537</v>
      </c>
      <c r="K2059" s="65" t="s">
        <v>2356</v>
      </c>
      <c r="L2059" s="66">
        <v>46276</v>
      </c>
      <c r="M2059" s="65" t="s">
        <v>261</v>
      </c>
      <c r="N2059">
        <v>3010780</v>
      </c>
      <c r="O2059" s="65" t="s">
        <v>259</v>
      </c>
      <c r="P2059" s="66">
        <v>46276</v>
      </c>
      <c r="Q2059" s="31">
        <f t="shared" si="64"/>
        <v>755</v>
      </c>
      <c r="R2059" s="31">
        <f t="shared" si="65"/>
        <v>780</v>
      </c>
      <c r="S2059" s="29">
        <f>IF($Q2059&lt;Parâmetros!$E$19,$G2059-1,$G2059)</f>
        <v>46275</v>
      </c>
    </row>
    <row r="2060" spans="1:19" ht="15" customHeight="1" x14ac:dyDescent="0.25">
      <c r="A2060" s="122">
        <v>56256</v>
      </c>
      <c r="B2060" s="65" t="s">
        <v>182</v>
      </c>
      <c r="C2060" s="65" t="s">
        <v>290</v>
      </c>
      <c r="D2060" s="66">
        <v>46276</v>
      </c>
      <c r="E2060" s="67">
        <v>-24.42</v>
      </c>
      <c r="F2060" s="65" t="s">
        <v>255</v>
      </c>
      <c r="G2060" s="66">
        <v>46275</v>
      </c>
      <c r="H2060">
        <v>40513031</v>
      </c>
      <c r="I2060">
        <v>30</v>
      </c>
      <c r="J2060" s="65" t="s">
        <v>3537</v>
      </c>
      <c r="K2060" s="65" t="s">
        <v>2356</v>
      </c>
      <c r="L2060" s="66">
        <v>46276</v>
      </c>
      <c r="M2060" s="65" t="s">
        <v>261</v>
      </c>
      <c r="N2060">
        <v>3010780</v>
      </c>
      <c r="O2060" s="65" t="s">
        <v>259</v>
      </c>
      <c r="P2060" s="66">
        <v>46276</v>
      </c>
      <c r="Q2060" s="31">
        <f t="shared" si="64"/>
        <v>755</v>
      </c>
      <c r="R2060" s="31">
        <f t="shared" si="65"/>
        <v>780</v>
      </c>
      <c r="S2060" s="29">
        <f>IF($Q2060&lt;Parâmetros!$E$19,$G2060-1,$G2060)</f>
        <v>46275</v>
      </c>
    </row>
    <row r="2061" spans="1:19" ht="15" customHeight="1" x14ac:dyDescent="0.25">
      <c r="A2061" s="122">
        <v>56256</v>
      </c>
      <c r="B2061" s="65" t="s">
        <v>182</v>
      </c>
      <c r="C2061" s="65" t="s">
        <v>290</v>
      </c>
      <c r="D2061" s="66">
        <v>46276</v>
      </c>
      <c r="E2061" s="67">
        <v>0.49</v>
      </c>
      <c r="F2061" s="65" t="s">
        <v>255</v>
      </c>
      <c r="G2061" s="66">
        <v>46275</v>
      </c>
      <c r="H2061">
        <v>40512127</v>
      </c>
      <c r="I2061">
        <v>10</v>
      </c>
      <c r="J2061" s="65" t="s">
        <v>3538</v>
      </c>
      <c r="K2061" s="65" t="s">
        <v>3539</v>
      </c>
      <c r="L2061" s="66">
        <v>46275</v>
      </c>
      <c r="M2061" s="65" t="s">
        <v>258</v>
      </c>
      <c r="N2061" s="65" t="s">
        <v>264</v>
      </c>
      <c r="O2061" s="65" t="s">
        <v>259</v>
      </c>
      <c r="P2061" s="66">
        <v>46276</v>
      </c>
      <c r="Q2061" s="31">
        <f t="shared" si="64"/>
        <v>781</v>
      </c>
      <c r="R2061" s="31">
        <f t="shared" si="65"/>
        <v>810</v>
      </c>
      <c r="S2061" s="29">
        <f>IF($Q2061&lt;Parâmetros!$E$19,$G2061-1,$G2061)</f>
        <v>46275</v>
      </c>
    </row>
    <row r="2062" spans="1:19" ht="15" customHeight="1" x14ac:dyDescent="0.25">
      <c r="A2062" s="122">
        <v>56256</v>
      </c>
      <c r="B2062" s="65" t="s">
        <v>182</v>
      </c>
      <c r="C2062" s="65" t="s">
        <v>290</v>
      </c>
      <c r="D2062" s="66">
        <v>46276</v>
      </c>
      <c r="E2062" s="67">
        <v>0.48</v>
      </c>
      <c r="F2062" s="65" t="s">
        <v>255</v>
      </c>
      <c r="G2062" s="66">
        <v>46275</v>
      </c>
      <c r="H2062">
        <v>40512128</v>
      </c>
      <c r="I2062">
        <v>10</v>
      </c>
      <c r="J2062" s="65" t="s">
        <v>3540</v>
      </c>
      <c r="K2062" s="65" t="s">
        <v>1514</v>
      </c>
      <c r="L2062" s="66">
        <v>46275</v>
      </c>
      <c r="M2062" s="65" t="s">
        <v>258</v>
      </c>
      <c r="N2062" s="65" t="s">
        <v>264</v>
      </c>
      <c r="O2062" s="65" t="s">
        <v>259</v>
      </c>
      <c r="P2062" s="66">
        <v>46276</v>
      </c>
      <c r="Q2062" s="31">
        <f t="shared" si="64"/>
        <v>811</v>
      </c>
      <c r="R2062" s="31">
        <f t="shared" si="65"/>
        <v>840</v>
      </c>
      <c r="S2062" s="29">
        <f>IF($Q2062&lt;Parâmetros!$E$19,$G2062-1,$G2062)</f>
        <v>46275</v>
      </c>
    </row>
    <row r="2063" spans="1:19" ht="15" customHeight="1" x14ac:dyDescent="0.25">
      <c r="A2063" s="122">
        <v>56256</v>
      </c>
      <c r="B2063" s="65" t="s">
        <v>182</v>
      </c>
      <c r="C2063" s="65" t="s">
        <v>290</v>
      </c>
      <c r="D2063" s="66">
        <v>46276</v>
      </c>
      <c r="E2063" s="67">
        <v>0.49</v>
      </c>
      <c r="F2063" s="65" t="s">
        <v>255</v>
      </c>
      <c r="G2063" s="66">
        <v>46275</v>
      </c>
      <c r="H2063">
        <v>40512129</v>
      </c>
      <c r="I2063">
        <v>10</v>
      </c>
      <c r="J2063" s="65" t="s">
        <v>3541</v>
      </c>
      <c r="K2063" s="65" t="s">
        <v>3542</v>
      </c>
      <c r="L2063" s="66">
        <v>46275</v>
      </c>
      <c r="M2063" s="65" t="s">
        <v>258</v>
      </c>
      <c r="N2063" s="65" t="s">
        <v>264</v>
      </c>
      <c r="O2063" s="65" t="s">
        <v>259</v>
      </c>
      <c r="P2063" s="66">
        <v>46276</v>
      </c>
      <c r="Q2063" s="31">
        <f t="shared" si="64"/>
        <v>841</v>
      </c>
      <c r="R2063" s="31">
        <f t="shared" si="65"/>
        <v>870</v>
      </c>
      <c r="S2063" s="29">
        <f>IF($Q2063&lt;Parâmetros!$E$19,$G2063-1,$G2063)</f>
        <v>46275</v>
      </c>
    </row>
    <row r="2064" spans="1:19" ht="15" customHeight="1" x14ac:dyDescent="0.25">
      <c r="A2064" s="122">
        <v>56256</v>
      </c>
      <c r="B2064" s="65" t="s">
        <v>182</v>
      </c>
      <c r="C2064" s="65" t="s">
        <v>290</v>
      </c>
      <c r="D2064" s="66">
        <v>46276</v>
      </c>
      <c r="E2064" s="67">
        <v>0.49</v>
      </c>
      <c r="F2064" s="65" t="s">
        <v>255</v>
      </c>
      <c r="G2064" s="66">
        <v>46275</v>
      </c>
      <c r="H2064">
        <v>40512130</v>
      </c>
      <c r="I2064">
        <v>10</v>
      </c>
      <c r="J2064" s="65" t="s">
        <v>3543</v>
      </c>
      <c r="K2064" s="65" t="s">
        <v>3544</v>
      </c>
      <c r="L2064" s="66">
        <v>46275</v>
      </c>
      <c r="M2064" s="65" t="s">
        <v>258</v>
      </c>
      <c r="N2064" s="65" t="s">
        <v>264</v>
      </c>
      <c r="O2064" s="65" t="s">
        <v>259</v>
      </c>
      <c r="P2064" s="66">
        <v>46276</v>
      </c>
      <c r="Q2064" s="31">
        <f t="shared" si="64"/>
        <v>871</v>
      </c>
      <c r="R2064" s="31">
        <f t="shared" si="65"/>
        <v>900</v>
      </c>
      <c r="S2064" s="29">
        <f>IF($Q2064&lt;Parâmetros!$E$19,$G2064-1,$G2064)</f>
        <v>46275</v>
      </c>
    </row>
    <row r="2065" spans="1:19" ht="15" customHeight="1" x14ac:dyDescent="0.25">
      <c r="A2065" s="122">
        <v>56256</v>
      </c>
      <c r="B2065" s="65" t="s">
        <v>182</v>
      </c>
      <c r="C2065" s="65" t="s">
        <v>290</v>
      </c>
      <c r="D2065" s="66">
        <v>46276</v>
      </c>
      <c r="E2065" s="67">
        <v>0.49</v>
      </c>
      <c r="F2065" s="65" t="s">
        <v>255</v>
      </c>
      <c r="G2065" s="66">
        <v>46275</v>
      </c>
      <c r="H2065">
        <v>40512143</v>
      </c>
      <c r="I2065">
        <v>10</v>
      </c>
      <c r="J2065" s="65" t="s">
        <v>3545</v>
      </c>
      <c r="K2065" s="65" t="s">
        <v>3546</v>
      </c>
      <c r="L2065" s="66">
        <v>46275</v>
      </c>
      <c r="M2065" s="65" t="s">
        <v>258</v>
      </c>
      <c r="N2065" s="65" t="s">
        <v>264</v>
      </c>
      <c r="O2065" s="65" t="s">
        <v>259</v>
      </c>
      <c r="P2065" s="66">
        <v>46276</v>
      </c>
      <c r="Q2065" s="31">
        <f t="shared" si="64"/>
        <v>901</v>
      </c>
      <c r="R2065" s="31">
        <f t="shared" si="65"/>
        <v>930</v>
      </c>
      <c r="S2065" s="29">
        <f>IF($Q2065&lt;Parâmetros!$E$19,$G2065-1,$G2065)</f>
        <v>46275</v>
      </c>
    </row>
    <row r="2066" spans="1:19" ht="15" customHeight="1" x14ac:dyDescent="0.25">
      <c r="A2066" s="122">
        <v>56256</v>
      </c>
      <c r="B2066" s="65" t="s">
        <v>182</v>
      </c>
      <c r="C2066" s="65" t="s">
        <v>290</v>
      </c>
      <c r="D2066" s="66">
        <v>46276</v>
      </c>
      <c r="E2066" s="67">
        <v>0.8</v>
      </c>
      <c r="F2066" s="65" t="s">
        <v>255</v>
      </c>
      <c r="G2066" s="66">
        <v>46275</v>
      </c>
      <c r="H2066">
        <v>40512131</v>
      </c>
      <c r="I2066">
        <v>10</v>
      </c>
      <c r="J2066" s="65" t="s">
        <v>3547</v>
      </c>
      <c r="K2066" s="65" t="s">
        <v>3548</v>
      </c>
      <c r="L2066" s="66">
        <v>46275</v>
      </c>
      <c r="M2066" s="65" t="s">
        <v>258</v>
      </c>
      <c r="N2066" s="65" t="s">
        <v>264</v>
      </c>
      <c r="O2066" s="65" t="s">
        <v>259</v>
      </c>
      <c r="P2066" s="66">
        <v>46276</v>
      </c>
      <c r="Q2066" s="31">
        <f t="shared" si="64"/>
        <v>931</v>
      </c>
      <c r="R2066" s="31">
        <f t="shared" si="65"/>
        <v>980</v>
      </c>
      <c r="S2066" s="29">
        <f>IF($Q2066&lt;Parâmetros!$E$19,$G2066-1,$G2066)</f>
        <v>46275</v>
      </c>
    </row>
    <row r="2067" spans="1:19" ht="15" customHeight="1" x14ac:dyDescent="0.25">
      <c r="A2067" s="122">
        <v>56327</v>
      </c>
      <c r="B2067" s="65" t="s">
        <v>192</v>
      </c>
      <c r="C2067" s="65" t="s">
        <v>263</v>
      </c>
      <c r="D2067" s="66">
        <v>46265</v>
      </c>
      <c r="E2067" s="67">
        <v>1.39</v>
      </c>
      <c r="F2067" s="65" t="s">
        <v>255</v>
      </c>
      <c r="G2067" s="66">
        <v>46264</v>
      </c>
      <c r="H2067">
        <v>40508123</v>
      </c>
      <c r="I2067">
        <v>10</v>
      </c>
      <c r="J2067" s="65" t="s">
        <v>499</v>
      </c>
      <c r="K2067" s="65" t="s">
        <v>362</v>
      </c>
      <c r="L2067" s="66">
        <v>46265</v>
      </c>
      <c r="M2067" s="65" t="s">
        <v>261</v>
      </c>
      <c r="N2067" s="65" t="s">
        <v>264</v>
      </c>
      <c r="O2067" s="65" t="s">
        <v>259</v>
      </c>
      <c r="P2067" s="66">
        <v>46265</v>
      </c>
      <c r="Q2067" s="31">
        <f t="shared" si="64"/>
        <v>1417</v>
      </c>
      <c r="R2067" s="31">
        <f t="shared" si="65"/>
        <v>60</v>
      </c>
      <c r="S2067" s="29">
        <f>IF($Q2067&lt;Parâmetros!$E$19,$G2067-1,$G2067)</f>
        <v>46264</v>
      </c>
    </row>
    <row r="2068" spans="1:19" ht="15" customHeight="1" x14ac:dyDescent="0.25">
      <c r="A2068" s="122">
        <v>56327</v>
      </c>
      <c r="B2068" s="65" t="s">
        <v>192</v>
      </c>
      <c r="C2068" s="65" t="s">
        <v>263</v>
      </c>
      <c r="D2068" s="66">
        <v>46265</v>
      </c>
      <c r="E2068" s="67">
        <v>2.96</v>
      </c>
      <c r="F2068" s="65" t="s">
        <v>255</v>
      </c>
      <c r="G2068" s="66">
        <v>46265</v>
      </c>
      <c r="H2068">
        <v>40510167</v>
      </c>
      <c r="I2068">
        <v>10</v>
      </c>
      <c r="J2068" s="65" t="s">
        <v>500</v>
      </c>
      <c r="K2068" s="65" t="s">
        <v>501</v>
      </c>
      <c r="L2068" s="66">
        <v>46265</v>
      </c>
      <c r="M2068" s="65" t="s">
        <v>261</v>
      </c>
      <c r="N2068" s="65" t="s">
        <v>264</v>
      </c>
      <c r="O2068" s="65" t="s">
        <v>259</v>
      </c>
      <c r="P2068" s="66">
        <v>46265</v>
      </c>
      <c r="Q2068" s="31">
        <f t="shared" si="64"/>
        <v>91</v>
      </c>
      <c r="R2068" s="31">
        <f t="shared" si="65"/>
        <v>269</v>
      </c>
      <c r="S2068" s="29">
        <f>IF($Q2068&lt;Parâmetros!$E$19,$G2068-1,$G2068)</f>
        <v>46264</v>
      </c>
    </row>
    <row r="2069" spans="1:19" ht="15" customHeight="1" x14ac:dyDescent="0.25">
      <c r="A2069" s="122">
        <v>56327</v>
      </c>
      <c r="B2069" s="65" t="s">
        <v>192</v>
      </c>
      <c r="C2069" s="65" t="s">
        <v>263</v>
      </c>
      <c r="D2069" s="66">
        <v>46265</v>
      </c>
      <c r="E2069" s="67">
        <v>1.54</v>
      </c>
      <c r="F2069" s="65" t="s">
        <v>255</v>
      </c>
      <c r="G2069" s="66">
        <v>46265</v>
      </c>
      <c r="H2069">
        <v>40510168</v>
      </c>
      <c r="I2069">
        <v>10</v>
      </c>
      <c r="J2069" s="65" t="s">
        <v>502</v>
      </c>
      <c r="K2069" s="65" t="s">
        <v>503</v>
      </c>
      <c r="L2069" s="66">
        <v>46265</v>
      </c>
      <c r="M2069" s="65" t="s">
        <v>261</v>
      </c>
      <c r="N2069">
        <v>3011570</v>
      </c>
      <c r="O2069" s="65" t="s">
        <v>259</v>
      </c>
      <c r="P2069" s="66">
        <v>46265</v>
      </c>
      <c r="Q2069" s="31">
        <f t="shared" si="64"/>
        <v>331</v>
      </c>
      <c r="R2069" s="31">
        <f t="shared" si="65"/>
        <v>423</v>
      </c>
      <c r="S2069" s="29">
        <f>IF($Q2069&lt;Parâmetros!$E$19,$G2069-1,$G2069)</f>
        <v>46264</v>
      </c>
    </row>
    <row r="2070" spans="1:19" ht="15" customHeight="1" x14ac:dyDescent="0.25">
      <c r="A2070" s="122">
        <v>56327</v>
      </c>
      <c r="B2070" s="65" t="s">
        <v>192</v>
      </c>
      <c r="C2070" s="65" t="s">
        <v>263</v>
      </c>
      <c r="D2070" s="66">
        <v>46266</v>
      </c>
      <c r="E2070" s="67">
        <v>1.92</v>
      </c>
      <c r="F2070" s="65" t="s">
        <v>255</v>
      </c>
      <c r="G2070" s="66">
        <v>46265</v>
      </c>
      <c r="H2070">
        <v>40509017</v>
      </c>
      <c r="I2070">
        <v>10</v>
      </c>
      <c r="J2070" s="65" t="s">
        <v>684</v>
      </c>
      <c r="K2070" s="65" t="s">
        <v>685</v>
      </c>
      <c r="L2070" s="66">
        <v>46266</v>
      </c>
      <c r="M2070" s="65" t="s">
        <v>258</v>
      </c>
      <c r="N2070">
        <v>3007940</v>
      </c>
      <c r="O2070" s="65" t="s">
        <v>259</v>
      </c>
      <c r="P2070" s="66">
        <v>46266</v>
      </c>
      <c r="Q2070" s="31">
        <f t="shared" si="64"/>
        <v>1428</v>
      </c>
      <c r="R2070" s="31">
        <f t="shared" si="65"/>
        <v>103</v>
      </c>
      <c r="S2070" s="29">
        <f>IF($Q2070&lt;Parâmetros!$E$19,$G2070-1,$G2070)</f>
        <v>46265</v>
      </c>
    </row>
    <row r="2071" spans="1:19" ht="15" customHeight="1" x14ac:dyDescent="0.25">
      <c r="A2071" s="122">
        <v>56327</v>
      </c>
      <c r="B2071" s="65" t="s">
        <v>192</v>
      </c>
      <c r="C2071" s="65" t="s">
        <v>263</v>
      </c>
      <c r="D2071" s="66">
        <v>46266</v>
      </c>
      <c r="E2071" s="67">
        <v>2.04</v>
      </c>
      <c r="F2071" s="65" t="s">
        <v>255</v>
      </c>
      <c r="G2071" s="66">
        <v>46266</v>
      </c>
      <c r="H2071">
        <v>40509016</v>
      </c>
      <c r="I2071">
        <v>10</v>
      </c>
      <c r="J2071" s="65" t="s">
        <v>686</v>
      </c>
      <c r="K2071" s="65" t="s">
        <v>687</v>
      </c>
      <c r="L2071" s="66">
        <v>46266</v>
      </c>
      <c r="M2071" s="65" t="s">
        <v>258</v>
      </c>
      <c r="N2071">
        <v>3007941</v>
      </c>
      <c r="O2071" s="65" t="s">
        <v>259</v>
      </c>
      <c r="P2071" s="66">
        <v>46266</v>
      </c>
      <c r="Q2071" s="31">
        <f t="shared" si="64"/>
        <v>119</v>
      </c>
      <c r="R2071" s="31">
        <f t="shared" si="65"/>
        <v>241</v>
      </c>
      <c r="S2071" s="29">
        <f>IF($Q2071&lt;Parâmetros!$E$19,$G2071-1,$G2071)</f>
        <v>46265</v>
      </c>
    </row>
    <row r="2072" spans="1:19" ht="15" customHeight="1" x14ac:dyDescent="0.25">
      <c r="A2072" s="122">
        <v>56327</v>
      </c>
      <c r="B2072" s="65" t="s">
        <v>192</v>
      </c>
      <c r="C2072" s="65" t="s">
        <v>263</v>
      </c>
      <c r="D2072" s="66">
        <v>46266</v>
      </c>
      <c r="E2072" s="67">
        <v>1.99</v>
      </c>
      <c r="F2072" s="65" t="s">
        <v>255</v>
      </c>
      <c r="G2072" s="66">
        <v>46266</v>
      </c>
      <c r="H2072">
        <v>40509014</v>
      </c>
      <c r="I2072">
        <v>10</v>
      </c>
      <c r="J2072" s="65" t="s">
        <v>688</v>
      </c>
      <c r="K2072" s="65" t="s">
        <v>689</v>
      </c>
      <c r="L2072" s="66">
        <v>46266</v>
      </c>
      <c r="M2072" s="65" t="s">
        <v>258</v>
      </c>
      <c r="N2072">
        <v>3004491</v>
      </c>
      <c r="O2072" s="65" t="s">
        <v>259</v>
      </c>
      <c r="P2072" s="66">
        <v>46266</v>
      </c>
      <c r="Q2072" s="31">
        <f t="shared" si="64"/>
        <v>301</v>
      </c>
      <c r="R2072" s="31">
        <f t="shared" si="65"/>
        <v>420</v>
      </c>
      <c r="S2072" s="29">
        <f>IF($Q2072&lt;Parâmetros!$E$19,$G2072-1,$G2072)</f>
        <v>46265</v>
      </c>
    </row>
    <row r="2073" spans="1:19" ht="15" customHeight="1" x14ac:dyDescent="0.25">
      <c r="A2073" s="122">
        <v>56327</v>
      </c>
      <c r="B2073" s="65" t="s">
        <v>192</v>
      </c>
      <c r="C2073" s="65" t="s">
        <v>263</v>
      </c>
      <c r="D2073" s="66">
        <v>46267</v>
      </c>
      <c r="E2073" s="67">
        <v>3.37</v>
      </c>
      <c r="F2073" s="65" t="s">
        <v>255</v>
      </c>
      <c r="G2073" s="66">
        <v>46266</v>
      </c>
      <c r="H2073">
        <v>40510444</v>
      </c>
      <c r="I2073">
        <v>10</v>
      </c>
      <c r="J2073" s="65" t="s">
        <v>846</v>
      </c>
      <c r="K2073" s="65" t="s">
        <v>847</v>
      </c>
      <c r="L2073" s="66">
        <v>46267</v>
      </c>
      <c r="M2073" s="65" t="s">
        <v>258</v>
      </c>
      <c r="N2073">
        <v>3007376</v>
      </c>
      <c r="O2073" s="65" t="s">
        <v>259</v>
      </c>
      <c r="P2073" s="66">
        <v>46267</v>
      </c>
      <c r="Q2073" s="31">
        <f t="shared" si="64"/>
        <v>1426</v>
      </c>
      <c r="R2073" s="31">
        <f t="shared" si="65"/>
        <v>188</v>
      </c>
      <c r="S2073" s="29">
        <f>IF($Q2073&lt;Parâmetros!$E$19,$G2073-1,$G2073)</f>
        <v>46266</v>
      </c>
    </row>
    <row r="2074" spans="1:19" ht="15" customHeight="1" x14ac:dyDescent="0.25">
      <c r="A2074" s="122">
        <v>56327</v>
      </c>
      <c r="B2074" s="65" t="s">
        <v>192</v>
      </c>
      <c r="C2074" s="65" t="s">
        <v>263</v>
      </c>
      <c r="D2074" s="66">
        <v>46267</v>
      </c>
      <c r="E2074" s="67">
        <v>2.5099999999999998</v>
      </c>
      <c r="F2074" s="65" t="s">
        <v>255</v>
      </c>
      <c r="G2074" s="66">
        <v>46267</v>
      </c>
      <c r="H2074">
        <v>40510445</v>
      </c>
      <c r="I2074">
        <v>10</v>
      </c>
      <c r="J2074" s="65" t="s">
        <v>848</v>
      </c>
      <c r="K2074" s="65" t="s">
        <v>849</v>
      </c>
      <c r="L2074" s="66">
        <v>46267</v>
      </c>
      <c r="M2074" s="65" t="s">
        <v>258</v>
      </c>
      <c r="N2074">
        <v>3009462</v>
      </c>
      <c r="O2074" s="65" t="s">
        <v>259</v>
      </c>
      <c r="P2074" s="66">
        <v>46267</v>
      </c>
      <c r="Q2074" s="31">
        <f t="shared" si="64"/>
        <v>190</v>
      </c>
      <c r="R2074" s="31">
        <f t="shared" si="65"/>
        <v>341</v>
      </c>
      <c r="S2074" s="29">
        <f>IF($Q2074&lt;Parâmetros!$E$19,$G2074-1,$G2074)</f>
        <v>46266</v>
      </c>
    </row>
    <row r="2075" spans="1:19" ht="15" customHeight="1" x14ac:dyDescent="0.25">
      <c r="A2075" s="122">
        <v>56327</v>
      </c>
      <c r="B2075" s="65" t="s">
        <v>192</v>
      </c>
      <c r="C2075" s="65" t="s">
        <v>263</v>
      </c>
      <c r="D2075" s="66">
        <v>46268</v>
      </c>
      <c r="E2075" s="67">
        <v>1.65</v>
      </c>
      <c r="F2075" s="65" t="s">
        <v>255</v>
      </c>
      <c r="G2075" s="66">
        <v>46267</v>
      </c>
      <c r="H2075">
        <v>40509015</v>
      </c>
      <c r="I2075">
        <v>10</v>
      </c>
      <c r="J2075" s="65" t="s">
        <v>1130</v>
      </c>
      <c r="K2075" s="65" t="s">
        <v>1131</v>
      </c>
      <c r="L2075" s="66">
        <v>46268</v>
      </c>
      <c r="M2075" s="65" t="s">
        <v>258</v>
      </c>
      <c r="N2075">
        <v>3004492</v>
      </c>
      <c r="O2075" s="65" t="s">
        <v>259</v>
      </c>
      <c r="P2075" s="66">
        <v>46268</v>
      </c>
      <c r="Q2075" s="31">
        <f t="shared" si="64"/>
        <v>1428</v>
      </c>
      <c r="R2075" s="31">
        <f t="shared" si="65"/>
        <v>87</v>
      </c>
      <c r="S2075" s="29">
        <f>IF($Q2075&lt;Parâmetros!$E$19,$G2075-1,$G2075)</f>
        <v>46267</v>
      </c>
    </row>
    <row r="2076" spans="1:19" ht="15" customHeight="1" x14ac:dyDescent="0.25">
      <c r="A2076" s="122">
        <v>56327</v>
      </c>
      <c r="B2076" s="65" t="s">
        <v>192</v>
      </c>
      <c r="C2076" s="65" t="s">
        <v>263</v>
      </c>
      <c r="D2076" s="66">
        <v>46268</v>
      </c>
      <c r="E2076" s="67">
        <v>2.06</v>
      </c>
      <c r="F2076" s="65" t="s">
        <v>255</v>
      </c>
      <c r="G2076" s="66">
        <v>46268</v>
      </c>
      <c r="H2076">
        <v>40511012</v>
      </c>
      <c r="I2076">
        <v>10</v>
      </c>
      <c r="J2076" s="65" t="s">
        <v>1132</v>
      </c>
      <c r="K2076" s="65" t="s">
        <v>1133</v>
      </c>
      <c r="L2076" s="66">
        <v>46268</v>
      </c>
      <c r="M2076" s="65" t="s">
        <v>261</v>
      </c>
      <c r="N2076" s="65" t="s">
        <v>264</v>
      </c>
      <c r="O2076" s="65" t="s">
        <v>259</v>
      </c>
      <c r="P2076" s="66">
        <v>46268</v>
      </c>
      <c r="Q2076" s="31">
        <f t="shared" si="64"/>
        <v>91</v>
      </c>
      <c r="R2076" s="31">
        <f t="shared" si="65"/>
        <v>214</v>
      </c>
      <c r="S2076" s="29">
        <f>IF($Q2076&lt;Parâmetros!$E$19,$G2076-1,$G2076)</f>
        <v>46267</v>
      </c>
    </row>
    <row r="2077" spans="1:19" ht="15" customHeight="1" x14ac:dyDescent="0.25">
      <c r="A2077" s="122">
        <v>56327</v>
      </c>
      <c r="B2077" s="65" t="s">
        <v>192</v>
      </c>
      <c r="C2077" s="65" t="s">
        <v>263</v>
      </c>
      <c r="D2077" s="66">
        <v>46268</v>
      </c>
      <c r="E2077" s="67">
        <v>1.1399999999999999</v>
      </c>
      <c r="F2077" s="65" t="s">
        <v>255</v>
      </c>
      <c r="G2077" s="66">
        <v>46268</v>
      </c>
      <c r="H2077">
        <v>40511012</v>
      </c>
      <c r="I2077">
        <v>10</v>
      </c>
      <c r="J2077" s="65" t="s">
        <v>1134</v>
      </c>
      <c r="K2077" s="65" t="s">
        <v>1135</v>
      </c>
      <c r="L2077" s="66">
        <v>46268</v>
      </c>
      <c r="M2077" s="65" t="s">
        <v>261</v>
      </c>
      <c r="N2077" s="65" t="s">
        <v>264</v>
      </c>
      <c r="O2077" s="65" t="s">
        <v>259</v>
      </c>
      <c r="P2077" s="66">
        <v>46268</v>
      </c>
      <c r="Q2077" s="31">
        <f t="shared" si="64"/>
        <v>214</v>
      </c>
      <c r="R2077" s="31">
        <f t="shared" si="65"/>
        <v>283</v>
      </c>
      <c r="S2077" s="29">
        <f>IF($Q2077&lt;Parâmetros!$E$19,$G2077-1,$G2077)</f>
        <v>46267</v>
      </c>
    </row>
    <row r="2078" spans="1:19" ht="15" customHeight="1" x14ac:dyDescent="0.25">
      <c r="A2078" s="122">
        <v>56327</v>
      </c>
      <c r="B2078" s="65" t="s">
        <v>192</v>
      </c>
      <c r="C2078" s="65" t="s">
        <v>263</v>
      </c>
      <c r="D2078" s="66">
        <v>46268</v>
      </c>
      <c r="E2078" s="67">
        <v>1.23</v>
      </c>
      <c r="F2078" s="65" t="s">
        <v>255</v>
      </c>
      <c r="G2078" s="66">
        <v>46268</v>
      </c>
      <c r="H2078">
        <v>40508372</v>
      </c>
      <c r="I2078">
        <v>10</v>
      </c>
      <c r="J2078" s="65" t="s">
        <v>1348</v>
      </c>
      <c r="K2078" s="65" t="s">
        <v>1349</v>
      </c>
      <c r="L2078" s="66">
        <v>46268</v>
      </c>
      <c r="M2078" s="65" t="s">
        <v>261</v>
      </c>
      <c r="N2078">
        <v>3003564</v>
      </c>
      <c r="O2078" s="65" t="s">
        <v>259</v>
      </c>
      <c r="P2078" s="66">
        <v>46268</v>
      </c>
      <c r="Q2078" s="31">
        <f t="shared" si="64"/>
        <v>346</v>
      </c>
      <c r="R2078" s="31">
        <f t="shared" si="65"/>
        <v>420</v>
      </c>
      <c r="S2078" s="29">
        <f>IF($Q2078&lt;Parâmetros!$E$19,$G2078-1,$G2078)</f>
        <v>46267</v>
      </c>
    </row>
    <row r="2079" spans="1:19" ht="15" customHeight="1" x14ac:dyDescent="0.25">
      <c r="A2079" s="122">
        <v>56327</v>
      </c>
      <c r="B2079" s="65" t="s">
        <v>192</v>
      </c>
      <c r="C2079" s="65" t="s">
        <v>263</v>
      </c>
      <c r="D2079" s="66">
        <v>46269</v>
      </c>
      <c r="E2079" s="67">
        <v>2.31</v>
      </c>
      <c r="F2079" s="65" t="s">
        <v>255</v>
      </c>
      <c r="G2079" s="66">
        <v>46268</v>
      </c>
      <c r="H2079">
        <v>40509013</v>
      </c>
      <c r="I2079">
        <v>10</v>
      </c>
      <c r="J2079" s="65" t="s">
        <v>1350</v>
      </c>
      <c r="K2079" s="65" t="s">
        <v>1351</v>
      </c>
      <c r="L2079" s="66">
        <v>46269</v>
      </c>
      <c r="M2079" s="65" t="s">
        <v>258</v>
      </c>
      <c r="N2079">
        <v>3010797</v>
      </c>
      <c r="O2079" s="65" t="s">
        <v>259</v>
      </c>
      <c r="P2079" s="66">
        <v>46269</v>
      </c>
      <c r="Q2079" s="31">
        <f t="shared" si="64"/>
        <v>1430</v>
      </c>
      <c r="R2079" s="31">
        <f t="shared" si="65"/>
        <v>128</v>
      </c>
      <c r="S2079" s="29">
        <f>IF($Q2079&lt;Parâmetros!$E$19,$G2079-1,$G2079)</f>
        <v>46268</v>
      </c>
    </row>
    <row r="2080" spans="1:19" ht="15" customHeight="1" x14ac:dyDescent="0.25">
      <c r="A2080" s="122">
        <v>56327</v>
      </c>
      <c r="B2080" s="65" t="s">
        <v>192</v>
      </c>
      <c r="C2080" s="65" t="s">
        <v>263</v>
      </c>
      <c r="D2080" s="66">
        <v>46269</v>
      </c>
      <c r="E2080" s="67">
        <v>2.42</v>
      </c>
      <c r="F2080" s="65" t="s">
        <v>255</v>
      </c>
      <c r="G2080" s="66">
        <v>46269</v>
      </c>
      <c r="H2080">
        <v>40509012</v>
      </c>
      <c r="I2080">
        <v>10</v>
      </c>
      <c r="J2080" s="65" t="s">
        <v>1352</v>
      </c>
      <c r="K2080" s="65" t="s">
        <v>1353</v>
      </c>
      <c r="L2080" s="66">
        <v>46269</v>
      </c>
      <c r="M2080" s="65" t="s">
        <v>258</v>
      </c>
      <c r="N2080">
        <v>3004490</v>
      </c>
      <c r="O2080" s="65" t="s">
        <v>259</v>
      </c>
      <c r="P2080" s="66">
        <v>46269</v>
      </c>
      <c r="Q2080" s="31">
        <f t="shared" si="64"/>
        <v>131</v>
      </c>
      <c r="R2080" s="31">
        <f t="shared" si="65"/>
        <v>276</v>
      </c>
      <c r="S2080" s="29">
        <f>IF($Q2080&lt;Parâmetros!$E$19,$G2080-1,$G2080)</f>
        <v>46268</v>
      </c>
    </row>
    <row r="2081" spans="1:19" ht="15" customHeight="1" x14ac:dyDescent="0.25">
      <c r="A2081" s="122">
        <v>56327</v>
      </c>
      <c r="B2081" s="65" t="s">
        <v>192</v>
      </c>
      <c r="C2081" s="65" t="s">
        <v>263</v>
      </c>
      <c r="D2081" s="66">
        <v>46269</v>
      </c>
      <c r="E2081" s="67">
        <v>1.17</v>
      </c>
      <c r="F2081" s="65" t="s">
        <v>255</v>
      </c>
      <c r="G2081" s="66">
        <v>46269</v>
      </c>
      <c r="H2081">
        <v>40509011</v>
      </c>
      <c r="I2081">
        <v>10</v>
      </c>
      <c r="J2081" s="65" t="s">
        <v>1354</v>
      </c>
      <c r="K2081" s="65" t="s">
        <v>281</v>
      </c>
      <c r="L2081" s="66">
        <v>46269</v>
      </c>
      <c r="M2081" s="65" t="s">
        <v>258</v>
      </c>
      <c r="N2081">
        <v>3006716</v>
      </c>
      <c r="O2081" s="65" t="s">
        <v>259</v>
      </c>
      <c r="P2081" s="66">
        <v>46269</v>
      </c>
      <c r="Q2081" s="31">
        <f t="shared" si="64"/>
        <v>350</v>
      </c>
      <c r="R2081" s="31">
        <f t="shared" si="65"/>
        <v>420</v>
      </c>
      <c r="S2081" s="29">
        <f>IF($Q2081&lt;Parâmetros!$E$19,$G2081-1,$G2081)</f>
        <v>46268</v>
      </c>
    </row>
    <row r="2082" spans="1:19" ht="15" customHeight="1" x14ac:dyDescent="0.25">
      <c r="A2082" s="122">
        <v>56327</v>
      </c>
      <c r="B2082" s="65" t="s">
        <v>192</v>
      </c>
      <c r="C2082" s="65" t="s">
        <v>263</v>
      </c>
      <c r="D2082" s="66">
        <v>46271</v>
      </c>
      <c r="E2082" s="67">
        <v>2.59</v>
      </c>
      <c r="F2082" s="65" t="s">
        <v>255</v>
      </c>
      <c r="G2082" s="66">
        <v>46270</v>
      </c>
      <c r="H2082">
        <v>40508984</v>
      </c>
      <c r="I2082">
        <v>10</v>
      </c>
      <c r="J2082" s="65" t="s">
        <v>2330</v>
      </c>
      <c r="K2082" s="65" t="s">
        <v>1795</v>
      </c>
      <c r="L2082" s="66">
        <v>46271</v>
      </c>
      <c r="M2082" s="65" t="s">
        <v>258</v>
      </c>
      <c r="N2082">
        <v>3009012</v>
      </c>
      <c r="O2082" s="65" t="s">
        <v>259</v>
      </c>
      <c r="P2082" s="66">
        <v>46271</v>
      </c>
      <c r="Q2082" s="31">
        <f t="shared" si="64"/>
        <v>1435</v>
      </c>
      <c r="R2082" s="31">
        <f t="shared" si="65"/>
        <v>151</v>
      </c>
      <c r="S2082" s="29">
        <f>IF($Q2082&lt;Parâmetros!$E$19,$G2082-1,$G2082)</f>
        <v>46270</v>
      </c>
    </row>
    <row r="2083" spans="1:19" ht="15" customHeight="1" x14ac:dyDescent="0.25">
      <c r="A2083" s="122">
        <v>56327</v>
      </c>
      <c r="B2083" s="65" t="s">
        <v>192</v>
      </c>
      <c r="C2083" s="65" t="s">
        <v>263</v>
      </c>
      <c r="D2083" s="66">
        <v>46271</v>
      </c>
      <c r="E2083" s="67">
        <v>0.9</v>
      </c>
      <c r="F2083" s="65" t="s">
        <v>255</v>
      </c>
      <c r="G2083" s="66">
        <v>46271</v>
      </c>
      <c r="H2083">
        <v>40508985</v>
      </c>
      <c r="I2083">
        <v>10</v>
      </c>
      <c r="J2083" s="65" t="s">
        <v>1731</v>
      </c>
      <c r="K2083" s="65" t="s">
        <v>2331</v>
      </c>
      <c r="L2083" s="66">
        <v>46271</v>
      </c>
      <c r="M2083" s="65" t="s">
        <v>258</v>
      </c>
      <c r="N2083">
        <v>3007100</v>
      </c>
      <c r="O2083" s="65" t="s">
        <v>259</v>
      </c>
      <c r="P2083" s="66">
        <v>46271</v>
      </c>
      <c r="Q2083" s="31">
        <f t="shared" si="64"/>
        <v>153</v>
      </c>
      <c r="R2083" s="31">
        <f t="shared" si="65"/>
        <v>207</v>
      </c>
      <c r="S2083" s="29">
        <f>IF($Q2083&lt;Parâmetros!$E$19,$G2083-1,$G2083)</f>
        <v>46270</v>
      </c>
    </row>
    <row r="2084" spans="1:19" ht="15" customHeight="1" x14ac:dyDescent="0.25">
      <c r="A2084" s="122">
        <v>56327</v>
      </c>
      <c r="B2084" s="65" t="s">
        <v>192</v>
      </c>
      <c r="C2084" s="65" t="s">
        <v>263</v>
      </c>
      <c r="D2084" s="66">
        <v>46271</v>
      </c>
      <c r="E2084" s="67">
        <v>0.75</v>
      </c>
      <c r="F2084" s="65" t="s">
        <v>255</v>
      </c>
      <c r="G2084" s="66">
        <v>46271</v>
      </c>
      <c r="H2084">
        <v>40508989</v>
      </c>
      <c r="I2084">
        <v>10</v>
      </c>
      <c r="J2084" s="65" t="s">
        <v>2332</v>
      </c>
      <c r="K2084" s="65" t="s">
        <v>2333</v>
      </c>
      <c r="L2084" s="66">
        <v>46271</v>
      </c>
      <c r="M2084" s="65" t="s">
        <v>258</v>
      </c>
      <c r="N2084">
        <v>3008972</v>
      </c>
      <c r="O2084" s="65" t="s">
        <v>259</v>
      </c>
      <c r="P2084" s="66">
        <v>46271</v>
      </c>
      <c r="Q2084" s="31">
        <f t="shared" si="64"/>
        <v>208</v>
      </c>
      <c r="R2084" s="31">
        <f t="shared" si="65"/>
        <v>253</v>
      </c>
      <c r="S2084" s="29">
        <f>IF($Q2084&lt;Parâmetros!$E$19,$G2084-1,$G2084)</f>
        <v>46270</v>
      </c>
    </row>
    <row r="2085" spans="1:19" ht="15" customHeight="1" x14ac:dyDescent="0.25">
      <c r="A2085" s="122">
        <v>56327</v>
      </c>
      <c r="B2085" s="65" t="s">
        <v>192</v>
      </c>
      <c r="C2085" s="65" t="s">
        <v>263</v>
      </c>
      <c r="D2085" s="66">
        <v>46271</v>
      </c>
      <c r="E2085" s="67">
        <v>0.75</v>
      </c>
      <c r="F2085" s="65" t="s">
        <v>255</v>
      </c>
      <c r="G2085" s="66">
        <v>46271</v>
      </c>
      <c r="H2085">
        <v>40508986</v>
      </c>
      <c r="I2085">
        <v>10</v>
      </c>
      <c r="J2085" s="65" t="s">
        <v>2334</v>
      </c>
      <c r="K2085" s="65" t="s">
        <v>2335</v>
      </c>
      <c r="L2085" s="66">
        <v>46271</v>
      </c>
      <c r="M2085" s="65" t="s">
        <v>258</v>
      </c>
      <c r="N2085">
        <v>3008969</v>
      </c>
      <c r="O2085" s="65" t="s">
        <v>259</v>
      </c>
      <c r="P2085" s="66">
        <v>46271</v>
      </c>
      <c r="Q2085" s="31">
        <f t="shared" si="64"/>
        <v>255</v>
      </c>
      <c r="R2085" s="31">
        <f t="shared" si="65"/>
        <v>300</v>
      </c>
      <c r="S2085" s="29">
        <f>IF($Q2085&lt;Parâmetros!$E$19,$G2085-1,$G2085)</f>
        <v>46270</v>
      </c>
    </row>
    <row r="2086" spans="1:19" ht="15" customHeight="1" x14ac:dyDescent="0.25">
      <c r="A2086" s="122">
        <v>56327</v>
      </c>
      <c r="B2086" s="65" t="s">
        <v>192</v>
      </c>
      <c r="C2086" s="65" t="s">
        <v>263</v>
      </c>
      <c r="D2086" s="66">
        <v>46271</v>
      </c>
      <c r="E2086" s="67">
        <v>1.04</v>
      </c>
      <c r="F2086" s="65" t="s">
        <v>255</v>
      </c>
      <c r="G2086" s="66">
        <v>46271</v>
      </c>
      <c r="H2086">
        <v>40503052</v>
      </c>
      <c r="I2086">
        <v>20</v>
      </c>
      <c r="J2086" s="65" t="s">
        <v>2336</v>
      </c>
      <c r="K2086" s="65" t="s">
        <v>2337</v>
      </c>
      <c r="L2086" s="66">
        <v>46271</v>
      </c>
      <c r="M2086" s="65" t="s">
        <v>261</v>
      </c>
      <c r="N2086" s="65" t="s">
        <v>264</v>
      </c>
      <c r="O2086" s="65" t="s">
        <v>259</v>
      </c>
      <c r="P2086" s="66">
        <v>46271</v>
      </c>
      <c r="Q2086" s="31">
        <f t="shared" si="64"/>
        <v>360</v>
      </c>
      <c r="R2086" s="31">
        <f t="shared" si="65"/>
        <v>422</v>
      </c>
      <c r="S2086" s="29">
        <f>IF($Q2086&lt;Parâmetros!$E$19,$G2086-1,$G2086)</f>
        <v>46270</v>
      </c>
    </row>
    <row r="2087" spans="1:19" ht="15" customHeight="1" x14ac:dyDescent="0.25">
      <c r="A2087" s="122">
        <v>56327</v>
      </c>
      <c r="B2087" s="65" t="s">
        <v>192</v>
      </c>
      <c r="C2087" s="65" t="s">
        <v>263</v>
      </c>
      <c r="D2087" s="66">
        <v>46272</v>
      </c>
      <c r="E2087" s="67">
        <v>0.32</v>
      </c>
      <c r="F2087" s="65" t="s">
        <v>255</v>
      </c>
      <c r="G2087" s="66">
        <v>46271</v>
      </c>
      <c r="H2087">
        <v>40503052</v>
      </c>
      <c r="I2087">
        <v>10</v>
      </c>
      <c r="J2087" s="65" t="s">
        <v>2338</v>
      </c>
      <c r="K2087" s="65" t="s">
        <v>2339</v>
      </c>
      <c r="L2087" s="66">
        <v>46272</v>
      </c>
      <c r="M2087" s="65" t="s">
        <v>261</v>
      </c>
      <c r="N2087" s="65" t="s">
        <v>264</v>
      </c>
      <c r="O2087" s="65" t="s">
        <v>259</v>
      </c>
      <c r="P2087" s="66">
        <v>46272</v>
      </c>
      <c r="Q2087" s="31">
        <f t="shared" si="64"/>
        <v>1422</v>
      </c>
      <c r="R2087" s="31">
        <f t="shared" si="65"/>
        <v>1</v>
      </c>
      <c r="S2087" s="29">
        <f>IF($Q2087&lt;Parâmetros!$E$19,$G2087-1,$G2087)</f>
        <v>46271</v>
      </c>
    </row>
    <row r="2088" spans="1:19" ht="15" customHeight="1" x14ac:dyDescent="0.25">
      <c r="A2088" s="122">
        <v>56327</v>
      </c>
      <c r="B2088" s="65" t="s">
        <v>192</v>
      </c>
      <c r="C2088" s="65" t="s">
        <v>263</v>
      </c>
      <c r="D2088" s="66">
        <v>46272</v>
      </c>
      <c r="E2088" s="67">
        <v>0.6</v>
      </c>
      <c r="F2088" s="65" t="s">
        <v>255</v>
      </c>
      <c r="G2088" s="66">
        <v>46272</v>
      </c>
      <c r="H2088">
        <v>40508990</v>
      </c>
      <c r="I2088">
        <v>10</v>
      </c>
      <c r="J2088" s="65" t="s">
        <v>2340</v>
      </c>
      <c r="K2088" s="65" t="s">
        <v>2341</v>
      </c>
      <c r="L2088" s="66">
        <v>46272</v>
      </c>
      <c r="M2088" s="65" t="s">
        <v>258</v>
      </c>
      <c r="N2088" s="65" t="s">
        <v>264</v>
      </c>
      <c r="O2088" s="65" t="s">
        <v>259</v>
      </c>
      <c r="P2088" s="66">
        <v>46272</v>
      </c>
      <c r="Q2088" s="31">
        <f t="shared" si="64"/>
        <v>5</v>
      </c>
      <c r="R2088" s="31">
        <f t="shared" si="65"/>
        <v>41</v>
      </c>
      <c r="S2088" s="29">
        <f>IF($Q2088&lt;Parâmetros!$E$19,$G2088-1,$G2088)</f>
        <v>46271</v>
      </c>
    </row>
    <row r="2089" spans="1:19" ht="15" customHeight="1" x14ac:dyDescent="0.25">
      <c r="A2089" s="122">
        <v>56327</v>
      </c>
      <c r="B2089" s="65" t="s">
        <v>192</v>
      </c>
      <c r="C2089" s="65" t="s">
        <v>263</v>
      </c>
      <c r="D2089" s="66">
        <v>46272</v>
      </c>
      <c r="E2089" s="67">
        <v>0.83</v>
      </c>
      <c r="F2089" s="65" t="s">
        <v>255</v>
      </c>
      <c r="G2089" s="66">
        <v>46272</v>
      </c>
      <c r="H2089">
        <v>40508991</v>
      </c>
      <c r="I2089">
        <v>10</v>
      </c>
      <c r="J2089" s="65" t="s">
        <v>2342</v>
      </c>
      <c r="K2089" s="65" t="s">
        <v>2343</v>
      </c>
      <c r="L2089" s="66">
        <v>46272</v>
      </c>
      <c r="M2089" s="65" t="s">
        <v>258</v>
      </c>
      <c r="N2089" s="65" t="s">
        <v>264</v>
      </c>
      <c r="O2089" s="65" t="s">
        <v>259</v>
      </c>
      <c r="P2089" s="66">
        <v>46272</v>
      </c>
      <c r="Q2089" s="31">
        <f t="shared" si="64"/>
        <v>42</v>
      </c>
      <c r="R2089" s="31">
        <f t="shared" si="65"/>
        <v>92</v>
      </c>
      <c r="S2089" s="29">
        <f>IF($Q2089&lt;Parâmetros!$E$19,$G2089-1,$G2089)</f>
        <v>46271</v>
      </c>
    </row>
    <row r="2090" spans="1:19" ht="15" customHeight="1" x14ac:dyDescent="0.25">
      <c r="A2090" s="122">
        <v>56327</v>
      </c>
      <c r="B2090" s="65" t="s">
        <v>192</v>
      </c>
      <c r="C2090" s="65" t="s">
        <v>263</v>
      </c>
      <c r="D2090" s="66">
        <v>46272</v>
      </c>
      <c r="E2090" s="67">
        <v>0.79</v>
      </c>
      <c r="F2090" s="65" t="s">
        <v>255</v>
      </c>
      <c r="G2090" s="66">
        <v>46272</v>
      </c>
      <c r="H2090">
        <v>40508992</v>
      </c>
      <c r="I2090">
        <v>10</v>
      </c>
      <c r="J2090" s="65" t="s">
        <v>2344</v>
      </c>
      <c r="K2090" s="65" t="s">
        <v>2345</v>
      </c>
      <c r="L2090" s="66">
        <v>46272</v>
      </c>
      <c r="M2090" s="65" t="s">
        <v>258</v>
      </c>
      <c r="N2090" s="65" t="s">
        <v>264</v>
      </c>
      <c r="O2090" s="65" t="s">
        <v>259</v>
      </c>
      <c r="P2090" s="66">
        <v>46272</v>
      </c>
      <c r="Q2090" s="31">
        <f t="shared" si="64"/>
        <v>94</v>
      </c>
      <c r="R2090" s="31">
        <f t="shared" si="65"/>
        <v>141</v>
      </c>
      <c r="S2090" s="29">
        <f>IF($Q2090&lt;Parâmetros!$E$19,$G2090-1,$G2090)</f>
        <v>46271</v>
      </c>
    </row>
    <row r="2091" spans="1:19" ht="15" customHeight="1" x14ac:dyDescent="0.25">
      <c r="A2091" s="122">
        <v>56327</v>
      </c>
      <c r="B2091" s="65" t="s">
        <v>192</v>
      </c>
      <c r="C2091" s="65" t="s">
        <v>263</v>
      </c>
      <c r="D2091" s="66">
        <v>46272</v>
      </c>
      <c r="E2091" s="67">
        <v>0.8</v>
      </c>
      <c r="F2091" s="65" t="s">
        <v>255</v>
      </c>
      <c r="G2091" s="66">
        <v>46272</v>
      </c>
      <c r="H2091">
        <v>40508993</v>
      </c>
      <c r="I2091">
        <v>10</v>
      </c>
      <c r="J2091" s="65" t="s">
        <v>2346</v>
      </c>
      <c r="K2091" s="65" t="s">
        <v>2347</v>
      </c>
      <c r="L2091" s="66">
        <v>46272</v>
      </c>
      <c r="M2091" s="65" t="s">
        <v>258</v>
      </c>
      <c r="N2091" s="65" t="s">
        <v>264</v>
      </c>
      <c r="O2091" s="65" t="s">
        <v>259</v>
      </c>
      <c r="P2091" s="66">
        <v>46272</v>
      </c>
      <c r="Q2091" s="31">
        <f t="shared" si="64"/>
        <v>143</v>
      </c>
      <c r="R2091" s="31">
        <f t="shared" si="65"/>
        <v>190</v>
      </c>
      <c r="S2091" s="29">
        <f>IF($Q2091&lt;Parâmetros!$E$19,$G2091-1,$G2091)</f>
        <v>46271</v>
      </c>
    </row>
    <row r="2092" spans="1:19" ht="15" customHeight="1" x14ac:dyDescent="0.25">
      <c r="A2092" s="122">
        <v>56327</v>
      </c>
      <c r="B2092" s="65" t="s">
        <v>192</v>
      </c>
      <c r="C2092" s="65" t="s">
        <v>263</v>
      </c>
      <c r="D2092" s="66">
        <v>46272</v>
      </c>
      <c r="E2092" s="67">
        <v>0.81</v>
      </c>
      <c r="F2092" s="65" t="s">
        <v>255</v>
      </c>
      <c r="G2092" s="66">
        <v>46272</v>
      </c>
      <c r="H2092">
        <v>40508994</v>
      </c>
      <c r="I2092">
        <v>10</v>
      </c>
      <c r="J2092" s="65" t="s">
        <v>2348</v>
      </c>
      <c r="K2092" s="65" t="s">
        <v>2349</v>
      </c>
      <c r="L2092" s="66">
        <v>46272</v>
      </c>
      <c r="M2092" s="65" t="s">
        <v>258</v>
      </c>
      <c r="N2092" s="65" t="s">
        <v>264</v>
      </c>
      <c r="O2092" s="65" t="s">
        <v>259</v>
      </c>
      <c r="P2092" s="66">
        <v>46272</v>
      </c>
      <c r="Q2092" s="31">
        <f t="shared" si="64"/>
        <v>192</v>
      </c>
      <c r="R2092" s="31">
        <f t="shared" si="65"/>
        <v>241</v>
      </c>
      <c r="S2092" s="29">
        <f>IF($Q2092&lt;Parâmetros!$E$19,$G2092-1,$G2092)</f>
        <v>46271</v>
      </c>
    </row>
    <row r="2093" spans="1:19" ht="15" customHeight="1" x14ac:dyDescent="0.25">
      <c r="A2093" s="122">
        <v>56327</v>
      </c>
      <c r="B2093" s="65" t="s">
        <v>192</v>
      </c>
      <c r="C2093" s="65" t="s">
        <v>263</v>
      </c>
      <c r="D2093" s="66">
        <v>46272</v>
      </c>
      <c r="E2093" s="67">
        <v>0.97</v>
      </c>
      <c r="F2093" s="65" t="s">
        <v>255</v>
      </c>
      <c r="G2093" s="66">
        <v>46272</v>
      </c>
      <c r="H2093">
        <v>40508995</v>
      </c>
      <c r="I2093">
        <v>10</v>
      </c>
      <c r="J2093" s="65" t="s">
        <v>2350</v>
      </c>
      <c r="K2093" s="65" t="s">
        <v>2351</v>
      </c>
      <c r="L2093" s="66">
        <v>46272</v>
      </c>
      <c r="M2093" s="65" t="s">
        <v>258</v>
      </c>
      <c r="N2093">
        <v>3009581</v>
      </c>
      <c r="O2093" s="65" t="s">
        <v>259</v>
      </c>
      <c r="P2093" s="66">
        <v>46272</v>
      </c>
      <c r="Q2093" s="31">
        <f t="shared" si="64"/>
        <v>243</v>
      </c>
      <c r="R2093" s="31">
        <f t="shared" si="65"/>
        <v>300</v>
      </c>
      <c r="S2093" s="29">
        <f>IF($Q2093&lt;Parâmetros!$E$19,$G2093-1,$G2093)</f>
        <v>46271</v>
      </c>
    </row>
    <row r="2094" spans="1:19" ht="15" customHeight="1" x14ac:dyDescent="0.25">
      <c r="A2094" s="122">
        <v>56327</v>
      </c>
      <c r="B2094" s="65" t="s">
        <v>192</v>
      </c>
      <c r="C2094" s="65" t="s">
        <v>263</v>
      </c>
      <c r="D2094" s="66">
        <v>46272</v>
      </c>
      <c r="E2094" s="67">
        <v>1.34</v>
      </c>
      <c r="F2094" s="65" t="s">
        <v>255</v>
      </c>
      <c r="G2094" s="66">
        <v>46272</v>
      </c>
      <c r="H2094">
        <v>40509002</v>
      </c>
      <c r="I2094">
        <v>10</v>
      </c>
      <c r="J2094" s="65" t="s">
        <v>2352</v>
      </c>
      <c r="K2094" s="65" t="s">
        <v>2353</v>
      </c>
      <c r="L2094" s="66">
        <v>46272</v>
      </c>
      <c r="M2094" s="65" t="s">
        <v>258</v>
      </c>
      <c r="N2094" s="65" t="s">
        <v>264</v>
      </c>
      <c r="O2094" s="65" t="s">
        <v>259</v>
      </c>
      <c r="P2094" s="66">
        <v>46272</v>
      </c>
      <c r="Q2094" s="31">
        <f t="shared" si="64"/>
        <v>304</v>
      </c>
      <c r="R2094" s="31">
        <f t="shared" si="65"/>
        <v>384</v>
      </c>
      <c r="S2094" s="29">
        <f>IF($Q2094&lt;Parâmetros!$E$19,$G2094-1,$G2094)</f>
        <v>46271</v>
      </c>
    </row>
    <row r="2095" spans="1:19" ht="15" customHeight="1" x14ac:dyDescent="0.25">
      <c r="A2095" s="122">
        <v>56327</v>
      </c>
      <c r="B2095" s="65" t="s">
        <v>192</v>
      </c>
      <c r="C2095" s="65" t="s">
        <v>263</v>
      </c>
      <c r="D2095" s="66">
        <v>46273</v>
      </c>
      <c r="E2095" s="67">
        <v>1.35</v>
      </c>
      <c r="F2095" s="65" t="s">
        <v>255</v>
      </c>
      <c r="G2095" s="66">
        <v>46272</v>
      </c>
      <c r="H2095">
        <v>40511736</v>
      </c>
      <c r="I2095">
        <v>10</v>
      </c>
      <c r="J2095" s="65" t="s">
        <v>2620</v>
      </c>
      <c r="K2095" s="65" t="s">
        <v>2621</v>
      </c>
      <c r="L2095" s="66">
        <v>46273</v>
      </c>
      <c r="M2095" s="65" t="s">
        <v>261</v>
      </c>
      <c r="N2095" s="65" t="s">
        <v>264</v>
      </c>
      <c r="O2095" s="65" t="s">
        <v>259</v>
      </c>
      <c r="P2095" s="66">
        <v>46273</v>
      </c>
      <c r="Q2095" s="31">
        <f t="shared" si="64"/>
        <v>1426</v>
      </c>
      <c r="R2095" s="31">
        <f t="shared" si="65"/>
        <v>67</v>
      </c>
      <c r="S2095" s="29">
        <f>IF($Q2095&lt;Parâmetros!$E$19,$G2095-1,$G2095)</f>
        <v>46272</v>
      </c>
    </row>
    <row r="2096" spans="1:19" ht="15" customHeight="1" x14ac:dyDescent="0.25">
      <c r="A2096" s="122">
        <v>56327</v>
      </c>
      <c r="B2096" s="65" t="s">
        <v>192</v>
      </c>
      <c r="C2096" s="65" t="s">
        <v>263</v>
      </c>
      <c r="D2096" s="66">
        <v>46273</v>
      </c>
      <c r="E2096" s="67">
        <v>1.1299999999999999</v>
      </c>
      <c r="F2096" s="65" t="s">
        <v>255</v>
      </c>
      <c r="G2096" s="66">
        <v>46273</v>
      </c>
      <c r="H2096">
        <v>40512803</v>
      </c>
      <c r="I2096">
        <v>10</v>
      </c>
      <c r="J2096" s="65" t="s">
        <v>2622</v>
      </c>
      <c r="K2096" s="65" t="s">
        <v>2623</v>
      </c>
      <c r="L2096" s="66">
        <v>46273</v>
      </c>
      <c r="M2096" s="65" t="s">
        <v>261</v>
      </c>
      <c r="N2096" s="65" t="s">
        <v>264</v>
      </c>
      <c r="O2096" s="65" t="s">
        <v>259</v>
      </c>
      <c r="P2096" s="66">
        <v>46273</v>
      </c>
      <c r="Q2096" s="31">
        <f t="shared" si="64"/>
        <v>69</v>
      </c>
      <c r="R2096" s="31">
        <f t="shared" si="65"/>
        <v>136</v>
      </c>
      <c r="S2096" s="29">
        <f>IF($Q2096&lt;Parâmetros!$E$19,$G2096-1,$G2096)</f>
        <v>46272</v>
      </c>
    </row>
    <row r="2097" spans="1:19" ht="15" customHeight="1" x14ac:dyDescent="0.25">
      <c r="A2097" s="122">
        <v>56327</v>
      </c>
      <c r="B2097" s="65" t="s">
        <v>192</v>
      </c>
      <c r="C2097" s="65" t="s">
        <v>263</v>
      </c>
      <c r="D2097" s="66">
        <v>46273</v>
      </c>
      <c r="E2097" s="67">
        <v>1.47</v>
      </c>
      <c r="F2097" s="65" t="s">
        <v>255</v>
      </c>
      <c r="G2097" s="66">
        <v>46273</v>
      </c>
      <c r="H2097">
        <v>40512804</v>
      </c>
      <c r="I2097">
        <v>10</v>
      </c>
      <c r="J2097" s="65" t="s">
        <v>2624</v>
      </c>
      <c r="K2097" s="65" t="s">
        <v>2625</v>
      </c>
      <c r="L2097" s="66">
        <v>46273</v>
      </c>
      <c r="M2097" s="65" t="s">
        <v>261</v>
      </c>
      <c r="N2097" s="65" t="s">
        <v>264</v>
      </c>
      <c r="O2097" s="65" t="s">
        <v>259</v>
      </c>
      <c r="P2097" s="66">
        <v>46273</v>
      </c>
      <c r="Q2097" s="31">
        <f t="shared" si="64"/>
        <v>137</v>
      </c>
      <c r="R2097" s="31">
        <f t="shared" si="65"/>
        <v>225</v>
      </c>
      <c r="S2097" s="29">
        <f>IF($Q2097&lt;Parâmetros!$E$19,$G2097-1,$G2097)</f>
        <v>46272</v>
      </c>
    </row>
    <row r="2098" spans="1:19" ht="15" customHeight="1" x14ac:dyDescent="0.25">
      <c r="A2098" s="122">
        <v>56327</v>
      </c>
      <c r="B2098" s="65" t="s">
        <v>192</v>
      </c>
      <c r="C2098" s="65" t="s">
        <v>263</v>
      </c>
      <c r="D2098" s="66">
        <v>46273</v>
      </c>
      <c r="E2098" s="67">
        <v>1.21</v>
      </c>
      <c r="F2098" s="65" t="s">
        <v>255</v>
      </c>
      <c r="G2098" s="66">
        <v>46273</v>
      </c>
      <c r="H2098">
        <v>40511312</v>
      </c>
      <c r="I2098">
        <v>10</v>
      </c>
      <c r="J2098" s="65" t="s">
        <v>2626</v>
      </c>
      <c r="K2098" s="65" t="s">
        <v>2627</v>
      </c>
      <c r="L2098" s="66">
        <v>46273</v>
      </c>
      <c r="M2098" s="65" t="s">
        <v>258</v>
      </c>
      <c r="N2098">
        <v>3008969</v>
      </c>
      <c r="O2098" s="65" t="s">
        <v>259</v>
      </c>
      <c r="P2098" s="66">
        <v>46273</v>
      </c>
      <c r="Q2098" s="31">
        <f t="shared" si="64"/>
        <v>229</v>
      </c>
      <c r="R2098" s="31">
        <f t="shared" si="65"/>
        <v>302</v>
      </c>
      <c r="S2098" s="29">
        <f>IF($Q2098&lt;Parâmetros!$E$19,$G2098-1,$G2098)</f>
        <v>46272</v>
      </c>
    </row>
    <row r="2099" spans="1:19" ht="15" customHeight="1" x14ac:dyDescent="0.25">
      <c r="A2099" s="122">
        <v>56327</v>
      </c>
      <c r="B2099" s="65" t="s">
        <v>192</v>
      </c>
      <c r="C2099" s="65" t="s">
        <v>263</v>
      </c>
      <c r="D2099" s="66">
        <v>46273</v>
      </c>
      <c r="E2099" s="67">
        <v>1.0900000000000001</v>
      </c>
      <c r="F2099" s="65" t="s">
        <v>255</v>
      </c>
      <c r="G2099" s="66">
        <v>46273</v>
      </c>
      <c r="H2099">
        <v>40511313</v>
      </c>
      <c r="I2099">
        <v>10</v>
      </c>
      <c r="J2099" s="65" t="s">
        <v>2628</v>
      </c>
      <c r="K2099" s="65" t="s">
        <v>2629</v>
      </c>
      <c r="L2099" s="66">
        <v>46273</v>
      </c>
      <c r="M2099" s="65" t="s">
        <v>258</v>
      </c>
      <c r="N2099">
        <v>3008970</v>
      </c>
      <c r="O2099" s="65" t="s">
        <v>259</v>
      </c>
      <c r="P2099" s="66">
        <v>46273</v>
      </c>
      <c r="Q2099" s="31">
        <f t="shared" si="64"/>
        <v>356</v>
      </c>
      <c r="R2099" s="31">
        <f t="shared" si="65"/>
        <v>422</v>
      </c>
      <c r="S2099" s="29">
        <f>IF($Q2099&lt;Parâmetros!$E$19,$G2099-1,$G2099)</f>
        <v>46272</v>
      </c>
    </row>
    <row r="2100" spans="1:19" ht="15" customHeight="1" x14ac:dyDescent="0.25">
      <c r="A2100" s="122">
        <v>56327</v>
      </c>
      <c r="B2100" s="65" t="s">
        <v>192</v>
      </c>
      <c r="C2100" s="65" t="s">
        <v>263</v>
      </c>
      <c r="D2100" s="66">
        <v>46274</v>
      </c>
      <c r="E2100" s="67">
        <v>0.5</v>
      </c>
      <c r="F2100" s="65" t="s">
        <v>255</v>
      </c>
      <c r="G2100" s="66">
        <v>46273</v>
      </c>
      <c r="H2100">
        <v>40511323</v>
      </c>
      <c r="I2100">
        <v>10</v>
      </c>
      <c r="J2100" s="65" t="s">
        <v>3007</v>
      </c>
      <c r="K2100" s="65" t="s">
        <v>276</v>
      </c>
      <c r="L2100" s="66">
        <v>46273</v>
      </c>
      <c r="M2100" s="65" t="s">
        <v>258</v>
      </c>
      <c r="N2100" s="65" t="s">
        <v>264</v>
      </c>
      <c r="O2100" s="65" t="s">
        <v>259</v>
      </c>
      <c r="P2100" s="66">
        <v>46274</v>
      </c>
      <c r="Q2100" s="31">
        <f t="shared" si="64"/>
        <v>390</v>
      </c>
      <c r="R2100" s="31">
        <f t="shared" si="65"/>
        <v>420</v>
      </c>
      <c r="S2100" s="29">
        <f>IF($Q2100&lt;Parâmetros!$E$19,$G2100-1,$G2100)</f>
        <v>46272</v>
      </c>
    </row>
    <row r="2101" spans="1:19" ht="15" customHeight="1" x14ac:dyDescent="0.25">
      <c r="A2101" s="122">
        <v>56327</v>
      </c>
      <c r="B2101" s="65" t="s">
        <v>192</v>
      </c>
      <c r="C2101" s="65" t="s">
        <v>263</v>
      </c>
      <c r="D2101" s="66">
        <v>46274</v>
      </c>
      <c r="E2101" s="67">
        <v>1.31</v>
      </c>
      <c r="F2101" s="65" t="s">
        <v>255</v>
      </c>
      <c r="G2101" s="66">
        <v>46273</v>
      </c>
      <c r="H2101">
        <v>40506720</v>
      </c>
      <c r="I2101">
        <v>20</v>
      </c>
      <c r="J2101" s="65" t="s">
        <v>2820</v>
      </c>
      <c r="K2101" s="65" t="s">
        <v>2821</v>
      </c>
      <c r="L2101" s="66">
        <v>46274</v>
      </c>
      <c r="M2101" s="65" t="s">
        <v>261</v>
      </c>
      <c r="N2101" s="65" t="s">
        <v>264</v>
      </c>
      <c r="O2101" s="65" t="s">
        <v>259</v>
      </c>
      <c r="P2101" s="66">
        <v>46274</v>
      </c>
      <c r="Q2101" s="31">
        <f t="shared" si="64"/>
        <v>1422</v>
      </c>
      <c r="R2101" s="31">
        <f t="shared" si="65"/>
        <v>60</v>
      </c>
      <c r="S2101" s="29">
        <f>IF($Q2101&lt;Parâmetros!$E$19,$G2101-1,$G2101)</f>
        <v>46273</v>
      </c>
    </row>
    <row r="2102" spans="1:19" ht="15" customHeight="1" x14ac:dyDescent="0.25">
      <c r="A2102" s="122">
        <v>56327</v>
      </c>
      <c r="B2102" s="65" t="s">
        <v>192</v>
      </c>
      <c r="C2102" s="65" t="s">
        <v>263</v>
      </c>
      <c r="D2102" s="66">
        <v>46274</v>
      </c>
      <c r="E2102" s="67">
        <v>1.76</v>
      </c>
      <c r="F2102" s="65" t="s">
        <v>255</v>
      </c>
      <c r="G2102" s="66">
        <v>46274</v>
      </c>
      <c r="H2102">
        <v>40511314</v>
      </c>
      <c r="I2102">
        <v>10</v>
      </c>
      <c r="J2102" s="65" t="s">
        <v>2822</v>
      </c>
      <c r="K2102" s="65" t="s">
        <v>2823</v>
      </c>
      <c r="L2102" s="66">
        <v>46274</v>
      </c>
      <c r="M2102" s="65" t="s">
        <v>258</v>
      </c>
      <c r="N2102">
        <v>3008971</v>
      </c>
      <c r="O2102" s="65" t="s">
        <v>259</v>
      </c>
      <c r="P2102" s="66">
        <v>46274</v>
      </c>
      <c r="Q2102" s="31">
        <f t="shared" si="64"/>
        <v>63</v>
      </c>
      <c r="R2102" s="31">
        <f t="shared" si="65"/>
        <v>169</v>
      </c>
      <c r="S2102" s="29">
        <f>IF($Q2102&lt;Parâmetros!$E$19,$G2102-1,$G2102)</f>
        <v>46273</v>
      </c>
    </row>
    <row r="2103" spans="1:19" ht="15" customHeight="1" x14ac:dyDescent="0.25">
      <c r="A2103" s="122">
        <v>56327</v>
      </c>
      <c r="B2103" s="65" t="s">
        <v>192</v>
      </c>
      <c r="C2103" s="65" t="s">
        <v>263</v>
      </c>
      <c r="D2103" s="66">
        <v>46274</v>
      </c>
      <c r="E2103" s="67">
        <v>0.99</v>
      </c>
      <c r="F2103" s="65" t="s">
        <v>255</v>
      </c>
      <c r="G2103" s="66">
        <v>46274</v>
      </c>
      <c r="H2103">
        <v>40511315</v>
      </c>
      <c r="I2103">
        <v>10</v>
      </c>
      <c r="J2103" s="65" t="s">
        <v>2824</v>
      </c>
      <c r="K2103" s="65" t="s">
        <v>2825</v>
      </c>
      <c r="L2103" s="66">
        <v>46274</v>
      </c>
      <c r="M2103" s="65" t="s">
        <v>258</v>
      </c>
      <c r="N2103">
        <v>3008972</v>
      </c>
      <c r="O2103" s="65" t="s">
        <v>259</v>
      </c>
      <c r="P2103" s="66">
        <v>46274</v>
      </c>
      <c r="Q2103" s="31">
        <f t="shared" ref="Q2103:Q2166" si="66">IFERROR(VALUE(LEFT($J2103,2))*60+VALUE(MID($J2103,4,2)),9999)</f>
        <v>172</v>
      </c>
      <c r="R2103" s="31">
        <f t="shared" ref="R2103:R2166" si="67">IFERROR(VALUE(LEFT($K2103,2))*60+VALUE(MID($K2103,4,2)),"")</f>
        <v>231</v>
      </c>
      <c r="S2103" s="29">
        <f>IF($Q2103&lt;Parâmetros!$E$19,$G2103-1,$G2103)</f>
        <v>46273</v>
      </c>
    </row>
    <row r="2104" spans="1:19" ht="15" customHeight="1" x14ac:dyDescent="0.25">
      <c r="A2104" s="122">
        <v>56327</v>
      </c>
      <c r="B2104" s="65" t="s">
        <v>192</v>
      </c>
      <c r="C2104" s="65" t="s">
        <v>263</v>
      </c>
      <c r="D2104" s="66">
        <v>46274</v>
      </c>
      <c r="E2104" s="67">
        <v>1.23</v>
      </c>
      <c r="F2104" s="65" t="s">
        <v>255</v>
      </c>
      <c r="G2104" s="66">
        <v>46274</v>
      </c>
      <c r="H2104">
        <v>40511317</v>
      </c>
      <c r="I2104">
        <v>10</v>
      </c>
      <c r="J2104" s="65" t="s">
        <v>2826</v>
      </c>
      <c r="K2104" s="65" t="s">
        <v>2827</v>
      </c>
      <c r="L2104" s="66">
        <v>46274</v>
      </c>
      <c r="M2104" s="65" t="s">
        <v>258</v>
      </c>
      <c r="N2104" s="65" t="s">
        <v>264</v>
      </c>
      <c r="O2104" s="65" t="s">
        <v>259</v>
      </c>
      <c r="P2104" s="66">
        <v>46274</v>
      </c>
      <c r="Q2104" s="31">
        <f t="shared" si="66"/>
        <v>311</v>
      </c>
      <c r="R2104" s="31">
        <f t="shared" si="67"/>
        <v>384</v>
      </c>
      <c r="S2104" s="29">
        <f>IF($Q2104&lt;Parâmetros!$E$19,$G2104-1,$G2104)</f>
        <v>46273</v>
      </c>
    </row>
    <row r="2105" spans="1:19" ht="15" customHeight="1" x14ac:dyDescent="0.25">
      <c r="A2105" s="122">
        <v>56327</v>
      </c>
      <c r="B2105" s="65" t="s">
        <v>192</v>
      </c>
      <c r="C2105" s="65" t="s">
        <v>263</v>
      </c>
      <c r="D2105" s="66">
        <v>46275</v>
      </c>
      <c r="E2105" s="67">
        <v>1.78</v>
      </c>
      <c r="F2105" s="65" t="s">
        <v>255</v>
      </c>
      <c r="G2105" s="66">
        <v>46274</v>
      </c>
      <c r="H2105">
        <v>40511318</v>
      </c>
      <c r="I2105">
        <v>10</v>
      </c>
      <c r="J2105" s="65" t="s">
        <v>3008</v>
      </c>
      <c r="K2105" s="65" t="s">
        <v>3009</v>
      </c>
      <c r="L2105" s="66">
        <v>46275</v>
      </c>
      <c r="M2105" s="65" t="s">
        <v>258</v>
      </c>
      <c r="N2105" s="65" t="s">
        <v>264</v>
      </c>
      <c r="O2105" s="65" t="s">
        <v>259</v>
      </c>
      <c r="P2105" s="66">
        <v>46275</v>
      </c>
      <c r="Q2105" s="31">
        <f t="shared" si="66"/>
        <v>1418</v>
      </c>
      <c r="R2105" s="31">
        <f t="shared" si="67"/>
        <v>85</v>
      </c>
      <c r="S2105" s="29">
        <f>IF($Q2105&lt;Parâmetros!$E$19,$G2105-1,$G2105)</f>
        <v>46274</v>
      </c>
    </row>
    <row r="2106" spans="1:19" ht="15" customHeight="1" x14ac:dyDescent="0.25">
      <c r="A2106" s="122">
        <v>56327</v>
      </c>
      <c r="B2106" s="65" t="s">
        <v>192</v>
      </c>
      <c r="C2106" s="65" t="s">
        <v>263</v>
      </c>
      <c r="D2106" s="66">
        <v>46275</v>
      </c>
      <c r="E2106" s="67">
        <v>2.08</v>
      </c>
      <c r="F2106" s="65" t="s">
        <v>255</v>
      </c>
      <c r="G2106" s="66">
        <v>46275</v>
      </c>
      <c r="H2106">
        <v>40511319</v>
      </c>
      <c r="I2106">
        <v>10</v>
      </c>
      <c r="J2106" s="65" t="s">
        <v>3010</v>
      </c>
      <c r="K2106" s="65" t="s">
        <v>3011</v>
      </c>
      <c r="L2106" s="66">
        <v>46275</v>
      </c>
      <c r="M2106" s="65" t="s">
        <v>258</v>
      </c>
      <c r="N2106" s="65" t="s">
        <v>264</v>
      </c>
      <c r="O2106" s="65" t="s">
        <v>259</v>
      </c>
      <c r="P2106" s="66">
        <v>46275</v>
      </c>
      <c r="Q2106" s="31">
        <f t="shared" si="66"/>
        <v>86</v>
      </c>
      <c r="R2106" s="31">
        <f t="shared" si="67"/>
        <v>211</v>
      </c>
      <c r="S2106" s="29">
        <f>IF($Q2106&lt;Parâmetros!$E$19,$G2106-1,$G2106)</f>
        <v>46274</v>
      </c>
    </row>
    <row r="2107" spans="1:19" ht="15" customHeight="1" x14ac:dyDescent="0.25">
      <c r="A2107" s="122">
        <v>56327</v>
      </c>
      <c r="B2107" s="65" t="s">
        <v>192</v>
      </c>
      <c r="C2107" s="65" t="s">
        <v>263</v>
      </c>
      <c r="D2107" s="66">
        <v>46275</v>
      </c>
      <c r="E2107" s="67">
        <v>0.75</v>
      </c>
      <c r="F2107" s="65" t="s">
        <v>255</v>
      </c>
      <c r="G2107" s="66">
        <v>46275</v>
      </c>
      <c r="H2107">
        <v>40511321</v>
      </c>
      <c r="I2107">
        <v>10</v>
      </c>
      <c r="J2107" s="65" t="s">
        <v>3012</v>
      </c>
      <c r="K2107" s="65" t="s">
        <v>3013</v>
      </c>
      <c r="L2107" s="66">
        <v>46275</v>
      </c>
      <c r="M2107" s="65" t="s">
        <v>258</v>
      </c>
      <c r="N2107" s="65" t="s">
        <v>264</v>
      </c>
      <c r="O2107" s="65" t="s">
        <v>259</v>
      </c>
      <c r="P2107" s="66">
        <v>46275</v>
      </c>
      <c r="Q2107" s="31">
        <f t="shared" si="66"/>
        <v>280</v>
      </c>
      <c r="R2107" s="31">
        <f t="shared" si="67"/>
        <v>325</v>
      </c>
      <c r="S2107" s="29">
        <f>IF($Q2107&lt;Parâmetros!$E$19,$G2107-1,$G2107)</f>
        <v>46274</v>
      </c>
    </row>
    <row r="2108" spans="1:19" ht="15" customHeight="1" x14ac:dyDescent="0.25">
      <c r="A2108" s="122">
        <v>56327</v>
      </c>
      <c r="B2108" s="65" t="s">
        <v>192</v>
      </c>
      <c r="C2108" s="65" t="s">
        <v>263</v>
      </c>
      <c r="D2108" s="66">
        <v>46275</v>
      </c>
      <c r="E2108" s="67">
        <v>0.1</v>
      </c>
      <c r="F2108" s="65" t="s">
        <v>255</v>
      </c>
      <c r="G2108" s="66">
        <v>46275</v>
      </c>
      <c r="H2108">
        <v>40511320</v>
      </c>
      <c r="I2108">
        <v>10</v>
      </c>
      <c r="J2108" s="65" t="s">
        <v>3014</v>
      </c>
      <c r="K2108" s="65" t="s">
        <v>3015</v>
      </c>
      <c r="L2108" s="66">
        <v>46275</v>
      </c>
      <c r="M2108" s="65" t="s">
        <v>258</v>
      </c>
      <c r="N2108" s="65" t="s">
        <v>264</v>
      </c>
      <c r="O2108" s="65" t="s">
        <v>259</v>
      </c>
      <c r="P2108" s="66">
        <v>46275</v>
      </c>
      <c r="Q2108" s="31">
        <f t="shared" si="66"/>
        <v>335</v>
      </c>
      <c r="R2108" s="31">
        <f t="shared" si="67"/>
        <v>341</v>
      </c>
      <c r="S2108" s="29">
        <f>IF($Q2108&lt;Parâmetros!$E$19,$G2108-1,$G2108)</f>
        <v>46274</v>
      </c>
    </row>
    <row r="2109" spans="1:19" ht="15" customHeight="1" x14ac:dyDescent="0.25">
      <c r="A2109" s="122">
        <v>56327</v>
      </c>
      <c r="B2109" s="65" t="s">
        <v>192</v>
      </c>
      <c r="C2109" s="65" t="s">
        <v>263</v>
      </c>
      <c r="D2109" s="66">
        <v>46275</v>
      </c>
      <c r="E2109" s="67">
        <v>1.21</v>
      </c>
      <c r="F2109" s="65" t="s">
        <v>255</v>
      </c>
      <c r="G2109" s="66">
        <v>46275</v>
      </c>
      <c r="H2109">
        <v>40511320</v>
      </c>
      <c r="I2109">
        <v>10</v>
      </c>
      <c r="J2109" s="65" t="s">
        <v>3016</v>
      </c>
      <c r="K2109" s="65" t="s">
        <v>3017</v>
      </c>
      <c r="L2109" s="66">
        <v>46275</v>
      </c>
      <c r="M2109" s="65" t="s">
        <v>258</v>
      </c>
      <c r="N2109" s="65" t="s">
        <v>264</v>
      </c>
      <c r="O2109" s="65" t="s">
        <v>259</v>
      </c>
      <c r="P2109" s="66">
        <v>46275</v>
      </c>
      <c r="Q2109" s="31">
        <f t="shared" si="66"/>
        <v>347</v>
      </c>
      <c r="R2109" s="31">
        <f t="shared" si="67"/>
        <v>420</v>
      </c>
      <c r="S2109" s="29">
        <f>IF($Q2109&lt;Parâmetros!$E$19,$G2109-1,$G2109)</f>
        <v>46274</v>
      </c>
    </row>
    <row r="2110" spans="1:19" ht="15" customHeight="1" x14ac:dyDescent="0.25">
      <c r="A2110" s="122">
        <v>56327</v>
      </c>
      <c r="B2110" s="65" t="s">
        <v>192</v>
      </c>
      <c r="C2110" s="65" t="s">
        <v>263</v>
      </c>
      <c r="D2110" s="66">
        <v>46277</v>
      </c>
      <c r="E2110" s="67">
        <v>1.89</v>
      </c>
      <c r="F2110" s="65" t="s">
        <v>255</v>
      </c>
      <c r="G2110" s="66">
        <v>46276</v>
      </c>
      <c r="H2110">
        <v>40511322</v>
      </c>
      <c r="I2110">
        <v>10</v>
      </c>
      <c r="J2110" s="65" t="s">
        <v>3549</v>
      </c>
      <c r="K2110" s="65" t="s">
        <v>3550</v>
      </c>
      <c r="L2110" s="66">
        <v>46277</v>
      </c>
      <c r="M2110" s="65" t="s">
        <v>258</v>
      </c>
      <c r="N2110" s="65" t="s">
        <v>264</v>
      </c>
      <c r="O2110" s="65" t="s">
        <v>259</v>
      </c>
      <c r="P2110" s="66">
        <v>46277</v>
      </c>
      <c r="Q2110" s="31">
        <f t="shared" si="66"/>
        <v>1421</v>
      </c>
      <c r="R2110" s="31">
        <f t="shared" si="67"/>
        <v>94</v>
      </c>
      <c r="S2110" s="29">
        <f>IF($Q2110&lt;Parâmetros!$E$19,$G2110-1,$G2110)</f>
        <v>46276</v>
      </c>
    </row>
    <row r="2111" spans="1:19" ht="15" customHeight="1" x14ac:dyDescent="0.25">
      <c r="A2111" s="122">
        <v>56327</v>
      </c>
      <c r="B2111" s="65" t="s">
        <v>192</v>
      </c>
      <c r="C2111" s="65" t="s">
        <v>263</v>
      </c>
      <c r="D2111" s="66">
        <v>46277</v>
      </c>
      <c r="E2111" s="67">
        <v>2.41</v>
      </c>
      <c r="F2111" s="65" t="s">
        <v>255</v>
      </c>
      <c r="G2111" s="66">
        <v>46277</v>
      </c>
      <c r="H2111">
        <v>40511324</v>
      </c>
      <c r="I2111">
        <v>10</v>
      </c>
      <c r="J2111" s="65" t="s">
        <v>3551</v>
      </c>
      <c r="K2111" s="65" t="s">
        <v>3552</v>
      </c>
      <c r="L2111" s="66">
        <v>46277</v>
      </c>
      <c r="M2111" s="65" t="s">
        <v>258</v>
      </c>
      <c r="N2111" s="65" t="s">
        <v>264</v>
      </c>
      <c r="O2111" s="65" t="s">
        <v>259</v>
      </c>
      <c r="P2111" s="66">
        <v>46277</v>
      </c>
      <c r="Q2111" s="31">
        <f t="shared" si="66"/>
        <v>97</v>
      </c>
      <c r="R2111" s="31">
        <f t="shared" si="67"/>
        <v>241</v>
      </c>
      <c r="S2111" s="29">
        <f>IF($Q2111&lt;Parâmetros!$E$19,$G2111-1,$G2111)</f>
        <v>46276</v>
      </c>
    </row>
    <row r="2112" spans="1:19" ht="15" customHeight="1" x14ac:dyDescent="0.25">
      <c r="A2112" s="122">
        <v>56327</v>
      </c>
      <c r="B2112" s="65" t="s">
        <v>192</v>
      </c>
      <c r="C2112" s="65" t="s">
        <v>263</v>
      </c>
      <c r="D2112" s="66">
        <v>46277</v>
      </c>
      <c r="E2112" s="67">
        <v>1</v>
      </c>
      <c r="F2112" s="65" t="s">
        <v>255</v>
      </c>
      <c r="G2112" s="66">
        <v>46277</v>
      </c>
      <c r="H2112">
        <v>40511325</v>
      </c>
      <c r="I2112">
        <v>10</v>
      </c>
      <c r="J2112" s="65" t="s">
        <v>3553</v>
      </c>
      <c r="K2112" s="65" t="s">
        <v>3554</v>
      </c>
      <c r="L2112" s="66">
        <v>46277</v>
      </c>
      <c r="M2112" s="65" t="s">
        <v>258</v>
      </c>
      <c r="N2112" s="65" t="s">
        <v>264</v>
      </c>
      <c r="O2112" s="65" t="s">
        <v>259</v>
      </c>
      <c r="P2112" s="66">
        <v>46277</v>
      </c>
      <c r="Q2112" s="31">
        <f t="shared" si="66"/>
        <v>300</v>
      </c>
      <c r="R2112" s="31">
        <f t="shared" si="67"/>
        <v>359</v>
      </c>
      <c r="S2112" s="29">
        <f>IF($Q2112&lt;Parâmetros!$E$19,$G2112-1,$G2112)</f>
        <v>46276</v>
      </c>
    </row>
    <row r="2113" spans="1:19" ht="15" customHeight="1" x14ac:dyDescent="0.25">
      <c r="A2113" s="122">
        <v>56327</v>
      </c>
      <c r="B2113" s="65" t="s">
        <v>192</v>
      </c>
      <c r="C2113" s="65" t="s">
        <v>263</v>
      </c>
      <c r="D2113" s="66">
        <v>46277</v>
      </c>
      <c r="E2113" s="67">
        <v>0.78</v>
      </c>
      <c r="F2113" s="65" t="s">
        <v>255</v>
      </c>
      <c r="G2113" s="66">
        <v>46277</v>
      </c>
      <c r="H2113">
        <v>40514368</v>
      </c>
      <c r="I2113">
        <v>10</v>
      </c>
      <c r="J2113" s="65" t="s">
        <v>3555</v>
      </c>
      <c r="K2113" s="65" t="s">
        <v>3556</v>
      </c>
      <c r="L2113" s="66">
        <v>46277</v>
      </c>
      <c r="M2113" s="65" t="s">
        <v>261</v>
      </c>
      <c r="N2113" s="65" t="s">
        <v>264</v>
      </c>
      <c r="O2113" s="65" t="s">
        <v>259</v>
      </c>
      <c r="P2113" s="66">
        <v>46277</v>
      </c>
      <c r="Q2113" s="31">
        <f t="shared" si="66"/>
        <v>364</v>
      </c>
      <c r="R2113" s="31">
        <f t="shared" si="67"/>
        <v>410</v>
      </c>
      <c r="S2113" s="29">
        <f>IF($Q2113&lt;Parâmetros!$E$19,$G2113-1,$G2113)</f>
        <v>46276</v>
      </c>
    </row>
    <row r="2114" spans="1:19" ht="15" customHeight="1" x14ac:dyDescent="0.25">
      <c r="A2114" s="122">
        <v>56377</v>
      </c>
      <c r="B2114" s="65" t="s">
        <v>216</v>
      </c>
      <c r="C2114" s="65" t="s">
        <v>280</v>
      </c>
      <c r="D2114" s="66">
        <v>46265</v>
      </c>
      <c r="E2114" s="67">
        <v>5</v>
      </c>
      <c r="F2114" s="65" t="s">
        <v>255</v>
      </c>
      <c r="G2114" s="66">
        <v>46262</v>
      </c>
      <c r="H2114">
        <v>40506764</v>
      </c>
      <c r="I2114">
        <v>20</v>
      </c>
      <c r="J2114" s="65" t="s">
        <v>276</v>
      </c>
      <c r="K2114" s="65" t="s">
        <v>429</v>
      </c>
      <c r="L2114" s="66">
        <v>46262</v>
      </c>
      <c r="M2114" s="65" t="s">
        <v>261</v>
      </c>
      <c r="N2114" s="65" t="s">
        <v>264</v>
      </c>
      <c r="O2114" s="65" t="s">
        <v>259</v>
      </c>
      <c r="P2114" s="66">
        <v>46265</v>
      </c>
      <c r="Q2114" s="31">
        <f t="shared" si="66"/>
        <v>420</v>
      </c>
      <c r="R2114" s="31">
        <f t="shared" si="67"/>
        <v>720</v>
      </c>
      <c r="S2114" s="29">
        <f>IF($Q2114&lt;Parâmetros!$E$19,$G2114-1,$G2114)</f>
        <v>46262</v>
      </c>
    </row>
    <row r="2115" spans="1:19" ht="15" customHeight="1" x14ac:dyDescent="0.25">
      <c r="A2115" s="122">
        <v>56377</v>
      </c>
      <c r="B2115" s="65" t="s">
        <v>216</v>
      </c>
      <c r="C2115" s="65" t="s">
        <v>280</v>
      </c>
      <c r="D2115" s="66">
        <v>46266</v>
      </c>
      <c r="E2115" s="67">
        <v>5</v>
      </c>
      <c r="F2115" s="65" t="s">
        <v>255</v>
      </c>
      <c r="G2115" s="66">
        <v>46265</v>
      </c>
      <c r="H2115">
        <v>40497241</v>
      </c>
      <c r="I2115">
        <v>20</v>
      </c>
      <c r="J2115" s="65" t="s">
        <v>419</v>
      </c>
      <c r="K2115" s="65" t="s">
        <v>295</v>
      </c>
      <c r="L2115" s="66">
        <v>46265</v>
      </c>
      <c r="M2115" s="65" t="s">
        <v>261</v>
      </c>
      <c r="N2115" s="65" t="s">
        <v>264</v>
      </c>
      <c r="O2115" s="65" t="s">
        <v>259</v>
      </c>
      <c r="P2115" s="66">
        <v>46266</v>
      </c>
      <c r="Q2115" s="31">
        <f t="shared" si="66"/>
        <v>420</v>
      </c>
      <c r="R2115" s="31">
        <f t="shared" si="67"/>
        <v>720</v>
      </c>
      <c r="S2115" s="29">
        <f>IF($Q2115&lt;Parâmetros!$E$19,$G2115-1,$G2115)</f>
        <v>46265</v>
      </c>
    </row>
    <row r="2116" spans="1:19" ht="15" customHeight="1" x14ac:dyDescent="0.25">
      <c r="A2116" s="122">
        <v>56377</v>
      </c>
      <c r="B2116" s="65" t="s">
        <v>216</v>
      </c>
      <c r="C2116" s="65" t="s">
        <v>280</v>
      </c>
      <c r="D2116" s="66">
        <v>46266</v>
      </c>
      <c r="E2116" s="67">
        <v>3.84</v>
      </c>
      <c r="F2116" s="65" t="s">
        <v>255</v>
      </c>
      <c r="G2116" s="66">
        <v>46265</v>
      </c>
      <c r="H2116">
        <v>40497241</v>
      </c>
      <c r="I2116">
        <v>20</v>
      </c>
      <c r="J2116" s="65" t="s">
        <v>298</v>
      </c>
      <c r="K2116" s="65" t="s">
        <v>690</v>
      </c>
      <c r="L2116" s="66">
        <v>46265</v>
      </c>
      <c r="M2116" s="65" t="s">
        <v>261</v>
      </c>
      <c r="N2116" s="65" t="s">
        <v>264</v>
      </c>
      <c r="O2116" s="65" t="s">
        <v>259</v>
      </c>
      <c r="P2116" s="66">
        <v>46266</v>
      </c>
      <c r="Q2116" s="31">
        <f t="shared" si="66"/>
        <v>780</v>
      </c>
      <c r="R2116" s="31">
        <f t="shared" si="67"/>
        <v>1010</v>
      </c>
      <c r="S2116" s="29">
        <f>IF($Q2116&lt;Parâmetros!$E$19,$G2116-1,$G2116)</f>
        <v>46265</v>
      </c>
    </row>
    <row r="2117" spans="1:19" ht="15" customHeight="1" x14ac:dyDescent="0.25">
      <c r="A2117" s="122">
        <v>56377</v>
      </c>
      <c r="B2117" s="65" t="s">
        <v>216</v>
      </c>
      <c r="C2117" s="65" t="s">
        <v>280</v>
      </c>
      <c r="D2117" s="66">
        <v>46266</v>
      </c>
      <c r="E2117" s="67">
        <v>4.29</v>
      </c>
      <c r="F2117" s="65" t="s">
        <v>255</v>
      </c>
      <c r="G2117" s="66">
        <v>46266</v>
      </c>
      <c r="H2117">
        <v>40497241</v>
      </c>
      <c r="I2117">
        <v>10</v>
      </c>
      <c r="J2117" s="65" t="s">
        <v>691</v>
      </c>
      <c r="K2117" s="65" t="s">
        <v>692</v>
      </c>
      <c r="L2117" s="66">
        <v>46266</v>
      </c>
      <c r="M2117" s="65" t="s">
        <v>261</v>
      </c>
      <c r="N2117" s="65" t="s">
        <v>264</v>
      </c>
      <c r="O2117" s="65" t="s">
        <v>259</v>
      </c>
      <c r="P2117" s="66">
        <v>46266</v>
      </c>
      <c r="Q2117" s="31">
        <f t="shared" si="66"/>
        <v>420</v>
      </c>
      <c r="R2117" s="31">
        <f t="shared" si="67"/>
        <v>677</v>
      </c>
      <c r="S2117" s="29">
        <f>IF($Q2117&lt;Parâmetros!$E$19,$G2117-1,$G2117)</f>
        <v>46266</v>
      </c>
    </row>
    <row r="2118" spans="1:19" ht="15" customHeight="1" x14ac:dyDescent="0.25">
      <c r="A2118" s="122">
        <v>56377</v>
      </c>
      <c r="B2118" s="65" t="s">
        <v>216</v>
      </c>
      <c r="C2118" s="65" t="s">
        <v>280</v>
      </c>
      <c r="D2118" s="66">
        <v>46268</v>
      </c>
      <c r="E2118" s="67">
        <v>4.47</v>
      </c>
      <c r="F2118" s="65" t="s">
        <v>255</v>
      </c>
      <c r="G2118" s="66">
        <v>46266</v>
      </c>
      <c r="H2118">
        <v>40511269</v>
      </c>
      <c r="I2118">
        <v>10</v>
      </c>
      <c r="J2118" s="65" t="s">
        <v>1355</v>
      </c>
      <c r="K2118" s="65" t="s">
        <v>1356</v>
      </c>
      <c r="L2118" s="66">
        <v>46266</v>
      </c>
      <c r="M2118" s="65" t="s">
        <v>261</v>
      </c>
      <c r="N2118" s="65" t="s">
        <v>264</v>
      </c>
      <c r="O2118" s="65" t="s">
        <v>259</v>
      </c>
      <c r="P2118" s="66">
        <v>46268</v>
      </c>
      <c r="Q2118" s="31">
        <f t="shared" si="66"/>
        <v>740</v>
      </c>
      <c r="R2118" s="31">
        <f t="shared" si="67"/>
        <v>1008</v>
      </c>
      <c r="S2118" s="29">
        <f>IF($Q2118&lt;Parâmetros!$E$19,$G2118-1,$G2118)</f>
        <v>46266</v>
      </c>
    </row>
    <row r="2119" spans="1:19" ht="15" customHeight="1" x14ac:dyDescent="0.25">
      <c r="A2119" s="122">
        <v>56377</v>
      </c>
      <c r="B2119" s="65" t="s">
        <v>216</v>
      </c>
      <c r="C2119" s="65" t="s">
        <v>280</v>
      </c>
      <c r="D2119" s="66">
        <v>46268</v>
      </c>
      <c r="E2119" s="67">
        <v>3.99</v>
      </c>
      <c r="F2119" s="65" t="s">
        <v>255</v>
      </c>
      <c r="G2119" s="66">
        <v>46267</v>
      </c>
      <c r="H2119">
        <v>40511269</v>
      </c>
      <c r="I2119">
        <v>10</v>
      </c>
      <c r="J2119" s="65" t="s">
        <v>854</v>
      </c>
      <c r="K2119" s="65" t="s">
        <v>1357</v>
      </c>
      <c r="L2119" s="66">
        <v>46267</v>
      </c>
      <c r="M2119" s="65" t="s">
        <v>261</v>
      </c>
      <c r="N2119" s="65" t="s">
        <v>264</v>
      </c>
      <c r="O2119" s="65" t="s">
        <v>259</v>
      </c>
      <c r="P2119" s="66">
        <v>46268</v>
      </c>
      <c r="Q2119" s="31">
        <f t="shared" si="66"/>
        <v>420</v>
      </c>
      <c r="R2119" s="31">
        <f t="shared" si="67"/>
        <v>660</v>
      </c>
      <c r="S2119" s="29">
        <f>IF($Q2119&lt;Parâmetros!$E$19,$G2119-1,$G2119)</f>
        <v>46267</v>
      </c>
    </row>
    <row r="2120" spans="1:19" ht="15" customHeight="1" x14ac:dyDescent="0.25">
      <c r="A2120" s="122">
        <v>56377</v>
      </c>
      <c r="B2120" s="65" t="s">
        <v>216</v>
      </c>
      <c r="C2120" s="65" t="s">
        <v>280</v>
      </c>
      <c r="D2120" s="66">
        <v>46268</v>
      </c>
      <c r="E2120" s="67">
        <v>4.8099999999999996</v>
      </c>
      <c r="F2120" s="65" t="s">
        <v>255</v>
      </c>
      <c r="G2120" s="66">
        <v>46267</v>
      </c>
      <c r="H2120">
        <v>40511269</v>
      </c>
      <c r="I2120">
        <v>10</v>
      </c>
      <c r="J2120" s="65" t="s">
        <v>1358</v>
      </c>
      <c r="K2120" s="65" t="s">
        <v>1359</v>
      </c>
      <c r="L2120" s="66">
        <v>46267</v>
      </c>
      <c r="M2120" s="65" t="s">
        <v>261</v>
      </c>
      <c r="N2120" s="65" t="s">
        <v>264</v>
      </c>
      <c r="O2120" s="65" t="s">
        <v>259</v>
      </c>
      <c r="P2120" s="66">
        <v>46268</v>
      </c>
      <c r="Q2120" s="31">
        <f t="shared" si="66"/>
        <v>720</v>
      </c>
      <c r="R2120" s="31">
        <f t="shared" si="67"/>
        <v>1009</v>
      </c>
      <c r="S2120" s="29">
        <f>IF($Q2120&lt;Parâmetros!$E$19,$G2120-1,$G2120)</f>
        <v>46267</v>
      </c>
    </row>
    <row r="2121" spans="1:19" ht="15" customHeight="1" x14ac:dyDescent="0.25">
      <c r="A2121" s="122">
        <v>56377</v>
      </c>
      <c r="B2121" s="65" t="s">
        <v>216</v>
      </c>
      <c r="C2121" s="65" t="s">
        <v>280</v>
      </c>
      <c r="D2121" s="66">
        <v>46268</v>
      </c>
      <c r="E2121" s="67">
        <v>5</v>
      </c>
      <c r="F2121" s="65" t="s">
        <v>255</v>
      </c>
      <c r="G2121" s="66">
        <v>46268</v>
      </c>
      <c r="H2121">
        <v>40511269</v>
      </c>
      <c r="I2121">
        <v>10</v>
      </c>
      <c r="J2121" s="65" t="s">
        <v>1360</v>
      </c>
      <c r="K2121" s="65" t="s">
        <v>1361</v>
      </c>
      <c r="L2121" s="66">
        <v>46268</v>
      </c>
      <c r="M2121" s="65" t="s">
        <v>261</v>
      </c>
      <c r="N2121" s="65" t="s">
        <v>264</v>
      </c>
      <c r="O2121" s="65" t="s">
        <v>259</v>
      </c>
      <c r="P2121" s="66">
        <v>46268</v>
      </c>
      <c r="Q2121" s="31">
        <f t="shared" si="66"/>
        <v>420</v>
      </c>
      <c r="R2121" s="31">
        <f t="shared" si="67"/>
        <v>720</v>
      </c>
      <c r="S2121" s="29">
        <f>IF($Q2121&lt;Parâmetros!$E$19,$G2121-1,$G2121)</f>
        <v>46268</v>
      </c>
    </row>
    <row r="2122" spans="1:19" ht="15" customHeight="1" x14ac:dyDescent="0.25">
      <c r="A2122" s="122">
        <v>56377</v>
      </c>
      <c r="B2122" s="65" t="s">
        <v>216</v>
      </c>
      <c r="C2122" s="65" t="s">
        <v>280</v>
      </c>
      <c r="D2122" s="66">
        <v>46269</v>
      </c>
      <c r="E2122" s="67">
        <v>3.84</v>
      </c>
      <c r="F2122" s="65" t="s">
        <v>255</v>
      </c>
      <c r="G2122" s="66">
        <v>46268</v>
      </c>
      <c r="H2122">
        <v>40511269</v>
      </c>
      <c r="I2122">
        <v>10</v>
      </c>
      <c r="J2122" s="65" t="s">
        <v>888</v>
      </c>
      <c r="K2122" s="65" t="s">
        <v>2354</v>
      </c>
      <c r="L2122" s="66">
        <v>46268</v>
      </c>
      <c r="M2122" s="65" t="s">
        <v>261</v>
      </c>
      <c r="N2122" s="65" t="s">
        <v>264</v>
      </c>
      <c r="O2122" s="65" t="s">
        <v>259</v>
      </c>
      <c r="P2122" s="66">
        <v>46269</v>
      </c>
      <c r="Q2122" s="31">
        <f t="shared" si="66"/>
        <v>780</v>
      </c>
      <c r="R2122" s="31">
        <f t="shared" si="67"/>
        <v>1010</v>
      </c>
      <c r="S2122" s="29">
        <f>IF($Q2122&lt;Parâmetros!$E$19,$G2122-1,$G2122)</f>
        <v>46268</v>
      </c>
    </row>
    <row r="2123" spans="1:19" ht="15" customHeight="1" x14ac:dyDescent="0.25">
      <c r="A2123" s="122">
        <v>56377</v>
      </c>
      <c r="B2123" s="65" t="s">
        <v>216</v>
      </c>
      <c r="C2123" s="65" t="s">
        <v>280</v>
      </c>
      <c r="D2123" s="66">
        <v>46270</v>
      </c>
      <c r="E2123" s="67">
        <v>5</v>
      </c>
      <c r="F2123" s="65" t="s">
        <v>255</v>
      </c>
      <c r="G2123" s="66">
        <v>46269</v>
      </c>
      <c r="H2123">
        <v>40509380</v>
      </c>
      <c r="I2123">
        <v>10</v>
      </c>
      <c r="J2123" s="65" t="s">
        <v>2355</v>
      </c>
      <c r="K2123" s="65" t="s">
        <v>954</v>
      </c>
      <c r="L2123" s="66">
        <v>46269</v>
      </c>
      <c r="M2123" s="65" t="s">
        <v>261</v>
      </c>
      <c r="N2123">
        <v>3010749</v>
      </c>
      <c r="O2123" s="65" t="s">
        <v>259</v>
      </c>
      <c r="P2123" s="66">
        <v>46270</v>
      </c>
      <c r="Q2123" s="31">
        <f t="shared" si="66"/>
        <v>420</v>
      </c>
      <c r="R2123" s="31">
        <f t="shared" si="67"/>
        <v>720</v>
      </c>
      <c r="S2123" s="29">
        <f>IF($Q2123&lt;Parâmetros!$E$19,$G2123-1,$G2123)</f>
        <v>46269</v>
      </c>
    </row>
    <row r="2124" spans="1:19" ht="15" customHeight="1" x14ac:dyDescent="0.25">
      <c r="A2124" s="122">
        <v>56377</v>
      </c>
      <c r="B2124" s="65" t="s">
        <v>216</v>
      </c>
      <c r="C2124" s="65" t="s">
        <v>280</v>
      </c>
      <c r="D2124" s="66">
        <v>46270</v>
      </c>
      <c r="E2124" s="67">
        <v>3.87</v>
      </c>
      <c r="F2124" s="65" t="s">
        <v>255</v>
      </c>
      <c r="G2124" s="66">
        <v>46269</v>
      </c>
      <c r="H2124">
        <v>40511269</v>
      </c>
      <c r="I2124">
        <v>10</v>
      </c>
      <c r="J2124" s="65" t="s">
        <v>2356</v>
      </c>
      <c r="K2124" s="65" t="s">
        <v>2357</v>
      </c>
      <c r="L2124" s="66">
        <v>46269</v>
      </c>
      <c r="M2124" s="65" t="s">
        <v>261</v>
      </c>
      <c r="N2124" s="65" t="s">
        <v>264</v>
      </c>
      <c r="O2124" s="65" t="s">
        <v>259</v>
      </c>
      <c r="P2124" s="66">
        <v>46270</v>
      </c>
      <c r="Q2124" s="31">
        <f t="shared" si="66"/>
        <v>780</v>
      </c>
      <c r="R2124" s="31">
        <f t="shared" si="67"/>
        <v>1012</v>
      </c>
      <c r="S2124" s="29">
        <f>IF($Q2124&lt;Parâmetros!$E$19,$G2124-1,$G2124)</f>
        <v>46269</v>
      </c>
    </row>
    <row r="2125" spans="1:19" ht="15" customHeight="1" x14ac:dyDescent="0.25">
      <c r="A2125" s="122">
        <v>56377</v>
      </c>
      <c r="B2125" s="65" t="s">
        <v>216</v>
      </c>
      <c r="C2125" s="65" t="s">
        <v>280</v>
      </c>
      <c r="D2125" s="66">
        <v>46270</v>
      </c>
      <c r="E2125" s="67">
        <v>5</v>
      </c>
      <c r="F2125" s="65" t="s">
        <v>255</v>
      </c>
      <c r="G2125" s="66">
        <v>46270</v>
      </c>
      <c r="H2125">
        <v>40511269</v>
      </c>
      <c r="I2125">
        <v>10</v>
      </c>
      <c r="J2125" s="65" t="s">
        <v>2358</v>
      </c>
      <c r="K2125" s="65" t="s">
        <v>2359</v>
      </c>
      <c r="L2125" s="66">
        <v>46270</v>
      </c>
      <c r="M2125" s="65" t="s">
        <v>261</v>
      </c>
      <c r="N2125" s="65" t="s">
        <v>264</v>
      </c>
      <c r="O2125" s="65" t="s">
        <v>259</v>
      </c>
      <c r="P2125" s="66">
        <v>46270</v>
      </c>
      <c r="Q2125" s="31">
        <f t="shared" si="66"/>
        <v>420</v>
      </c>
      <c r="R2125" s="31">
        <f t="shared" si="67"/>
        <v>720</v>
      </c>
      <c r="S2125" s="29">
        <f>IF($Q2125&lt;Parâmetros!$E$19,$G2125-1,$G2125)</f>
        <v>46270</v>
      </c>
    </row>
    <row r="2126" spans="1:19" ht="15" customHeight="1" x14ac:dyDescent="0.25">
      <c r="A2126" s="122">
        <v>56377</v>
      </c>
      <c r="B2126" s="65" t="s">
        <v>216</v>
      </c>
      <c r="C2126" s="65" t="s">
        <v>280</v>
      </c>
      <c r="D2126" s="66">
        <v>46270</v>
      </c>
      <c r="E2126" s="67">
        <v>2.2000000000000002</v>
      </c>
      <c r="F2126" s="65" t="s">
        <v>255</v>
      </c>
      <c r="G2126" s="66">
        <v>46270</v>
      </c>
      <c r="H2126">
        <v>40511269</v>
      </c>
      <c r="I2126">
        <v>10</v>
      </c>
      <c r="J2126" s="65" t="s">
        <v>2360</v>
      </c>
      <c r="K2126" s="65" t="s">
        <v>2361</v>
      </c>
      <c r="L2126" s="66">
        <v>46270</v>
      </c>
      <c r="M2126" s="65" t="s">
        <v>261</v>
      </c>
      <c r="N2126" s="65" t="s">
        <v>264</v>
      </c>
      <c r="O2126" s="65" t="s">
        <v>259</v>
      </c>
      <c r="P2126" s="66">
        <v>46270</v>
      </c>
      <c r="Q2126" s="31">
        <f t="shared" si="66"/>
        <v>780</v>
      </c>
      <c r="R2126" s="31">
        <f t="shared" si="67"/>
        <v>912</v>
      </c>
      <c r="S2126" s="29">
        <f>IF($Q2126&lt;Parâmetros!$E$19,$G2126-1,$G2126)</f>
        <v>46270</v>
      </c>
    </row>
    <row r="2127" spans="1:19" ht="15" customHeight="1" x14ac:dyDescent="0.25">
      <c r="A2127" s="122">
        <v>56377</v>
      </c>
      <c r="B2127" s="65" t="s">
        <v>216</v>
      </c>
      <c r="C2127" s="65" t="s">
        <v>280</v>
      </c>
      <c r="D2127" s="66">
        <v>46273</v>
      </c>
      <c r="E2127" s="67">
        <v>5</v>
      </c>
      <c r="F2127" s="65" t="s">
        <v>255</v>
      </c>
      <c r="G2127" s="66">
        <v>46272</v>
      </c>
      <c r="H2127">
        <v>40511269</v>
      </c>
      <c r="I2127">
        <v>10</v>
      </c>
      <c r="J2127" s="65" t="s">
        <v>2630</v>
      </c>
      <c r="K2127" s="65" t="s">
        <v>939</v>
      </c>
      <c r="L2127" s="66">
        <v>46272</v>
      </c>
      <c r="M2127" s="65" t="s">
        <v>261</v>
      </c>
      <c r="N2127" s="65" t="s">
        <v>264</v>
      </c>
      <c r="O2127" s="65" t="s">
        <v>259</v>
      </c>
      <c r="P2127" s="66">
        <v>46273</v>
      </c>
      <c r="Q2127" s="31">
        <f t="shared" si="66"/>
        <v>420</v>
      </c>
      <c r="R2127" s="31">
        <f t="shared" si="67"/>
        <v>720</v>
      </c>
      <c r="S2127" s="29">
        <f>IF($Q2127&lt;Parâmetros!$E$19,$G2127-1,$G2127)</f>
        <v>46272</v>
      </c>
    </row>
    <row r="2128" spans="1:19" ht="15" customHeight="1" x14ac:dyDescent="0.25">
      <c r="A2128" s="122">
        <v>56377</v>
      </c>
      <c r="B2128" s="65" t="s">
        <v>216</v>
      </c>
      <c r="C2128" s="65" t="s">
        <v>280</v>
      </c>
      <c r="D2128" s="66">
        <v>46273</v>
      </c>
      <c r="E2128" s="67">
        <v>3.82</v>
      </c>
      <c r="F2128" s="65" t="s">
        <v>255</v>
      </c>
      <c r="G2128" s="66">
        <v>46272</v>
      </c>
      <c r="H2128">
        <v>40511269</v>
      </c>
      <c r="I2128">
        <v>10</v>
      </c>
      <c r="J2128" s="65" t="s">
        <v>1889</v>
      </c>
      <c r="K2128" s="65" t="s">
        <v>2631</v>
      </c>
      <c r="L2128" s="66">
        <v>46272</v>
      </c>
      <c r="M2128" s="65" t="s">
        <v>261</v>
      </c>
      <c r="N2128" s="65" t="s">
        <v>264</v>
      </c>
      <c r="O2128" s="65" t="s">
        <v>259</v>
      </c>
      <c r="P2128" s="66">
        <v>46273</v>
      </c>
      <c r="Q2128" s="31">
        <f t="shared" si="66"/>
        <v>780</v>
      </c>
      <c r="R2128" s="31">
        <f t="shared" si="67"/>
        <v>1009</v>
      </c>
      <c r="S2128" s="29">
        <f>IF($Q2128&lt;Parâmetros!$E$19,$G2128-1,$G2128)</f>
        <v>46272</v>
      </c>
    </row>
    <row r="2129" spans="1:19" ht="15" customHeight="1" x14ac:dyDescent="0.25">
      <c r="A2129" s="122">
        <v>56377</v>
      </c>
      <c r="B2129" s="65" t="s">
        <v>216</v>
      </c>
      <c r="C2129" s="65" t="s">
        <v>280</v>
      </c>
      <c r="D2129" s="66">
        <v>46274</v>
      </c>
      <c r="E2129" s="67">
        <v>5</v>
      </c>
      <c r="F2129" s="65" t="s">
        <v>255</v>
      </c>
      <c r="G2129" s="66">
        <v>46273</v>
      </c>
      <c r="H2129">
        <v>40509380</v>
      </c>
      <c r="I2129">
        <v>10</v>
      </c>
      <c r="J2129" s="65" t="s">
        <v>2893</v>
      </c>
      <c r="K2129" s="65" t="s">
        <v>2894</v>
      </c>
      <c r="L2129" s="66">
        <v>46273</v>
      </c>
      <c r="M2129" s="65" t="s">
        <v>261</v>
      </c>
      <c r="N2129">
        <v>3010749</v>
      </c>
      <c r="O2129" s="65" t="s">
        <v>259</v>
      </c>
      <c r="P2129" s="66">
        <v>46274</v>
      </c>
      <c r="Q2129" s="31">
        <f t="shared" si="66"/>
        <v>420</v>
      </c>
      <c r="R2129" s="31">
        <f t="shared" si="67"/>
        <v>720</v>
      </c>
      <c r="S2129" s="29">
        <f>IF($Q2129&lt;Parâmetros!$E$19,$G2129-1,$G2129)</f>
        <v>46273</v>
      </c>
    </row>
    <row r="2130" spans="1:19" ht="15" customHeight="1" x14ac:dyDescent="0.25">
      <c r="A2130" s="122">
        <v>56377</v>
      </c>
      <c r="B2130" s="65" t="s">
        <v>216</v>
      </c>
      <c r="C2130" s="65" t="s">
        <v>280</v>
      </c>
      <c r="D2130" s="66">
        <v>46274</v>
      </c>
      <c r="E2130" s="67">
        <v>3.84</v>
      </c>
      <c r="F2130" s="65" t="s">
        <v>255</v>
      </c>
      <c r="G2130" s="66">
        <v>46273</v>
      </c>
      <c r="H2130">
        <v>40509380</v>
      </c>
      <c r="I2130">
        <v>10</v>
      </c>
      <c r="J2130" s="65" t="s">
        <v>2592</v>
      </c>
      <c r="K2130" s="65" t="s">
        <v>2895</v>
      </c>
      <c r="L2130" s="66">
        <v>46273</v>
      </c>
      <c r="M2130" s="65" t="s">
        <v>261</v>
      </c>
      <c r="N2130">
        <v>3010749</v>
      </c>
      <c r="O2130" s="65" t="s">
        <v>259</v>
      </c>
      <c r="P2130" s="66">
        <v>46274</v>
      </c>
      <c r="Q2130" s="31">
        <f t="shared" si="66"/>
        <v>780</v>
      </c>
      <c r="R2130" s="31">
        <f t="shared" si="67"/>
        <v>1010</v>
      </c>
      <c r="S2130" s="29">
        <f>IF($Q2130&lt;Parâmetros!$E$19,$G2130-1,$G2130)</f>
        <v>46273</v>
      </c>
    </row>
    <row r="2131" spans="1:19" ht="15" customHeight="1" x14ac:dyDescent="0.25">
      <c r="A2131" s="122">
        <v>56377</v>
      </c>
      <c r="B2131" s="65" t="s">
        <v>216</v>
      </c>
      <c r="C2131" s="65" t="s">
        <v>280</v>
      </c>
      <c r="D2131" s="66">
        <v>46275</v>
      </c>
      <c r="E2131" s="67">
        <v>5</v>
      </c>
      <c r="F2131" s="65" t="s">
        <v>255</v>
      </c>
      <c r="G2131" s="66">
        <v>46274</v>
      </c>
      <c r="H2131">
        <v>40511269</v>
      </c>
      <c r="I2131">
        <v>10</v>
      </c>
      <c r="J2131" s="65" t="s">
        <v>2893</v>
      </c>
      <c r="K2131" s="65" t="s">
        <v>1358</v>
      </c>
      <c r="L2131" s="66">
        <v>46274</v>
      </c>
      <c r="M2131" s="65" t="s">
        <v>261</v>
      </c>
      <c r="N2131" s="65" t="s">
        <v>264</v>
      </c>
      <c r="O2131" s="65" t="s">
        <v>259</v>
      </c>
      <c r="P2131" s="66">
        <v>46275</v>
      </c>
      <c r="Q2131" s="31">
        <f t="shared" si="66"/>
        <v>420</v>
      </c>
      <c r="R2131" s="31">
        <f t="shared" si="67"/>
        <v>720</v>
      </c>
      <c r="S2131" s="29">
        <f>IF($Q2131&lt;Parâmetros!$E$19,$G2131-1,$G2131)</f>
        <v>46274</v>
      </c>
    </row>
    <row r="2132" spans="1:19" ht="15" customHeight="1" x14ac:dyDescent="0.25">
      <c r="A2132" s="122">
        <v>56377</v>
      </c>
      <c r="B2132" s="65" t="s">
        <v>216</v>
      </c>
      <c r="C2132" s="65" t="s">
        <v>280</v>
      </c>
      <c r="D2132" s="66">
        <v>46275</v>
      </c>
      <c r="E2132" s="67">
        <v>3.82</v>
      </c>
      <c r="F2132" s="65" t="s">
        <v>255</v>
      </c>
      <c r="G2132" s="66">
        <v>46274</v>
      </c>
      <c r="H2132">
        <v>40511269</v>
      </c>
      <c r="I2132">
        <v>10</v>
      </c>
      <c r="J2132" s="65" t="s">
        <v>2663</v>
      </c>
      <c r="K2132" s="65" t="s">
        <v>3018</v>
      </c>
      <c r="L2132" s="66">
        <v>46274</v>
      </c>
      <c r="M2132" s="65" t="s">
        <v>261</v>
      </c>
      <c r="N2132" s="65" t="s">
        <v>264</v>
      </c>
      <c r="O2132" s="65" t="s">
        <v>259</v>
      </c>
      <c r="P2132" s="66">
        <v>46275</v>
      </c>
      <c r="Q2132" s="31">
        <f t="shared" si="66"/>
        <v>780</v>
      </c>
      <c r="R2132" s="31">
        <f t="shared" si="67"/>
        <v>1009</v>
      </c>
      <c r="S2132" s="29">
        <f>IF($Q2132&lt;Parâmetros!$E$19,$G2132-1,$G2132)</f>
        <v>46274</v>
      </c>
    </row>
    <row r="2133" spans="1:19" ht="15" customHeight="1" x14ac:dyDescent="0.25">
      <c r="A2133" s="122">
        <v>56377</v>
      </c>
      <c r="B2133" s="65" t="s">
        <v>216</v>
      </c>
      <c r="C2133" s="65" t="s">
        <v>280</v>
      </c>
      <c r="D2133" s="66">
        <v>46275</v>
      </c>
      <c r="E2133" s="67">
        <v>5</v>
      </c>
      <c r="F2133" s="65" t="s">
        <v>255</v>
      </c>
      <c r="G2133" s="66">
        <v>46275</v>
      </c>
      <c r="H2133">
        <v>40509380</v>
      </c>
      <c r="I2133">
        <v>10</v>
      </c>
      <c r="J2133" s="65" t="s">
        <v>3196</v>
      </c>
      <c r="K2133" s="65" t="s">
        <v>2359</v>
      </c>
      <c r="L2133" s="66">
        <v>46275</v>
      </c>
      <c r="M2133" s="65" t="s">
        <v>261</v>
      </c>
      <c r="N2133">
        <v>3010749</v>
      </c>
      <c r="O2133" s="65" t="s">
        <v>259</v>
      </c>
      <c r="P2133" s="66">
        <v>46275</v>
      </c>
      <c r="Q2133" s="31">
        <f t="shared" si="66"/>
        <v>420</v>
      </c>
      <c r="R2133" s="31">
        <f t="shared" si="67"/>
        <v>720</v>
      </c>
      <c r="S2133" s="29">
        <f>IF($Q2133&lt;Parâmetros!$E$19,$G2133-1,$G2133)</f>
        <v>46275</v>
      </c>
    </row>
    <row r="2134" spans="1:19" ht="15" customHeight="1" x14ac:dyDescent="0.25">
      <c r="A2134" s="122">
        <v>56377</v>
      </c>
      <c r="B2134" s="65" t="s">
        <v>216</v>
      </c>
      <c r="C2134" s="65" t="s">
        <v>280</v>
      </c>
      <c r="D2134" s="66">
        <v>46275</v>
      </c>
      <c r="E2134" s="67">
        <v>3.35</v>
      </c>
      <c r="F2134" s="65" t="s">
        <v>255</v>
      </c>
      <c r="G2134" s="66">
        <v>46275</v>
      </c>
      <c r="H2134">
        <v>40509380</v>
      </c>
      <c r="I2134">
        <v>10</v>
      </c>
      <c r="J2134" s="65" t="s">
        <v>3197</v>
      </c>
      <c r="K2134" s="65" t="s">
        <v>3198</v>
      </c>
      <c r="L2134" s="66">
        <v>46275</v>
      </c>
      <c r="M2134" s="65" t="s">
        <v>261</v>
      </c>
      <c r="N2134">
        <v>3010749</v>
      </c>
      <c r="O2134" s="65" t="s">
        <v>259</v>
      </c>
      <c r="P2134" s="66">
        <v>46275</v>
      </c>
      <c r="Q2134" s="31">
        <f t="shared" si="66"/>
        <v>780</v>
      </c>
      <c r="R2134" s="31">
        <f t="shared" si="67"/>
        <v>981</v>
      </c>
      <c r="S2134" s="29">
        <f>IF($Q2134&lt;Parâmetros!$E$19,$G2134-1,$G2134)</f>
        <v>46275</v>
      </c>
    </row>
    <row r="2135" spans="1:19" ht="15" customHeight="1" x14ac:dyDescent="0.25">
      <c r="A2135" s="122">
        <v>56784</v>
      </c>
      <c r="B2135" s="65" t="s">
        <v>169</v>
      </c>
      <c r="C2135" s="65" t="s">
        <v>260</v>
      </c>
      <c r="D2135" s="66">
        <v>46265</v>
      </c>
      <c r="E2135" s="67">
        <v>2.2400000000000002</v>
      </c>
      <c r="F2135" s="65" t="s">
        <v>255</v>
      </c>
      <c r="G2135" s="66">
        <v>46264</v>
      </c>
      <c r="H2135">
        <v>40510158</v>
      </c>
      <c r="I2135">
        <v>40</v>
      </c>
      <c r="J2135" s="65" t="s">
        <v>504</v>
      </c>
      <c r="K2135" s="65" t="s">
        <v>505</v>
      </c>
      <c r="L2135" s="66">
        <v>46265</v>
      </c>
      <c r="M2135" s="65" t="s">
        <v>261</v>
      </c>
      <c r="N2135" s="65" t="s">
        <v>264</v>
      </c>
      <c r="O2135" s="65" t="s">
        <v>259</v>
      </c>
      <c r="P2135" s="66">
        <v>46265</v>
      </c>
      <c r="Q2135" s="31">
        <f t="shared" si="66"/>
        <v>1425</v>
      </c>
      <c r="R2135" s="31">
        <f t="shared" si="67"/>
        <v>119</v>
      </c>
      <c r="S2135" s="29">
        <f>IF($Q2135&lt;Parâmetros!$E$19,$G2135-1,$G2135)</f>
        <v>46264</v>
      </c>
    </row>
    <row r="2136" spans="1:19" ht="15" customHeight="1" x14ac:dyDescent="0.25">
      <c r="A2136" s="122">
        <v>56784</v>
      </c>
      <c r="B2136" s="65" t="s">
        <v>169</v>
      </c>
      <c r="C2136" s="65" t="s">
        <v>260</v>
      </c>
      <c r="D2136" s="66">
        <v>46265</v>
      </c>
      <c r="E2136" s="67">
        <v>4.01</v>
      </c>
      <c r="F2136" s="65" t="s">
        <v>255</v>
      </c>
      <c r="G2136" s="66">
        <v>46265</v>
      </c>
      <c r="H2136">
        <v>40510158</v>
      </c>
      <c r="I2136">
        <v>40</v>
      </c>
      <c r="J2136" s="65" t="s">
        <v>506</v>
      </c>
      <c r="K2136" s="65" t="s">
        <v>507</v>
      </c>
      <c r="L2136" s="66">
        <v>46265</v>
      </c>
      <c r="M2136" s="65" t="s">
        <v>261</v>
      </c>
      <c r="N2136" s="65" t="s">
        <v>264</v>
      </c>
      <c r="O2136" s="65" t="s">
        <v>259</v>
      </c>
      <c r="P2136" s="66">
        <v>46265</v>
      </c>
      <c r="Q2136" s="31">
        <f t="shared" si="66"/>
        <v>174</v>
      </c>
      <c r="R2136" s="31">
        <f t="shared" si="67"/>
        <v>414</v>
      </c>
      <c r="S2136" s="29">
        <f>IF($Q2136&lt;Parâmetros!$E$19,$G2136-1,$G2136)</f>
        <v>46264</v>
      </c>
    </row>
    <row r="2137" spans="1:19" ht="15" customHeight="1" x14ac:dyDescent="0.25">
      <c r="A2137" s="122">
        <v>56784</v>
      </c>
      <c r="B2137" s="65" t="s">
        <v>169</v>
      </c>
      <c r="C2137" s="65" t="s">
        <v>260</v>
      </c>
      <c r="D2137" s="66">
        <v>46266</v>
      </c>
      <c r="E2137" s="67">
        <v>1.95</v>
      </c>
      <c r="F2137" s="65" t="s">
        <v>255</v>
      </c>
      <c r="G2137" s="66">
        <v>46266</v>
      </c>
      <c r="H2137">
        <v>40509358</v>
      </c>
      <c r="I2137">
        <v>20</v>
      </c>
      <c r="J2137" s="65" t="s">
        <v>693</v>
      </c>
      <c r="K2137" s="65" t="s">
        <v>694</v>
      </c>
      <c r="L2137" s="66">
        <v>46266</v>
      </c>
      <c r="M2137" s="65" t="s">
        <v>261</v>
      </c>
      <c r="N2137" s="65" t="s">
        <v>264</v>
      </c>
      <c r="O2137" s="65" t="s">
        <v>259</v>
      </c>
      <c r="P2137" s="66">
        <v>46266</v>
      </c>
      <c r="Q2137" s="31">
        <f t="shared" si="66"/>
        <v>2</v>
      </c>
      <c r="R2137" s="31">
        <f t="shared" si="67"/>
        <v>120</v>
      </c>
      <c r="S2137" s="29">
        <f>IF($Q2137&lt;Parâmetros!$E$19,$G2137-1,$G2137)</f>
        <v>46265</v>
      </c>
    </row>
    <row r="2138" spans="1:19" ht="15" customHeight="1" x14ac:dyDescent="0.25">
      <c r="A2138" s="122">
        <v>56784</v>
      </c>
      <c r="B2138" s="65" t="s">
        <v>169</v>
      </c>
      <c r="C2138" s="65" t="s">
        <v>260</v>
      </c>
      <c r="D2138" s="66">
        <v>46266</v>
      </c>
      <c r="E2138" s="67">
        <v>4.2300000000000004</v>
      </c>
      <c r="F2138" s="65" t="s">
        <v>255</v>
      </c>
      <c r="G2138" s="66">
        <v>46266</v>
      </c>
      <c r="H2138">
        <v>40507443</v>
      </c>
      <c r="I2138">
        <v>10</v>
      </c>
      <c r="J2138" s="65" t="s">
        <v>695</v>
      </c>
      <c r="K2138" s="65" t="s">
        <v>696</v>
      </c>
      <c r="L2138" s="66">
        <v>46266</v>
      </c>
      <c r="M2138" s="65" t="s">
        <v>261</v>
      </c>
      <c r="N2138" s="65" t="s">
        <v>264</v>
      </c>
      <c r="O2138" s="65" t="s">
        <v>259</v>
      </c>
      <c r="P2138" s="66">
        <v>46266</v>
      </c>
      <c r="Q2138" s="31">
        <f t="shared" si="66"/>
        <v>160</v>
      </c>
      <c r="R2138" s="31">
        <f t="shared" si="67"/>
        <v>414</v>
      </c>
      <c r="S2138" s="29">
        <f>IF($Q2138&lt;Parâmetros!$E$19,$G2138-1,$G2138)</f>
        <v>46265</v>
      </c>
    </row>
    <row r="2139" spans="1:19" ht="15" customHeight="1" x14ac:dyDescent="0.25">
      <c r="A2139" s="122">
        <v>56784</v>
      </c>
      <c r="B2139" s="65" t="s">
        <v>169</v>
      </c>
      <c r="C2139" s="65" t="s">
        <v>260</v>
      </c>
      <c r="D2139" s="66">
        <v>46268</v>
      </c>
      <c r="E2139" s="67">
        <v>1.99</v>
      </c>
      <c r="F2139" s="65" t="s">
        <v>255</v>
      </c>
      <c r="G2139" s="66">
        <v>46268</v>
      </c>
      <c r="H2139">
        <v>40510742</v>
      </c>
      <c r="I2139">
        <v>20</v>
      </c>
      <c r="J2139" s="65" t="s">
        <v>1136</v>
      </c>
      <c r="K2139" s="65" t="s">
        <v>1137</v>
      </c>
      <c r="L2139" s="66">
        <v>46268</v>
      </c>
      <c r="M2139" s="65" t="s">
        <v>261</v>
      </c>
      <c r="N2139" s="65" t="s">
        <v>264</v>
      </c>
      <c r="O2139" s="65" t="s">
        <v>259</v>
      </c>
      <c r="P2139" s="66">
        <v>46268</v>
      </c>
      <c r="Q2139" s="31">
        <f t="shared" si="66"/>
        <v>1</v>
      </c>
      <c r="R2139" s="31">
        <f t="shared" si="67"/>
        <v>120</v>
      </c>
      <c r="S2139" s="29">
        <f>IF($Q2139&lt;Parâmetros!$E$19,$G2139-1,$G2139)</f>
        <v>46267</v>
      </c>
    </row>
    <row r="2140" spans="1:19" ht="15" customHeight="1" x14ac:dyDescent="0.25">
      <c r="A2140" s="122">
        <v>56784</v>
      </c>
      <c r="B2140" s="65" t="s">
        <v>169</v>
      </c>
      <c r="C2140" s="65" t="s">
        <v>260</v>
      </c>
      <c r="D2140" s="66">
        <v>46268</v>
      </c>
      <c r="E2140" s="67">
        <v>4.0599999999999996</v>
      </c>
      <c r="F2140" s="65" t="s">
        <v>255</v>
      </c>
      <c r="G2140" s="66">
        <v>46268</v>
      </c>
      <c r="H2140">
        <v>40510715</v>
      </c>
      <c r="I2140">
        <v>20</v>
      </c>
      <c r="J2140" s="65" t="s">
        <v>1138</v>
      </c>
      <c r="K2140" s="65" t="s">
        <v>1139</v>
      </c>
      <c r="L2140" s="66">
        <v>46268</v>
      </c>
      <c r="M2140" s="65" t="s">
        <v>261</v>
      </c>
      <c r="N2140">
        <v>3002997</v>
      </c>
      <c r="O2140" s="65" t="s">
        <v>259</v>
      </c>
      <c r="P2140" s="66">
        <v>46268</v>
      </c>
      <c r="Q2140" s="31">
        <f t="shared" si="66"/>
        <v>169</v>
      </c>
      <c r="R2140" s="31">
        <f t="shared" si="67"/>
        <v>413</v>
      </c>
      <c r="S2140" s="29">
        <f>IF($Q2140&lt;Parâmetros!$E$19,$G2140-1,$G2140)</f>
        <v>46267</v>
      </c>
    </row>
    <row r="2141" spans="1:19" ht="15" customHeight="1" x14ac:dyDescent="0.25">
      <c r="A2141" s="122">
        <v>56784</v>
      </c>
      <c r="B2141" s="65" t="s">
        <v>169</v>
      </c>
      <c r="C2141" s="65" t="s">
        <v>260</v>
      </c>
      <c r="D2141" s="66">
        <v>46269</v>
      </c>
      <c r="E2141" s="67">
        <v>1.73</v>
      </c>
      <c r="F2141" s="65" t="s">
        <v>255</v>
      </c>
      <c r="G2141" s="66">
        <v>46268</v>
      </c>
      <c r="H2141">
        <v>40508654</v>
      </c>
      <c r="I2141">
        <v>30</v>
      </c>
      <c r="J2141" s="65" t="s">
        <v>1362</v>
      </c>
      <c r="K2141" s="65" t="s">
        <v>1363</v>
      </c>
      <c r="L2141" s="66">
        <v>46269</v>
      </c>
      <c r="M2141" s="65" t="s">
        <v>261</v>
      </c>
      <c r="N2141" s="65" t="s">
        <v>264</v>
      </c>
      <c r="O2141" s="65" t="s">
        <v>259</v>
      </c>
      <c r="P2141" s="66">
        <v>46269</v>
      </c>
      <c r="Q2141" s="31">
        <f t="shared" si="66"/>
        <v>1438</v>
      </c>
      <c r="R2141" s="31">
        <f t="shared" si="67"/>
        <v>101</v>
      </c>
      <c r="S2141" s="29">
        <f>IF($Q2141&lt;Parâmetros!$E$19,$G2141-1,$G2141)</f>
        <v>46268</v>
      </c>
    </row>
    <row r="2142" spans="1:19" ht="15" customHeight="1" x14ac:dyDescent="0.25">
      <c r="A2142" s="122">
        <v>56784</v>
      </c>
      <c r="B2142" s="65" t="s">
        <v>169</v>
      </c>
      <c r="C2142" s="65" t="s">
        <v>260</v>
      </c>
      <c r="D2142" s="66">
        <v>46269</v>
      </c>
      <c r="E2142" s="67">
        <v>4.12</v>
      </c>
      <c r="F2142" s="65" t="s">
        <v>255</v>
      </c>
      <c r="G2142" s="66">
        <v>46269</v>
      </c>
      <c r="H2142">
        <v>40508654</v>
      </c>
      <c r="I2142">
        <v>30</v>
      </c>
      <c r="J2142" s="65" t="s">
        <v>1364</v>
      </c>
      <c r="K2142" s="65" t="s">
        <v>1365</v>
      </c>
      <c r="L2142" s="66">
        <v>46269</v>
      </c>
      <c r="M2142" s="65" t="s">
        <v>261</v>
      </c>
      <c r="N2142" s="65" t="s">
        <v>264</v>
      </c>
      <c r="O2142" s="65" t="s">
        <v>259</v>
      </c>
      <c r="P2142" s="66">
        <v>46269</v>
      </c>
      <c r="Q2142" s="31">
        <f t="shared" si="66"/>
        <v>169</v>
      </c>
      <c r="R2142" s="31">
        <f t="shared" si="67"/>
        <v>416</v>
      </c>
      <c r="S2142" s="29">
        <f>IF($Q2142&lt;Parâmetros!$E$19,$G2142-1,$G2142)</f>
        <v>46268</v>
      </c>
    </row>
    <row r="2143" spans="1:19" ht="15" customHeight="1" x14ac:dyDescent="0.25">
      <c r="A2143" s="122">
        <v>56784</v>
      </c>
      <c r="B2143" s="65" t="s">
        <v>169</v>
      </c>
      <c r="C2143" s="65" t="s">
        <v>260</v>
      </c>
      <c r="D2143" s="66">
        <v>46270</v>
      </c>
      <c r="E2143" s="67">
        <v>1.4</v>
      </c>
      <c r="F2143" s="65" t="s">
        <v>255</v>
      </c>
      <c r="G2143" s="66">
        <v>46270</v>
      </c>
      <c r="H2143">
        <v>40511832</v>
      </c>
      <c r="I2143">
        <v>10</v>
      </c>
      <c r="J2143" s="65" t="s">
        <v>2362</v>
      </c>
      <c r="K2143" s="65" t="s">
        <v>2363</v>
      </c>
      <c r="L2143" s="66">
        <v>46270</v>
      </c>
      <c r="M2143" s="65" t="s">
        <v>261</v>
      </c>
      <c r="N2143" s="65" t="s">
        <v>264</v>
      </c>
      <c r="O2143" s="65" t="s">
        <v>259</v>
      </c>
      <c r="P2143" s="66">
        <v>46270</v>
      </c>
      <c r="Q2143" s="31">
        <f t="shared" si="66"/>
        <v>17</v>
      </c>
      <c r="R2143" s="31">
        <f t="shared" si="67"/>
        <v>101</v>
      </c>
      <c r="S2143" s="29">
        <f>IF($Q2143&lt;Parâmetros!$E$19,$G2143-1,$G2143)</f>
        <v>46269</v>
      </c>
    </row>
    <row r="2144" spans="1:19" ht="15" customHeight="1" x14ac:dyDescent="0.25">
      <c r="A2144" s="122">
        <v>56784</v>
      </c>
      <c r="B2144" s="65" t="s">
        <v>169</v>
      </c>
      <c r="C2144" s="65" t="s">
        <v>260</v>
      </c>
      <c r="D2144" s="66">
        <v>46270</v>
      </c>
      <c r="E2144" s="67">
        <v>4.46</v>
      </c>
      <c r="F2144" s="65" t="s">
        <v>255</v>
      </c>
      <c r="G2144" s="66">
        <v>46270</v>
      </c>
      <c r="H2144">
        <v>40511832</v>
      </c>
      <c r="I2144">
        <v>10</v>
      </c>
      <c r="J2144" s="65" t="s">
        <v>2364</v>
      </c>
      <c r="K2144" s="65" t="s">
        <v>2365</v>
      </c>
      <c r="L2144" s="66">
        <v>46270</v>
      </c>
      <c r="M2144" s="65" t="s">
        <v>261</v>
      </c>
      <c r="N2144" s="65" t="s">
        <v>264</v>
      </c>
      <c r="O2144" s="65" t="s">
        <v>259</v>
      </c>
      <c r="P2144" s="66">
        <v>46270</v>
      </c>
      <c r="Q2144" s="31">
        <f t="shared" si="66"/>
        <v>142</v>
      </c>
      <c r="R2144" s="31">
        <f t="shared" si="67"/>
        <v>410</v>
      </c>
      <c r="S2144" s="29">
        <f>IF($Q2144&lt;Parâmetros!$E$19,$G2144-1,$G2144)</f>
        <v>46269</v>
      </c>
    </row>
    <row r="2145" spans="1:19" ht="15" customHeight="1" x14ac:dyDescent="0.25">
      <c r="A2145" s="122">
        <v>56784</v>
      </c>
      <c r="B2145" s="65" t="s">
        <v>169</v>
      </c>
      <c r="C2145" s="65" t="s">
        <v>260</v>
      </c>
      <c r="D2145" s="66">
        <v>46271</v>
      </c>
      <c r="E2145" s="67">
        <v>1.78</v>
      </c>
      <c r="F2145" s="65" t="s">
        <v>255</v>
      </c>
      <c r="G2145" s="66">
        <v>46270</v>
      </c>
      <c r="H2145">
        <v>40511832</v>
      </c>
      <c r="I2145">
        <v>10</v>
      </c>
      <c r="J2145" s="65" t="s">
        <v>2366</v>
      </c>
      <c r="K2145" s="65" t="s">
        <v>2367</v>
      </c>
      <c r="L2145" s="66">
        <v>46271</v>
      </c>
      <c r="M2145" s="65" t="s">
        <v>261</v>
      </c>
      <c r="N2145" s="65" t="s">
        <v>264</v>
      </c>
      <c r="O2145" s="65" t="s">
        <v>259</v>
      </c>
      <c r="P2145" s="66">
        <v>46271</v>
      </c>
      <c r="Q2145" s="31">
        <f t="shared" si="66"/>
        <v>1438</v>
      </c>
      <c r="R2145" s="31">
        <f t="shared" si="67"/>
        <v>104</v>
      </c>
      <c r="S2145" s="29">
        <f>IF($Q2145&lt;Parâmetros!$E$19,$G2145-1,$G2145)</f>
        <v>46270</v>
      </c>
    </row>
    <row r="2146" spans="1:19" ht="15" customHeight="1" x14ac:dyDescent="0.25">
      <c r="A2146" s="122">
        <v>56784</v>
      </c>
      <c r="B2146" s="65" t="s">
        <v>169</v>
      </c>
      <c r="C2146" s="65" t="s">
        <v>260</v>
      </c>
      <c r="D2146" s="66">
        <v>46271</v>
      </c>
      <c r="E2146" s="67">
        <v>4.3099999999999996</v>
      </c>
      <c r="F2146" s="65" t="s">
        <v>255</v>
      </c>
      <c r="G2146" s="66">
        <v>46271</v>
      </c>
      <c r="H2146">
        <v>40511832</v>
      </c>
      <c r="I2146">
        <v>10</v>
      </c>
      <c r="J2146" s="65" t="s">
        <v>2368</v>
      </c>
      <c r="K2146" s="65" t="s">
        <v>2369</v>
      </c>
      <c r="L2146" s="66">
        <v>46271</v>
      </c>
      <c r="M2146" s="65" t="s">
        <v>261</v>
      </c>
      <c r="N2146" s="65" t="s">
        <v>264</v>
      </c>
      <c r="O2146" s="65" t="s">
        <v>259</v>
      </c>
      <c r="P2146" s="66">
        <v>46271</v>
      </c>
      <c r="Q2146" s="31">
        <f t="shared" si="66"/>
        <v>156</v>
      </c>
      <c r="R2146" s="31">
        <f t="shared" si="67"/>
        <v>415</v>
      </c>
      <c r="S2146" s="29">
        <f>IF($Q2146&lt;Parâmetros!$E$19,$G2146-1,$G2146)</f>
        <v>46270</v>
      </c>
    </row>
    <row r="2147" spans="1:19" ht="15" customHeight="1" x14ac:dyDescent="0.25">
      <c r="A2147" s="122">
        <v>56784</v>
      </c>
      <c r="B2147" s="65" t="s">
        <v>169</v>
      </c>
      <c r="C2147" s="65" t="s">
        <v>260</v>
      </c>
      <c r="D2147" s="66">
        <v>46272</v>
      </c>
      <c r="E2147" s="67">
        <v>1.66</v>
      </c>
      <c r="F2147" s="65" t="s">
        <v>255</v>
      </c>
      <c r="G2147" s="66">
        <v>46272</v>
      </c>
      <c r="H2147">
        <v>40512122</v>
      </c>
      <c r="I2147">
        <v>20</v>
      </c>
      <c r="J2147" s="65" t="s">
        <v>2370</v>
      </c>
      <c r="K2147" s="65" t="s">
        <v>2371</v>
      </c>
      <c r="L2147" s="66">
        <v>46272</v>
      </c>
      <c r="M2147" s="65" t="s">
        <v>261</v>
      </c>
      <c r="N2147" s="65" t="s">
        <v>264</v>
      </c>
      <c r="O2147" s="65" t="s">
        <v>259</v>
      </c>
      <c r="P2147" s="66">
        <v>46272</v>
      </c>
      <c r="Q2147" s="31">
        <f t="shared" si="66"/>
        <v>0</v>
      </c>
      <c r="R2147" s="31">
        <f t="shared" si="67"/>
        <v>100</v>
      </c>
      <c r="S2147" s="29">
        <f>IF($Q2147&lt;Parâmetros!$E$19,$G2147-1,$G2147)</f>
        <v>46271</v>
      </c>
    </row>
    <row r="2148" spans="1:19" ht="15" customHeight="1" x14ac:dyDescent="0.25">
      <c r="A2148" s="122">
        <v>56784</v>
      </c>
      <c r="B2148" s="65" t="s">
        <v>169</v>
      </c>
      <c r="C2148" s="65" t="s">
        <v>260</v>
      </c>
      <c r="D2148" s="66">
        <v>46272</v>
      </c>
      <c r="E2148" s="67">
        <v>4.49</v>
      </c>
      <c r="F2148" s="65" t="s">
        <v>255</v>
      </c>
      <c r="G2148" s="66">
        <v>46272</v>
      </c>
      <c r="H2148">
        <v>40512122</v>
      </c>
      <c r="I2148">
        <v>20</v>
      </c>
      <c r="J2148" s="65" t="s">
        <v>2372</v>
      </c>
      <c r="K2148" s="65" t="s">
        <v>2373</v>
      </c>
      <c r="L2148" s="66">
        <v>46272</v>
      </c>
      <c r="M2148" s="65" t="s">
        <v>261</v>
      </c>
      <c r="N2148" s="65" t="s">
        <v>264</v>
      </c>
      <c r="O2148" s="65" t="s">
        <v>259</v>
      </c>
      <c r="P2148" s="66">
        <v>46272</v>
      </c>
      <c r="Q2148" s="31">
        <f t="shared" si="66"/>
        <v>150</v>
      </c>
      <c r="R2148" s="31">
        <f t="shared" si="67"/>
        <v>419</v>
      </c>
      <c r="S2148" s="29">
        <f>IF($Q2148&lt;Parâmetros!$E$19,$G2148-1,$G2148)</f>
        <v>46271</v>
      </c>
    </row>
    <row r="2149" spans="1:19" ht="15" customHeight="1" x14ac:dyDescent="0.25">
      <c r="A2149" s="122">
        <v>56784</v>
      </c>
      <c r="B2149" s="65" t="s">
        <v>169</v>
      </c>
      <c r="C2149" s="65" t="s">
        <v>260</v>
      </c>
      <c r="D2149" s="66">
        <v>46274</v>
      </c>
      <c r="E2149" s="67">
        <v>1.87</v>
      </c>
      <c r="F2149" s="65" t="s">
        <v>255</v>
      </c>
      <c r="G2149" s="66">
        <v>46274</v>
      </c>
      <c r="H2149">
        <v>40513031</v>
      </c>
      <c r="I2149">
        <v>20</v>
      </c>
      <c r="J2149" s="65" t="s">
        <v>2828</v>
      </c>
      <c r="K2149" s="65" t="s">
        <v>2829</v>
      </c>
      <c r="L2149" s="66">
        <v>46274</v>
      </c>
      <c r="M2149" s="65" t="s">
        <v>261</v>
      </c>
      <c r="N2149">
        <v>3010780</v>
      </c>
      <c r="O2149" s="65" t="s">
        <v>259</v>
      </c>
      <c r="P2149" s="66">
        <v>46274</v>
      </c>
      <c r="Q2149" s="31">
        <f t="shared" si="66"/>
        <v>0</v>
      </c>
      <c r="R2149" s="31">
        <f t="shared" si="67"/>
        <v>112</v>
      </c>
      <c r="S2149" s="29">
        <f>IF($Q2149&lt;Parâmetros!$E$19,$G2149-1,$G2149)</f>
        <v>46273</v>
      </c>
    </row>
    <row r="2150" spans="1:19" ht="15" customHeight="1" x14ac:dyDescent="0.25">
      <c r="A2150" s="122">
        <v>56784</v>
      </c>
      <c r="B2150" s="65" t="s">
        <v>169</v>
      </c>
      <c r="C2150" s="65" t="s">
        <v>260</v>
      </c>
      <c r="D2150" s="66">
        <v>46274</v>
      </c>
      <c r="E2150" s="67">
        <v>4.24</v>
      </c>
      <c r="F2150" s="65" t="s">
        <v>255</v>
      </c>
      <c r="G2150" s="66">
        <v>46274</v>
      </c>
      <c r="H2150">
        <v>40513031</v>
      </c>
      <c r="I2150">
        <v>20</v>
      </c>
      <c r="J2150" s="65" t="s">
        <v>2830</v>
      </c>
      <c r="K2150" s="65" t="s">
        <v>2831</v>
      </c>
      <c r="L2150" s="66">
        <v>46274</v>
      </c>
      <c r="M2150" s="65" t="s">
        <v>261</v>
      </c>
      <c r="N2150">
        <v>3010780</v>
      </c>
      <c r="O2150" s="65" t="s">
        <v>259</v>
      </c>
      <c r="P2150" s="66">
        <v>46274</v>
      </c>
      <c r="Q2150" s="31">
        <f t="shared" si="66"/>
        <v>160</v>
      </c>
      <c r="R2150" s="31">
        <f t="shared" si="67"/>
        <v>414</v>
      </c>
      <c r="S2150" s="29">
        <f>IF($Q2150&lt;Parâmetros!$E$19,$G2150-1,$G2150)</f>
        <v>46273</v>
      </c>
    </row>
    <row r="2151" spans="1:19" ht="15" customHeight="1" x14ac:dyDescent="0.25">
      <c r="A2151" s="122">
        <v>56784</v>
      </c>
      <c r="B2151" s="65" t="s">
        <v>169</v>
      </c>
      <c r="C2151" s="65" t="s">
        <v>260</v>
      </c>
      <c r="D2151" s="66">
        <v>46275</v>
      </c>
      <c r="E2151" s="67">
        <v>1.76</v>
      </c>
      <c r="F2151" s="65" t="s">
        <v>255</v>
      </c>
      <c r="G2151" s="66">
        <v>46275</v>
      </c>
      <c r="H2151">
        <v>40513031</v>
      </c>
      <c r="I2151">
        <v>20</v>
      </c>
      <c r="J2151" s="65" t="s">
        <v>3019</v>
      </c>
      <c r="K2151" s="65" t="s">
        <v>3020</v>
      </c>
      <c r="L2151" s="66">
        <v>46275</v>
      </c>
      <c r="M2151" s="65" t="s">
        <v>261</v>
      </c>
      <c r="N2151">
        <v>3010780</v>
      </c>
      <c r="O2151" s="65" t="s">
        <v>259</v>
      </c>
      <c r="P2151" s="66">
        <v>46275</v>
      </c>
      <c r="Q2151" s="31">
        <f t="shared" si="66"/>
        <v>3</v>
      </c>
      <c r="R2151" s="31">
        <f t="shared" si="67"/>
        <v>109</v>
      </c>
      <c r="S2151" s="29">
        <f>IF($Q2151&lt;Parâmetros!$E$19,$G2151-1,$G2151)</f>
        <v>46274</v>
      </c>
    </row>
    <row r="2152" spans="1:19" ht="15" customHeight="1" x14ac:dyDescent="0.25">
      <c r="A2152" s="122">
        <v>56784</v>
      </c>
      <c r="B2152" s="65" t="s">
        <v>169</v>
      </c>
      <c r="C2152" s="65" t="s">
        <v>260</v>
      </c>
      <c r="D2152" s="66">
        <v>46275</v>
      </c>
      <c r="E2152" s="67">
        <v>4.53</v>
      </c>
      <c r="F2152" s="65" t="s">
        <v>255</v>
      </c>
      <c r="G2152" s="66">
        <v>46275</v>
      </c>
      <c r="H2152">
        <v>40513031</v>
      </c>
      <c r="I2152">
        <v>20</v>
      </c>
      <c r="J2152" s="65" t="s">
        <v>3021</v>
      </c>
      <c r="K2152" s="65" t="s">
        <v>3022</v>
      </c>
      <c r="L2152" s="66">
        <v>46275</v>
      </c>
      <c r="M2152" s="65" t="s">
        <v>261</v>
      </c>
      <c r="N2152">
        <v>3010780</v>
      </c>
      <c r="O2152" s="65" t="s">
        <v>259</v>
      </c>
      <c r="P2152" s="66">
        <v>46275</v>
      </c>
      <c r="Q2152" s="31">
        <f t="shared" si="66"/>
        <v>143</v>
      </c>
      <c r="R2152" s="31">
        <f t="shared" si="67"/>
        <v>415</v>
      </c>
      <c r="S2152" s="29">
        <f>IF($Q2152&lt;Parâmetros!$E$19,$G2152-1,$G2152)</f>
        <v>46274</v>
      </c>
    </row>
    <row r="2153" spans="1:19" ht="15" customHeight="1" x14ac:dyDescent="0.25">
      <c r="A2153" s="122">
        <v>56784</v>
      </c>
      <c r="B2153" s="65" t="s">
        <v>169</v>
      </c>
      <c r="C2153" s="65" t="s">
        <v>260</v>
      </c>
      <c r="D2153" s="66">
        <v>46276</v>
      </c>
      <c r="E2153" s="67">
        <v>1.74</v>
      </c>
      <c r="F2153" s="65" t="s">
        <v>255</v>
      </c>
      <c r="G2153" s="66">
        <v>46276</v>
      </c>
      <c r="H2153">
        <v>40513314</v>
      </c>
      <c r="I2153">
        <v>20</v>
      </c>
      <c r="J2153" s="65" t="s">
        <v>3199</v>
      </c>
      <c r="K2153" s="65" t="s">
        <v>3200</v>
      </c>
      <c r="L2153" s="66">
        <v>46276</v>
      </c>
      <c r="M2153" s="65" t="s">
        <v>261</v>
      </c>
      <c r="N2153">
        <v>3012986</v>
      </c>
      <c r="O2153" s="65" t="s">
        <v>259</v>
      </c>
      <c r="P2153" s="66">
        <v>46276</v>
      </c>
      <c r="Q2153" s="31">
        <f t="shared" si="66"/>
        <v>0</v>
      </c>
      <c r="R2153" s="31">
        <f t="shared" si="67"/>
        <v>104</v>
      </c>
      <c r="S2153" s="29">
        <f>IF($Q2153&lt;Parâmetros!$E$19,$G2153-1,$G2153)</f>
        <v>46275</v>
      </c>
    </row>
    <row r="2154" spans="1:19" ht="15" customHeight="1" x14ac:dyDescent="0.25">
      <c r="A2154" s="122">
        <v>56784</v>
      </c>
      <c r="B2154" s="65" t="s">
        <v>169</v>
      </c>
      <c r="C2154" s="65" t="s">
        <v>260</v>
      </c>
      <c r="D2154" s="66">
        <v>46276</v>
      </c>
      <c r="E2154" s="67">
        <v>4.63</v>
      </c>
      <c r="F2154" s="65" t="s">
        <v>255</v>
      </c>
      <c r="G2154" s="66">
        <v>46276</v>
      </c>
      <c r="H2154">
        <v>40513314</v>
      </c>
      <c r="I2154">
        <v>20</v>
      </c>
      <c r="J2154" s="65" t="s">
        <v>3201</v>
      </c>
      <c r="K2154" s="65" t="s">
        <v>3202</v>
      </c>
      <c r="L2154" s="66">
        <v>46276</v>
      </c>
      <c r="M2154" s="65" t="s">
        <v>261</v>
      </c>
      <c r="N2154">
        <v>3012986</v>
      </c>
      <c r="O2154" s="65" t="s">
        <v>259</v>
      </c>
      <c r="P2154" s="66">
        <v>46276</v>
      </c>
      <c r="Q2154" s="31">
        <f t="shared" si="66"/>
        <v>139</v>
      </c>
      <c r="R2154" s="31">
        <f t="shared" si="67"/>
        <v>416</v>
      </c>
      <c r="S2154" s="29">
        <f>IF($Q2154&lt;Parâmetros!$E$19,$G2154-1,$G2154)</f>
        <v>46275</v>
      </c>
    </row>
    <row r="2155" spans="1:19" ht="15" customHeight="1" x14ac:dyDescent="0.25">
      <c r="A2155" s="122">
        <v>56784</v>
      </c>
      <c r="B2155" s="65" t="s">
        <v>169</v>
      </c>
      <c r="C2155" s="65" t="s">
        <v>260</v>
      </c>
      <c r="D2155" s="66">
        <v>46277</v>
      </c>
      <c r="E2155" s="67">
        <v>1.74</v>
      </c>
      <c r="F2155" s="65" t="s">
        <v>255</v>
      </c>
      <c r="G2155" s="66">
        <v>46276</v>
      </c>
      <c r="H2155">
        <v>40514102</v>
      </c>
      <c r="I2155">
        <v>30</v>
      </c>
      <c r="J2155" s="65" t="s">
        <v>2366</v>
      </c>
      <c r="K2155" s="65" t="s">
        <v>3557</v>
      </c>
      <c r="L2155" s="66">
        <v>46277</v>
      </c>
      <c r="M2155" s="65" t="s">
        <v>261</v>
      </c>
      <c r="N2155" s="65" t="s">
        <v>264</v>
      </c>
      <c r="O2155" s="65" t="s">
        <v>259</v>
      </c>
      <c r="P2155" s="66">
        <v>46277</v>
      </c>
      <c r="Q2155" s="31">
        <f t="shared" si="66"/>
        <v>1438</v>
      </c>
      <c r="R2155" s="31">
        <f t="shared" si="67"/>
        <v>102</v>
      </c>
      <c r="S2155" s="29">
        <f>IF($Q2155&lt;Parâmetros!$E$19,$G2155-1,$G2155)</f>
        <v>46276</v>
      </c>
    </row>
    <row r="2156" spans="1:19" ht="15" customHeight="1" x14ac:dyDescent="0.25">
      <c r="A2156" s="122">
        <v>56784</v>
      </c>
      <c r="B2156" s="65" t="s">
        <v>169</v>
      </c>
      <c r="C2156" s="65" t="s">
        <v>260</v>
      </c>
      <c r="D2156" s="66">
        <v>46277</v>
      </c>
      <c r="E2156" s="67">
        <v>4.67</v>
      </c>
      <c r="F2156" s="65" t="s">
        <v>255</v>
      </c>
      <c r="G2156" s="66">
        <v>46277</v>
      </c>
      <c r="H2156">
        <v>40514102</v>
      </c>
      <c r="I2156">
        <v>30</v>
      </c>
      <c r="J2156" s="65" t="s">
        <v>3558</v>
      </c>
      <c r="K2156" s="65" t="s">
        <v>3559</v>
      </c>
      <c r="L2156" s="66">
        <v>46277</v>
      </c>
      <c r="M2156" s="65" t="s">
        <v>261</v>
      </c>
      <c r="N2156" s="65" t="s">
        <v>264</v>
      </c>
      <c r="O2156" s="65" t="s">
        <v>259</v>
      </c>
      <c r="P2156" s="66">
        <v>46277</v>
      </c>
      <c r="Q2156" s="31">
        <f t="shared" si="66"/>
        <v>137</v>
      </c>
      <c r="R2156" s="31">
        <f t="shared" si="67"/>
        <v>418</v>
      </c>
      <c r="S2156" s="29">
        <f>IF($Q2156&lt;Parâmetros!$E$19,$G2156-1,$G2156)</f>
        <v>46276</v>
      </c>
    </row>
    <row r="2157" spans="1:19" ht="15" customHeight="1" x14ac:dyDescent="0.25">
      <c r="A2157" s="122">
        <v>56855</v>
      </c>
      <c r="B2157" s="65" t="s">
        <v>170</v>
      </c>
      <c r="C2157" s="65" t="s">
        <v>263</v>
      </c>
      <c r="D2157" s="66">
        <v>46265</v>
      </c>
      <c r="E2157" s="67">
        <v>2</v>
      </c>
      <c r="F2157" s="65" t="s">
        <v>255</v>
      </c>
      <c r="G2157" s="66">
        <v>46265</v>
      </c>
      <c r="H2157">
        <v>40508388</v>
      </c>
      <c r="I2157">
        <v>10</v>
      </c>
      <c r="J2157" s="65" t="s">
        <v>508</v>
      </c>
      <c r="K2157" s="65" t="s">
        <v>509</v>
      </c>
      <c r="L2157" s="66">
        <v>46265</v>
      </c>
      <c r="M2157" s="65" t="s">
        <v>261</v>
      </c>
      <c r="N2157" s="65" t="s">
        <v>264</v>
      </c>
      <c r="O2157" s="65" t="s">
        <v>259</v>
      </c>
      <c r="P2157" s="66">
        <v>46265</v>
      </c>
      <c r="Q2157" s="31">
        <f t="shared" si="66"/>
        <v>423</v>
      </c>
      <c r="R2157" s="31">
        <f t="shared" si="67"/>
        <v>543</v>
      </c>
      <c r="S2157" s="29">
        <f>IF($Q2157&lt;Parâmetros!$E$19,$G2157-1,$G2157)</f>
        <v>46265</v>
      </c>
    </row>
    <row r="2158" spans="1:19" ht="15" customHeight="1" x14ac:dyDescent="0.25">
      <c r="A2158" s="122">
        <v>56855</v>
      </c>
      <c r="B2158" s="65" t="s">
        <v>170</v>
      </c>
      <c r="C2158" s="65" t="s">
        <v>263</v>
      </c>
      <c r="D2158" s="66">
        <v>46265</v>
      </c>
      <c r="E2158" s="67">
        <v>2.17</v>
      </c>
      <c r="F2158" s="65" t="s">
        <v>255</v>
      </c>
      <c r="G2158" s="66">
        <v>46265</v>
      </c>
      <c r="H2158">
        <v>40510396</v>
      </c>
      <c r="I2158">
        <v>10</v>
      </c>
      <c r="J2158" s="65" t="s">
        <v>510</v>
      </c>
      <c r="K2158" s="65" t="s">
        <v>511</v>
      </c>
      <c r="L2158" s="66">
        <v>46265</v>
      </c>
      <c r="M2158" s="65" t="s">
        <v>261</v>
      </c>
      <c r="N2158" s="65" t="s">
        <v>264</v>
      </c>
      <c r="O2158" s="65" t="s">
        <v>259</v>
      </c>
      <c r="P2158" s="66">
        <v>46265</v>
      </c>
      <c r="Q2158" s="31">
        <f t="shared" si="66"/>
        <v>543</v>
      </c>
      <c r="R2158" s="31">
        <f t="shared" si="67"/>
        <v>673</v>
      </c>
      <c r="S2158" s="29">
        <f>IF($Q2158&lt;Parâmetros!$E$19,$G2158-1,$G2158)</f>
        <v>46265</v>
      </c>
    </row>
    <row r="2159" spans="1:19" ht="15" customHeight="1" x14ac:dyDescent="0.25">
      <c r="A2159" s="122">
        <v>56855</v>
      </c>
      <c r="B2159" s="65" t="s">
        <v>170</v>
      </c>
      <c r="C2159" s="65" t="s">
        <v>263</v>
      </c>
      <c r="D2159" s="66">
        <v>46265</v>
      </c>
      <c r="E2159" s="67">
        <v>1.37</v>
      </c>
      <c r="F2159" s="65" t="s">
        <v>255</v>
      </c>
      <c r="G2159" s="66">
        <v>46265</v>
      </c>
      <c r="H2159">
        <v>40510436</v>
      </c>
      <c r="I2159">
        <v>10</v>
      </c>
      <c r="J2159" s="65" t="s">
        <v>512</v>
      </c>
      <c r="K2159" s="65" t="s">
        <v>513</v>
      </c>
      <c r="L2159" s="66">
        <v>46265</v>
      </c>
      <c r="M2159" s="65" t="s">
        <v>261</v>
      </c>
      <c r="N2159" s="65" t="s">
        <v>264</v>
      </c>
      <c r="O2159" s="65" t="s">
        <v>259</v>
      </c>
      <c r="P2159" s="66">
        <v>46265</v>
      </c>
      <c r="Q2159" s="31">
        <f t="shared" si="66"/>
        <v>681</v>
      </c>
      <c r="R2159" s="31">
        <f t="shared" si="67"/>
        <v>763</v>
      </c>
      <c r="S2159" s="29">
        <f>IF($Q2159&lt;Parâmetros!$E$19,$G2159-1,$G2159)</f>
        <v>46265</v>
      </c>
    </row>
    <row r="2160" spans="1:19" ht="15" customHeight="1" x14ac:dyDescent="0.25">
      <c r="A2160" s="122">
        <v>56855</v>
      </c>
      <c r="B2160" s="65" t="s">
        <v>170</v>
      </c>
      <c r="C2160" s="65" t="s">
        <v>263</v>
      </c>
      <c r="D2160" s="66">
        <v>46266</v>
      </c>
      <c r="E2160" s="67">
        <v>2.77</v>
      </c>
      <c r="F2160" s="65" t="s">
        <v>255</v>
      </c>
      <c r="G2160" s="66">
        <v>46265</v>
      </c>
      <c r="H2160">
        <v>40510405</v>
      </c>
      <c r="I2160">
        <v>10</v>
      </c>
      <c r="J2160" s="65" t="s">
        <v>697</v>
      </c>
      <c r="K2160" s="65" t="s">
        <v>698</v>
      </c>
      <c r="L2160" s="66">
        <v>46265</v>
      </c>
      <c r="M2160" s="65" t="s">
        <v>261</v>
      </c>
      <c r="N2160" s="65" t="s">
        <v>264</v>
      </c>
      <c r="O2160" s="65" t="s">
        <v>259</v>
      </c>
      <c r="P2160" s="66">
        <v>46266</v>
      </c>
      <c r="Q2160" s="31">
        <f t="shared" si="66"/>
        <v>828</v>
      </c>
      <c r="R2160" s="31">
        <f t="shared" si="67"/>
        <v>994</v>
      </c>
      <c r="S2160" s="29">
        <f>IF($Q2160&lt;Parâmetros!$E$19,$G2160-1,$G2160)</f>
        <v>46265</v>
      </c>
    </row>
    <row r="2161" spans="1:19" ht="15" customHeight="1" x14ac:dyDescent="0.25">
      <c r="A2161" s="122">
        <v>56855</v>
      </c>
      <c r="B2161" s="65" t="s">
        <v>170</v>
      </c>
      <c r="C2161" s="65" t="s">
        <v>263</v>
      </c>
      <c r="D2161" s="66">
        <v>46266</v>
      </c>
      <c r="E2161" s="67">
        <v>17.13</v>
      </c>
      <c r="F2161" s="65" t="s">
        <v>255</v>
      </c>
      <c r="G2161" s="66">
        <v>46265</v>
      </c>
      <c r="H2161">
        <v>40510436</v>
      </c>
      <c r="I2161">
        <v>10</v>
      </c>
      <c r="J2161" s="65" t="s">
        <v>699</v>
      </c>
      <c r="K2161" s="65" t="s">
        <v>700</v>
      </c>
      <c r="L2161" s="66">
        <v>46266</v>
      </c>
      <c r="M2161" s="65" t="s">
        <v>261</v>
      </c>
      <c r="N2161" s="65" t="s">
        <v>264</v>
      </c>
      <c r="O2161" s="65" t="s">
        <v>259</v>
      </c>
      <c r="P2161" s="66">
        <v>46266</v>
      </c>
      <c r="Q2161" s="31">
        <f t="shared" si="66"/>
        <v>835</v>
      </c>
      <c r="R2161" s="31">
        <f t="shared" si="67"/>
        <v>423</v>
      </c>
      <c r="S2161" s="29">
        <f>IF($Q2161&lt;Parâmetros!$E$19,$G2161-1,$G2161)</f>
        <v>46265</v>
      </c>
    </row>
    <row r="2162" spans="1:19" ht="15" customHeight="1" x14ac:dyDescent="0.25">
      <c r="A2162" s="122">
        <v>56855</v>
      </c>
      <c r="B2162" s="65" t="s">
        <v>170</v>
      </c>
      <c r="C2162" s="65" t="s">
        <v>263</v>
      </c>
      <c r="D2162" s="66">
        <v>46266</v>
      </c>
      <c r="E2162" s="67">
        <v>-17.13</v>
      </c>
      <c r="F2162" s="65" t="s">
        <v>255</v>
      </c>
      <c r="G2162" s="66">
        <v>46265</v>
      </c>
      <c r="H2162">
        <v>40510436</v>
      </c>
      <c r="I2162">
        <v>10</v>
      </c>
      <c r="J2162" s="65" t="s">
        <v>699</v>
      </c>
      <c r="K2162" s="65" t="s">
        <v>700</v>
      </c>
      <c r="L2162" s="66">
        <v>46266</v>
      </c>
      <c r="M2162" s="65" t="s">
        <v>261</v>
      </c>
      <c r="N2162" s="65" t="s">
        <v>264</v>
      </c>
      <c r="O2162" s="65" t="s">
        <v>259</v>
      </c>
      <c r="P2162" s="66">
        <v>46266</v>
      </c>
      <c r="Q2162" s="31">
        <f t="shared" si="66"/>
        <v>835</v>
      </c>
      <c r="R2162" s="31">
        <f t="shared" si="67"/>
        <v>423</v>
      </c>
      <c r="S2162" s="29">
        <f>IF($Q2162&lt;Parâmetros!$E$19,$G2162-1,$G2162)</f>
        <v>46265</v>
      </c>
    </row>
    <row r="2163" spans="1:19" ht="15" customHeight="1" x14ac:dyDescent="0.25">
      <c r="A2163" s="122">
        <v>56855</v>
      </c>
      <c r="B2163" s="65" t="s">
        <v>170</v>
      </c>
      <c r="C2163" s="65" t="s">
        <v>263</v>
      </c>
      <c r="D2163" s="66">
        <v>46266</v>
      </c>
      <c r="E2163" s="67">
        <v>5.9</v>
      </c>
      <c r="F2163" s="65" t="s">
        <v>255</v>
      </c>
      <c r="G2163" s="66">
        <v>46266</v>
      </c>
      <c r="H2163">
        <v>40508089</v>
      </c>
      <c r="I2163">
        <v>10</v>
      </c>
      <c r="J2163" s="65" t="s">
        <v>701</v>
      </c>
      <c r="K2163" s="65" t="s">
        <v>702</v>
      </c>
      <c r="L2163" s="66">
        <v>46266</v>
      </c>
      <c r="M2163" s="65" t="s">
        <v>261</v>
      </c>
      <c r="N2163" s="65" t="s">
        <v>264</v>
      </c>
      <c r="O2163" s="65" t="s">
        <v>259</v>
      </c>
      <c r="P2163" s="66">
        <v>46266</v>
      </c>
      <c r="Q2163" s="31">
        <f t="shared" si="66"/>
        <v>429</v>
      </c>
      <c r="R2163" s="31">
        <f t="shared" si="67"/>
        <v>783</v>
      </c>
      <c r="S2163" s="29">
        <f>IF($Q2163&lt;Parâmetros!$E$19,$G2163-1,$G2163)</f>
        <v>46266</v>
      </c>
    </row>
    <row r="2164" spans="1:19" ht="15" customHeight="1" x14ac:dyDescent="0.25">
      <c r="A2164" s="122">
        <v>56855</v>
      </c>
      <c r="B2164" s="65" t="s">
        <v>170</v>
      </c>
      <c r="C2164" s="65" t="s">
        <v>263</v>
      </c>
      <c r="D2164" s="66">
        <v>46266</v>
      </c>
      <c r="E2164" s="67">
        <v>2.7</v>
      </c>
      <c r="F2164" s="65" t="s">
        <v>255</v>
      </c>
      <c r="G2164" s="66">
        <v>46266</v>
      </c>
      <c r="H2164">
        <v>40509375</v>
      </c>
      <c r="I2164">
        <v>10</v>
      </c>
      <c r="J2164" s="65" t="s">
        <v>779</v>
      </c>
      <c r="K2164" s="65" t="s">
        <v>780</v>
      </c>
      <c r="L2164" s="66">
        <v>46266</v>
      </c>
      <c r="M2164" s="65" t="s">
        <v>258</v>
      </c>
      <c r="N2164">
        <v>3012115</v>
      </c>
      <c r="O2164" s="65" t="s">
        <v>259</v>
      </c>
      <c r="P2164" s="66">
        <v>46266</v>
      </c>
      <c r="Q2164" s="31">
        <f t="shared" si="66"/>
        <v>838</v>
      </c>
      <c r="R2164" s="31">
        <f t="shared" si="67"/>
        <v>999</v>
      </c>
      <c r="S2164" s="29">
        <f>IF($Q2164&lt;Parâmetros!$E$19,$G2164-1,$G2164)</f>
        <v>46266</v>
      </c>
    </row>
    <row r="2165" spans="1:19" ht="15" customHeight="1" x14ac:dyDescent="0.25">
      <c r="A2165" s="122">
        <v>56855</v>
      </c>
      <c r="B2165" s="65" t="s">
        <v>170</v>
      </c>
      <c r="C2165" s="65" t="s">
        <v>263</v>
      </c>
      <c r="D2165" s="66">
        <v>46267</v>
      </c>
      <c r="E2165" s="67">
        <v>0.67</v>
      </c>
      <c r="F2165" s="65" t="s">
        <v>255</v>
      </c>
      <c r="G2165" s="66">
        <v>46267</v>
      </c>
      <c r="H2165">
        <v>40510436</v>
      </c>
      <c r="I2165">
        <v>10</v>
      </c>
      <c r="J2165" s="65" t="s">
        <v>850</v>
      </c>
      <c r="K2165" s="65" t="s">
        <v>851</v>
      </c>
      <c r="L2165" s="66">
        <v>46267</v>
      </c>
      <c r="M2165" s="65" t="s">
        <v>261</v>
      </c>
      <c r="N2165" s="65" t="s">
        <v>264</v>
      </c>
      <c r="O2165" s="65" t="s">
        <v>259</v>
      </c>
      <c r="P2165" s="66">
        <v>46267</v>
      </c>
      <c r="Q2165" s="31">
        <f t="shared" si="66"/>
        <v>430</v>
      </c>
      <c r="R2165" s="31">
        <f t="shared" si="67"/>
        <v>470</v>
      </c>
      <c r="S2165" s="29">
        <f>IF($Q2165&lt;Parâmetros!$E$19,$G2165-1,$G2165)</f>
        <v>46267</v>
      </c>
    </row>
    <row r="2166" spans="1:19" ht="15" customHeight="1" x14ac:dyDescent="0.25">
      <c r="A2166" s="122">
        <v>56855</v>
      </c>
      <c r="B2166" s="65" t="s">
        <v>170</v>
      </c>
      <c r="C2166" s="65" t="s">
        <v>263</v>
      </c>
      <c r="D2166" s="66">
        <v>46267</v>
      </c>
      <c r="E2166" s="67">
        <v>1.91</v>
      </c>
      <c r="F2166" s="65" t="s">
        <v>255</v>
      </c>
      <c r="G2166" s="66">
        <v>46267</v>
      </c>
      <c r="H2166">
        <v>40510700</v>
      </c>
      <c r="I2166">
        <v>10</v>
      </c>
      <c r="J2166" s="65" t="s">
        <v>932</v>
      </c>
      <c r="K2166" s="65" t="s">
        <v>933</v>
      </c>
      <c r="L2166" s="66">
        <v>46267</v>
      </c>
      <c r="M2166" s="65" t="s">
        <v>261</v>
      </c>
      <c r="N2166">
        <v>3011210</v>
      </c>
      <c r="O2166" s="65" t="s">
        <v>259</v>
      </c>
      <c r="P2166" s="66">
        <v>46267</v>
      </c>
      <c r="Q2166" s="31">
        <f t="shared" si="66"/>
        <v>471</v>
      </c>
      <c r="R2166" s="31">
        <f t="shared" si="67"/>
        <v>585</v>
      </c>
      <c r="S2166" s="29">
        <f>IF($Q2166&lt;Parâmetros!$E$19,$G2166-1,$G2166)</f>
        <v>46267</v>
      </c>
    </row>
    <row r="2167" spans="1:19" ht="15" customHeight="1" x14ac:dyDescent="0.25">
      <c r="A2167" s="122">
        <v>56855</v>
      </c>
      <c r="B2167" s="65" t="s">
        <v>170</v>
      </c>
      <c r="C2167" s="65" t="s">
        <v>263</v>
      </c>
      <c r="D2167" s="66">
        <v>46267</v>
      </c>
      <c r="E2167" s="67">
        <v>2.75</v>
      </c>
      <c r="F2167" s="65" t="s">
        <v>255</v>
      </c>
      <c r="G2167" s="66">
        <v>46267</v>
      </c>
      <c r="H2167">
        <v>40510700</v>
      </c>
      <c r="I2167">
        <v>10</v>
      </c>
      <c r="J2167" s="65" t="s">
        <v>934</v>
      </c>
      <c r="K2167" s="65" t="s">
        <v>935</v>
      </c>
      <c r="L2167" s="66">
        <v>46267</v>
      </c>
      <c r="M2167" s="65" t="s">
        <v>261</v>
      </c>
      <c r="N2167">
        <v>3011210</v>
      </c>
      <c r="O2167" s="65" t="s">
        <v>259</v>
      </c>
      <c r="P2167" s="66">
        <v>46267</v>
      </c>
      <c r="Q2167" s="31">
        <f t="shared" ref="Q2167:Q2230" si="68">IFERROR(VALUE(LEFT($J2167,2))*60+VALUE(MID($J2167,4,2)),9999)</f>
        <v>585</v>
      </c>
      <c r="R2167" s="31">
        <f t="shared" ref="R2167:R2230" si="69">IFERROR(VALUE(LEFT($K2167,2))*60+VALUE(MID($K2167,4,2)),"")</f>
        <v>750</v>
      </c>
      <c r="S2167" s="29">
        <f>IF($Q2167&lt;Parâmetros!$E$19,$G2167-1,$G2167)</f>
        <v>46267</v>
      </c>
    </row>
    <row r="2168" spans="1:19" ht="15" customHeight="1" x14ac:dyDescent="0.25">
      <c r="A2168" s="122">
        <v>56855</v>
      </c>
      <c r="B2168" s="65" t="s">
        <v>170</v>
      </c>
      <c r="C2168" s="65" t="s">
        <v>263</v>
      </c>
      <c r="D2168" s="66">
        <v>46268</v>
      </c>
      <c r="E2168" s="67">
        <v>3.05</v>
      </c>
      <c r="F2168" s="65" t="s">
        <v>255</v>
      </c>
      <c r="G2168" s="66">
        <v>46267</v>
      </c>
      <c r="H2168">
        <v>40510990</v>
      </c>
      <c r="I2168">
        <v>20</v>
      </c>
      <c r="J2168" s="65" t="s">
        <v>1366</v>
      </c>
      <c r="K2168" s="65" t="s">
        <v>1367</v>
      </c>
      <c r="L2168" s="66">
        <v>46267</v>
      </c>
      <c r="M2168" s="65" t="s">
        <v>261</v>
      </c>
      <c r="N2168" s="65" t="s">
        <v>264</v>
      </c>
      <c r="O2168" s="65" t="s">
        <v>259</v>
      </c>
      <c r="P2168" s="66">
        <v>46268</v>
      </c>
      <c r="Q2168" s="31">
        <f t="shared" si="68"/>
        <v>814</v>
      </c>
      <c r="R2168" s="31">
        <f t="shared" si="69"/>
        <v>997</v>
      </c>
      <c r="S2168" s="29">
        <f>IF($Q2168&lt;Parâmetros!$E$19,$G2168-1,$G2168)</f>
        <v>46267</v>
      </c>
    </row>
    <row r="2169" spans="1:19" ht="15" customHeight="1" x14ac:dyDescent="0.25">
      <c r="A2169" s="122">
        <v>56855</v>
      </c>
      <c r="B2169" s="65" t="s">
        <v>170</v>
      </c>
      <c r="C2169" s="65" t="s">
        <v>263</v>
      </c>
      <c r="D2169" s="66">
        <v>46268</v>
      </c>
      <c r="E2169" s="67">
        <v>1.07</v>
      </c>
      <c r="F2169" s="65" t="s">
        <v>255</v>
      </c>
      <c r="G2169" s="66">
        <v>46268</v>
      </c>
      <c r="H2169">
        <v>40510988</v>
      </c>
      <c r="I2169">
        <v>10</v>
      </c>
      <c r="J2169" s="65" t="s">
        <v>1368</v>
      </c>
      <c r="K2169" s="65" t="s">
        <v>1369</v>
      </c>
      <c r="L2169" s="66">
        <v>46268</v>
      </c>
      <c r="M2169" s="65" t="s">
        <v>261</v>
      </c>
      <c r="N2169" s="65" t="s">
        <v>264</v>
      </c>
      <c r="O2169" s="65" t="s">
        <v>259</v>
      </c>
      <c r="P2169" s="66">
        <v>46268</v>
      </c>
      <c r="Q2169" s="31">
        <f t="shared" si="68"/>
        <v>422</v>
      </c>
      <c r="R2169" s="31">
        <f t="shared" si="69"/>
        <v>487</v>
      </c>
      <c r="S2169" s="29">
        <f>IF($Q2169&lt;Parâmetros!$E$19,$G2169-1,$G2169)</f>
        <v>46268</v>
      </c>
    </row>
    <row r="2170" spans="1:19" ht="15" customHeight="1" x14ac:dyDescent="0.25">
      <c r="A2170" s="122">
        <v>56855</v>
      </c>
      <c r="B2170" s="65" t="s">
        <v>170</v>
      </c>
      <c r="C2170" s="65" t="s">
        <v>263</v>
      </c>
      <c r="D2170" s="66">
        <v>46268</v>
      </c>
      <c r="E2170" s="67">
        <v>0.01</v>
      </c>
      <c r="F2170" s="65" t="s">
        <v>255</v>
      </c>
      <c r="G2170" s="66">
        <v>46268</v>
      </c>
      <c r="H2170">
        <v>40510990</v>
      </c>
      <c r="I2170">
        <v>10</v>
      </c>
      <c r="J2170" s="65" t="s">
        <v>1140</v>
      </c>
      <c r="K2170" s="65" t="s">
        <v>1141</v>
      </c>
      <c r="L2170" s="66">
        <v>46268</v>
      </c>
      <c r="M2170" s="65" t="s">
        <v>261</v>
      </c>
      <c r="N2170" s="65" t="s">
        <v>264</v>
      </c>
      <c r="O2170" s="65" t="s">
        <v>259</v>
      </c>
      <c r="P2170" s="66">
        <v>46268</v>
      </c>
      <c r="Q2170" s="31">
        <f t="shared" si="68"/>
        <v>455</v>
      </c>
      <c r="R2170" s="31">
        <f t="shared" si="69"/>
        <v>456</v>
      </c>
      <c r="S2170" s="29">
        <f>IF($Q2170&lt;Parâmetros!$E$19,$G2170-1,$G2170)</f>
        <v>46268</v>
      </c>
    </row>
    <row r="2171" spans="1:19" ht="15" customHeight="1" x14ac:dyDescent="0.25">
      <c r="A2171" s="122">
        <v>56855</v>
      </c>
      <c r="B2171" s="65" t="s">
        <v>170</v>
      </c>
      <c r="C2171" s="65" t="s">
        <v>263</v>
      </c>
      <c r="D2171" s="66">
        <v>46268</v>
      </c>
      <c r="E2171" s="67">
        <v>-0.01</v>
      </c>
      <c r="F2171" s="65" t="s">
        <v>255</v>
      </c>
      <c r="G2171" s="66">
        <v>46268</v>
      </c>
      <c r="H2171">
        <v>40510990</v>
      </c>
      <c r="I2171">
        <v>10</v>
      </c>
      <c r="J2171" s="65" t="s">
        <v>1140</v>
      </c>
      <c r="K2171" s="65" t="s">
        <v>1141</v>
      </c>
      <c r="L2171" s="66">
        <v>46268</v>
      </c>
      <c r="M2171" s="65" t="s">
        <v>261</v>
      </c>
      <c r="N2171" s="65" t="s">
        <v>264</v>
      </c>
      <c r="O2171" s="65" t="s">
        <v>1142</v>
      </c>
      <c r="P2171" s="66">
        <v>46268</v>
      </c>
      <c r="Q2171" s="31">
        <f t="shared" si="68"/>
        <v>455</v>
      </c>
      <c r="R2171" s="31">
        <f t="shared" si="69"/>
        <v>456</v>
      </c>
      <c r="S2171" s="29">
        <f>IF($Q2171&lt;Parâmetros!$E$19,$G2171-1,$G2171)</f>
        <v>46268</v>
      </c>
    </row>
    <row r="2172" spans="1:19" ht="15" customHeight="1" x14ac:dyDescent="0.25">
      <c r="A2172" s="122">
        <v>56855</v>
      </c>
      <c r="B2172" s="65" t="s">
        <v>170</v>
      </c>
      <c r="C2172" s="65" t="s">
        <v>263</v>
      </c>
      <c r="D2172" s="66">
        <v>46268</v>
      </c>
      <c r="E2172" s="67">
        <v>1.07</v>
      </c>
      <c r="F2172" s="65" t="s">
        <v>255</v>
      </c>
      <c r="G2172" s="66">
        <v>46268</v>
      </c>
      <c r="H2172">
        <v>40509003</v>
      </c>
      <c r="I2172">
        <v>10</v>
      </c>
      <c r="J2172" s="65" t="s">
        <v>1370</v>
      </c>
      <c r="K2172" s="65" t="s">
        <v>1371</v>
      </c>
      <c r="L2172" s="66">
        <v>46268</v>
      </c>
      <c r="M2172" s="65" t="s">
        <v>258</v>
      </c>
      <c r="N2172">
        <v>3008996</v>
      </c>
      <c r="O2172" s="65" t="s">
        <v>259</v>
      </c>
      <c r="P2172" s="66">
        <v>46268</v>
      </c>
      <c r="Q2172" s="31">
        <f t="shared" si="68"/>
        <v>489</v>
      </c>
      <c r="R2172" s="31">
        <f t="shared" si="69"/>
        <v>553</v>
      </c>
      <c r="S2172" s="29">
        <f>IF($Q2172&lt;Parâmetros!$E$19,$G2172-1,$G2172)</f>
        <v>46268</v>
      </c>
    </row>
    <row r="2173" spans="1:19" ht="15" customHeight="1" x14ac:dyDescent="0.25">
      <c r="A2173" s="122">
        <v>56855</v>
      </c>
      <c r="B2173" s="65" t="s">
        <v>170</v>
      </c>
      <c r="C2173" s="65" t="s">
        <v>263</v>
      </c>
      <c r="D2173" s="66">
        <v>46268</v>
      </c>
      <c r="E2173" s="67">
        <v>1.1100000000000001</v>
      </c>
      <c r="F2173" s="65" t="s">
        <v>255</v>
      </c>
      <c r="G2173" s="66">
        <v>46268</v>
      </c>
      <c r="H2173">
        <v>40511262</v>
      </c>
      <c r="I2173">
        <v>10</v>
      </c>
      <c r="J2173" s="65" t="s">
        <v>1372</v>
      </c>
      <c r="K2173" s="65" t="s">
        <v>1373</v>
      </c>
      <c r="L2173" s="66">
        <v>46268</v>
      </c>
      <c r="M2173" s="65" t="s">
        <v>261</v>
      </c>
      <c r="N2173" s="65" t="s">
        <v>264</v>
      </c>
      <c r="O2173" s="65" t="s">
        <v>259</v>
      </c>
      <c r="P2173" s="66">
        <v>46268</v>
      </c>
      <c r="Q2173" s="31">
        <f t="shared" si="68"/>
        <v>556</v>
      </c>
      <c r="R2173" s="31">
        <f t="shared" si="69"/>
        <v>623</v>
      </c>
      <c r="S2173" s="29">
        <f>IF($Q2173&lt;Parâmetros!$E$19,$G2173-1,$G2173)</f>
        <v>46268</v>
      </c>
    </row>
    <row r="2174" spans="1:19" ht="15" customHeight="1" x14ac:dyDescent="0.25">
      <c r="A2174" s="122">
        <v>56855</v>
      </c>
      <c r="B2174" s="65" t="s">
        <v>170</v>
      </c>
      <c r="C2174" s="65" t="s">
        <v>263</v>
      </c>
      <c r="D2174" s="66">
        <v>46268</v>
      </c>
      <c r="E2174" s="67">
        <v>2.93</v>
      </c>
      <c r="F2174" s="65" t="s">
        <v>255</v>
      </c>
      <c r="G2174" s="66">
        <v>46268</v>
      </c>
      <c r="H2174">
        <v>40509375</v>
      </c>
      <c r="I2174">
        <v>10</v>
      </c>
      <c r="J2174" s="65" t="s">
        <v>1374</v>
      </c>
      <c r="K2174" s="65" t="s">
        <v>1375</v>
      </c>
      <c r="L2174" s="66">
        <v>46268</v>
      </c>
      <c r="M2174" s="65" t="s">
        <v>258</v>
      </c>
      <c r="N2174">
        <v>3012115</v>
      </c>
      <c r="O2174" s="65" t="s">
        <v>259</v>
      </c>
      <c r="P2174" s="66">
        <v>46268</v>
      </c>
      <c r="Q2174" s="31">
        <f t="shared" si="68"/>
        <v>625</v>
      </c>
      <c r="R2174" s="31">
        <f t="shared" si="69"/>
        <v>801</v>
      </c>
      <c r="S2174" s="29">
        <f>IF($Q2174&lt;Parâmetros!$E$19,$G2174-1,$G2174)</f>
        <v>46268</v>
      </c>
    </row>
    <row r="2175" spans="1:19" ht="15" customHeight="1" x14ac:dyDescent="0.25">
      <c r="A2175" s="122">
        <v>56855</v>
      </c>
      <c r="B2175" s="65" t="s">
        <v>170</v>
      </c>
      <c r="C2175" s="65" t="s">
        <v>263</v>
      </c>
      <c r="D2175" s="66">
        <v>46268</v>
      </c>
      <c r="E2175" s="67">
        <v>0.27</v>
      </c>
      <c r="F2175" s="65" t="s">
        <v>255</v>
      </c>
      <c r="G2175" s="66">
        <v>46268</v>
      </c>
      <c r="H2175">
        <v>40502994</v>
      </c>
      <c r="I2175">
        <v>20</v>
      </c>
      <c r="J2175" s="65" t="s">
        <v>1376</v>
      </c>
      <c r="K2175" s="65" t="s">
        <v>1377</v>
      </c>
      <c r="L2175" s="66">
        <v>46268</v>
      </c>
      <c r="M2175" s="65" t="s">
        <v>261</v>
      </c>
      <c r="N2175" s="65" t="s">
        <v>264</v>
      </c>
      <c r="O2175" s="65" t="s">
        <v>259</v>
      </c>
      <c r="P2175" s="66">
        <v>46268</v>
      </c>
      <c r="Q2175" s="31">
        <f t="shared" si="68"/>
        <v>846</v>
      </c>
      <c r="R2175" s="31">
        <f t="shared" si="69"/>
        <v>862</v>
      </c>
      <c r="S2175" s="29">
        <f>IF($Q2175&lt;Parâmetros!$E$19,$G2175-1,$G2175)</f>
        <v>46268</v>
      </c>
    </row>
    <row r="2176" spans="1:19" ht="15" customHeight="1" x14ac:dyDescent="0.25">
      <c r="A2176" s="122">
        <v>56855</v>
      </c>
      <c r="B2176" s="65" t="s">
        <v>170</v>
      </c>
      <c r="C2176" s="65" t="s">
        <v>263</v>
      </c>
      <c r="D2176" s="66">
        <v>46268</v>
      </c>
      <c r="E2176" s="67">
        <v>1.46</v>
      </c>
      <c r="F2176" s="65" t="s">
        <v>255</v>
      </c>
      <c r="G2176" s="66">
        <v>46268</v>
      </c>
      <c r="H2176">
        <v>40510397</v>
      </c>
      <c r="I2176">
        <v>10</v>
      </c>
      <c r="J2176" s="65" t="s">
        <v>1378</v>
      </c>
      <c r="K2176" s="65" t="s">
        <v>1379</v>
      </c>
      <c r="L2176" s="66">
        <v>46268</v>
      </c>
      <c r="M2176" s="65" t="s">
        <v>261</v>
      </c>
      <c r="N2176">
        <v>3003034</v>
      </c>
      <c r="O2176" s="65" t="s">
        <v>259</v>
      </c>
      <c r="P2176" s="66">
        <v>46268</v>
      </c>
      <c r="Q2176" s="31">
        <f t="shared" si="68"/>
        <v>864</v>
      </c>
      <c r="R2176" s="31">
        <f t="shared" si="69"/>
        <v>951</v>
      </c>
      <c r="S2176" s="29">
        <f>IF($Q2176&lt;Parâmetros!$E$19,$G2176-1,$G2176)</f>
        <v>46268</v>
      </c>
    </row>
    <row r="2177" spans="1:19" ht="15" customHeight="1" x14ac:dyDescent="0.25">
      <c r="A2177" s="122">
        <v>56855</v>
      </c>
      <c r="B2177" s="65" t="s">
        <v>170</v>
      </c>
      <c r="C2177" s="65" t="s">
        <v>263</v>
      </c>
      <c r="D2177" s="66">
        <v>46268</v>
      </c>
      <c r="E2177" s="67">
        <v>0.83</v>
      </c>
      <c r="F2177" s="65" t="s">
        <v>255</v>
      </c>
      <c r="G2177" s="66">
        <v>46268</v>
      </c>
      <c r="H2177">
        <v>40510397</v>
      </c>
      <c r="I2177">
        <v>10</v>
      </c>
      <c r="J2177" s="65" t="s">
        <v>1380</v>
      </c>
      <c r="K2177" s="65" t="s">
        <v>1381</v>
      </c>
      <c r="L2177" s="66">
        <v>46268</v>
      </c>
      <c r="M2177" s="65" t="s">
        <v>261</v>
      </c>
      <c r="N2177">
        <v>3003034</v>
      </c>
      <c r="O2177" s="65" t="s">
        <v>259</v>
      </c>
      <c r="P2177" s="66">
        <v>46268</v>
      </c>
      <c r="Q2177" s="31">
        <f t="shared" si="68"/>
        <v>951</v>
      </c>
      <c r="R2177" s="31">
        <f t="shared" si="69"/>
        <v>1001</v>
      </c>
      <c r="S2177" s="29">
        <f>IF($Q2177&lt;Parâmetros!$E$19,$G2177-1,$G2177)</f>
        <v>46268</v>
      </c>
    </row>
    <row r="2178" spans="1:19" ht="15" customHeight="1" x14ac:dyDescent="0.25">
      <c r="A2178" s="122">
        <v>56855</v>
      </c>
      <c r="B2178" s="65" t="s">
        <v>170</v>
      </c>
      <c r="C2178" s="65" t="s">
        <v>263</v>
      </c>
      <c r="D2178" s="66">
        <v>46269</v>
      </c>
      <c r="E2178" s="67">
        <v>1.93</v>
      </c>
      <c r="F2178" s="65" t="s">
        <v>255</v>
      </c>
      <c r="G2178" s="66">
        <v>46269</v>
      </c>
      <c r="H2178">
        <v>40509041</v>
      </c>
      <c r="I2178">
        <v>10</v>
      </c>
      <c r="J2178" s="65" t="s">
        <v>2374</v>
      </c>
      <c r="K2178" s="65" t="s">
        <v>2375</v>
      </c>
      <c r="L2178" s="66">
        <v>46269</v>
      </c>
      <c r="M2178" s="65" t="s">
        <v>258</v>
      </c>
      <c r="N2178">
        <v>3012114</v>
      </c>
      <c r="O2178" s="65" t="s">
        <v>259</v>
      </c>
      <c r="P2178" s="66">
        <v>46269</v>
      </c>
      <c r="Q2178" s="31">
        <f t="shared" si="68"/>
        <v>421</v>
      </c>
      <c r="R2178" s="31">
        <f t="shared" si="69"/>
        <v>537</v>
      </c>
      <c r="S2178" s="29">
        <f>IF($Q2178&lt;Parâmetros!$E$19,$G2178-1,$G2178)</f>
        <v>46269</v>
      </c>
    </row>
    <row r="2179" spans="1:19" ht="15" customHeight="1" x14ac:dyDescent="0.25">
      <c r="A2179" s="122">
        <v>56855</v>
      </c>
      <c r="B2179" s="65" t="s">
        <v>170</v>
      </c>
      <c r="C2179" s="65" t="s">
        <v>263</v>
      </c>
      <c r="D2179" s="66">
        <v>46269</v>
      </c>
      <c r="E2179" s="67">
        <v>2.0699999999999998</v>
      </c>
      <c r="F2179" s="65" t="s">
        <v>255</v>
      </c>
      <c r="G2179" s="66">
        <v>46269</v>
      </c>
      <c r="H2179">
        <v>40510988</v>
      </c>
      <c r="I2179">
        <v>10</v>
      </c>
      <c r="J2179" s="65" t="s">
        <v>2376</v>
      </c>
      <c r="K2179" s="65" t="s">
        <v>2377</v>
      </c>
      <c r="L2179" s="66">
        <v>46269</v>
      </c>
      <c r="M2179" s="65" t="s">
        <v>261</v>
      </c>
      <c r="N2179" s="65" t="s">
        <v>264</v>
      </c>
      <c r="O2179" s="65" t="s">
        <v>259</v>
      </c>
      <c r="P2179" s="66">
        <v>46269</v>
      </c>
      <c r="Q2179" s="31">
        <f t="shared" si="68"/>
        <v>542</v>
      </c>
      <c r="R2179" s="31">
        <f t="shared" si="69"/>
        <v>666</v>
      </c>
      <c r="S2179" s="29">
        <f>IF($Q2179&lt;Parâmetros!$E$19,$G2179-1,$G2179)</f>
        <v>46269</v>
      </c>
    </row>
    <row r="2180" spans="1:19" ht="15" customHeight="1" x14ac:dyDescent="0.25">
      <c r="A2180" s="122">
        <v>56855</v>
      </c>
      <c r="B2180" s="65" t="s">
        <v>170</v>
      </c>
      <c r="C2180" s="65" t="s">
        <v>263</v>
      </c>
      <c r="D2180" s="66">
        <v>46269</v>
      </c>
      <c r="E2180" s="67">
        <v>1.98</v>
      </c>
      <c r="F2180" s="65" t="s">
        <v>255</v>
      </c>
      <c r="G2180" s="66">
        <v>46269</v>
      </c>
      <c r="H2180">
        <v>40509040</v>
      </c>
      <c r="I2180">
        <v>10</v>
      </c>
      <c r="J2180" s="65" t="s">
        <v>2378</v>
      </c>
      <c r="K2180" s="65" t="s">
        <v>2379</v>
      </c>
      <c r="L2180" s="66">
        <v>46269</v>
      </c>
      <c r="M2180" s="65" t="s">
        <v>258</v>
      </c>
      <c r="N2180">
        <v>3012115</v>
      </c>
      <c r="O2180" s="65" t="s">
        <v>259</v>
      </c>
      <c r="P2180" s="66">
        <v>46269</v>
      </c>
      <c r="Q2180" s="31">
        <f t="shared" si="68"/>
        <v>669</v>
      </c>
      <c r="R2180" s="31">
        <f t="shared" si="69"/>
        <v>787</v>
      </c>
      <c r="S2180" s="29">
        <f>IF($Q2180&lt;Parâmetros!$E$19,$G2180-1,$G2180)</f>
        <v>46269</v>
      </c>
    </row>
    <row r="2181" spans="1:19" ht="15" customHeight="1" x14ac:dyDescent="0.25">
      <c r="A2181" s="122">
        <v>56855</v>
      </c>
      <c r="B2181" s="65" t="s">
        <v>170</v>
      </c>
      <c r="C2181" s="65" t="s">
        <v>263</v>
      </c>
      <c r="D2181" s="66">
        <v>46269</v>
      </c>
      <c r="E2181" s="67">
        <v>0.97</v>
      </c>
      <c r="F2181" s="65" t="s">
        <v>255</v>
      </c>
      <c r="G2181" s="66">
        <v>46269</v>
      </c>
      <c r="H2181">
        <v>40509040</v>
      </c>
      <c r="I2181">
        <v>10</v>
      </c>
      <c r="J2181" s="65" t="s">
        <v>2380</v>
      </c>
      <c r="K2181" s="65" t="s">
        <v>2381</v>
      </c>
      <c r="L2181" s="66">
        <v>46269</v>
      </c>
      <c r="M2181" s="65" t="s">
        <v>258</v>
      </c>
      <c r="N2181">
        <v>3012115</v>
      </c>
      <c r="O2181" s="65" t="s">
        <v>259</v>
      </c>
      <c r="P2181" s="66">
        <v>46269</v>
      </c>
      <c r="Q2181" s="31">
        <f t="shared" si="68"/>
        <v>843</v>
      </c>
      <c r="R2181" s="31">
        <f t="shared" si="69"/>
        <v>902</v>
      </c>
      <c r="S2181" s="29">
        <f>IF($Q2181&lt;Parâmetros!$E$19,$G2181-1,$G2181)</f>
        <v>46269</v>
      </c>
    </row>
    <row r="2182" spans="1:19" ht="15" customHeight="1" x14ac:dyDescent="0.25">
      <c r="A2182" s="122">
        <v>56855</v>
      </c>
      <c r="B2182" s="65" t="s">
        <v>170</v>
      </c>
      <c r="C2182" s="65" t="s">
        <v>263</v>
      </c>
      <c r="D2182" s="66">
        <v>46269</v>
      </c>
      <c r="E2182" s="67">
        <v>1.66</v>
      </c>
      <c r="F2182" s="65" t="s">
        <v>255</v>
      </c>
      <c r="G2182" s="66">
        <v>46269</v>
      </c>
      <c r="H2182">
        <v>40511739</v>
      </c>
      <c r="I2182">
        <v>10</v>
      </c>
      <c r="J2182" s="65" t="s">
        <v>2382</v>
      </c>
      <c r="K2182" s="65" t="s">
        <v>2200</v>
      </c>
      <c r="L2182" s="66">
        <v>46269</v>
      </c>
      <c r="M2182" s="65" t="s">
        <v>261</v>
      </c>
      <c r="N2182" s="65" t="s">
        <v>264</v>
      </c>
      <c r="O2182" s="65" t="s">
        <v>259</v>
      </c>
      <c r="P2182" s="66">
        <v>46269</v>
      </c>
      <c r="Q2182" s="31">
        <f t="shared" si="68"/>
        <v>902</v>
      </c>
      <c r="R2182" s="31">
        <f t="shared" si="69"/>
        <v>1002</v>
      </c>
      <c r="S2182" s="29">
        <f>IF($Q2182&lt;Parâmetros!$E$19,$G2182-1,$G2182)</f>
        <v>46269</v>
      </c>
    </row>
    <row r="2183" spans="1:19" ht="15" customHeight="1" x14ac:dyDescent="0.25">
      <c r="A2183" s="122">
        <v>56855</v>
      </c>
      <c r="B2183" s="65" t="s">
        <v>170</v>
      </c>
      <c r="C2183" s="65" t="s">
        <v>263</v>
      </c>
      <c r="D2183" s="66">
        <v>46270</v>
      </c>
      <c r="E2183" s="67">
        <v>0.91</v>
      </c>
      <c r="F2183" s="65" t="s">
        <v>255</v>
      </c>
      <c r="G2183" s="66">
        <v>46270</v>
      </c>
      <c r="H2183">
        <v>40509010</v>
      </c>
      <c r="I2183">
        <v>10</v>
      </c>
      <c r="J2183" s="65" t="s">
        <v>2383</v>
      </c>
      <c r="K2183" s="65" t="s">
        <v>2384</v>
      </c>
      <c r="L2183" s="66">
        <v>46270</v>
      </c>
      <c r="M2183" s="65" t="s">
        <v>258</v>
      </c>
      <c r="N2183">
        <v>3012621</v>
      </c>
      <c r="O2183" s="65" t="s">
        <v>259</v>
      </c>
      <c r="P2183" s="66">
        <v>46270</v>
      </c>
      <c r="Q2183" s="31">
        <f t="shared" si="68"/>
        <v>421</v>
      </c>
      <c r="R2183" s="31">
        <f t="shared" si="69"/>
        <v>476</v>
      </c>
      <c r="S2183" s="29">
        <f>IF($Q2183&lt;Parâmetros!$E$19,$G2183-1,$G2183)</f>
        <v>46270</v>
      </c>
    </row>
    <row r="2184" spans="1:19" ht="15" customHeight="1" x14ac:dyDescent="0.25">
      <c r="A2184" s="122">
        <v>56855</v>
      </c>
      <c r="B2184" s="65" t="s">
        <v>170</v>
      </c>
      <c r="C2184" s="65" t="s">
        <v>263</v>
      </c>
      <c r="D2184" s="66">
        <v>46270</v>
      </c>
      <c r="E2184" s="67">
        <v>0.79</v>
      </c>
      <c r="F2184" s="65" t="s">
        <v>255</v>
      </c>
      <c r="G2184" s="66">
        <v>46270</v>
      </c>
      <c r="H2184">
        <v>40509355</v>
      </c>
      <c r="I2184">
        <v>10</v>
      </c>
      <c r="J2184" s="65" t="s">
        <v>2385</v>
      </c>
      <c r="K2184" s="65" t="s">
        <v>2386</v>
      </c>
      <c r="L2184" s="66">
        <v>46270</v>
      </c>
      <c r="M2184" s="65" t="s">
        <v>261</v>
      </c>
      <c r="N2184" s="65" t="s">
        <v>264</v>
      </c>
      <c r="O2184" s="65" t="s">
        <v>259</v>
      </c>
      <c r="P2184" s="66">
        <v>46270</v>
      </c>
      <c r="Q2184" s="31">
        <f t="shared" si="68"/>
        <v>479</v>
      </c>
      <c r="R2184" s="31">
        <f t="shared" si="69"/>
        <v>526</v>
      </c>
      <c r="S2184" s="29">
        <f>IF($Q2184&lt;Parâmetros!$E$19,$G2184-1,$G2184)</f>
        <v>46270</v>
      </c>
    </row>
    <row r="2185" spans="1:19" ht="15" customHeight="1" x14ac:dyDescent="0.25">
      <c r="A2185" s="122">
        <v>56855</v>
      </c>
      <c r="B2185" s="65" t="s">
        <v>170</v>
      </c>
      <c r="C2185" s="65" t="s">
        <v>263</v>
      </c>
      <c r="D2185" s="66">
        <v>46270</v>
      </c>
      <c r="E2185" s="67">
        <v>0.18</v>
      </c>
      <c r="F2185" s="65" t="s">
        <v>255</v>
      </c>
      <c r="G2185" s="66">
        <v>46270</v>
      </c>
      <c r="H2185">
        <v>40508976</v>
      </c>
      <c r="I2185">
        <v>10</v>
      </c>
      <c r="J2185" s="65" t="s">
        <v>2387</v>
      </c>
      <c r="K2185" s="65" t="s">
        <v>2388</v>
      </c>
      <c r="L2185" s="66">
        <v>46270</v>
      </c>
      <c r="M2185" s="65" t="s">
        <v>258</v>
      </c>
      <c r="N2185">
        <v>3004239</v>
      </c>
      <c r="O2185" s="65" t="s">
        <v>259</v>
      </c>
      <c r="P2185" s="66">
        <v>46270</v>
      </c>
      <c r="Q2185" s="31">
        <f t="shared" si="68"/>
        <v>536</v>
      </c>
      <c r="R2185" s="31">
        <f t="shared" si="69"/>
        <v>547</v>
      </c>
      <c r="S2185" s="29">
        <f>IF($Q2185&lt;Parâmetros!$E$19,$G2185-1,$G2185)</f>
        <v>46270</v>
      </c>
    </row>
    <row r="2186" spans="1:19" ht="15" customHeight="1" x14ac:dyDescent="0.25">
      <c r="A2186" s="122">
        <v>56855</v>
      </c>
      <c r="B2186" s="65" t="s">
        <v>170</v>
      </c>
      <c r="C2186" s="65" t="s">
        <v>263</v>
      </c>
      <c r="D2186" s="66">
        <v>46270</v>
      </c>
      <c r="E2186" s="67">
        <v>0.13</v>
      </c>
      <c r="F2186" s="65" t="s">
        <v>255</v>
      </c>
      <c r="G2186" s="66">
        <v>46270</v>
      </c>
      <c r="H2186">
        <v>40508977</v>
      </c>
      <c r="I2186">
        <v>10</v>
      </c>
      <c r="J2186" s="65" t="s">
        <v>2389</v>
      </c>
      <c r="K2186" s="65" t="s">
        <v>2390</v>
      </c>
      <c r="L2186" s="66">
        <v>46270</v>
      </c>
      <c r="M2186" s="65" t="s">
        <v>258</v>
      </c>
      <c r="N2186">
        <v>3004240</v>
      </c>
      <c r="O2186" s="65" t="s">
        <v>259</v>
      </c>
      <c r="P2186" s="66">
        <v>46270</v>
      </c>
      <c r="Q2186" s="31">
        <f t="shared" si="68"/>
        <v>548</v>
      </c>
      <c r="R2186" s="31">
        <f t="shared" si="69"/>
        <v>555</v>
      </c>
      <c r="S2186" s="29">
        <f>IF($Q2186&lt;Parâmetros!$E$19,$G2186-1,$G2186)</f>
        <v>46270</v>
      </c>
    </row>
    <row r="2187" spans="1:19" ht="15" customHeight="1" x14ac:dyDescent="0.25">
      <c r="A2187" s="122">
        <v>56855</v>
      </c>
      <c r="B2187" s="65" t="s">
        <v>170</v>
      </c>
      <c r="C2187" s="65" t="s">
        <v>263</v>
      </c>
      <c r="D2187" s="66">
        <v>46270</v>
      </c>
      <c r="E2187" s="67">
        <v>0.25</v>
      </c>
      <c r="F2187" s="65" t="s">
        <v>255</v>
      </c>
      <c r="G2187" s="66">
        <v>46270</v>
      </c>
      <c r="H2187">
        <v>40508978</v>
      </c>
      <c r="I2187">
        <v>10</v>
      </c>
      <c r="J2187" s="65" t="s">
        <v>2391</v>
      </c>
      <c r="K2187" s="65" t="s">
        <v>2392</v>
      </c>
      <c r="L2187" s="66">
        <v>46270</v>
      </c>
      <c r="M2187" s="65" t="s">
        <v>258</v>
      </c>
      <c r="N2187">
        <v>3004241</v>
      </c>
      <c r="O2187" s="65" t="s">
        <v>259</v>
      </c>
      <c r="P2187" s="66">
        <v>46270</v>
      </c>
      <c r="Q2187" s="31">
        <f t="shared" si="68"/>
        <v>556</v>
      </c>
      <c r="R2187" s="31">
        <f t="shared" si="69"/>
        <v>571</v>
      </c>
      <c r="S2187" s="29">
        <f>IF($Q2187&lt;Parâmetros!$E$19,$G2187-1,$G2187)</f>
        <v>46270</v>
      </c>
    </row>
    <row r="2188" spans="1:19" ht="15" customHeight="1" x14ac:dyDescent="0.25">
      <c r="A2188" s="122">
        <v>56855</v>
      </c>
      <c r="B2188" s="65" t="s">
        <v>170</v>
      </c>
      <c r="C2188" s="65" t="s">
        <v>263</v>
      </c>
      <c r="D2188" s="66">
        <v>46270</v>
      </c>
      <c r="E2188" s="67">
        <v>1.23</v>
      </c>
      <c r="F2188" s="65" t="s">
        <v>255</v>
      </c>
      <c r="G2188" s="66">
        <v>46270</v>
      </c>
      <c r="H2188">
        <v>40509009</v>
      </c>
      <c r="I2188">
        <v>10</v>
      </c>
      <c r="J2188" s="65" t="s">
        <v>2393</v>
      </c>
      <c r="K2188" s="65" t="s">
        <v>2394</v>
      </c>
      <c r="L2188" s="66">
        <v>46270</v>
      </c>
      <c r="M2188" s="65" t="s">
        <v>258</v>
      </c>
      <c r="N2188">
        <v>3012620</v>
      </c>
      <c r="O2188" s="65" t="s">
        <v>259</v>
      </c>
      <c r="P2188" s="66">
        <v>46270</v>
      </c>
      <c r="Q2188" s="31">
        <f t="shared" si="68"/>
        <v>573</v>
      </c>
      <c r="R2188" s="31">
        <f t="shared" si="69"/>
        <v>647</v>
      </c>
      <c r="S2188" s="29">
        <f>IF($Q2188&lt;Parâmetros!$E$19,$G2188-1,$G2188)</f>
        <v>46270</v>
      </c>
    </row>
    <row r="2189" spans="1:19" ht="15" customHeight="1" x14ac:dyDescent="0.25">
      <c r="A2189" s="122">
        <v>56855</v>
      </c>
      <c r="B2189" s="65" t="s">
        <v>170</v>
      </c>
      <c r="C2189" s="65" t="s">
        <v>263</v>
      </c>
      <c r="D2189" s="66">
        <v>46270</v>
      </c>
      <c r="E2189" s="67">
        <v>0.1</v>
      </c>
      <c r="F2189" s="65" t="s">
        <v>255</v>
      </c>
      <c r="G2189" s="66">
        <v>46270</v>
      </c>
      <c r="H2189">
        <v>40508979</v>
      </c>
      <c r="I2189">
        <v>10</v>
      </c>
      <c r="J2189" s="65" t="s">
        <v>2281</v>
      </c>
      <c r="K2189" s="65" t="s">
        <v>2395</v>
      </c>
      <c r="L2189" s="66">
        <v>46270</v>
      </c>
      <c r="M2189" s="65" t="s">
        <v>258</v>
      </c>
      <c r="N2189">
        <v>3004242</v>
      </c>
      <c r="O2189" s="65" t="s">
        <v>259</v>
      </c>
      <c r="P2189" s="66">
        <v>46270</v>
      </c>
      <c r="Q2189" s="31">
        <f t="shared" si="68"/>
        <v>650</v>
      </c>
      <c r="R2189" s="31">
        <f t="shared" si="69"/>
        <v>656</v>
      </c>
      <c r="S2189" s="29">
        <f>IF($Q2189&lt;Parâmetros!$E$19,$G2189-1,$G2189)</f>
        <v>46270</v>
      </c>
    </row>
    <row r="2190" spans="1:19" ht="15" customHeight="1" x14ac:dyDescent="0.25">
      <c r="A2190" s="122">
        <v>56855</v>
      </c>
      <c r="B2190" s="65" t="s">
        <v>170</v>
      </c>
      <c r="C2190" s="65" t="s">
        <v>263</v>
      </c>
      <c r="D2190" s="66">
        <v>46270</v>
      </c>
      <c r="E2190" s="67">
        <v>0.23</v>
      </c>
      <c r="F2190" s="65" t="s">
        <v>255</v>
      </c>
      <c r="G2190" s="66">
        <v>46270</v>
      </c>
      <c r="H2190">
        <v>40508980</v>
      </c>
      <c r="I2190">
        <v>10</v>
      </c>
      <c r="J2190" s="65" t="s">
        <v>2396</v>
      </c>
      <c r="K2190" s="65" t="s">
        <v>2397</v>
      </c>
      <c r="L2190" s="66">
        <v>46270</v>
      </c>
      <c r="M2190" s="65" t="s">
        <v>258</v>
      </c>
      <c r="N2190">
        <v>3004243</v>
      </c>
      <c r="O2190" s="65" t="s">
        <v>259</v>
      </c>
      <c r="P2190" s="66">
        <v>46270</v>
      </c>
      <c r="Q2190" s="31">
        <f t="shared" si="68"/>
        <v>657</v>
      </c>
      <c r="R2190" s="31">
        <f t="shared" si="69"/>
        <v>671</v>
      </c>
      <c r="S2190" s="29">
        <f>IF($Q2190&lt;Parâmetros!$E$19,$G2190-1,$G2190)</f>
        <v>46270</v>
      </c>
    </row>
    <row r="2191" spans="1:19" ht="15" customHeight="1" x14ac:dyDescent="0.25">
      <c r="A2191" s="122">
        <v>56855</v>
      </c>
      <c r="B2191" s="65" t="s">
        <v>170</v>
      </c>
      <c r="C2191" s="65" t="s">
        <v>263</v>
      </c>
      <c r="D2191" s="66">
        <v>46270</v>
      </c>
      <c r="E2191" s="67">
        <v>0.09</v>
      </c>
      <c r="F2191" s="65" t="s">
        <v>255</v>
      </c>
      <c r="G2191" s="66">
        <v>46270</v>
      </c>
      <c r="H2191">
        <v>40508981</v>
      </c>
      <c r="I2191">
        <v>10</v>
      </c>
      <c r="J2191" s="65" t="s">
        <v>2398</v>
      </c>
      <c r="K2191" s="65" t="s">
        <v>2399</v>
      </c>
      <c r="L2191" s="66">
        <v>46270</v>
      </c>
      <c r="M2191" s="65" t="s">
        <v>258</v>
      </c>
      <c r="N2191">
        <v>3004244</v>
      </c>
      <c r="O2191" s="65" t="s">
        <v>259</v>
      </c>
      <c r="P2191" s="66">
        <v>46270</v>
      </c>
      <c r="Q2191" s="31">
        <f t="shared" si="68"/>
        <v>672</v>
      </c>
      <c r="R2191" s="31">
        <f t="shared" si="69"/>
        <v>678</v>
      </c>
      <c r="S2191" s="29">
        <f>IF($Q2191&lt;Parâmetros!$E$19,$G2191-1,$G2191)</f>
        <v>46270</v>
      </c>
    </row>
    <row r="2192" spans="1:19" ht="15" customHeight="1" x14ac:dyDescent="0.25">
      <c r="A2192" s="122">
        <v>56855</v>
      </c>
      <c r="B2192" s="65" t="s">
        <v>170</v>
      </c>
      <c r="C2192" s="65" t="s">
        <v>263</v>
      </c>
      <c r="D2192" s="66">
        <v>46270</v>
      </c>
      <c r="E2192" s="67">
        <v>0.18</v>
      </c>
      <c r="F2192" s="65" t="s">
        <v>255</v>
      </c>
      <c r="G2192" s="66">
        <v>46270</v>
      </c>
      <c r="H2192">
        <v>40508982</v>
      </c>
      <c r="I2192">
        <v>10</v>
      </c>
      <c r="J2192" s="65" t="s">
        <v>2400</v>
      </c>
      <c r="K2192" s="65" t="s">
        <v>2401</v>
      </c>
      <c r="L2192" s="66">
        <v>46270</v>
      </c>
      <c r="M2192" s="65" t="s">
        <v>258</v>
      </c>
      <c r="N2192">
        <v>3010325</v>
      </c>
      <c r="O2192" s="65" t="s">
        <v>259</v>
      </c>
      <c r="P2192" s="66">
        <v>46270</v>
      </c>
      <c r="Q2192" s="31">
        <f t="shared" si="68"/>
        <v>678</v>
      </c>
      <c r="R2192" s="31">
        <f t="shared" si="69"/>
        <v>689</v>
      </c>
      <c r="S2192" s="29">
        <f>IF($Q2192&lt;Parâmetros!$E$19,$G2192-1,$G2192)</f>
        <v>46270</v>
      </c>
    </row>
    <row r="2193" spans="1:19" ht="15" customHeight="1" x14ac:dyDescent="0.25">
      <c r="A2193" s="122">
        <v>56855</v>
      </c>
      <c r="B2193" s="65" t="s">
        <v>170</v>
      </c>
      <c r="C2193" s="65" t="s">
        <v>263</v>
      </c>
      <c r="D2193" s="66">
        <v>46270</v>
      </c>
      <c r="E2193" s="67">
        <v>0.31</v>
      </c>
      <c r="F2193" s="65" t="s">
        <v>255</v>
      </c>
      <c r="G2193" s="66">
        <v>46270</v>
      </c>
      <c r="H2193">
        <v>40508983</v>
      </c>
      <c r="I2193">
        <v>10</v>
      </c>
      <c r="J2193" s="65" t="s">
        <v>622</v>
      </c>
      <c r="K2193" s="65" t="s">
        <v>2402</v>
      </c>
      <c r="L2193" s="66">
        <v>46270</v>
      </c>
      <c r="M2193" s="65" t="s">
        <v>258</v>
      </c>
      <c r="N2193">
        <v>3010878</v>
      </c>
      <c r="O2193" s="65" t="s">
        <v>259</v>
      </c>
      <c r="P2193" s="66">
        <v>46270</v>
      </c>
      <c r="Q2193" s="31">
        <f t="shared" si="68"/>
        <v>691</v>
      </c>
      <c r="R2193" s="31">
        <f t="shared" si="69"/>
        <v>710</v>
      </c>
      <c r="S2193" s="29">
        <f>IF($Q2193&lt;Parâmetros!$E$19,$G2193-1,$G2193)</f>
        <v>46270</v>
      </c>
    </row>
    <row r="2194" spans="1:19" ht="15" customHeight="1" x14ac:dyDescent="0.25">
      <c r="A2194" s="122">
        <v>56855</v>
      </c>
      <c r="B2194" s="65" t="s">
        <v>170</v>
      </c>
      <c r="C2194" s="65" t="s">
        <v>263</v>
      </c>
      <c r="D2194" s="66">
        <v>46270</v>
      </c>
      <c r="E2194" s="67">
        <v>0.23</v>
      </c>
      <c r="F2194" s="65" t="s">
        <v>255</v>
      </c>
      <c r="G2194" s="66">
        <v>46270</v>
      </c>
      <c r="H2194">
        <v>40481235</v>
      </c>
      <c r="I2194">
        <v>20</v>
      </c>
      <c r="J2194" s="65" t="s">
        <v>2403</v>
      </c>
      <c r="K2194" s="65" t="s">
        <v>2404</v>
      </c>
      <c r="L2194" s="66">
        <v>46270</v>
      </c>
      <c r="M2194" s="65" t="s">
        <v>261</v>
      </c>
      <c r="N2194" s="65" t="s">
        <v>264</v>
      </c>
      <c r="O2194" s="65" t="s">
        <v>259</v>
      </c>
      <c r="P2194" s="66">
        <v>46270</v>
      </c>
      <c r="Q2194" s="31">
        <f t="shared" si="68"/>
        <v>712</v>
      </c>
      <c r="R2194" s="31">
        <f t="shared" si="69"/>
        <v>726</v>
      </c>
      <c r="S2194" s="29">
        <f>IF($Q2194&lt;Parâmetros!$E$19,$G2194-1,$G2194)</f>
        <v>46270</v>
      </c>
    </row>
    <row r="2195" spans="1:19" ht="15" customHeight="1" x14ac:dyDescent="0.25">
      <c r="A2195" s="122">
        <v>56855</v>
      </c>
      <c r="B2195" s="65" t="s">
        <v>170</v>
      </c>
      <c r="C2195" s="65" t="s">
        <v>263</v>
      </c>
      <c r="D2195" s="66">
        <v>46270</v>
      </c>
      <c r="E2195" s="67">
        <v>2.15</v>
      </c>
      <c r="F2195" s="65" t="s">
        <v>255</v>
      </c>
      <c r="G2195" s="66">
        <v>46270</v>
      </c>
      <c r="H2195">
        <v>40510988</v>
      </c>
      <c r="I2195">
        <v>10</v>
      </c>
      <c r="J2195" s="65" t="s">
        <v>2405</v>
      </c>
      <c r="K2195" s="65" t="s">
        <v>2406</v>
      </c>
      <c r="L2195" s="66">
        <v>46270</v>
      </c>
      <c r="M2195" s="65" t="s">
        <v>261</v>
      </c>
      <c r="N2195" s="65" t="s">
        <v>264</v>
      </c>
      <c r="O2195" s="65" t="s">
        <v>259</v>
      </c>
      <c r="P2195" s="66">
        <v>46270</v>
      </c>
      <c r="Q2195" s="31">
        <f t="shared" si="68"/>
        <v>785</v>
      </c>
      <c r="R2195" s="31">
        <f t="shared" si="69"/>
        <v>913</v>
      </c>
      <c r="S2195" s="29">
        <f>IF($Q2195&lt;Parâmetros!$E$19,$G2195-1,$G2195)</f>
        <v>46270</v>
      </c>
    </row>
    <row r="2196" spans="1:19" ht="15" customHeight="1" x14ac:dyDescent="0.25">
      <c r="A2196" s="122">
        <v>56855</v>
      </c>
      <c r="B2196" s="65" t="s">
        <v>170</v>
      </c>
      <c r="C2196" s="65" t="s">
        <v>263</v>
      </c>
      <c r="D2196" s="66">
        <v>46272</v>
      </c>
      <c r="E2196" s="67">
        <v>2.62</v>
      </c>
      <c r="F2196" s="65" t="s">
        <v>255</v>
      </c>
      <c r="G2196" s="66">
        <v>46272</v>
      </c>
      <c r="H2196">
        <v>40512118</v>
      </c>
      <c r="I2196">
        <v>10</v>
      </c>
      <c r="J2196" s="65" t="s">
        <v>2632</v>
      </c>
      <c r="K2196" s="65" t="s">
        <v>2633</v>
      </c>
      <c r="L2196" s="66">
        <v>46272</v>
      </c>
      <c r="M2196" s="65" t="s">
        <v>261</v>
      </c>
      <c r="N2196" s="65" t="s">
        <v>264</v>
      </c>
      <c r="O2196" s="65" t="s">
        <v>259</v>
      </c>
      <c r="P2196" s="66">
        <v>46272</v>
      </c>
      <c r="Q2196" s="31">
        <f t="shared" si="68"/>
        <v>425</v>
      </c>
      <c r="R2196" s="31">
        <f t="shared" si="69"/>
        <v>583</v>
      </c>
      <c r="S2196" s="29">
        <f>IF($Q2196&lt;Parâmetros!$E$19,$G2196-1,$G2196)</f>
        <v>46272</v>
      </c>
    </row>
    <row r="2197" spans="1:19" ht="15" customHeight="1" x14ac:dyDescent="0.25">
      <c r="A2197" s="122">
        <v>56855</v>
      </c>
      <c r="B2197" s="65" t="s">
        <v>170</v>
      </c>
      <c r="C2197" s="65" t="s">
        <v>263</v>
      </c>
      <c r="D2197" s="66">
        <v>46272</v>
      </c>
      <c r="E2197" s="67">
        <v>1.46</v>
      </c>
      <c r="F2197" s="65" t="s">
        <v>255</v>
      </c>
      <c r="G2197" s="66">
        <v>46272</v>
      </c>
      <c r="H2197">
        <v>40508996</v>
      </c>
      <c r="I2197">
        <v>10</v>
      </c>
      <c r="J2197" s="65" t="s">
        <v>2634</v>
      </c>
      <c r="K2197" s="65" t="s">
        <v>2635</v>
      </c>
      <c r="L2197" s="66">
        <v>46272</v>
      </c>
      <c r="M2197" s="65" t="s">
        <v>258</v>
      </c>
      <c r="N2197" s="65" t="s">
        <v>264</v>
      </c>
      <c r="O2197" s="65" t="s">
        <v>259</v>
      </c>
      <c r="P2197" s="66">
        <v>46272</v>
      </c>
      <c r="Q2197" s="31">
        <f t="shared" si="68"/>
        <v>606</v>
      </c>
      <c r="R2197" s="31">
        <f t="shared" si="69"/>
        <v>694</v>
      </c>
      <c r="S2197" s="29">
        <f>IF($Q2197&lt;Parâmetros!$E$19,$G2197-1,$G2197)</f>
        <v>46272</v>
      </c>
    </row>
    <row r="2198" spans="1:19" ht="15" customHeight="1" x14ac:dyDescent="0.25">
      <c r="A2198" s="122">
        <v>56855</v>
      </c>
      <c r="B2198" s="65" t="s">
        <v>170</v>
      </c>
      <c r="C2198" s="65" t="s">
        <v>263</v>
      </c>
      <c r="D2198" s="66">
        <v>46272</v>
      </c>
      <c r="E2198" s="67">
        <v>0.66</v>
      </c>
      <c r="F2198" s="65" t="s">
        <v>255</v>
      </c>
      <c r="G2198" s="66">
        <v>46272</v>
      </c>
      <c r="H2198">
        <v>40511734</v>
      </c>
      <c r="I2198">
        <v>20</v>
      </c>
      <c r="J2198" s="65" t="s">
        <v>2636</v>
      </c>
      <c r="K2198" s="65" t="s">
        <v>2637</v>
      </c>
      <c r="L2198" s="66">
        <v>46272</v>
      </c>
      <c r="M2198" s="65" t="s">
        <v>261</v>
      </c>
      <c r="N2198" s="65" t="s">
        <v>264</v>
      </c>
      <c r="O2198" s="65" t="s">
        <v>259</v>
      </c>
      <c r="P2198" s="66">
        <v>46272</v>
      </c>
      <c r="Q2198" s="31">
        <f t="shared" si="68"/>
        <v>696</v>
      </c>
      <c r="R2198" s="31">
        <f t="shared" si="69"/>
        <v>735</v>
      </c>
      <c r="S2198" s="29">
        <f>IF($Q2198&lt;Parâmetros!$E$19,$G2198-1,$G2198)</f>
        <v>46272</v>
      </c>
    </row>
    <row r="2199" spans="1:19" ht="15" customHeight="1" x14ac:dyDescent="0.25">
      <c r="A2199" s="122">
        <v>56855</v>
      </c>
      <c r="B2199" s="65" t="s">
        <v>170</v>
      </c>
      <c r="C2199" s="65" t="s">
        <v>263</v>
      </c>
      <c r="D2199" s="66">
        <v>46272</v>
      </c>
      <c r="E2199" s="67">
        <v>2.0699999999999998</v>
      </c>
      <c r="F2199" s="65" t="s">
        <v>255</v>
      </c>
      <c r="G2199" s="66">
        <v>46272</v>
      </c>
      <c r="H2199">
        <v>40511734</v>
      </c>
      <c r="I2199">
        <v>20</v>
      </c>
      <c r="J2199" s="65" t="s">
        <v>2638</v>
      </c>
      <c r="K2199" s="65" t="s">
        <v>2639</v>
      </c>
      <c r="L2199" s="66">
        <v>46272</v>
      </c>
      <c r="M2199" s="65" t="s">
        <v>261</v>
      </c>
      <c r="N2199" s="65" t="s">
        <v>264</v>
      </c>
      <c r="O2199" s="65" t="s">
        <v>259</v>
      </c>
      <c r="P2199" s="66">
        <v>46272</v>
      </c>
      <c r="Q2199" s="31">
        <f t="shared" si="68"/>
        <v>798</v>
      </c>
      <c r="R2199" s="31">
        <f t="shared" si="69"/>
        <v>922</v>
      </c>
      <c r="S2199" s="29">
        <f>IF($Q2199&lt;Parâmetros!$E$19,$G2199-1,$G2199)</f>
        <v>46272</v>
      </c>
    </row>
    <row r="2200" spans="1:19" ht="15" customHeight="1" x14ac:dyDescent="0.25">
      <c r="A2200" s="122">
        <v>56855</v>
      </c>
      <c r="B2200" s="65" t="s">
        <v>170</v>
      </c>
      <c r="C2200" s="65" t="s">
        <v>263</v>
      </c>
      <c r="D2200" s="66">
        <v>46273</v>
      </c>
      <c r="E2200" s="67">
        <v>2.2000000000000002</v>
      </c>
      <c r="F2200" s="65" t="s">
        <v>255</v>
      </c>
      <c r="G2200" s="66">
        <v>46273</v>
      </c>
      <c r="H2200">
        <v>40495031</v>
      </c>
      <c r="I2200">
        <v>30</v>
      </c>
      <c r="J2200" s="65" t="s">
        <v>2832</v>
      </c>
      <c r="K2200" s="65" t="s">
        <v>2833</v>
      </c>
      <c r="L2200" s="66">
        <v>46273</v>
      </c>
      <c r="M2200" s="65" t="s">
        <v>261</v>
      </c>
      <c r="N2200" s="65" t="s">
        <v>264</v>
      </c>
      <c r="O2200" s="65" t="s">
        <v>259</v>
      </c>
      <c r="P2200" s="66">
        <v>46273</v>
      </c>
      <c r="Q2200" s="31">
        <f t="shared" si="68"/>
        <v>426</v>
      </c>
      <c r="R2200" s="31">
        <f t="shared" si="69"/>
        <v>558</v>
      </c>
      <c r="S2200" s="29">
        <f>IF($Q2200&lt;Parâmetros!$E$19,$G2200-1,$G2200)</f>
        <v>46273</v>
      </c>
    </row>
    <row r="2201" spans="1:19" ht="15" customHeight="1" x14ac:dyDescent="0.25">
      <c r="A2201" s="122">
        <v>56855</v>
      </c>
      <c r="B2201" s="65" t="s">
        <v>170</v>
      </c>
      <c r="C2201" s="65" t="s">
        <v>263</v>
      </c>
      <c r="D2201" s="66">
        <v>46273</v>
      </c>
      <c r="E2201" s="67">
        <v>3.99</v>
      </c>
      <c r="F2201" s="65" t="s">
        <v>255</v>
      </c>
      <c r="G2201" s="66">
        <v>46273</v>
      </c>
      <c r="H2201">
        <v>40513030</v>
      </c>
      <c r="I2201">
        <v>10</v>
      </c>
      <c r="J2201" s="65" t="s">
        <v>1870</v>
      </c>
      <c r="K2201" s="65" t="s">
        <v>2834</v>
      </c>
      <c r="L2201" s="66">
        <v>46273</v>
      </c>
      <c r="M2201" s="65" t="s">
        <v>261</v>
      </c>
      <c r="N2201">
        <v>3012697</v>
      </c>
      <c r="O2201" s="65" t="s">
        <v>259</v>
      </c>
      <c r="P2201" s="66">
        <v>46273</v>
      </c>
      <c r="Q2201" s="31">
        <f t="shared" si="68"/>
        <v>574</v>
      </c>
      <c r="R2201" s="31">
        <f t="shared" si="69"/>
        <v>813</v>
      </c>
      <c r="S2201" s="29">
        <f>IF($Q2201&lt;Parâmetros!$E$19,$G2201-1,$G2201)</f>
        <v>46273</v>
      </c>
    </row>
    <row r="2202" spans="1:19" ht="15" customHeight="1" x14ac:dyDescent="0.25">
      <c r="A2202" s="122">
        <v>56855</v>
      </c>
      <c r="B2202" s="65" t="s">
        <v>170</v>
      </c>
      <c r="C2202" s="65" t="s">
        <v>263</v>
      </c>
      <c r="D2202" s="66">
        <v>46273</v>
      </c>
      <c r="E2202" s="67">
        <v>2.04</v>
      </c>
      <c r="F2202" s="65" t="s">
        <v>255</v>
      </c>
      <c r="G2202" s="66">
        <v>46273</v>
      </c>
      <c r="H2202">
        <v>40513040</v>
      </c>
      <c r="I2202">
        <v>10</v>
      </c>
      <c r="J2202" s="65" t="s">
        <v>2835</v>
      </c>
      <c r="K2202" s="65" t="s">
        <v>2836</v>
      </c>
      <c r="L2202" s="66">
        <v>46273</v>
      </c>
      <c r="M2202" s="65" t="s">
        <v>261</v>
      </c>
      <c r="N2202" s="65" t="s">
        <v>264</v>
      </c>
      <c r="O2202" s="65" t="s">
        <v>259</v>
      </c>
      <c r="P2202" s="66">
        <v>46273</v>
      </c>
      <c r="Q2202" s="31">
        <f t="shared" si="68"/>
        <v>880</v>
      </c>
      <c r="R2202" s="31">
        <f t="shared" si="69"/>
        <v>1003</v>
      </c>
      <c r="S2202" s="29">
        <f>IF($Q2202&lt;Parâmetros!$E$19,$G2202-1,$G2202)</f>
        <v>46273</v>
      </c>
    </row>
    <row r="2203" spans="1:19" ht="15" customHeight="1" x14ac:dyDescent="0.25">
      <c r="A2203" s="122">
        <v>56855</v>
      </c>
      <c r="B2203" s="65" t="s">
        <v>170</v>
      </c>
      <c r="C2203" s="65" t="s">
        <v>263</v>
      </c>
      <c r="D2203" s="66">
        <v>46274</v>
      </c>
      <c r="E2203" s="67">
        <v>1.17</v>
      </c>
      <c r="F2203" s="65" t="s">
        <v>255</v>
      </c>
      <c r="G2203" s="66">
        <v>46274</v>
      </c>
      <c r="H2203">
        <v>40512232</v>
      </c>
      <c r="I2203">
        <v>10</v>
      </c>
      <c r="J2203" s="65" t="s">
        <v>2896</v>
      </c>
      <c r="K2203" s="65" t="s">
        <v>2897</v>
      </c>
      <c r="L2203" s="66">
        <v>46274</v>
      </c>
      <c r="M2203" s="65" t="s">
        <v>261</v>
      </c>
      <c r="N2203" s="65" t="s">
        <v>264</v>
      </c>
      <c r="O2203" s="65" t="s">
        <v>259</v>
      </c>
      <c r="P2203" s="66">
        <v>46274</v>
      </c>
      <c r="Q2203" s="31">
        <f t="shared" si="68"/>
        <v>428</v>
      </c>
      <c r="R2203" s="31">
        <f t="shared" si="69"/>
        <v>498</v>
      </c>
      <c r="S2203" s="29">
        <f>IF($Q2203&lt;Parâmetros!$E$19,$G2203-1,$G2203)</f>
        <v>46274</v>
      </c>
    </row>
    <row r="2204" spans="1:19" ht="15" customHeight="1" x14ac:dyDescent="0.25">
      <c r="A2204" s="122">
        <v>56855</v>
      </c>
      <c r="B2204" s="65" t="s">
        <v>170</v>
      </c>
      <c r="C2204" s="65" t="s">
        <v>263</v>
      </c>
      <c r="D2204" s="66">
        <v>46274</v>
      </c>
      <c r="E2204" s="67">
        <v>4.95</v>
      </c>
      <c r="F2204" s="65" t="s">
        <v>255</v>
      </c>
      <c r="G2204" s="66">
        <v>46274</v>
      </c>
      <c r="H2204">
        <v>40511242</v>
      </c>
      <c r="I2204">
        <v>10</v>
      </c>
      <c r="J2204" s="65" t="s">
        <v>2898</v>
      </c>
      <c r="K2204" s="65" t="s">
        <v>2899</v>
      </c>
      <c r="L2204" s="66">
        <v>46274</v>
      </c>
      <c r="M2204" s="65" t="s">
        <v>261</v>
      </c>
      <c r="N2204">
        <v>3008088</v>
      </c>
      <c r="O2204" s="65" t="s">
        <v>259</v>
      </c>
      <c r="P2204" s="66">
        <v>46274</v>
      </c>
      <c r="Q2204" s="31">
        <f t="shared" si="68"/>
        <v>500</v>
      </c>
      <c r="R2204" s="31">
        <f t="shared" si="69"/>
        <v>797</v>
      </c>
      <c r="S2204" s="29">
        <f>IF($Q2204&lt;Parâmetros!$E$19,$G2204-1,$G2204)</f>
        <v>46274</v>
      </c>
    </row>
    <row r="2205" spans="1:19" ht="15" customHeight="1" x14ac:dyDescent="0.25">
      <c r="A2205" s="122">
        <v>56855</v>
      </c>
      <c r="B2205" s="65" t="s">
        <v>170</v>
      </c>
      <c r="C2205" s="65" t="s">
        <v>263</v>
      </c>
      <c r="D2205" s="66">
        <v>46274</v>
      </c>
      <c r="E2205" s="67">
        <v>2.34</v>
      </c>
      <c r="F2205" s="65" t="s">
        <v>255</v>
      </c>
      <c r="G2205" s="66">
        <v>46274</v>
      </c>
      <c r="H2205">
        <v>40513302</v>
      </c>
      <c r="I2205">
        <v>10</v>
      </c>
      <c r="J2205" s="65" t="s">
        <v>3023</v>
      </c>
      <c r="K2205" s="65" t="s">
        <v>3024</v>
      </c>
      <c r="L2205" s="66">
        <v>46274</v>
      </c>
      <c r="M2205" s="65" t="s">
        <v>261</v>
      </c>
      <c r="N2205" s="65" t="s">
        <v>264</v>
      </c>
      <c r="O2205" s="65" t="s">
        <v>259</v>
      </c>
      <c r="P2205" s="66">
        <v>46274</v>
      </c>
      <c r="Q2205" s="31">
        <f t="shared" si="68"/>
        <v>856</v>
      </c>
      <c r="R2205" s="31">
        <f t="shared" si="69"/>
        <v>996</v>
      </c>
      <c r="S2205" s="29">
        <f>IF($Q2205&lt;Parâmetros!$E$19,$G2205-1,$G2205)</f>
        <v>46274</v>
      </c>
    </row>
    <row r="2206" spans="1:19" ht="15" customHeight="1" x14ac:dyDescent="0.25">
      <c r="A2206" s="122">
        <v>56855</v>
      </c>
      <c r="B2206" s="65" t="s">
        <v>170</v>
      </c>
      <c r="C2206" s="65" t="s">
        <v>263</v>
      </c>
      <c r="D2206" s="66">
        <v>46275</v>
      </c>
      <c r="E2206" s="67">
        <v>2.61</v>
      </c>
      <c r="F2206" s="65" t="s">
        <v>255</v>
      </c>
      <c r="G2206" s="66">
        <v>46275</v>
      </c>
      <c r="H2206">
        <v>40495031</v>
      </c>
      <c r="I2206">
        <v>30</v>
      </c>
      <c r="J2206" s="65" t="s">
        <v>3203</v>
      </c>
      <c r="K2206" s="65" t="s">
        <v>3204</v>
      </c>
      <c r="L2206" s="66">
        <v>46275</v>
      </c>
      <c r="M2206" s="65" t="s">
        <v>261</v>
      </c>
      <c r="N2206" s="65" t="s">
        <v>264</v>
      </c>
      <c r="O2206" s="65" t="s">
        <v>259</v>
      </c>
      <c r="P2206" s="66">
        <v>46275</v>
      </c>
      <c r="Q2206" s="31">
        <f t="shared" si="68"/>
        <v>422</v>
      </c>
      <c r="R2206" s="31">
        <f t="shared" si="69"/>
        <v>579</v>
      </c>
      <c r="S2206" s="29">
        <f>IF($Q2206&lt;Parâmetros!$E$19,$G2206-1,$G2206)</f>
        <v>46275</v>
      </c>
    </row>
    <row r="2207" spans="1:19" ht="15" customHeight="1" x14ac:dyDescent="0.25">
      <c r="A2207" s="122">
        <v>56855</v>
      </c>
      <c r="B2207" s="65" t="s">
        <v>170</v>
      </c>
      <c r="C2207" s="65" t="s">
        <v>263</v>
      </c>
      <c r="D2207" s="66">
        <v>46275</v>
      </c>
      <c r="E2207" s="67">
        <v>3.14</v>
      </c>
      <c r="F2207" s="65" t="s">
        <v>255</v>
      </c>
      <c r="G2207" s="66">
        <v>46275</v>
      </c>
      <c r="H2207">
        <v>40491204</v>
      </c>
      <c r="I2207">
        <v>50</v>
      </c>
      <c r="J2207" s="65" t="s">
        <v>3205</v>
      </c>
      <c r="K2207" s="65" t="s">
        <v>3206</v>
      </c>
      <c r="L2207" s="66">
        <v>46275</v>
      </c>
      <c r="M2207" s="65" t="s">
        <v>261</v>
      </c>
      <c r="N2207" s="65" t="s">
        <v>264</v>
      </c>
      <c r="O2207" s="65" t="s">
        <v>259</v>
      </c>
      <c r="P2207" s="66">
        <v>46275</v>
      </c>
      <c r="Q2207" s="31">
        <f t="shared" si="68"/>
        <v>579</v>
      </c>
      <c r="R2207" s="31">
        <f t="shared" si="69"/>
        <v>768</v>
      </c>
      <c r="S2207" s="29">
        <f>IF($Q2207&lt;Parâmetros!$E$19,$G2207-1,$G2207)</f>
        <v>46275</v>
      </c>
    </row>
    <row r="2208" spans="1:19" ht="15" customHeight="1" x14ac:dyDescent="0.25">
      <c r="A2208" s="122">
        <v>56855</v>
      </c>
      <c r="B2208" s="65" t="s">
        <v>170</v>
      </c>
      <c r="C2208" s="65" t="s">
        <v>263</v>
      </c>
      <c r="D2208" s="66">
        <v>46275</v>
      </c>
      <c r="E2208" s="67">
        <v>2.84</v>
      </c>
      <c r="F2208" s="65" t="s">
        <v>255</v>
      </c>
      <c r="G2208" s="66">
        <v>46275</v>
      </c>
      <c r="H2208">
        <v>40513790</v>
      </c>
      <c r="I2208">
        <v>10</v>
      </c>
      <c r="J2208" s="65" t="s">
        <v>3207</v>
      </c>
      <c r="K2208" s="65" t="s">
        <v>3208</v>
      </c>
      <c r="L2208" s="66">
        <v>46275</v>
      </c>
      <c r="M2208" s="65" t="s">
        <v>261</v>
      </c>
      <c r="N2208" s="65" t="s">
        <v>264</v>
      </c>
      <c r="O2208" s="65" t="s">
        <v>259</v>
      </c>
      <c r="P2208" s="66">
        <v>46275</v>
      </c>
      <c r="Q2208" s="31">
        <f t="shared" si="68"/>
        <v>828</v>
      </c>
      <c r="R2208" s="31">
        <f t="shared" si="69"/>
        <v>998</v>
      </c>
      <c r="S2208" s="29">
        <f>IF($Q2208&lt;Parâmetros!$E$19,$G2208-1,$G2208)</f>
        <v>46275</v>
      </c>
    </row>
    <row r="2209" spans="1:19" ht="15" customHeight="1" x14ac:dyDescent="0.25">
      <c r="A2209" s="122">
        <v>56855</v>
      </c>
      <c r="B2209" s="65" t="s">
        <v>170</v>
      </c>
      <c r="C2209" s="65" t="s">
        <v>263</v>
      </c>
      <c r="D2209" s="66">
        <v>46276</v>
      </c>
      <c r="E2209" s="67">
        <v>2.25</v>
      </c>
      <c r="F2209" s="65" t="s">
        <v>255</v>
      </c>
      <c r="G2209" s="66">
        <v>46276</v>
      </c>
      <c r="H2209">
        <v>40508997</v>
      </c>
      <c r="I2209">
        <v>10</v>
      </c>
      <c r="J2209" s="65" t="s">
        <v>3560</v>
      </c>
      <c r="K2209" s="65" t="s">
        <v>3561</v>
      </c>
      <c r="L2209" s="66">
        <v>46276</v>
      </c>
      <c r="M2209" s="65" t="s">
        <v>258</v>
      </c>
      <c r="N2209" s="65" t="s">
        <v>264</v>
      </c>
      <c r="O2209" s="65" t="s">
        <v>259</v>
      </c>
      <c r="P2209" s="66">
        <v>46276</v>
      </c>
      <c r="Q2209" s="31">
        <f t="shared" si="68"/>
        <v>430</v>
      </c>
      <c r="R2209" s="31">
        <f t="shared" si="69"/>
        <v>565</v>
      </c>
      <c r="S2209" s="29">
        <f>IF($Q2209&lt;Parâmetros!$E$19,$G2209-1,$G2209)</f>
        <v>46276</v>
      </c>
    </row>
    <row r="2210" spans="1:19" ht="15" customHeight="1" x14ac:dyDescent="0.25">
      <c r="A2210" s="122">
        <v>56855</v>
      </c>
      <c r="B2210" s="65" t="s">
        <v>170</v>
      </c>
      <c r="C2210" s="65" t="s">
        <v>263</v>
      </c>
      <c r="D2210" s="66">
        <v>46276</v>
      </c>
      <c r="E2210" s="67">
        <v>1.1299999999999999</v>
      </c>
      <c r="F2210" s="65" t="s">
        <v>255</v>
      </c>
      <c r="G2210" s="66">
        <v>46276</v>
      </c>
      <c r="H2210">
        <v>40514085</v>
      </c>
      <c r="I2210">
        <v>10</v>
      </c>
      <c r="J2210" s="65" t="s">
        <v>3562</v>
      </c>
      <c r="K2210" s="65" t="s">
        <v>3563</v>
      </c>
      <c r="L2210" s="66">
        <v>46276</v>
      </c>
      <c r="M2210" s="65" t="s">
        <v>261</v>
      </c>
      <c r="N2210" s="65" t="s">
        <v>264</v>
      </c>
      <c r="O2210" s="65" t="s">
        <v>259</v>
      </c>
      <c r="P2210" s="66">
        <v>46276</v>
      </c>
      <c r="Q2210" s="31">
        <f t="shared" si="68"/>
        <v>571</v>
      </c>
      <c r="R2210" s="31">
        <f t="shared" si="69"/>
        <v>639</v>
      </c>
      <c r="S2210" s="29">
        <f>IF($Q2210&lt;Parâmetros!$E$19,$G2210-1,$G2210)</f>
        <v>46276</v>
      </c>
    </row>
    <row r="2211" spans="1:19" ht="15" customHeight="1" x14ac:dyDescent="0.25">
      <c r="A2211" s="122">
        <v>56855</v>
      </c>
      <c r="B2211" s="65" t="s">
        <v>170</v>
      </c>
      <c r="C2211" s="65" t="s">
        <v>263</v>
      </c>
      <c r="D2211" s="66">
        <v>46276</v>
      </c>
      <c r="E2211" s="67">
        <v>0.71</v>
      </c>
      <c r="F2211" s="65" t="s">
        <v>255</v>
      </c>
      <c r="G2211" s="66">
        <v>46276</v>
      </c>
      <c r="H2211">
        <v>40511327</v>
      </c>
      <c r="I2211">
        <v>10</v>
      </c>
      <c r="J2211" s="65" t="s">
        <v>3564</v>
      </c>
      <c r="K2211" s="65" t="s">
        <v>3565</v>
      </c>
      <c r="L2211" s="66">
        <v>46276</v>
      </c>
      <c r="M2211" s="65" t="s">
        <v>258</v>
      </c>
      <c r="N2211">
        <v>3012115</v>
      </c>
      <c r="O2211" s="65" t="s">
        <v>259</v>
      </c>
      <c r="P2211" s="66">
        <v>46276</v>
      </c>
      <c r="Q2211" s="31">
        <f t="shared" si="68"/>
        <v>639</v>
      </c>
      <c r="R2211" s="31">
        <f t="shared" si="69"/>
        <v>682</v>
      </c>
      <c r="S2211" s="29">
        <f>IF($Q2211&lt;Parâmetros!$E$19,$G2211-1,$G2211)</f>
        <v>46276</v>
      </c>
    </row>
    <row r="2212" spans="1:19" ht="15" customHeight="1" x14ac:dyDescent="0.25">
      <c r="A2212" s="122">
        <v>56855</v>
      </c>
      <c r="B2212" s="65" t="s">
        <v>170</v>
      </c>
      <c r="C2212" s="65" t="s">
        <v>263</v>
      </c>
      <c r="D2212" s="66">
        <v>46276</v>
      </c>
      <c r="E2212" s="67">
        <v>0.62</v>
      </c>
      <c r="F2212" s="65" t="s">
        <v>255</v>
      </c>
      <c r="G2212" s="66">
        <v>46276</v>
      </c>
      <c r="H2212">
        <v>40514084</v>
      </c>
      <c r="I2212">
        <v>10</v>
      </c>
      <c r="J2212" s="65" t="s">
        <v>3566</v>
      </c>
      <c r="K2212" s="65" t="s">
        <v>3567</v>
      </c>
      <c r="L2212" s="66">
        <v>46276</v>
      </c>
      <c r="M2212" s="65" t="s">
        <v>261</v>
      </c>
      <c r="N2212" s="65" t="s">
        <v>264</v>
      </c>
      <c r="O2212" s="65" t="s">
        <v>259</v>
      </c>
      <c r="P2212" s="66">
        <v>46276</v>
      </c>
      <c r="Q2212" s="31">
        <f t="shared" si="68"/>
        <v>687</v>
      </c>
      <c r="R2212" s="31">
        <f t="shared" si="69"/>
        <v>725</v>
      </c>
      <c r="S2212" s="29">
        <f>IF($Q2212&lt;Parâmetros!$E$19,$G2212-1,$G2212)</f>
        <v>46276</v>
      </c>
    </row>
    <row r="2213" spans="1:19" ht="15" customHeight="1" x14ac:dyDescent="0.25">
      <c r="A2213" s="122">
        <v>56855</v>
      </c>
      <c r="B2213" s="65" t="s">
        <v>170</v>
      </c>
      <c r="C2213" s="65" t="s">
        <v>263</v>
      </c>
      <c r="D2213" s="66">
        <v>46276</v>
      </c>
      <c r="E2213" s="67">
        <v>1.52</v>
      </c>
      <c r="F2213" s="65" t="s">
        <v>255</v>
      </c>
      <c r="G2213" s="66">
        <v>46276</v>
      </c>
      <c r="H2213">
        <v>40511734</v>
      </c>
      <c r="I2213">
        <v>20</v>
      </c>
      <c r="J2213" s="65" t="s">
        <v>3568</v>
      </c>
      <c r="K2213" s="65" t="s">
        <v>3569</v>
      </c>
      <c r="L2213" s="66">
        <v>46276</v>
      </c>
      <c r="M2213" s="65" t="s">
        <v>261</v>
      </c>
      <c r="N2213" s="65" t="s">
        <v>264</v>
      </c>
      <c r="O2213" s="65" t="s">
        <v>259</v>
      </c>
      <c r="P2213" s="66">
        <v>46276</v>
      </c>
      <c r="Q2213" s="31">
        <f t="shared" si="68"/>
        <v>797</v>
      </c>
      <c r="R2213" s="31">
        <f t="shared" si="69"/>
        <v>889</v>
      </c>
      <c r="S2213" s="29">
        <f>IF($Q2213&lt;Parâmetros!$E$19,$G2213-1,$G2213)</f>
        <v>46276</v>
      </c>
    </row>
    <row r="2214" spans="1:19" ht="15" customHeight="1" x14ac:dyDescent="0.25">
      <c r="A2214" s="122">
        <v>56855</v>
      </c>
      <c r="B2214" s="65" t="s">
        <v>170</v>
      </c>
      <c r="C2214" s="65" t="s">
        <v>263</v>
      </c>
      <c r="D2214" s="66">
        <v>46277</v>
      </c>
      <c r="E2214" s="67">
        <v>1.92</v>
      </c>
      <c r="F2214" s="65" t="s">
        <v>255</v>
      </c>
      <c r="G2214" s="66">
        <v>46276</v>
      </c>
      <c r="H2214">
        <v>40511327</v>
      </c>
      <c r="I2214">
        <v>10</v>
      </c>
      <c r="J2214" s="65" t="s">
        <v>3570</v>
      </c>
      <c r="K2214" s="65" t="s">
        <v>871</v>
      </c>
      <c r="L2214" s="66">
        <v>46276</v>
      </c>
      <c r="M2214" s="65" t="s">
        <v>258</v>
      </c>
      <c r="N2214">
        <v>3012115</v>
      </c>
      <c r="O2214" s="65" t="s">
        <v>259</v>
      </c>
      <c r="P2214" s="66">
        <v>46277</v>
      </c>
      <c r="Q2214" s="31">
        <f t="shared" si="68"/>
        <v>889</v>
      </c>
      <c r="R2214" s="31">
        <f t="shared" si="69"/>
        <v>1004</v>
      </c>
      <c r="S2214" s="29">
        <f>IF($Q2214&lt;Parâmetros!$E$19,$G2214-1,$G2214)</f>
        <v>46276</v>
      </c>
    </row>
    <row r="2215" spans="1:19" ht="15" customHeight="1" x14ac:dyDescent="0.25">
      <c r="A2215" s="122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customHeight="1" x14ac:dyDescent="0.25">
      <c r="A2216" s="122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customHeight="1" x14ac:dyDescent="0.25">
      <c r="A2217" s="122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customHeight="1" x14ac:dyDescent="0.25">
      <c r="A2218" s="122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N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customHeight="1" x14ac:dyDescent="0.25">
      <c r="A2219" s="122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N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customHeight="1" x14ac:dyDescent="0.25">
      <c r="A2220" s="122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customHeight="1" x14ac:dyDescent="0.25">
      <c r="A2221" s="122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N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customHeight="1" x14ac:dyDescent="0.25">
      <c r="A2222" s="122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customHeight="1" x14ac:dyDescent="0.25">
      <c r="A2223" s="122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N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customHeight="1" x14ac:dyDescent="0.25">
      <c r="A2224" s="122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N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customHeight="1" x14ac:dyDescent="0.25">
      <c r="A2225" s="122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customHeight="1" x14ac:dyDescent="0.25">
      <c r="A2226" s="122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customHeight="1" x14ac:dyDescent="0.25">
      <c r="A2227" s="122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N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customHeight="1" x14ac:dyDescent="0.25">
      <c r="A2228" s="122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N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customHeight="1" x14ac:dyDescent="0.25">
      <c r="A2229" s="122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N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customHeight="1" x14ac:dyDescent="0.25">
      <c r="A2230" s="122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N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customHeight="1" x14ac:dyDescent="0.25">
      <c r="A2231" s="122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ref="Q2231:Q2294" si="70">IFERROR(VALUE(LEFT($J2231,2))*60+VALUE(MID($J2231,4,2)),9999)</f>
        <v>9999</v>
      </c>
      <c r="R2231" s="31" t="str">
        <f t="shared" ref="R2231:R2294" si="71">IFERROR(VALUE(LEFT($K2231,2))*60+VALUE(MID($K2231,4,2)),"")</f>
        <v/>
      </c>
      <c r="S2231" s="29">
        <f>IF($Q2231&lt;Parâmetros!$E$19,$G2231-1,$G2231)</f>
        <v>0</v>
      </c>
    </row>
    <row r="2232" spans="1:19" ht="15" customHeight="1" x14ac:dyDescent="0.25">
      <c r="A2232" s="122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N2232" s="65"/>
      <c r="O2232" s="65"/>
      <c r="P2232" s="66"/>
      <c r="Q2232" s="31">
        <f t="shared" si="70"/>
        <v>9999</v>
      </c>
      <c r="R2232" s="31" t="str">
        <f t="shared" si="71"/>
        <v/>
      </c>
      <c r="S2232" s="29">
        <f>IF($Q2232&lt;Parâmetros!$E$19,$G2232-1,$G2232)</f>
        <v>0</v>
      </c>
    </row>
    <row r="2233" spans="1:19" ht="15" customHeight="1" x14ac:dyDescent="0.25">
      <c r="A2233" s="122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O2233" s="65"/>
      <c r="P2233" s="66"/>
      <c r="Q2233" s="31">
        <f t="shared" si="70"/>
        <v>9999</v>
      </c>
      <c r="R2233" s="31" t="str">
        <f t="shared" si="71"/>
        <v/>
      </c>
      <c r="S2233" s="29">
        <f>IF($Q2233&lt;Parâmetros!$E$19,$G2233-1,$G2233)</f>
        <v>0</v>
      </c>
    </row>
    <row r="2234" spans="1:19" ht="15" customHeight="1" x14ac:dyDescent="0.25">
      <c r="A2234" s="122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O2234" s="65"/>
      <c r="P2234" s="66"/>
      <c r="Q2234" s="31">
        <f t="shared" si="70"/>
        <v>9999</v>
      </c>
      <c r="R2234" s="31" t="str">
        <f t="shared" si="71"/>
        <v/>
      </c>
      <c r="S2234" s="29">
        <f>IF($Q2234&lt;Parâmetros!$E$19,$G2234-1,$G2234)</f>
        <v>0</v>
      </c>
    </row>
    <row r="2235" spans="1:19" ht="15" customHeight="1" x14ac:dyDescent="0.25">
      <c r="A2235" s="122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N2235" s="65"/>
      <c r="O2235" s="65"/>
      <c r="P2235" s="66"/>
      <c r="Q2235" s="31">
        <f t="shared" si="70"/>
        <v>9999</v>
      </c>
      <c r="R2235" s="31" t="str">
        <f t="shared" si="71"/>
        <v/>
      </c>
      <c r="S2235" s="29">
        <f>IF($Q2235&lt;Parâmetros!$E$19,$G2235-1,$G2235)</f>
        <v>0</v>
      </c>
    </row>
    <row r="2236" spans="1:19" ht="15" customHeight="1" x14ac:dyDescent="0.25">
      <c r="A2236" s="122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O2236" s="65"/>
      <c r="P2236" s="66"/>
      <c r="Q2236" s="31">
        <f t="shared" si="70"/>
        <v>9999</v>
      </c>
      <c r="R2236" s="31" t="str">
        <f t="shared" si="71"/>
        <v/>
      </c>
      <c r="S2236" s="29">
        <f>IF($Q2236&lt;Parâmetros!$E$19,$G2236-1,$G2236)</f>
        <v>0</v>
      </c>
    </row>
    <row r="2237" spans="1:19" ht="15" customHeight="1" x14ac:dyDescent="0.25">
      <c r="A2237" s="122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O2237" s="65"/>
      <c r="P2237" s="66"/>
      <c r="Q2237" s="31">
        <f t="shared" si="70"/>
        <v>9999</v>
      </c>
      <c r="R2237" s="31" t="str">
        <f t="shared" si="71"/>
        <v/>
      </c>
      <c r="S2237" s="29">
        <f>IF($Q2237&lt;Parâmetros!$E$19,$G2237-1,$G2237)</f>
        <v>0</v>
      </c>
    </row>
    <row r="2238" spans="1:19" ht="15" customHeight="1" x14ac:dyDescent="0.25">
      <c r="A2238" s="122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N2238" s="65"/>
      <c r="O2238" s="65"/>
      <c r="P2238" s="66"/>
      <c r="Q2238" s="31">
        <f t="shared" si="70"/>
        <v>9999</v>
      </c>
      <c r="R2238" s="31" t="str">
        <f t="shared" si="71"/>
        <v/>
      </c>
      <c r="S2238" s="29">
        <f>IF($Q2238&lt;Parâmetros!$E$19,$G2238-1,$G2238)</f>
        <v>0</v>
      </c>
    </row>
    <row r="2239" spans="1:19" ht="15" customHeight="1" x14ac:dyDescent="0.25">
      <c r="A2239" s="122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O2239" s="65"/>
      <c r="P2239" s="66"/>
      <c r="Q2239" s="31">
        <f t="shared" si="70"/>
        <v>9999</v>
      </c>
      <c r="R2239" s="31" t="str">
        <f t="shared" si="71"/>
        <v/>
      </c>
      <c r="S2239" s="29">
        <f>IF($Q2239&lt;Parâmetros!$E$19,$G2239-1,$G2239)</f>
        <v>0</v>
      </c>
    </row>
    <row r="2240" spans="1:19" ht="15" customHeight="1" x14ac:dyDescent="0.25">
      <c r="A2240" s="122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N2240" s="65"/>
      <c r="O2240" s="65"/>
      <c r="P2240" s="66"/>
      <c r="Q2240" s="31">
        <f t="shared" si="70"/>
        <v>9999</v>
      </c>
      <c r="R2240" s="31" t="str">
        <f t="shared" si="71"/>
        <v/>
      </c>
      <c r="S2240" s="29">
        <f>IF($Q2240&lt;Parâmetros!$E$19,$G2240-1,$G2240)</f>
        <v>0</v>
      </c>
    </row>
    <row r="2241" spans="1:19" ht="15" customHeight="1" x14ac:dyDescent="0.25">
      <c r="A2241" s="122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customHeight="1" x14ac:dyDescent="0.25">
      <c r="A2242" s="122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customHeight="1" x14ac:dyDescent="0.25">
      <c r="A2243" s="122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customHeight="1" x14ac:dyDescent="0.25">
      <c r="A2244" s="122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customHeight="1" x14ac:dyDescent="0.25">
      <c r="A2245" s="122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N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customHeight="1" x14ac:dyDescent="0.25">
      <c r="A2246" s="122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N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customHeight="1" x14ac:dyDescent="0.25">
      <c r="A2247" s="122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N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customHeight="1" x14ac:dyDescent="0.25">
      <c r="A2248" s="122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N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customHeight="1" x14ac:dyDescent="0.25">
      <c r="A2249" s="122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N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customHeight="1" x14ac:dyDescent="0.25">
      <c r="A2250" s="122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N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customHeight="1" x14ac:dyDescent="0.25">
      <c r="A2251" s="122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customHeight="1" x14ac:dyDescent="0.25">
      <c r="A2252" s="122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customHeight="1" x14ac:dyDescent="0.25">
      <c r="A2253" s="122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customHeight="1" x14ac:dyDescent="0.25">
      <c r="A2254" s="122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customHeight="1" x14ac:dyDescent="0.25">
      <c r="A2255" s="122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N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customHeight="1" x14ac:dyDescent="0.25">
      <c r="A2256" s="122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N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customHeight="1" x14ac:dyDescent="0.25">
      <c r="A2257" s="122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N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customHeight="1" x14ac:dyDescent="0.25">
      <c r="A2258" s="122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N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customHeight="1" x14ac:dyDescent="0.25">
      <c r="A2259" s="122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customHeight="1" x14ac:dyDescent="0.25">
      <c r="A2260" s="122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customHeight="1" x14ac:dyDescent="0.25">
      <c r="A2261" s="122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N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customHeight="1" x14ac:dyDescent="0.25">
      <c r="A2262" s="122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N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customHeight="1" x14ac:dyDescent="0.25">
      <c r="A2263" s="122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N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customHeight="1" x14ac:dyDescent="0.25">
      <c r="A2264" s="122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N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customHeight="1" x14ac:dyDescent="0.25">
      <c r="A2265" s="122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customHeight="1" x14ac:dyDescent="0.25">
      <c r="A2266" s="122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customHeight="1" x14ac:dyDescent="0.25">
      <c r="A2267" s="122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N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customHeight="1" x14ac:dyDescent="0.25">
      <c r="A2268" s="122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N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customHeight="1" x14ac:dyDescent="0.25">
      <c r="A2269" s="122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N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customHeight="1" x14ac:dyDescent="0.25">
      <c r="A2270" s="122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N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customHeight="1" x14ac:dyDescent="0.25">
      <c r="A2271" s="122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N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customHeight="1" x14ac:dyDescent="0.25">
      <c r="A2272" s="122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N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customHeight="1" x14ac:dyDescent="0.25">
      <c r="A2273" s="122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N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customHeight="1" x14ac:dyDescent="0.25">
      <c r="A2274" s="122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customHeight="1" x14ac:dyDescent="0.25">
      <c r="A2275" s="122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N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customHeight="1" x14ac:dyDescent="0.25">
      <c r="A2276" s="122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customHeight="1" x14ac:dyDescent="0.25">
      <c r="A2277" s="122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customHeight="1" x14ac:dyDescent="0.25">
      <c r="A2278" s="122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N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customHeight="1" x14ac:dyDescent="0.25">
      <c r="A2279" s="122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N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customHeight="1" x14ac:dyDescent="0.25">
      <c r="A2280" s="122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N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customHeight="1" x14ac:dyDescent="0.25">
      <c r="A2281" s="122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N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customHeight="1" x14ac:dyDescent="0.25">
      <c r="A2282" s="122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N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customHeight="1" x14ac:dyDescent="0.25">
      <c r="A2283" s="122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N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customHeight="1" x14ac:dyDescent="0.25">
      <c r="A2284" s="122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N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customHeight="1" x14ac:dyDescent="0.25">
      <c r="A2285" s="122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customHeight="1" x14ac:dyDescent="0.25">
      <c r="A2286" s="122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N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customHeight="1" x14ac:dyDescent="0.25">
      <c r="A2287" s="122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customHeight="1" x14ac:dyDescent="0.25">
      <c r="A2288" s="122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customHeight="1" x14ac:dyDescent="0.25">
      <c r="A2289" s="122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customHeight="1" x14ac:dyDescent="0.25">
      <c r="A2290" s="122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customHeight="1" x14ac:dyDescent="0.25">
      <c r="A2291" s="122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customHeight="1" x14ac:dyDescent="0.25">
      <c r="A2292" s="122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customHeight="1" x14ac:dyDescent="0.25">
      <c r="A2293" s="122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N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customHeight="1" x14ac:dyDescent="0.25">
      <c r="A2294" s="122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customHeight="1" x14ac:dyDescent="0.25">
      <c r="A2295" s="122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N2295" s="65"/>
      <c r="O2295" s="65"/>
      <c r="P2295" s="66"/>
      <c r="Q2295" s="31">
        <f t="shared" ref="Q2295:Q2358" si="72">IFERROR(VALUE(LEFT($J2295,2))*60+VALUE(MID($J2295,4,2)),9999)</f>
        <v>9999</v>
      </c>
      <c r="R2295" s="31" t="str">
        <f t="shared" ref="R2295:R2358" si="73">IFERROR(VALUE(LEFT($K2295,2))*60+VALUE(MID($K2295,4,2)),"")</f>
        <v/>
      </c>
      <c r="S2295" s="29">
        <f>IF($Q2295&lt;Parâmetros!$E$19,$G2295-1,$G2295)</f>
        <v>0</v>
      </c>
    </row>
    <row r="2296" spans="1:19" ht="15" customHeight="1" x14ac:dyDescent="0.25">
      <c r="A2296" s="122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si="72"/>
        <v>9999</v>
      </c>
      <c r="R2296" s="31" t="str">
        <f t="shared" si="73"/>
        <v/>
      </c>
      <c r="S2296" s="29">
        <f>IF($Q2296&lt;Parâmetros!$E$19,$G2296-1,$G2296)</f>
        <v>0</v>
      </c>
    </row>
    <row r="2297" spans="1:19" ht="15" customHeight="1" x14ac:dyDescent="0.25">
      <c r="A2297" s="122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si="72"/>
        <v>9999</v>
      </c>
      <c r="R2297" s="31" t="str">
        <f t="shared" si="73"/>
        <v/>
      </c>
      <c r="S2297" s="29">
        <f>IF($Q2297&lt;Parâmetros!$E$19,$G2297-1,$G2297)</f>
        <v>0</v>
      </c>
    </row>
    <row r="2298" spans="1:19" ht="15" customHeight="1" x14ac:dyDescent="0.25">
      <c r="A2298" s="122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N2298" s="65"/>
      <c r="O2298" s="65"/>
      <c r="P2298" s="66"/>
      <c r="Q2298" s="31">
        <f t="shared" si="72"/>
        <v>9999</v>
      </c>
      <c r="R2298" s="31" t="str">
        <f t="shared" si="73"/>
        <v/>
      </c>
      <c r="S2298" s="29">
        <f>IF($Q2298&lt;Parâmetros!$E$19,$G2298-1,$G2298)</f>
        <v>0</v>
      </c>
    </row>
    <row r="2299" spans="1:19" ht="15" customHeight="1" x14ac:dyDescent="0.25">
      <c r="A2299" s="122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si="72"/>
        <v>9999</v>
      </c>
      <c r="R2299" s="31" t="str">
        <f t="shared" si="73"/>
        <v/>
      </c>
      <c r="S2299" s="29">
        <f>IF($Q2299&lt;Parâmetros!$E$19,$G2299-1,$G2299)</f>
        <v>0</v>
      </c>
    </row>
    <row r="2300" spans="1:19" ht="15" customHeight="1" x14ac:dyDescent="0.25">
      <c r="A2300" s="122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N2300" s="65"/>
      <c r="O2300" s="65"/>
      <c r="P2300" s="66"/>
      <c r="Q2300" s="31">
        <f t="shared" si="72"/>
        <v>9999</v>
      </c>
      <c r="R2300" s="31" t="str">
        <f t="shared" si="73"/>
        <v/>
      </c>
      <c r="S2300" s="29">
        <f>IF($Q2300&lt;Parâmetros!$E$19,$G2300-1,$G2300)</f>
        <v>0</v>
      </c>
    </row>
    <row r="2301" spans="1:19" ht="15" customHeight="1" x14ac:dyDescent="0.25">
      <c r="A2301" s="122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N2301" s="65"/>
      <c r="O2301" s="65"/>
      <c r="P2301" s="66"/>
      <c r="Q2301" s="31">
        <f t="shared" si="72"/>
        <v>9999</v>
      </c>
      <c r="R2301" s="31" t="str">
        <f t="shared" si="73"/>
        <v/>
      </c>
      <c r="S2301" s="29">
        <f>IF($Q2301&lt;Parâmetros!$E$19,$G2301-1,$G2301)</f>
        <v>0</v>
      </c>
    </row>
    <row r="2302" spans="1:19" ht="15" customHeight="1" x14ac:dyDescent="0.25">
      <c r="A2302" s="122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N2302" s="65"/>
      <c r="O2302" s="65"/>
      <c r="P2302" s="66"/>
      <c r="Q2302" s="31">
        <f t="shared" si="72"/>
        <v>9999</v>
      </c>
      <c r="R2302" s="31" t="str">
        <f t="shared" si="73"/>
        <v/>
      </c>
      <c r="S2302" s="29">
        <f>IF($Q2302&lt;Parâmetros!$E$19,$G2302-1,$G2302)</f>
        <v>0</v>
      </c>
    </row>
    <row r="2303" spans="1:19" ht="15" customHeight="1" x14ac:dyDescent="0.25">
      <c r="A2303" s="122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N2303" s="65"/>
      <c r="O2303" s="65"/>
      <c r="P2303" s="66"/>
      <c r="Q2303" s="31">
        <f t="shared" si="72"/>
        <v>9999</v>
      </c>
      <c r="R2303" s="31" t="str">
        <f t="shared" si="73"/>
        <v/>
      </c>
      <c r="S2303" s="29">
        <f>IF($Q2303&lt;Parâmetros!$E$19,$G2303-1,$G2303)</f>
        <v>0</v>
      </c>
    </row>
    <row r="2304" spans="1:19" ht="15" customHeight="1" x14ac:dyDescent="0.25">
      <c r="A2304" s="122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N2304" s="65"/>
      <c r="O2304" s="65"/>
      <c r="P2304" s="66"/>
      <c r="Q2304" s="31">
        <f t="shared" si="72"/>
        <v>9999</v>
      </c>
      <c r="R2304" s="31" t="str">
        <f t="shared" si="73"/>
        <v/>
      </c>
      <c r="S2304" s="29">
        <f>IF($Q2304&lt;Parâmetros!$E$19,$G2304-1,$G2304)</f>
        <v>0</v>
      </c>
    </row>
    <row r="2305" spans="1:19" ht="15" customHeight="1" x14ac:dyDescent="0.25">
      <c r="A2305" s="122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N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customHeight="1" x14ac:dyDescent="0.25">
      <c r="A2306" s="122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N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customHeight="1" x14ac:dyDescent="0.25">
      <c r="A2307" s="122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customHeight="1" x14ac:dyDescent="0.25">
      <c r="A2308" s="122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customHeight="1" x14ac:dyDescent="0.25">
      <c r="A2309" s="122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customHeight="1" x14ac:dyDescent="0.25">
      <c r="A2310" s="122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N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customHeight="1" x14ac:dyDescent="0.25">
      <c r="A2311" s="122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N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customHeight="1" x14ac:dyDescent="0.25">
      <c r="A2312" s="122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customHeight="1" x14ac:dyDescent="0.25">
      <c r="A2313" s="122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N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customHeight="1" x14ac:dyDescent="0.25">
      <c r="A2314" s="122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customHeight="1" x14ac:dyDescent="0.25">
      <c r="A2315" s="122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customHeight="1" x14ac:dyDescent="0.25">
      <c r="A2316" s="122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N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customHeight="1" x14ac:dyDescent="0.25">
      <c r="A2317" s="122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customHeight="1" x14ac:dyDescent="0.25">
      <c r="A2318" s="122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N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customHeight="1" x14ac:dyDescent="0.25">
      <c r="A2319" s="122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customHeight="1" x14ac:dyDescent="0.25">
      <c r="A2320" s="122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N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customHeight="1" x14ac:dyDescent="0.25">
      <c r="A2321" s="122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customHeight="1" x14ac:dyDescent="0.25">
      <c r="A2322" s="122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customHeight="1" x14ac:dyDescent="0.25">
      <c r="A2323" s="122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customHeight="1" x14ac:dyDescent="0.25">
      <c r="A2324" s="122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customHeight="1" x14ac:dyDescent="0.25">
      <c r="A2325" s="122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customHeight="1" x14ac:dyDescent="0.25">
      <c r="A2326" s="122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customHeight="1" x14ac:dyDescent="0.25">
      <c r="A2327" s="122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customHeight="1" x14ac:dyDescent="0.25">
      <c r="A2328" s="122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customHeight="1" x14ac:dyDescent="0.25">
      <c r="A2329" s="122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customHeight="1" x14ac:dyDescent="0.25">
      <c r="A2330" s="122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N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customHeight="1" x14ac:dyDescent="0.25">
      <c r="A2331" s="122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customHeight="1" x14ac:dyDescent="0.25">
      <c r="A2332" s="122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N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customHeight="1" x14ac:dyDescent="0.25">
      <c r="A2333" s="122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customHeight="1" x14ac:dyDescent="0.25">
      <c r="A2334" s="122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customHeight="1" x14ac:dyDescent="0.25">
      <c r="A2335" s="122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customHeight="1" x14ac:dyDescent="0.25">
      <c r="A2336" s="122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customHeight="1" x14ac:dyDescent="0.25">
      <c r="A2337" s="122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customHeight="1" x14ac:dyDescent="0.25">
      <c r="A2338" s="122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customHeight="1" x14ac:dyDescent="0.25">
      <c r="A2339" s="122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customHeight="1" x14ac:dyDescent="0.25">
      <c r="A2340" s="122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customHeight="1" x14ac:dyDescent="0.25">
      <c r="A2341" s="122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customHeight="1" x14ac:dyDescent="0.25">
      <c r="A2342" s="122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customHeight="1" x14ac:dyDescent="0.25">
      <c r="A2343" s="122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customHeight="1" x14ac:dyDescent="0.25">
      <c r="A2344" s="122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customHeight="1" x14ac:dyDescent="0.25">
      <c r="A2345" s="122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N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customHeight="1" x14ac:dyDescent="0.25">
      <c r="A2346" s="122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N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customHeight="1" x14ac:dyDescent="0.25">
      <c r="A2347" s="122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customHeight="1" x14ac:dyDescent="0.25">
      <c r="A2348" s="122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N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customHeight="1" x14ac:dyDescent="0.25">
      <c r="A2349" s="122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customHeight="1" x14ac:dyDescent="0.25">
      <c r="A2350" s="122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customHeight="1" x14ac:dyDescent="0.25">
      <c r="A2351" s="122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N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customHeight="1" x14ac:dyDescent="0.25">
      <c r="A2352" s="122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customHeight="1" x14ac:dyDescent="0.25">
      <c r="A2353" s="122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customHeight="1" x14ac:dyDescent="0.25">
      <c r="A2354" s="122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customHeight="1" x14ac:dyDescent="0.25">
      <c r="A2355" s="122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N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customHeight="1" x14ac:dyDescent="0.25">
      <c r="A2356" s="122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N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customHeight="1" x14ac:dyDescent="0.25">
      <c r="A2357" s="122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N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customHeight="1" x14ac:dyDescent="0.25">
      <c r="A2358" s="122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N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customHeight="1" x14ac:dyDescent="0.25">
      <c r="A2359" s="122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N2359" s="65"/>
      <c r="O2359" s="65"/>
      <c r="P2359" s="66"/>
      <c r="Q2359" s="31">
        <f t="shared" ref="Q2359:Q2422" si="74">IFERROR(VALUE(LEFT($J2359,2))*60+VALUE(MID($J2359,4,2)),9999)</f>
        <v>9999</v>
      </c>
      <c r="R2359" s="31" t="str">
        <f t="shared" ref="R2359:R2422" si="75">IFERROR(VALUE(LEFT($K2359,2))*60+VALUE(MID($K2359,4,2)),"")</f>
        <v/>
      </c>
      <c r="S2359" s="29">
        <f>IF($Q2359&lt;Parâmetros!$E$19,$G2359-1,$G2359)</f>
        <v>0</v>
      </c>
    </row>
    <row r="2360" spans="1:19" ht="15" customHeight="1" x14ac:dyDescent="0.25">
      <c r="A2360" s="122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N2360" s="65"/>
      <c r="O2360" s="65"/>
      <c r="P2360" s="66"/>
      <c r="Q2360" s="31">
        <f t="shared" si="74"/>
        <v>9999</v>
      </c>
      <c r="R2360" s="31" t="str">
        <f t="shared" si="75"/>
        <v/>
      </c>
      <c r="S2360" s="29">
        <f>IF($Q2360&lt;Parâmetros!$E$19,$G2360-1,$G2360)</f>
        <v>0</v>
      </c>
    </row>
    <row r="2361" spans="1:19" ht="15" customHeight="1" x14ac:dyDescent="0.25">
      <c r="A2361" s="122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N2361" s="65"/>
      <c r="O2361" s="65"/>
      <c r="P2361" s="66"/>
      <c r="Q2361" s="31">
        <f t="shared" si="74"/>
        <v>9999</v>
      </c>
      <c r="R2361" s="31" t="str">
        <f t="shared" si="75"/>
        <v/>
      </c>
      <c r="S2361" s="29">
        <f>IF($Q2361&lt;Parâmetros!$E$19,$G2361-1,$G2361)</f>
        <v>0</v>
      </c>
    </row>
    <row r="2362" spans="1:19" ht="15" customHeight="1" x14ac:dyDescent="0.25">
      <c r="A2362" s="122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4"/>
        <v>9999</v>
      </c>
      <c r="R2362" s="31" t="str">
        <f t="shared" si="75"/>
        <v/>
      </c>
      <c r="S2362" s="29">
        <f>IF($Q2362&lt;Parâmetros!$E$19,$G2362-1,$G2362)</f>
        <v>0</v>
      </c>
    </row>
    <row r="2363" spans="1:19" ht="15" customHeight="1" x14ac:dyDescent="0.25">
      <c r="A2363" s="122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si="74"/>
        <v>9999</v>
      </c>
      <c r="R2363" s="31" t="str">
        <f t="shared" si="75"/>
        <v/>
      </c>
      <c r="S2363" s="29">
        <f>IF($Q2363&lt;Parâmetros!$E$19,$G2363-1,$G2363)</f>
        <v>0</v>
      </c>
    </row>
    <row r="2364" spans="1:19" ht="15" customHeight="1" x14ac:dyDescent="0.25">
      <c r="A2364" s="122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4"/>
        <v>9999</v>
      </c>
      <c r="R2364" s="31" t="str">
        <f t="shared" si="75"/>
        <v/>
      </c>
      <c r="S2364" s="29">
        <f>IF($Q2364&lt;Parâmetros!$E$19,$G2364-1,$G2364)</f>
        <v>0</v>
      </c>
    </row>
    <row r="2365" spans="1:19" ht="15" customHeight="1" x14ac:dyDescent="0.25">
      <c r="A2365" s="122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4"/>
        <v>9999</v>
      </c>
      <c r="R2365" s="31" t="str">
        <f t="shared" si="75"/>
        <v/>
      </c>
      <c r="S2365" s="29">
        <f>IF($Q2365&lt;Parâmetros!$E$19,$G2365-1,$G2365)</f>
        <v>0</v>
      </c>
    </row>
    <row r="2366" spans="1:19" ht="15" customHeight="1" x14ac:dyDescent="0.25">
      <c r="A2366" s="122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si="74"/>
        <v>9999</v>
      </c>
      <c r="R2366" s="31" t="str">
        <f t="shared" si="75"/>
        <v/>
      </c>
      <c r="S2366" s="29">
        <f>IF($Q2366&lt;Parâmetros!$E$19,$G2366-1,$G2366)</f>
        <v>0</v>
      </c>
    </row>
    <row r="2367" spans="1:19" ht="15" customHeight="1" x14ac:dyDescent="0.25">
      <c r="A2367" s="122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O2367" s="65"/>
      <c r="P2367" s="66"/>
      <c r="Q2367" s="31">
        <f t="shared" si="74"/>
        <v>9999</v>
      </c>
      <c r="R2367" s="31" t="str">
        <f t="shared" si="75"/>
        <v/>
      </c>
      <c r="S2367" s="29">
        <f>IF($Q2367&lt;Parâmetros!$E$19,$G2367-1,$G2367)</f>
        <v>0</v>
      </c>
    </row>
    <row r="2368" spans="1:19" ht="15" customHeight="1" x14ac:dyDescent="0.25">
      <c r="A2368" s="122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N2368" s="65"/>
      <c r="O2368" s="65"/>
      <c r="P2368" s="66"/>
      <c r="Q2368" s="31">
        <f t="shared" si="74"/>
        <v>9999</v>
      </c>
      <c r="R2368" s="31" t="str">
        <f t="shared" si="75"/>
        <v/>
      </c>
      <c r="S2368" s="29">
        <f>IF($Q2368&lt;Parâmetros!$E$19,$G2368-1,$G2368)</f>
        <v>0</v>
      </c>
    </row>
    <row r="2369" spans="1:19" ht="15" customHeight="1" x14ac:dyDescent="0.25">
      <c r="A2369" s="122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N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customHeight="1" x14ac:dyDescent="0.25">
      <c r="A2370" s="122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customHeight="1" x14ac:dyDescent="0.25">
      <c r="A2371" s="122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N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customHeight="1" x14ac:dyDescent="0.25">
      <c r="A2372" s="122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customHeight="1" x14ac:dyDescent="0.25">
      <c r="A2373" s="122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N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customHeight="1" x14ac:dyDescent="0.25">
      <c r="A2374" s="122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N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customHeight="1" x14ac:dyDescent="0.25">
      <c r="A2375" s="122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N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customHeight="1" x14ac:dyDescent="0.25">
      <c r="A2376" s="122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customHeight="1" x14ac:dyDescent="0.25">
      <c r="A2377" s="122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customHeight="1" x14ac:dyDescent="0.25">
      <c r="A2378" s="122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customHeight="1" x14ac:dyDescent="0.25">
      <c r="A2379" s="122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customHeight="1" x14ac:dyDescent="0.25">
      <c r="A2380" s="122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customHeight="1" x14ac:dyDescent="0.25">
      <c r="A2381" s="122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customHeight="1" x14ac:dyDescent="0.25">
      <c r="A2382" s="122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customHeight="1" x14ac:dyDescent="0.25">
      <c r="A2383" s="122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customHeight="1" x14ac:dyDescent="0.25">
      <c r="A2384" s="122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customHeight="1" x14ac:dyDescent="0.25">
      <c r="A2385" s="122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customHeight="1" x14ac:dyDescent="0.25">
      <c r="A2386" s="122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customHeight="1" x14ac:dyDescent="0.25">
      <c r="A2387" s="122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customHeight="1" x14ac:dyDescent="0.25">
      <c r="A2388" s="122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customHeight="1" x14ac:dyDescent="0.25">
      <c r="A2389" s="122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customHeight="1" x14ac:dyDescent="0.25">
      <c r="A2390" s="122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customHeight="1" x14ac:dyDescent="0.25">
      <c r="A2391" s="122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customHeight="1" x14ac:dyDescent="0.25">
      <c r="A2392" s="122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customHeight="1" x14ac:dyDescent="0.25">
      <c r="A2393" s="122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N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customHeight="1" x14ac:dyDescent="0.25">
      <c r="A2394" s="122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customHeight="1" x14ac:dyDescent="0.25">
      <c r="A2395" s="122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N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customHeight="1" x14ac:dyDescent="0.25">
      <c r="A2396" s="122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customHeight="1" x14ac:dyDescent="0.25">
      <c r="A2397" s="122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customHeight="1" x14ac:dyDescent="0.25">
      <c r="A2398" s="122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customHeight="1" x14ac:dyDescent="0.25">
      <c r="A2399" s="122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customHeight="1" x14ac:dyDescent="0.25">
      <c r="A2400" s="122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customHeight="1" x14ac:dyDescent="0.25">
      <c r="A2401" s="122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customHeight="1" x14ac:dyDescent="0.25">
      <c r="A2402" s="122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customHeight="1" x14ac:dyDescent="0.25">
      <c r="A2403" s="122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customHeight="1" x14ac:dyDescent="0.25">
      <c r="A2404" s="122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customHeight="1" x14ac:dyDescent="0.25">
      <c r="A2405" s="122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customHeight="1" x14ac:dyDescent="0.25">
      <c r="A2406" s="122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customHeight="1" x14ac:dyDescent="0.25">
      <c r="A2407" s="122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customHeight="1" x14ac:dyDescent="0.25">
      <c r="A2408" s="122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N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customHeight="1" x14ac:dyDescent="0.25">
      <c r="A2409" s="122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N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customHeight="1" x14ac:dyDescent="0.25">
      <c r="A2410" s="122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N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customHeight="1" x14ac:dyDescent="0.25">
      <c r="A2411" s="122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N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customHeight="1" x14ac:dyDescent="0.25">
      <c r="A2412" s="122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N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customHeight="1" x14ac:dyDescent="0.25">
      <c r="A2413" s="122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N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customHeight="1" x14ac:dyDescent="0.25">
      <c r="A2414" s="122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customHeight="1" x14ac:dyDescent="0.25">
      <c r="A2415" s="122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N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customHeight="1" x14ac:dyDescent="0.25">
      <c r="A2416" s="122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N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customHeight="1" x14ac:dyDescent="0.25">
      <c r="A2417" s="122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N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customHeight="1" x14ac:dyDescent="0.25">
      <c r="A2418" s="122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N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customHeight="1" x14ac:dyDescent="0.25">
      <c r="A2419" s="122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N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customHeight="1" x14ac:dyDescent="0.25">
      <c r="A2420" s="122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customHeight="1" x14ac:dyDescent="0.25">
      <c r="A2421" s="122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N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customHeight="1" x14ac:dyDescent="0.25">
      <c r="A2422" s="122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N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customHeight="1" x14ac:dyDescent="0.25">
      <c r="A2423" s="122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N2423" s="65"/>
      <c r="O2423" s="65"/>
      <c r="P2423" s="66"/>
      <c r="Q2423" s="31">
        <f t="shared" ref="Q2423:Q2486" si="76">IFERROR(VALUE(LEFT($J2423,2))*60+VALUE(MID($J2423,4,2)),9999)</f>
        <v>9999</v>
      </c>
      <c r="R2423" s="31" t="str">
        <f t="shared" ref="R2423:R2486" si="77">IFERROR(VALUE(LEFT($K2423,2))*60+VALUE(MID($K2423,4,2)),"")</f>
        <v/>
      </c>
      <c r="S2423" s="29">
        <f>IF($Q2423&lt;Parâmetros!$E$19,$G2423-1,$G2423)</f>
        <v>0</v>
      </c>
    </row>
    <row r="2424" spans="1:19" ht="15" customHeight="1" x14ac:dyDescent="0.25">
      <c r="A2424" s="122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N2424" s="65"/>
      <c r="O2424" s="65"/>
      <c r="P2424" s="66"/>
      <c r="Q2424" s="31">
        <f t="shared" si="76"/>
        <v>9999</v>
      </c>
      <c r="R2424" s="31" t="str">
        <f t="shared" si="77"/>
        <v/>
      </c>
      <c r="S2424" s="29">
        <f>IF($Q2424&lt;Parâmetros!$E$19,$G2424-1,$G2424)</f>
        <v>0</v>
      </c>
    </row>
    <row r="2425" spans="1:19" ht="15" customHeight="1" x14ac:dyDescent="0.25">
      <c r="A2425" s="122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N2425" s="65"/>
      <c r="O2425" s="65"/>
      <c r="P2425" s="66"/>
      <c r="Q2425" s="31">
        <f t="shared" si="76"/>
        <v>9999</v>
      </c>
      <c r="R2425" s="31" t="str">
        <f t="shared" si="77"/>
        <v/>
      </c>
      <c r="S2425" s="29">
        <f>IF($Q2425&lt;Parâmetros!$E$19,$G2425-1,$G2425)</f>
        <v>0</v>
      </c>
    </row>
    <row r="2426" spans="1:19" ht="15" customHeight="1" x14ac:dyDescent="0.25">
      <c r="A2426" s="122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N2426" s="65"/>
      <c r="O2426" s="65"/>
      <c r="P2426" s="66"/>
      <c r="Q2426" s="31">
        <f t="shared" si="76"/>
        <v>9999</v>
      </c>
      <c r="R2426" s="31" t="str">
        <f t="shared" si="77"/>
        <v/>
      </c>
      <c r="S2426" s="29">
        <f>IF($Q2426&lt;Parâmetros!$E$19,$G2426-1,$G2426)</f>
        <v>0</v>
      </c>
    </row>
    <row r="2427" spans="1:19" ht="15" customHeight="1" x14ac:dyDescent="0.25">
      <c r="A2427" s="122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N2427" s="65"/>
      <c r="O2427" s="65"/>
      <c r="P2427" s="66"/>
      <c r="Q2427" s="31">
        <f t="shared" si="76"/>
        <v>9999</v>
      </c>
      <c r="R2427" s="31" t="str">
        <f t="shared" si="77"/>
        <v/>
      </c>
      <c r="S2427" s="29">
        <f>IF($Q2427&lt;Parâmetros!$E$19,$G2427-1,$G2427)</f>
        <v>0</v>
      </c>
    </row>
    <row r="2428" spans="1:19" ht="15" customHeight="1" x14ac:dyDescent="0.25">
      <c r="A2428" s="122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N2428" s="65"/>
      <c r="O2428" s="65"/>
      <c r="P2428" s="66"/>
      <c r="Q2428" s="31">
        <f t="shared" si="76"/>
        <v>9999</v>
      </c>
      <c r="R2428" s="31" t="str">
        <f t="shared" si="77"/>
        <v/>
      </c>
      <c r="S2428" s="29">
        <f>IF($Q2428&lt;Parâmetros!$E$19,$G2428-1,$G2428)</f>
        <v>0</v>
      </c>
    </row>
    <row r="2429" spans="1:19" ht="15" customHeight="1" x14ac:dyDescent="0.25">
      <c r="A2429" s="122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N2429" s="65"/>
      <c r="O2429" s="65"/>
      <c r="P2429" s="66"/>
      <c r="Q2429" s="31">
        <f t="shared" si="76"/>
        <v>9999</v>
      </c>
      <c r="R2429" s="31" t="str">
        <f t="shared" si="77"/>
        <v/>
      </c>
      <c r="S2429" s="29">
        <f>IF($Q2429&lt;Parâmetros!$E$19,$G2429-1,$G2429)</f>
        <v>0</v>
      </c>
    </row>
    <row r="2430" spans="1:19" ht="15" customHeight="1" x14ac:dyDescent="0.25">
      <c r="A2430" s="122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N2430" s="65"/>
      <c r="O2430" s="65"/>
      <c r="P2430" s="66"/>
      <c r="Q2430" s="31">
        <f t="shared" si="76"/>
        <v>9999</v>
      </c>
      <c r="R2430" s="31" t="str">
        <f t="shared" si="77"/>
        <v/>
      </c>
      <c r="S2430" s="29">
        <f>IF($Q2430&lt;Parâmetros!$E$19,$G2430-1,$G2430)</f>
        <v>0</v>
      </c>
    </row>
    <row r="2431" spans="1:19" ht="15" customHeight="1" x14ac:dyDescent="0.25">
      <c r="A2431" s="122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N2431" s="65"/>
      <c r="O2431" s="65"/>
      <c r="P2431" s="66"/>
      <c r="Q2431" s="31">
        <f t="shared" si="76"/>
        <v>9999</v>
      </c>
      <c r="R2431" s="31" t="str">
        <f t="shared" si="77"/>
        <v/>
      </c>
      <c r="S2431" s="29">
        <f>IF($Q2431&lt;Parâmetros!$E$19,$G2431-1,$G2431)</f>
        <v>0</v>
      </c>
    </row>
    <row r="2432" spans="1:19" ht="15" customHeight="1" x14ac:dyDescent="0.25">
      <c r="A2432" s="122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N2432" s="65"/>
      <c r="O2432" s="65"/>
      <c r="P2432" s="66"/>
      <c r="Q2432" s="31">
        <f t="shared" si="76"/>
        <v>9999</v>
      </c>
      <c r="R2432" s="31" t="str">
        <f t="shared" si="77"/>
        <v/>
      </c>
      <c r="S2432" s="29">
        <f>IF($Q2432&lt;Parâmetros!$E$19,$G2432-1,$G2432)</f>
        <v>0</v>
      </c>
    </row>
    <row r="2433" spans="1:19" ht="15" customHeight="1" x14ac:dyDescent="0.25">
      <c r="A2433" s="122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N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customHeight="1" x14ac:dyDescent="0.25">
      <c r="A2434" s="122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N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customHeight="1" x14ac:dyDescent="0.25">
      <c r="A2435" s="122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N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customHeight="1" x14ac:dyDescent="0.25">
      <c r="A2436" s="122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N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customHeight="1" x14ac:dyDescent="0.25">
      <c r="A2437" s="122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N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customHeight="1" x14ac:dyDescent="0.25">
      <c r="A2438" s="122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N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customHeight="1" x14ac:dyDescent="0.25">
      <c r="A2439" s="122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N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customHeight="1" x14ac:dyDescent="0.25">
      <c r="A2440" s="122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customHeight="1" x14ac:dyDescent="0.25">
      <c r="A2441" s="122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N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customHeight="1" x14ac:dyDescent="0.25">
      <c r="A2442" s="122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N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customHeight="1" x14ac:dyDescent="0.25">
      <c r="A2443" s="122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N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customHeight="1" x14ac:dyDescent="0.25">
      <c r="A2444" s="122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N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customHeight="1" x14ac:dyDescent="0.25">
      <c r="A2445" s="122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N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customHeight="1" x14ac:dyDescent="0.25">
      <c r="A2446" s="122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N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customHeight="1" x14ac:dyDescent="0.25">
      <c r="A2447" s="122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N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customHeight="1" x14ac:dyDescent="0.25">
      <c r="A2448" s="122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N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customHeight="1" x14ac:dyDescent="0.25">
      <c r="A2449" s="122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N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customHeight="1" x14ac:dyDescent="0.25">
      <c r="A2450" s="122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N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customHeight="1" x14ac:dyDescent="0.25">
      <c r="A2451" s="122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N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customHeight="1" x14ac:dyDescent="0.25">
      <c r="A2452" s="122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N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customHeight="1" x14ac:dyDescent="0.25">
      <c r="A2453" s="122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N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customHeight="1" x14ac:dyDescent="0.25">
      <c r="A2454" s="122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N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customHeight="1" x14ac:dyDescent="0.25">
      <c r="A2455" s="122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N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customHeight="1" x14ac:dyDescent="0.25">
      <c r="A2456" s="122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N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customHeight="1" x14ac:dyDescent="0.25">
      <c r="A2457" s="122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N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customHeight="1" x14ac:dyDescent="0.25">
      <c r="A2458" s="122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N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customHeight="1" x14ac:dyDescent="0.25">
      <c r="A2459" s="122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N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customHeight="1" x14ac:dyDescent="0.25">
      <c r="A2460" s="122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N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customHeight="1" x14ac:dyDescent="0.25">
      <c r="A2461" s="122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N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customHeight="1" x14ac:dyDescent="0.25">
      <c r="A2462" s="122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N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customHeight="1" x14ac:dyDescent="0.25">
      <c r="A2463" s="122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N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customHeight="1" x14ac:dyDescent="0.25">
      <c r="A2464" s="122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N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customHeight="1" x14ac:dyDescent="0.25">
      <c r="A2465" s="122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N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customHeight="1" x14ac:dyDescent="0.25">
      <c r="A2466" s="122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N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customHeight="1" x14ac:dyDescent="0.25">
      <c r="A2467" s="122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N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customHeight="1" x14ac:dyDescent="0.25">
      <c r="A2468" s="122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customHeight="1" x14ac:dyDescent="0.25">
      <c r="A2469" s="122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customHeight="1" x14ac:dyDescent="0.25">
      <c r="A2470" s="122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customHeight="1" x14ac:dyDescent="0.25">
      <c r="A2471" s="122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customHeight="1" x14ac:dyDescent="0.25">
      <c r="A2472" s="122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customHeight="1" x14ac:dyDescent="0.25">
      <c r="A2473" s="122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N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customHeight="1" x14ac:dyDescent="0.25">
      <c r="A2474" s="122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customHeight="1" x14ac:dyDescent="0.25">
      <c r="A2475" s="122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N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customHeight="1" x14ac:dyDescent="0.25">
      <c r="A2476" s="122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customHeight="1" x14ac:dyDescent="0.25">
      <c r="A2477" s="122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N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customHeight="1" x14ac:dyDescent="0.25">
      <c r="A2478" s="122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customHeight="1" x14ac:dyDescent="0.25">
      <c r="A2479" s="122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N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customHeight="1" x14ac:dyDescent="0.25">
      <c r="A2480" s="122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customHeight="1" x14ac:dyDescent="0.25">
      <c r="A2481" s="122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N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customHeight="1" x14ac:dyDescent="0.25">
      <c r="A2482" s="122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customHeight="1" x14ac:dyDescent="0.25">
      <c r="A2483" s="122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customHeight="1" x14ac:dyDescent="0.25">
      <c r="A2484" s="122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customHeight="1" x14ac:dyDescent="0.25">
      <c r="A2485" s="122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customHeight="1" x14ac:dyDescent="0.25">
      <c r="A2486" s="122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customHeight="1" x14ac:dyDescent="0.25">
      <c r="A2487" s="122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ref="Q2487:Q2550" si="78">IFERROR(VALUE(LEFT($J2487,2))*60+VALUE(MID($J2487,4,2)),9999)</f>
        <v>9999</v>
      </c>
      <c r="R2487" s="31" t="str">
        <f t="shared" ref="R2487:R2550" si="79">IFERROR(VALUE(LEFT($K2487,2))*60+VALUE(MID($K2487,4,2)),"")</f>
        <v/>
      </c>
      <c r="S2487" s="29">
        <f>IF($Q2487&lt;Parâmetros!$E$19,$G2487-1,$G2487)</f>
        <v>0</v>
      </c>
    </row>
    <row r="2488" spans="1:19" ht="15" customHeight="1" x14ac:dyDescent="0.25">
      <c r="A2488" s="122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si="78"/>
        <v>9999</v>
      </c>
      <c r="R2488" s="31" t="str">
        <f t="shared" si="79"/>
        <v/>
      </c>
      <c r="S2488" s="29">
        <f>IF($Q2488&lt;Parâmetros!$E$19,$G2488-1,$G2488)</f>
        <v>0</v>
      </c>
    </row>
    <row r="2489" spans="1:19" ht="15" customHeight="1" x14ac:dyDescent="0.25">
      <c r="A2489" s="122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8"/>
        <v>9999</v>
      </c>
      <c r="R2489" s="31" t="str">
        <f t="shared" si="79"/>
        <v/>
      </c>
      <c r="S2489" s="29">
        <f>IF($Q2489&lt;Parâmetros!$E$19,$G2489-1,$G2489)</f>
        <v>0</v>
      </c>
    </row>
    <row r="2490" spans="1:19" ht="15" customHeight="1" x14ac:dyDescent="0.25">
      <c r="A2490" s="122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8"/>
        <v>9999</v>
      </c>
      <c r="R2490" s="31" t="str">
        <f t="shared" si="79"/>
        <v/>
      </c>
      <c r="S2490" s="29">
        <f>IF($Q2490&lt;Parâmetros!$E$19,$G2490-1,$G2490)</f>
        <v>0</v>
      </c>
    </row>
    <row r="2491" spans="1:19" ht="15" customHeight="1" x14ac:dyDescent="0.25">
      <c r="A2491" s="122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8"/>
        <v>9999</v>
      </c>
      <c r="R2491" s="31" t="str">
        <f t="shared" si="79"/>
        <v/>
      </c>
      <c r="S2491" s="29">
        <f>IF($Q2491&lt;Parâmetros!$E$19,$G2491-1,$G2491)</f>
        <v>0</v>
      </c>
    </row>
    <row r="2492" spans="1:19" ht="15" customHeight="1" x14ac:dyDescent="0.25">
      <c r="A2492" s="122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8"/>
        <v>9999</v>
      </c>
      <c r="R2492" s="31" t="str">
        <f t="shared" si="79"/>
        <v/>
      </c>
      <c r="S2492" s="29">
        <f>IF($Q2492&lt;Parâmetros!$E$19,$G2492-1,$G2492)</f>
        <v>0</v>
      </c>
    </row>
    <row r="2493" spans="1:19" ht="15" customHeight="1" x14ac:dyDescent="0.25">
      <c r="A2493" s="122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8"/>
        <v>9999</v>
      </c>
      <c r="R2493" s="31" t="str">
        <f t="shared" si="79"/>
        <v/>
      </c>
      <c r="S2493" s="29">
        <f>IF($Q2493&lt;Parâmetros!$E$19,$G2493-1,$G2493)</f>
        <v>0</v>
      </c>
    </row>
    <row r="2494" spans="1:19" ht="15" customHeight="1" x14ac:dyDescent="0.25">
      <c r="A2494" s="122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N2494" s="65"/>
      <c r="O2494" s="65"/>
      <c r="P2494" s="66"/>
      <c r="Q2494" s="31">
        <f t="shared" si="78"/>
        <v>9999</v>
      </c>
      <c r="R2494" s="31" t="str">
        <f t="shared" si="79"/>
        <v/>
      </c>
      <c r="S2494" s="29">
        <f>IF($Q2494&lt;Parâmetros!$E$19,$G2494-1,$G2494)</f>
        <v>0</v>
      </c>
    </row>
    <row r="2495" spans="1:19" ht="15" customHeight="1" x14ac:dyDescent="0.25">
      <c r="A2495" s="122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8"/>
        <v>9999</v>
      </c>
      <c r="R2495" s="31" t="str">
        <f t="shared" si="79"/>
        <v/>
      </c>
      <c r="S2495" s="29">
        <f>IF($Q2495&lt;Parâmetros!$E$19,$G2495-1,$G2495)</f>
        <v>0</v>
      </c>
    </row>
    <row r="2496" spans="1:19" ht="15" customHeight="1" x14ac:dyDescent="0.25">
      <c r="A2496" s="122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N2496" s="65"/>
      <c r="O2496" s="65"/>
      <c r="P2496" s="66"/>
      <c r="Q2496" s="31">
        <f t="shared" si="78"/>
        <v>9999</v>
      </c>
      <c r="R2496" s="31" t="str">
        <f t="shared" si="79"/>
        <v/>
      </c>
      <c r="S2496" s="29">
        <f>IF($Q2496&lt;Parâmetros!$E$19,$G2496-1,$G2496)</f>
        <v>0</v>
      </c>
    </row>
    <row r="2497" spans="1:19" ht="15" customHeight="1" x14ac:dyDescent="0.25">
      <c r="A2497" s="122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customHeight="1" x14ac:dyDescent="0.25">
      <c r="A2498" s="122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customHeight="1" x14ac:dyDescent="0.25">
      <c r="A2499" s="122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customHeight="1" x14ac:dyDescent="0.25">
      <c r="A2500" s="122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customHeight="1" x14ac:dyDescent="0.25">
      <c r="A2501" s="122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N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customHeight="1" x14ac:dyDescent="0.25">
      <c r="A2502" s="122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customHeight="1" x14ac:dyDescent="0.25">
      <c r="A2503" s="122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N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customHeight="1" x14ac:dyDescent="0.25">
      <c r="A2504" s="122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customHeight="1" x14ac:dyDescent="0.25">
      <c r="A2505" s="122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customHeight="1" x14ac:dyDescent="0.25">
      <c r="A2506" s="122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customHeight="1" x14ac:dyDescent="0.25">
      <c r="A2507" s="122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N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customHeight="1" x14ac:dyDescent="0.25">
      <c r="A2508" s="122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customHeight="1" x14ac:dyDescent="0.25">
      <c r="A2509" s="122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customHeight="1" x14ac:dyDescent="0.25">
      <c r="A2510" s="122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customHeight="1" x14ac:dyDescent="0.25">
      <c r="A2511" s="122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N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customHeight="1" x14ac:dyDescent="0.25">
      <c r="A2512" s="122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N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customHeight="1" x14ac:dyDescent="0.25">
      <c r="A2513" s="122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customHeight="1" x14ac:dyDescent="0.25">
      <c r="A2514" s="122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customHeight="1" x14ac:dyDescent="0.25">
      <c r="A2515" s="122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customHeight="1" x14ac:dyDescent="0.25">
      <c r="A2516" s="122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N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customHeight="1" x14ac:dyDescent="0.25">
      <c r="A2517" s="122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N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customHeight="1" x14ac:dyDescent="0.25">
      <c r="A2518" s="122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N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customHeight="1" x14ac:dyDescent="0.25">
      <c r="A2519" s="122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customHeight="1" x14ac:dyDescent="0.25">
      <c r="A2520" s="122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N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customHeight="1" x14ac:dyDescent="0.25">
      <c r="A2521" s="122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N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customHeight="1" x14ac:dyDescent="0.25">
      <c r="A2522" s="122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customHeight="1" x14ac:dyDescent="0.25">
      <c r="A2523" s="122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customHeight="1" x14ac:dyDescent="0.25">
      <c r="A2524" s="122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customHeight="1" x14ac:dyDescent="0.25">
      <c r="A2525" s="122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N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customHeight="1" x14ac:dyDescent="0.25">
      <c r="A2526" s="122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customHeight="1" x14ac:dyDescent="0.25">
      <c r="A2527" s="122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N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customHeight="1" x14ac:dyDescent="0.25">
      <c r="A2528" s="122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N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customHeight="1" x14ac:dyDescent="0.25">
      <c r="A2529" s="122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N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customHeight="1" x14ac:dyDescent="0.25">
      <c r="A2530" s="122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N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customHeight="1" x14ac:dyDescent="0.25">
      <c r="A2531" s="122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N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customHeight="1" x14ac:dyDescent="0.25">
      <c r="A2532" s="122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customHeight="1" x14ac:dyDescent="0.25">
      <c r="A2533" s="122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N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customHeight="1" x14ac:dyDescent="0.25">
      <c r="A2534" s="122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customHeight="1" x14ac:dyDescent="0.25">
      <c r="A2535" s="122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customHeight="1" x14ac:dyDescent="0.25">
      <c r="A2536" s="122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customHeight="1" x14ac:dyDescent="0.25">
      <c r="A2537" s="122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customHeight="1" x14ac:dyDescent="0.25">
      <c r="A2538" s="122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customHeight="1" x14ac:dyDescent="0.25">
      <c r="A2539" s="122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N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customHeight="1" x14ac:dyDescent="0.25">
      <c r="A2540" s="122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customHeight="1" x14ac:dyDescent="0.25">
      <c r="A2541" s="122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customHeight="1" x14ac:dyDescent="0.25">
      <c r="A2542" s="122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customHeight="1" x14ac:dyDescent="0.25">
      <c r="A2543" s="122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customHeight="1" x14ac:dyDescent="0.25">
      <c r="A2544" s="122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customHeight="1" x14ac:dyDescent="0.25">
      <c r="A2545" s="122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customHeight="1" x14ac:dyDescent="0.25">
      <c r="A2546" s="122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N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customHeight="1" x14ac:dyDescent="0.25">
      <c r="A2547" s="122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N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customHeight="1" x14ac:dyDescent="0.25">
      <c r="A2548" s="122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N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customHeight="1" x14ac:dyDescent="0.25">
      <c r="A2549" s="122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N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customHeight="1" x14ac:dyDescent="0.25">
      <c r="A2550" s="122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N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customHeight="1" x14ac:dyDescent="0.25">
      <c r="A2551" s="122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N2551" s="65"/>
      <c r="O2551" s="65"/>
      <c r="P2551" s="66"/>
      <c r="Q2551" s="31">
        <f t="shared" ref="Q2551:Q2614" si="80">IFERROR(VALUE(LEFT($J2551,2))*60+VALUE(MID($J2551,4,2)),9999)</f>
        <v>9999</v>
      </c>
      <c r="R2551" s="31" t="str">
        <f t="shared" ref="R2551:R2614" si="81">IFERROR(VALUE(LEFT($K2551,2))*60+VALUE(MID($K2551,4,2)),"")</f>
        <v/>
      </c>
      <c r="S2551" s="29">
        <f>IF($Q2551&lt;Parâmetros!$E$19,$G2551-1,$G2551)</f>
        <v>0</v>
      </c>
    </row>
    <row r="2552" spans="1:19" ht="15" customHeight="1" x14ac:dyDescent="0.25">
      <c r="A2552" s="122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si="80"/>
        <v>9999</v>
      </c>
      <c r="R2552" s="31" t="str">
        <f t="shared" si="81"/>
        <v/>
      </c>
      <c r="S2552" s="29">
        <f>IF($Q2552&lt;Parâmetros!$E$19,$G2552-1,$G2552)</f>
        <v>0</v>
      </c>
    </row>
    <row r="2553" spans="1:19" ht="15" customHeight="1" x14ac:dyDescent="0.25">
      <c r="A2553" s="122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80"/>
        <v>9999</v>
      </c>
      <c r="R2553" s="31" t="str">
        <f t="shared" si="81"/>
        <v/>
      </c>
      <c r="S2553" s="29">
        <f>IF($Q2553&lt;Parâmetros!$E$19,$G2553-1,$G2553)</f>
        <v>0</v>
      </c>
    </row>
    <row r="2554" spans="1:19" ht="15" customHeight="1" x14ac:dyDescent="0.25">
      <c r="A2554" s="122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80"/>
        <v>9999</v>
      </c>
      <c r="R2554" s="31" t="str">
        <f t="shared" si="81"/>
        <v/>
      </c>
      <c r="S2554" s="29">
        <f>IF($Q2554&lt;Parâmetros!$E$19,$G2554-1,$G2554)</f>
        <v>0</v>
      </c>
    </row>
    <row r="2555" spans="1:19" ht="15" customHeight="1" x14ac:dyDescent="0.25">
      <c r="A2555" s="122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O2555" s="65"/>
      <c r="P2555" s="66"/>
      <c r="Q2555" s="31">
        <f t="shared" si="80"/>
        <v>9999</v>
      </c>
      <c r="R2555" s="31" t="str">
        <f t="shared" si="81"/>
        <v/>
      </c>
      <c r="S2555" s="29">
        <f>IF($Q2555&lt;Parâmetros!$E$19,$G2555-1,$G2555)</f>
        <v>0</v>
      </c>
    </row>
    <row r="2556" spans="1:19" ht="15" customHeight="1" x14ac:dyDescent="0.25">
      <c r="A2556" s="122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N2556" s="65"/>
      <c r="O2556" s="65"/>
      <c r="P2556" s="66"/>
      <c r="Q2556" s="31">
        <f t="shared" si="80"/>
        <v>9999</v>
      </c>
      <c r="R2556" s="31" t="str">
        <f t="shared" si="81"/>
        <v/>
      </c>
      <c r="S2556" s="29">
        <f>IF($Q2556&lt;Parâmetros!$E$19,$G2556-1,$G2556)</f>
        <v>0</v>
      </c>
    </row>
    <row r="2557" spans="1:19" ht="15" customHeight="1" x14ac:dyDescent="0.25">
      <c r="A2557" s="122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O2557" s="65"/>
      <c r="P2557" s="66"/>
      <c r="Q2557" s="31">
        <f t="shared" si="80"/>
        <v>9999</v>
      </c>
      <c r="R2557" s="31" t="str">
        <f t="shared" si="81"/>
        <v/>
      </c>
      <c r="S2557" s="29">
        <f>IF($Q2557&lt;Parâmetros!$E$19,$G2557-1,$G2557)</f>
        <v>0</v>
      </c>
    </row>
    <row r="2558" spans="1:19" ht="15" customHeight="1" x14ac:dyDescent="0.25">
      <c r="A2558" s="122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N2558" s="65"/>
      <c r="O2558" s="65"/>
      <c r="P2558" s="66"/>
      <c r="Q2558" s="31">
        <f t="shared" si="80"/>
        <v>9999</v>
      </c>
      <c r="R2558" s="31" t="str">
        <f t="shared" si="81"/>
        <v/>
      </c>
      <c r="S2558" s="29">
        <f>IF($Q2558&lt;Parâmetros!$E$19,$G2558-1,$G2558)</f>
        <v>0</v>
      </c>
    </row>
    <row r="2559" spans="1:19" ht="15" customHeight="1" x14ac:dyDescent="0.25">
      <c r="A2559" s="122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O2559" s="65"/>
      <c r="P2559" s="66"/>
      <c r="Q2559" s="31">
        <f t="shared" si="80"/>
        <v>9999</v>
      </c>
      <c r="R2559" s="31" t="str">
        <f t="shared" si="81"/>
        <v/>
      </c>
      <c r="S2559" s="29">
        <f>IF($Q2559&lt;Parâmetros!$E$19,$G2559-1,$G2559)</f>
        <v>0</v>
      </c>
    </row>
    <row r="2560" spans="1:19" ht="15" customHeight="1" x14ac:dyDescent="0.25">
      <c r="A2560" s="122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N2560" s="65"/>
      <c r="O2560" s="65"/>
      <c r="P2560" s="66"/>
      <c r="Q2560" s="31">
        <f t="shared" si="80"/>
        <v>9999</v>
      </c>
      <c r="R2560" s="31" t="str">
        <f t="shared" si="81"/>
        <v/>
      </c>
      <c r="S2560" s="29">
        <f>IF($Q2560&lt;Parâmetros!$E$19,$G2560-1,$G2560)</f>
        <v>0</v>
      </c>
    </row>
    <row r="2561" spans="1:19" ht="15" customHeight="1" x14ac:dyDescent="0.25">
      <c r="A2561" s="122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customHeight="1" x14ac:dyDescent="0.25">
      <c r="A2562" s="122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N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customHeight="1" x14ac:dyDescent="0.25">
      <c r="A2563" s="122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N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customHeight="1" x14ac:dyDescent="0.25">
      <c r="A2564" s="122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customHeight="1" x14ac:dyDescent="0.25">
      <c r="A2565" s="122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N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customHeight="1" x14ac:dyDescent="0.25">
      <c r="A2566" s="122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N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customHeight="1" x14ac:dyDescent="0.25">
      <c r="A2567" s="122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customHeight="1" x14ac:dyDescent="0.25">
      <c r="A2568" s="122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customHeight="1" x14ac:dyDescent="0.25">
      <c r="A2569" s="122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customHeight="1" x14ac:dyDescent="0.25">
      <c r="A2570" s="122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N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customHeight="1" x14ac:dyDescent="0.25">
      <c r="A2571" s="122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customHeight="1" x14ac:dyDescent="0.25">
      <c r="A2572" s="122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N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customHeight="1" x14ac:dyDescent="0.25">
      <c r="A2573" s="122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N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customHeight="1" x14ac:dyDescent="0.25">
      <c r="A2574" s="122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customHeight="1" x14ac:dyDescent="0.25">
      <c r="A2575" s="122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N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customHeight="1" x14ac:dyDescent="0.25">
      <c r="A2576" s="122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N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customHeight="1" x14ac:dyDescent="0.25">
      <c r="A2577" s="122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customHeight="1" x14ac:dyDescent="0.25">
      <c r="A2578" s="122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customHeight="1" x14ac:dyDescent="0.25">
      <c r="A2579" s="122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N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customHeight="1" x14ac:dyDescent="0.25">
      <c r="A2580" s="122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customHeight="1" x14ac:dyDescent="0.25">
      <c r="A2581" s="122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customHeight="1" x14ac:dyDescent="0.25">
      <c r="A2582" s="122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N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customHeight="1" x14ac:dyDescent="0.25">
      <c r="A2583" s="122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customHeight="1" x14ac:dyDescent="0.25">
      <c r="A2584" s="122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customHeight="1" x14ac:dyDescent="0.25">
      <c r="A2585" s="122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N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customHeight="1" x14ac:dyDescent="0.25">
      <c r="A2586" s="122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N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customHeight="1" x14ac:dyDescent="0.25">
      <c r="A2587" s="122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customHeight="1" x14ac:dyDescent="0.25">
      <c r="A2588" s="122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N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customHeight="1" x14ac:dyDescent="0.25">
      <c r="A2589" s="122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N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customHeight="1" x14ac:dyDescent="0.25">
      <c r="A2590" s="122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N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customHeight="1" x14ac:dyDescent="0.25">
      <c r="A2591" s="122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N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customHeight="1" x14ac:dyDescent="0.25">
      <c r="A2592" s="122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customHeight="1" x14ac:dyDescent="0.25">
      <c r="A2593" s="122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customHeight="1" x14ac:dyDescent="0.25">
      <c r="A2594" s="122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customHeight="1" x14ac:dyDescent="0.25">
      <c r="A2595" s="122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N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customHeight="1" x14ac:dyDescent="0.25">
      <c r="A2596" s="122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customHeight="1" x14ac:dyDescent="0.25">
      <c r="A2597" s="122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customHeight="1" x14ac:dyDescent="0.25">
      <c r="A2598" s="122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customHeight="1" x14ac:dyDescent="0.25">
      <c r="A2599" s="122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customHeight="1" x14ac:dyDescent="0.25">
      <c r="A2600" s="122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customHeight="1" x14ac:dyDescent="0.25">
      <c r="A2601" s="122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N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customHeight="1" x14ac:dyDescent="0.25">
      <c r="A2602" s="122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N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customHeight="1" x14ac:dyDescent="0.25">
      <c r="A2603" s="122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customHeight="1" x14ac:dyDescent="0.25">
      <c r="A2604" s="122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customHeight="1" x14ac:dyDescent="0.25">
      <c r="A2605" s="122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N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customHeight="1" x14ac:dyDescent="0.25">
      <c r="A2606" s="122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customHeight="1" x14ac:dyDescent="0.25">
      <c r="A2607" s="122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customHeight="1" x14ac:dyDescent="0.25">
      <c r="A2608" s="122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N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customHeight="1" x14ac:dyDescent="0.25">
      <c r="A2609" s="122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customHeight="1" x14ac:dyDescent="0.25">
      <c r="A2610" s="122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N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customHeight="1" x14ac:dyDescent="0.25">
      <c r="A2611" s="122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N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customHeight="1" x14ac:dyDescent="0.25">
      <c r="A2612" s="122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customHeight="1" x14ac:dyDescent="0.25">
      <c r="A2613" s="122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customHeight="1" x14ac:dyDescent="0.25">
      <c r="A2614" s="122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N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customHeight="1" x14ac:dyDescent="0.25">
      <c r="A2615" s="122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O2615" s="65"/>
      <c r="P2615" s="66"/>
      <c r="Q2615" s="31">
        <f t="shared" ref="Q2615:Q2678" si="82">IFERROR(VALUE(LEFT($J2615,2))*60+VALUE(MID($J2615,4,2)),9999)</f>
        <v>9999</v>
      </c>
      <c r="R2615" s="31" t="str">
        <f t="shared" ref="R2615:R2678" si="83">IFERROR(VALUE(LEFT($K2615,2))*60+VALUE(MID($K2615,4,2)),"")</f>
        <v/>
      </c>
      <c r="S2615" s="29">
        <f>IF($Q2615&lt;Parâmetros!$E$19,$G2615-1,$G2615)</f>
        <v>0</v>
      </c>
    </row>
    <row r="2616" spans="1:19" ht="15" customHeight="1" x14ac:dyDescent="0.25">
      <c r="A2616" s="122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2"/>
        <v>9999</v>
      </c>
      <c r="R2616" s="31" t="str">
        <f t="shared" si="83"/>
        <v/>
      </c>
      <c r="S2616" s="29">
        <f>IF($Q2616&lt;Parâmetros!$E$19,$G2616-1,$G2616)</f>
        <v>0</v>
      </c>
    </row>
    <row r="2617" spans="1:19" ht="15" customHeight="1" x14ac:dyDescent="0.25">
      <c r="A2617" s="122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O2617" s="65"/>
      <c r="P2617" s="66"/>
      <c r="Q2617" s="31">
        <f t="shared" si="82"/>
        <v>9999</v>
      </c>
      <c r="R2617" s="31" t="str">
        <f t="shared" si="83"/>
        <v/>
      </c>
      <c r="S2617" s="29">
        <f>IF($Q2617&lt;Parâmetros!$E$19,$G2617-1,$G2617)</f>
        <v>0</v>
      </c>
    </row>
    <row r="2618" spans="1:19" ht="15" customHeight="1" x14ac:dyDescent="0.25">
      <c r="A2618" s="122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O2618" s="65"/>
      <c r="P2618" s="66"/>
      <c r="Q2618" s="31">
        <f t="shared" si="82"/>
        <v>9999</v>
      </c>
      <c r="R2618" s="31" t="str">
        <f t="shared" si="83"/>
        <v/>
      </c>
      <c r="S2618" s="29">
        <f>IF($Q2618&lt;Parâmetros!$E$19,$G2618-1,$G2618)</f>
        <v>0</v>
      </c>
    </row>
    <row r="2619" spans="1:19" ht="15" customHeight="1" x14ac:dyDescent="0.25">
      <c r="A2619" s="122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N2619" s="65"/>
      <c r="O2619" s="65"/>
      <c r="P2619" s="66"/>
      <c r="Q2619" s="31">
        <f t="shared" si="82"/>
        <v>9999</v>
      </c>
      <c r="R2619" s="31" t="str">
        <f t="shared" si="83"/>
        <v/>
      </c>
      <c r="S2619" s="29">
        <f>IF($Q2619&lt;Parâmetros!$E$19,$G2619-1,$G2619)</f>
        <v>0</v>
      </c>
    </row>
    <row r="2620" spans="1:19" ht="15" customHeight="1" x14ac:dyDescent="0.25">
      <c r="A2620" s="122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N2620" s="65"/>
      <c r="O2620" s="65"/>
      <c r="P2620" s="66"/>
      <c r="Q2620" s="31">
        <f t="shared" si="82"/>
        <v>9999</v>
      </c>
      <c r="R2620" s="31" t="str">
        <f t="shared" si="83"/>
        <v/>
      </c>
      <c r="S2620" s="29">
        <f>IF($Q2620&lt;Parâmetros!$E$19,$G2620-1,$G2620)</f>
        <v>0</v>
      </c>
    </row>
    <row r="2621" spans="1:19" ht="15" customHeight="1" x14ac:dyDescent="0.25">
      <c r="A2621" s="122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O2621" s="65"/>
      <c r="P2621" s="66"/>
      <c r="Q2621" s="31">
        <f t="shared" si="82"/>
        <v>9999</v>
      </c>
      <c r="R2621" s="31" t="str">
        <f t="shared" si="83"/>
        <v/>
      </c>
      <c r="S2621" s="29">
        <f>IF($Q2621&lt;Parâmetros!$E$19,$G2621-1,$G2621)</f>
        <v>0</v>
      </c>
    </row>
    <row r="2622" spans="1:19" ht="15" customHeight="1" x14ac:dyDescent="0.25">
      <c r="A2622" s="122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N2622" s="65"/>
      <c r="O2622" s="65"/>
      <c r="P2622" s="66"/>
      <c r="Q2622" s="31">
        <f t="shared" si="82"/>
        <v>9999</v>
      </c>
      <c r="R2622" s="31" t="str">
        <f t="shared" si="83"/>
        <v/>
      </c>
      <c r="S2622" s="29">
        <f>IF($Q2622&lt;Parâmetros!$E$19,$G2622-1,$G2622)</f>
        <v>0</v>
      </c>
    </row>
    <row r="2623" spans="1:19" ht="15" customHeight="1" x14ac:dyDescent="0.25">
      <c r="A2623" s="122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2"/>
        <v>9999</v>
      </c>
      <c r="R2623" s="31" t="str">
        <f t="shared" si="83"/>
        <v/>
      </c>
      <c r="S2623" s="29">
        <f>IF($Q2623&lt;Parâmetros!$E$19,$G2623-1,$G2623)</f>
        <v>0</v>
      </c>
    </row>
    <row r="2624" spans="1:19" ht="15" customHeight="1" x14ac:dyDescent="0.25">
      <c r="A2624" s="122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si="82"/>
        <v>9999</v>
      </c>
      <c r="R2624" s="31" t="str">
        <f t="shared" si="83"/>
        <v/>
      </c>
      <c r="S2624" s="29">
        <f>IF($Q2624&lt;Parâmetros!$E$19,$G2624-1,$G2624)</f>
        <v>0</v>
      </c>
    </row>
    <row r="2625" spans="1:19" ht="15" customHeight="1" x14ac:dyDescent="0.25">
      <c r="A2625" s="122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customHeight="1" x14ac:dyDescent="0.25">
      <c r="A2626" s="122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customHeight="1" x14ac:dyDescent="0.25">
      <c r="A2627" s="122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customHeight="1" x14ac:dyDescent="0.25">
      <c r="A2628" s="122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customHeight="1" x14ac:dyDescent="0.25">
      <c r="A2629" s="122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customHeight="1" x14ac:dyDescent="0.25">
      <c r="A2630" s="122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customHeight="1" x14ac:dyDescent="0.25">
      <c r="A2631" s="122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customHeight="1" x14ac:dyDescent="0.25">
      <c r="A2632" s="122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customHeight="1" x14ac:dyDescent="0.25">
      <c r="A2633" s="122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N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customHeight="1" x14ac:dyDescent="0.25">
      <c r="A2634" s="122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customHeight="1" x14ac:dyDescent="0.25">
      <c r="A2635" s="122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customHeight="1" x14ac:dyDescent="0.25">
      <c r="A2636" s="122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N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customHeight="1" x14ac:dyDescent="0.25">
      <c r="A2637" s="122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customHeight="1" x14ac:dyDescent="0.25">
      <c r="A2638" s="122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customHeight="1" x14ac:dyDescent="0.25">
      <c r="A2639" s="122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customHeight="1" x14ac:dyDescent="0.25">
      <c r="A2640" s="122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customHeight="1" x14ac:dyDescent="0.25">
      <c r="A2641" s="122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customHeight="1" x14ac:dyDescent="0.25">
      <c r="A2642" s="122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customHeight="1" x14ac:dyDescent="0.25">
      <c r="A2643" s="122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customHeight="1" x14ac:dyDescent="0.25">
      <c r="A2644" s="122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customHeight="1" x14ac:dyDescent="0.25">
      <c r="A2645" s="122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customHeight="1" x14ac:dyDescent="0.25">
      <c r="A2646" s="122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customHeight="1" x14ac:dyDescent="0.25">
      <c r="A2647" s="122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customHeight="1" x14ac:dyDescent="0.25">
      <c r="A2648" s="122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customHeight="1" x14ac:dyDescent="0.25">
      <c r="A2649" s="122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customHeight="1" x14ac:dyDescent="0.25">
      <c r="A2650" s="122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N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customHeight="1" x14ac:dyDescent="0.25">
      <c r="A2651" s="122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customHeight="1" x14ac:dyDescent="0.25">
      <c r="A2652" s="122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customHeight="1" x14ac:dyDescent="0.25">
      <c r="A2653" s="122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customHeight="1" x14ac:dyDescent="0.25">
      <c r="A2654" s="122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N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customHeight="1" x14ac:dyDescent="0.25">
      <c r="A2655" s="122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N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customHeight="1" x14ac:dyDescent="0.25">
      <c r="A2656" s="122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customHeight="1" x14ac:dyDescent="0.25">
      <c r="A2657" s="122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N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customHeight="1" x14ac:dyDescent="0.25">
      <c r="A2658" s="122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customHeight="1" x14ac:dyDescent="0.25">
      <c r="A2659" s="122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customHeight="1" x14ac:dyDescent="0.25">
      <c r="A2660" s="122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N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customHeight="1" x14ac:dyDescent="0.25">
      <c r="A2661" s="122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customHeight="1" x14ac:dyDescent="0.25">
      <c r="A2662" s="122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customHeight="1" x14ac:dyDescent="0.25">
      <c r="A2663" s="122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N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customHeight="1" x14ac:dyDescent="0.25">
      <c r="A2664" s="122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customHeight="1" x14ac:dyDescent="0.25">
      <c r="A2665" s="122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customHeight="1" x14ac:dyDescent="0.25">
      <c r="A2666" s="122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customHeight="1" x14ac:dyDescent="0.25">
      <c r="A2667" s="122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customHeight="1" x14ac:dyDescent="0.25">
      <c r="A2668" s="122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customHeight="1" x14ac:dyDescent="0.25">
      <c r="A2669" s="122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customHeight="1" x14ac:dyDescent="0.25">
      <c r="A2670" s="122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N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customHeight="1" x14ac:dyDescent="0.25">
      <c r="A2671" s="122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customHeight="1" x14ac:dyDescent="0.25">
      <c r="A2672" s="122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N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customHeight="1" x14ac:dyDescent="0.25">
      <c r="A2673" s="122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customHeight="1" x14ac:dyDescent="0.25">
      <c r="A2674" s="122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customHeight="1" x14ac:dyDescent="0.25">
      <c r="A2675" s="122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customHeight="1" x14ac:dyDescent="0.25">
      <c r="A2676" s="122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N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customHeight="1" x14ac:dyDescent="0.25">
      <c r="A2677" s="122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customHeight="1" x14ac:dyDescent="0.25">
      <c r="A2678" s="122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customHeight="1" x14ac:dyDescent="0.25">
      <c r="A2679" s="122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N2679" s="65"/>
      <c r="O2679" s="65"/>
      <c r="P2679" s="66"/>
      <c r="Q2679" s="31">
        <f t="shared" ref="Q2679:Q2741" si="84">IFERROR(VALUE(LEFT($J2679,2))*60+VALUE(MID($J2679,4,2)),9999)</f>
        <v>9999</v>
      </c>
      <c r="R2679" s="31" t="str">
        <f t="shared" ref="R2679:R2741" si="85">IFERROR(VALUE(LEFT($K2679,2))*60+VALUE(MID($K2679,4,2)),"")</f>
        <v/>
      </c>
      <c r="S2679" s="29">
        <f>IF($Q2679&lt;Parâmetros!$E$19,$G2679-1,$G2679)</f>
        <v>0</v>
      </c>
    </row>
    <row r="2680" spans="1:19" ht="15" customHeight="1" x14ac:dyDescent="0.25">
      <c r="A2680" s="122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si="84"/>
        <v>9999</v>
      </c>
      <c r="R2680" s="31" t="str">
        <f t="shared" si="85"/>
        <v/>
      </c>
      <c r="S2680" s="29">
        <f>IF($Q2680&lt;Parâmetros!$E$19,$G2680-1,$G2680)</f>
        <v>0</v>
      </c>
    </row>
    <row r="2681" spans="1:19" ht="15" customHeight="1" x14ac:dyDescent="0.25">
      <c r="A2681" s="122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4"/>
        <v>9999</v>
      </c>
      <c r="R2681" s="31" t="str">
        <f t="shared" si="85"/>
        <v/>
      </c>
      <c r="S2681" s="29">
        <f>IF($Q2681&lt;Parâmetros!$E$19,$G2681-1,$G2681)</f>
        <v>0</v>
      </c>
    </row>
    <row r="2682" spans="1:19" ht="15" customHeight="1" x14ac:dyDescent="0.25">
      <c r="A2682" s="122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N2682" s="65"/>
      <c r="O2682" s="65"/>
      <c r="P2682" s="66"/>
      <c r="Q2682" s="31">
        <f t="shared" si="84"/>
        <v>9999</v>
      </c>
      <c r="R2682" s="31" t="str">
        <f t="shared" si="85"/>
        <v/>
      </c>
      <c r="S2682" s="29">
        <f>IF($Q2682&lt;Parâmetros!$E$19,$G2682-1,$G2682)</f>
        <v>0</v>
      </c>
    </row>
    <row r="2683" spans="1:19" ht="15" customHeight="1" x14ac:dyDescent="0.25">
      <c r="A2683" s="122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4"/>
        <v>9999</v>
      </c>
      <c r="R2683" s="31" t="str">
        <f t="shared" si="85"/>
        <v/>
      </c>
      <c r="S2683" s="29">
        <f>IF($Q2683&lt;Parâmetros!$E$19,$G2683-1,$G2683)</f>
        <v>0</v>
      </c>
    </row>
    <row r="2684" spans="1:19" ht="15" customHeight="1" x14ac:dyDescent="0.25">
      <c r="A2684" s="122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4"/>
        <v>9999</v>
      </c>
      <c r="R2684" s="31" t="str">
        <f t="shared" si="85"/>
        <v/>
      </c>
      <c r="S2684" s="29">
        <f>IF($Q2684&lt;Parâmetros!$E$19,$G2684-1,$G2684)</f>
        <v>0</v>
      </c>
    </row>
    <row r="2685" spans="1:19" ht="15" customHeight="1" x14ac:dyDescent="0.25">
      <c r="A2685" s="122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4"/>
        <v>9999</v>
      </c>
      <c r="R2685" s="31" t="str">
        <f t="shared" si="85"/>
        <v/>
      </c>
      <c r="S2685" s="29">
        <f>IF($Q2685&lt;Parâmetros!$E$19,$G2685-1,$G2685)</f>
        <v>0</v>
      </c>
    </row>
    <row r="2686" spans="1:19" ht="15" customHeight="1" x14ac:dyDescent="0.25">
      <c r="A2686" s="122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O2686" s="65"/>
      <c r="P2686" s="66"/>
      <c r="Q2686" s="31">
        <f t="shared" si="84"/>
        <v>9999</v>
      </c>
      <c r="R2686" s="31" t="str">
        <f t="shared" si="85"/>
        <v/>
      </c>
      <c r="S2686" s="29">
        <f>IF($Q2686&lt;Parâmetros!$E$19,$G2686-1,$G2686)</f>
        <v>0</v>
      </c>
    </row>
    <row r="2687" spans="1:19" ht="15" customHeight="1" x14ac:dyDescent="0.25">
      <c r="A2687" s="122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4"/>
        <v>9999</v>
      </c>
      <c r="R2687" s="31" t="str">
        <f t="shared" si="85"/>
        <v/>
      </c>
      <c r="S2687" s="29">
        <f>IF($Q2687&lt;Parâmetros!$E$19,$G2687-1,$G2687)</f>
        <v>0</v>
      </c>
    </row>
    <row r="2688" spans="1:19" ht="15" customHeight="1" x14ac:dyDescent="0.25">
      <c r="A2688" s="122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si="84"/>
        <v>9999</v>
      </c>
      <c r="R2688" s="31" t="str">
        <f t="shared" si="85"/>
        <v/>
      </c>
      <c r="S2688" s="29">
        <f>IF($Q2688&lt;Parâmetros!$E$19,$G2688-1,$G2688)</f>
        <v>0</v>
      </c>
    </row>
    <row r="2689" spans="1:19" ht="15" customHeight="1" x14ac:dyDescent="0.25">
      <c r="A2689" s="122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customHeight="1" x14ac:dyDescent="0.25">
      <c r="A2690" s="122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customHeight="1" x14ac:dyDescent="0.25">
      <c r="A2691" s="122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customHeight="1" x14ac:dyDescent="0.25">
      <c r="A2692" s="122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customHeight="1" x14ac:dyDescent="0.25">
      <c r="A2693" s="122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N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customHeight="1" x14ac:dyDescent="0.25">
      <c r="A2694" s="122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customHeight="1" x14ac:dyDescent="0.25">
      <c r="A2695" s="122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customHeight="1" x14ac:dyDescent="0.25">
      <c r="A2696" s="122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customHeight="1" x14ac:dyDescent="0.25">
      <c r="A2697" s="122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customHeight="1" x14ac:dyDescent="0.25">
      <c r="A2698" s="122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customHeight="1" x14ac:dyDescent="0.25">
      <c r="A2699" s="122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customHeight="1" x14ac:dyDescent="0.25">
      <c r="A2700" s="122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customHeight="1" x14ac:dyDescent="0.25">
      <c r="A2701" s="122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customHeight="1" x14ac:dyDescent="0.25">
      <c r="A2702" s="122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customHeight="1" x14ac:dyDescent="0.25">
      <c r="A2703" s="122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customHeight="1" x14ac:dyDescent="0.25">
      <c r="A2704" s="122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customHeight="1" x14ac:dyDescent="0.25">
      <c r="A2705" s="122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customHeight="1" x14ac:dyDescent="0.25">
      <c r="A2706" s="122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customHeight="1" x14ac:dyDescent="0.25">
      <c r="A2707" s="122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customHeight="1" x14ac:dyDescent="0.25">
      <c r="A2708" s="122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customHeight="1" x14ac:dyDescent="0.25">
      <c r="A2709" s="122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N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customHeight="1" x14ac:dyDescent="0.25">
      <c r="A2710" s="122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customHeight="1" x14ac:dyDescent="0.25">
      <c r="A2711" s="122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customHeight="1" x14ac:dyDescent="0.25">
      <c r="A2712" s="122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customHeight="1" x14ac:dyDescent="0.25">
      <c r="A2713" s="122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customHeight="1" x14ac:dyDescent="0.25">
      <c r="A2714" s="122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customHeight="1" x14ac:dyDescent="0.25">
      <c r="A2715" s="122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customHeight="1" x14ac:dyDescent="0.25">
      <c r="A2716" s="122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customHeight="1" x14ac:dyDescent="0.25">
      <c r="A2717" s="122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customHeight="1" x14ac:dyDescent="0.25">
      <c r="A2718" s="122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customHeight="1" x14ac:dyDescent="0.25">
      <c r="A2719" s="122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customHeight="1" x14ac:dyDescent="0.25">
      <c r="A2720" s="122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customHeight="1" x14ac:dyDescent="0.25">
      <c r="A2721" s="122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customHeight="1" x14ac:dyDescent="0.25">
      <c r="A2722" s="122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N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customHeight="1" x14ac:dyDescent="0.25">
      <c r="A2723" s="122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N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customHeight="1" x14ac:dyDescent="0.25">
      <c r="A2724" s="122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customHeight="1" x14ac:dyDescent="0.25">
      <c r="A2725" s="122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customHeight="1" x14ac:dyDescent="0.25">
      <c r="A2726" s="122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customHeight="1" x14ac:dyDescent="0.25">
      <c r="A2727" s="122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customHeight="1" x14ac:dyDescent="0.25">
      <c r="A2728" s="122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N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customHeight="1" x14ac:dyDescent="0.25">
      <c r="A2729" s="122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N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customHeight="1" x14ac:dyDescent="0.25">
      <c r="A2730" s="122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customHeight="1" x14ac:dyDescent="0.25">
      <c r="A2731" s="122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customHeight="1" x14ac:dyDescent="0.25">
      <c r="A2732" s="122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customHeight="1" x14ac:dyDescent="0.25">
      <c r="A2733" s="122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customHeight="1" x14ac:dyDescent="0.25">
      <c r="A2734" s="122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customHeight="1" x14ac:dyDescent="0.25">
      <c r="A2735" s="122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customHeight="1" x14ac:dyDescent="0.25">
      <c r="A2736" s="122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customHeight="1" x14ac:dyDescent="0.25">
      <c r="A2737" s="122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customHeight="1" x14ac:dyDescent="0.25">
      <c r="A2738" s="122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customHeight="1" x14ac:dyDescent="0.25">
      <c r="A2739" s="122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customHeight="1" x14ac:dyDescent="0.25">
      <c r="A2740" s="122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customHeight="1" x14ac:dyDescent="0.25">
      <c r="A2741" s="122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customHeight="1" x14ac:dyDescent="0.25">
      <c r="A2742" s="122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ref="Q2742:Q2805" si="86">IFERROR(VALUE(LEFT($J2742,2))*60+VALUE(MID($J2742,4,2)),9999)</f>
        <v>9999</v>
      </c>
      <c r="R2742" s="31" t="str">
        <f t="shared" ref="R2742:R2805" si="87">IFERROR(VALUE(LEFT($K2742,2))*60+VALUE(MID($K2742,4,2)),"")</f>
        <v/>
      </c>
      <c r="S2742" s="29">
        <f>IF($Q2742&lt;Parâmetros!$E$19,$G2742-1,$G2742)</f>
        <v>0</v>
      </c>
    </row>
    <row r="2743" spans="1:19" ht="15" customHeight="1" x14ac:dyDescent="0.25">
      <c r="A2743" s="122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O2743" s="65"/>
      <c r="P2743" s="66"/>
      <c r="Q2743" s="31">
        <f t="shared" si="86"/>
        <v>9999</v>
      </c>
      <c r="R2743" s="31" t="str">
        <f t="shared" si="87"/>
        <v/>
      </c>
      <c r="S2743" s="29">
        <f>IF($Q2743&lt;Parâmetros!$E$19,$G2743-1,$G2743)</f>
        <v>0</v>
      </c>
    </row>
    <row r="2744" spans="1:19" ht="15" customHeight="1" x14ac:dyDescent="0.25">
      <c r="A2744" s="122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O2744" s="65"/>
      <c r="P2744" s="66"/>
      <c r="Q2744" s="31">
        <f t="shared" si="86"/>
        <v>9999</v>
      </c>
      <c r="R2744" s="31" t="str">
        <f t="shared" si="87"/>
        <v/>
      </c>
      <c r="S2744" s="29">
        <f>IF($Q2744&lt;Parâmetros!$E$19,$G2744-1,$G2744)</f>
        <v>0</v>
      </c>
    </row>
    <row r="2745" spans="1:19" ht="15" customHeight="1" x14ac:dyDescent="0.25">
      <c r="A2745" s="122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O2745" s="65"/>
      <c r="P2745" s="66"/>
      <c r="Q2745" s="31">
        <f t="shared" si="86"/>
        <v>9999</v>
      </c>
      <c r="R2745" s="31" t="str">
        <f t="shared" si="87"/>
        <v/>
      </c>
      <c r="S2745" s="29">
        <f>IF($Q2745&lt;Parâmetros!$E$19,$G2745-1,$G2745)</f>
        <v>0</v>
      </c>
    </row>
    <row r="2746" spans="1:19" ht="15" customHeight="1" x14ac:dyDescent="0.25">
      <c r="A2746" s="122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O2746" s="65"/>
      <c r="P2746" s="66"/>
      <c r="Q2746" s="31">
        <f t="shared" si="86"/>
        <v>9999</v>
      </c>
      <c r="R2746" s="31" t="str">
        <f t="shared" si="87"/>
        <v/>
      </c>
      <c r="S2746" s="29">
        <f>IF($Q2746&lt;Parâmetros!$E$19,$G2746-1,$G2746)</f>
        <v>0</v>
      </c>
    </row>
    <row r="2747" spans="1:19" ht="15" customHeight="1" x14ac:dyDescent="0.25">
      <c r="A2747" s="122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O2747" s="65"/>
      <c r="P2747" s="66"/>
      <c r="Q2747" s="31">
        <f t="shared" si="86"/>
        <v>9999</v>
      </c>
      <c r="R2747" s="31" t="str">
        <f t="shared" si="87"/>
        <v/>
      </c>
      <c r="S2747" s="29">
        <f>IF($Q2747&lt;Parâmetros!$E$19,$G2747-1,$G2747)</f>
        <v>0</v>
      </c>
    </row>
    <row r="2748" spans="1:19" ht="15" customHeight="1" x14ac:dyDescent="0.25">
      <c r="A2748" s="122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O2748" s="65"/>
      <c r="P2748" s="66"/>
      <c r="Q2748" s="31">
        <f t="shared" si="86"/>
        <v>9999</v>
      </c>
      <c r="R2748" s="31" t="str">
        <f t="shared" si="87"/>
        <v/>
      </c>
      <c r="S2748" s="29">
        <f>IF($Q2748&lt;Parâmetros!$E$19,$G2748-1,$G2748)</f>
        <v>0</v>
      </c>
    </row>
    <row r="2749" spans="1:19" ht="15" customHeight="1" x14ac:dyDescent="0.25">
      <c r="A2749" s="122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O2749" s="65"/>
      <c r="P2749" s="66"/>
      <c r="Q2749" s="31">
        <f t="shared" si="86"/>
        <v>9999</v>
      </c>
      <c r="R2749" s="31" t="str">
        <f t="shared" si="87"/>
        <v/>
      </c>
      <c r="S2749" s="29">
        <f>IF($Q2749&lt;Parâmetros!$E$19,$G2749-1,$G2749)</f>
        <v>0</v>
      </c>
    </row>
    <row r="2750" spans="1:19" ht="15" customHeight="1" x14ac:dyDescent="0.25">
      <c r="A2750" s="122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O2750" s="65"/>
      <c r="P2750" s="66"/>
      <c r="Q2750" s="31">
        <f t="shared" si="86"/>
        <v>9999</v>
      </c>
      <c r="R2750" s="31" t="str">
        <f t="shared" si="87"/>
        <v/>
      </c>
      <c r="S2750" s="29">
        <f>IF($Q2750&lt;Parâmetros!$E$19,$G2750-1,$G2750)</f>
        <v>0</v>
      </c>
    </row>
    <row r="2751" spans="1:19" ht="15" customHeight="1" x14ac:dyDescent="0.25">
      <c r="A2751" s="122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O2751" s="65"/>
      <c r="P2751" s="66"/>
      <c r="Q2751" s="31">
        <f t="shared" si="86"/>
        <v>9999</v>
      </c>
      <c r="R2751" s="31" t="str">
        <f t="shared" si="87"/>
        <v/>
      </c>
      <c r="S2751" s="29">
        <f>IF($Q2751&lt;Parâmetros!$E$19,$G2751-1,$G2751)</f>
        <v>0</v>
      </c>
    </row>
    <row r="2752" spans="1:19" ht="15" customHeight="1" x14ac:dyDescent="0.25">
      <c r="A2752" s="122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O2752" s="65"/>
      <c r="P2752" s="66"/>
      <c r="Q2752" s="31">
        <f t="shared" si="86"/>
        <v>9999</v>
      </c>
      <c r="R2752" s="31" t="str">
        <f t="shared" si="87"/>
        <v/>
      </c>
      <c r="S2752" s="29">
        <f>IF($Q2752&lt;Parâmetros!$E$19,$G2752-1,$G2752)</f>
        <v>0</v>
      </c>
    </row>
    <row r="2753" spans="1:19" ht="15" customHeight="1" x14ac:dyDescent="0.25">
      <c r="A2753" s="122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customHeight="1" x14ac:dyDescent="0.25">
      <c r="A2754" s="122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customHeight="1" x14ac:dyDescent="0.25">
      <c r="A2755" s="122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customHeight="1" x14ac:dyDescent="0.25">
      <c r="A2756" s="122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customHeight="1" x14ac:dyDescent="0.25">
      <c r="A2757" s="122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customHeight="1" x14ac:dyDescent="0.25">
      <c r="A2758" s="122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customHeight="1" x14ac:dyDescent="0.25">
      <c r="A2759" s="122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customHeight="1" x14ac:dyDescent="0.25">
      <c r="A2760" s="122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customHeight="1" x14ac:dyDescent="0.25">
      <c r="A2761" s="122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customHeight="1" x14ac:dyDescent="0.25">
      <c r="A2762" s="122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customHeight="1" x14ac:dyDescent="0.25">
      <c r="A2763" s="122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customHeight="1" x14ac:dyDescent="0.25">
      <c r="A2764" s="122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customHeight="1" x14ac:dyDescent="0.25">
      <c r="A2765" s="122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customHeight="1" x14ac:dyDescent="0.25">
      <c r="A2766" s="122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customHeight="1" x14ac:dyDescent="0.25">
      <c r="A2767" s="122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customHeight="1" x14ac:dyDescent="0.25">
      <c r="A2768" s="122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customHeight="1" x14ac:dyDescent="0.25">
      <c r="A2769" s="122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customHeight="1" x14ac:dyDescent="0.25">
      <c r="A2770" s="122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customHeight="1" x14ac:dyDescent="0.25">
      <c r="A2771" s="122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customHeight="1" x14ac:dyDescent="0.25">
      <c r="A2772" s="122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customHeight="1" x14ac:dyDescent="0.25">
      <c r="A2773" s="122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customHeight="1" x14ac:dyDescent="0.25">
      <c r="A2774" s="122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customHeight="1" x14ac:dyDescent="0.25">
      <c r="A2775" s="122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customHeight="1" x14ac:dyDescent="0.25">
      <c r="A2776" s="122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customHeight="1" x14ac:dyDescent="0.25">
      <c r="A2777" s="122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customHeight="1" x14ac:dyDescent="0.25">
      <c r="A2778" s="122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N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customHeight="1" x14ac:dyDescent="0.25">
      <c r="A2779" s="122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customHeight="1" x14ac:dyDescent="0.25">
      <c r="A2780" s="122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customHeight="1" x14ac:dyDescent="0.25">
      <c r="A2781" s="122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customHeight="1" x14ac:dyDescent="0.25">
      <c r="A2782" s="122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N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customHeight="1" x14ac:dyDescent="0.25">
      <c r="A2783" s="122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customHeight="1" x14ac:dyDescent="0.25">
      <c r="A2784" s="122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customHeight="1" x14ac:dyDescent="0.25">
      <c r="A2785" s="122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customHeight="1" x14ac:dyDescent="0.25">
      <c r="A2786" s="122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customHeight="1" x14ac:dyDescent="0.25">
      <c r="A2787" s="122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customHeight="1" x14ac:dyDescent="0.25">
      <c r="A2788" s="122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customHeight="1" x14ac:dyDescent="0.25">
      <c r="A2789" s="122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customHeight="1" x14ac:dyDescent="0.25">
      <c r="A2790" s="122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customHeight="1" x14ac:dyDescent="0.25">
      <c r="A2791" s="122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customHeight="1" x14ac:dyDescent="0.25">
      <c r="A2792" s="122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customHeight="1" x14ac:dyDescent="0.25">
      <c r="A2793" s="122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customHeight="1" x14ac:dyDescent="0.25">
      <c r="A2794" s="122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customHeight="1" x14ac:dyDescent="0.25">
      <c r="A2795" s="122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customHeight="1" x14ac:dyDescent="0.25">
      <c r="A2796" s="122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customHeight="1" x14ac:dyDescent="0.25">
      <c r="A2797" s="122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customHeight="1" x14ac:dyDescent="0.25">
      <c r="A2798" s="122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customHeight="1" x14ac:dyDescent="0.25">
      <c r="A2799" s="122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customHeight="1" x14ac:dyDescent="0.25">
      <c r="A2800" s="122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customHeight="1" x14ac:dyDescent="0.25">
      <c r="A2801" s="122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customHeight="1" x14ac:dyDescent="0.25">
      <c r="A2802" s="122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customHeight="1" x14ac:dyDescent="0.25">
      <c r="A2803" s="122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customHeight="1" x14ac:dyDescent="0.25">
      <c r="A2804" s="122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customHeight="1" x14ac:dyDescent="0.25">
      <c r="A2805" s="122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N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customHeight="1" x14ac:dyDescent="0.25">
      <c r="A2806" s="122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O2806" s="65"/>
      <c r="P2806" s="66"/>
      <c r="Q2806" s="31">
        <f t="shared" ref="Q2806:Q2860" si="88">IFERROR(VALUE(LEFT($J2806,2))*60+VALUE(MID($J2806,4,2)),9999)</f>
        <v>9999</v>
      </c>
      <c r="R2806" s="31" t="str">
        <f t="shared" ref="R2806:R2860" si="89">IFERROR(VALUE(LEFT($K2806,2))*60+VALUE(MID($K2806,4,2)),"")</f>
        <v/>
      </c>
      <c r="S2806" s="29">
        <f>IF($Q2806&lt;Parâmetros!$E$19,$G2806-1,$G2806)</f>
        <v>0</v>
      </c>
    </row>
    <row r="2807" spans="1:19" ht="15" customHeight="1" x14ac:dyDescent="0.25">
      <c r="A2807" s="122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O2807" s="65"/>
      <c r="P2807" s="66"/>
      <c r="Q2807" s="31">
        <f t="shared" si="88"/>
        <v>9999</v>
      </c>
      <c r="R2807" s="31" t="str">
        <f t="shared" si="89"/>
        <v/>
      </c>
      <c r="S2807" s="29">
        <f>IF($Q2807&lt;Parâmetros!$E$19,$G2807-1,$G2807)</f>
        <v>0</v>
      </c>
    </row>
    <row r="2808" spans="1:19" ht="15" customHeight="1" x14ac:dyDescent="0.25">
      <c r="A2808" s="122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N2808" s="65"/>
      <c r="O2808" s="65"/>
      <c r="P2808" s="66"/>
      <c r="Q2808" s="31">
        <f t="shared" si="88"/>
        <v>9999</v>
      </c>
      <c r="R2808" s="31" t="str">
        <f t="shared" si="89"/>
        <v/>
      </c>
      <c r="S2808" s="29">
        <f>IF($Q2808&lt;Parâmetros!$E$19,$G2808-1,$G2808)</f>
        <v>0</v>
      </c>
    </row>
    <row r="2809" spans="1:19" ht="15" customHeight="1" x14ac:dyDescent="0.25">
      <c r="A2809" s="122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O2809" s="65"/>
      <c r="P2809" s="66"/>
      <c r="Q2809" s="31">
        <f t="shared" si="88"/>
        <v>9999</v>
      </c>
      <c r="R2809" s="31" t="str">
        <f t="shared" si="89"/>
        <v/>
      </c>
      <c r="S2809" s="29">
        <f>IF($Q2809&lt;Parâmetros!$E$19,$G2809-1,$G2809)</f>
        <v>0</v>
      </c>
    </row>
    <row r="2810" spans="1:19" ht="15" customHeight="1" x14ac:dyDescent="0.25">
      <c r="A2810" s="122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O2810" s="65"/>
      <c r="P2810" s="66"/>
      <c r="Q2810" s="31">
        <f t="shared" si="88"/>
        <v>9999</v>
      </c>
      <c r="R2810" s="31" t="str">
        <f t="shared" si="89"/>
        <v/>
      </c>
      <c r="S2810" s="29">
        <f>IF($Q2810&lt;Parâmetros!$E$19,$G2810-1,$G2810)</f>
        <v>0</v>
      </c>
    </row>
    <row r="2811" spans="1:19" ht="15" customHeight="1" x14ac:dyDescent="0.25">
      <c r="A2811" s="122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N2811" s="65"/>
      <c r="O2811" s="65"/>
      <c r="P2811" s="66"/>
      <c r="Q2811" s="31">
        <f t="shared" si="88"/>
        <v>9999</v>
      </c>
      <c r="R2811" s="31" t="str">
        <f t="shared" si="89"/>
        <v/>
      </c>
      <c r="S2811" s="29">
        <f>IF($Q2811&lt;Parâmetros!$E$19,$G2811-1,$G2811)</f>
        <v>0</v>
      </c>
    </row>
    <row r="2812" spans="1:19" ht="15" customHeight="1" x14ac:dyDescent="0.25">
      <c r="A2812" s="122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si="88"/>
        <v>9999</v>
      </c>
      <c r="R2812" s="31" t="str">
        <f t="shared" si="89"/>
        <v/>
      </c>
      <c r="S2812" s="29">
        <f>IF($Q2812&lt;Parâmetros!$E$19,$G2812-1,$G2812)</f>
        <v>0</v>
      </c>
    </row>
    <row r="2813" spans="1:19" ht="15" customHeight="1" x14ac:dyDescent="0.25">
      <c r="A2813" s="122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N2813" s="65"/>
      <c r="O2813" s="65"/>
      <c r="P2813" s="66"/>
      <c r="Q2813" s="31">
        <f t="shared" si="88"/>
        <v>9999</v>
      </c>
      <c r="R2813" s="31" t="str">
        <f t="shared" si="89"/>
        <v/>
      </c>
      <c r="S2813" s="29">
        <f>IF($Q2813&lt;Parâmetros!$E$19,$G2813-1,$G2813)</f>
        <v>0</v>
      </c>
    </row>
    <row r="2814" spans="1:19" ht="15" customHeight="1" x14ac:dyDescent="0.25">
      <c r="A2814" s="122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si="88"/>
        <v>9999</v>
      </c>
      <c r="R2814" s="31" t="str">
        <f t="shared" si="89"/>
        <v/>
      </c>
      <c r="S2814" s="29">
        <f>IF($Q2814&lt;Parâmetros!$E$19,$G2814-1,$G2814)</f>
        <v>0</v>
      </c>
    </row>
    <row r="2815" spans="1:19" ht="15" customHeight="1" x14ac:dyDescent="0.25">
      <c r="A2815" s="122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customHeight="1" x14ac:dyDescent="0.25">
      <c r="A2816" s="122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customHeight="1" x14ac:dyDescent="0.25">
      <c r="A2817" s="122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customHeight="1" x14ac:dyDescent="0.25">
      <c r="A2818" s="122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customHeight="1" x14ac:dyDescent="0.25">
      <c r="A2819" s="122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customHeight="1" x14ac:dyDescent="0.25">
      <c r="A2820" s="122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customHeight="1" x14ac:dyDescent="0.25">
      <c r="A2821" s="122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customHeight="1" x14ac:dyDescent="0.25">
      <c r="A2822" s="122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customHeight="1" x14ac:dyDescent="0.25">
      <c r="A2823" s="122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customHeight="1" x14ac:dyDescent="0.25">
      <c r="A2824" s="122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N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customHeight="1" x14ac:dyDescent="0.25">
      <c r="A2825" s="122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customHeight="1" x14ac:dyDescent="0.25">
      <c r="A2826" s="122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customHeight="1" x14ac:dyDescent="0.25">
      <c r="A2827" s="122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customHeight="1" x14ac:dyDescent="0.25">
      <c r="A2828" s="122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customHeight="1" x14ac:dyDescent="0.25">
      <c r="A2829" s="122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customHeight="1" x14ac:dyDescent="0.25">
      <c r="A2830" s="122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customHeight="1" x14ac:dyDescent="0.25">
      <c r="A2831" s="122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customHeight="1" x14ac:dyDescent="0.25">
      <c r="A2832" s="122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customHeight="1" x14ac:dyDescent="0.25">
      <c r="A2833" s="122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customHeight="1" x14ac:dyDescent="0.25">
      <c r="A2834" s="122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customHeight="1" x14ac:dyDescent="0.25">
      <c r="A2835" s="122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customHeight="1" x14ac:dyDescent="0.25">
      <c r="A2836" s="122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customHeight="1" x14ac:dyDescent="0.25">
      <c r="A2837" s="122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customHeight="1" x14ac:dyDescent="0.25">
      <c r="A2838" s="122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customHeight="1" x14ac:dyDescent="0.25">
      <c r="A2839" s="122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customHeight="1" x14ac:dyDescent="0.25">
      <c r="A2840" s="122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customHeight="1" x14ac:dyDescent="0.25">
      <c r="A2841" s="122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customHeight="1" x14ac:dyDescent="0.25">
      <c r="A2842" s="122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customHeight="1" x14ac:dyDescent="0.25">
      <c r="A2843" s="122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customHeight="1" x14ac:dyDescent="0.25">
      <c r="A2844" s="122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customHeight="1" x14ac:dyDescent="0.25">
      <c r="A2845" s="122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customHeight="1" x14ac:dyDescent="0.25">
      <c r="A2846" s="122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customHeight="1" x14ac:dyDescent="0.25">
      <c r="A2847" s="122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customHeight="1" x14ac:dyDescent="0.25">
      <c r="A2848" s="122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customHeight="1" x14ac:dyDescent="0.25">
      <c r="A2849" s="122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customHeight="1" x14ac:dyDescent="0.25">
      <c r="A2850" s="122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customHeight="1" x14ac:dyDescent="0.25">
      <c r="A2851" s="122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customHeight="1" x14ac:dyDescent="0.25">
      <c r="A2852" s="122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N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customHeight="1" x14ac:dyDescent="0.25">
      <c r="A2853" s="122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customHeight="1" x14ac:dyDescent="0.25">
      <c r="A2854" s="122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customHeight="1" x14ac:dyDescent="0.25">
      <c r="A2855" s="122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customHeight="1" x14ac:dyDescent="0.25">
      <c r="A2856" s="122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N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customHeight="1" x14ac:dyDescent="0.25">
      <c r="A2857" s="122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N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customHeight="1" x14ac:dyDescent="0.25">
      <c r="A2858" s="122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customHeight="1" x14ac:dyDescent="0.25">
      <c r="A2859" s="122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N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customHeight="1" x14ac:dyDescent="0.25">
      <c r="A2860" s="122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customHeight="1" x14ac:dyDescent="0.25">
      <c r="A2861" s="122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/>
      <c r="R2861" s="31"/>
      <c r="S2861" s="29"/>
    </row>
    <row r="2862" spans="1:19" ht="15" customHeight="1" x14ac:dyDescent="0.25">
      <c r="A2862" s="122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O2862" s="65"/>
      <c r="P2862" s="66"/>
      <c r="Q2862" s="31">
        <f t="shared" ref="Q2862:Q2925" si="90">IFERROR(VALUE(LEFT($J2862,2))*60+VALUE(MID($J2862,4,2)),9999)</f>
        <v>9999</v>
      </c>
      <c r="R2862" s="31" t="str">
        <f t="shared" ref="R2862:R2925" si="91">IFERROR(VALUE(LEFT($K2862,2))*60+VALUE(MID($K2862,4,2)),"")</f>
        <v/>
      </c>
      <c r="S2862" s="29">
        <f>IF($Q2862&lt;Parâmetros!$E$19,$G2862-1,$G2862)</f>
        <v>0</v>
      </c>
    </row>
    <row r="2863" spans="1:19" ht="15" customHeight="1" x14ac:dyDescent="0.25">
      <c r="A2863" s="122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O2863" s="65"/>
      <c r="P2863" s="66"/>
      <c r="Q2863" s="31">
        <f t="shared" si="90"/>
        <v>9999</v>
      </c>
      <c r="R2863" s="31" t="str">
        <f t="shared" si="91"/>
        <v/>
      </c>
      <c r="S2863" s="29">
        <f>IF($Q2863&lt;Parâmetros!$E$19,$G2863-1,$G2863)</f>
        <v>0</v>
      </c>
    </row>
    <row r="2864" spans="1:19" ht="15" customHeight="1" x14ac:dyDescent="0.25">
      <c r="A2864" s="122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O2864" s="65"/>
      <c r="P2864" s="66"/>
      <c r="Q2864" s="31">
        <f t="shared" si="90"/>
        <v>9999</v>
      </c>
      <c r="R2864" s="31" t="str">
        <f t="shared" si="91"/>
        <v/>
      </c>
      <c r="S2864" s="29">
        <f>IF($Q2864&lt;Parâmetros!$E$19,$G2864-1,$G2864)</f>
        <v>0</v>
      </c>
    </row>
    <row r="2865" spans="1:19" ht="15" customHeight="1" x14ac:dyDescent="0.25">
      <c r="A2865" s="122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N2865" s="65"/>
      <c r="O2865" s="65"/>
      <c r="P2865" s="66"/>
      <c r="Q2865" s="31">
        <f t="shared" si="90"/>
        <v>9999</v>
      </c>
      <c r="R2865" s="31" t="str">
        <f t="shared" si="91"/>
        <v/>
      </c>
      <c r="S2865" s="29">
        <f>IF($Q2865&lt;Parâmetros!$E$19,$G2865-1,$G2865)</f>
        <v>0</v>
      </c>
    </row>
    <row r="2866" spans="1:19" ht="15" customHeight="1" x14ac:dyDescent="0.25">
      <c r="A2866" s="122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90"/>
        <v>9999</v>
      </c>
      <c r="R2866" s="31" t="str">
        <f t="shared" si="91"/>
        <v/>
      </c>
      <c r="S2866" s="29">
        <f>IF($Q2866&lt;Parâmetros!$E$19,$G2866-1,$G2866)</f>
        <v>0</v>
      </c>
    </row>
    <row r="2867" spans="1:19" ht="15" customHeight="1" x14ac:dyDescent="0.25">
      <c r="A2867" s="122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90"/>
        <v>9999</v>
      </c>
      <c r="R2867" s="31" t="str">
        <f t="shared" si="91"/>
        <v/>
      </c>
      <c r="S2867" s="29">
        <f>IF($Q2867&lt;Parâmetros!$E$19,$G2867-1,$G2867)</f>
        <v>0</v>
      </c>
    </row>
    <row r="2868" spans="1:19" ht="15" customHeight="1" x14ac:dyDescent="0.25">
      <c r="A2868" s="122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90"/>
        <v>9999</v>
      </c>
      <c r="R2868" s="31" t="str">
        <f t="shared" si="91"/>
        <v/>
      </c>
      <c r="S2868" s="29">
        <f>IF($Q2868&lt;Parâmetros!$E$19,$G2868-1,$G2868)</f>
        <v>0</v>
      </c>
    </row>
    <row r="2869" spans="1:19" ht="15" customHeight="1" x14ac:dyDescent="0.25">
      <c r="A2869" s="122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O2869" s="65"/>
      <c r="P2869" s="66"/>
      <c r="Q2869" s="31">
        <f t="shared" si="90"/>
        <v>9999</v>
      </c>
      <c r="R2869" s="31" t="str">
        <f t="shared" si="91"/>
        <v/>
      </c>
      <c r="S2869" s="29">
        <f>IF($Q2869&lt;Parâmetros!$E$19,$G2869-1,$G2869)</f>
        <v>0</v>
      </c>
    </row>
    <row r="2870" spans="1:19" ht="15" customHeight="1" x14ac:dyDescent="0.25">
      <c r="A2870" s="122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90"/>
        <v>9999</v>
      </c>
      <c r="R2870" s="31" t="str">
        <f t="shared" si="91"/>
        <v/>
      </c>
      <c r="S2870" s="29">
        <f>IF($Q2870&lt;Parâmetros!$E$19,$G2870-1,$G2870)</f>
        <v>0</v>
      </c>
    </row>
    <row r="2871" spans="1:19" ht="15" customHeight="1" x14ac:dyDescent="0.25">
      <c r="A2871" s="122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N2871" s="65"/>
      <c r="O2871" s="65"/>
      <c r="P2871" s="66"/>
      <c r="Q2871" s="31">
        <f t="shared" si="90"/>
        <v>9999</v>
      </c>
      <c r="R2871" s="31" t="str">
        <f t="shared" si="91"/>
        <v/>
      </c>
      <c r="S2871" s="29">
        <f>IF($Q2871&lt;Parâmetros!$E$19,$G2871-1,$G2871)</f>
        <v>0</v>
      </c>
    </row>
    <row r="2872" spans="1:19" ht="15" customHeight="1" x14ac:dyDescent="0.25">
      <c r="A2872" s="122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90"/>
        <v>9999</v>
      </c>
      <c r="R2872" s="31" t="str">
        <f t="shared" si="91"/>
        <v/>
      </c>
      <c r="S2872" s="29">
        <f>IF($Q2872&lt;Parâmetros!$E$19,$G2872-1,$G2872)</f>
        <v>0</v>
      </c>
    </row>
    <row r="2873" spans="1:19" ht="15" customHeight="1" x14ac:dyDescent="0.25">
      <c r="A2873" s="122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N2873" s="65"/>
      <c r="O2873" s="65"/>
      <c r="P2873" s="66"/>
      <c r="Q2873" s="31">
        <f t="shared" si="90"/>
        <v>9999</v>
      </c>
      <c r="R2873" s="31" t="str">
        <f t="shared" si="91"/>
        <v/>
      </c>
      <c r="S2873" s="29">
        <f>IF($Q2873&lt;Parâmetros!$E$19,$G2873-1,$G2873)</f>
        <v>0</v>
      </c>
    </row>
    <row r="2874" spans="1:19" ht="15" customHeight="1" x14ac:dyDescent="0.25">
      <c r="A2874" s="122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90"/>
        <v>9999</v>
      </c>
      <c r="R2874" s="31" t="str">
        <f t="shared" si="91"/>
        <v/>
      </c>
      <c r="S2874" s="29">
        <f>IF($Q2874&lt;Parâmetros!$E$19,$G2874-1,$G2874)</f>
        <v>0</v>
      </c>
    </row>
    <row r="2875" spans="1:19" ht="15" customHeight="1" x14ac:dyDescent="0.25">
      <c r="A2875" s="122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N2875" s="65"/>
      <c r="O2875" s="65"/>
      <c r="P2875" s="66"/>
      <c r="Q2875" s="31">
        <f t="shared" si="90"/>
        <v>9999</v>
      </c>
      <c r="R2875" s="31" t="str">
        <f t="shared" si="91"/>
        <v/>
      </c>
      <c r="S2875" s="29">
        <f>IF($Q2875&lt;Parâmetros!$E$19,$G2875-1,$G2875)</f>
        <v>0</v>
      </c>
    </row>
    <row r="2876" spans="1:19" ht="15" customHeight="1" x14ac:dyDescent="0.25">
      <c r="A2876" s="122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si="90"/>
        <v>9999</v>
      </c>
      <c r="R2876" s="31" t="str">
        <f t="shared" si="91"/>
        <v/>
      </c>
      <c r="S2876" s="29">
        <f>IF($Q2876&lt;Parâmetros!$E$19,$G2876-1,$G2876)</f>
        <v>0</v>
      </c>
    </row>
    <row r="2877" spans="1:19" ht="15" customHeight="1" x14ac:dyDescent="0.25">
      <c r="A2877" s="122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90"/>
        <v>9999</v>
      </c>
      <c r="R2877" s="31" t="str">
        <f t="shared" si="91"/>
        <v/>
      </c>
      <c r="S2877" s="29">
        <f>IF($Q2877&lt;Parâmetros!$E$19,$G2877-1,$G2877)</f>
        <v>0</v>
      </c>
    </row>
    <row r="2878" spans="1:19" ht="15" customHeight="1" x14ac:dyDescent="0.25">
      <c r="A2878" s="122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si="90"/>
        <v>9999</v>
      </c>
      <c r="R2878" s="31" t="str">
        <f t="shared" si="91"/>
        <v/>
      </c>
      <c r="S2878" s="29">
        <f>IF($Q2878&lt;Parâmetros!$E$19,$G2878-1,$G2878)</f>
        <v>0</v>
      </c>
    </row>
    <row r="2879" spans="1:19" ht="15" customHeight="1" x14ac:dyDescent="0.25">
      <c r="A2879" s="122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customHeight="1" x14ac:dyDescent="0.25">
      <c r="A2880" s="122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customHeight="1" x14ac:dyDescent="0.25">
      <c r="A2881" s="122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customHeight="1" x14ac:dyDescent="0.25">
      <c r="A2882" s="122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customHeight="1" x14ac:dyDescent="0.25">
      <c r="A2883" s="122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customHeight="1" x14ac:dyDescent="0.25">
      <c r="A2884" s="122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customHeight="1" x14ac:dyDescent="0.25">
      <c r="A2885" s="122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customHeight="1" x14ac:dyDescent="0.25">
      <c r="A2886" s="122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N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customHeight="1" x14ac:dyDescent="0.25">
      <c r="A2887" s="122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customHeight="1" x14ac:dyDescent="0.25">
      <c r="A2888" s="122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N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customHeight="1" x14ac:dyDescent="0.25">
      <c r="A2889" s="122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customHeight="1" x14ac:dyDescent="0.25">
      <c r="A2890" s="122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customHeight="1" x14ac:dyDescent="0.25">
      <c r="A2891" s="122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customHeight="1" x14ac:dyDescent="0.25">
      <c r="A2892" s="122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N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customHeight="1" x14ac:dyDescent="0.25">
      <c r="A2893" s="122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customHeight="1" x14ac:dyDescent="0.25">
      <c r="A2894" s="122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customHeight="1" x14ac:dyDescent="0.25">
      <c r="A2895" s="122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customHeight="1" x14ac:dyDescent="0.25">
      <c r="A2896" s="122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customHeight="1" x14ac:dyDescent="0.25">
      <c r="A2897" s="122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customHeight="1" x14ac:dyDescent="0.25">
      <c r="A2898" s="122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customHeight="1" x14ac:dyDescent="0.25">
      <c r="A2899" s="122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customHeight="1" x14ac:dyDescent="0.25">
      <c r="A2900" s="122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customHeight="1" x14ac:dyDescent="0.25">
      <c r="A2901" s="122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customHeight="1" x14ac:dyDescent="0.25">
      <c r="A2902" s="122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customHeight="1" x14ac:dyDescent="0.25">
      <c r="A2903" s="122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customHeight="1" x14ac:dyDescent="0.25">
      <c r="A2904" s="122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customHeight="1" x14ac:dyDescent="0.25">
      <c r="A2905" s="122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customHeight="1" x14ac:dyDescent="0.25">
      <c r="A2906" s="122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N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customHeight="1" x14ac:dyDescent="0.25">
      <c r="A2907" s="122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N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customHeight="1" x14ac:dyDescent="0.25">
      <c r="A2908" s="122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N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customHeight="1" x14ac:dyDescent="0.25">
      <c r="A2909" s="122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N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customHeight="1" x14ac:dyDescent="0.25">
      <c r="A2910" s="122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customHeight="1" x14ac:dyDescent="0.25">
      <c r="A2911" s="122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customHeight="1" x14ac:dyDescent="0.25">
      <c r="A2912" s="122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N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customHeight="1" x14ac:dyDescent="0.25">
      <c r="A2913" s="122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N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customHeight="1" x14ac:dyDescent="0.25">
      <c r="A2914" s="122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N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customHeight="1" x14ac:dyDescent="0.25">
      <c r="A2915" s="122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customHeight="1" x14ac:dyDescent="0.25">
      <c r="A2916" s="122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customHeight="1" x14ac:dyDescent="0.25">
      <c r="A2917" s="122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customHeight="1" x14ac:dyDescent="0.25">
      <c r="A2918" s="122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customHeight="1" x14ac:dyDescent="0.25">
      <c r="A2919" s="122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customHeight="1" x14ac:dyDescent="0.25">
      <c r="A2920" s="122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customHeight="1" x14ac:dyDescent="0.25">
      <c r="A2921" s="122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customHeight="1" x14ac:dyDescent="0.25">
      <c r="A2922" s="122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customHeight="1" x14ac:dyDescent="0.25">
      <c r="A2923" s="122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N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customHeight="1" x14ac:dyDescent="0.25">
      <c r="A2924" s="122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N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customHeight="1" x14ac:dyDescent="0.25">
      <c r="A2925" s="122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customHeight="1" x14ac:dyDescent="0.25">
      <c r="A2926" s="122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ref="Q2926:Q2989" si="92">IFERROR(VALUE(LEFT($J2926,2))*60+VALUE(MID($J2926,4,2)),9999)</f>
        <v>9999</v>
      </c>
      <c r="R2926" s="31" t="str">
        <f t="shared" ref="R2926:R2989" si="93">IFERROR(VALUE(LEFT($K2926,2))*60+VALUE(MID($K2926,4,2)),"")</f>
        <v/>
      </c>
      <c r="S2926" s="29">
        <f>IF($Q2926&lt;Parâmetros!$E$19,$G2926-1,$G2926)</f>
        <v>0</v>
      </c>
    </row>
    <row r="2927" spans="1:19" ht="15" customHeight="1" x14ac:dyDescent="0.25">
      <c r="A2927" s="122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2"/>
        <v>9999</v>
      </c>
      <c r="R2927" s="31" t="str">
        <f t="shared" si="93"/>
        <v/>
      </c>
      <c r="S2927" s="29">
        <f>IF($Q2927&lt;Parâmetros!$E$19,$G2927-1,$G2927)</f>
        <v>0</v>
      </c>
    </row>
    <row r="2928" spans="1:19" ht="15" customHeight="1" x14ac:dyDescent="0.25">
      <c r="A2928" s="122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N2928" s="65"/>
      <c r="O2928" s="65"/>
      <c r="P2928" s="66"/>
      <c r="Q2928" s="31">
        <f t="shared" si="92"/>
        <v>9999</v>
      </c>
      <c r="R2928" s="31" t="str">
        <f t="shared" si="93"/>
        <v/>
      </c>
      <c r="S2928" s="29">
        <f>IF($Q2928&lt;Parâmetros!$E$19,$G2928-1,$G2928)</f>
        <v>0</v>
      </c>
    </row>
    <row r="2929" spans="1:19" ht="15" customHeight="1" x14ac:dyDescent="0.25">
      <c r="A2929" s="122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N2929" s="65"/>
      <c r="O2929" s="65"/>
      <c r="P2929" s="66"/>
      <c r="Q2929" s="31">
        <f t="shared" si="92"/>
        <v>9999</v>
      </c>
      <c r="R2929" s="31" t="str">
        <f t="shared" si="93"/>
        <v/>
      </c>
      <c r="S2929" s="29">
        <f>IF($Q2929&lt;Parâmetros!$E$19,$G2929-1,$G2929)</f>
        <v>0</v>
      </c>
    </row>
    <row r="2930" spans="1:19" ht="15" customHeight="1" x14ac:dyDescent="0.25">
      <c r="A2930" s="122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N2930" s="65"/>
      <c r="O2930" s="65"/>
      <c r="P2930" s="66"/>
      <c r="Q2930" s="31">
        <f t="shared" si="92"/>
        <v>9999</v>
      </c>
      <c r="R2930" s="31" t="str">
        <f t="shared" si="93"/>
        <v/>
      </c>
      <c r="S2930" s="29">
        <f>IF($Q2930&lt;Parâmetros!$E$19,$G2930-1,$G2930)</f>
        <v>0</v>
      </c>
    </row>
    <row r="2931" spans="1:19" ht="15" customHeight="1" x14ac:dyDescent="0.25">
      <c r="A2931" s="122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N2931" s="65"/>
      <c r="O2931" s="65"/>
      <c r="P2931" s="66"/>
      <c r="Q2931" s="31">
        <f t="shared" si="92"/>
        <v>9999</v>
      </c>
      <c r="R2931" s="31" t="str">
        <f t="shared" si="93"/>
        <v/>
      </c>
      <c r="S2931" s="29">
        <f>IF($Q2931&lt;Parâmetros!$E$19,$G2931-1,$G2931)</f>
        <v>0</v>
      </c>
    </row>
    <row r="2932" spans="1:19" ht="15" customHeight="1" x14ac:dyDescent="0.25">
      <c r="A2932" s="122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N2932" s="65"/>
      <c r="O2932" s="65"/>
      <c r="P2932" s="66"/>
      <c r="Q2932" s="31">
        <f t="shared" si="92"/>
        <v>9999</v>
      </c>
      <c r="R2932" s="31" t="str">
        <f t="shared" si="93"/>
        <v/>
      </c>
      <c r="S2932" s="29">
        <f>IF($Q2932&lt;Parâmetros!$E$19,$G2932-1,$G2932)</f>
        <v>0</v>
      </c>
    </row>
    <row r="2933" spans="1:19" ht="15" customHeight="1" x14ac:dyDescent="0.25">
      <c r="A2933" s="122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2"/>
        <v>9999</v>
      </c>
      <c r="R2933" s="31" t="str">
        <f t="shared" si="93"/>
        <v/>
      </c>
      <c r="S2933" s="29">
        <f>IF($Q2933&lt;Parâmetros!$E$19,$G2933-1,$G2933)</f>
        <v>0</v>
      </c>
    </row>
    <row r="2934" spans="1:19" ht="15" customHeight="1" x14ac:dyDescent="0.25">
      <c r="A2934" s="122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N2934" s="65"/>
      <c r="O2934" s="65"/>
      <c r="P2934" s="66"/>
      <c r="Q2934" s="31">
        <f t="shared" si="92"/>
        <v>9999</v>
      </c>
      <c r="R2934" s="31" t="str">
        <f t="shared" si="93"/>
        <v/>
      </c>
      <c r="S2934" s="29">
        <f>IF($Q2934&lt;Parâmetros!$E$19,$G2934-1,$G2934)</f>
        <v>0</v>
      </c>
    </row>
    <row r="2935" spans="1:19" ht="15" customHeight="1" x14ac:dyDescent="0.25">
      <c r="A2935" s="122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N2935" s="65"/>
      <c r="O2935" s="65"/>
      <c r="P2935" s="66"/>
      <c r="Q2935" s="31">
        <f t="shared" si="92"/>
        <v>9999</v>
      </c>
      <c r="R2935" s="31" t="str">
        <f t="shared" si="93"/>
        <v/>
      </c>
      <c r="S2935" s="29">
        <f>IF($Q2935&lt;Parâmetros!$E$19,$G2935-1,$G2935)</f>
        <v>0</v>
      </c>
    </row>
    <row r="2936" spans="1:19" ht="15" customHeight="1" x14ac:dyDescent="0.25">
      <c r="A2936" s="122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N2936" s="65"/>
      <c r="O2936" s="65"/>
      <c r="P2936" s="66"/>
      <c r="Q2936" s="31">
        <f t="shared" si="92"/>
        <v>9999</v>
      </c>
      <c r="R2936" s="31" t="str">
        <f t="shared" si="93"/>
        <v/>
      </c>
      <c r="S2936" s="29">
        <f>IF($Q2936&lt;Parâmetros!$E$19,$G2936-1,$G2936)</f>
        <v>0</v>
      </c>
    </row>
    <row r="2937" spans="1:19" ht="15" customHeight="1" x14ac:dyDescent="0.25">
      <c r="A2937" s="122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N2937" s="65"/>
      <c r="O2937" s="65"/>
      <c r="P2937" s="66"/>
      <c r="Q2937" s="31">
        <f t="shared" si="92"/>
        <v>9999</v>
      </c>
      <c r="R2937" s="31" t="str">
        <f t="shared" si="93"/>
        <v/>
      </c>
      <c r="S2937" s="29">
        <f>IF($Q2937&lt;Parâmetros!$E$19,$G2937-1,$G2937)</f>
        <v>0</v>
      </c>
    </row>
    <row r="2938" spans="1:19" ht="15" customHeight="1" x14ac:dyDescent="0.25">
      <c r="A2938" s="122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N2938" s="65"/>
      <c r="O2938" s="65"/>
      <c r="P2938" s="66"/>
      <c r="Q2938" s="31">
        <f t="shared" si="92"/>
        <v>9999</v>
      </c>
      <c r="R2938" s="31" t="str">
        <f t="shared" si="93"/>
        <v/>
      </c>
      <c r="S2938" s="29">
        <f>IF($Q2938&lt;Parâmetros!$E$19,$G2938-1,$G2938)</f>
        <v>0</v>
      </c>
    </row>
    <row r="2939" spans="1:19" ht="15" customHeight="1" x14ac:dyDescent="0.25">
      <c r="A2939" s="122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O2939" s="65"/>
      <c r="P2939" s="66"/>
      <c r="Q2939" s="31">
        <f t="shared" si="92"/>
        <v>9999</v>
      </c>
      <c r="R2939" s="31" t="str">
        <f t="shared" si="93"/>
        <v/>
      </c>
      <c r="S2939" s="29">
        <f>IF($Q2939&lt;Parâmetros!$E$19,$G2939-1,$G2939)</f>
        <v>0</v>
      </c>
    </row>
    <row r="2940" spans="1:19" ht="15" customHeight="1" x14ac:dyDescent="0.25">
      <c r="A2940" s="122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si="92"/>
        <v>9999</v>
      </c>
      <c r="R2940" s="31" t="str">
        <f t="shared" si="93"/>
        <v/>
      </c>
      <c r="S2940" s="29">
        <f>IF($Q2940&lt;Parâmetros!$E$19,$G2940-1,$G2940)</f>
        <v>0</v>
      </c>
    </row>
    <row r="2941" spans="1:19" ht="15" customHeight="1" x14ac:dyDescent="0.25">
      <c r="A2941" s="122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2"/>
        <v>9999</v>
      </c>
      <c r="R2941" s="31" t="str">
        <f t="shared" si="93"/>
        <v/>
      </c>
      <c r="S2941" s="29">
        <f>IF($Q2941&lt;Parâmetros!$E$19,$G2941-1,$G2941)</f>
        <v>0</v>
      </c>
    </row>
    <row r="2942" spans="1:19" ht="15" customHeight="1" x14ac:dyDescent="0.25">
      <c r="A2942" s="122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si="92"/>
        <v>9999</v>
      </c>
      <c r="R2942" s="31" t="str">
        <f t="shared" si="93"/>
        <v/>
      </c>
      <c r="S2942" s="29">
        <f>IF($Q2942&lt;Parâmetros!$E$19,$G2942-1,$G2942)</f>
        <v>0</v>
      </c>
    </row>
    <row r="2943" spans="1:19" ht="15" customHeight="1" x14ac:dyDescent="0.25">
      <c r="A2943" s="122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N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customHeight="1" x14ac:dyDescent="0.25">
      <c r="A2944" s="122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customHeight="1" x14ac:dyDescent="0.25">
      <c r="A2945" s="122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N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customHeight="1" x14ac:dyDescent="0.25">
      <c r="A2946" s="122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N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customHeight="1" x14ac:dyDescent="0.25">
      <c r="A2947" s="122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N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customHeight="1" x14ac:dyDescent="0.25">
      <c r="A2948" s="122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N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customHeight="1" x14ac:dyDescent="0.25">
      <c r="A2949" s="122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customHeight="1" x14ac:dyDescent="0.25">
      <c r="A2950" s="122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N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customHeight="1" x14ac:dyDescent="0.25">
      <c r="A2951" s="122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N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customHeight="1" x14ac:dyDescent="0.25">
      <c r="A2952" s="122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customHeight="1" x14ac:dyDescent="0.25">
      <c r="A2953" s="122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N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customHeight="1" x14ac:dyDescent="0.25">
      <c r="A2954" s="122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customHeight="1" x14ac:dyDescent="0.25">
      <c r="A2955" s="122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customHeight="1" x14ac:dyDescent="0.25">
      <c r="A2956" s="122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customHeight="1" x14ac:dyDescent="0.25">
      <c r="A2957" s="122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customHeight="1" x14ac:dyDescent="0.25">
      <c r="A2958" s="122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customHeight="1" x14ac:dyDescent="0.25">
      <c r="A2959" s="122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customHeight="1" x14ac:dyDescent="0.25">
      <c r="A2960" s="122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customHeight="1" x14ac:dyDescent="0.25">
      <c r="A2961" s="122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customHeight="1" x14ac:dyDescent="0.25">
      <c r="A2962" s="122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customHeight="1" x14ac:dyDescent="0.25">
      <c r="A2963" s="122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customHeight="1" x14ac:dyDescent="0.25">
      <c r="A2964" s="122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customHeight="1" x14ac:dyDescent="0.25">
      <c r="A2965" s="122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customHeight="1" x14ac:dyDescent="0.25">
      <c r="A2966" s="122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customHeight="1" x14ac:dyDescent="0.25">
      <c r="A2967" s="122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customHeight="1" x14ac:dyDescent="0.25">
      <c r="A2968" s="122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customHeight="1" x14ac:dyDescent="0.25">
      <c r="A2969" s="122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customHeight="1" x14ac:dyDescent="0.25">
      <c r="A2970" s="122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customHeight="1" x14ac:dyDescent="0.25">
      <c r="A2971" s="122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customHeight="1" x14ac:dyDescent="0.25">
      <c r="A2972" s="122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customHeight="1" x14ac:dyDescent="0.25">
      <c r="A2973" s="122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customHeight="1" x14ac:dyDescent="0.25">
      <c r="A2974" s="122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customHeight="1" x14ac:dyDescent="0.25">
      <c r="A2975" s="122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customHeight="1" x14ac:dyDescent="0.25">
      <c r="A2976" s="122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N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customHeight="1" x14ac:dyDescent="0.25">
      <c r="A2977" s="122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customHeight="1" x14ac:dyDescent="0.25">
      <c r="A2978" s="122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customHeight="1" x14ac:dyDescent="0.25">
      <c r="A2979" s="122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customHeight="1" x14ac:dyDescent="0.25">
      <c r="A2980" s="122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customHeight="1" x14ac:dyDescent="0.25">
      <c r="A2981" s="122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customHeight="1" x14ac:dyDescent="0.25">
      <c r="A2982" s="122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N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customHeight="1" x14ac:dyDescent="0.25">
      <c r="A2983" s="122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customHeight="1" x14ac:dyDescent="0.25">
      <c r="A2984" s="122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customHeight="1" x14ac:dyDescent="0.25">
      <c r="A2985" s="122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customHeight="1" x14ac:dyDescent="0.25">
      <c r="A2986" s="122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customHeight="1" x14ac:dyDescent="0.25">
      <c r="A2987" s="122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N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customHeight="1" x14ac:dyDescent="0.25">
      <c r="A2988" s="122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customHeight="1" x14ac:dyDescent="0.25">
      <c r="A2989" s="122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N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customHeight="1" x14ac:dyDescent="0.25">
      <c r="A2990" s="122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O2990" s="65"/>
      <c r="P2990" s="66"/>
      <c r="Q2990" s="31">
        <f t="shared" ref="Q2990:Q3053" si="94">IFERROR(VALUE(LEFT($J2990,2))*60+VALUE(MID($J2990,4,2)),9999)</f>
        <v>9999</v>
      </c>
      <c r="R2990" s="31" t="str">
        <f t="shared" ref="R2990:R3053" si="95">IFERROR(VALUE(LEFT($K2990,2))*60+VALUE(MID($K2990,4,2)),"")</f>
        <v/>
      </c>
      <c r="S2990" s="29">
        <f>IF($Q2990&lt;Parâmetros!$E$19,$G2990-1,$G2990)</f>
        <v>0</v>
      </c>
    </row>
    <row r="2991" spans="1:19" ht="15" customHeight="1" x14ac:dyDescent="0.25">
      <c r="A2991" s="122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si="94"/>
        <v>9999</v>
      </c>
      <c r="R2991" s="31" t="str">
        <f t="shared" si="95"/>
        <v/>
      </c>
      <c r="S2991" s="29">
        <f>IF($Q2991&lt;Parâmetros!$E$19,$G2991-1,$G2991)</f>
        <v>0</v>
      </c>
    </row>
    <row r="2992" spans="1:19" ht="15" customHeight="1" x14ac:dyDescent="0.25">
      <c r="A2992" s="122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4"/>
        <v>9999</v>
      </c>
      <c r="R2992" s="31" t="str">
        <f t="shared" si="95"/>
        <v/>
      </c>
      <c r="S2992" s="29">
        <f>IF($Q2992&lt;Parâmetros!$E$19,$G2992-1,$G2992)</f>
        <v>0</v>
      </c>
    </row>
    <row r="2993" spans="1:19" ht="15" customHeight="1" x14ac:dyDescent="0.25">
      <c r="A2993" s="122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4"/>
        <v>9999</v>
      </c>
      <c r="R2993" s="31" t="str">
        <f t="shared" si="95"/>
        <v/>
      </c>
      <c r="S2993" s="29">
        <f>IF($Q2993&lt;Parâmetros!$E$19,$G2993-1,$G2993)</f>
        <v>0</v>
      </c>
    </row>
    <row r="2994" spans="1:19" ht="15" customHeight="1" x14ac:dyDescent="0.25">
      <c r="A2994" s="122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O2994" s="65"/>
      <c r="P2994" s="66"/>
      <c r="Q2994" s="31">
        <f t="shared" si="94"/>
        <v>9999</v>
      </c>
      <c r="R2994" s="31" t="str">
        <f t="shared" si="95"/>
        <v/>
      </c>
      <c r="S2994" s="29">
        <f>IF($Q2994&lt;Parâmetros!$E$19,$G2994-1,$G2994)</f>
        <v>0</v>
      </c>
    </row>
    <row r="2995" spans="1:19" ht="15" customHeight="1" x14ac:dyDescent="0.25">
      <c r="A2995" s="122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4"/>
        <v>9999</v>
      </c>
      <c r="R2995" s="31" t="str">
        <f t="shared" si="95"/>
        <v/>
      </c>
      <c r="S2995" s="29">
        <f>IF($Q2995&lt;Parâmetros!$E$19,$G2995-1,$G2995)</f>
        <v>0</v>
      </c>
    </row>
    <row r="2996" spans="1:19" ht="15" customHeight="1" x14ac:dyDescent="0.25">
      <c r="A2996" s="122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N2996" s="65"/>
      <c r="O2996" s="65"/>
      <c r="P2996" s="66"/>
      <c r="Q2996" s="31">
        <f t="shared" si="94"/>
        <v>9999</v>
      </c>
      <c r="R2996" s="31" t="str">
        <f t="shared" si="95"/>
        <v/>
      </c>
      <c r="S2996" s="29">
        <f>IF($Q2996&lt;Parâmetros!$E$19,$G2996-1,$G2996)</f>
        <v>0</v>
      </c>
    </row>
    <row r="2997" spans="1:19" ht="15" customHeight="1" x14ac:dyDescent="0.25">
      <c r="A2997" s="122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4"/>
        <v>9999</v>
      </c>
      <c r="R2997" s="31" t="str">
        <f t="shared" si="95"/>
        <v/>
      </c>
      <c r="S2997" s="29">
        <f>IF($Q2997&lt;Parâmetros!$E$19,$G2997-1,$G2997)</f>
        <v>0</v>
      </c>
    </row>
    <row r="2998" spans="1:19" ht="15" customHeight="1" x14ac:dyDescent="0.25">
      <c r="A2998" s="122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O2998" s="65"/>
      <c r="P2998" s="66"/>
      <c r="Q2998" s="31">
        <f t="shared" si="94"/>
        <v>9999</v>
      </c>
      <c r="R2998" s="31" t="str">
        <f t="shared" si="95"/>
        <v/>
      </c>
      <c r="S2998" s="29">
        <f>IF($Q2998&lt;Parâmetros!$E$19,$G2998-1,$G2998)</f>
        <v>0</v>
      </c>
    </row>
    <row r="2999" spans="1:19" ht="15" customHeight="1" x14ac:dyDescent="0.25">
      <c r="A2999" s="122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O2999" s="65"/>
      <c r="P2999" s="66"/>
      <c r="Q2999" s="31">
        <f t="shared" si="94"/>
        <v>9999</v>
      </c>
      <c r="R2999" s="31" t="str">
        <f t="shared" si="95"/>
        <v/>
      </c>
      <c r="S2999" s="29">
        <f>IF($Q2999&lt;Parâmetros!$E$19,$G2999-1,$G2999)</f>
        <v>0</v>
      </c>
    </row>
    <row r="3000" spans="1:19" ht="15" customHeight="1" x14ac:dyDescent="0.25">
      <c r="A3000" s="122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N3000" s="65"/>
      <c r="O3000" s="65"/>
      <c r="P3000" s="66"/>
      <c r="Q3000" s="31">
        <f t="shared" si="94"/>
        <v>9999</v>
      </c>
      <c r="R3000" s="31" t="str">
        <f t="shared" si="95"/>
        <v/>
      </c>
      <c r="S3000" s="29">
        <f>IF($Q3000&lt;Parâmetros!$E$19,$G3000-1,$G3000)</f>
        <v>0</v>
      </c>
    </row>
    <row r="3001" spans="1:19" ht="15" customHeight="1" x14ac:dyDescent="0.25">
      <c r="A3001" s="122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N3001" s="65"/>
      <c r="O3001" s="65"/>
      <c r="P3001" s="66"/>
      <c r="Q3001" s="31">
        <f t="shared" si="94"/>
        <v>9999</v>
      </c>
      <c r="R3001" s="31" t="str">
        <f t="shared" si="95"/>
        <v/>
      </c>
      <c r="S3001" s="29">
        <f>IF($Q3001&lt;Parâmetros!$E$19,$G3001-1,$G3001)</f>
        <v>0</v>
      </c>
    </row>
    <row r="3002" spans="1:19" ht="15" customHeight="1" x14ac:dyDescent="0.25">
      <c r="A3002" s="122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4"/>
        <v>9999</v>
      </c>
      <c r="R3002" s="31" t="str">
        <f t="shared" si="95"/>
        <v/>
      </c>
      <c r="S3002" s="29">
        <f>IF($Q3002&lt;Parâmetros!$E$19,$G3002-1,$G3002)</f>
        <v>0</v>
      </c>
    </row>
    <row r="3003" spans="1:19" ht="15" customHeight="1" x14ac:dyDescent="0.25">
      <c r="A3003" s="122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O3003" s="65"/>
      <c r="P3003" s="66"/>
      <c r="Q3003" s="31">
        <f t="shared" si="94"/>
        <v>9999</v>
      </c>
      <c r="R3003" s="31" t="str">
        <f t="shared" si="95"/>
        <v/>
      </c>
      <c r="S3003" s="29">
        <f>IF($Q3003&lt;Parâmetros!$E$19,$G3003-1,$G3003)</f>
        <v>0</v>
      </c>
    </row>
    <row r="3004" spans="1:19" ht="15" customHeight="1" x14ac:dyDescent="0.25">
      <c r="A3004" s="122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si="94"/>
        <v>9999</v>
      </c>
      <c r="R3004" s="31" t="str">
        <f t="shared" si="95"/>
        <v/>
      </c>
      <c r="S3004" s="29">
        <f>IF($Q3004&lt;Parâmetros!$E$19,$G3004-1,$G3004)</f>
        <v>0</v>
      </c>
    </row>
    <row r="3005" spans="1:19" ht="15" customHeight="1" x14ac:dyDescent="0.25">
      <c r="A3005" s="122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4"/>
        <v>9999</v>
      </c>
      <c r="R3005" s="31" t="str">
        <f t="shared" si="95"/>
        <v/>
      </c>
      <c r="S3005" s="29">
        <f>IF($Q3005&lt;Parâmetros!$E$19,$G3005-1,$G3005)</f>
        <v>0</v>
      </c>
    </row>
    <row r="3006" spans="1:19" ht="15" customHeight="1" x14ac:dyDescent="0.25">
      <c r="A3006" s="122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N3006" s="65"/>
      <c r="O3006" s="65"/>
      <c r="P3006" s="66"/>
      <c r="Q3006" s="31">
        <f t="shared" si="94"/>
        <v>9999</v>
      </c>
      <c r="R3006" s="31" t="str">
        <f t="shared" si="95"/>
        <v/>
      </c>
      <c r="S3006" s="29">
        <f>IF($Q3006&lt;Parâmetros!$E$19,$G3006-1,$G3006)</f>
        <v>0</v>
      </c>
    </row>
    <row r="3007" spans="1:19" ht="15" customHeight="1" x14ac:dyDescent="0.25">
      <c r="A3007" s="122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N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customHeight="1" x14ac:dyDescent="0.25">
      <c r="A3008" s="122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N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customHeight="1" x14ac:dyDescent="0.25">
      <c r="A3009" s="122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customHeight="1" x14ac:dyDescent="0.25">
      <c r="A3010" s="122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customHeight="1" x14ac:dyDescent="0.25">
      <c r="A3011" s="122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customHeight="1" x14ac:dyDescent="0.25">
      <c r="A3012" s="122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customHeight="1" x14ac:dyDescent="0.25">
      <c r="A3013" s="122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customHeight="1" x14ac:dyDescent="0.25">
      <c r="A3014" s="122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customHeight="1" x14ac:dyDescent="0.25">
      <c r="A3015" s="122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customHeight="1" x14ac:dyDescent="0.25">
      <c r="A3016" s="122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customHeight="1" x14ac:dyDescent="0.25">
      <c r="A3017" s="122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customHeight="1" x14ac:dyDescent="0.25">
      <c r="A3018" s="122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customHeight="1" x14ac:dyDescent="0.25">
      <c r="A3019" s="122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customHeight="1" x14ac:dyDescent="0.25">
      <c r="A3020" s="122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N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customHeight="1" x14ac:dyDescent="0.25">
      <c r="A3021" s="122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customHeight="1" x14ac:dyDescent="0.25">
      <c r="A3022" s="122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N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customHeight="1" x14ac:dyDescent="0.25">
      <c r="A3023" s="122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customHeight="1" x14ac:dyDescent="0.25">
      <c r="A3024" s="122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customHeight="1" x14ac:dyDescent="0.25">
      <c r="A3025" s="122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customHeight="1" x14ac:dyDescent="0.25">
      <c r="A3026" s="122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N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customHeight="1" x14ac:dyDescent="0.25">
      <c r="A3027" s="122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N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customHeight="1" x14ac:dyDescent="0.25">
      <c r="A3028" s="122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customHeight="1" x14ac:dyDescent="0.25">
      <c r="A3029" s="122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customHeight="1" x14ac:dyDescent="0.25">
      <c r="A3030" s="122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customHeight="1" x14ac:dyDescent="0.25">
      <c r="A3031" s="122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customHeight="1" x14ac:dyDescent="0.25">
      <c r="A3032" s="122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customHeight="1" x14ac:dyDescent="0.25">
      <c r="A3033" s="122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N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customHeight="1" x14ac:dyDescent="0.25">
      <c r="A3034" s="122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customHeight="1" x14ac:dyDescent="0.25">
      <c r="A3035" s="122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N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customHeight="1" x14ac:dyDescent="0.25">
      <c r="A3036" s="122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N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customHeight="1" x14ac:dyDescent="0.25">
      <c r="A3037" s="122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customHeight="1" x14ac:dyDescent="0.25">
      <c r="A3038" s="122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N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customHeight="1" x14ac:dyDescent="0.25">
      <c r="A3039" s="122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customHeight="1" x14ac:dyDescent="0.25">
      <c r="A3040" s="122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customHeight="1" x14ac:dyDescent="0.25">
      <c r="A3041" s="122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customHeight="1" x14ac:dyDescent="0.25">
      <c r="A3042" s="122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N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customHeight="1" x14ac:dyDescent="0.25">
      <c r="A3043" s="122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customHeight="1" x14ac:dyDescent="0.25">
      <c r="A3044" s="122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customHeight="1" x14ac:dyDescent="0.25">
      <c r="A3045" s="122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customHeight="1" x14ac:dyDescent="0.25">
      <c r="A3046" s="122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customHeight="1" x14ac:dyDescent="0.25">
      <c r="A3047" s="122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customHeight="1" x14ac:dyDescent="0.25">
      <c r="A3048" s="122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N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customHeight="1" x14ac:dyDescent="0.25">
      <c r="A3049" s="122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N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customHeight="1" x14ac:dyDescent="0.25">
      <c r="A3050" s="122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N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customHeight="1" x14ac:dyDescent="0.25">
      <c r="A3051" s="122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N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customHeight="1" x14ac:dyDescent="0.25">
      <c r="A3052" s="122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customHeight="1" x14ac:dyDescent="0.25">
      <c r="A3053" s="122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customHeight="1" x14ac:dyDescent="0.25">
      <c r="A3054" s="122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N3054" s="65"/>
      <c r="O3054" s="65"/>
      <c r="P3054" s="66"/>
      <c r="Q3054" s="31">
        <f t="shared" ref="Q3054:Q3117" si="96">IFERROR(VALUE(LEFT($J3054,2))*60+VALUE(MID($J3054,4,2)),9999)</f>
        <v>9999</v>
      </c>
      <c r="R3054" s="31" t="str">
        <f t="shared" ref="R3054:R3117" si="97">IFERROR(VALUE(LEFT($K3054,2))*60+VALUE(MID($K3054,4,2)),"")</f>
        <v/>
      </c>
      <c r="S3054" s="29">
        <f>IF($Q3054&lt;Parâmetros!$E$19,$G3054-1,$G3054)</f>
        <v>0</v>
      </c>
    </row>
    <row r="3055" spans="1:19" ht="15" customHeight="1" x14ac:dyDescent="0.25">
      <c r="A3055" s="122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N3055" s="65"/>
      <c r="O3055" s="65"/>
      <c r="P3055" s="66"/>
      <c r="Q3055" s="31">
        <f t="shared" si="96"/>
        <v>9999</v>
      </c>
      <c r="R3055" s="31" t="str">
        <f t="shared" si="97"/>
        <v/>
      </c>
      <c r="S3055" s="29">
        <f>IF($Q3055&lt;Parâmetros!$E$19,$G3055-1,$G3055)</f>
        <v>0</v>
      </c>
    </row>
    <row r="3056" spans="1:19" ht="15" customHeight="1" x14ac:dyDescent="0.25">
      <c r="A3056" s="122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N3056" s="65"/>
      <c r="O3056" s="65"/>
      <c r="P3056" s="66"/>
      <c r="Q3056" s="31">
        <f t="shared" si="96"/>
        <v>9999</v>
      </c>
      <c r="R3056" s="31" t="str">
        <f t="shared" si="97"/>
        <v/>
      </c>
      <c r="S3056" s="29">
        <f>IF($Q3056&lt;Parâmetros!$E$19,$G3056-1,$G3056)</f>
        <v>0</v>
      </c>
    </row>
    <row r="3057" spans="1:19" ht="15" customHeight="1" x14ac:dyDescent="0.25">
      <c r="A3057" s="122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6"/>
        <v>9999</v>
      </c>
      <c r="R3057" s="31" t="str">
        <f t="shared" si="97"/>
        <v/>
      </c>
      <c r="S3057" s="29">
        <f>IF($Q3057&lt;Parâmetros!$E$19,$G3057-1,$G3057)</f>
        <v>0</v>
      </c>
    </row>
    <row r="3058" spans="1:19" ht="15" customHeight="1" x14ac:dyDescent="0.25">
      <c r="A3058" s="122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si="96"/>
        <v>9999</v>
      </c>
      <c r="R3058" s="31" t="str">
        <f t="shared" si="97"/>
        <v/>
      </c>
      <c r="S3058" s="29">
        <f>IF($Q3058&lt;Parâmetros!$E$19,$G3058-1,$G3058)</f>
        <v>0</v>
      </c>
    </row>
    <row r="3059" spans="1:19" ht="15" customHeight="1" x14ac:dyDescent="0.25">
      <c r="A3059" s="122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O3059" s="65"/>
      <c r="P3059" s="66"/>
      <c r="Q3059" s="31">
        <f t="shared" si="96"/>
        <v>9999</v>
      </c>
      <c r="R3059" s="31" t="str">
        <f t="shared" si="97"/>
        <v/>
      </c>
      <c r="S3059" s="29">
        <f>IF($Q3059&lt;Parâmetros!$E$19,$G3059-1,$G3059)</f>
        <v>0</v>
      </c>
    </row>
    <row r="3060" spans="1:19" ht="15" customHeight="1" x14ac:dyDescent="0.25">
      <c r="A3060" s="122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6"/>
        <v>9999</v>
      </c>
      <c r="R3060" s="31" t="str">
        <f t="shared" si="97"/>
        <v/>
      </c>
      <c r="S3060" s="29">
        <f>IF($Q3060&lt;Parâmetros!$E$19,$G3060-1,$G3060)</f>
        <v>0</v>
      </c>
    </row>
    <row r="3061" spans="1:19" ht="15" customHeight="1" x14ac:dyDescent="0.25">
      <c r="A3061" s="122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6"/>
        <v>9999</v>
      </c>
      <c r="R3061" s="31" t="str">
        <f t="shared" si="97"/>
        <v/>
      </c>
      <c r="S3061" s="29">
        <f>IF($Q3061&lt;Parâmetros!$E$19,$G3061-1,$G3061)</f>
        <v>0</v>
      </c>
    </row>
    <row r="3062" spans="1:19" ht="15" customHeight="1" x14ac:dyDescent="0.25">
      <c r="A3062" s="122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6"/>
        <v>9999</v>
      </c>
      <c r="R3062" s="31" t="str">
        <f t="shared" si="97"/>
        <v/>
      </c>
      <c r="S3062" s="29">
        <f>IF($Q3062&lt;Parâmetros!$E$19,$G3062-1,$G3062)</f>
        <v>0</v>
      </c>
    </row>
    <row r="3063" spans="1:19" ht="15" customHeight="1" x14ac:dyDescent="0.25">
      <c r="A3063" s="122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O3063" s="65"/>
      <c r="P3063" s="66"/>
      <c r="Q3063" s="31">
        <f t="shared" si="96"/>
        <v>9999</v>
      </c>
      <c r="R3063" s="31" t="str">
        <f t="shared" si="97"/>
        <v/>
      </c>
      <c r="S3063" s="29">
        <f>IF($Q3063&lt;Parâmetros!$E$19,$G3063-1,$G3063)</f>
        <v>0</v>
      </c>
    </row>
    <row r="3064" spans="1:19" ht="15" customHeight="1" x14ac:dyDescent="0.25">
      <c r="A3064" s="122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6"/>
        <v>9999</v>
      </c>
      <c r="R3064" s="31" t="str">
        <f t="shared" si="97"/>
        <v/>
      </c>
      <c r="S3064" s="29">
        <f>IF($Q3064&lt;Parâmetros!$E$19,$G3064-1,$G3064)</f>
        <v>0</v>
      </c>
    </row>
    <row r="3065" spans="1:19" ht="15" customHeight="1" x14ac:dyDescent="0.25">
      <c r="A3065" s="122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O3065" s="65"/>
      <c r="P3065" s="66"/>
      <c r="Q3065" s="31">
        <f t="shared" si="96"/>
        <v>9999</v>
      </c>
      <c r="R3065" s="31" t="str">
        <f t="shared" si="97"/>
        <v/>
      </c>
      <c r="S3065" s="29">
        <f>IF($Q3065&lt;Parâmetros!$E$19,$G3065-1,$G3065)</f>
        <v>0</v>
      </c>
    </row>
    <row r="3066" spans="1:19" ht="15" customHeight="1" x14ac:dyDescent="0.25">
      <c r="A3066" s="122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O3066" s="65"/>
      <c r="P3066" s="66"/>
      <c r="Q3066" s="31">
        <f t="shared" si="96"/>
        <v>9999</v>
      </c>
      <c r="R3066" s="31" t="str">
        <f t="shared" si="97"/>
        <v/>
      </c>
      <c r="S3066" s="29">
        <f>IF($Q3066&lt;Parâmetros!$E$19,$G3066-1,$G3066)</f>
        <v>0</v>
      </c>
    </row>
    <row r="3067" spans="1:19" ht="15" customHeight="1" x14ac:dyDescent="0.25">
      <c r="A3067" s="122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6"/>
        <v>9999</v>
      </c>
      <c r="R3067" s="31" t="str">
        <f t="shared" si="97"/>
        <v/>
      </c>
      <c r="S3067" s="29">
        <f>IF($Q3067&lt;Parâmetros!$E$19,$G3067-1,$G3067)</f>
        <v>0</v>
      </c>
    </row>
    <row r="3068" spans="1:19" ht="15" customHeight="1" x14ac:dyDescent="0.25">
      <c r="A3068" s="122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O3068" s="65"/>
      <c r="P3068" s="66"/>
      <c r="Q3068" s="31">
        <f t="shared" si="96"/>
        <v>9999</v>
      </c>
      <c r="R3068" s="31" t="str">
        <f t="shared" si="97"/>
        <v/>
      </c>
      <c r="S3068" s="29">
        <f>IF($Q3068&lt;Parâmetros!$E$19,$G3068-1,$G3068)</f>
        <v>0</v>
      </c>
    </row>
    <row r="3069" spans="1:19" ht="15" customHeight="1" x14ac:dyDescent="0.25">
      <c r="A3069" s="122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N3069" s="65"/>
      <c r="O3069" s="65"/>
      <c r="P3069" s="66"/>
      <c r="Q3069" s="31">
        <f t="shared" si="96"/>
        <v>9999</v>
      </c>
      <c r="R3069" s="31" t="str">
        <f t="shared" si="97"/>
        <v/>
      </c>
      <c r="S3069" s="29">
        <f>IF($Q3069&lt;Parâmetros!$E$19,$G3069-1,$G3069)</f>
        <v>0</v>
      </c>
    </row>
    <row r="3070" spans="1:19" ht="15" customHeight="1" x14ac:dyDescent="0.25">
      <c r="A3070" s="122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N3070" s="65"/>
      <c r="O3070" s="65"/>
      <c r="P3070" s="66"/>
      <c r="Q3070" s="31">
        <f t="shared" si="96"/>
        <v>9999</v>
      </c>
      <c r="R3070" s="31" t="str">
        <f t="shared" si="97"/>
        <v/>
      </c>
      <c r="S3070" s="29">
        <f>IF($Q3070&lt;Parâmetros!$E$19,$G3070-1,$G3070)</f>
        <v>0</v>
      </c>
    </row>
    <row r="3071" spans="1:19" ht="15" customHeight="1" x14ac:dyDescent="0.25">
      <c r="A3071" s="122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customHeight="1" x14ac:dyDescent="0.25">
      <c r="A3072" s="122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customHeight="1" x14ac:dyDescent="0.25">
      <c r="A3073" s="122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customHeight="1" x14ac:dyDescent="0.25">
      <c r="A3074" s="122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N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customHeight="1" x14ac:dyDescent="0.25">
      <c r="A3075" s="122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customHeight="1" x14ac:dyDescent="0.25">
      <c r="A3076" s="122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customHeight="1" x14ac:dyDescent="0.25">
      <c r="A3077" s="122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N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customHeight="1" x14ac:dyDescent="0.25">
      <c r="A3078" s="122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customHeight="1" x14ac:dyDescent="0.25">
      <c r="A3079" s="122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N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customHeight="1" x14ac:dyDescent="0.25">
      <c r="A3080" s="122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customHeight="1" x14ac:dyDescent="0.25">
      <c r="A3081" s="122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customHeight="1" x14ac:dyDescent="0.25">
      <c r="A3082" s="122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customHeight="1" x14ac:dyDescent="0.25">
      <c r="A3083" s="122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customHeight="1" x14ac:dyDescent="0.25">
      <c r="A3084" s="122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N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customHeight="1" x14ac:dyDescent="0.25">
      <c r="A3085" s="122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customHeight="1" x14ac:dyDescent="0.25">
      <c r="A3086" s="122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customHeight="1" x14ac:dyDescent="0.25">
      <c r="A3087" s="122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N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customHeight="1" x14ac:dyDescent="0.25">
      <c r="A3088" s="122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N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customHeight="1" x14ac:dyDescent="0.25">
      <c r="A3089" s="122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customHeight="1" x14ac:dyDescent="0.25">
      <c r="A3090" s="122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customHeight="1" x14ac:dyDescent="0.25">
      <c r="A3091" s="122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customHeight="1" x14ac:dyDescent="0.25">
      <c r="A3092" s="122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customHeight="1" x14ac:dyDescent="0.25">
      <c r="A3093" s="122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customHeight="1" x14ac:dyDescent="0.25">
      <c r="A3094" s="122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customHeight="1" x14ac:dyDescent="0.25">
      <c r="A3095" s="122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customHeight="1" x14ac:dyDescent="0.25">
      <c r="A3096" s="122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customHeight="1" x14ac:dyDescent="0.25">
      <c r="A3097" s="122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customHeight="1" x14ac:dyDescent="0.25">
      <c r="A3098" s="122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customHeight="1" x14ac:dyDescent="0.25">
      <c r="A3099" s="122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N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customHeight="1" x14ac:dyDescent="0.25">
      <c r="A3100" s="122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customHeight="1" x14ac:dyDescent="0.25">
      <c r="A3101" s="122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customHeight="1" x14ac:dyDescent="0.25">
      <c r="A3102" s="122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N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customHeight="1" x14ac:dyDescent="0.25">
      <c r="A3103" s="122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N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customHeight="1" x14ac:dyDescent="0.25">
      <c r="A3104" s="122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customHeight="1" x14ac:dyDescent="0.25">
      <c r="A3105" s="122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N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customHeight="1" x14ac:dyDescent="0.25">
      <c r="A3106" s="122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customHeight="1" x14ac:dyDescent="0.25">
      <c r="A3107" s="122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customHeight="1" x14ac:dyDescent="0.25">
      <c r="A3108" s="122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customHeight="1" x14ac:dyDescent="0.25">
      <c r="A3109" s="122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customHeight="1" x14ac:dyDescent="0.25">
      <c r="A3110" s="122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customHeight="1" x14ac:dyDescent="0.25">
      <c r="A3111" s="122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customHeight="1" x14ac:dyDescent="0.25">
      <c r="A3112" s="122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customHeight="1" x14ac:dyDescent="0.25">
      <c r="A3113" s="122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N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customHeight="1" x14ac:dyDescent="0.25">
      <c r="A3114" s="122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customHeight="1" x14ac:dyDescent="0.25">
      <c r="A3115" s="122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N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customHeight="1" x14ac:dyDescent="0.25">
      <c r="A3116" s="122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customHeight="1" x14ac:dyDescent="0.25">
      <c r="A3117" s="122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customHeight="1" x14ac:dyDescent="0.25">
      <c r="A3118" s="122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ref="Q3118:Q3181" si="98">IFERROR(VALUE(LEFT($J3118,2))*60+VALUE(MID($J3118,4,2)),9999)</f>
        <v>9999</v>
      </c>
      <c r="R3118" s="31" t="str">
        <f t="shared" ref="R3118:R3181" si="99">IFERROR(VALUE(LEFT($K3118,2))*60+VALUE(MID($K3118,4,2)),"")</f>
        <v/>
      </c>
      <c r="S3118" s="29">
        <f>IF($Q3118&lt;Parâmetros!$E$19,$G3118-1,$G3118)</f>
        <v>0</v>
      </c>
    </row>
    <row r="3119" spans="1:19" ht="15" customHeight="1" x14ac:dyDescent="0.25">
      <c r="A3119" s="122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si="98"/>
        <v>9999</v>
      </c>
      <c r="R3119" s="31" t="str">
        <f t="shared" si="99"/>
        <v/>
      </c>
      <c r="S3119" s="29">
        <f>IF($Q3119&lt;Parâmetros!$E$19,$G3119-1,$G3119)</f>
        <v>0</v>
      </c>
    </row>
    <row r="3120" spans="1:19" ht="15" customHeight="1" x14ac:dyDescent="0.25">
      <c r="A3120" s="122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8"/>
        <v>9999</v>
      </c>
      <c r="R3120" s="31" t="str">
        <f t="shared" si="99"/>
        <v/>
      </c>
      <c r="S3120" s="29">
        <f>IF($Q3120&lt;Parâmetros!$E$19,$G3120-1,$G3120)</f>
        <v>0</v>
      </c>
    </row>
    <row r="3121" spans="1:19" ht="15" customHeight="1" x14ac:dyDescent="0.25">
      <c r="A3121" s="122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8"/>
        <v>9999</v>
      </c>
      <c r="R3121" s="31" t="str">
        <f t="shared" si="99"/>
        <v/>
      </c>
      <c r="S3121" s="29">
        <f>IF($Q3121&lt;Parâmetros!$E$19,$G3121-1,$G3121)</f>
        <v>0</v>
      </c>
    </row>
    <row r="3122" spans="1:19" ht="15" customHeight="1" x14ac:dyDescent="0.25">
      <c r="A3122" s="122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8"/>
        <v>9999</v>
      </c>
      <c r="R3122" s="31" t="str">
        <f t="shared" si="99"/>
        <v/>
      </c>
      <c r="S3122" s="29">
        <f>IF($Q3122&lt;Parâmetros!$E$19,$G3122-1,$G3122)</f>
        <v>0</v>
      </c>
    </row>
    <row r="3123" spans="1:19" ht="15" customHeight="1" x14ac:dyDescent="0.25">
      <c r="A3123" s="122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98"/>
        <v>9999</v>
      </c>
      <c r="R3123" s="31" t="str">
        <f t="shared" si="99"/>
        <v/>
      </c>
      <c r="S3123" s="29">
        <f>IF($Q3123&lt;Parâmetros!$E$19,$G3123-1,$G3123)</f>
        <v>0</v>
      </c>
    </row>
    <row r="3124" spans="1:19" ht="15" customHeight="1" x14ac:dyDescent="0.25">
      <c r="A3124" s="122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O3124" s="65"/>
      <c r="P3124" s="66"/>
      <c r="Q3124" s="31">
        <f t="shared" si="98"/>
        <v>9999</v>
      </c>
      <c r="R3124" s="31" t="str">
        <f t="shared" si="99"/>
        <v/>
      </c>
      <c r="S3124" s="29">
        <f>IF($Q3124&lt;Parâmetros!$E$19,$G3124-1,$G3124)</f>
        <v>0</v>
      </c>
    </row>
    <row r="3125" spans="1:19" ht="15" customHeight="1" x14ac:dyDescent="0.25">
      <c r="A3125" s="122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O3125" s="65"/>
      <c r="P3125" s="66"/>
      <c r="Q3125" s="31">
        <f t="shared" si="98"/>
        <v>9999</v>
      </c>
      <c r="R3125" s="31" t="str">
        <f t="shared" si="99"/>
        <v/>
      </c>
      <c r="S3125" s="29">
        <f>IF($Q3125&lt;Parâmetros!$E$19,$G3125-1,$G3125)</f>
        <v>0</v>
      </c>
    </row>
    <row r="3126" spans="1:19" ht="15" customHeight="1" x14ac:dyDescent="0.25">
      <c r="A3126" s="122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O3126" s="65"/>
      <c r="P3126" s="66"/>
      <c r="Q3126" s="31">
        <f t="shared" si="98"/>
        <v>9999</v>
      </c>
      <c r="R3126" s="31" t="str">
        <f t="shared" si="99"/>
        <v/>
      </c>
      <c r="S3126" s="29">
        <f>IF($Q3126&lt;Parâmetros!$E$19,$G3126-1,$G3126)</f>
        <v>0</v>
      </c>
    </row>
    <row r="3127" spans="1:19" ht="15" customHeight="1" x14ac:dyDescent="0.25">
      <c r="A3127" s="122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N3127" s="65"/>
      <c r="O3127" s="65"/>
      <c r="P3127" s="66"/>
      <c r="Q3127" s="31">
        <f t="shared" si="98"/>
        <v>9999</v>
      </c>
      <c r="R3127" s="31" t="str">
        <f t="shared" si="99"/>
        <v/>
      </c>
      <c r="S3127" s="29">
        <f>IF($Q3127&lt;Parâmetros!$E$19,$G3127-1,$G3127)</f>
        <v>0</v>
      </c>
    </row>
    <row r="3128" spans="1:19" ht="15" customHeight="1" x14ac:dyDescent="0.25">
      <c r="A3128" s="122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N3128" s="65"/>
      <c r="O3128" s="65"/>
      <c r="P3128" s="66"/>
      <c r="Q3128" s="31">
        <f t="shared" si="98"/>
        <v>9999</v>
      </c>
      <c r="R3128" s="31" t="str">
        <f t="shared" si="99"/>
        <v/>
      </c>
      <c r="S3128" s="29">
        <f>IF($Q3128&lt;Parâmetros!$E$19,$G3128-1,$G3128)</f>
        <v>0</v>
      </c>
    </row>
    <row r="3129" spans="1:19" ht="15" customHeight="1" x14ac:dyDescent="0.25">
      <c r="A3129" s="122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8"/>
        <v>9999</v>
      </c>
      <c r="R3129" s="31" t="str">
        <f t="shared" si="99"/>
        <v/>
      </c>
      <c r="S3129" s="29">
        <f>IF($Q3129&lt;Parâmetros!$E$19,$G3129-1,$G3129)</f>
        <v>0</v>
      </c>
    </row>
    <row r="3130" spans="1:19" ht="15" customHeight="1" x14ac:dyDescent="0.25">
      <c r="A3130" s="122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N3130" s="65"/>
      <c r="O3130" s="65"/>
      <c r="P3130" s="66"/>
      <c r="Q3130" s="31">
        <f t="shared" si="98"/>
        <v>9999</v>
      </c>
      <c r="R3130" s="31" t="str">
        <f t="shared" si="99"/>
        <v/>
      </c>
      <c r="S3130" s="29">
        <f>IF($Q3130&lt;Parâmetros!$E$19,$G3130-1,$G3130)</f>
        <v>0</v>
      </c>
    </row>
    <row r="3131" spans="1:19" ht="15" customHeight="1" x14ac:dyDescent="0.25">
      <c r="A3131" s="122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8"/>
        <v>9999</v>
      </c>
      <c r="R3131" s="31" t="str">
        <f t="shared" si="99"/>
        <v/>
      </c>
      <c r="S3131" s="29">
        <f>IF($Q3131&lt;Parâmetros!$E$19,$G3131-1,$G3131)</f>
        <v>0</v>
      </c>
    </row>
    <row r="3132" spans="1:19" ht="15" customHeight="1" x14ac:dyDescent="0.25">
      <c r="A3132" s="122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si="98"/>
        <v>9999</v>
      </c>
      <c r="R3132" s="31" t="str">
        <f t="shared" si="99"/>
        <v/>
      </c>
      <c r="S3132" s="29">
        <f>IF($Q3132&lt;Parâmetros!$E$19,$G3132-1,$G3132)</f>
        <v>0</v>
      </c>
    </row>
    <row r="3133" spans="1:19" ht="15" customHeight="1" x14ac:dyDescent="0.25">
      <c r="A3133" s="122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8"/>
        <v>9999</v>
      </c>
      <c r="R3133" s="31" t="str">
        <f t="shared" si="99"/>
        <v/>
      </c>
      <c r="S3133" s="29">
        <f>IF($Q3133&lt;Parâmetros!$E$19,$G3133-1,$G3133)</f>
        <v>0</v>
      </c>
    </row>
    <row r="3134" spans="1:19" ht="15" customHeight="1" x14ac:dyDescent="0.25">
      <c r="A3134" s="122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O3134" s="65"/>
      <c r="P3134" s="66"/>
      <c r="Q3134" s="31">
        <f t="shared" si="98"/>
        <v>9999</v>
      </c>
      <c r="R3134" s="31" t="str">
        <f t="shared" si="99"/>
        <v/>
      </c>
      <c r="S3134" s="29">
        <f>IF($Q3134&lt;Parâmetros!$E$19,$G3134-1,$G3134)</f>
        <v>0</v>
      </c>
    </row>
    <row r="3135" spans="1:19" ht="15" customHeight="1" x14ac:dyDescent="0.25">
      <c r="A3135" s="122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N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customHeight="1" x14ac:dyDescent="0.25">
      <c r="A3136" s="122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customHeight="1" x14ac:dyDescent="0.25">
      <c r="A3137" s="122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N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customHeight="1" x14ac:dyDescent="0.25">
      <c r="A3138" s="122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customHeight="1" x14ac:dyDescent="0.25">
      <c r="A3139" s="122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customHeight="1" x14ac:dyDescent="0.25">
      <c r="A3140" s="122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N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customHeight="1" x14ac:dyDescent="0.25">
      <c r="A3141" s="122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N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customHeight="1" x14ac:dyDescent="0.25">
      <c r="A3142" s="122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customHeight="1" x14ac:dyDescent="0.25">
      <c r="A3143" s="122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customHeight="1" x14ac:dyDescent="0.25">
      <c r="A3144" s="122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customHeight="1" x14ac:dyDescent="0.25">
      <c r="A3145" s="122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customHeight="1" x14ac:dyDescent="0.25">
      <c r="A3146" s="122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customHeight="1" x14ac:dyDescent="0.25">
      <c r="A3147" s="122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customHeight="1" x14ac:dyDescent="0.25">
      <c r="A3148" s="122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customHeight="1" x14ac:dyDescent="0.25">
      <c r="A3149" s="122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customHeight="1" x14ac:dyDescent="0.25">
      <c r="A3150" s="122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customHeight="1" x14ac:dyDescent="0.25">
      <c r="A3151" s="122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customHeight="1" x14ac:dyDescent="0.25">
      <c r="A3152" s="122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customHeight="1" x14ac:dyDescent="0.25">
      <c r="A3153" s="122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N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customHeight="1" x14ac:dyDescent="0.25">
      <c r="A3154" s="122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customHeight="1" x14ac:dyDescent="0.25">
      <c r="A3155" s="122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customHeight="1" x14ac:dyDescent="0.25">
      <c r="A3156" s="122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customHeight="1" x14ac:dyDescent="0.25">
      <c r="A3157" s="122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N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customHeight="1" x14ac:dyDescent="0.25">
      <c r="A3158" s="122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customHeight="1" x14ac:dyDescent="0.25">
      <c r="A3159" s="122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N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customHeight="1" x14ac:dyDescent="0.25">
      <c r="A3160" s="122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customHeight="1" x14ac:dyDescent="0.25">
      <c r="A3161" s="122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customHeight="1" x14ac:dyDescent="0.25">
      <c r="A3162" s="122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customHeight="1" x14ac:dyDescent="0.25">
      <c r="A3163" s="122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customHeight="1" x14ac:dyDescent="0.25">
      <c r="A3164" s="122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customHeight="1" x14ac:dyDescent="0.25">
      <c r="A3165" s="122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customHeight="1" x14ac:dyDescent="0.25">
      <c r="A3166" s="122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customHeight="1" x14ac:dyDescent="0.25">
      <c r="A3167" s="122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customHeight="1" x14ac:dyDescent="0.25">
      <c r="A3168" s="122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customHeight="1" x14ac:dyDescent="0.25">
      <c r="A3169" s="122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customHeight="1" x14ac:dyDescent="0.25">
      <c r="A3170" s="122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customHeight="1" x14ac:dyDescent="0.25">
      <c r="A3171" s="122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customHeight="1" x14ac:dyDescent="0.25">
      <c r="A3172" s="122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customHeight="1" x14ac:dyDescent="0.25">
      <c r="A3173" s="122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customHeight="1" x14ac:dyDescent="0.25">
      <c r="A3174" s="122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customHeight="1" x14ac:dyDescent="0.25">
      <c r="A3175" s="122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customHeight="1" x14ac:dyDescent="0.25">
      <c r="A3176" s="122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N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customHeight="1" x14ac:dyDescent="0.25">
      <c r="A3177" s="122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customHeight="1" x14ac:dyDescent="0.25">
      <c r="A3178" s="122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N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customHeight="1" x14ac:dyDescent="0.25">
      <c r="A3179" s="122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customHeight="1" x14ac:dyDescent="0.25">
      <c r="A3180" s="122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customHeight="1" x14ac:dyDescent="0.25">
      <c r="A3181" s="122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customHeight="1" x14ac:dyDescent="0.25">
      <c r="A3182" s="122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O3182" s="65"/>
      <c r="P3182" s="66"/>
      <c r="Q3182" s="31">
        <f t="shared" ref="Q3182:Q3245" si="100">IFERROR(VALUE(LEFT($J3182,2))*60+VALUE(MID($J3182,4,2)),9999)</f>
        <v>9999</v>
      </c>
      <c r="R3182" s="31" t="str">
        <f t="shared" ref="R3182:R3245" si="101">IFERROR(VALUE(LEFT($K3182,2))*60+VALUE(MID($K3182,4,2)),"")</f>
        <v/>
      </c>
      <c r="S3182" s="29">
        <f>IF($Q3182&lt;Parâmetros!$E$19,$G3182-1,$G3182)</f>
        <v>0</v>
      </c>
    </row>
    <row r="3183" spans="1:19" ht="15" customHeight="1" x14ac:dyDescent="0.25">
      <c r="A3183" s="122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O3183" s="65"/>
      <c r="P3183" s="66"/>
      <c r="Q3183" s="31">
        <f t="shared" si="100"/>
        <v>9999</v>
      </c>
      <c r="R3183" s="31" t="str">
        <f t="shared" si="101"/>
        <v/>
      </c>
      <c r="S3183" s="29">
        <f>IF($Q3183&lt;Parâmetros!$E$19,$G3183-1,$G3183)</f>
        <v>0</v>
      </c>
    </row>
    <row r="3184" spans="1:19" ht="15" customHeight="1" x14ac:dyDescent="0.25">
      <c r="A3184" s="122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O3184" s="65"/>
      <c r="P3184" s="66"/>
      <c r="Q3184" s="31">
        <f t="shared" si="100"/>
        <v>9999</v>
      </c>
      <c r="R3184" s="31" t="str">
        <f t="shared" si="101"/>
        <v/>
      </c>
      <c r="S3184" s="29">
        <f>IF($Q3184&lt;Parâmetros!$E$19,$G3184-1,$G3184)</f>
        <v>0</v>
      </c>
    </row>
    <row r="3185" spans="1:19" ht="15" customHeight="1" x14ac:dyDescent="0.25">
      <c r="A3185" s="122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O3185" s="65"/>
      <c r="P3185" s="66"/>
      <c r="Q3185" s="31">
        <f t="shared" si="100"/>
        <v>9999</v>
      </c>
      <c r="R3185" s="31" t="str">
        <f t="shared" si="101"/>
        <v/>
      </c>
      <c r="S3185" s="29">
        <f>IF($Q3185&lt;Parâmetros!$E$19,$G3185-1,$G3185)</f>
        <v>0</v>
      </c>
    </row>
    <row r="3186" spans="1:19" ht="15" customHeight="1" x14ac:dyDescent="0.25">
      <c r="A3186" s="122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O3186" s="65"/>
      <c r="P3186" s="66"/>
      <c r="Q3186" s="31">
        <f t="shared" si="100"/>
        <v>9999</v>
      </c>
      <c r="R3186" s="31" t="str">
        <f t="shared" si="101"/>
        <v/>
      </c>
      <c r="S3186" s="29">
        <f>IF($Q3186&lt;Parâmetros!$E$19,$G3186-1,$G3186)</f>
        <v>0</v>
      </c>
    </row>
    <row r="3187" spans="1:19" ht="15" customHeight="1" x14ac:dyDescent="0.25">
      <c r="A3187" s="122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100"/>
        <v>9999</v>
      </c>
      <c r="R3187" s="31" t="str">
        <f t="shared" si="101"/>
        <v/>
      </c>
      <c r="S3187" s="29">
        <f>IF($Q3187&lt;Parâmetros!$E$19,$G3187-1,$G3187)</f>
        <v>0</v>
      </c>
    </row>
    <row r="3188" spans="1:19" ht="15" customHeight="1" x14ac:dyDescent="0.25">
      <c r="A3188" s="122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O3188" s="65"/>
      <c r="P3188" s="66"/>
      <c r="Q3188" s="31">
        <f t="shared" si="100"/>
        <v>9999</v>
      </c>
      <c r="R3188" s="31" t="str">
        <f t="shared" si="101"/>
        <v/>
      </c>
      <c r="S3188" s="29">
        <f>IF($Q3188&lt;Parâmetros!$E$19,$G3188-1,$G3188)</f>
        <v>0</v>
      </c>
    </row>
    <row r="3189" spans="1:19" ht="15" customHeight="1" x14ac:dyDescent="0.25">
      <c r="A3189" s="122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O3189" s="65"/>
      <c r="P3189" s="66"/>
      <c r="Q3189" s="31">
        <f t="shared" si="100"/>
        <v>9999</v>
      </c>
      <c r="R3189" s="31" t="str">
        <f t="shared" si="101"/>
        <v/>
      </c>
      <c r="S3189" s="29">
        <f>IF($Q3189&lt;Parâmetros!$E$19,$G3189-1,$G3189)</f>
        <v>0</v>
      </c>
    </row>
    <row r="3190" spans="1:19" ht="15" customHeight="1" x14ac:dyDescent="0.25">
      <c r="A3190" s="122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O3190" s="65"/>
      <c r="P3190" s="66"/>
      <c r="Q3190" s="31">
        <f t="shared" si="100"/>
        <v>9999</v>
      </c>
      <c r="R3190" s="31" t="str">
        <f t="shared" si="101"/>
        <v/>
      </c>
      <c r="S3190" s="29">
        <f>IF($Q3190&lt;Parâmetros!$E$19,$G3190-1,$G3190)</f>
        <v>0</v>
      </c>
    </row>
    <row r="3191" spans="1:19" ht="15" customHeight="1" x14ac:dyDescent="0.25">
      <c r="A3191" s="122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O3191" s="65"/>
      <c r="P3191" s="66"/>
      <c r="Q3191" s="31">
        <f t="shared" si="100"/>
        <v>9999</v>
      </c>
      <c r="R3191" s="31" t="str">
        <f t="shared" si="101"/>
        <v/>
      </c>
      <c r="S3191" s="29">
        <f>IF($Q3191&lt;Parâmetros!$E$19,$G3191-1,$G3191)</f>
        <v>0</v>
      </c>
    </row>
    <row r="3192" spans="1:19" ht="15" customHeight="1" x14ac:dyDescent="0.25">
      <c r="A3192" s="122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O3192" s="65"/>
      <c r="P3192" s="66"/>
      <c r="Q3192" s="31">
        <f t="shared" si="100"/>
        <v>9999</v>
      </c>
      <c r="R3192" s="31" t="str">
        <f t="shared" si="101"/>
        <v/>
      </c>
      <c r="S3192" s="29">
        <f>IF($Q3192&lt;Parâmetros!$E$19,$G3192-1,$G3192)</f>
        <v>0</v>
      </c>
    </row>
    <row r="3193" spans="1:19" ht="15" customHeight="1" x14ac:dyDescent="0.25">
      <c r="A3193" s="122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O3193" s="65"/>
      <c r="P3193" s="66"/>
      <c r="Q3193" s="31">
        <f t="shared" si="100"/>
        <v>9999</v>
      </c>
      <c r="R3193" s="31" t="str">
        <f t="shared" si="101"/>
        <v/>
      </c>
      <c r="S3193" s="29">
        <f>IF($Q3193&lt;Parâmetros!$E$19,$G3193-1,$G3193)</f>
        <v>0</v>
      </c>
    </row>
    <row r="3194" spans="1:19" ht="15" customHeight="1" x14ac:dyDescent="0.25">
      <c r="A3194" s="122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O3194" s="65"/>
      <c r="P3194" s="66"/>
      <c r="Q3194" s="31">
        <f t="shared" si="100"/>
        <v>9999</v>
      </c>
      <c r="R3194" s="31" t="str">
        <f t="shared" si="101"/>
        <v/>
      </c>
      <c r="S3194" s="29">
        <f>IF($Q3194&lt;Parâmetros!$E$19,$G3194-1,$G3194)</f>
        <v>0</v>
      </c>
    </row>
    <row r="3195" spans="1:19" ht="15" customHeight="1" x14ac:dyDescent="0.25">
      <c r="A3195" s="122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O3195" s="65"/>
      <c r="P3195" s="66"/>
      <c r="Q3195" s="31">
        <f t="shared" si="100"/>
        <v>9999</v>
      </c>
      <c r="R3195" s="31" t="str">
        <f t="shared" si="101"/>
        <v/>
      </c>
      <c r="S3195" s="29">
        <f>IF($Q3195&lt;Parâmetros!$E$19,$G3195-1,$G3195)</f>
        <v>0</v>
      </c>
    </row>
    <row r="3196" spans="1:19" ht="15" customHeight="1" x14ac:dyDescent="0.25">
      <c r="A3196" s="122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O3196" s="65"/>
      <c r="P3196" s="66"/>
      <c r="Q3196" s="31">
        <f t="shared" si="100"/>
        <v>9999</v>
      </c>
      <c r="R3196" s="31" t="str">
        <f t="shared" si="101"/>
        <v/>
      </c>
      <c r="S3196" s="29">
        <f>IF($Q3196&lt;Parâmetros!$E$19,$G3196-1,$G3196)</f>
        <v>0</v>
      </c>
    </row>
    <row r="3197" spans="1:19" ht="15" customHeight="1" x14ac:dyDescent="0.25">
      <c r="A3197" s="122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100"/>
        <v>9999</v>
      </c>
      <c r="R3197" s="31" t="str">
        <f t="shared" si="101"/>
        <v/>
      </c>
      <c r="S3197" s="29">
        <f>IF($Q3197&lt;Parâmetros!$E$19,$G3197-1,$G3197)</f>
        <v>0</v>
      </c>
    </row>
    <row r="3198" spans="1:19" ht="15" customHeight="1" x14ac:dyDescent="0.25">
      <c r="A3198" s="122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N3198" s="65"/>
      <c r="O3198" s="65"/>
      <c r="P3198" s="66"/>
      <c r="Q3198" s="31">
        <f t="shared" si="100"/>
        <v>9999</v>
      </c>
      <c r="R3198" s="31" t="str">
        <f t="shared" si="101"/>
        <v/>
      </c>
      <c r="S3198" s="29">
        <f>IF($Q3198&lt;Parâmetros!$E$19,$G3198-1,$G3198)</f>
        <v>0</v>
      </c>
    </row>
    <row r="3199" spans="1:19" ht="15" customHeight="1" x14ac:dyDescent="0.25">
      <c r="A3199" s="122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customHeight="1" x14ac:dyDescent="0.25">
      <c r="A3200" s="122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customHeight="1" x14ac:dyDescent="0.25">
      <c r="A3201" s="122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customHeight="1" x14ac:dyDescent="0.25">
      <c r="A3202" s="122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customHeight="1" x14ac:dyDescent="0.25">
      <c r="A3203" s="122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customHeight="1" x14ac:dyDescent="0.25">
      <c r="A3204" s="122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customHeight="1" x14ac:dyDescent="0.25">
      <c r="A3205" s="122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N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customHeight="1" x14ac:dyDescent="0.25">
      <c r="A3206" s="122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N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customHeight="1" x14ac:dyDescent="0.25">
      <c r="A3207" s="122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N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customHeight="1" x14ac:dyDescent="0.25">
      <c r="A3208" s="122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customHeight="1" x14ac:dyDescent="0.25">
      <c r="A3209" s="122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customHeight="1" x14ac:dyDescent="0.25">
      <c r="A3210" s="122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customHeight="1" x14ac:dyDescent="0.25">
      <c r="A3211" s="122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customHeight="1" x14ac:dyDescent="0.25">
      <c r="A3212" s="122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customHeight="1" x14ac:dyDescent="0.25">
      <c r="A3213" s="122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customHeight="1" x14ac:dyDescent="0.25">
      <c r="A3214" s="122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customHeight="1" x14ac:dyDescent="0.25">
      <c r="A3215" s="122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customHeight="1" x14ac:dyDescent="0.25">
      <c r="A3216" s="122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customHeight="1" x14ac:dyDescent="0.25">
      <c r="A3217" s="122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customHeight="1" x14ac:dyDescent="0.25">
      <c r="A3218" s="122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customHeight="1" x14ac:dyDescent="0.25">
      <c r="A3219" s="122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customHeight="1" x14ac:dyDescent="0.25">
      <c r="A3220" s="122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customHeight="1" x14ac:dyDescent="0.25">
      <c r="A3221" s="122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customHeight="1" x14ac:dyDescent="0.25">
      <c r="A3222" s="122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customHeight="1" x14ac:dyDescent="0.25">
      <c r="A3223" s="122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customHeight="1" x14ac:dyDescent="0.25">
      <c r="A3224" s="122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customHeight="1" x14ac:dyDescent="0.25">
      <c r="A3225" s="122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customHeight="1" x14ac:dyDescent="0.25">
      <c r="A3226" s="122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customHeight="1" x14ac:dyDescent="0.25">
      <c r="A3227" s="122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customHeight="1" x14ac:dyDescent="0.25">
      <c r="A3228" s="122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customHeight="1" x14ac:dyDescent="0.25">
      <c r="A3229" s="122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customHeight="1" x14ac:dyDescent="0.25">
      <c r="A3230" s="122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customHeight="1" x14ac:dyDescent="0.25">
      <c r="A3231" s="122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customHeight="1" x14ac:dyDescent="0.25">
      <c r="A3232" s="122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customHeight="1" x14ac:dyDescent="0.25">
      <c r="A3233" s="122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customHeight="1" x14ac:dyDescent="0.25">
      <c r="A3234" s="122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customHeight="1" x14ac:dyDescent="0.25">
      <c r="A3235" s="122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customHeight="1" x14ac:dyDescent="0.25">
      <c r="A3236" s="122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customHeight="1" x14ac:dyDescent="0.25">
      <c r="A3237" s="122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customHeight="1" x14ac:dyDescent="0.25">
      <c r="A3238" s="122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customHeight="1" x14ac:dyDescent="0.25">
      <c r="A3239" s="122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customHeight="1" x14ac:dyDescent="0.25">
      <c r="A3240" s="122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customHeight="1" x14ac:dyDescent="0.25">
      <c r="A3241" s="122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customHeight="1" x14ac:dyDescent="0.25">
      <c r="A3242" s="122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customHeight="1" x14ac:dyDescent="0.25">
      <c r="A3243" s="122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customHeight="1" x14ac:dyDescent="0.25">
      <c r="A3244" s="122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customHeight="1" x14ac:dyDescent="0.25">
      <c r="A3245" s="122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customHeight="1" x14ac:dyDescent="0.25">
      <c r="A3246" s="122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O3246" s="65"/>
      <c r="P3246" s="66"/>
      <c r="Q3246" s="31">
        <f t="shared" ref="Q3246:Q3309" si="102">IFERROR(VALUE(LEFT($J3246,2))*60+VALUE(MID($J3246,4,2)),9999)</f>
        <v>9999</v>
      </c>
      <c r="R3246" s="31" t="str">
        <f t="shared" ref="R3246:R3309" si="103">IFERROR(VALUE(LEFT($K3246,2))*60+VALUE(MID($K3246,4,2)),"")</f>
        <v/>
      </c>
      <c r="S3246" s="29">
        <f>IF($Q3246&lt;Parâmetros!$E$19,$G3246-1,$G3246)</f>
        <v>0</v>
      </c>
    </row>
    <row r="3247" spans="1:19" ht="15" customHeight="1" x14ac:dyDescent="0.25">
      <c r="A3247" s="122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2"/>
        <v>9999</v>
      </c>
      <c r="R3247" s="31" t="str">
        <f t="shared" si="103"/>
        <v/>
      </c>
      <c r="S3247" s="29">
        <f>IF($Q3247&lt;Parâmetros!$E$19,$G3247-1,$G3247)</f>
        <v>0</v>
      </c>
    </row>
    <row r="3248" spans="1:19" ht="15" customHeight="1" x14ac:dyDescent="0.25">
      <c r="A3248" s="122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O3248" s="65"/>
      <c r="P3248" s="66"/>
      <c r="Q3248" s="31">
        <f t="shared" si="102"/>
        <v>9999</v>
      </c>
      <c r="R3248" s="31" t="str">
        <f t="shared" si="103"/>
        <v/>
      </c>
      <c r="S3248" s="29">
        <f>IF($Q3248&lt;Parâmetros!$E$19,$G3248-1,$G3248)</f>
        <v>0</v>
      </c>
    </row>
    <row r="3249" spans="1:19" ht="15" customHeight="1" x14ac:dyDescent="0.25">
      <c r="A3249" s="122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O3249" s="65"/>
      <c r="P3249" s="66"/>
      <c r="Q3249" s="31">
        <f t="shared" si="102"/>
        <v>9999</v>
      </c>
      <c r="R3249" s="31" t="str">
        <f t="shared" si="103"/>
        <v/>
      </c>
      <c r="S3249" s="29">
        <f>IF($Q3249&lt;Parâmetros!$E$19,$G3249-1,$G3249)</f>
        <v>0</v>
      </c>
    </row>
    <row r="3250" spans="1:19" ht="15" customHeight="1" x14ac:dyDescent="0.25">
      <c r="A3250" s="122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O3250" s="65"/>
      <c r="P3250" s="66"/>
      <c r="Q3250" s="31">
        <f t="shared" si="102"/>
        <v>9999</v>
      </c>
      <c r="R3250" s="31" t="str">
        <f t="shared" si="103"/>
        <v/>
      </c>
      <c r="S3250" s="29">
        <f>IF($Q3250&lt;Parâmetros!$E$19,$G3250-1,$G3250)</f>
        <v>0</v>
      </c>
    </row>
    <row r="3251" spans="1:19" ht="15" customHeight="1" x14ac:dyDescent="0.25">
      <c r="A3251" s="122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O3251" s="65"/>
      <c r="P3251" s="66"/>
      <c r="Q3251" s="31">
        <f t="shared" si="102"/>
        <v>9999</v>
      </c>
      <c r="R3251" s="31" t="str">
        <f t="shared" si="103"/>
        <v/>
      </c>
      <c r="S3251" s="29">
        <f>IF($Q3251&lt;Parâmetros!$E$19,$G3251-1,$G3251)</f>
        <v>0</v>
      </c>
    </row>
    <row r="3252" spans="1:19" ht="15" customHeight="1" x14ac:dyDescent="0.25">
      <c r="A3252" s="122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O3252" s="65"/>
      <c r="P3252" s="66"/>
      <c r="Q3252" s="31">
        <f t="shared" si="102"/>
        <v>9999</v>
      </c>
      <c r="R3252" s="31" t="str">
        <f t="shared" si="103"/>
        <v/>
      </c>
      <c r="S3252" s="29">
        <f>IF($Q3252&lt;Parâmetros!$E$19,$G3252-1,$G3252)</f>
        <v>0</v>
      </c>
    </row>
    <row r="3253" spans="1:19" ht="15" customHeight="1" x14ac:dyDescent="0.25">
      <c r="A3253" s="122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O3253" s="65"/>
      <c r="P3253" s="66"/>
      <c r="Q3253" s="31">
        <f t="shared" si="102"/>
        <v>9999</v>
      </c>
      <c r="R3253" s="31" t="str">
        <f t="shared" si="103"/>
        <v/>
      </c>
      <c r="S3253" s="29">
        <f>IF($Q3253&lt;Parâmetros!$E$19,$G3253-1,$G3253)</f>
        <v>0</v>
      </c>
    </row>
    <row r="3254" spans="1:19" ht="15" customHeight="1" x14ac:dyDescent="0.25">
      <c r="A3254" s="122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O3254" s="65"/>
      <c r="P3254" s="66"/>
      <c r="Q3254" s="31">
        <f t="shared" si="102"/>
        <v>9999</v>
      </c>
      <c r="R3254" s="31" t="str">
        <f t="shared" si="103"/>
        <v/>
      </c>
      <c r="S3254" s="29">
        <f>IF($Q3254&lt;Parâmetros!$E$19,$G3254-1,$G3254)</f>
        <v>0</v>
      </c>
    </row>
    <row r="3255" spans="1:19" ht="15" customHeight="1" x14ac:dyDescent="0.25">
      <c r="A3255" s="122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2"/>
        <v>9999</v>
      </c>
      <c r="R3255" s="31" t="str">
        <f t="shared" si="103"/>
        <v/>
      </c>
      <c r="S3255" s="29">
        <f>IF($Q3255&lt;Parâmetros!$E$19,$G3255-1,$G3255)</f>
        <v>0</v>
      </c>
    </row>
    <row r="3256" spans="1:19" ht="15" customHeight="1" x14ac:dyDescent="0.25">
      <c r="A3256" s="122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2"/>
        <v>9999</v>
      </c>
      <c r="R3256" s="31" t="str">
        <f t="shared" si="103"/>
        <v/>
      </c>
      <c r="S3256" s="29">
        <f>IF($Q3256&lt;Parâmetros!$E$19,$G3256-1,$G3256)</f>
        <v>0</v>
      </c>
    </row>
    <row r="3257" spans="1:19" ht="15" customHeight="1" x14ac:dyDescent="0.25">
      <c r="A3257" s="122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2"/>
        <v>9999</v>
      </c>
      <c r="R3257" s="31" t="str">
        <f t="shared" si="103"/>
        <v/>
      </c>
      <c r="S3257" s="29">
        <f>IF($Q3257&lt;Parâmetros!$E$19,$G3257-1,$G3257)</f>
        <v>0</v>
      </c>
    </row>
    <row r="3258" spans="1:19" ht="15" customHeight="1" x14ac:dyDescent="0.25">
      <c r="A3258" s="122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2"/>
        <v>9999</v>
      </c>
      <c r="R3258" s="31" t="str">
        <f t="shared" si="103"/>
        <v/>
      </c>
      <c r="S3258" s="29">
        <f>IF($Q3258&lt;Parâmetros!$E$19,$G3258-1,$G3258)</f>
        <v>0</v>
      </c>
    </row>
    <row r="3259" spans="1:19" ht="15" customHeight="1" x14ac:dyDescent="0.25">
      <c r="A3259" s="122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2"/>
        <v>9999</v>
      </c>
      <c r="R3259" s="31" t="str">
        <f t="shared" si="103"/>
        <v/>
      </c>
      <c r="S3259" s="29">
        <f>IF($Q3259&lt;Parâmetros!$E$19,$G3259-1,$G3259)</f>
        <v>0</v>
      </c>
    </row>
    <row r="3260" spans="1:19" ht="15" customHeight="1" x14ac:dyDescent="0.25">
      <c r="A3260" s="122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2"/>
        <v>9999</v>
      </c>
      <c r="R3260" s="31" t="str">
        <f t="shared" si="103"/>
        <v/>
      </c>
      <c r="S3260" s="29">
        <f>IF($Q3260&lt;Parâmetros!$E$19,$G3260-1,$G3260)</f>
        <v>0</v>
      </c>
    </row>
    <row r="3261" spans="1:19" ht="15" customHeight="1" x14ac:dyDescent="0.25">
      <c r="A3261" s="122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customHeight="1" x14ac:dyDescent="0.25">
      <c r="A3262" s="122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customHeight="1" x14ac:dyDescent="0.25">
      <c r="A3263" s="122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customHeight="1" x14ac:dyDescent="0.25">
      <c r="A3264" s="122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customHeight="1" x14ac:dyDescent="0.25">
      <c r="A3265" s="122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customHeight="1" x14ac:dyDescent="0.25">
      <c r="A3266" s="122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customHeight="1" x14ac:dyDescent="0.25">
      <c r="A3267" s="122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customHeight="1" x14ac:dyDescent="0.25">
      <c r="A3268" s="122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customHeight="1" x14ac:dyDescent="0.25">
      <c r="A3269" s="122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customHeight="1" x14ac:dyDescent="0.25">
      <c r="A3270" s="122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customHeight="1" x14ac:dyDescent="0.25">
      <c r="A3271" s="122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customHeight="1" x14ac:dyDescent="0.25">
      <c r="A3272" s="122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customHeight="1" x14ac:dyDescent="0.25">
      <c r="A3273" s="122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customHeight="1" x14ac:dyDescent="0.25">
      <c r="A3274" s="122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customHeight="1" x14ac:dyDescent="0.25">
      <c r="A3275" s="122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customHeight="1" x14ac:dyDescent="0.25">
      <c r="A3276" s="122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customHeight="1" x14ac:dyDescent="0.25">
      <c r="A3277" s="122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customHeight="1" x14ac:dyDescent="0.25">
      <c r="A3278" s="122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customHeight="1" x14ac:dyDescent="0.25">
      <c r="A3279" s="122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N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customHeight="1" x14ac:dyDescent="0.25">
      <c r="A3280" s="122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N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customHeight="1" x14ac:dyDescent="0.25">
      <c r="A3281" s="122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customHeight="1" x14ac:dyDescent="0.25">
      <c r="A3282" s="122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customHeight="1" x14ac:dyDescent="0.25">
      <c r="A3283" s="122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customHeight="1" x14ac:dyDescent="0.25">
      <c r="A3284" s="122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customHeight="1" x14ac:dyDescent="0.25">
      <c r="A3285" s="122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customHeight="1" x14ac:dyDescent="0.25">
      <c r="A3286" s="122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customHeight="1" x14ac:dyDescent="0.25">
      <c r="A3287" s="122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customHeight="1" x14ac:dyDescent="0.25">
      <c r="A3288" s="122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customHeight="1" x14ac:dyDescent="0.25">
      <c r="A3289" s="122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customHeight="1" x14ac:dyDescent="0.25">
      <c r="A3290" s="122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customHeight="1" x14ac:dyDescent="0.25">
      <c r="A3291" s="122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customHeight="1" x14ac:dyDescent="0.25">
      <c r="A3292" s="122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customHeight="1" x14ac:dyDescent="0.25">
      <c r="A3293" s="122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customHeight="1" x14ac:dyDescent="0.25">
      <c r="A3294" s="122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customHeight="1" x14ac:dyDescent="0.25">
      <c r="A3295" s="122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customHeight="1" x14ac:dyDescent="0.25">
      <c r="A3296" s="122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customHeight="1" x14ac:dyDescent="0.25">
      <c r="A3297" s="122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customHeight="1" x14ac:dyDescent="0.25">
      <c r="A3298" s="122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customHeight="1" x14ac:dyDescent="0.25">
      <c r="A3299" s="122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customHeight="1" x14ac:dyDescent="0.25">
      <c r="A3300" s="122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customHeight="1" x14ac:dyDescent="0.25">
      <c r="A3301" s="122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customHeight="1" x14ac:dyDescent="0.25">
      <c r="A3302" s="122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customHeight="1" x14ac:dyDescent="0.25">
      <c r="A3303" s="122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customHeight="1" x14ac:dyDescent="0.25">
      <c r="A3304" s="122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customHeight="1" x14ac:dyDescent="0.25">
      <c r="A3305" s="122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customHeight="1" x14ac:dyDescent="0.25">
      <c r="A3306" s="122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customHeight="1" x14ac:dyDescent="0.25">
      <c r="A3307" s="122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customHeight="1" x14ac:dyDescent="0.25">
      <c r="A3308" s="122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N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customHeight="1" x14ac:dyDescent="0.25">
      <c r="A3309" s="122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customHeight="1" x14ac:dyDescent="0.25">
      <c r="A3310" s="122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N3310" s="65"/>
      <c r="O3310" s="65"/>
      <c r="P3310" s="66"/>
      <c r="Q3310" s="31">
        <f t="shared" ref="Q3310:Q3373" si="104">IFERROR(VALUE(LEFT($J3310,2))*60+VALUE(MID($J3310,4,2)),9999)</f>
        <v>9999</v>
      </c>
      <c r="R3310" s="31" t="str">
        <f t="shared" ref="R3310:R3373" si="105">IFERROR(VALUE(LEFT($K3310,2))*60+VALUE(MID($K3310,4,2)),"")</f>
        <v/>
      </c>
      <c r="S3310" s="29">
        <f>IF($Q3310&lt;Parâmetros!$E$19,$G3310-1,$G3310)</f>
        <v>0</v>
      </c>
    </row>
    <row r="3311" spans="1:19" ht="15" customHeight="1" x14ac:dyDescent="0.25">
      <c r="A3311" s="122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4"/>
        <v>9999</v>
      </c>
      <c r="R3311" s="31" t="str">
        <f t="shared" si="105"/>
        <v/>
      </c>
      <c r="S3311" s="29">
        <f>IF($Q3311&lt;Parâmetros!$E$19,$G3311-1,$G3311)</f>
        <v>0</v>
      </c>
    </row>
    <row r="3312" spans="1:19" ht="15" customHeight="1" x14ac:dyDescent="0.25">
      <c r="A3312" s="122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4"/>
        <v>9999</v>
      </c>
      <c r="R3312" s="31" t="str">
        <f t="shared" si="105"/>
        <v/>
      </c>
      <c r="S3312" s="29">
        <f>IF($Q3312&lt;Parâmetros!$E$19,$G3312-1,$G3312)</f>
        <v>0</v>
      </c>
    </row>
    <row r="3313" spans="1:19" ht="15" customHeight="1" x14ac:dyDescent="0.25">
      <c r="A3313" s="122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O3313" s="65"/>
      <c r="P3313" s="66"/>
      <c r="Q3313" s="31">
        <f t="shared" si="104"/>
        <v>9999</v>
      </c>
      <c r="R3313" s="31" t="str">
        <f t="shared" si="105"/>
        <v/>
      </c>
      <c r="S3313" s="29">
        <f>IF($Q3313&lt;Parâmetros!$E$19,$G3313-1,$G3313)</f>
        <v>0</v>
      </c>
    </row>
    <row r="3314" spans="1:19" ht="15" customHeight="1" x14ac:dyDescent="0.25">
      <c r="A3314" s="122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4"/>
        <v>9999</v>
      </c>
      <c r="R3314" s="31" t="str">
        <f t="shared" si="105"/>
        <v/>
      </c>
      <c r="S3314" s="29">
        <f>IF($Q3314&lt;Parâmetros!$E$19,$G3314-1,$G3314)</f>
        <v>0</v>
      </c>
    </row>
    <row r="3315" spans="1:19" ht="15" customHeight="1" x14ac:dyDescent="0.25">
      <c r="A3315" s="122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4"/>
        <v>9999</v>
      </c>
      <c r="R3315" s="31" t="str">
        <f t="shared" si="105"/>
        <v/>
      </c>
      <c r="S3315" s="29">
        <f>IF($Q3315&lt;Parâmetros!$E$19,$G3315-1,$G3315)</f>
        <v>0</v>
      </c>
    </row>
    <row r="3316" spans="1:19" ht="15" customHeight="1" x14ac:dyDescent="0.25">
      <c r="A3316" s="122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4"/>
        <v>9999</v>
      </c>
      <c r="R3316" s="31" t="str">
        <f t="shared" si="105"/>
        <v/>
      </c>
      <c r="S3316" s="29">
        <f>IF($Q3316&lt;Parâmetros!$E$19,$G3316-1,$G3316)</f>
        <v>0</v>
      </c>
    </row>
    <row r="3317" spans="1:19" ht="15" customHeight="1" x14ac:dyDescent="0.25">
      <c r="A3317" s="122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4"/>
        <v>9999</v>
      </c>
      <c r="R3317" s="31" t="str">
        <f t="shared" si="105"/>
        <v/>
      </c>
      <c r="S3317" s="29">
        <f>IF($Q3317&lt;Parâmetros!$E$19,$G3317-1,$G3317)</f>
        <v>0</v>
      </c>
    </row>
    <row r="3318" spans="1:19" ht="15" customHeight="1" x14ac:dyDescent="0.25">
      <c r="A3318" s="122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O3318" s="65"/>
      <c r="P3318" s="66"/>
      <c r="Q3318" s="31">
        <f t="shared" si="104"/>
        <v>9999</v>
      </c>
      <c r="R3318" s="31" t="str">
        <f t="shared" si="105"/>
        <v/>
      </c>
      <c r="S3318" s="29">
        <f>IF($Q3318&lt;Parâmetros!$E$19,$G3318-1,$G3318)</f>
        <v>0</v>
      </c>
    </row>
    <row r="3319" spans="1:19" ht="15" customHeight="1" x14ac:dyDescent="0.25">
      <c r="A3319" s="122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4"/>
        <v>9999</v>
      </c>
      <c r="R3319" s="31" t="str">
        <f t="shared" si="105"/>
        <v/>
      </c>
      <c r="S3319" s="29">
        <f>IF($Q3319&lt;Parâmetros!$E$19,$G3319-1,$G3319)</f>
        <v>0</v>
      </c>
    </row>
    <row r="3320" spans="1:19" ht="15" customHeight="1" x14ac:dyDescent="0.25">
      <c r="A3320" s="122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N3320" s="65"/>
      <c r="O3320" s="65"/>
      <c r="P3320" s="66"/>
      <c r="Q3320" s="31">
        <f t="shared" si="104"/>
        <v>9999</v>
      </c>
      <c r="R3320" s="31" t="str">
        <f t="shared" si="105"/>
        <v/>
      </c>
      <c r="S3320" s="29">
        <f>IF($Q3320&lt;Parâmetros!$E$19,$G3320-1,$G3320)</f>
        <v>0</v>
      </c>
    </row>
    <row r="3321" spans="1:19" ht="15" customHeight="1" x14ac:dyDescent="0.25">
      <c r="A3321" s="122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N3321" s="65"/>
      <c r="O3321" s="65"/>
      <c r="P3321" s="66"/>
      <c r="Q3321" s="31">
        <f t="shared" si="104"/>
        <v>9999</v>
      </c>
      <c r="R3321" s="31" t="str">
        <f t="shared" si="105"/>
        <v/>
      </c>
      <c r="S3321" s="29">
        <f>IF($Q3321&lt;Parâmetros!$E$19,$G3321-1,$G3321)</f>
        <v>0</v>
      </c>
    </row>
    <row r="3322" spans="1:19" ht="15" customHeight="1" x14ac:dyDescent="0.25">
      <c r="A3322" s="122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4"/>
        <v>9999</v>
      </c>
      <c r="R3322" s="31" t="str">
        <f t="shared" si="105"/>
        <v/>
      </c>
      <c r="S3322" s="29">
        <f>IF($Q3322&lt;Parâmetros!$E$19,$G3322-1,$G3322)</f>
        <v>0</v>
      </c>
    </row>
    <row r="3323" spans="1:19" ht="15" customHeight="1" x14ac:dyDescent="0.25">
      <c r="A3323" s="122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O3323" s="65"/>
      <c r="P3323" s="66"/>
      <c r="Q3323" s="31">
        <f t="shared" si="104"/>
        <v>9999</v>
      </c>
      <c r="R3323" s="31" t="str">
        <f t="shared" si="105"/>
        <v/>
      </c>
      <c r="S3323" s="29">
        <f>IF($Q3323&lt;Parâmetros!$E$19,$G3323-1,$G3323)</f>
        <v>0</v>
      </c>
    </row>
    <row r="3324" spans="1:19" ht="15" customHeight="1" x14ac:dyDescent="0.25">
      <c r="A3324" s="122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4"/>
        <v>9999</v>
      </c>
      <c r="R3324" s="31" t="str">
        <f t="shared" si="105"/>
        <v/>
      </c>
      <c r="S3324" s="29">
        <f>IF($Q3324&lt;Parâmetros!$E$19,$G3324-1,$G3324)</f>
        <v>0</v>
      </c>
    </row>
    <row r="3325" spans="1:19" ht="15" customHeight="1" x14ac:dyDescent="0.25">
      <c r="A3325" s="122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customHeight="1" x14ac:dyDescent="0.25">
      <c r="A3326" s="122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customHeight="1" x14ac:dyDescent="0.25">
      <c r="A3327" s="122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customHeight="1" x14ac:dyDescent="0.25">
      <c r="A3328" s="122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customHeight="1" x14ac:dyDescent="0.25">
      <c r="A3329" s="122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customHeight="1" x14ac:dyDescent="0.25">
      <c r="A3330" s="122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customHeight="1" x14ac:dyDescent="0.25">
      <c r="A3331" s="122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customHeight="1" x14ac:dyDescent="0.25">
      <c r="A3332" s="122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customHeight="1" x14ac:dyDescent="0.25">
      <c r="A3333" s="122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customHeight="1" x14ac:dyDescent="0.25">
      <c r="A3334" s="122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N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customHeight="1" x14ac:dyDescent="0.25">
      <c r="A3335" s="122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customHeight="1" x14ac:dyDescent="0.25">
      <c r="A3336" s="122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customHeight="1" x14ac:dyDescent="0.25">
      <c r="A3337" s="122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customHeight="1" x14ac:dyDescent="0.25">
      <c r="A3338" s="122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customHeight="1" x14ac:dyDescent="0.25">
      <c r="A3339" s="122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customHeight="1" x14ac:dyDescent="0.25">
      <c r="A3340" s="122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customHeight="1" x14ac:dyDescent="0.25">
      <c r="A3341" s="122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customHeight="1" x14ac:dyDescent="0.25">
      <c r="A3342" s="122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customHeight="1" x14ac:dyDescent="0.25">
      <c r="A3343" s="122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customHeight="1" x14ac:dyDescent="0.25">
      <c r="A3344" s="122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customHeight="1" x14ac:dyDescent="0.25">
      <c r="A3345" s="122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customHeight="1" x14ac:dyDescent="0.25">
      <c r="A3346" s="122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customHeight="1" x14ac:dyDescent="0.25">
      <c r="A3347" s="122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N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customHeight="1" x14ac:dyDescent="0.25">
      <c r="A3348" s="122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N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customHeight="1" x14ac:dyDescent="0.25">
      <c r="A3349" s="122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customHeight="1" x14ac:dyDescent="0.25">
      <c r="A3350" s="122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customHeight="1" x14ac:dyDescent="0.25">
      <c r="A3351" s="122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customHeight="1" x14ac:dyDescent="0.25">
      <c r="A3352" s="122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customHeight="1" x14ac:dyDescent="0.25">
      <c r="A3353" s="122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N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customHeight="1" x14ac:dyDescent="0.25">
      <c r="A3354" s="122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customHeight="1" x14ac:dyDescent="0.25">
      <c r="A3355" s="122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N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customHeight="1" x14ac:dyDescent="0.25">
      <c r="A3356" s="122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N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customHeight="1" x14ac:dyDescent="0.25">
      <c r="A3357" s="122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customHeight="1" x14ac:dyDescent="0.25">
      <c r="A3358" s="122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customHeight="1" x14ac:dyDescent="0.25">
      <c r="A3359" s="122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customHeight="1" x14ac:dyDescent="0.25">
      <c r="A3360" s="122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customHeight="1" x14ac:dyDescent="0.25">
      <c r="A3361" s="122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customHeight="1" x14ac:dyDescent="0.25">
      <c r="A3362" s="122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customHeight="1" x14ac:dyDescent="0.25">
      <c r="A3363" s="122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customHeight="1" x14ac:dyDescent="0.25">
      <c r="A3364" s="122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customHeight="1" x14ac:dyDescent="0.25">
      <c r="A3365" s="122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customHeight="1" x14ac:dyDescent="0.25">
      <c r="A3366" s="122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customHeight="1" x14ac:dyDescent="0.25">
      <c r="A3367" s="122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customHeight="1" x14ac:dyDescent="0.25">
      <c r="A3368" s="122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customHeight="1" x14ac:dyDescent="0.25">
      <c r="A3369" s="122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customHeight="1" x14ac:dyDescent="0.25">
      <c r="A3370" s="122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customHeight="1" x14ac:dyDescent="0.25">
      <c r="A3371" s="122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customHeight="1" x14ac:dyDescent="0.25">
      <c r="A3372" s="122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N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customHeight="1" x14ac:dyDescent="0.25">
      <c r="A3373" s="122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customHeight="1" x14ac:dyDescent="0.25">
      <c r="A3374" s="122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N3374" s="65"/>
      <c r="O3374" s="65"/>
      <c r="P3374" s="66"/>
      <c r="Q3374" s="31">
        <f t="shared" ref="Q3374:Q3437" si="106">IFERROR(VALUE(LEFT($J3374,2))*60+VALUE(MID($J3374,4,2)),9999)</f>
        <v>9999</v>
      </c>
      <c r="R3374" s="31" t="str">
        <f t="shared" ref="R3374:R3437" si="107">IFERROR(VALUE(LEFT($K3374,2))*60+VALUE(MID($K3374,4,2)),"")</f>
        <v/>
      </c>
      <c r="S3374" s="29">
        <f>IF($Q3374&lt;Parâmetros!$E$19,$G3374-1,$G3374)</f>
        <v>0</v>
      </c>
    </row>
    <row r="3375" spans="1:19" ht="15" customHeight="1" x14ac:dyDescent="0.25">
      <c r="A3375" s="122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O3375" s="65"/>
      <c r="P3375" s="66"/>
      <c r="Q3375" s="31">
        <f t="shared" si="106"/>
        <v>9999</v>
      </c>
      <c r="R3375" s="31" t="str">
        <f t="shared" si="107"/>
        <v/>
      </c>
      <c r="S3375" s="29">
        <f>IF($Q3375&lt;Parâmetros!$E$19,$G3375-1,$G3375)</f>
        <v>0</v>
      </c>
    </row>
    <row r="3376" spans="1:19" ht="15" customHeight="1" x14ac:dyDescent="0.25">
      <c r="A3376" s="122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N3376" s="65"/>
      <c r="O3376" s="65"/>
      <c r="P3376" s="66"/>
      <c r="Q3376" s="31">
        <f t="shared" si="106"/>
        <v>9999</v>
      </c>
      <c r="R3376" s="31" t="str">
        <f t="shared" si="107"/>
        <v/>
      </c>
      <c r="S3376" s="29">
        <f>IF($Q3376&lt;Parâmetros!$E$19,$G3376-1,$G3376)</f>
        <v>0</v>
      </c>
    </row>
    <row r="3377" spans="1:19" ht="15" customHeight="1" x14ac:dyDescent="0.25">
      <c r="A3377" s="122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6"/>
        <v>9999</v>
      </c>
      <c r="R3377" s="31" t="str">
        <f t="shared" si="107"/>
        <v/>
      </c>
      <c r="S3377" s="29">
        <f>IF($Q3377&lt;Parâmetros!$E$19,$G3377-1,$G3377)</f>
        <v>0</v>
      </c>
    </row>
    <row r="3378" spans="1:19" ht="15" customHeight="1" x14ac:dyDescent="0.25">
      <c r="A3378" s="122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O3378" s="65"/>
      <c r="P3378" s="66"/>
      <c r="Q3378" s="31">
        <f t="shared" si="106"/>
        <v>9999</v>
      </c>
      <c r="R3378" s="31" t="str">
        <f t="shared" si="107"/>
        <v/>
      </c>
      <c r="S3378" s="29">
        <f>IF($Q3378&lt;Parâmetros!$E$19,$G3378-1,$G3378)</f>
        <v>0</v>
      </c>
    </row>
    <row r="3379" spans="1:19" ht="15" customHeight="1" x14ac:dyDescent="0.25">
      <c r="A3379" s="122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6"/>
        <v>9999</v>
      </c>
      <c r="R3379" s="31" t="str">
        <f t="shared" si="107"/>
        <v/>
      </c>
      <c r="S3379" s="29">
        <f>IF($Q3379&lt;Parâmetros!$E$19,$G3379-1,$G3379)</f>
        <v>0</v>
      </c>
    </row>
    <row r="3380" spans="1:19" ht="15" customHeight="1" x14ac:dyDescent="0.25">
      <c r="A3380" s="122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O3380" s="65"/>
      <c r="P3380" s="66"/>
      <c r="Q3380" s="31">
        <f t="shared" si="106"/>
        <v>9999</v>
      </c>
      <c r="R3380" s="31" t="str">
        <f t="shared" si="107"/>
        <v/>
      </c>
      <c r="S3380" s="29">
        <f>IF($Q3380&lt;Parâmetros!$E$19,$G3380-1,$G3380)</f>
        <v>0</v>
      </c>
    </row>
    <row r="3381" spans="1:19" ht="15" customHeight="1" x14ac:dyDescent="0.25">
      <c r="A3381" s="122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O3381" s="65"/>
      <c r="P3381" s="66"/>
      <c r="Q3381" s="31">
        <f t="shared" si="106"/>
        <v>9999</v>
      </c>
      <c r="R3381" s="31" t="str">
        <f t="shared" si="107"/>
        <v/>
      </c>
      <c r="S3381" s="29">
        <f>IF($Q3381&lt;Parâmetros!$E$19,$G3381-1,$G3381)</f>
        <v>0</v>
      </c>
    </row>
    <row r="3382" spans="1:19" ht="15" customHeight="1" x14ac:dyDescent="0.25">
      <c r="A3382" s="122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N3382" s="65"/>
      <c r="O3382" s="65"/>
      <c r="P3382" s="66"/>
      <c r="Q3382" s="31">
        <f t="shared" si="106"/>
        <v>9999</v>
      </c>
      <c r="R3382" s="31" t="str">
        <f t="shared" si="107"/>
        <v/>
      </c>
      <c r="S3382" s="29">
        <f>IF($Q3382&lt;Parâmetros!$E$19,$G3382-1,$G3382)</f>
        <v>0</v>
      </c>
    </row>
    <row r="3383" spans="1:19" ht="15" customHeight="1" x14ac:dyDescent="0.25">
      <c r="A3383" s="122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6"/>
        <v>9999</v>
      </c>
      <c r="R3383" s="31" t="str">
        <f t="shared" si="107"/>
        <v/>
      </c>
      <c r="S3383" s="29">
        <f>IF($Q3383&lt;Parâmetros!$E$19,$G3383-1,$G3383)</f>
        <v>0</v>
      </c>
    </row>
    <row r="3384" spans="1:19" ht="15" customHeight="1" x14ac:dyDescent="0.25">
      <c r="A3384" s="122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N3384" s="65"/>
      <c r="O3384" s="65"/>
      <c r="P3384" s="66"/>
      <c r="Q3384" s="31">
        <f t="shared" si="106"/>
        <v>9999</v>
      </c>
      <c r="R3384" s="31" t="str">
        <f t="shared" si="107"/>
        <v/>
      </c>
      <c r="S3384" s="29">
        <f>IF($Q3384&lt;Parâmetros!$E$19,$G3384-1,$G3384)</f>
        <v>0</v>
      </c>
    </row>
    <row r="3385" spans="1:19" ht="15" customHeight="1" x14ac:dyDescent="0.25">
      <c r="A3385" s="122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O3385" s="65"/>
      <c r="P3385" s="66"/>
      <c r="Q3385" s="31">
        <f t="shared" si="106"/>
        <v>9999</v>
      </c>
      <c r="R3385" s="31" t="str">
        <f t="shared" si="107"/>
        <v/>
      </c>
      <c r="S3385" s="29">
        <f>IF($Q3385&lt;Parâmetros!$E$19,$G3385-1,$G3385)</f>
        <v>0</v>
      </c>
    </row>
    <row r="3386" spans="1:19" ht="15" customHeight="1" x14ac:dyDescent="0.25">
      <c r="A3386" s="122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O3386" s="65"/>
      <c r="P3386" s="66"/>
      <c r="Q3386" s="31">
        <f t="shared" si="106"/>
        <v>9999</v>
      </c>
      <c r="R3386" s="31" t="str">
        <f t="shared" si="107"/>
        <v/>
      </c>
      <c r="S3386" s="29">
        <f>IF($Q3386&lt;Parâmetros!$E$19,$G3386-1,$G3386)</f>
        <v>0</v>
      </c>
    </row>
    <row r="3387" spans="1:19" ht="15" customHeight="1" x14ac:dyDescent="0.25">
      <c r="A3387" s="122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N3387" s="65"/>
      <c r="O3387" s="65"/>
      <c r="P3387" s="66"/>
      <c r="Q3387" s="31">
        <f t="shared" si="106"/>
        <v>9999</v>
      </c>
      <c r="R3387" s="31" t="str">
        <f t="shared" si="107"/>
        <v/>
      </c>
      <c r="S3387" s="29">
        <f>IF($Q3387&lt;Parâmetros!$E$19,$G3387-1,$G3387)</f>
        <v>0</v>
      </c>
    </row>
    <row r="3388" spans="1:19" ht="15" customHeight="1" x14ac:dyDescent="0.25">
      <c r="A3388" s="122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N3388" s="65"/>
      <c r="O3388" s="65"/>
      <c r="P3388" s="66"/>
      <c r="Q3388" s="31">
        <f t="shared" si="106"/>
        <v>9999</v>
      </c>
      <c r="R3388" s="31" t="str">
        <f t="shared" si="107"/>
        <v/>
      </c>
      <c r="S3388" s="29">
        <f>IF($Q3388&lt;Parâmetros!$E$19,$G3388-1,$G3388)</f>
        <v>0</v>
      </c>
    </row>
    <row r="3389" spans="1:19" ht="15" customHeight="1" x14ac:dyDescent="0.25">
      <c r="A3389" s="122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N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customHeight="1" x14ac:dyDescent="0.25">
      <c r="A3390" s="122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customHeight="1" x14ac:dyDescent="0.25">
      <c r="A3391" s="122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customHeight="1" x14ac:dyDescent="0.25">
      <c r="A3392" s="122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customHeight="1" x14ac:dyDescent="0.25">
      <c r="A3393" s="122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customHeight="1" x14ac:dyDescent="0.25">
      <c r="A3394" s="122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customHeight="1" x14ac:dyDescent="0.25">
      <c r="A3395" s="122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N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customHeight="1" x14ac:dyDescent="0.25">
      <c r="A3396" s="122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customHeight="1" x14ac:dyDescent="0.25">
      <c r="A3397" s="122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N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customHeight="1" x14ac:dyDescent="0.25">
      <c r="A3398" s="122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N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customHeight="1" x14ac:dyDescent="0.25">
      <c r="A3399" s="122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N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customHeight="1" x14ac:dyDescent="0.25">
      <c r="A3400" s="122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N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customHeight="1" x14ac:dyDescent="0.25">
      <c r="A3401" s="122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customHeight="1" x14ac:dyDescent="0.25">
      <c r="A3402" s="122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customHeight="1" x14ac:dyDescent="0.25">
      <c r="A3403" s="122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N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customHeight="1" x14ac:dyDescent="0.25">
      <c r="A3404" s="122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customHeight="1" x14ac:dyDescent="0.25">
      <c r="A3405" s="122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customHeight="1" x14ac:dyDescent="0.25">
      <c r="A3406" s="122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N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customHeight="1" x14ac:dyDescent="0.25">
      <c r="A3407" s="122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N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customHeight="1" x14ac:dyDescent="0.25">
      <c r="A3408" s="122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customHeight="1" x14ac:dyDescent="0.25">
      <c r="A3409" s="122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customHeight="1" x14ac:dyDescent="0.25">
      <c r="A3410" s="122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N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customHeight="1" x14ac:dyDescent="0.25">
      <c r="A3411" s="122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customHeight="1" x14ac:dyDescent="0.25">
      <c r="A3412" s="122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N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customHeight="1" x14ac:dyDescent="0.25">
      <c r="A3413" s="122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N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customHeight="1" x14ac:dyDescent="0.25">
      <c r="A3414" s="122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N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customHeight="1" x14ac:dyDescent="0.25">
      <c r="A3415" s="122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N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customHeight="1" x14ac:dyDescent="0.25">
      <c r="A3416" s="122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N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customHeight="1" x14ac:dyDescent="0.25">
      <c r="A3417" s="122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customHeight="1" x14ac:dyDescent="0.25">
      <c r="A3418" s="122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N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customHeight="1" x14ac:dyDescent="0.25">
      <c r="A3419" s="122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customHeight="1" x14ac:dyDescent="0.25">
      <c r="A3420" s="122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N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customHeight="1" x14ac:dyDescent="0.25">
      <c r="A3421" s="122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N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customHeight="1" x14ac:dyDescent="0.25">
      <c r="A3422" s="122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N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customHeight="1" x14ac:dyDescent="0.25">
      <c r="A3423" s="122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N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customHeight="1" x14ac:dyDescent="0.25">
      <c r="A3424" s="122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N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customHeight="1" x14ac:dyDescent="0.25">
      <c r="A3425" s="122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N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customHeight="1" x14ac:dyDescent="0.25">
      <c r="A3426" s="122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N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customHeight="1" x14ac:dyDescent="0.25">
      <c r="A3427" s="122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N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customHeight="1" x14ac:dyDescent="0.25">
      <c r="A3428" s="122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N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customHeight="1" x14ac:dyDescent="0.25">
      <c r="A3429" s="122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N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customHeight="1" x14ac:dyDescent="0.25">
      <c r="A3430" s="122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N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customHeight="1" x14ac:dyDescent="0.25">
      <c r="A3431" s="122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N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customHeight="1" x14ac:dyDescent="0.25">
      <c r="A3432" s="122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N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customHeight="1" x14ac:dyDescent="0.25">
      <c r="A3433" s="122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N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customHeight="1" x14ac:dyDescent="0.25">
      <c r="A3434" s="122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N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customHeight="1" x14ac:dyDescent="0.25">
      <c r="A3435" s="122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N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customHeight="1" x14ac:dyDescent="0.25">
      <c r="A3436" s="122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N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customHeight="1" x14ac:dyDescent="0.25">
      <c r="A3437" s="122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N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customHeight="1" x14ac:dyDescent="0.25">
      <c r="A3438" s="122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ref="Q3438:Q3501" si="108">IFERROR(VALUE(LEFT($J3438,2))*60+VALUE(MID($J3438,4,2)),9999)</f>
        <v>9999</v>
      </c>
      <c r="R3438" s="31" t="str">
        <f t="shared" ref="R3438:R3501" si="109">IFERROR(VALUE(LEFT($K3438,2))*60+VALUE(MID($K3438,4,2)),"")</f>
        <v/>
      </c>
      <c r="S3438" s="29">
        <f>IF($Q3438&lt;Parâmetros!$E$19,$G3438-1,$G3438)</f>
        <v>0</v>
      </c>
    </row>
    <row r="3439" spans="1:19" ht="15" customHeight="1" x14ac:dyDescent="0.25">
      <c r="A3439" s="122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N3439" s="65"/>
      <c r="O3439" s="65"/>
      <c r="P3439" s="66"/>
      <c r="Q3439" s="31">
        <f t="shared" si="108"/>
        <v>9999</v>
      </c>
      <c r="R3439" s="31" t="str">
        <f t="shared" si="109"/>
        <v/>
      </c>
      <c r="S3439" s="29">
        <f>IF($Q3439&lt;Parâmetros!$E$19,$G3439-1,$G3439)</f>
        <v>0</v>
      </c>
    </row>
    <row r="3440" spans="1:19" ht="15" customHeight="1" x14ac:dyDescent="0.25">
      <c r="A3440" s="122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8"/>
        <v>9999</v>
      </c>
      <c r="R3440" s="31" t="str">
        <f t="shared" si="109"/>
        <v/>
      </c>
      <c r="S3440" s="29">
        <f>IF($Q3440&lt;Parâmetros!$E$19,$G3440-1,$G3440)</f>
        <v>0</v>
      </c>
    </row>
    <row r="3441" spans="1:19" ht="15" customHeight="1" x14ac:dyDescent="0.25">
      <c r="A3441" s="122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08"/>
        <v>9999</v>
      </c>
      <c r="R3441" s="31" t="str">
        <f t="shared" si="109"/>
        <v/>
      </c>
      <c r="S3441" s="29">
        <f>IF($Q3441&lt;Parâmetros!$E$19,$G3441-1,$G3441)</f>
        <v>0</v>
      </c>
    </row>
    <row r="3442" spans="1:19" ht="15" customHeight="1" x14ac:dyDescent="0.25">
      <c r="A3442" s="122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08"/>
        <v>9999</v>
      </c>
      <c r="R3442" s="31" t="str">
        <f t="shared" si="109"/>
        <v/>
      </c>
      <c r="S3442" s="29">
        <f>IF($Q3442&lt;Parâmetros!$E$19,$G3442-1,$G3442)</f>
        <v>0</v>
      </c>
    </row>
    <row r="3443" spans="1:19" ht="15" customHeight="1" x14ac:dyDescent="0.25">
      <c r="A3443" s="122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8"/>
        <v>9999</v>
      </c>
      <c r="R3443" s="31" t="str">
        <f t="shared" si="109"/>
        <v/>
      </c>
      <c r="S3443" s="29">
        <f>IF($Q3443&lt;Parâmetros!$E$19,$G3443-1,$G3443)</f>
        <v>0</v>
      </c>
    </row>
    <row r="3444" spans="1:19" ht="15" customHeight="1" x14ac:dyDescent="0.25">
      <c r="A3444" s="122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08"/>
        <v>9999</v>
      </c>
      <c r="R3444" s="31" t="str">
        <f t="shared" si="109"/>
        <v/>
      </c>
      <c r="S3444" s="29">
        <f>IF($Q3444&lt;Parâmetros!$E$19,$G3444-1,$G3444)</f>
        <v>0</v>
      </c>
    </row>
    <row r="3445" spans="1:19" ht="15" customHeight="1" x14ac:dyDescent="0.25">
      <c r="A3445" s="122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8"/>
        <v>9999</v>
      </c>
      <c r="R3445" s="31" t="str">
        <f t="shared" si="109"/>
        <v/>
      </c>
      <c r="S3445" s="29">
        <f>IF($Q3445&lt;Parâmetros!$E$19,$G3445-1,$G3445)</f>
        <v>0</v>
      </c>
    </row>
    <row r="3446" spans="1:19" ht="15" customHeight="1" x14ac:dyDescent="0.25">
      <c r="A3446" s="122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8"/>
        <v>9999</v>
      </c>
      <c r="R3446" s="31" t="str">
        <f t="shared" si="109"/>
        <v/>
      </c>
      <c r="S3446" s="29">
        <f>IF($Q3446&lt;Parâmetros!$E$19,$G3446-1,$G3446)</f>
        <v>0</v>
      </c>
    </row>
    <row r="3447" spans="1:19" ht="15" customHeight="1" x14ac:dyDescent="0.25">
      <c r="A3447" s="122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8"/>
        <v>9999</v>
      </c>
      <c r="R3447" s="31" t="str">
        <f t="shared" si="109"/>
        <v/>
      </c>
      <c r="S3447" s="29">
        <f>IF($Q3447&lt;Parâmetros!$E$19,$G3447-1,$G3447)</f>
        <v>0</v>
      </c>
    </row>
    <row r="3448" spans="1:19" ht="15" customHeight="1" x14ac:dyDescent="0.25">
      <c r="A3448" s="122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8"/>
        <v>9999</v>
      </c>
      <c r="R3448" s="31" t="str">
        <f t="shared" si="109"/>
        <v/>
      </c>
      <c r="S3448" s="29">
        <f>IF($Q3448&lt;Parâmetros!$E$19,$G3448-1,$G3448)</f>
        <v>0</v>
      </c>
    </row>
    <row r="3449" spans="1:19" ht="15" customHeight="1" x14ac:dyDescent="0.25">
      <c r="A3449" s="122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8"/>
        <v>9999</v>
      </c>
      <c r="R3449" s="31" t="str">
        <f t="shared" si="109"/>
        <v/>
      </c>
      <c r="S3449" s="29">
        <f>IF($Q3449&lt;Parâmetros!$E$19,$G3449-1,$G3449)</f>
        <v>0</v>
      </c>
    </row>
    <row r="3450" spans="1:19" ht="15" customHeight="1" x14ac:dyDescent="0.25">
      <c r="A3450" s="122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8"/>
        <v>9999</v>
      </c>
      <c r="R3450" s="31" t="str">
        <f t="shared" si="109"/>
        <v/>
      </c>
      <c r="S3450" s="29">
        <f>IF($Q3450&lt;Parâmetros!$E$19,$G3450-1,$G3450)</f>
        <v>0</v>
      </c>
    </row>
    <row r="3451" spans="1:19" ht="15" customHeight="1" x14ac:dyDescent="0.25">
      <c r="A3451" s="122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8"/>
        <v>9999</v>
      </c>
      <c r="R3451" s="31" t="str">
        <f t="shared" si="109"/>
        <v/>
      </c>
      <c r="S3451" s="29">
        <f>IF($Q3451&lt;Parâmetros!$E$19,$G3451-1,$G3451)</f>
        <v>0</v>
      </c>
    </row>
    <row r="3452" spans="1:19" ht="15" customHeight="1" x14ac:dyDescent="0.25">
      <c r="A3452" s="122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08"/>
        <v>9999</v>
      </c>
      <c r="R3452" s="31" t="str">
        <f t="shared" si="109"/>
        <v/>
      </c>
      <c r="S3452" s="29">
        <f>IF($Q3452&lt;Parâmetros!$E$19,$G3452-1,$G3452)</f>
        <v>0</v>
      </c>
    </row>
    <row r="3453" spans="1:19" ht="15" customHeight="1" x14ac:dyDescent="0.25">
      <c r="A3453" s="122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customHeight="1" x14ac:dyDescent="0.25">
      <c r="A3454" s="122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customHeight="1" x14ac:dyDescent="0.25">
      <c r="A3455" s="122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customHeight="1" x14ac:dyDescent="0.25">
      <c r="A3456" s="122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customHeight="1" x14ac:dyDescent="0.25">
      <c r="A3457" s="122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customHeight="1" x14ac:dyDescent="0.25">
      <c r="A3458" s="122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customHeight="1" x14ac:dyDescent="0.25">
      <c r="A3459" s="122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customHeight="1" x14ac:dyDescent="0.25">
      <c r="A3460" s="122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customHeight="1" x14ac:dyDescent="0.25">
      <c r="A3461" s="122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customHeight="1" x14ac:dyDescent="0.25">
      <c r="A3462" s="122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customHeight="1" x14ac:dyDescent="0.25">
      <c r="A3463" s="122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customHeight="1" x14ac:dyDescent="0.25">
      <c r="A3464" s="122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customHeight="1" x14ac:dyDescent="0.25">
      <c r="A3465" s="122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N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customHeight="1" x14ac:dyDescent="0.25">
      <c r="A3466" s="122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customHeight="1" x14ac:dyDescent="0.25">
      <c r="A3467" s="122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customHeight="1" x14ac:dyDescent="0.25">
      <c r="A3468" s="122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customHeight="1" x14ac:dyDescent="0.25">
      <c r="A3469" s="122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customHeight="1" x14ac:dyDescent="0.25">
      <c r="A3470" s="122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customHeight="1" x14ac:dyDescent="0.25">
      <c r="A3471" s="122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N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customHeight="1" x14ac:dyDescent="0.25">
      <c r="A3472" s="122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customHeight="1" x14ac:dyDescent="0.25">
      <c r="A3473" s="122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customHeight="1" x14ac:dyDescent="0.25">
      <c r="A3474" s="122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customHeight="1" x14ac:dyDescent="0.25">
      <c r="A3475" s="122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customHeight="1" x14ac:dyDescent="0.25">
      <c r="A3476" s="122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customHeight="1" x14ac:dyDescent="0.25">
      <c r="A3477" s="122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customHeight="1" x14ac:dyDescent="0.25">
      <c r="A3478" s="122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customHeight="1" x14ac:dyDescent="0.25">
      <c r="A3479" s="122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customHeight="1" x14ac:dyDescent="0.25">
      <c r="A3480" s="122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customHeight="1" x14ac:dyDescent="0.25">
      <c r="A3481" s="122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customHeight="1" x14ac:dyDescent="0.25">
      <c r="A3482" s="122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customHeight="1" x14ac:dyDescent="0.25">
      <c r="A3483" s="122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customHeight="1" x14ac:dyDescent="0.25">
      <c r="A3484" s="122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customHeight="1" x14ac:dyDescent="0.25">
      <c r="A3485" s="122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customHeight="1" x14ac:dyDescent="0.25">
      <c r="A3486" s="122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customHeight="1" x14ac:dyDescent="0.25">
      <c r="A3487" s="122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customHeight="1" x14ac:dyDescent="0.25">
      <c r="A3488" s="122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customHeight="1" x14ac:dyDescent="0.25">
      <c r="A3489" s="122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customHeight="1" x14ac:dyDescent="0.25">
      <c r="A3490" s="122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customHeight="1" x14ac:dyDescent="0.25">
      <c r="A3491" s="122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customHeight="1" x14ac:dyDescent="0.25">
      <c r="A3492" s="122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customHeight="1" x14ac:dyDescent="0.25">
      <c r="A3493" s="122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customHeight="1" x14ac:dyDescent="0.25">
      <c r="A3494" s="122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customHeight="1" x14ac:dyDescent="0.25">
      <c r="A3495" s="122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customHeight="1" x14ac:dyDescent="0.25">
      <c r="A3496" s="122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customHeight="1" x14ac:dyDescent="0.25">
      <c r="A3497" s="122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customHeight="1" x14ac:dyDescent="0.25">
      <c r="A3498" s="122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customHeight="1" x14ac:dyDescent="0.25">
      <c r="A3499" s="122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customHeight="1" x14ac:dyDescent="0.25">
      <c r="A3500" s="122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customHeight="1" x14ac:dyDescent="0.25">
      <c r="A3501" s="122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customHeight="1" x14ac:dyDescent="0.25">
      <c r="A3502" s="122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ref="Q3502:Q3565" si="110">IFERROR(VALUE(LEFT($J3502,2))*60+VALUE(MID($J3502,4,2)),9999)</f>
        <v>9999</v>
      </c>
      <c r="R3502" s="31" t="str">
        <f t="shared" ref="R3502:R3565" si="111">IFERROR(VALUE(LEFT($K3502,2))*60+VALUE(MID($K3502,4,2)),"")</f>
        <v/>
      </c>
      <c r="S3502" s="29">
        <f>IF($Q3502&lt;Parâmetros!$E$19,$G3502-1,$G3502)</f>
        <v>0</v>
      </c>
    </row>
    <row r="3503" spans="1:19" ht="15" customHeight="1" x14ac:dyDescent="0.25">
      <c r="A3503" s="122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10"/>
        <v>9999</v>
      </c>
      <c r="R3503" s="31" t="str">
        <f t="shared" si="111"/>
        <v/>
      </c>
      <c r="S3503" s="29">
        <f>IF($Q3503&lt;Parâmetros!$E$19,$G3503-1,$G3503)</f>
        <v>0</v>
      </c>
    </row>
    <row r="3504" spans="1:19" ht="15" customHeight="1" x14ac:dyDescent="0.25">
      <c r="A3504" s="122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10"/>
        <v>9999</v>
      </c>
      <c r="R3504" s="31" t="str">
        <f t="shared" si="111"/>
        <v/>
      </c>
      <c r="S3504" s="29">
        <f>IF($Q3504&lt;Parâmetros!$E$19,$G3504-1,$G3504)</f>
        <v>0</v>
      </c>
    </row>
    <row r="3505" spans="1:19" ht="15" customHeight="1" x14ac:dyDescent="0.25">
      <c r="A3505" s="122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10"/>
        <v>9999</v>
      </c>
      <c r="R3505" s="31" t="str">
        <f t="shared" si="111"/>
        <v/>
      </c>
      <c r="S3505" s="29">
        <f>IF($Q3505&lt;Parâmetros!$E$19,$G3505-1,$G3505)</f>
        <v>0</v>
      </c>
    </row>
    <row r="3506" spans="1:19" ht="15" customHeight="1" x14ac:dyDescent="0.25">
      <c r="A3506" s="122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O3506" s="65"/>
      <c r="P3506" s="66"/>
      <c r="Q3506" s="31">
        <f t="shared" si="110"/>
        <v>9999</v>
      </c>
      <c r="R3506" s="31" t="str">
        <f t="shared" si="111"/>
        <v/>
      </c>
      <c r="S3506" s="29">
        <f>IF($Q3506&lt;Parâmetros!$E$19,$G3506-1,$G3506)</f>
        <v>0</v>
      </c>
    </row>
    <row r="3507" spans="1:19" ht="15" customHeight="1" x14ac:dyDescent="0.25">
      <c r="A3507" s="122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O3507" s="65"/>
      <c r="P3507" s="66"/>
      <c r="Q3507" s="31">
        <f t="shared" si="110"/>
        <v>9999</v>
      </c>
      <c r="R3507" s="31" t="str">
        <f t="shared" si="111"/>
        <v/>
      </c>
      <c r="S3507" s="29">
        <f>IF($Q3507&lt;Parâmetros!$E$19,$G3507-1,$G3507)</f>
        <v>0</v>
      </c>
    </row>
    <row r="3508" spans="1:19" ht="15" customHeight="1" x14ac:dyDescent="0.25">
      <c r="A3508" s="122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O3508" s="65"/>
      <c r="P3508" s="66"/>
      <c r="Q3508" s="31">
        <f t="shared" si="110"/>
        <v>9999</v>
      </c>
      <c r="R3508" s="31" t="str">
        <f t="shared" si="111"/>
        <v/>
      </c>
      <c r="S3508" s="29">
        <f>IF($Q3508&lt;Parâmetros!$E$19,$G3508-1,$G3508)</f>
        <v>0</v>
      </c>
    </row>
    <row r="3509" spans="1:19" ht="15" customHeight="1" x14ac:dyDescent="0.25">
      <c r="A3509" s="122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O3509" s="65"/>
      <c r="P3509" s="66"/>
      <c r="Q3509" s="31">
        <f t="shared" si="110"/>
        <v>9999</v>
      </c>
      <c r="R3509" s="31" t="str">
        <f t="shared" si="111"/>
        <v/>
      </c>
      <c r="S3509" s="29">
        <f>IF($Q3509&lt;Parâmetros!$E$19,$G3509-1,$G3509)</f>
        <v>0</v>
      </c>
    </row>
    <row r="3510" spans="1:19" ht="15" customHeight="1" x14ac:dyDescent="0.25">
      <c r="A3510" s="122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O3510" s="65"/>
      <c r="P3510" s="66"/>
      <c r="Q3510" s="31">
        <f t="shared" si="110"/>
        <v>9999</v>
      </c>
      <c r="R3510" s="31" t="str">
        <f t="shared" si="111"/>
        <v/>
      </c>
      <c r="S3510" s="29">
        <f>IF($Q3510&lt;Parâmetros!$E$19,$G3510-1,$G3510)</f>
        <v>0</v>
      </c>
    </row>
    <row r="3511" spans="1:19" ht="15" customHeight="1" x14ac:dyDescent="0.25">
      <c r="A3511" s="122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O3511" s="65"/>
      <c r="P3511" s="66"/>
      <c r="Q3511" s="31">
        <f t="shared" si="110"/>
        <v>9999</v>
      </c>
      <c r="R3511" s="31" t="str">
        <f t="shared" si="111"/>
        <v/>
      </c>
      <c r="S3511" s="29">
        <f>IF($Q3511&lt;Parâmetros!$E$19,$G3511-1,$G3511)</f>
        <v>0</v>
      </c>
    </row>
    <row r="3512" spans="1:19" ht="15" customHeight="1" x14ac:dyDescent="0.25">
      <c r="A3512" s="122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O3512" s="65"/>
      <c r="P3512" s="66"/>
      <c r="Q3512" s="31">
        <f t="shared" si="110"/>
        <v>9999</v>
      </c>
      <c r="R3512" s="31" t="str">
        <f t="shared" si="111"/>
        <v/>
      </c>
      <c r="S3512" s="29">
        <f>IF($Q3512&lt;Parâmetros!$E$19,$G3512-1,$G3512)</f>
        <v>0</v>
      </c>
    </row>
    <row r="3513" spans="1:19" ht="15" customHeight="1" x14ac:dyDescent="0.25">
      <c r="A3513" s="122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0"/>
        <v>9999</v>
      </c>
      <c r="R3513" s="31" t="str">
        <f t="shared" si="111"/>
        <v/>
      </c>
      <c r="S3513" s="29">
        <f>IF($Q3513&lt;Parâmetros!$E$19,$G3513-1,$G3513)</f>
        <v>0</v>
      </c>
    </row>
    <row r="3514" spans="1:19" ht="15" customHeight="1" x14ac:dyDescent="0.25">
      <c r="A3514" s="122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10"/>
        <v>9999</v>
      </c>
      <c r="R3514" s="31" t="str">
        <f t="shared" si="111"/>
        <v/>
      </c>
      <c r="S3514" s="29">
        <f>IF($Q3514&lt;Parâmetros!$E$19,$G3514-1,$G3514)</f>
        <v>0</v>
      </c>
    </row>
    <row r="3515" spans="1:19" ht="15" customHeight="1" x14ac:dyDescent="0.25">
      <c r="A3515" s="122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10"/>
        <v>9999</v>
      </c>
      <c r="R3515" s="31" t="str">
        <f t="shared" si="111"/>
        <v/>
      </c>
      <c r="S3515" s="29">
        <f>IF($Q3515&lt;Parâmetros!$E$19,$G3515-1,$G3515)</f>
        <v>0</v>
      </c>
    </row>
    <row r="3516" spans="1:19" ht="15" customHeight="1" x14ac:dyDescent="0.25">
      <c r="A3516" s="122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O3516" s="65"/>
      <c r="P3516" s="66"/>
      <c r="Q3516" s="31">
        <f t="shared" si="110"/>
        <v>9999</v>
      </c>
      <c r="R3516" s="31" t="str">
        <f t="shared" si="111"/>
        <v/>
      </c>
      <c r="S3516" s="29">
        <f>IF($Q3516&lt;Parâmetros!$E$19,$G3516-1,$G3516)</f>
        <v>0</v>
      </c>
    </row>
    <row r="3517" spans="1:19" ht="15" customHeight="1" x14ac:dyDescent="0.25">
      <c r="A3517" s="122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customHeight="1" x14ac:dyDescent="0.25">
      <c r="A3518" s="122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customHeight="1" x14ac:dyDescent="0.25">
      <c r="A3519" s="122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customHeight="1" x14ac:dyDescent="0.25">
      <c r="A3520" s="122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customHeight="1" x14ac:dyDescent="0.25">
      <c r="A3521" s="122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customHeight="1" x14ac:dyDescent="0.25">
      <c r="A3522" s="122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N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customHeight="1" x14ac:dyDescent="0.25">
      <c r="A3523" s="122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customHeight="1" x14ac:dyDescent="0.25">
      <c r="A3524" s="122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customHeight="1" x14ac:dyDescent="0.25">
      <c r="A3525" s="122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customHeight="1" x14ac:dyDescent="0.25">
      <c r="A3526" s="122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customHeight="1" x14ac:dyDescent="0.25">
      <c r="A3527" s="122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customHeight="1" x14ac:dyDescent="0.25">
      <c r="A3528" s="122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customHeight="1" x14ac:dyDescent="0.25">
      <c r="A3529" s="122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customHeight="1" x14ac:dyDescent="0.25">
      <c r="A3530" s="122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customHeight="1" x14ac:dyDescent="0.25">
      <c r="A3531" s="122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customHeight="1" x14ac:dyDescent="0.25">
      <c r="A3532" s="122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customHeight="1" x14ac:dyDescent="0.25">
      <c r="A3533" s="122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customHeight="1" x14ac:dyDescent="0.25">
      <c r="A3534" s="122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customHeight="1" x14ac:dyDescent="0.25">
      <c r="A3535" s="122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customHeight="1" x14ac:dyDescent="0.25">
      <c r="A3536" s="122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customHeight="1" x14ac:dyDescent="0.25">
      <c r="A3537" s="122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customHeight="1" x14ac:dyDescent="0.25">
      <c r="A3538" s="122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customHeight="1" x14ac:dyDescent="0.25">
      <c r="A3539" s="122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customHeight="1" x14ac:dyDescent="0.25">
      <c r="A3540" s="122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customHeight="1" x14ac:dyDescent="0.25">
      <c r="A3541" s="122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customHeight="1" x14ac:dyDescent="0.25">
      <c r="A3542" s="122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customHeight="1" x14ac:dyDescent="0.25">
      <c r="A3543" s="122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customHeight="1" x14ac:dyDescent="0.25">
      <c r="A3544" s="122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N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customHeight="1" x14ac:dyDescent="0.25">
      <c r="A3545" s="122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customHeight="1" x14ac:dyDescent="0.25">
      <c r="A3546" s="122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customHeight="1" x14ac:dyDescent="0.25">
      <c r="A3547" s="122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customHeight="1" x14ac:dyDescent="0.25">
      <c r="A3548" s="122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customHeight="1" x14ac:dyDescent="0.25">
      <c r="A3549" s="122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customHeight="1" x14ac:dyDescent="0.25">
      <c r="A3550" s="122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customHeight="1" x14ac:dyDescent="0.25">
      <c r="A3551" s="122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customHeight="1" x14ac:dyDescent="0.25">
      <c r="A3552" s="122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customHeight="1" x14ac:dyDescent="0.25">
      <c r="A3553" s="122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customHeight="1" x14ac:dyDescent="0.25">
      <c r="A3554" s="122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customHeight="1" x14ac:dyDescent="0.25">
      <c r="A3555" s="122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customHeight="1" x14ac:dyDescent="0.25">
      <c r="A3556" s="122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customHeight="1" x14ac:dyDescent="0.25">
      <c r="A3557" s="122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customHeight="1" x14ac:dyDescent="0.25">
      <c r="A3558" s="122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customHeight="1" x14ac:dyDescent="0.25">
      <c r="A3559" s="122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customHeight="1" x14ac:dyDescent="0.25">
      <c r="A3560" s="122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customHeight="1" x14ac:dyDescent="0.25">
      <c r="A3561" s="122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customHeight="1" x14ac:dyDescent="0.25">
      <c r="A3562" s="122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customHeight="1" x14ac:dyDescent="0.25">
      <c r="A3563" s="122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customHeight="1" x14ac:dyDescent="0.25">
      <c r="A3564" s="122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customHeight="1" x14ac:dyDescent="0.25">
      <c r="A3565" s="122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customHeight="1" x14ac:dyDescent="0.25">
      <c r="A3566" s="122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ref="Q3566:Q3629" si="112">IFERROR(VALUE(LEFT($J3566,2))*60+VALUE(MID($J3566,4,2)),9999)</f>
        <v>9999</v>
      </c>
      <c r="R3566" s="31" t="str">
        <f t="shared" ref="R3566:R3629" si="113">IFERROR(VALUE(LEFT($K3566,2))*60+VALUE(MID($K3566,4,2)),"")</f>
        <v/>
      </c>
      <c r="S3566" s="29">
        <f>IF($Q3566&lt;Parâmetros!$E$19,$G3566-1,$G3566)</f>
        <v>0</v>
      </c>
    </row>
    <row r="3567" spans="1:19" ht="15" customHeight="1" x14ac:dyDescent="0.25">
      <c r="A3567" s="122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2"/>
        <v>9999</v>
      </c>
      <c r="R3567" s="31" t="str">
        <f t="shared" si="113"/>
        <v/>
      </c>
      <c r="S3567" s="29">
        <f>IF($Q3567&lt;Parâmetros!$E$19,$G3567-1,$G3567)</f>
        <v>0</v>
      </c>
    </row>
    <row r="3568" spans="1:19" ht="15" customHeight="1" x14ac:dyDescent="0.25">
      <c r="A3568" s="122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2"/>
        <v>9999</v>
      </c>
      <c r="R3568" s="31" t="str">
        <f t="shared" si="113"/>
        <v/>
      </c>
      <c r="S3568" s="29">
        <f>IF($Q3568&lt;Parâmetros!$E$19,$G3568-1,$G3568)</f>
        <v>0</v>
      </c>
    </row>
    <row r="3569" spans="1:19" ht="15" customHeight="1" x14ac:dyDescent="0.25">
      <c r="A3569" s="122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2"/>
        <v>9999</v>
      </c>
      <c r="R3569" s="31" t="str">
        <f t="shared" si="113"/>
        <v/>
      </c>
      <c r="S3569" s="29">
        <f>IF($Q3569&lt;Parâmetros!$E$19,$G3569-1,$G3569)</f>
        <v>0</v>
      </c>
    </row>
    <row r="3570" spans="1:19" ht="15" customHeight="1" x14ac:dyDescent="0.25">
      <c r="A3570" s="122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O3570" s="65"/>
      <c r="P3570" s="66"/>
      <c r="Q3570" s="31">
        <f t="shared" si="112"/>
        <v>9999</v>
      </c>
      <c r="R3570" s="31" t="str">
        <f t="shared" si="113"/>
        <v/>
      </c>
      <c r="S3570" s="29">
        <f>IF($Q3570&lt;Parâmetros!$E$19,$G3570-1,$G3570)</f>
        <v>0</v>
      </c>
    </row>
    <row r="3571" spans="1:19" ht="15" customHeight="1" x14ac:dyDescent="0.25">
      <c r="A3571" s="122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O3571" s="65"/>
      <c r="P3571" s="66"/>
      <c r="Q3571" s="31">
        <f t="shared" si="112"/>
        <v>9999</v>
      </c>
      <c r="R3571" s="31" t="str">
        <f t="shared" si="113"/>
        <v/>
      </c>
      <c r="S3571" s="29">
        <f>IF($Q3571&lt;Parâmetros!$E$19,$G3571-1,$G3571)</f>
        <v>0</v>
      </c>
    </row>
    <row r="3572" spans="1:19" ht="15" customHeight="1" x14ac:dyDescent="0.25">
      <c r="A3572" s="122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2"/>
        <v>9999</v>
      </c>
      <c r="R3572" s="31" t="str">
        <f t="shared" si="113"/>
        <v/>
      </c>
      <c r="S3572" s="29">
        <f>IF($Q3572&lt;Parâmetros!$E$19,$G3572-1,$G3572)</f>
        <v>0</v>
      </c>
    </row>
    <row r="3573" spans="1:19" ht="15" customHeight="1" x14ac:dyDescent="0.25">
      <c r="A3573" s="122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2"/>
        <v>9999</v>
      </c>
      <c r="R3573" s="31" t="str">
        <f t="shared" si="113"/>
        <v/>
      </c>
      <c r="S3573" s="29">
        <f>IF($Q3573&lt;Parâmetros!$E$19,$G3573-1,$G3573)</f>
        <v>0</v>
      </c>
    </row>
    <row r="3574" spans="1:19" ht="15" customHeight="1" x14ac:dyDescent="0.25">
      <c r="A3574" s="122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2"/>
        <v>9999</v>
      </c>
      <c r="R3574" s="31" t="str">
        <f t="shared" si="113"/>
        <v/>
      </c>
      <c r="S3574" s="29">
        <f>IF($Q3574&lt;Parâmetros!$E$19,$G3574-1,$G3574)</f>
        <v>0</v>
      </c>
    </row>
    <row r="3575" spans="1:19" ht="15" customHeight="1" x14ac:dyDescent="0.25">
      <c r="A3575" s="122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2"/>
        <v>9999</v>
      </c>
      <c r="R3575" s="31" t="str">
        <f t="shared" si="113"/>
        <v/>
      </c>
      <c r="S3575" s="29">
        <f>IF($Q3575&lt;Parâmetros!$E$19,$G3575-1,$G3575)</f>
        <v>0</v>
      </c>
    </row>
    <row r="3576" spans="1:19" ht="15" customHeight="1" x14ac:dyDescent="0.25">
      <c r="A3576" s="122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2"/>
        <v>9999</v>
      </c>
      <c r="R3576" s="31" t="str">
        <f t="shared" si="113"/>
        <v/>
      </c>
      <c r="S3576" s="29">
        <f>IF($Q3576&lt;Parâmetros!$E$19,$G3576-1,$G3576)</f>
        <v>0</v>
      </c>
    </row>
    <row r="3577" spans="1:19" ht="15" customHeight="1" x14ac:dyDescent="0.25">
      <c r="A3577" s="122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2"/>
        <v>9999</v>
      </c>
      <c r="R3577" s="31" t="str">
        <f t="shared" si="113"/>
        <v/>
      </c>
      <c r="S3577" s="29">
        <f>IF($Q3577&lt;Parâmetros!$E$19,$G3577-1,$G3577)</f>
        <v>0</v>
      </c>
    </row>
    <row r="3578" spans="1:19" ht="15" customHeight="1" x14ac:dyDescent="0.25">
      <c r="A3578" s="122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2"/>
        <v>9999</v>
      </c>
      <c r="R3578" s="31" t="str">
        <f t="shared" si="113"/>
        <v/>
      </c>
      <c r="S3578" s="29">
        <f>IF($Q3578&lt;Parâmetros!$E$19,$G3578-1,$G3578)</f>
        <v>0</v>
      </c>
    </row>
    <row r="3579" spans="1:19" ht="15" customHeight="1" x14ac:dyDescent="0.25">
      <c r="A3579" s="122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2"/>
        <v>9999</v>
      </c>
      <c r="R3579" s="31" t="str">
        <f t="shared" si="113"/>
        <v/>
      </c>
      <c r="S3579" s="29">
        <f>IF($Q3579&lt;Parâmetros!$E$19,$G3579-1,$G3579)</f>
        <v>0</v>
      </c>
    </row>
    <row r="3580" spans="1:19" ht="15" customHeight="1" x14ac:dyDescent="0.25">
      <c r="A3580" s="122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O3580" s="65"/>
      <c r="P3580" s="66"/>
      <c r="Q3580" s="31">
        <f t="shared" si="112"/>
        <v>9999</v>
      </c>
      <c r="R3580" s="31" t="str">
        <f t="shared" si="113"/>
        <v/>
      </c>
      <c r="S3580" s="29">
        <f>IF($Q3580&lt;Parâmetros!$E$19,$G3580-1,$G3580)</f>
        <v>0</v>
      </c>
    </row>
    <row r="3581" spans="1:19" ht="15" customHeight="1" x14ac:dyDescent="0.25">
      <c r="A3581" s="122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customHeight="1" x14ac:dyDescent="0.25">
      <c r="A3582" s="122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customHeight="1" x14ac:dyDescent="0.25">
      <c r="A3583" s="122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customHeight="1" x14ac:dyDescent="0.25">
      <c r="A3584" s="122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customHeight="1" x14ac:dyDescent="0.25">
      <c r="A3585" s="122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customHeight="1" x14ac:dyDescent="0.25">
      <c r="A3586" s="122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customHeight="1" x14ac:dyDescent="0.25">
      <c r="A3587" s="122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customHeight="1" x14ac:dyDescent="0.25">
      <c r="A3588" s="122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N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customHeight="1" x14ac:dyDescent="0.25">
      <c r="A3589" s="122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N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customHeight="1" x14ac:dyDescent="0.25">
      <c r="A3590" s="122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N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customHeight="1" x14ac:dyDescent="0.25">
      <c r="A3591" s="122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customHeight="1" x14ac:dyDescent="0.25">
      <c r="A3592" s="122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customHeight="1" x14ac:dyDescent="0.25">
      <c r="A3593" s="122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customHeight="1" x14ac:dyDescent="0.25">
      <c r="A3594" s="122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customHeight="1" x14ac:dyDescent="0.25">
      <c r="A3595" s="122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customHeight="1" x14ac:dyDescent="0.25">
      <c r="A3596" s="122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customHeight="1" x14ac:dyDescent="0.25">
      <c r="A3597" s="122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customHeight="1" x14ac:dyDescent="0.25">
      <c r="A3598" s="122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customHeight="1" x14ac:dyDescent="0.25">
      <c r="A3599" s="122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customHeight="1" x14ac:dyDescent="0.25">
      <c r="A3600" s="122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customHeight="1" x14ac:dyDescent="0.25">
      <c r="A3601" s="122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customHeight="1" x14ac:dyDescent="0.25">
      <c r="A3602" s="122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customHeight="1" x14ac:dyDescent="0.25">
      <c r="A3603" s="122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customHeight="1" x14ac:dyDescent="0.25">
      <c r="A3604" s="122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customHeight="1" x14ac:dyDescent="0.25">
      <c r="A3605" s="122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customHeight="1" x14ac:dyDescent="0.25">
      <c r="A3606" s="122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customHeight="1" x14ac:dyDescent="0.25">
      <c r="A3607" s="122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customHeight="1" x14ac:dyDescent="0.25">
      <c r="A3608" s="122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N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customHeight="1" x14ac:dyDescent="0.25">
      <c r="A3609" s="122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N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customHeight="1" x14ac:dyDescent="0.25">
      <c r="A3610" s="122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customHeight="1" x14ac:dyDescent="0.25">
      <c r="A3611" s="122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customHeight="1" x14ac:dyDescent="0.25">
      <c r="A3612" s="122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customHeight="1" x14ac:dyDescent="0.25">
      <c r="A3613" s="122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customHeight="1" x14ac:dyDescent="0.25">
      <c r="A3614" s="122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customHeight="1" x14ac:dyDescent="0.25">
      <c r="A3615" s="122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customHeight="1" x14ac:dyDescent="0.25">
      <c r="A3616" s="122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customHeight="1" x14ac:dyDescent="0.25">
      <c r="A3617" s="122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customHeight="1" x14ac:dyDescent="0.25">
      <c r="A3618" s="122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N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customHeight="1" x14ac:dyDescent="0.25">
      <c r="A3619" s="122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customHeight="1" x14ac:dyDescent="0.25">
      <c r="A3620" s="122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customHeight="1" x14ac:dyDescent="0.25">
      <c r="A3621" s="122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customHeight="1" x14ac:dyDescent="0.25">
      <c r="A3622" s="122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customHeight="1" x14ac:dyDescent="0.25">
      <c r="A3623" s="122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customHeight="1" x14ac:dyDescent="0.25">
      <c r="A3624" s="122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customHeight="1" x14ac:dyDescent="0.25">
      <c r="A3625" s="122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customHeight="1" x14ac:dyDescent="0.25">
      <c r="A3626" s="122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customHeight="1" x14ac:dyDescent="0.25">
      <c r="A3627" s="122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customHeight="1" x14ac:dyDescent="0.25">
      <c r="A3628" s="122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customHeight="1" x14ac:dyDescent="0.25">
      <c r="A3629" s="122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customHeight="1" x14ac:dyDescent="0.25">
      <c r="A3630" s="122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ref="Q3630:Q3692" si="114">IFERROR(VALUE(LEFT($J3630,2))*60+VALUE(MID($J3630,4,2)),9999)</f>
        <v>9999</v>
      </c>
      <c r="R3630" s="31" t="str">
        <f t="shared" ref="R3630:R3692" si="115">IFERROR(VALUE(LEFT($K3630,2))*60+VALUE(MID($K3630,4,2)),"")</f>
        <v/>
      </c>
      <c r="S3630" s="29">
        <f>IF($Q3630&lt;Parâmetros!$E$19,$G3630-1,$G3630)</f>
        <v>0</v>
      </c>
    </row>
    <row r="3631" spans="1:19" ht="15" customHeight="1" x14ac:dyDescent="0.25">
      <c r="A3631" s="122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4"/>
        <v>9999</v>
      </c>
      <c r="R3631" s="31" t="str">
        <f t="shared" si="115"/>
        <v/>
      </c>
      <c r="S3631" s="29">
        <f>IF($Q3631&lt;Parâmetros!$E$19,$G3631-1,$G3631)</f>
        <v>0</v>
      </c>
    </row>
    <row r="3632" spans="1:19" ht="15" customHeight="1" x14ac:dyDescent="0.25">
      <c r="A3632" s="122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4"/>
        <v>9999</v>
      </c>
      <c r="R3632" s="31" t="str">
        <f t="shared" si="115"/>
        <v/>
      </c>
      <c r="S3632" s="29">
        <f>IF($Q3632&lt;Parâmetros!$E$19,$G3632-1,$G3632)</f>
        <v>0</v>
      </c>
    </row>
    <row r="3633" spans="1:19" ht="15" customHeight="1" x14ac:dyDescent="0.25">
      <c r="A3633" s="122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O3633" s="65"/>
      <c r="P3633" s="66"/>
      <c r="Q3633" s="31">
        <f t="shared" si="114"/>
        <v>9999</v>
      </c>
      <c r="R3633" s="31" t="str">
        <f t="shared" si="115"/>
        <v/>
      </c>
      <c r="S3633" s="29">
        <f>IF($Q3633&lt;Parâmetros!$E$19,$G3633-1,$G3633)</f>
        <v>0</v>
      </c>
    </row>
    <row r="3634" spans="1:19" ht="15" customHeight="1" x14ac:dyDescent="0.25">
      <c r="A3634" s="122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O3634" s="65"/>
      <c r="P3634" s="66"/>
      <c r="Q3634" s="31">
        <f t="shared" si="114"/>
        <v>9999</v>
      </c>
      <c r="R3634" s="31" t="str">
        <f t="shared" si="115"/>
        <v/>
      </c>
      <c r="S3634" s="29">
        <f>IF($Q3634&lt;Parâmetros!$E$19,$G3634-1,$G3634)</f>
        <v>0</v>
      </c>
    </row>
    <row r="3635" spans="1:19" ht="15" customHeight="1" x14ac:dyDescent="0.25">
      <c r="A3635" s="122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O3635" s="65"/>
      <c r="P3635" s="66"/>
      <c r="Q3635" s="31">
        <f t="shared" si="114"/>
        <v>9999</v>
      </c>
      <c r="R3635" s="31" t="str">
        <f t="shared" si="115"/>
        <v/>
      </c>
      <c r="S3635" s="29">
        <f>IF($Q3635&lt;Parâmetros!$E$19,$G3635-1,$G3635)</f>
        <v>0</v>
      </c>
    </row>
    <row r="3636" spans="1:19" ht="15" customHeight="1" x14ac:dyDescent="0.25">
      <c r="A3636" s="122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O3636" s="65"/>
      <c r="P3636" s="66"/>
      <c r="Q3636" s="31">
        <f t="shared" si="114"/>
        <v>9999</v>
      </c>
      <c r="R3636" s="31" t="str">
        <f t="shared" si="115"/>
        <v/>
      </c>
      <c r="S3636" s="29">
        <f>IF($Q3636&lt;Parâmetros!$E$19,$G3636-1,$G3636)</f>
        <v>0</v>
      </c>
    </row>
    <row r="3637" spans="1:19" ht="15" customHeight="1" x14ac:dyDescent="0.25">
      <c r="A3637" s="122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4"/>
        <v>9999</v>
      </c>
      <c r="R3637" s="31" t="str">
        <f t="shared" si="115"/>
        <v/>
      </c>
      <c r="S3637" s="29">
        <f>IF($Q3637&lt;Parâmetros!$E$19,$G3637-1,$G3637)</f>
        <v>0</v>
      </c>
    </row>
    <row r="3638" spans="1:19" ht="15" customHeight="1" x14ac:dyDescent="0.25">
      <c r="A3638" s="122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4"/>
        <v>9999</v>
      </c>
      <c r="R3638" s="31" t="str">
        <f t="shared" si="115"/>
        <v/>
      </c>
      <c r="S3638" s="29">
        <f>IF($Q3638&lt;Parâmetros!$E$19,$G3638-1,$G3638)</f>
        <v>0</v>
      </c>
    </row>
    <row r="3639" spans="1:19" ht="15" customHeight="1" x14ac:dyDescent="0.25">
      <c r="A3639" s="122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4"/>
        <v>9999</v>
      </c>
      <c r="R3639" s="31" t="str">
        <f t="shared" si="115"/>
        <v/>
      </c>
      <c r="S3639" s="29">
        <f>IF($Q3639&lt;Parâmetros!$E$19,$G3639-1,$G3639)</f>
        <v>0</v>
      </c>
    </row>
    <row r="3640" spans="1:19" ht="15" customHeight="1" x14ac:dyDescent="0.25">
      <c r="A3640" s="122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4"/>
        <v>9999</v>
      </c>
      <c r="R3640" s="31" t="str">
        <f t="shared" si="115"/>
        <v/>
      </c>
      <c r="S3640" s="29">
        <f>IF($Q3640&lt;Parâmetros!$E$19,$G3640-1,$G3640)</f>
        <v>0</v>
      </c>
    </row>
    <row r="3641" spans="1:19" ht="15" customHeight="1" x14ac:dyDescent="0.25">
      <c r="A3641" s="122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4"/>
        <v>9999</v>
      </c>
      <c r="R3641" s="31" t="str">
        <f t="shared" si="115"/>
        <v/>
      </c>
      <c r="S3641" s="29">
        <f>IF($Q3641&lt;Parâmetros!$E$19,$G3641-1,$G3641)</f>
        <v>0</v>
      </c>
    </row>
    <row r="3642" spans="1:19" ht="15" customHeight="1" x14ac:dyDescent="0.25">
      <c r="A3642" s="122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4"/>
        <v>9999</v>
      </c>
      <c r="R3642" s="31" t="str">
        <f t="shared" si="115"/>
        <v/>
      </c>
      <c r="S3642" s="29">
        <f>IF($Q3642&lt;Parâmetros!$E$19,$G3642-1,$G3642)</f>
        <v>0</v>
      </c>
    </row>
    <row r="3643" spans="1:19" ht="15" customHeight="1" x14ac:dyDescent="0.25">
      <c r="A3643" s="122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N3643" s="65"/>
      <c r="O3643" s="65"/>
      <c r="P3643" s="66"/>
      <c r="Q3643" s="31">
        <f t="shared" si="114"/>
        <v>9999</v>
      </c>
      <c r="R3643" s="31" t="str">
        <f t="shared" si="115"/>
        <v/>
      </c>
      <c r="S3643" s="29">
        <f>IF($Q3643&lt;Parâmetros!$E$19,$G3643-1,$G3643)</f>
        <v>0</v>
      </c>
    </row>
    <row r="3644" spans="1:19" ht="15" customHeight="1" x14ac:dyDescent="0.25">
      <c r="A3644" s="122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4"/>
        <v>9999</v>
      </c>
      <c r="R3644" s="31" t="str">
        <f t="shared" si="115"/>
        <v/>
      </c>
      <c r="S3644" s="29">
        <f>IF($Q3644&lt;Parâmetros!$E$19,$G3644-1,$G3644)</f>
        <v>0</v>
      </c>
    </row>
    <row r="3645" spans="1:19" ht="15" customHeight="1" x14ac:dyDescent="0.25">
      <c r="A3645" s="122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customHeight="1" x14ac:dyDescent="0.25">
      <c r="A3646" s="122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customHeight="1" x14ac:dyDescent="0.25">
      <c r="A3647" s="122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customHeight="1" x14ac:dyDescent="0.25">
      <c r="A3648" s="122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customHeight="1" x14ac:dyDescent="0.25">
      <c r="A3649" s="122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customHeight="1" x14ac:dyDescent="0.25">
      <c r="A3650" s="122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customHeight="1" x14ac:dyDescent="0.25">
      <c r="A3651" s="122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customHeight="1" x14ac:dyDescent="0.25">
      <c r="A3652" s="122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N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customHeight="1" x14ac:dyDescent="0.25">
      <c r="A3653" s="122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N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customHeight="1" x14ac:dyDescent="0.25">
      <c r="A3654" s="122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N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customHeight="1" x14ac:dyDescent="0.25">
      <c r="A3655" s="122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N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customHeight="1" x14ac:dyDescent="0.25">
      <c r="A3656" s="122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N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customHeight="1" x14ac:dyDescent="0.25">
      <c r="A3657" s="122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N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customHeight="1" x14ac:dyDescent="0.25">
      <c r="A3658" s="122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N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customHeight="1" x14ac:dyDescent="0.25">
      <c r="A3659" s="122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N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customHeight="1" x14ac:dyDescent="0.25">
      <c r="A3660" s="122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N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customHeight="1" x14ac:dyDescent="0.25">
      <c r="A3661" s="122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N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customHeight="1" x14ac:dyDescent="0.25">
      <c r="A3662" s="122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N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customHeight="1" x14ac:dyDescent="0.25">
      <c r="A3663" s="122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N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customHeight="1" x14ac:dyDescent="0.25">
      <c r="A3664" s="122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N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customHeight="1" x14ac:dyDescent="0.25">
      <c r="A3665" s="122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N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customHeight="1" x14ac:dyDescent="0.25">
      <c r="A3666" s="122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customHeight="1" x14ac:dyDescent="0.25">
      <c r="A3667" s="122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customHeight="1" x14ac:dyDescent="0.25">
      <c r="A3668" s="122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N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customHeight="1" x14ac:dyDescent="0.25">
      <c r="A3669" s="122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N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customHeight="1" x14ac:dyDescent="0.25">
      <c r="A3670" s="122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N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customHeight="1" x14ac:dyDescent="0.25">
      <c r="A3671" s="122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N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customHeight="1" x14ac:dyDescent="0.25">
      <c r="A3672" s="122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N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customHeight="1" x14ac:dyDescent="0.25">
      <c r="A3673" s="122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N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customHeight="1" x14ac:dyDescent="0.25">
      <c r="A3674" s="122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N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customHeight="1" x14ac:dyDescent="0.25">
      <c r="A3675" s="122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N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customHeight="1" x14ac:dyDescent="0.25">
      <c r="A3676" s="122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N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customHeight="1" x14ac:dyDescent="0.25">
      <c r="A3677" s="122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N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customHeight="1" x14ac:dyDescent="0.25">
      <c r="A3678" s="122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N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customHeight="1" x14ac:dyDescent="0.25">
      <c r="A3679" s="122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N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customHeight="1" x14ac:dyDescent="0.25">
      <c r="A3680" s="122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customHeight="1" x14ac:dyDescent="0.25">
      <c r="A3681" s="122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customHeight="1" x14ac:dyDescent="0.25">
      <c r="A3682" s="122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customHeight="1" x14ac:dyDescent="0.25">
      <c r="A3683" s="122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customHeight="1" x14ac:dyDescent="0.25">
      <c r="A3684" s="122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customHeight="1" x14ac:dyDescent="0.25">
      <c r="A3685" s="122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N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customHeight="1" x14ac:dyDescent="0.25">
      <c r="A3686" s="122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customHeight="1" x14ac:dyDescent="0.25">
      <c r="A3687" s="122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customHeight="1" x14ac:dyDescent="0.25">
      <c r="A3688" s="122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customHeight="1" x14ac:dyDescent="0.25">
      <c r="A3689" s="122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customHeight="1" x14ac:dyDescent="0.25">
      <c r="A3690" s="122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customHeight="1" x14ac:dyDescent="0.25">
      <c r="A3691" s="122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N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customHeight="1" x14ac:dyDescent="0.25">
      <c r="A3692" s="122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customHeight="1" x14ac:dyDescent="0.25">
      <c r="A3693" s="122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ref="Q3693:Q3756" si="116">IFERROR(VALUE(LEFT($J3693,2))*60+VALUE(MID($J3693,4,2)),9999)</f>
        <v>9999</v>
      </c>
      <c r="R3693" s="31" t="str">
        <f t="shared" ref="R3693:R3756" si="117">IFERROR(VALUE(LEFT($K3693,2))*60+VALUE(MID($K3693,4,2)),"")</f>
        <v/>
      </c>
      <c r="S3693" s="29">
        <f>IF($Q3693&lt;Parâmetros!$E$19,$G3693-1,$G3693)</f>
        <v>0</v>
      </c>
    </row>
    <row r="3694" spans="1:19" ht="15" customHeight="1" x14ac:dyDescent="0.25">
      <c r="A3694" s="122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N3694" s="65"/>
      <c r="O3694" s="65"/>
      <c r="P3694" s="66"/>
      <c r="Q3694" s="31">
        <f t="shared" si="116"/>
        <v>9999</v>
      </c>
      <c r="R3694" s="31" t="str">
        <f t="shared" si="117"/>
        <v/>
      </c>
      <c r="S3694" s="29">
        <f>IF($Q3694&lt;Parâmetros!$E$19,$G3694-1,$G3694)</f>
        <v>0</v>
      </c>
    </row>
    <row r="3695" spans="1:19" ht="15" customHeight="1" x14ac:dyDescent="0.25">
      <c r="A3695" s="122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N3695" s="65"/>
      <c r="O3695" s="65"/>
      <c r="P3695" s="66"/>
      <c r="Q3695" s="31">
        <f t="shared" si="116"/>
        <v>9999</v>
      </c>
      <c r="R3695" s="31" t="str">
        <f t="shared" si="117"/>
        <v/>
      </c>
      <c r="S3695" s="29">
        <f>IF($Q3695&lt;Parâmetros!$E$19,$G3695-1,$G3695)</f>
        <v>0</v>
      </c>
    </row>
    <row r="3696" spans="1:19" ht="15" customHeight="1" x14ac:dyDescent="0.25">
      <c r="A3696" s="122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N3696" s="65"/>
      <c r="O3696" s="65"/>
      <c r="P3696" s="66"/>
      <c r="Q3696" s="31">
        <f t="shared" si="116"/>
        <v>9999</v>
      </c>
      <c r="R3696" s="31" t="str">
        <f t="shared" si="117"/>
        <v/>
      </c>
      <c r="S3696" s="29">
        <f>IF($Q3696&lt;Parâmetros!$E$19,$G3696-1,$G3696)</f>
        <v>0</v>
      </c>
    </row>
    <row r="3697" spans="1:19" ht="15" customHeight="1" x14ac:dyDescent="0.25">
      <c r="A3697" s="122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N3697" s="65"/>
      <c r="O3697" s="65"/>
      <c r="P3697" s="66"/>
      <c r="Q3697" s="31">
        <f t="shared" si="116"/>
        <v>9999</v>
      </c>
      <c r="R3697" s="31" t="str">
        <f t="shared" si="117"/>
        <v/>
      </c>
      <c r="S3697" s="29">
        <f>IF($Q3697&lt;Parâmetros!$E$19,$G3697-1,$G3697)</f>
        <v>0</v>
      </c>
    </row>
    <row r="3698" spans="1:19" ht="15" customHeight="1" x14ac:dyDescent="0.25">
      <c r="A3698" s="122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O3698" s="65"/>
      <c r="P3698" s="66"/>
      <c r="Q3698" s="31">
        <f t="shared" si="116"/>
        <v>9999</v>
      </c>
      <c r="R3698" s="31" t="str">
        <f t="shared" si="117"/>
        <v/>
      </c>
      <c r="S3698" s="29">
        <f>IF($Q3698&lt;Parâmetros!$E$19,$G3698-1,$G3698)</f>
        <v>0</v>
      </c>
    </row>
    <row r="3699" spans="1:19" ht="15" customHeight="1" x14ac:dyDescent="0.25">
      <c r="A3699" s="122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N3699" s="65"/>
      <c r="O3699" s="65"/>
      <c r="P3699" s="66"/>
      <c r="Q3699" s="31">
        <f t="shared" si="116"/>
        <v>9999</v>
      </c>
      <c r="R3699" s="31" t="str">
        <f t="shared" si="117"/>
        <v/>
      </c>
      <c r="S3699" s="29">
        <f>IF($Q3699&lt;Parâmetros!$E$19,$G3699-1,$G3699)</f>
        <v>0</v>
      </c>
    </row>
    <row r="3700" spans="1:19" ht="15" customHeight="1" x14ac:dyDescent="0.25">
      <c r="A3700" s="122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O3700" s="65"/>
      <c r="P3700" s="66"/>
      <c r="Q3700" s="31">
        <f t="shared" si="116"/>
        <v>9999</v>
      </c>
      <c r="R3700" s="31" t="str">
        <f t="shared" si="117"/>
        <v/>
      </c>
      <c r="S3700" s="29">
        <f>IF($Q3700&lt;Parâmetros!$E$19,$G3700-1,$G3700)</f>
        <v>0</v>
      </c>
    </row>
    <row r="3701" spans="1:19" ht="15" customHeight="1" x14ac:dyDescent="0.25">
      <c r="A3701" s="122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6"/>
        <v>9999</v>
      </c>
      <c r="R3701" s="31" t="str">
        <f t="shared" si="117"/>
        <v/>
      </c>
      <c r="S3701" s="29">
        <f>IF($Q3701&lt;Parâmetros!$E$19,$G3701-1,$G3701)</f>
        <v>0</v>
      </c>
    </row>
    <row r="3702" spans="1:19" ht="15" customHeight="1" x14ac:dyDescent="0.25">
      <c r="A3702" s="122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6"/>
        <v>9999</v>
      </c>
      <c r="R3702" s="31" t="str">
        <f t="shared" si="117"/>
        <v/>
      </c>
      <c r="S3702" s="29">
        <f>IF($Q3702&lt;Parâmetros!$E$19,$G3702-1,$G3702)</f>
        <v>0</v>
      </c>
    </row>
    <row r="3703" spans="1:19" ht="15" customHeight="1" x14ac:dyDescent="0.25">
      <c r="A3703" s="122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O3703" s="65"/>
      <c r="P3703" s="66"/>
      <c r="Q3703" s="31">
        <f t="shared" si="116"/>
        <v>9999</v>
      </c>
      <c r="R3703" s="31" t="str">
        <f t="shared" si="117"/>
        <v/>
      </c>
      <c r="S3703" s="29">
        <f>IF($Q3703&lt;Parâmetros!$E$19,$G3703-1,$G3703)</f>
        <v>0</v>
      </c>
    </row>
    <row r="3704" spans="1:19" ht="15" customHeight="1" x14ac:dyDescent="0.25">
      <c r="A3704" s="122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O3704" s="65"/>
      <c r="P3704" s="66"/>
      <c r="Q3704" s="31">
        <f t="shared" si="116"/>
        <v>9999</v>
      </c>
      <c r="R3704" s="31" t="str">
        <f t="shared" si="117"/>
        <v/>
      </c>
      <c r="S3704" s="29">
        <f>IF($Q3704&lt;Parâmetros!$E$19,$G3704-1,$G3704)</f>
        <v>0</v>
      </c>
    </row>
    <row r="3705" spans="1:19" ht="15" customHeight="1" x14ac:dyDescent="0.25">
      <c r="A3705" s="122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6"/>
        <v>9999</v>
      </c>
      <c r="R3705" s="31" t="str">
        <f t="shared" si="117"/>
        <v/>
      </c>
      <c r="S3705" s="29">
        <f>IF($Q3705&lt;Parâmetros!$E$19,$G3705-1,$G3705)</f>
        <v>0</v>
      </c>
    </row>
    <row r="3706" spans="1:19" ht="15" customHeight="1" x14ac:dyDescent="0.25">
      <c r="A3706" s="122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O3706" s="65"/>
      <c r="P3706" s="66"/>
      <c r="Q3706" s="31">
        <f t="shared" si="116"/>
        <v>9999</v>
      </c>
      <c r="R3706" s="31" t="str">
        <f t="shared" si="117"/>
        <v/>
      </c>
      <c r="S3706" s="29">
        <f>IF($Q3706&lt;Parâmetros!$E$19,$G3706-1,$G3706)</f>
        <v>0</v>
      </c>
    </row>
    <row r="3707" spans="1:19" ht="15" customHeight="1" x14ac:dyDescent="0.25">
      <c r="A3707" s="122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N3707" s="65"/>
      <c r="O3707" s="65"/>
      <c r="P3707" s="66"/>
      <c r="Q3707" s="31">
        <f t="shared" si="116"/>
        <v>9999</v>
      </c>
      <c r="R3707" s="31" t="str">
        <f t="shared" si="117"/>
        <v/>
      </c>
      <c r="S3707" s="29">
        <f>IF($Q3707&lt;Parâmetros!$E$19,$G3707-1,$G3707)</f>
        <v>0</v>
      </c>
    </row>
    <row r="3708" spans="1:19" ht="15" customHeight="1" x14ac:dyDescent="0.25">
      <c r="A3708" s="122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6"/>
        <v>9999</v>
      </c>
      <c r="R3708" s="31" t="str">
        <f t="shared" si="117"/>
        <v/>
      </c>
      <c r="S3708" s="29">
        <f>IF($Q3708&lt;Parâmetros!$E$19,$G3708-1,$G3708)</f>
        <v>0</v>
      </c>
    </row>
    <row r="3709" spans="1:19" ht="15" customHeight="1" x14ac:dyDescent="0.25">
      <c r="A3709" s="122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customHeight="1" x14ac:dyDescent="0.25">
      <c r="A3710" s="122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customHeight="1" x14ac:dyDescent="0.25">
      <c r="A3711" s="122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customHeight="1" x14ac:dyDescent="0.25">
      <c r="A3712" s="122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customHeight="1" x14ac:dyDescent="0.25">
      <c r="A3713" s="122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customHeight="1" x14ac:dyDescent="0.25">
      <c r="A3714" s="122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customHeight="1" x14ac:dyDescent="0.25">
      <c r="A3715" s="122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customHeight="1" x14ac:dyDescent="0.25">
      <c r="A3716" s="122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customHeight="1" x14ac:dyDescent="0.25">
      <c r="A3717" s="122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customHeight="1" x14ac:dyDescent="0.25">
      <c r="A3718" s="122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customHeight="1" x14ac:dyDescent="0.25">
      <c r="A3719" s="122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customHeight="1" x14ac:dyDescent="0.25">
      <c r="A3720" s="122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N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customHeight="1" x14ac:dyDescent="0.25">
      <c r="A3721" s="122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customHeight="1" x14ac:dyDescent="0.25">
      <c r="A3722" s="122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customHeight="1" x14ac:dyDescent="0.25">
      <c r="A3723" s="122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customHeight="1" x14ac:dyDescent="0.25">
      <c r="A3724" s="122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customHeight="1" x14ac:dyDescent="0.25">
      <c r="A3725" s="122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customHeight="1" x14ac:dyDescent="0.25">
      <c r="A3726" s="122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customHeight="1" x14ac:dyDescent="0.25">
      <c r="A3727" s="122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customHeight="1" x14ac:dyDescent="0.25">
      <c r="A3728" s="122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customHeight="1" x14ac:dyDescent="0.25">
      <c r="A3729" s="122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customHeight="1" x14ac:dyDescent="0.25">
      <c r="A3730" s="122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customHeight="1" x14ac:dyDescent="0.25">
      <c r="A3731" s="122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customHeight="1" x14ac:dyDescent="0.25">
      <c r="A3732" s="122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customHeight="1" x14ac:dyDescent="0.25">
      <c r="A3733" s="122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N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customHeight="1" x14ac:dyDescent="0.25">
      <c r="A3734" s="122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N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customHeight="1" x14ac:dyDescent="0.25">
      <c r="A3735" s="122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N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customHeight="1" x14ac:dyDescent="0.25">
      <c r="A3736" s="122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N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customHeight="1" x14ac:dyDescent="0.25">
      <c r="A3737" s="122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N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customHeight="1" x14ac:dyDescent="0.25">
      <c r="A3738" s="122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customHeight="1" x14ac:dyDescent="0.25">
      <c r="A3739" s="122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customHeight="1" x14ac:dyDescent="0.25">
      <c r="A3740" s="122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customHeight="1" x14ac:dyDescent="0.25">
      <c r="A3741" s="122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customHeight="1" x14ac:dyDescent="0.25">
      <c r="A3742" s="122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customHeight="1" x14ac:dyDescent="0.25">
      <c r="A3743" s="122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customHeight="1" x14ac:dyDescent="0.25">
      <c r="A3744" s="122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customHeight="1" x14ac:dyDescent="0.25">
      <c r="A3745" s="122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N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customHeight="1" x14ac:dyDescent="0.25">
      <c r="A3746" s="122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customHeight="1" x14ac:dyDescent="0.25">
      <c r="A3747" s="122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N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customHeight="1" x14ac:dyDescent="0.25">
      <c r="A3748" s="122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customHeight="1" x14ac:dyDescent="0.25">
      <c r="A3749" s="122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N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customHeight="1" x14ac:dyDescent="0.25">
      <c r="A3750" s="122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N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customHeight="1" x14ac:dyDescent="0.25">
      <c r="A3751" s="122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N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customHeight="1" x14ac:dyDescent="0.25">
      <c r="A3752" s="122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N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customHeight="1" x14ac:dyDescent="0.25">
      <c r="A3753" s="122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N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customHeight="1" x14ac:dyDescent="0.25">
      <c r="A3754" s="122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N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customHeight="1" x14ac:dyDescent="0.25">
      <c r="A3755" s="122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N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customHeight="1" x14ac:dyDescent="0.25">
      <c r="A3756" s="122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customHeight="1" x14ac:dyDescent="0.25">
      <c r="A3757" s="122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ref="Q3757:Q3820" si="118">IFERROR(VALUE(LEFT($J3757,2))*60+VALUE(MID($J3757,4,2)),9999)</f>
        <v>9999</v>
      </c>
      <c r="R3757" s="31" t="str">
        <f t="shared" ref="R3757:R3820" si="119">IFERROR(VALUE(LEFT($K3757,2))*60+VALUE(MID($K3757,4,2)),"")</f>
        <v/>
      </c>
      <c r="S3757" s="29">
        <f>IF($Q3757&lt;Parâmetros!$E$19,$G3757-1,$G3757)</f>
        <v>0</v>
      </c>
    </row>
    <row r="3758" spans="1:19" ht="15" customHeight="1" x14ac:dyDescent="0.25">
      <c r="A3758" s="122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8"/>
        <v>9999</v>
      </c>
      <c r="R3758" s="31" t="str">
        <f t="shared" si="119"/>
        <v/>
      </c>
      <c r="S3758" s="29">
        <f>IF($Q3758&lt;Parâmetros!$E$19,$G3758-1,$G3758)</f>
        <v>0</v>
      </c>
    </row>
    <row r="3759" spans="1:19" ht="15" customHeight="1" x14ac:dyDescent="0.25">
      <c r="A3759" s="122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si="118"/>
        <v>9999</v>
      </c>
      <c r="R3759" s="31" t="str">
        <f t="shared" si="119"/>
        <v/>
      </c>
      <c r="S3759" s="29">
        <f>IF($Q3759&lt;Parâmetros!$E$19,$G3759-1,$G3759)</f>
        <v>0</v>
      </c>
    </row>
    <row r="3760" spans="1:19" ht="15" customHeight="1" x14ac:dyDescent="0.25">
      <c r="A3760" s="122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8"/>
        <v>9999</v>
      </c>
      <c r="R3760" s="31" t="str">
        <f t="shared" si="119"/>
        <v/>
      </c>
      <c r="S3760" s="29">
        <f>IF($Q3760&lt;Parâmetros!$E$19,$G3760-1,$G3760)</f>
        <v>0</v>
      </c>
    </row>
    <row r="3761" spans="1:19" ht="15" customHeight="1" x14ac:dyDescent="0.25">
      <c r="A3761" s="122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si="118"/>
        <v>9999</v>
      </c>
      <c r="R3761" s="31" t="str">
        <f t="shared" si="119"/>
        <v/>
      </c>
      <c r="S3761" s="29">
        <f>IF($Q3761&lt;Parâmetros!$E$19,$G3761-1,$G3761)</f>
        <v>0</v>
      </c>
    </row>
    <row r="3762" spans="1:19" ht="15" customHeight="1" x14ac:dyDescent="0.25">
      <c r="A3762" s="122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8"/>
        <v>9999</v>
      </c>
      <c r="R3762" s="31" t="str">
        <f t="shared" si="119"/>
        <v/>
      </c>
      <c r="S3762" s="29">
        <f>IF($Q3762&lt;Parâmetros!$E$19,$G3762-1,$G3762)</f>
        <v>0</v>
      </c>
    </row>
    <row r="3763" spans="1:19" ht="15" customHeight="1" x14ac:dyDescent="0.25">
      <c r="A3763" s="122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18"/>
        <v>9999</v>
      </c>
      <c r="R3763" s="31" t="str">
        <f t="shared" si="119"/>
        <v/>
      </c>
      <c r="S3763" s="29">
        <f>IF($Q3763&lt;Parâmetros!$E$19,$G3763-1,$G3763)</f>
        <v>0</v>
      </c>
    </row>
    <row r="3764" spans="1:19" ht="15" customHeight="1" x14ac:dyDescent="0.25">
      <c r="A3764" s="122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18"/>
        <v>9999</v>
      </c>
      <c r="R3764" s="31" t="str">
        <f t="shared" si="119"/>
        <v/>
      </c>
      <c r="S3764" s="29">
        <f>IF($Q3764&lt;Parâmetros!$E$19,$G3764-1,$G3764)</f>
        <v>0</v>
      </c>
    </row>
    <row r="3765" spans="1:19" ht="15" customHeight="1" x14ac:dyDescent="0.25">
      <c r="A3765" s="122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8"/>
        <v>9999</v>
      </c>
      <c r="R3765" s="31" t="str">
        <f t="shared" si="119"/>
        <v/>
      </c>
      <c r="S3765" s="29">
        <f>IF($Q3765&lt;Parâmetros!$E$19,$G3765-1,$G3765)</f>
        <v>0</v>
      </c>
    </row>
    <row r="3766" spans="1:19" ht="15" customHeight="1" x14ac:dyDescent="0.25">
      <c r="A3766" s="122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8"/>
        <v>9999</v>
      </c>
      <c r="R3766" s="31" t="str">
        <f t="shared" si="119"/>
        <v/>
      </c>
      <c r="S3766" s="29">
        <f>IF($Q3766&lt;Parâmetros!$E$19,$G3766-1,$G3766)</f>
        <v>0</v>
      </c>
    </row>
    <row r="3767" spans="1:19" ht="15" customHeight="1" x14ac:dyDescent="0.25">
      <c r="A3767" s="122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18"/>
        <v>9999</v>
      </c>
      <c r="R3767" s="31" t="str">
        <f t="shared" si="119"/>
        <v/>
      </c>
      <c r="S3767" s="29">
        <f>IF($Q3767&lt;Parâmetros!$E$19,$G3767-1,$G3767)</f>
        <v>0</v>
      </c>
    </row>
    <row r="3768" spans="1:19" ht="15" customHeight="1" x14ac:dyDescent="0.25">
      <c r="A3768" s="122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18"/>
        <v>9999</v>
      </c>
      <c r="R3768" s="31" t="str">
        <f t="shared" si="119"/>
        <v/>
      </c>
      <c r="S3768" s="29">
        <f>IF($Q3768&lt;Parâmetros!$E$19,$G3768-1,$G3768)</f>
        <v>0</v>
      </c>
    </row>
    <row r="3769" spans="1:19" ht="15" customHeight="1" x14ac:dyDescent="0.25">
      <c r="A3769" s="122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18"/>
        <v>9999</v>
      </c>
      <c r="R3769" s="31" t="str">
        <f t="shared" si="119"/>
        <v/>
      </c>
      <c r="S3769" s="29">
        <f>IF($Q3769&lt;Parâmetros!$E$19,$G3769-1,$G3769)</f>
        <v>0</v>
      </c>
    </row>
    <row r="3770" spans="1:19" ht="15" customHeight="1" x14ac:dyDescent="0.25">
      <c r="A3770" s="122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18"/>
        <v>9999</v>
      </c>
      <c r="R3770" s="31" t="str">
        <f t="shared" si="119"/>
        <v/>
      </c>
      <c r="S3770" s="29">
        <f>IF($Q3770&lt;Parâmetros!$E$19,$G3770-1,$G3770)</f>
        <v>0</v>
      </c>
    </row>
    <row r="3771" spans="1:19" ht="15" customHeight="1" x14ac:dyDescent="0.25">
      <c r="A3771" s="122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N3771" s="65"/>
      <c r="O3771" s="65"/>
      <c r="P3771" s="66"/>
      <c r="Q3771" s="31">
        <f t="shared" si="118"/>
        <v>9999</v>
      </c>
      <c r="R3771" s="31" t="str">
        <f t="shared" si="119"/>
        <v/>
      </c>
      <c r="S3771" s="29">
        <f>IF($Q3771&lt;Parâmetros!$E$19,$G3771-1,$G3771)</f>
        <v>0</v>
      </c>
    </row>
    <row r="3772" spans="1:19" ht="15" customHeight="1" x14ac:dyDescent="0.25">
      <c r="A3772" s="122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N3772" s="65"/>
      <c r="O3772" s="65"/>
      <c r="P3772" s="66"/>
      <c r="Q3772" s="31">
        <f t="shared" si="118"/>
        <v>9999</v>
      </c>
      <c r="R3772" s="31" t="str">
        <f t="shared" si="119"/>
        <v/>
      </c>
      <c r="S3772" s="29">
        <f>IF($Q3772&lt;Parâmetros!$E$19,$G3772-1,$G3772)</f>
        <v>0</v>
      </c>
    </row>
    <row r="3773" spans="1:19" ht="15" customHeight="1" x14ac:dyDescent="0.25">
      <c r="A3773" s="122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N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customHeight="1" x14ac:dyDescent="0.25">
      <c r="A3774" s="122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N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customHeight="1" x14ac:dyDescent="0.25">
      <c r="A3775" s="122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N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customHeight="1" x14ac:dyDescent="0.25">
      <c r="A3776" s="122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N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customHeight="1" x14ac:dyDescent="0.25">
      <c r="A3777" s="122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N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customHeight="1" x14ac:dyDescent="0.25">
      <c r="A3778" s="122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customHeight="1" x14ac:dyDescent="0.25">
      <c r="A3779" s="122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N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customHeight="1" x14ac:dyDescent="0.25">
      <c r="A3780" s="122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customHeight="1" x14ac:dyDescent="0.25">
      <c r="A3781" s="122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N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customHeight="1" x14ac:dyDescent="0.25">
      <c r="A3782" s="122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N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customHeight="1" x14ac:dyDescent="0.25">
      <c r="A3783" s="122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customHeight="1" x14ac:dyDescent="0.25">
      <c r="A3784" s="122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N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customHeight="1" x14ac:dyDescent="0.25">
      <c r="A3785" s="122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N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customHeight="1" x14ac:dyDescent="0.25">
      <c r="A3786" s="122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N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customHeight="1" x14ac:dyDescent="0.25">
      <c r="A3787" s="122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N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customHeight="1" x14ac:dyDescent="0.25">
      <c r="A3788" s="122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N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customHeight="1" x14ac:dyDescent="0.25">
      <c r="A3789" s="122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N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customHeight="1" x14ac:dyDescent="0.25">
      <c r="A3790" s="122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customHeight="1" x14ac:dyDescent="0.25">
      <c r="A3791" s="122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customHeight="1" x14ac:dyDescent="0.25">
      <c r="A3792" s="122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122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122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122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122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122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122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122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122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122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122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122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122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122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122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122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122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122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122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customHeight="1" x14ac:dyDescent="0.25">
      <c r="A3811" s="122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customHeight="1" x14ac:dyDescent="0.25">
      <c r="A3812" s="122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customHeight="1" x14ac:dyDescent="0.25">
      <c r="A3813" s="122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customHeight="1" x14ac:dyDescent="0.25">
      <c r="A3814" s="122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customHeight="1" x14ac:dyDescent="0.25">
      <c r="A3815" s="122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customHeight="1" x14ac:dyDescent="0.25">
      <c r="A3816" s="122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customHeight="1" x14ac:dyDescent="0.25">
      <c r="A3817" s="122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customHeight="1" x14ac:dyDescent="0.25">
      <c r="A3818" s="122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customHeight="1" x14ac:dyDescent="0.25">
      <c r="A3819" s="122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customHeight="1" x14ac:dyDescent="0.25">
      <c r="A3820" s="122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customHeight="1" x14ac:dyDescent="0.25">
      <c r="A3821" s="122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ref="Q3821:Q3884" si="120">IFERROR(VALUE(LEFT($J3821,2))*60+VALUE(MID($J3821,4,2)),9999)</f>
        <v>9999</v>
      </c>
      <c r="R3821" s="31" t="str">
        <f t="shared" ref="R3821:R3884" si="121">IFERROR(VALUE(LEFT($K3821,2))*60+VALUE(MID($K3821,4,2)),"")</f>
        <v/>
      </c>
      <c r="S3821" s="29">
        <f>IF($Q3821&lt;Parâmetros!$E$19,$G3821-1,$G3821)</f>
        <v>0</v>
      </c>
    </row>
    <row r="3822" spans="1:19" ht="15" customHeight="1" x14ac:dyDescent="0.25">
      <c r="A3822" s="122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20"/>
        <v>9999</v>
      </c>
      <c r="R3822" s="31" t="str">
        <f t="shared" si="121"/>
        <v/>
      </c>
      <c r="S3822" s="29">
        <f>IF($Q3822&lt;Parâmetros!$E$19,$G3822-1,$G3822)</f>
        <v>0</v>
      </c>
    </row>
    <row r="3823" spans="1:19" ht="15" customHeight="1" x14ac:dyDescent="0.25">
      <c r="A3823" s="122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20"/>
        <v>9999</v>
      </c>
      <c r="R3823" s="31" t="str">
        <f t="shared" si="121"/>
        <v/>
      </c>
      <c r="S3823" s="29">
        <f>IF($Q3823&lt;Parâmetros!$E$19,$G3823-1,$G3823)</f>
        <v>0</v>
      </c>
    </row>
    <row r="3824" spans="1:19" ht="15" customHeight="1" x14ac:dyDescent="0.25">
      <c r="A3824" s="122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20"/>
        <v>9999</v>
      </c>
      <c r="R3824" s="31" t="str">
        <f t="shared" si="121"/>
        <v/>
      </c>
      <c r="S3824" s="29">
        <f>IF($Q3824&lt;Parâmetros!$E$19,$G3824-1,$G3824)</f>
        <v>0</v>
      </c>
    </row>
    <row r="3825" spans="1:19" ht="15" customHeight="1" x14ac:dyDescent="0.25">
      <c r="A3825" s="122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20"/>
        <v>9999</v>
      </c>
      <c r="R3825" s="31" t="str">
        <f t="shared" si="121"/>
        <v/>
      </c>
      <c r="S3825" s="29">
        <f>IF($Q3825&lt;Parâmetros!$E$19,$G3825-1,$G3825)</f>
        <v>0</v>
      </c>
    </row>
    <row r="3826" spans="1:19" ht="15" customHeight="1" x14ac:dyDescent="0.25">
      <c r="A3826" s="122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20"/>
        <v>9999</v>
      </c>
      <c r="R3826" s="31" t="str">
        <f t="shared" si="121"/>
        <v/>
      </c>
      <c r="S3826" s="29">
        <f>IF($Q3826&lt;Parâmetros!$E$19,$G3826-1,$G3826)</f>
        <v>0</v>
      </c>
    </row>
    <row r="3827" spans="1:19" ht="15" customHeight="1" x14ac:dyDescent="0.25">
      <c r="A3827" s="122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20"/>
        <v>9999</v>
      </c>
      <c r="R3827" s="31" t="str">
        <f t="shared" si="121"/>
        <v/>
      </c>
      <c r="S3827" s="29">
        <f>IF($Q3827&lt;Parâmetros!$E$19,$G3827-1,$G3827)</f>
        <v>0</v>
      </c>
    </row>
    <row r="3828" spans="1:19" ht="15" customHeight="1" x14ac:dyDescent="0.25">
      <c r="A3828" s="122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20"/>
        <v>9999</v>
      </c>
      <c r="R3828" s="31" t="str">
        <f t="shared" si="121"/>
        <v/>
      </c>
      <c r="S3828" s="29">
        <f>IF($Q3828&lt;Parâmetros!$E$19,$G3828-1,$G3828)</f>
        <v>0</v>
      </c>
    </row>
    <row r="3829" spans="1:19" ht="15" customHeight="1" x14ac:dyDescent="0.25">
      <c r="A3829" s="122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0"/>
        <v>9999</v>
      </c>
      <c r="R3829" s="31" t="str">
        <f t="shared" si="121"/>
        <v/>
      </c>
      <c r="S3829" s="29">
        <f>IF($Q3829&lt;Parâmetros!$E$19,$G3829-1,$G3829)</f>
        <v>0</v>
      </c>
    </row>
    <row r="3830" spans="1:19" ht="15" customHeight="1" x14ac:dyDescent="0.25">
      <c r="A3830" s="122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0"/>
        <v>9999</v>
      </c>
      <c r="R3830" s="31" t="str">
        <f t="shared" si="121"/>
        <v/>
      </c>
      <c r="S3830" s="29">
        <f>IF($Q3830&lt;Parâmetros!$E$19,$G3830-1,$G3830)</f>
        <v>0</v>
      </c>
    </row>
    <row r="3831" spans="1:19" ht="15" customHeight="1" x14ac:dyDescent="0.25">
      <c r="A3831" s="122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0"/>
        <v>9999</v>
      </c>
      <c r="R3831" s="31" t="str">
        <f t="shared" si="121"/>
        <v/>
      </c>
      <c r="S3831" s="29">
        <f>IF($Q3831&lt;Parâmetros!$E$19,$G3831-1,$G3831)</f>
        <v>0</v>
      </c>
    </row>
    <row r="3832" spans="1:19" ht="15" customHeight="1" x14ac:dyDescent="0.25">
      <c r="A3832" s="122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0"/>
        <v>9999</v>
      </c>
      <c r="R3832" s="31" t="str">
        <f t="shared" si="121"/>
        <v/>
      </c>
      <c r="S3832" s="29">
        <f>IF($Q3832&lt;Parâmetros!$E$19,$G3832-1,$G3832)</f>
        <v>0</v>
      </c>
    </row>
    <row r="3833" spans="1:19" ht="15" customHeight="1" x14ac:dyDescent="0.25">
      <c r="A3833" s="122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0"/>
        <v>9999</v>
      </c>
      <c r="R3833" s="31" t="str">
        <f t="shared" si="121"/>
        <v/>
      </c>
      <c r="S3833" s="29">
        <f>IF($Q3833&lt;Parâmetros!$E$19,$G3833-1,$G3833)</f>
        <v>0</v>
      </c>
    </row>
    <row r="3834" spans="1:19" ht="15" customHeight="1" x14ac:dyDescent="0.25">
      <c r="A3834" s="122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0"/>
        <v>9999</v>
      </c>
      <c r="R3834" s="31" t="str">
        <f t="shared" si="121"/>
        <v/>
      </c>
      <c r="S3834" s="29">
        <f>IF($Q3834&lt;Parâmetros!$E$19,$G3834-1,$G3834)</f>
        <v>0</v>
      </c>
    </row>
    <row r="3835" spans="1:19" ht="15" customHeight="1" x14ac:dyDescent="0.25">
      <c r="A3835" s="122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0"/>
        <v>9999</v>
      </c>
      <c r="R3835" s="31" t="str">
        <f t="shared" si="121"/>
        <v/>
      </c>
      <c r="S3835" s="29">
        <f>IF($Q3835&lt;Parâmetros!$E$19,$G3835-1,$G3835)</f>
        <v>0</v>
      </c>
    </row>
    <row r="3836" spans="1:19" ht="15" customHeight="1" x14ac:dyDescent="0.25">
      <c r="A3836" s="122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0"/>
        <v>9999</v>
      </c>
      <c r="R3836" s="31" t="str">
        <f t="shared" si="121"/>
        <v/>
      </c>
      <c r="S3836" s="29">
        <f>IF($Q3836&lt;Parâmetros!$E$19,$G3836-1,$G3836)</f>
        <v>0</v>
      </c>
    </row>
    <row r="3837" spans="1:19" ht="15" customHeight="1" x14ac:dyDescent="0.25">
      <c r="A3837" s="122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customHeight="1" x14ac:dyDescent="0.25">
      <c r="A3838" s="122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customHeight="1" x14ac:dyDescent="0.25">
      <c r="A3839" s="122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122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122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122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122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122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122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122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122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122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122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N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122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N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122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N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122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122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N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122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122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122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122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N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122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N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122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N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122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N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122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122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N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122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122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N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122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122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122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122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122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N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122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N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122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N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122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N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122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N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122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customHeight="1" x14ac:dyDescent="0.25">
      <c r="A3875" s="122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customHeight="1" x14ac:dyDescent="0.25">
      <c r="A3876" s="122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customHeight="1" x14ac:dyDescent="0.25">
      <c r="A3877" s="122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N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customHeight="1" x14ac:dyDescent="0.25">
      <c r="A3878" s="122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customHeight="1" x14ac:dyDescent="0.25">
      <c r="A3879" s="122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N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customHeight="1" x14ac:dyDescent="0.25">
      <c r="A3880" s="122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customHeight="1" x14ac:dyDescent="0.25">
      <c r="A3881" s="122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N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customHeight="1" x14ac:dyDescent="0.25">
      <c r="A3882" s="122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customHeight="1" x14ac:dyDescent="0.25">
      <c r="A3883" s="122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N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customHeight="1" x14ac:dyDescent="0.25">
      <c r="A3884" s="122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customHeight="1" x14ac:dyDescent="0.25">
      <c r="A3885" s="122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ref="Q3885:Q3948" si="122">IFERROR(VALUE(LEFT($J3885,2))*60+VALUE(MID($J3885,4,2)),9999)</f>
        <v>9999</v>
      </c>
      <c r="R3885" s="31" t="str">
        <f t="shared" ref="R3885:R3948" si="123">IFERROR(VALUE(LEFT($K3885,2))*60+VALUE(MID($K3885,4,2)),"")</f>
        <v/>
      </c>
      <c r="S3885" s="29">
        <f>IF($Q3885&lt;Parâmetros!$E$19,$G3885-1,$G3885)</f>
        <v>0</v>
      </c>
    </row>
    <row r="3886" spans="1:19" ht="15" customHeight="1" x14ac:dyDescent="0.25">
      <c r="A3886" s="122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2"/>
        <v>9999</v>
      </c>
      <c r="R3886" s="31" t="str">
        <f t="shared" si="123"/>
        <v/>
      </c>
      <c r="S3886" s="29">
        <f>IF($Q3886&lt;Parâmetros!$E$19,$G3886-1,$G3886)</f>
        <v>0</v>
      </c>
    </row>
    <row r="3887" spans="1:19" ht="15" customHeight="1" x14ac:dyDescent="0.25">
      <c r="A3887" s="122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2"/>
        <v>9999</v>
      </c>
      <c r="R3887" s="31" t="str">
        <f t="shared" si="123"/>
        <v/>
      </c>
      <c r="S3887" s="29">
        <f>IF($Q3887&lt;Parâmetros!$E$19,$G3887-1,$G3887)</f>
        <v>0</v>
      </c>
    </row>
    <row r="3888" spans="1:19" ht="15" customHeight="1" x14ac:dyDescent="0.25">
      <c r="A3888" s="122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2"/>
        <v>9999</v>
      </c>
      <c r="R3888" s="31" t="str">
        <f t="shared" si="123"/>
        <v/>
      </c>
      <c r="S3888" s="29">
        <f>IF($Q3888&lt;Parâmetros!$E$19,$G3888-1,$G3888)</f>
        <v>0</v>
      </c>
    </row>
    <row r="3889" spans="1:19" ht="15" customHeight="1" x14ac:dyDescent="0.25">
      <c r="A3889" s="122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2"/>
        <v>9999</v>
      </c>
      <c r="R3889" s="31" t="str">
        <f t="shared" si="123"/>
        <v/>
      </c>
      <c r="S3889" s="29">
        <f>IF($Q3889&lt;Parâmetros!$E$19,$G3889-1,$G3889)</f>
        <v>0</v>
      </c>
    </row>
    <row r="3890" spans="1:19" ht="15" customHeight="1" x14ac:dyDescent="0.25">
      <c r="A3890" s="122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N3890" s="65"/>
      <c r="O3890" s="65"/>
      <c r="P3890" s="66"/>
      <c r="Q3890" s="31">
        <f t="shared" si="122"/>
        <v>9999</v>
      </c>
      <c r="R3890" s="31" t="str">
        <f t="shared" si="123"/>
        <v/>
      </c>
      <c r="S3890" s="29">
        <f>IF($Q3890&lt;Parâmetros!$E$19,$G3890-1,$G3890)</f>
        <v>0</v>
      </c>
    </row>
    <row r="3891" spans="1:19" ht="15" customHeight="1" x14ac:dyDescent="0.25">
      <c r="A3891" s="122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2"/>
        <v>9999</v>
      </c>
      <c r="R3891" s="31" t="str">
        <f t="shared" si="123"/>
        <v/>
      </c>
      <c r="S3891" s="29">
        <f>IF($Q3891&lt;Parâmetros!$E$19,$G3891-1,$G3891)</f>
        <v>0</v>
      </c>
    </row>
    <row r="3892" spans="1:19" ht="15" customHeight="1" x14ac:dyDescent="0.25">
      <c r="A3892" s="122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N3892" s="65"/>
      <c r="O3892" s="65"/>
      <c r="P3892" s="66"/>
      <c r="Q3892" s="31">
        <f t="shared" si="122"/>
        <v>9999</v>
      </c>
      <c r="R3892" s="31" t="str">
        <f t="shared" si="123"/>
        <v/>
      </c>
      <c r="S3892" s="29">
        <f>IF($Q3892&lt;Parâmetros!$E$19,$G3892-1,$G3892)</f>
        <v>0</v>
      </c>
    </row>
    <row r="3893" spans="1:19" ht="15" customHeight="1" x14ac:dyDescent="0.25">
      <c r="A3893" s="122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2"/>
        <v>9999</v>
      </c>
      <c r="R3893" s="31" t="str">
        <f t="shared" si="123"/>
        <v/>
      </c>
      <c r="S3893" s="29">
        <f>IF($Q3893&lt;Parâmetros!$E$19,$G3893-1,$G3893)</f>
        <v>0</v>
      </c>
    </row>
    <row r="3894" spans="1:19" ht="15" customHeight="1" x14ac:dyDescent="0.25">
      <c r="A3894" s="122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2"/>
        <v>9999</v>
      </c>
      <c r="R3894" s="31" t="str">
        <f t="shared" si="123"/>
        <v/>
      </c>
      <c r="S3894" s="29">
        <f>IF($Q3894&lt;Parâmetros!$E$19,$G3894-1,$G3894)</f>
        <v>0</v>
      </c>
    </row>
    <row r="3895" spans="1:19" ht="15" customHeight="1" x14ac:dyDescent="0.25">
      <c r="A3895" s="122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O3895" s="65"/>
      <c r="P3895" s="66"/>
      <c r="Q3895" s="31">
        <f t="shared" si="122"/>
        <v>9999</v>
      </c>
      <c r="R3895" s="31" t="str">
        <f t="shared" si="123"/>
        <v/>
      </c>
      <c r="S3895" s="29">
        <f>IF($Q3895&lt;Parâmetros!$E$19,$G3895-1,$G3895)</f>
        <v>0</v>
      </c>
    </row>
    <row r="3896" spans="1:19" ht="15" customHeight="1" x14ac:dyDescent="0.25">
      <c r="A3896" s="122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O3896" s="65"/>
      <c r="P3896" s="66"/>
      <c r="Q3896" s="31">
        <f t="shared" si="122"/>
        <v>9999</v>
      </c>
      <c r="R3896" s="31" t="str">
        <f t="shared" si="123"/>
        <v/>
      </c>
      <c r="S3896" s="29">
        <f>IF($Q3896&lt;Parâmetros!$E$19,$G3896-1,$G3896)</f>
        <v>0</v>
      </c>
    </row>
    <row r="3897" spans="1:19" ht="15" customHeight="1" x14ac:dyDescent="0.25">
      <c r="A3897" s="122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N3897" s="65"/>
      <c r="O3897" s="65"/>
      <c r="P3897" s="66"/>
      <c r="Q3897" s="31">
        <f t="shared" si="122"/>
        <v>9999</v>
      </c>
      <c r="R3897" s="31" t="str">
        <f t="shared" si="123"/>
        <v/>
      </c>
      <c r="S3897" s="29">
        <f>IF($Q3897&lt;Parâmetros!$E$19,$G3897-1,$G3897)</f>
        <v>0</v>
      </c>
    </row>
    <row r="3898" spans="1:19" ht="15" customHeight="1" x14ac:dyDescent="0.25">
      <c r="A3898" s="122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2"/>
        <v>9999</v>
      </c>
      <c r="R3898" s="31" t="str">
        <f t="shared" si="123"/>
        <v/>
      </c>
      <c r="S3898" s="29">
        <f>IF($Q3898&lt;Parâmetros!$E$19,$G3898-1,$G3898)</f>
        <v>0</v>
      </c>
    </row>
    <row r="3899" spans="1:19" ht="15" customHeight="1" x14ac:dyDescent="0.25">
      <c r="A3899" s="122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2"/>
        <v>9999</v>
      </c>
      <c r="R3899" s="31" t="str">
        <f t="shared" si="123"/>
        <v/>
      </c>
      <c r="S3899" s="29">
        <f>IF($Q3899&lt;Parâmetros!$E$19,$G3899-1,$G3899)</f>
        <v>0</v>
      </c>
    </row>
    <row r="3900" spans="1:19" ht="15" customHeight="1" x14ac:dyDescent="0.25">
      <c r="A3900" s="122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O3900" s="65"/>
      <c r="P3900" s="66"/>
      <c r="Q3900" s="31">
        <f t="shared" si="122"/>
        <v>9999</v>
      </c>
      <c r="R3900" s="31" t="str">
        <f t="shared" si="123"/>
        <v/>
      </c>
      <c r="S3900" s="29">
        <f>IF($Q3900&lt;Parâmetros!$E$19,$G3900-1,$G3900)</f>
        <v>0</v>
      </c>
    </row>
    <row r="3901" spans="1:19" ht="15" customHeight="1" x14ac:dyDescent="0.25">
      <c r="A3901" s="122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customHeight="1" x14ac:dyDescent="0.25">
      <c r="A3902" s="122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customHeight="1" x14ac:dyDescent="0.25">
      <c r="A3903" s="122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122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122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122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122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122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122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122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122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122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122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122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122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122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122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122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122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122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122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122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122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122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122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122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122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N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122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122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122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N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122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N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122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122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122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122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122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122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122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customHeight="1" x14ac:dyDescent="0.25">
      <c r="A3939" s="122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customHeight="1" x14ac:dyDescent="0.25">
      <c r="A3940" s="122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customHeight="1" x14ac:dyDescent="0.25">
      <c r="A3941" s="122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customHeight="1" x14ac:dyDescent="0.25">
      <c r="A3942" s="122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customHeight="1" x14ac:dyDescent="0.25">
      <c r="A3943" s="122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customHeight="1" x14ac:dyDescent="0.25">
      <c r="A3944" s="122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customHeight="1" x14ac:dyDescent="0.25">
      <c r="A3945" s="122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customHeight="1" x14ac:dyDescent="0.25">
      <c r="A3946" s="122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customHeight="1" x14ac:dyDescent="0.25">
      <c r="A3947" s="122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customHeight="1" x14ac:dyDescent="0.25">
      <c r="A3948" s="122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N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customHeight="1" x14ac:dyDescent="0.25">
      <c r="A3949" s="122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ref="Q3949:Q4012" si="124">IFERROR(VALUE(LEFT($J3949,2))*60+VALUE(MID($J3949,4,2)),9999)</f>
        <v>9999</v>
      </c>
      <c r="R3949" s="31" t="str">
        <f t="shared" ref="R3949:R4012" si="125">IFERROR(VALUE(LEFT($K3949,2))*60+VALUE(MID($K3949,4,2)),"")</f>
        <v/>
      </c>
      <c r="S3949" s="29">
        <f>IF($Q3949&lt;Parâmetros!$E$19,$G3949-1,$G3949)</f>
        <v>0</v>
      </c>
    </row>
    <row r="3950" spans="1:19" ht="15" customHeight="1" x14ac:dyDescent="0.25">
      <c r="A3950" s="122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4"/>
        <v>9999</v>
      </c>
      <c r="R3950" s="31" t="str">
        <f t="shared" si="125"/>
        <v/>
      </c>
      <c r="S3950" s="29">
        <f>IF($Q3950&lt;Parâmetros!$E$19,$G3950-1,$G3950)</f>
        <v>0</v>
      </c>
    </row>
    <row r="3951" spans="1:19" ht="15" customHeight="1" x14ac:dyDescent="0.25">
      <c r="A3951" s="122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4"/>
        <v>9999</v>
      </c>
      <c r="R3951" s="31" t="str">
        <f t="shared" si="125"/>
        <v/>
      </c>
      <c r="S3951" s="29">
        <f>IF($Q3951&lt;Parâmetros!$E$19,$G3951-1,$G3951)</f>
        <v>0</v>
      </c>
    </row>
    <row r="3952" spans="1:19" ht="15" customHeight="1" x14ac:dyDescent="0.25">
      <c r="A3952" s="122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4"/>
        <v>9999</v>
      </c>
      <c r="R3952" s="31" t="str">
        <f t="shared" si="125"/>
        <v/>
      </c>
      <c r="S3952" s="29">
        <f>IF($Q3952&lt;Parâmetros!$E$19,$G3952-1,$G3952)</f>
        <v>0</v>
      </c>
    </row>
    <row r="3953" spans="1:19" ht="15" customHeight="1" x14ac:dyDescent="0.25">
      <c r="A3953" s="122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4"/>
        <v>9999</v>
      </c>
      <c r="R3953" s="31" t="str">
        <f t="shared" si="125"/>
        <v/>
      </c>
      <c r="S3953" s="29">
        <f>IF($Q3953&lt;Parâmetros!$E$19,$G3953-1,$G3953)</f>
        <v>0</v>
      </c>
    </row>
    <row r="3954" spans="1:19" ht="15" customHeight="1" x14ac:dyDescent="0.25">
      <c r="A3954" s="122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4"/>
        <v>9999</v>
      </c>
      <c r="R3954" s="31" t="str">
        <f t="shared" si="125"/>
        <v/>
      </c>
      <c r="S3954" s="29">
        <f>IF($Q3954&lt;Parâmetros!$E$19,$G3954-1,$G3954)</f>
        <v>0</v>
      </c>
    </row>
    <row r="3955" spans="1:19" ht="15" customHeight="1" x14ac:dyDescent="0.25">
      <c r="A3955" s="122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4"/>
        <v>9999</v>
      </c>
      <c r="R3955" s="31" t="str">
        <f t="shared" si="125"/>
        <v/>
      </c>
      <c r="S3955" s="29">
        <f>IF($Q3955&lt;Parâmetros!$E$19,$G3955-1,$G3955)</f>
        <v>0</v>
      </c>
    </row>
    <row r="3956" spans="1:19" ht="15" customHeight="1" x14ac:dyDescent="0.25">
      <c r="A3956" s="122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4"/>
        <v>9999</v>
      </c>
      <c r="R3956" s="31" t="str">
        <f t="shared" si="125"/>
        <v/>
      </c>
      <c r="S3956" s="29">
        <f>IF($Q3956&lt;Parâmetros!$E$19,$G3956-1,$G3956)</f>
        <v>0</v>
      </c>
    </row>
    <row r="3957" spans="1:19" ht="15" customHeight="1" x14ac:dyDescent="0.25">
      <c r="A3957" s="122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4"/>
        <v>9999</v>
      </c>
      <c r="R3957" s="31" t="str">
        <f t="shared" si="125"/>
        <v/>
      </c>
      <c r="S3957" s="29">
        <f>IF($Q3957&lt;Parâmetros!$E$19,$G3957-1,$G3957)</f>
        <v>0</v>
      </c>
    </row>
    <row r="3958" spans="1:19" ht="15" customHeight="1" x14ac:dyDescent="0.25">
      <c r="A3958" s="122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4"/>
        <v>9999</v>
      </c>
      <c r="R3958" s="31" t="str">
        <f t="shared" si="125"/>
        <v/>
      </c>
      <c r="S3958" s="29">
        <f>IF($Q3958&lt;Parâmetros!$E$19,$G3958-1,$G3958)</f>
        <v>0</v>
      </c>
    </row>
    <row r="3959" spans="1:19" ht="15" customHeight="1" x14ac:dyDescent="0.25">
      <c r="A3959" s="122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4"/>
        <v>9999</v>
      </c>
      <c r="R3959" s="31" t="str">
        <f t="shared" si="125"/>
        <v/>
      </c>
      <c r="S3959" s="29">
        <f>IF($Q3959&lt;Parâmetros!$E$19,$G3959-1,$G3959)</f>
        <v>0</v>
      </c>
    </row>
    <row r="3960" spans="1:19" ht="15" customHeight="1" x14ac:dyDescent="0.25">
      <c r="A3960" s="122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4"/>
        <v>9999</v>
      </c>
      <c r="R3960" s="31" t="str">
        <f t="shared" si="125"/>
        <v/>
      </c>
      <c r="S3960" s="29">
        <f>IF($Q3960&lt;Parâmetros!$E$19,$G3960-1,$G3960)</f>
        <v>0</v>
      </c>
    </row>
    <row r="3961" spans="1:19" ht="15" customHeight="1" x14ac:dyDescent="0.25">
      <c r="A3961" s="122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4"/>
        <v>9999</v>
      </c>
      <c r="R3961" s="31" t="str">
        <f t="shared" si="125"/>
        <v/>
      </c>
      <c r="S3961" s="29">
        <f>IF($Q3961&lt;Parâmetros!$E$19,$G3961-1,$G3961)</f>
        <v>0</v>
      </c>
    </row>
    <row r="3962" spans="1:19" ht="15" customHeight="1" x14ac:dyDescent="0.25">
      <c r="A3962" s="122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4"/>
        <v>9999</v>
      </c>
      <c r="R3962" s="31" t="str">
        <f t="shared" si="125"/>
        <v/>
      </c>
      <c r="S3962" s="29">
        <f>IF($Q3962&lt;Parâmetros!$E$19,$G3962-1,$G3962)</f>
        <v>0</v>
      </c>
    </row>
    <row r="3963" spans="1:19" ht="15" customHeight="1" x14ac:dyDescent="0.25">
      <c r="A3963" s="122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N3963" s="65"/>
      <c r="O3963" s="65"/>
      <c r="P3963" s="66"/>
      <c r="Q3963" s="31">
        <f t="shared" si="124"/>
        <v>9999</v>
      </c>
      <c r="R3963" s="31" t="str">
        <f t="shared" si="125"/>
        <v/>
      </c>
      <c r="S3963" s="29">
        <f>IF($Q3963&lt;Parâmetros!$E$19,$G3963-1,$G3963)</f>
        <v>0</v>
      </c>
    </row>
    <row r="3964" spans="1:19" ht="15" customHeight="1" x14ac:dyDescent="0.25">
      <c r="A3964" s="122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N3964" s="65"/>
      <c r="O3964" s="65"/>
      <c r="P3964" s="66"/>
      <c r="Q3964" s="31">
        <f t="shared" si="124"/>
        <v>9999</v>
      </c>
      <c r="R3964" s="31" t="str">
        <f t="shared" si="125"/>
        <v/>
      </c>
      <c r="S3964" s="29">
        <f>IF($Q3964&lt;Parâmetros!$E$19,$G3964-1,$G3964)</f>
        <v>0</v>
      </c>
    </row>
    <row r="3965" spans="1:19" ht="15" customHeight="1" x14ac:dyDescent="0.25">
      <c r="A3965" s="122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customHeight="1" x14ac:dyDescent="0.25">
      <c r="A3966" s="122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customHeight="1" x14ac:dyDescent="0.25">
      <c r="A3967" s="122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122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122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122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122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122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122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122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122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N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122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N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122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122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N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122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122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122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122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122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122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122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N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122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N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122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122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122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122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122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122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122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122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122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122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122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122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122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122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122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122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customHeight="1" x14ac:dyDescent="0.25">
      <c r="A4003" s="122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customHeight="1" x14ac:dyDescent="0.25">
      <c r="A4004" s="122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customHeight="1" x14ac:dyDescent="0.25">
      <c r="A4005" s="122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customHeight="1" x14ac:dyDescent="0.25">
      <c r="A4006" s="122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customHeight="1" x14ac:dyDescent="0.25">
      <c r="A4007" s="122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N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customHeight="1" x14ac:dyDescent="0.25">
      <c r="A4008" s="122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customHeight="1" x14ac:dyDescent="0.25">
      <c r="A4009" s="122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customHeight="1" x14ac:dyDescent="0.25">
      <c r="A4010" s="122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customHeight="1" x14ac:dyDescent="0.25">
      <c r="A4011" s="122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customHeight="1" x14ac:dyDescent="0.25">
      <c r="A4012" s="122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N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customHeight="1" x14ac:dyDescent="0.25">
      <c r="A4013" s="122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N4013" s="65"/>
      <c r="O4013" s="65"/>
      <c r="P4013" s="66"/>
      <c r="Q4013" s="31">
        <f t="shared" ref="Q4013:Q4076" si="126">IFERROR(VALUE(LEFT($J4013,2))*60+VALUE(MID($J4013,4,2)),9999)</f>
        <v>9999</v>
      </c>
      <c r="R4013" s="31" t="str">
        <f t="shared" ref="R4013:R4076" si="127">IFERROR(VALUE(LEFT($K4013,2))*60+VALUE(MID($K4013,4,2)),"")</f>
        <v/>
      </c>
      <c r="S4013" s="29">
        <f>IF($Q4013&lt;Parâmetros!$E$19,$G4013-1,$G4013)</f>
        <v>0</v>
      </c>
    </row>
    <row r="4014" spans="1:19" ht="15" customHeight="1" x14ac:dyDescent="0.25">
      <c r="A4014" s="122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N4014" s="65"/>
      <c r="O4014" s="65"/>
      <c r="P4014" s="66"/>
      <c r="Q4014" s="31">
        <f t="shared" si="126"/>
        <v>9999</v>
      </c>
      <c r="R4014" s="31" t="str">
        <f t="shared" si="127"/>
        <v/>
      </c>
      <c r="S4014" s="29">
        <f>IF($Q4014&lt;Parâmetros!$E$19,$G4014-1,$G4014)</f>
        <v>0</v>
      </c>
    </row>
    <row r="4015" spans="1:19" ht="15" customHeight="1" x14ac:dyDescent="0.25">
      <c r="A4015" s="122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N4015" s="65"/>
      <c r="O4015" s="65"/>
      <c r="P4015" s="66"/>
      <c r="Q4015" s="31">
        <f t="shared" si="126"/>
        <v>9999</v>
      </c>
      <c r="R4015" s="31" t="str">
        <f t="shared" si="127"/>
        <v/>
      </c>
      <c r="S4015" s="29">
        <f>IF($Q4015&lt;Parâmetros!$E$19,$G4015-1,$G4015)</f>
        <v>0</v>
      </c>
    </row>
    <row r="4016" spans="1:19" ht="15" customHeight="1" x14ac:dyDescent="0.25">
      <c r="A4016" s="122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O4016" s="65"/>
      <c r="P4016" s="66"/>
      <c r="Q4016" s="31">
        <f t="shared" si="126"/>
        <v>9999</v>
      </c>
      <c r="R4016" s="31" t="str">
        <f t="shared" si="127"/>
        <v/>
      </c>
      <c r="S4016" s="29">
        <f>IF($Q4016&lt;Parâmetros!$E$19,$G4016-1,$G4016)</f>
        <v>0</v>
      </c>
    </row>
    <row r="4017" spans="1:19" ht="15" customHeight="1" x14ac:dyDescent="0.25">
      <c r="A4017" s="122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O4017" s="65"/>
      <c r="P4017" s="66"/>
      <c r="Q4017" s="31">
        <f t="shared" si="126"/>
        <v>9999</v>
      </c>
      <c r="R4017" s="31" t="str">
        <f t="shared" si="127"/>
        <v/>
      </c>
      <c r="S4017" s="29">
        <f>IF($Q4017&lt;Parâmetros!$E$19,$G4017-1,$G4017)</f>
        <v>0</v>
      </c>
    </row>
    <row r="4018" spans="1:19" ht="15" customHeight="1" x14ac:dyDescent="0.25">
      <c r="A4018" s="122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N4018" s="65"/>
      <c r="O4018" s="65"/>
      <c r="P4018" s="66"/>
      <c r="Q4018" s="31">
        <f t="shared" si="126"/>
        <v>9999</v>
      </c>
      <c r="R4018" s="31" t="str">
        <f t="shared" si="127"/>
        <v/>
      </c>
      <c r="S4018" s="29">
        <f>IF($Q4018&lt;Parâmetros!$E$19,$G4018-1,$G4018)</f>
        <v>0</v>
      </c>
    </row>
    <row r="4019" spans="1:19" ht="15" customHeight="1" x14ac:dyDescent="0.25">
      <c r="A4019" s="122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6"/>
        <v>9999</v>
      </c>
      <c r="R4019" s="31" t="str">
        <f t="shared" si="127"/>
        <v/>
      </c>
      <c r="S4019" s="29">
        <f>IF($Q4019&lt;Parâmetros!$E$19,$G4019-1,$G4019)</f>
        <v>0</v>
      </c>
    </row>
    <row r="4020" spans="1:19" ht="15" customHeight="1" x14ac:dyDescent="0.25">
      <c r="A4020" s="122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6"/>
        <v>9999</v>
      </c>
      <c r="R4020" s="31" t="str">
        <f t="shared" si="127"/>
        <v/>
      </c>
      <c r="S4020" s="29">
        <f>IF($Q4020&lt;Parâmetros!$E$19,$G4020-1,$G4020)</f>
        <v>0</v>
      </c>
    </row>
    <row r="4021" spans="1:19" ht="15" customHeight="1" x14ac:dyDescent="0.25">
      <c r="A4021" s="122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6"/>
        <v>9999</v>
      </c>
      <c r="R4021" s="31" t="str">
        <f t="shared" si="127"/>
        <v/>
      </c>
      <c r="S4021" s="29">
        <f>IF($Q4021&lt;Parâmetros!$E$19,$G4021-1,$G4021)</f>
        <v>0</v>
      </c>
    </row>
    <row r="4022" spans="1:19" ht="15" customHeight="1" x14ac:dyDescent="0.25">
      <c r="A4022" s="122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6"/>
        <v>9999</v>
      </c>
      <c r="R4022" s="31" t="str">
        <f t="shared" si="127"/>
        <v/>
      </c>
      <c r="S4022" s="29">
        <f>IF($Q4022&lt;Parâmetros!$E$19,$G4022-1,$G4022)</f>
        <v>0</v>
      </c>
    </row>
    <row r="4023" spans="1:19" ht="15" customHeight="1" x14ac:dyDescent="0.25">
      <c r="A4023" s="122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6"/>
        <v>9999</v>
      </c>
      <c r="R4023" s="31" t="str">
        <f t="shared" si="127"/>
        <v/>
      </c>
      <c r="S4023" s="29">
        <f>IF($Q4023&lt;Parâmetros!$E$19,$G4023-1,$G4023)</f>
        <v>0</v>
      </c>
    </row>
    <row r="4024" spans="1:19" ht="15" customHeight="1" x14ac:dyDescent="0.25">
      <c r="A4024" s="122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6"/>
        <v>9999</v>
      </c>
      <c r="R4024" s="31" t="str">
        <f t="shared" si="127"/>
        <v/>
      </c>
      <c r="S4024" s="29">
        <f>IF($Q4024&lt;Parâmetros!$E$19,$G4024-1,$G4024)</f>
        <v>0</v>
      </c>
    </row>
    <row r="4025" spans="1:19" ht="15" customHeight="1" x14ac:dyDescent="0.25">
      <c r="A4025" s="122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6"/>
        <v>9999</v>
      </c>
      <c r="R4025" s="31" t="str">
        <f t="shared" si="127"/>
        <v/>
      </c>
      <c r="S4025" s="29">
        <f>IF($Q4025&lt;Parâmetros!$E$19,$G4025-1,$G4025)</f>
        <v>0</v>
      </c>
    </row>
    <row r="4026" spans="1:19" ht="15" customHeight="1" x14ac:dyDescent="0.25">
      <c r="A4026" s="122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6"/>
        <v>9999</v>
      </c>
      <c r="R4026" s="31" t="str">
        <f t="shared" si="127"/>
        <v/>
      </c>
      <c r="S4026" s="29">
        <f>IF($Q4026&lt;Parâmetros!$E$19,$G4026-1,$G4026)</f>
        <v>0</v>
      </c>
    </row>
    <row r="4027" spans="1:19" ht="15" customHeight="1" x14ac:dyDescent="0.25">
      <c r="A4027" s="122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6"/>
        <v>9999</v>
      </c>
      <c r="R4027" s="31" t="str">
        <f t="shared" si="127"/>
        <v/>
      </c>
      <c r="S4027" s="29">
        <f>IF($Q4027&lt;Parâmetros!$E$19,$G4027-1,$G4027)</f>
        <v>0</v>
      </c>
    </row>
    <row r="4028" spans="1:19" ht="15" customHeight="1" x14ac:dyDescent="0.25">
      <c r="A4028" s="122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6"/>
        <v>9999</v>
      </c>
      <c r="R4028" s="31" t="str">
        <f t="shared" si="127"/>
        <v/>
      </c>
      <c r="S4028" s="29">
        <f>IF($Q4028&lt;Parâmetros!$E$19,$G4028-1,$G4028)</f>
        <v>0</v>
      </c>
    </row>
    <row r="4029" spans="1:19" ht="15" customHeight="1" x14ac:dyDescent="0.25">
      <c r="A4029" s="122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N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customHeight="1" x14ac:dyDescent="0.25">
      <c r="A4030" s="122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customHeight="1" x14ac:dyDescent="0.25">
      <c r="A4031" s="122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122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122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122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122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122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122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122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122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122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122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122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122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122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122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122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122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122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122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122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122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N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122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122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122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122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122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122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122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122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122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122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122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122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122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122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122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customHeight="1" x14ac:dyDescent="0.25">
      <c r="A4067" s="122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customHeight="1" x14ac:dyDescent="0.25">
      <c r="A4068" s="122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customHeight="1" x14ac:dyDescent="0.25">
      <c r="A4069" s="122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customHeight="1" x14ac:dyDescent="0.25">
      <c r="A4070" s="122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customHeight="1" x14ac:dyDescent="0.25">
      <c r="A4071" s="122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customHeight="1" x14ac:dyDescent="0.25">
      <c r="A4072" s="122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customHeight="1" x14ac:dyDescent="0.25">
      <c r="A4073" s="122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customHeight="1" x14ac:dyDescent="0.25">
      <c r="A4074" s="122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customHeight="1" x14ac:dyDescent="0.25">
      <c r="A4075" s="122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customHeight="1" x14ac:dyDescent="0.25">
      <c r="A4076" s="122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customHeight="1" x14ac:dyDescent="0.25">
      <c r="A4077" s="122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N4077" s="65"/>
      <c r="O4077" s="65"/>
      <c r="P4077" s="66"/>
      <c r="Q4077" s="31">
        <f t="shared" ref="Q4077:Q4140" si="128">IFERROR(VALUE(LEFT($J4077,2))*60+VALUE(MID($J4077,4,2)),9999)</f>
        <v>9999</v>
      </c>
      <c r="R4077" s="31" t="str">
        <f t="shared" ref="R4077:R4140" si="129">IFERROR(VALUE(LEFT($K4077,2))*60+VALUE(MID($K4077,4,2)),"")</f>
        <v/>
      </c>
      <c r="S4077" s="29">
        <f>IF($Q4077&lt;Parâmetros!$E$19,$G4077-1,$G4077)</f>
        <v>0</v>
      </c>
    </row>
    <row r="4078" spans="1:19" ht="15" customHeight="1" x14ac:dyDescent="0.25">
      <c r="A4078" s="122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si="128"/>
        <v>9999</v>
      </c>
      <c r="R4078" s="31" t="str">
        <f t="shared" si="129"/>
        <v/>
      </c>
      <c r="S4078" s="29">
        <f>IF($Q4078&lt;Parâmetros!$E$19,$G4078-1,$G4078)</f>
        <v>0</v>
      </c>
    </row>
    <row r="4079" spans="1:19" ht="15" customHeight="1" x14ac:dyDescent="0.25">
      <c r="A4079" s="122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O4079" s="65"/>
      <c r="P4079" s="66"/>
      <c r="Q4079" s="31">
        <f t="shared" si="128"/>
        <v>9999</v>
      </c>
      <c r="R4079" s="31" t="str">
        <f t="shared" si="129"/>
        <v/>
      </c>
      <c r="S4079" s="29">
        <f>IF($Q4079&lt;Parâmetros!$E$19,$G4079-1,$G4079)</f>
        <v>0</v>
      </c>
    </row>
    <row r="4080" spans="1:19" ht="15" customHeight="1" x14ac:dyDescent="0.25">
      <c r="A4080" s="122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8"/>
        <v>9999</v>
      </c>
      <c r="R4080" s="31" t="str">
        <f t="shared" si="129"/>
        <v/>
      </c>
      <c r="S4080" s="29">
        <f>IF($Q4080&lt;Parâmetros!$E$19,$G4080-1,$G4080)</f>
        <v>0</v>
      </c>
    </row>
    <row r="4081" spans="1:19" ht="15" customHeight="1" x14ac:dyDescent="0.25">
      <c r="A4081" s="122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8"/>
        <v>9999</v>
      </c>
      <c r="R4081" s="31" t="str">
        <f t="shared" si="129"/>
        <v/>
      </c>
      <c r="S4081" s="29">
        <f>IF($Q4081&lt;Parâmetros!$E$19,$G4081-1,$G4081)</f>
        <v>0</v>
      </c>
    </row>
    <row r="4082" spans="1:19" ht="15" customHeight="1" x14ac:dyDescent="0.25">
      <c r="A4082" s="122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8"/>
        <v>9999</v>
      </c>
      <c r="R4082" s="31" t="str">
        <f t="shared" si="129"/>
        <v/>
      </c>
      <c r="S4082" s="29">
        <f>IF($Q4082&lt;Parâmetros!$E$19,$G4082-1,$G4082)</f>
        <v>0</v>
      </c>
    </row>
    <row r="4083" spans="1:19" ht="15" customHeight="1" x14ac:dyDescent="0.25">
      <c r="A4083" s="122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O4083" s="65"/>
      <c r="P4083" s="66"/>
      <c r="Q4083" s="31">
        <f t="shared" si="128"/>
        <v>9999</v>
      </c>
      <c r="R4083" s="31" t="str">
        <f t="shared" si="129"/>
        <v/>
      </c>
      <c r="S4083" s="29">
        <f>IF($Q4083&lt;Parâmetros!$E$19,$G4083-1,$G4083)</f>
        <v>0</v>
      </c>
    </row>
    <row r="4084" spans="1:19" ht="15" customHeight="1" x14ac:dyDescent="0.25">
      <c r="A4084" s="122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8"/>
        <v>9999</v>
      </c>
      <c r="R4084" s="31" t="str">
        <f t="shared" si="129"/>
        <v/>
      </c>
      <c r="S4084" s="29">
        <f>IF($Q4084&lt;Parâmetros!$E$19,$G4084-1,$G4084)</f>
        <v>0</v>
      </c>
    </row>
    <row r="4085" spans="1:19" ht="15" customHeight="1" x14ac:dyDescent="0.25">
      <c r="A4085" s="122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8"/>
        <v>9999</v>
      </c>
      <c r="R4085" s="31" t="str">
        <f t="shared" si="129"/>
        <v/>
      </c>
      <c r="S4085" s="29">
        <f>IF($Q4085&lt;Parâmetros!$E$19,$G4085-1,$G4085)</f>
        <v>0</v>
      </c>
    </row>
    <row r="4086" spans="1:19" ht="15" customHeight="1" x14ac:dyDescent="0.25">
      <c r="A4086" s="122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8"/>
        <v>9999</v>
      </c>
      <c r="R4086" s="31" t="str">
        <f t="shared" si="129"/>
        <v/>
      </c>
      <c r="S4086" s="29">
        <f>IF($Q4086&lt;Parâmetros!$E$19,$G4086-1,$G4086)</f>
        <v>0</v>
      </c>
    </row>
    <row r="4087" spans="1:19" ht="15" customHeight="1" x14ac:dyDescent="0.25">
      <c r="A4087" s="122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O4087" s="65"/>
      <c r="P4087" s="66"/>
      <c r="Q4087" s="31">
        <f t="shared" si="128"/>
        <v>9999</v>
      </c>
      <c r="R4087" s="31" t="str">
        <f t="shared" si="129"/>
        <v/>
      </c>
      <c r="S4087" s="29">
        <f>IF($Q4087&lt;Parâmetros!$E$19,$G4087-1,$G4087)</f>
        <v>0</v>
      </c>
    </row>
    <row r="4088" spans="1:19" ht="15" customHeight="1" x14ac:dyDescent="0.25">
      <c r="A4088" s="122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O4088" s="65"/>
      <c r="P4088" s="66"/>
      <c r="Q4088" s="31">
        <f t="shared" si="128"/>
        <v>9999</v>
      </c>
      <c r="R4088" s="31" t="str">
        <f t="shared" si="129"/>
        <v/>
      </c>
      <c r="S4088" s="29">
        <f>IF($Q4088&lt;Parâmetros!$E$19,$G4088-1,$G4088)</f>
        <v>0</v>
      </c>
    </row>
    <row r="4089" spans="1:19" ht="15" customHeight="1" x14ac:dyDescent="0.25">
      <c r="A4089" s="122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N4089" s="65"/>
      <c r="O4089" s="65"/>
      <c r="P4089" s="66"/>
      <c r="Q4089" s="31">
        <f t="shared" si="128"/>
        <v>9999</v>
      </c>
      <c r="R4089" s="31" t="str">
        <f t="shared" si="129"/>
        <v/>
      </c>
      <c r="S4089" s="29">
        <f>IF($Q4089&lt;Parâmetros!$E$19,$G4089-1,$G4089)</f>
        <v>0</v>
      </c>
    </row>
    <row r="4090" spans="1:19" ht="15" customHeight="1" x14ac:dyDescent="0.25">
      <c r="A4090" s="122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N4090" s="65"/>
      <c r="O4090" s="65"/>
      <c r="P4090" s="66"/>
      <c r="Q4090" s="31">
        <f t="shared" si="128"/>
        <v>9999</v>
      </c>
      <c r="R4090" s="31" t="str">
        <f t="shared" si="129"/>
        <v/>
      </c>
      <c r="S4090" s="29">
        <f>IF($Q4090&lt;Parâmetros!$E$19,$G4090-1,$G4090)</f>
        <v>0</v>
      </c>
    </row>
    <row r="4091" spans="1:19" ht="15" customHeight="1" x14ac:dyDescent="0.25">
      <c r="A4091" s="122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8"/>
        <v>9999</v>
      </c>
      <c r="R4091" s="31" t="str">
        <f t="shared" si="129"/>
        <v/>
      </c>
      <c r="S4091" s="29">
        <f>IF($Q4091&lt;Parâmetros!$E$19,$G4091-1,$G4091)</f>
        <v>0</v>
      </c>
    </row>
    <row r="4092" spans="1:19" ht="15" customHeight="1" x14ac:dyDescent="0.25">
      <c r="A4092" s="122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si="128"/>
        <v>9999</v>
      </c>
      <c r="R4092" s="31" t="str">
        <f t="shared" si="129"/>
        <v/>
      </c>
      <c r="S4092" s="29">
        <f>IF($Q4092&lt;Parâmetros!$E$19,$G4092-1,$G4092)</f>
        <v>0</v>
      </c>
    </row>
    <row r="4093" spans="1:19" ht="15" customHeight="1" x14ac:dyDescent="0.25">
      <c r="A4093" s="122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customHeight="1" x14ac:dyDescent="0.25">
      <c r="A4094" s="122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customHeight="1" x14ac:dyDescent="0.25">
      <c r="A4095" s="122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122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122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122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122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122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122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122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122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122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122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122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122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122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122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122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122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122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122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122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122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122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N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122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N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122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N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122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122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122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122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122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122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122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122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122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122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122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122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N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customHeight="1" x14ac:dyDescent="0.25">
      <c r="A4131" s="122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customHeight="1" x14ac:dyDescent="0.25">
      <c r="A4132" s="122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N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customHeight="1" x14ac:dyDescent="0.25">
      <c r="A4133" s="122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N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customHeight="1" x14ac:dyDescent="0.25">
      <c r="A4134" s="122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N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customHeight="1" x14ac:dyDescent="0.25">
      <c r="A4135" s="122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N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customHeight="1" x14ac:dyDescent="0.25">
      <c r="A4136" s="122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N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customHeight="1" x14ac:dyDescent="0.25">
      <c r="A4137" s="122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customHeight="1" x14ac:dyDescent="0.25">
      <c r="A4138" s="122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customHeight="1" x14ac:dyDescent="0.25">
      <c r="A4139" s="122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customHeight="1" x14ac:dyDescent="0.25">
      <c r="A4140" s="122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N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customHeight="1" x14ac:dyDescent="0.25">
      <c r="A4141" s="122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ref="Q4141:Q4204" si="130">IFERROR(VALUE(LEFT($J4141,2))*60+VALUE(MID($J4141,4,2)),9999)</f>
        <v>9999</v>
      </c>
      <c r="R4141" s="31" t="str">
        <f t="shared" ref="R4141:R4204" si="131">IFERROR(VALUE(LEFT($K4141,2))*60+VALUE(MID($K4141,4,2)),"")</f>
        <v/>
      </c>
      <c r="S4141" s="29">
        <f>IF($Q4141&lt;Parâmetros!$E$19,$G4141-1,$G4141)</f>
        <v>0</v>
      </c>
    </row>
    <row r="4142" spans="1:19" ht="15" customHeight="1" x14ac:dyDescent="0.25">
      <c r="A4142" s="122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30"/>
        <v>9999</v>
      </c>
      <c r="R4142" s="31" t="str">
        <f t="shared" si="131"/>
        <v/>
      </c>
      <c r="S4142" s="29">
        <f>IF($Q4142&lt;Parâmetros!$E$19,$G4142-1,$G4142)</f>
        <v>0</v>
      </c>
    </row>
    <row r="4143" spans="1:19" ht="15" customHeight="1" x14ac:dyDescent="0.25">
      <c r="A4143" s="122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O4143" s="65"/>
      <c r="P4143" s="66"/>
      <c r="Q4143" s="31">
        <f t="shared" si="130"/>
        <v>9999</v>
      </c>
      <c r="R4143" s="31" t="str">
        <f t="shared" si="131"/>
        <v/>
      </c>
      <c r="S4143" s="29">
        <f>IF($Q4143&lt;Parâmetros!$E$19,$G4143-1,$G4143)</f>
        <v>0</v>
      </c>
    </row>
    <row r="4144" spans="1:19" ht="15" customHeight="1" x14ac:dyDescent="0.25">
      <c r="A4144" s="122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30"/>
        <v>9999</v>
      </c>
      <c r="R4144" s="31" t="str">
        <f t="shared" si="131"/>
        <v/>
      </c>
      <c r="S4144" s="29">
        <f>IF($Q4144&lt;Parâmetros!$E$19,$G4144-1,$G4144)</f>
        <v>0</v>
      </c>
    </row>
    <row r="4145" spans="1:19" ht="15" customHeight="1" x14ac:dyDescent="0.25">
      <c r="A4145" s="122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30"/>
        <v>9999</v>
      </c>
      <c r="R4145" s="31" t="str">
        <f t="shared" si="131"/>
        <v/>
      </c>
      <c r="S4145" s="29">
        <f>IF($Q4145&lt;Parâmetros!$E$19,$G4145-1,$G4145)</f>
        <v>0</v>
      </c>
    </row>
    <row r="4146" spans="1:19" ht="15" customHeight="1" x14ac:dyDescent="0.25">
      <c r="A4146" s="122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0"/>
        <v>9999</v>
      </c>
      <c r="R4146" s="31" t="str">
        <f t="shared" si="131"/>
        <v/>
      </c>
      <c r="S4146" s="29">
        <f>IF($Q4146&lt;Parâmetros!$E$19,$G4146-1,$G4146)</f>
        <v>0</v>
      </c>
    </row>
    <row r="4147" spans="1:19" ht="15" customHeight="1" x14ac:dyDescent="0.25">
      <c r="A4147" s="122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30"/>
        <v>9999</v>
      </c>
      <c r="R4147" s="31" t="str">
        <f t="shared" si="131"/>
        <v/>
      </c>
      <c r="S4147" s="29">
        <f>IF($Q4147&lt;Parâmetros!$E$19,$G4147-1,$G4147)</f>
        <v>0</v>
      </c>
    </row>
    <row r="4148" spans="1:19" ht="15" customHeight="1" x14ac:dyDescent="0.25">
      <c r="A4148" s="122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30"/>
        <v>9999</v>
      </c>
      <c r="R4148" s="31" t="str">
        <f t="shared" si="131"/>
        <v/>
      </c>
      <c r="S4148" s="29">
        <f>IF($Q4148&lt;Parâmetros!$E$19,$G4148-1,$G4148)</f>
        <v>0</v>
      </c>
    </row>
    <row r="4149" spans="1:19" ht="15" customHeight="1" x14ac:dyDescent="0.25">
      <c r="A4149" s="122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0"/>
        <v>9999</v>
      </c>
      <c r="R4149" s="31" t="str">
        <f t="shared" si="131"/>
        <v/>
      </c>
      <c r="S4149" s="29">
        <f>IF($Q4149&lt;Parâmetros!$E$19,$G4149-1,$G4149)</f>
        <v>0</v>
      </c>
    </row>
    <row r="4150" spans="1:19" ht="15" customHeight="1" x14ac:dyDescent="0.25">
      <c r="A4150" s="122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0"/>
        <v>9999</v>
      </c>
      <c r="R4150" s="31" t="str">
        <f t="shared" si="131"/>
        <v/>
      </c>
      <c r="S4150" s="29">
        <f>IF($Q4150&lt;Parâmetros!$E$19,$G4150-1,$G4150)</f>
        <v>0</v>
      </c>
    </row>
    <row r="4151" spans="1:19" ht="15" customHeight="1" x14ac:dyDescent="0.25">
      <c r="A4151" s="122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O4151" s="65"/>
      <c r="P4151" s="66"/>
      <c r="Q4151" s="31">
        <f t="shared" si="130"/>
        <v>9999</v>
      </c>
      <c r="R4151" s="31" t="str">
        <f t="shared" si="131"/>
        <v/>
      </c>
      <c r="S4151" s="29">
        <f>IF($Q4151&lt;Parâmetros!$E$19,$G4151-1,$G4151)</f>
        <v>0</v>
      </c>
    </row>
    <row r="4152" spans="1:19" ht="15" customHeight="1" x14ac:dyDescent="0.25">
      <c r="A4152" s="122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30"/>
        <v>9999</v>
      </c>
      <c r="R4152" s="31" t="str">
        <f t="shared" si="131"/>
        <v/>
      </c>
      <c r="S4152" s="29">
        <f>IF($Q4152&lt;Parâmetros!$E$19,$G4152-1,$G4152)</f>
        <v>0</v>
      </c>
    </row>
    <row r="4153" spans="1:19" ht="15" customHeight="1" x14ac:dyDescent="0.25">
      <c r="A4153" s="122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O4153" s="65"/>
      <c r="P4153" s="66"/>
      <c r="Q4153" s="31">
        <f t="shared" si="130"/>
        <v>9999</v>
      </c>
      <c r="R4153" s="31" t="str">
        <f t="shared" si="131"/>
        <v/>
      </c>
      <c r="S4153" s="29">
        <f>IF($Q4153&lt;Parâmetros!$E$19,$G4153-1,$G4153)</f>
        <v>0</v>
      </c>
    </row>
    <row r="4154" spans="1:19" ht="15" customHeight="1" x14ac:dyDescent="0.25">
      <c r="A4154" s="122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30"/>
        <v>9999</v>
      </c>
      <c r="R4154" s="31" t="str">
        <f t="shared" si="131"/>
        <v/>
      </c>
      <c r="S4154" s="29">
        <f>IF($Q4154&lt;Parâmetros!$E$19,$G4154-1,$G4154)</f>
        <v>0</v>
      </c>
    </row>
    <row r="4155" spans="1:19" ht="15" customHeight="1" x14ac:dyDescent="0.25">
      <c r="A4155" s="122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O4155" s="65"/>
      <c r="P4155" s="66"/>
      <c r="Q4155" s="31">
        <f t="shared" si="130"/>
        <v>9999</v>
      </c>
      <c r="R4155" s="31" t="str">
        <f t="shared" si="131"/>
        <v/>
      </c>
      <c r="S4155" s="29">
        <f>IF($Q4155&lt;Parâmetros!$E$19,$G4155-1,$G4155)</f>
        <v>0</v>
      </c>
    </row>
    <row r="4156" spans="1:19" ht="15" customHeight="1" x14ac:dyDescent="0.25">
      <c r="A4156" s="122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30"/>
        <v>9999</v>
      </c>
      <c r="R4156" s="31" t="str">
        <f t="shared" si="131"/>
        <v/>
      </c>
      <c r="S4156" s="29">
        <f>IF($Q4156&lt;Parâmetros!$E$19,$G4156-1,$G4156)</f>
        <v>0</v>
      </c>
    </row>
    <row r="4157" spans="1:19" ht="15" customHeight="1" x14ac:dyDescent="0.25">
      <c r="A4157" s="122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N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customHeight="1" x14ac:dyDescent="0.25">
      <c r="A4158" s="122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N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customHeight="1" x14ac:dyDescent="0.25">
      <c r="A4159" s="122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N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122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122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N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122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122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122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122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122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122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122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122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122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122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122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122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122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122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122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122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122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122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122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122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122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122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122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122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122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122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122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122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122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122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122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122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122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customHeight="1" x14ac:dyDescent="0.25">
      <c r="A4195" s="122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customHeight="1" x14ac:dyDescent="0.25">
      <c r="A4196" s="122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customHeight="1" x14ac:dyDescent="0.25">
      <c r="A4197" s="122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customHeight="1" x14ac:dyDescent="0.25">
      <c r="A4198" s="122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customHeight="1" x14ac:dyDescent="0.25">
      <c r="A4199" s="122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customHeight="1" x14ac:dyDescent="0.25">
      <c r="A4200" s="122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N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customHeight="1" x14ac:dyDescent="0.25">
      <c r="A4201" s="122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N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customHeight="1" x14ac:dyDescent="0.25">
      <c r="A4202" s="122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customHeight="1" x14ac:dyDescent="0.25">
      <c r="A4203" s="122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customHeight="1" x14ac:dyDescent="0.25">
      <c r="A4204" s="122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customHeight="1" x14ac:dyDescent="0.25">
      <c r="A4205" s="122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ref="Q4205:Q4268" si="132">IFERROR(VALUE(LEFT($J4205,2))*60+VALUE(MID($J4205,4,2)),9999)</f>
        <v>9999</v>
      </c>
      <c r="R4205" s="31" t="str">
        <f t="shared" ref="R4205:R4268" si="133">IFERROR(VALUE(LEFT($K4205,2))*60+VALUE(MID($K4205,4,2)),"")</f>
        <v/>
      </c>
      <c r="S4205" s="29">
        <f>IF($Q4205&lt;Parâmetros!$E$19,$G4205-1,$G4205)</f>
        <v>0</v>
      </c>
    </row>
    <row r="4206" spans="1:19" ht="15" customHeight="1" x14ac:dyDescent="0.25">
      <c r="A4206" s="122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2"/>
        <v>9999</v>
      </c>
      <c r="R4206" s="31" t="str">
        <f t="shared" si="133"/>
        <v/>
      </c>
      <c r="S4206" s="29">
        <f>IF($Q4206&lt;Parâmetros!$E$19,$G4206-1,$G4206)</f>
        <v>0</v>
      </c>
    </row>
    <row r="4207" spans="1:19" ht="15" customHeight="1" x14ac:dyDescent="0.25">
      <c r="A4207" s="122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N4207" s="65"/>
      <c r="O4207" s="65"/>
      <c r="P4207" s="66"/>
      <c r="Q4207" s="31">
        <f t="shared" si="132"/>
        <v>9999</v>
      </c>
      <c r="R4207" s="31" t="str">
        <f t="shared" si="133"/>
        <v/>
      </c>
      <c r="S4207" s="29">
        <f>IF($Q4207&lt;Parâmetros!$E$19,$G4207-1,$G4207)</f>
        <v>0</v>
      </c>
    </row>
    <row r="4208" spans="1:19" ht="15" customHeight="1" x14ac:dyDescent="0.25">
      <c r="A4208" s="122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N4208" s="65"/>
      <c r="O4208" s="65"/>
      <c r="P4208" s="66"/>
      <c r="Q4208" s="31">
        <f t="shared" si="132"/>
        <v>9999</v>
      </c>
      <c r="R4208" s="31" t="str">
        <f t="shared" si="133"/>
        <v/>
      </c>
      <c r="S4208" s="29">
        <f>IF($Q4208&lt;Parâmetros!$E$19,$G4208-1,$G4208)</f>
        <v>0</v>
      </c>
    </row>
    <row r="4209" spans="1:19" ht="15" customHeight="1" x14ac:dyDescent="0.25">
      <c r="A4209" s="122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si="132"/>
        <v>9999</v>
      </c>
      <c r="R4209" s="31" t="str">
        <f t="shared" si="133"/>
        <v/>
      </c>
      <c r="S4209" s="29">
        <f>IF($Q4209&lt;Parâmetros!$E$19,$G4209-1,$G4209)</f>
        <v>0</v>
      </c>
    </row>
    <row r="4210" spans="1:19" ht="15" customHeight="1" x14ac:dyDescent="0.25">
      <c r="A4210" s="122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N4210" s="65"/>
      <c r="O4210" s="65"/>
      <c r="P4210" s="66"/>
      <c r="Q4210" s="31">
        <f t="shared" si="132"/>
        <v>9999</v>
      </c>
      <c r="R4210" s="31" t="str">
        <f t="shared" si="133"/>
        <v/>
      </c>
      <c r="S4210" s="29">
        <f>IF($Q4210&lt;Parâmetros!$E$19,$G4210-1,$G4210)</f>
        <v>0</v>
      </c>
    </row>
    <row r="4211" spans="1:19" ht="15" customHeight="1" x14ac:dyDescent="0.25">
      <c r="A4211" s="122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2"/>
        <v>9999</v>
      </c>
      <c r="R4211" s="31" t="str">
        <f t="shared" si="133"/>
        <v/>
      </c>
      <c r="S4211" s="29">
        <f>IF($Q4211&lt;Parâmetros!$E$19,$G4211-1,$G4211)</f>
        <v>0</v>
      </c>
    </row>
    <row r="4212" spans="1:19" ht="15" customHeight="1" x14ac:dyDescent="0.25">
      <c r="A4212" s="122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N4212" s="65"/>
      <c r="O4212" s="65"/>
      <c r="P4212" s="66"/>
      <c r="Q4212" s="31">
        <f t="shared" si="132"/>
        <v>9999</v>
      </c>
      <c r="R4212" s="31" t="str">
        <f t="shared" si="133"/>
        <v/>
      </c>
      <c r="S4212" s="29">
        <f>IF($Q4212&lt;Parâmetros!$E$19,$G4212-1,$G4212)</f>
        <v>0</v>
      </c>
    </row>
    <row r="4213" spans="1:19" ht="15" customHeight="1" x14ac:dyDescent="0.25">
      <c r="A4213" s="122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N4213" s="65"/>
      <c r="O4213" s="65"/>
      <c r="P4213" s="66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customHeight="1" x14ac:dyDescent="0.25">
      <c r="A4214" s="122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N4214" s="65"/>
      <c r="O4214" s="65"/>
      <c r="P4214" s="66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customHeight="1" x14ac:dyDescent="0.25">
      <c r="A4215" s="122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N4215" s="65"/>
      <c r="O4215" s="65"/>
      <c r="P4215" s="66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customHeight="1" x14ac:dyDescent="0.25">
      <c r="A4216" s="122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N4216" s="65"/>
      <c r="O4216" s="65"/>
      <c r="P4216" s="66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customHeight="1" x14ac:dyDescent="0.25">
      <c r="A4217" s="122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N4217" s="65"/>
      <c r="O4217" s="65"/>
      <c r="P4217" s="66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customHeight="1" x14ac:dyDescent="0.25">
      <c r="A4218" s="122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N4218" s="65"/>
      <c r="O4218" s="65"/>
      <c r="P4218" s="66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customHeight="1" x14ac:dyDescent="0.25">
      <c r="A4219" s="122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N4219" s="65"/>
      <c r="O4219" s="65"/>
      <c r="P4219" s="66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customHeight="1" x14ac:dyDescent="0.25">
      <c r="A4220" s="122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customHeight="1" x14ac:dyDescent="0.25">
      <c r="A4221" s="122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122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122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122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122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N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122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122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122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N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122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122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N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122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N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122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122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N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122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122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122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122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N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122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N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122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N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122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N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122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122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122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122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N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122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122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122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122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122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122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N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122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122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122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122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122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122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122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122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customHeight="1" x14ac:dyDescent="0.25">
      <c r="A4259" s="122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customHeight="1" x14ac:dyDescent="0.25">
      <c r="A4260" s="122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N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customHeight="1" x14ac:dyDescent="0.25">
      <c r="A4261" s="122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N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customHeight="1" x14ac:dyDescent="0.25">
      <c r="A4262" s="122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customHeight="1" x14ac:dyDescent="0.25">
      <c r="A4263" s="122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customHeight="1" x14ac:dyDescent="0.25">
      <c r="A4264" s="122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N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customHeight="1" x14ac:dyDescent="0.25">
      <c r="A4265" s="122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customHeight="1" x14ac:dyDescent="0.25">
      <c r="A4266" s="122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N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customHeight="1" x14ac:dyDescent="0.25">
      <c r="A4267" s="122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customHeight="1" x14ac:dyDescent="0.25">
      <c r="A4268" s="122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N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customHeight="1" x14ac:dyDescent="0.25">
      <c r="A4269" s="122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N4269" s="65"/>
      <c r="O4269" s="65"/>
      <c r="P4269" s="66"/>
      <c r="Q4269" s="31">
        <f t="shared" ref="Q4269:Q4332" si="134">IFERROR(VALUE(LEFT($J4269,2))*60+VALUE(MID($J4269,4,2)),9999)</f>
        <v>9999</v>
      </c>
      <c r="R4269" s="31" t="str">
        <f t="shared" ref="R4269:R4332" si="135">IFERROR(VALUE(LEFT($K4269,2))*60+VALUE(MID($K4269,4,2)),"")</f>
        <v/>
      </c>
      <c r="S4269" s="29">
        <f>IF($Q4269&lt;Parâmetros!$E$19,$G4269-1,$G4269)</f>
        <v>0</v>
      </c>
    </row>
    <row r="4270" spans="1:19" ht="15" customHeight="1" x14ac:dyDescent="0.25">
      <c r="A4270" s="122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N4270" s="65"/>
      <c r="O4270" s="65"/>
      <c r="P4270" s="66"/>
      <c r="Q4270" s="31">
        <f t="shared" si="134"/>
        <v>9999</v>
      </c>
      <c r="R4270" s="31" t="str">
        <f t="shared" si="135"/>
        <v/>
      </c>
      <c r="S4270" s="29">
        <f>IF($Q4270&lt;Parâmetros!$E$19,$G4270-1,$G4270)</f>
        <v>0</v>
      </c>
    </row>
    <row r="4271" spans="1:19" ht="15" customHeight="1" x14ac:dyDescent="0.25">
      <c r="A4271" s="122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N4271" s="65"/>
      <c r="O4271" s="65"/>
      <c r="P4271" s="66"/>
      <c r="Q4271" s="31">
        <f t="shared" si="134"/>
        <v>9999</v>
      </c>
      <c r="R4271" s="31" t="str">
        <f t="shared" si="135"/>
        <v/>
      </c>
      <c r="S4271" s="29">
        <f>IF($Q4271&lt;Parâmetros!$E$19,$G4271-1,$G4271)</f>
        <v>0</v>
      </c>
    </row>
    <row r="4272" spans="1:19" ht="15" customHeight="1" x14ac:dyDescent="0.25">
      <c r="A4272" s="122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N4272" s="65"/>
      <c r="O4272" s="65"/>
      <c r="P4272" s="66"/>
      <c r="Q4272" s="31">
        <f t="shared" si="134"/>
        <v>9999</v>
      </c>
      <c r="R4272" s="31" t="str">
        <f t="shared" si="135"/>
        <v/>
      </c>
      <c r="S4272" s="29">
        <f>IF($Q4272&lt;Parâmetros!$E$19,$G4272-1,$G4272)</f>
        <v>0</v>
      </c>
    </row>
    <row r="4273" spans="1:19" ht="15" customHeight="1" x14ac:dyDescent="0.25">
      <c r="A4273" s="122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N4273" s="65"/>
      <c r="O4273" s="65"/>
      <c r="P4273" s="66"/>
      <c r="Q4273" s="31">
        <f t="shared" si="134"/>
        <v>9999</v>
      </c>
      <c r="R4273" s="31" t="str">
        <f t="shared" si="135"/>
        <v/>
      </c>
      <c r="S4273" s="29">
        <f>IF($Q4273&lt;Parâmetros!$E$19,$G4273-1,$G4273)</f>
        <v>0</v>
      </c>
    </row>
    <row r="4274" spans="1:19" ht="15" customHeight="1" x14ac:dyDescent="0.25">
      <c r="A4274" s="122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N4274" s="65"/>
      <c r="O4274" s="65"/>
      <c r="P4274" s="66"/>
      <c r="Q4274" s="31">
        <f t="shared" si="134"/>
        <v>9999</v>
      </c>
      <c r="R4274" s="31" t="str">
        <f t="shared" si="135"/>
        <v/>
      </c>
      <c r="S4274" s="29">
        <f>IF($Q4274&lt;Parâmetros!$E$19,$G4274-1,$G4274)</f>
        <v>0</v>
      </c>
    </row>
    <row r="4275" spans="1:19" ht="15" customHeight="1" x14ac:dyDescent="0.25">
      <c r="A4275" s="122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N4275" s="65"/>
      <c r="O4275" s="65"/>
      <c r="P4275" s="66"/>
      <c r="Q4275" s="31">
        <f t="shared" si="134"/>
        <v>9999</v>
      </c>
      <c r="R4275" s="31" t="str">
        <f t="shared" si="135"/>
        <v/>
      </c>
      <c r="S4275" s="29">
        <f>IF($Q4275&lt;Parâmetros!$E$19,$G4275-1,$G4275)</f>
        <v>0</v>
      </c>
    </row>
    <row r="4276" spans="1:19" ht="15" customHeight="1" x14ac:dyDescent="0.25">
      <c r="A4276" s="122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N4276" s="65"/>
      <c r="O4276" s="65"/>
      <c r="P4276" s="66"/>
      <c r="Q4276" s="31">
        <f t="shared" si="134"/>
        <v>9999</v>
      </c>
      <c r="R4276" s="31" t="str">
        <f t="shared" si="135"/>
        <v/>
      </c>
      <c r="S4276" s="29">
        <f>IF($Q4276&lt;Parâmetros!$E$19,$G4276-1,$G4276)</f>
        <v>0</v>
      </c>
    </row>
    <row r="4277" spans="1:19" ht="15" customHeight="1" x14ac:dyDescent="0.25">
      <c r="A4277" s="122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N4277" s="65"/>
      <c r="O4277" s="65"/>
      <c r="P4277" s="66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customHeight="1" x14ac:dyDescent="0.25">
      <c r="A4278" s="122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N4278" s="65"/>
      <c r="O4278" s="65"/>
      <c r="P4278" s="66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customHeight="1" x14ac:dyDescent="0.25">
      <c r="A4279" s="122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customHeight="1" x14ac:dyDescent="0.25">
      <c r="A4280" s="122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customHeight="1" x14ac:dyDescent="0.25">
      <c r="A4281" s="122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customHeight="1" x14ac:dyDescent="0.25">
      <c r="A4282" s="122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O4282" s="65"/>
      <c r="P4282" s="66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customHeight="1" x14ac:dyDescent="0.25">
      <c r="A4283" s="122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customHeight="1" x14ac:dyDescent="0.25">
      <c r="A4284" s="122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customHeight="1" x14ac:dyDescent="0.25">
      <c r="A4285" s="122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122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122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122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122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N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122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122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122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122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122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N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122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N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122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N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122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122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122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122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122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122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122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122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122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122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122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122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122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122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122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122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122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122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122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122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N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122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122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122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122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122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N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122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N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customHeight="1" x14ac:dyDescent="0.25">
      <c r="A4323" s="122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N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customHeight="1" x14ac:dyDescent="0.25">
      <c r="A4324" s="122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N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customHeight="1" x14ac:dyDescent="0.25">
      <c r="A4325" s="122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N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customHeight="1" x14ac:dyDescent="0.25">
      <c r="A4326" s="122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N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customHeight="1" x14ac:dyDescent="0.25">
      <c r="A4327" s="122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customHeight="1" x14ac:dyDescent="0.25">
      <c r="A4328" s="122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N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customHeight="1" x14ac:dyDescent="0.25">
      <c r="A4329" s="122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customHeight="1" x14ac:dyDescent="0.25">
      <c r="A4330" s="122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customHeight="1" x14ac:dyDescent="0.25">
      <c r="A4331" s="122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customHeight="1" x14ac:dyDescent="0.25">
      <c r="A4332" s="122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customHeight="1" x14ac:dyDescent="0.25">
      <c r="A4333" s="122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ref="Q4333:Q4396" si="136">IFERROR(VALUE(LEFT($J4333,2))*60+VALUE(MID($J4333,4,2)),9999)</f>
        <v>9999</v>
      </c>
      <c r="R4333" s="31" t="str">
        <f t="shared" ref="R4333:R4396" si="137">IFERROR(VALUE(LEFT($K4333,2))*60+VALUE(MID($K4333,4,2)),"")</f>
        <v/>
      </c>
      <c r="S4333" s="29">
        <f>IF($Q4333&lt;Parâmetros!$E$19,$G4333-1,$G4333)</f>
        <v>0</v>
      </c>
    </row>
    <row r="4334" spans="1:19" ht="15" customHeight="1" x14ac:dyDescent="0.25">
      <c r="A4334" s="122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6"/>
        <v>9999</v>
      </c>
      <c r="R4334" s="31" t="str">
        <f t="shared" si="137"/>
        <v/>
      </c>
      <c r="S4334" s="29">
        <f>IF($Q4334&lt;Parâmetros!$E$19,$G4334-1,$G4334)</f>
        <v>0</v>
      </c>
    </row>
    <row r="4335" spans="1:19" ht="15" customHeight="1" x14ac:dyDescent="0.25">
      <c r="A4335" s="122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O4335" s="65"/>
      <c r="P4335" s="66"/>
      <c r="Q4335" s="31">
        <f t="shared" si="136"/>
        <v>9999</v>
      </c>
      <c r="R4335" s="31" t="str">
        <f t="shared" si="137"/>
        <v/>
      </c>
      <c r="S4335" s="29">
        <f>IF($Q4335&lt;Parâmetros!$E$19,$G4335-1,$G4335)</f>
        <v>0</v>
      </c>
    </row>
    <row r="4336" spans="1:19" ht="15" customHeight="1" x14ac:dyDescent="0.25">
      <c r="A4336" s="122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6"/>
        <v>9999</v>
      </c>
      <c r="R4336" s="31" t="str">
        <f t="shared" si="137"/>
        <v/>
      </c>
      <c r="S4336" s="29">
        <f>IF($Q4336&lt;Parâmetros!$E$19,$G4336-1,$G4336)</f>
        <v>0</v>
      </c>
    </row>
    <row r="4337" spans="1:19" ht="15" customHeight="1" x14ac:dyDescent="0.25">
      <c r="A4337" s="122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O4337" s="65"/>
      <c r="P4337" s="66"/>
      <c r="Q4337" s="31">
        <f t="shared" si="136"/>
        <v>9999</v>
      </c>
      <c r="R4337" s="31" t="str">
        <f t="shared" si="137"/>
        <v/>
      </c>
      <c r="S4337" s="29">
        <f>IF($Q4337&lt;Parâmetros!$E$19,$G4337-1,$G4337)</f>
        <v>0</v>
      </c>
    </row>
    <row r="4338" spans="1:19" ht="15" customHeight="1" x14ac:dyDescent="0.25">
      <c r="A4338" s="122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O4338" s="65"/>
      <c r="P4338" s="66"/>
      <c r="Q4338" s="31">
        <f t="shared" si="136"/>
        <v>9999</v>
      </c>
      <c r="R4338" s="31" t="str">
        <f t="shared" si="137"/>
        <v/>
      </c>
      <c r="S4338" s="29">
        <f>IF($Q4338&lt;Parâmetros!$E$19,$G4338-1,$G4338)</f>
        <v>0</v>
      </c>
    </row>
    <row r="4339" spans="1:19" ht="15" customHeight="1" x14ac:dyDescent="0.25">
      <c r="A4339" s="122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O4339" s="65"/>
      <c r="P4339" s="66"/>
      <c r="Q4339" s="31">
        <f t="shared" si="136"/>
        <v>9999</v>
      </c>
      <c r="R4339" s="31" t="str">
        <f t="shared" si="137"/>
        <v/>
      </c>
      <c r="S4339" s="29">
        <f>IF($Q4339&lt;Parâmetros!$E$19,$G4339-1,$G4339)</f>
        <v>0</v>
      </c>
    </row>
    <row r="4340" spans="1:19" ht="15" customHeight="1" x14ac:dyDescent="0.25">
      <c r="A4340" s="122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O4340" s="65"/>
      <c r="P4340" s="66"/>
      <c r="Q4340" s="31">
        <f t="shared" si="136"/>
        <v>9999</v>
      </c>
      <c r="R4340" s="31" t="str">
        <f t="shared" si="137"/>
        <v/>
      </c>
      <c r="S4340" s="29">
        <f>IF($Q4340&lt;Parâmetros!$E$19,$G4340-1,$G4340)</f>
        <v>0</v>
      </c>
    </row>
    <row r="4341" spans="1:19" ht="15" customHeight="1" x14ac:dyDescent="0.25">
      <c r="A4341" s="122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O4341" s="65"/>
      <c r="P4341" s="66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customHeight="1" x14ac:dyDescent="0.25">
      <c r="A4342" s="122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customHeight="1" x14ac:dyDescent="0.25">
      <c r="A4343" s="122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O4343" s="65"/>
      <c r="P4343" s="66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customHeight="1" x14ac:dyDescent="0.25">
      <c r="A4344" s="122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customHeight="1" x14ac:dyDescent="0.25">
      <c r="A4345" s="122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O4345" s="65"/>
      <c r="P4345" s="66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customHeight="1" x14ac:dyDescent="0.25">
      <c r="A4346" s="122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O4346" s="65"/>
      <c r="P4346" s="66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customHeight="1" x14ac:dyDescent="0.25">
      <c r="A4347" s="122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O4347" s="65"/>
      <c r="P4347" s="66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customHeight="1" x14ac:dyDescent="0.25">
      <c r="A4348" s="122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O4348" s="65"/>
      <c r="P4348" s="66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customHeight="1" x14ac:dyDescent="0.25">
      <c r="A4349" s="122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122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122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122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N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122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N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122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N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122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122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122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122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122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122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122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122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122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122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122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122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122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122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122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122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122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122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122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122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122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122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122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N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122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122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122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122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122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122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122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122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122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customHeight="1" x14ac:dyDescent="0.25">
      <c r="A4387" s="122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customHeight="1" x14ac:dyDescent="0.25">
      <c r="A4388" s="122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customHeight="1" x14ac:dyDescent="0.25">
      <c r="A4389" s="122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customHeight="1" x14ac:dyDescent="0.25">
      <c r="A4390" s="122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customHeight="1" x14ac:dyDescent="0.25">
      <c r="A4391" s="122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customHeight="1" x14ac:dyDescent="0.25">
      <c r="A4392" s="122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customHeight="1" x14ac:dyDescent="0.25">
      <c r="A4393" s="122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customHeight="1" x14ac:dyDescent="0.25">
      <c r="A4394" s="122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customHeight="1" x14ac:dyDescent="0.25">
      <c r="A4395" s="122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customHeight="1" x14ac:dyDescent="0.25">
      <c r="A4396" s="122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customHeight="1" x14ac:dyDescent="0.25">
      <c r="A4397" s="122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ref="Q4397:Q4460" si="138">IFERROR(VALUE(LEFT($J4397,2))*60+VALUE(MID($J4397,4,2)),9999)</f>
        <v>9999</v>
      </c>
      <c r="R4397" s="31" t="str">
        <f t="shared" ref="R4397:R4460" si="139">IFERROR(VALUE(LEFT($K4397,2))*60+VALUE(MID($K4397,4,2)),"")</f>
        <v/>
      </c>
      <c r="S4397" s="29">
        <f>IF($Q4397&lt;Parâmetros!$E$19,$G4397-1,$G4397)</f>
        <v>0</v>
      </c>
    </row>
    <row r="4398" spans="1:19" ht="15" customHeight="1" x14ac:dyDescent="0.25">
      <c r="A4398" s="122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si="138"/>
        <v>9999</v>
      </c>
      <c r="R4398" s="31" t="str">
        <f t="shared" si="139"/>
        <v/>
      </c>
      <c r="S4398" s="29">
        <f>IF($Q4398&lt;Parâmetros!$E$19,$G4398-1,$G4398)</f>
        <v>0</v>
      </c>
    </row>
    <row r="4399" spans="1:19" ht="15" customHeight="1" x14ac:dyDescent="0.25">
      <c r="A4399" s="122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38"/>
        <v>9999</v>
      </c>
      <c r="R4399" s="31" t="str">
        <f t="shared" si="139"/>
        <v/>
      </c>
      <c r="S4399" s="29">
        <f>IF($Q4399&lt;Parâmetros!$E$19,$G4399-1,$G4399)</f>
        <v>0</v>
      </c>
    </row>
    <row r="4400" spans="1:19" ht="15" customHeight="1" x14ac:dyDescent="0.25">
      <c r="A4400" s="122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N4400" s="65"/>
      <c r="O4400" s="65"/>
      <c r="P4400" s="66"/>
      <c r="Q4400" s="31">
        <f t="shared" si="138"/>
        <v>9999</v>
      </c>
      <c r="R4400" s="31" t="str">
        <f t="shared" si="139"/>
        <v/>
      </c>
      <c r="S4400" s="29">
        <f>IF($Q4400&lt;Parâmetros!$E$19,$G4400-1,$G4400)</f>
        <v>0</v>
      </c>
    </row>
    <row r="4401" spans="1:19" ht="15" customHeight="1" x14ac:dyDescent="0.25">
      <c r="A4401" s="122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N4401" s="65"/>
      <c r="O4401" s="65"/>
      <c r="P4401" s="66"/>
      <c r="Q4401" s="31">
        <f t="shared" si="138"/>
        <v>9999</v>
      </c>
      <c r="R4401" s="31" t="str">
        <f t="shared" si="139"/>
        <v/>
      </c>
      <c r="S4401" s="29">
        <f>IF($Q4401&lt;Parâmetros!$E$19,$G4401-1,$G4401)</f>
        <v>0</v>
      </c>
    </row>
    <row r="4402" spans="1:19" ht="15" customHeight="1" x14ac:dyDescent="0.25">
      <c r="A4402" s="122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N4402" s="65"/>
      <c r="O4402" s="65"/>
      <c r="P4402" s="66"/>
      <c r="Q4402" s="31">
        <f t="shared" si="138"/>
        <v>9999</v>
      </c>
      <c r="R4402" s="31" t="str">
        <f t="shared" si="139"/>
        <v/>
      </c>
      <c r="S4402" s="29">
        <f>IF($Q4402&lt;Parâmetros!$E$19,$G4402-1,$G4402)</f>
        <v>0</v>
      </c>
    </row>
    <row r="4403" spans="1:19" ht="15" customHeight="1" x14ac:dyDescent="0.25">
      <c r="A4403" s="122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38"/>
        <v>9999</v>
      </c>
      <c r="R4403" s="31" t="str">
        <f t="shared" si="139"/>
        <v/>
      </c>
      <c r="S4403" s="29">
        <f>IF($Q4403&lt;Parâmetros!$E$19,$G4403-1,$G4403)</f>
        <v>0</v>
      </c>
    </row>
    <row r="4404" spans="1:19" ht="15" customHeight="1" x14ac:dyDescent="0.25">
      <c r="A4404" s="122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si="138"/>
        <v>9999</v>
      </c>
      <c r="R4404" s="31" t="str">
        <f t="shared" si="139"/>
        <v/>
      </c>
      <c r="S4404" s="29">
        <f>IF($Q4404&lt;Parâmetros!$E$19,$G4404-1,$G4404)</f>
        <v>0</v>
      </c>
    </row>
    <row r="4405" spans="1:19" ht="15" customHeight="1" x14ac:dyDescent="0.25">
      <c r="A4405" s="122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customHeight="1" x14ac:dyDescent="0.25">
      <c r="A4406" s="122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customHeight="1" x14ac:dyDescent="0.25">
      <c r="A4407" s="122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customHeight="1" x14ac:dyDescent="0.25">
      <c r="A4408" s="122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customHeight="1" x14ac:dyDescent="0.25">
      <c r="A4409" s="122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customHeight="1" x14ac:dyDescent="0.25">
      <c r="A4410" s="122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customHeight="1" x14ac:dyDescent="0.25">
      <c r="A4411" s="122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customHeight="1" x14ac:dyDescent="0.25">
      <c r="A4412" s="122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customHeight="1" x14ac:dyDescent="0.25">
      <c r="A4413" s="122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122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122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122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122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122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122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122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122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122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122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122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122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122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122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122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122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122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122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122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122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122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122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122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122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122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122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122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122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122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122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122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122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122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122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122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122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122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customHeight="1" x14ac:dyDescent="0.25">
      <c r="A4451" s="122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customHeight="1" x14ac:dyDescent="0.25">
      <c r="A4452" s="122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customHeight="1" x14ac:dyDescent="0.25">
      <c r="A4453" s="122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customHeight="1" x14ac:dyDescent="0.25">
      <c r="A4454" s="122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customHeight="1" x14ac:dyDescent="0.25">
      <c r="A4455" s="122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customHeight="1" x14ac:dyDescent="0.25">
      <c r="A4456" s="122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customHeight="1" x14ac:dyDescent="0.25">
      <c r="A4457" s="122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customHeight="1" x14ac:dyDescent="0.25">
      <c r="A4458" s="122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customHeight="1" x14ac:dyDescent="0.25">
      <c r="A4459" s="122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customHeight="1" x14ac:dyDescent="0.25">
      <c r="A4460" s="122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customHeight="1" x14ac:dyDescent="0.25">
      <c r="A4461" s="122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ref="Q4461:Q4524" si="140">IFERROR(VALUE(LEFT($J4461,2))*60+VALUE(MID($J4461,4,2)),9999)</f>
        <v>9999</v>
      </c>
      <c r="R4461" s="31" t="str">
        <f t="shared" ref="R4461:R4524" si="141">IFERROR(VALUE(LEFT($K4461,2))*60+VALUE(MID($K4461,4,2)),"")</f>
        <v/>
      </c>
      <c r="S4461" s="29">
        <f>IF($Q4461&lt;Parâmetros!$E$19,$G4461-1,$G4461)</f>
        <v>0</v>
      </c>
    </row>
    <row r="4462" spans="1:19" ht="15" customHeight="1" x14ac:dyDescent="0.25">
      <c r="A4462" s="122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40"/>
        <v>9999</v>
      </c>
      <c r="R4462" s="31" t="str">
        <f t="shared" si="141"/>
        <v/>
      </c>
      <c r="S4462" s="29">
        <f>IF($Q4462&lt;Parâmetros!$E$19,$G4462-1,$G4462)</f>
        <v>0</v>
      </c>
    </row>
    <row r="4463" spans="1:19" ht="15" customHeight="1" x14ac:dyDescent="0.25">
      <c r="A4463" s="122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40"/>
        <v>9999</v>
      </c>
      <c r="R4463" s="31" t="str">
        <f t="shared" si="141"/>
        <v/>
      </c>
      <c r="S4463" s="29">
        <f>IF($Q4463&lt;Parâmetros!$E$19,$G4463-1,$G4463)</f>
        <v>0</v>
      </c>
    </row>
    <row r="4464" spans="1:19" ht="15" customHeight="1" x14ac:dyDescent="0.25">
      <c r="A4464" s="122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40"/>
        <v>9999</v>
      </c>
      <c r="R4464" s="31" t="str">
        <f t="shared" si="141"/>
        <v/>
      </c>
      <c r="S4464" s="29">
        <f>IF($Q4464&lt;Parâmetros!$E$19,$G4464-1,$G4464)</f>
        <v>0</v>
      </c>
    </row>
    <row r="4465" spans="1:19" ht="15" customHeight="1" x14ac:dyDescent="0.25">
      <c r="A4465" s="122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O4465" s="65"/>
      <c r="P4465" s="66"/>
      <c r="Q4465" s="31">
        <f t="shared" si="140"/>
        <v>9999</v>
      </c>
      <c r="R4465" s="31" t="str">
        <f t="shared" si="141"/>
        <v/>
      </c>
      <c r="S4465" s="29">
        <f>IF($Q4465&lt;Parâmetros!$E$19,$G4465-1,$G4465)</f>
        <v>0</v>
      </c>
    </row>
    <row r="4466" spans="1:19" ht="15" customHeight="1" x14ac:dyDescent="0.25">
      <c r="A4466" s="122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O4466" s="65"/>
      <c r="P4466" s="66"/>
      <c r="Q4466" s="31">
        <f t="shared" si="140"/>
        <v>9999</v>
      </c>
      <c r="R4466" s="31" t="str">
        <f t="shared" si="141"/>
        <v/>
      </c>
      <c r="S4466" s="29">
        <f>IF($Q4466&lt;Parâmetros!$E$19,$G4466-1,$G4466)</f>
        <v>0</v>
      </c>
    </row>
    <row r="4467" spans="1:19" ht="15" customHeight="1" x14ac:dyDescent="0.25">
      <c r="A4467" s="122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O4467" s="65"/>
      <c r="P4467" s="66"/>
      <c r="Q4467" s="31">
        <f t="shared" si="140"/>
        <v>9999</v>
      </c>
      <c r="R4467" s="31" t="str">
        <f t="shared" si="141"/>
        <v/>
      </c>
      <c r="S4467" s="29">
        <f>IF($Q4467&lt;Parâmetros!$E$19,$G4467-1,$G4467)</f>
        <v>0</v>
      </c>
    </row>
    <row r="4468" spans="1:19" ht="15" customHeight="1" x14ac:dyDescent="0.25">
      <c r="A4468" s="122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O4468" s="65"/>
      <c r="P4468" s="66"/>
      <c r="Q4468" s="31">
        <f t="shared" si="140"/>
        <v>9999</v>
      </c>
      <c r="R4468" s="31" t="str">
        <f t="shared" si="141"/>
        <v/>
      </c>
      <c r="S4468" s="29">
        <f>IF($Q4468&lt;Parâmetros!$E$19,$G4468-1,$G4468)</f>
        <v>0</v>
      </c>
    </row>
    <row r="4469" spans="1:19" ht="15" customHeight="1" x14ac:dyDescent="0.25">
      <c r="A4469" s="122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O4469" s="65"/>
      <c r="P4469" s="66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customHeight="1" x14ac:dyDescent="0.25">
      <c r="A4470" s="122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O4470" s="65"/>
      <c r="P4470" s="66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customHeight="1" x14ac:dyDescent="0.25">
      <c r="A4471" s="122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O4471" s="65"/>
      <c r="P4471" s="66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customHeight="1" x14ac:dyDescent="0.25">
      <c r="A4472" s="122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O4472" s="65"/>
      <c r="P4472" s="66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customHeight="1" x14ac:dyDescent="0.25">
      <c r="A4473" s="122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O4473" s="65"/>
      <c r="P4473" s="66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customHeight="1" x14ac:dyDescent="0.25">
      <c r="A4474" s="122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O4474" s="65"/>
      <c r="P4474" s="66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customHeight="1" x14ac:dyDescent="0.25">
      <c r="A4475" s="122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customHeight="1" x14ac:dyDescent="0.25">
      <c r="A4476" s="122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customHeight="1" x14ac:dyDescent="0.25">
      <c r="A4477" s="122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122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122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122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122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N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122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122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122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122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122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122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122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122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122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122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122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122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122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122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122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122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122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122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122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122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N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122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N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122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122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122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122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122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122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122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122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N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122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122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122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122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N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customHeight="1" x14ac:dyDescent="0.25">
      <c r="A4515" s="122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customHeight="1" x14ac:dyDescent="0.25">
      <c r="A4516" s="122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customHeight="1" x14ac:dyDescent="0.25">
      <c r="A4517" s="122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N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customHeight="1" x14ac:dyDescent="0.25">
      <c r="A4518" s="122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customHeight="1" x14ac:dyDescent="0.25">
      <c r="A4519" s="122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customHeight="1" x14ac:dyDescent="0.25">
      <c r="A4520" s="122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customHeight="1" x14ac:dyDescent="0.25">
      <c r="A4521" s="122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customHeight="1" x14ac:dyDescent="0.25">
      <c r="A4522" s="122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customHeight="1" x14ac:dyDescent="0.25">
      <c r="A4523" s="122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customHeight="1" x14ac:dyDescent="0.25">
      <c r="A4524" s="122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customHeight="1" x14ac:dyDescent="0.25">
      <c r="A4525" s="122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ref="Q4525:Q4588" si="142">IFERROR(VALUE(LEFT($J4525,2))*60+VALUE(MID($J4525,4,2)),9999)</f>
        <v>9999</v>
      </c>
      <c r="R4525" s="31" t="str">
        <f t="shared" ref="R4525:R4588" si="143">IFERROR(VALUE(LEFT($K4525,2))*60+VALUE(MID($K4525,4,2)),"")</f>
        <v/>
      </c>
      <c r="S4525" s="29">
        <f>IF($Q4525&lt;Parâmetros!$E$19,$G4525-1,$G4525)</f>
        <v>0</v>
      </c>
    </row>
    <row r="4526" spans="1:19" ht="15" customHeight="1" x14ac:dyDescent="0.25">
      <c r="A4526" s="122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O4526" s="65"/>
      <c r="P4526" s="66"/>
      <c r="Q4526" s="31">
        <f t="shared" si="142"/>
        <v>9999</v>
      </c>
      <c r="R4526" s="31" t="str">
        <f t="shared" si="143"/>
        <v/>
      </c>
      <c r="S4526" s="29">
        <f>IF($Q4526&lt;Parâmetros!$E$19,$G4526-1,$G4526)</f>
        <v>0</v>
      </c>
    </row>
    <row r="4527" spans="1:19" ht="15" customHeight="1" x14ac:dyDescent="0.25">
      <c r="A4527" s="122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O4527" s="65"/>
      <c r="P4527" s="66"/>
      <c r="Q4527" s="31">
        <f t="shared" si="142"/>
        <v>9999</v>
      </c>
      <c r="R4527" s="31" t="str">
        <f t="shared" si="143"/>
        <v/>
      </c>
      <c r="S4527" s="29">
        <f>IF($Q4527&lt;Parâmetros!$E$19,$G4527-1,$G4527)</f>
        <v>0</v>
      </c>
    </row>
    <row r="4528" spans="1:19" ht="15" customHeight="1" x14ac:dyDescent="0.25">
      <c r="A4528" s="122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O4528" s="65"/>
      <c r="P4528" s="66"/>
      <c r="Q4528" s="31">
        <f t="shared" si="142"/>
        <v>9999</v>
      </c>
      <c r="R4528" s="31" t="str">
        <f t="shared" si="143"/>
        <v/>
      </c>
      <c r="S4528" s="29">
        <f>IF($Q4528&lt;Parâmetros!$E$19,$G4528-1,$G4528)</f>
        <v>0</v>
      </c>
    </row>
    <row r="4529" spans="1:19" ht="15" customHeight="1" x14ac:dyDescent="0.25">
      <c r="A4529" s="122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N4529" s="65"/>
      <c r="O4529" s="65"/>
      <c r="P4529" s="66"/>
      <c r="Q4529" s="31">
        <f t="shared" si="142"/>
        <v>9999</v>
      </c>
      <c r="R4529" s="31" t="str">
        <f t="shared" si="143"/>
        <v/>
      </c>
      <c r="S4529" s="29">
        <f>IF($Q4529&lt;Parâmetros!$E$19,$G4529-1,$G4529)</f>
        <v>0</v>
      </c>
    </row>
    <row r="4530" spans="1:19" ht="15" customHeight="1" x14ac:dyDescent="0.25">
      <c r="A4530" s="122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2"/>
        <v>9999</v>
      </c>
      <c r="R4530" s="31" t="str">
        <f t="shared" si="143"/>
        <v/>
      </c>
      <c r="S4530" s="29">
        <f>IF($Q4530&lt;Parâmetros!$E$19,$G4530-1,$G4530)</f>
        <v>0</v>
      </c>
    </row>
    <row r="4531" spans="1:19" ht="15" customHeight="1" x14ac:dyDescent="0.25">
      <c r="A4531" s="122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2"/>
        <v>9999</v>
      </c>
      <c r="R4531" s="31" t="str">
        <f t="shared" si="143"/>
        <v/>
      </c>
      <c r="S4531" s="29">
        <f>IF($Q4531&lt;Parâmetros!$E$19,$G4531-1,$G4531)</f>
        <v>0</v>
      </c>
    </row>
    <row r="4532" spans="1:19" ht="15" customHeight="1" x14ac:dyDescent="0.25">
      <c r="A4532" s="122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2"/>
        <v>9999</v>
      </c>
      <c r="R4532" s="31" t="str">
        <f t="shared" si="143"/>
        <v/>
      </c>
      <c r="S4532" s="29">
        <f>IF($Q4532&lt;Parâmetros!$E$19,$G4532-1,$G4532)</f>
        <v>0</v>
      </c>
    </row>
    <row r="4533" spans="1:19" ht="15" customHeight="1" x14ac:dyDescent="0.25">
      <c r="A4533" s="122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customHeight="1" x14ac:dyDescent="0.25">
      <c r="A4534" s="122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N4534" s="65"/>
      <c r="O4534" s="65"/>
      <c r="P4534" s="66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customHeight="1" x14ac:dyDescent="0.25">
      <c r="A4535" s="122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N4535" s="65"/>
      <c r="O4535" s="65"/>
      <c r="P4535" s="66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customHeight="1" x14ac:dyDescent="0.25">
      <c r="A4536" s="122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customHeight="1" x14ac:dyDescent="0.25">
      <c r="A4537" s="122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customHeight="1" x14ac:dyDescent="0.25">
      <c r="A4538" s="122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customHeight="1" x14ac:dyDescent="0.25">
      <c r="A4539" s="122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122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122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122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122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122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122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122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122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122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122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122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122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122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122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122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122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122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122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122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122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122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122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122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122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122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122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122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122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122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122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122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122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122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122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122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122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122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122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122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customHeight="1" x14ac:dyDescent="0.25">
      <c r="A4579" s="122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customHeight="1" x14ac:dyDescent="0.25">
      <c r="A4580" s="122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customHeight="1" x14ac:dyDescent="0.25">
      <c r="A4581" s="122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customHeight="1" x14ac:dyDescent="0.25">
      <c r="A4582" s="122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customHeight="1" x14ac:dyDescent="0.25">
      <c r="A4583" s="122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customHeight="1" x14ac:dyDescent="0.25">
      <c r="A4584" s="122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customHeight="1" x14ac:dyDescent="0.25">
      <c r="A4585" s="122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customHeight="1" x14ac:dyDescent="0.25">
      <c r="A4586" s="122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customHeight="1" x14ac:dyDescent="0.25">
      <c r="A4587" s="122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customHeight="1" x14ac:dyDescent="0.25">
      <c r="A4588" s="122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customHeight="1" x14ac:dyDescent="0.25">
      <c r="A4589" s="122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ref="Q4589:Q4652" si="144">IFERROR(VALUE(LEFT($J4589,2))*60+VALUE(MID($J4589,4,2)),9999)</f>
        <v>9999</v>
      </c>
      <c r="R4589" s="31" t="str">
        <f t="shared" ref="R4589:R4652" si="145">IFERROR(VALUE(LEFT($K4589,2))*60+VALUE(MID($K4589,4,2)),"")</f>
        <v/>
      </c>
      <c r="S4589" s="29">
        <f>IF($Q4589&lt;Parâmetros!$E$19,$G4589-1,$G4589)</f>
        <v>0</v>
      </c>
    </row>
    <row r="4590" spans="1:19" ht="15" customHeight="1" x14ac:dyDescent="0.25">
      <c r="A4590" s="122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N4590" s="65"/>
      <c r="O4590" s="65"/>
      <c r="P4590" s="66"/>
      <c r="Q4590" s="31">
        <f t="shared" si="144"/>
        <v>9999</v>
      </c>
      <c r="R4590" s="31" t="str">
        <f t="shared" si="145"/>
        <v/>
      </c>
      <c r="S4590" s="29">
        <f>IF($Q4590&lt;Parâmetros!$E$19,$G4590-1,$G4590)</f>
        <v>0</v>
      </c>
    </row>
    <row r="4591" spans="1:19" ht="15" customHeight="1" x14ac:dyDescent="0.25">
      <c r="A4591" s="122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si="144"/>
        <v>9999</v>
      </c>
      <c r="R4591" s="31" t="str">
        <f t="shared" si="145"/>
        <v/>
      </c>
      <c r="S4591" s="29">
        <f>IF($Q4591&lt;Parâmetros!$E$19,$G4591-1,$G4591)</f>
        <v>0</v>
      </c>
    </row>
    <row r="4592" spans="1:19" ht="15" customHeight="1" x14ac:dyDescent="0.25">
      <c r="A4592" s="122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4"/>
        <v>9999</v>
      </c>
      <c r="R4592" s="31" t="str">
        <f t="shared" si="145"/>
        <v/>
      </c>
      <c r="S4592" s="29">
        <f>IF($Q4592&lt;Parâmetros!$E$19,$G4592-1,$G4592)</f>
        <v>0</v>
      </c>
    </row>
    <row r="4593" spans="1:19" ht="15" customHeight="1" x14ac:dyDescent="0.25">
      <c r="A4593" s="122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4"/>
        <v>9999</v>
      </c>
      <c r="R4593" s="31" t="str">
        <f t="shared" si="145"/>
        <v/>
      </c>
      <c r="S4593" s="29">
        <f>IF($Q4593&lt;Parâmetros!$E$19,$G4593-1,$G4593)</f>
        <v>0</v>
      </c>
    </row>
    <row r="4594" spans="1:19" ht="15" customHeight="1" x14ac:dyDescent="0.25">
      <c r="A4594" s="122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4"/>
        <v>9999</v>
      </c>
      <c r="R4594" s="31" t="str">
        <f t="shared" si="145"/>
        <v/>
      </c>
      <c r="S4594" s="29">
        <f>IF($Q4594&lt;Parâmetros!$E$19,$G4594-1,$G4594)</f>
        <v>0</v>
      </c>
    </row>
    <row r="4595" spans="1:19" ht="15" customHeight="1" x14ac:dyDescent="0.25">
      <c r="A4595" s="122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4"/>
        <v>9999</v>
      </c>
      <c r="R4595" s="31" t="str">
        <f t="shared" si="145"/>
        <v/>
      </c>
      <c r="S4595" s="29">
        <f>IF($Q4595&lt;Parâmetros!$E$19,$G4595-1,$G4595)</f>
        <v>0</v>
      </c>
    </row>
    <row r="4596" spans="1:19" ht="15" customHeight="1" x14ac:dyDescent="0.25">
      <c r="A4596" s="122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si="144"/>
        <v>9999</v>
      </c>
      <c r="R4596" s="31" t="str">
        <f t="shared" si="145"/>
        <v/>
      </c>
      <c r="S4596" s="29">
        <f>IF($Q4596&lt;Parâmetros!$E$19,$G4596-1,$G4596)</f>
        <v>0</v>
      </c>
    </row>
    <row r="4597" spans="1:19" ht="15" customHeight="1" x14ac:dyDescent="0.25">
      <c r="A4597" s="122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customHeight="1" x14ac:dyDescent="0.25">
      <c r="A4598" s="122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customHeight="1" x14ac:dyDescent="0.25">
      <c r="A4599" s="122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customHeight="1" x14ac:dyDescent="0.25">
      <c r="A4600" s="122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customHeight="1" x14ac:dyDescent="0.25">
      <c r="A4601" s="122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N4601" s="65"/>
      <c r="O4601" s="65"/>
      <c r="P4601" s="66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customHeight="1" x14ac:dyDescent="0.25">
      <c r="A4602" s="122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N4602" s="65"/>
      <c r="O4602" s="65"/>
      <c r="P4602" s="66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customHeight="1" x14ac:dyDescent="0.25">
      <c r="A4603" s="122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N4603" s="65"/>
      <c r="O4603" s="65"/>
      <c r="P4603" s="66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122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122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N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122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122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N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122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N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122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N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122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N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122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N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122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N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122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N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122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N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122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N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122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N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122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122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N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122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122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N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122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N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122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N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122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N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122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N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122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N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122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N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122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122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N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122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122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N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122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N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122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N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122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N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122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122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122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122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122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122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122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122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122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customHeight="1" x14ac:dyDescent="0.25">
      <c r="A4643" s="122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customHeight="1" x14ac:dyDescent="0.25">
      <c r="A4644" s="122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N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customHeight="1" x14ac:dyDescent="0.25">
      <c r="A4645" s="122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customHeight="1" x14ac:dyDescent="0.25">
      <c r="A4646" s="122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N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customHeight="1" x14ac:dyDescent="0.25">
      <c r="A4647" s="122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customHeight="1" x14ac:dyDescent="0.25">
      <c r="A4648" s="122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customHeight="1" x14ac:dyDescent="0.25">
      <c r="A4649" s="122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N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customHeight="1" x14ac:dyDescent="0.25">
      <c r="A4650" s="122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customHeight="1" x14ac:dyDescent="0.25">
      <c r="A4651" s="122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N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customHeight="1" x14ac:dyDescent="0.25">
      <c r="A4652" s="122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N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customHeight="1" x14ac:dyDescent="0.25">
      <c r="A4653" s="122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N4653" s="65"/>
      <c r="O4653" s="65"/>
      <c r="P4653" s="66"/>
      <c r="Q4653" s="31">
        <f t="shared" ref="Q4653:Q4716" si="146">IFERROR(VALUE(LEFT($J4653,2))*60+VALUE(MID($J4653,4,2)),9999)</f>
        <v>9999</v>
      </c>
      <c r="R4653" s="31" t="str">
        <f t="shared" ref="R4653:R4716" si="147">IFERROR(VALUE(LEFT($K4653,2))*60+VALUE(MID($K4653,4,2)),"")</f>
        <v/>
      </c>
      <c r="S4653" s="29">
        <f>IF($Q4653&lt;Parâmetros!$E$19,$G4653-1,$G4653)</f>
        <v>0</v>
      </c>
    </row>
    <row r="4654" spans="1:19" ht="15" customHeight="1" x14ac:dyDescent="0.25">
      <c r="A4654" s="122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N4654" s="65"/>
      <c r="O4654" s="65"/>
      <c r="P4654" s="66"/>
      <c r="Q4654" s="31">
        <f t="shared" si="146"/>
        <v>9999</v>
      </c>
      <c r="R4654" s="31" t="str">
        <f t="shared" si="147"/>
        <v/>
      </c>
      <c r="S4654" s="29">
        <f>IF($Q4654&lt;Parâmetros!$E$19,$G4654-1,$G4654)</f>
        <v>0</v>
      </c>
    </row>
    <row r="4655" spans="1:19" ht="15" customHeight="1" x14ac:dyDescent="0.25">
      <c r="A4655" s="122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O4655" s="65"/>
      <c r="P4655" s="66"/>
      <c r="Q4655" s="31">
        <f t="shared" si="146"/>
        <v>9999</v>
      </c>
      <c r="R4655" s="31" t="str">
        <f t="shared" si="147"/>
        <v/>
      </c>
      <c r="S4655" s="29">
        <f>IF($Q4655&lt;Parâmetros!$E$19,$G4655-1,$G4655)</f>
        <v>0</v>
      </c>
    </row>
    <row r="4656" spans="1:19" ht="15" customHeight="1" x14ac:dyDescent="0.25">
      <c r="A4656" s="122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N4656" s="65"/>
      <c r="O4656" s="65"/>
      <c r="P4656" s="66"/>
      <c r="Q4656" s="31">
        <f t="shared" si="146"/>
        <v>9999</v>
      </c>
      <c r="R4656" s="31" t="str">
        <f t="shared" si="147"/>
        <v/>
      </c>
      <c r="S4656" s="29">
        <f>IF($Q4656&lt;Parâmetros!$E$19,$G4656-1,$G4656)</f>
        <v>0</v>
      </c>
    </row>
    <row r="4657" spans="1:19" ht="15" customHeight="1" x14ac:dyDescent="0.25">
      <c r="A4657" s="122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6"/>
        <v>9999</v>
      </c>
      <c r="R4657" s="31" t="str">
        <f t="shared" si="147"/>
        <v/>
      </c>
      <c r="S4657" s="29">
        <f>IF($Q4657&lt;Parâmetros!$E$19,$G4657-1,$G4657)</f>
        <v>0</v>
      </c>
    </row>
    <row r="4658" spans="1:19" ht="15" customHeight="1" x14ac:dyDescent="0.25">
      <c r="A4658" s="122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6"/>
        <v>9999</v>
      </c>
      <c r="R4658" s="31" t="str">
        <f t="shared" si="147"/>
        <v/>
      </c>
      <c r="S4658" s="29">
        <f>IF($Q4658&lt;Parâmetros!$E$19,$G4658-1,$G4658)</f>
        <v>0</v>
      </c>
    </row>
    <row r="4659" spans="1:19" ht="15" customHeight="1" x14ac:dyDescent="0.25">
      <c r="A4659" s="122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6"/>
        <v>9999</v>
      </c>
      <c r="R4659" s="31" t="str">
        <f t="shared" si="147"/>
        <v/>
      </c>
      <c r="S4659" s="29">
        <f>IF($Q4659&lt;Parâmetros!$E$19,$G4659-1,$G4659)</f>
        <v>0</v>
      </c>
    </row>
    <row r="4660" spans="1:19" ht="15" customHeight="1" x14ac:dyDescent="0.25">
      <c r="A4660" s="122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6"/>
        <v>9999</v>
      </c>
      <c r="R4660" s="31" t="str">
        <f t="shared" si="147"/>
        <v/>
      </c>
      <c r="S4660" s="29">
        <f>IF($Q4660&lt;Parâmetros!$E$19,$G4660-1,$G4660)</f>
        <v>0</v>
      </c>
    </row>
    <row r="4661" spans="1:19" ht="15" customHeight="1" x14ac:dyDescent="0.25">
      <c r="A4661" s="122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customHeight="1" x14ac:dyDescent="0.25">
      <c r="A4662" s="122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customHeight="1" x14ac:dyDescent="0.25">
      <c r="A4663" s="122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customHeight="1" x14ac:dyDescent="0.25">
      <c r="A4664" s="122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N4664" s="65"/>
      <c r="O4664" s="65"/>
      <c r="P4664" s="66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customHeight="1" x14ac:dyDescent="0.25">
      <c r="A4665" s="122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customHeight="1" x14ac:dyDescent="0.25">
      <c r="A4666" s="122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N4666" s="65"/>
      <c r="O4666" s="65"/>
      <c r="P4666" s="66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customHeight="1" x14ac:dyDescent="0.25">
      <c r="A4667" s="122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122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122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122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N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122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122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N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122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122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122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122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122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122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N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122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122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N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122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122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122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122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122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122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122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122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N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122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122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N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122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122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122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122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122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122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122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122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N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122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122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N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122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N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122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122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N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122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N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122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122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customHeight="1" x14ac:dyDescent="0.25">
      <c r="A4707" s="122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N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customHeight="1" x14ac:dyDescent="0.25">
      <c r="A4708" s="122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customHeight="1" x14ac:dyDescent="0.25">
      <c r="A4709" s="122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customHeight="1" x14ac:dyDescent="0.25">
      <c r="A4710" s="122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customHeight="1" x14ac:dyDescent="0.25">
      <c r="A4711" s="122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customHeight="1" x14ac:dyDescent="0.25">
      <c r="A4712" s="122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customHeight="1" x14ac:dyDescent="0.25">
      <c r="A4713" s="122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N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customHeight="1" x14ac:dyDescent="0.25">
      <c r="A4714" s="122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customHeight="1" x14ac:dyDescent="0.25">
      <c r="A4715" s="122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customHeight="1" x14ac:dyDescent="0.25">
      <c r="A4716" s="122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customHeight="1" x14ac:dyDescent="0.25">
      <c r="A4717" s="122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ref="Q4717:Q4780" si="148">IFERROR(VALUE(LEFT($J4717,2))*60+VALUE(MID($J4717,4,2)),9999)</f>
        <v>9999</v>
      </c>
      <c r="R4717" s="31" t="str">
        <f t="shared" ref="R4717:R4780" si="149">IFERROR(VALUE(LEFT($K4717,2))*60+VALUE(MID($K4717,4,2)),"")</f>
        <v/>
      </c>
      <c r="S4717" s="29">
        <f>IF($Q4717&lt;Parâmetros!$E$19,$G4717-1,$G4717)</f>
        <v>0</v>
      </c>
    </row>
    <row r="4718" spans="1:19" ht="15" customHeight="1" x14ac:dyDescent="0.25">
      <c r="A4718" s="122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8"/>
        <v>9999</v>
      </c>
      <c r="R4718" s="31" t="str">
        <f t="shared" si="149"/>
        <v/>
      </c>
      <c r="S4718" s="29">
        <f>IF($Q4718&lt;Parâmetros!$E$19,$G4718-1,$G4718)</f>
        <v>0</v>
      </c>
    </row>
    <row r="4719" spans="1:19" ht="15" customHeight="1" x14ac:dyDescent="0.25">
      <c r="A4719" s="122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8"/>
        <v>9999</v>
      </c>
      <c r="R4719" s="31" t="str">
        <f t="shared" si="149"/>
        <v/>
      </c>
      <c r="S4719" s="29">
        <f>IF($Q4719&lt;Parâmetros!$E$19,$G4719-1,$G4719)</f>
        <v>0</v>
      </c>
    </row>
    <row r="4720" spans="1:19" ht="15" customHeight="1" x14ac:dyDescent="0.25">
      <c r="A4720" s="122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8"/>
        <v>9999</v>
      </c>
      <c r="R4720" s="31" t="str">
        <f t="shared" si="149"/>
        <v/>
      </c>
      <c r="S4720" s="29">
        <f>IF($Q4720&lt;Parâmetros!$E$19,$G4720-1,$G4720)</f>
        <v>0</v>
      </c>
    </row>
    <row r="4721" spans="1:19" ht="15" customHeight="1" x14ac:dyDescent="0.25">
      <c r="A4721" s="122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8"/>
        <v>9999</v>
      </c>
      <c r="R4721" s="31" t="str">
        <f t="shared" si="149"/>
        <v/>
      </c>
      <c r="S4721" s="29">
        <f>IF($Q4721&lt;Parâmetros!$E$19,$G4721-1,$G4721)</f>
        <v>0</v>
      </c>
    </row>
    <row r="4722" spans="1:19" ht="15" customHeight="1" x14ac:dyDescent="0.25">
      <c r="A4722" s="122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8"/>
        <v>9999</v>
      </c>
      <c r="R4722" s="31" t="str">
        <f t="shared" si="149"/>
        <v/>
      </c>
      <c r="S4722" s="29">
        <f>IF($Q4722&lt;Parâmetros!$E$19,$G4722-1,$G4722)</f>
        <v>0</v>
      </c>
    </row>
    <row r="4723" spans="1:19" ht="15" customHeight="1" x14ac:dyDescent="0.25">
      <c r="A4723" s="122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8"/>
        <v>9999</v>
      </c>
      <c r="R4723" s="31" t="str">
        <f t="shared" si="149"/>
        <v/>
      </c>
      <c r="S4723" s="29">
        <f>IF($Q4723&lt;Parâmetros!$E$19,$G4723-1,$G4723)</f>
        <v>0</v>
      </c>
    </row>
    <row r="4724" spans="1:19" ht="15" customHeight="1" x14ac:dyDescent="0.25">
      <c r="A4724" s="122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O4724" s="65"/>
      <c r="P4724" s="66"/>
      <c r="Q4724" s="31">
        <f t="shared" si="148"/>
        <v>9999</v>
      </c>
      <c r="R4724" s="31" t="str">
        <f t="shared" si="149"/>
        <v/>
      </c>
      <c r="S4724" s="29">
        <f>IF($Q4724&lt;Parâmetros!$E$19,$G4724-1,$G4724)</f>
        <v>0</v>
      </c>
    </row>
    <row r="4725" spans="1:19" ht="15" customHeight="1" x14ac:dyDescent="0.25">
      <c r="A4725" s="122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O4725" s="65"/>
      <c r="P4725" s="66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customHeight="1" x14ac:dyDescent="0.25">
      <c r="A4726" s="122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O4726" s="65"/>
      <c r="P4726" s="66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122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O4727" s="65"/>
      <c r="P4727" s="66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122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122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O4729" s="65"/>
      <c r="P4729" s="66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122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122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122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122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N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122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122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122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122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122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122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N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122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122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N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122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122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122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122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122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122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122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N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122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122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122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122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122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122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122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N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122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N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122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122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N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122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122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122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122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122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N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122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122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122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122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122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122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122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customHeight="1" x14ac:dyDescent="0.25">
      <c r="A4771" s="122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customHeight="1" x14ac:dyDescent="0.25">
      <c r="A4772" s="122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customHeight="1" x14ac:dyDescent="0.25">
      <c r="A4773" s="122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customHeight="1" x14ac:dyDescent="0.25">
      <c r="A4774" s="122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customHeight="1" x14ac:dyDescent="0.25">
      <c r="A4775" s="122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customHeight="1" x14ac:dyDescent="0.25">
      <c r="A4776" s="122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customHeight="1" x14ac:dyDescent="0.25">
      <c r="A4777" s="122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customHeight="1" x14ac:dyDescent="0.25">
      <c r="A4778" s="122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customHeight="1" x14ac:dyDescent="0.25">
      <c r="A4779" s="122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customHeight="1" x14ac:dyDescent="0.25">
      <c r="A4780" s="122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customHeight="1" x14ac:dyDescent="0.25">
      <c r="A4781" s="122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ref="Q4781:Q4844" si="150">IFERROR(VALUE(LEFT($J4781,2))*60+VALUE(MID($J4781,4,2)),9999)</f>
        <v>9999</v>
      </c>
      <c r="R4781" s="31" t="str">
        <f t="shared" ref="R4781:R4844" si="151">IFERROR(VALUE(LEFT($K4781,2))*60+VALUE(MID($K4781,4,2)),"")</f>
        <v/>
      </c>
      <c r="S4781" s="29">
        <f>IF($Q4781&lt;Parâmetros!$E$19,$G4781-1,$G4781)</f>
        <v>0</v>
      </c>
    </row>
    <row r="4782" spans="1:19" ht="15" customHeight="1" x14ac:dyDescent="0.25">
      <c r="A4782" s="122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50"/>
        <v>9999</v>
      </c>
      <c r="R4782" s="31" t="str">
        <f t="shared" si="151"/>
        <v/>
      </c>
      <c r="S4782" s="29">
        <f>IF($Q4782&lt;Parâmetros!$E$19,$G4782-1,$G4782)</f>
        <v>0</v>
      </c>
    </row>
    <row r="4783" spans="1:19" ht="15" customHeight="1" x14ac:dyDescent="0.25">
      <c r="A4783" s="122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50"/>
        <v>9999</v>
      </c>
      <c r="R4783" s="31" t="str">
        <f t="shared" si="151"/>
        <v/>
      </c>
      <c r="S4783" s="29">
        <f>IF($Q4783&lt;Parâmetros!$E$19,$G4783-1,$G4783)</f>
        <v>0</v>
      </c>
    </row>
    <row r="4784" spans="1:19" ht="15" customHeight="1" x14ac:dyDescent="0.25">
      <c r="A4784" s="122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50"/>
        <v>9999</v>
      </c>
      <c r="R4784" s="31" t="str">
        <f t="shared" si="151"/>
        <v/>
      </c>
      <c r="S4784" s="29">
        <f>IF($Q4784&lt;Parâmetros!$E$19,$G4784-1,$G4784)</f>
        <v>0</v>
      </c>
    </row>
    <row r="4785" spans="1:19" ht="15" customHeight="1" x14ac:dyDescent="0.25">
      <c r="A4785" s="122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50"/>
        <v>9999</v>
      </c>
      <c r="R4785" s="31" t="str">
        <f t="shared" si="151"/>
        <v/>
      </c>
      <c r="S4785" s="29">
        <f>IF($Q4785&lt;Parâmetros!$E$19,$G4785-1,$G4785)</f>
        <v>0</v>
      </c>
    </row>
    <row r="4786" spans="1:19" ht="15" customHeight="1" x14ac:dyDescent="0.25">
      <c r="A4786" s="122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50"/>
        <v>9999</v>
      </c>
      <c r="R4786" s="31" t="str">
        <f t="shared" si="151"/>
        <v/>
      </c>
      <c r="S4786" s="29">
        <f>IF($Q4786&lt;Parâmetros!$E$19,$G4786-1,$G4786)</f>
        <v>0</v>
      </c>
    </row>
    <row r="4787" spans="1:19" ht="15" customHeight="1" x14ac:dyDescent="0.25">
      <c r="A4787" s="122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50"/>
        <v>9999</v>
      </c>
      <c r="R4787" s="31" t="str">
        <f t="shared" si="151"/>
        <v/>
      </c>
      <c r="S4787" s="29">
        <f>IF($Q4787&lt;Parâmetros!$E$19,$G4787-1,$G4787)</f>
        <v>0</v>
      </c>
    </row>
    <row r="4788" spans="1:19" ht="15" customHeight="1" x14ac:dyDescent="0.25">
      <c r="A4788" s="122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50"/>
        <v>9999</v>
      </c>
      <c r="R4788" s="31" t="str">
        <f t="shared" si="151"/>
        <v/>
      </c>
      <c r="S4788" s="29">
        <f>IF($Q4788&lt;Parâmetros!$E$19,$G4788-1,$G4788)</f>
        <v>0</v>
      </c>
    </row>
    <row r="4789" spans="1:19" ht="15" customHeight="1" x14ac:dyDescent="0.25">
      <c r="A4789" s="122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customHeight="1" x14ac:dyDescent="0.25">
      <c r="A4790" s="122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122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122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122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122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122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122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122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122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122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122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122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122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N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122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N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122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122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122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N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122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N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122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122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N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122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N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122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N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122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122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122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122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122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122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N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122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122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122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122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N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122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N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122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N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122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122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122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122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N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122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N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122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122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N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122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122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122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122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customHeight="1" x14ac:dyDescent="0.25">
      <c r="A4835" s="122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customHeight="1" x14ac:dyDescent="0.25">
      <c r="A4836" s="122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t="15" customHeight="1" x14ac:dyDescent="0.25">
      <c r="A4837" s="122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t="15" customHeight="1" x14ac:dyDescent="0.25">
      <c r="A4838" s="122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t="15" customHeight="1" x14ac:dyDescent="0.25">
      <c r="A4839" s="122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t="15" customHeight="1" x14ac:dyDescent="0.25">
      <c r="A4840" s="122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t="15" customHeight="1" x14ac:dyDescent="0.25">
      <c r="A4841" s="122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t="15" customHeight="1" x14ac:dyDescent="0.25">
      <c r="A4842" s="122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t="15" customHeight="1" x14ac:dyDescent="0.25">
      <c r="A4843" s="122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t="15" customHeight="1" x14ac:dyDescent="0.25">
      <c r="A4844" s="122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t="15" customHeight="1" x14ac:dyDescent="0.25">
      <c r="A4845" s="122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O4845" s="65"/>
      <c r="P4845" s="66"/>
      <c r="Q4845" s="31">
        <f t="shared" ref="Q4845:Q4908" si="152">IFERROR(VALUE(LEFT($J4845,2))*60+VALUE(MID($J4845,4,2)),9999)</f>
        <v>9999</v>
      </c>
      <c r="R4845" s="31" t="str">
        <f t="shared" ref="R4845:R4908" si="153">IFERROR(VALUE(LEFT($K4845,2))*60+VALUE(MID($K4845,4,2)),"")</f>
        <v/>
      </c>
      <c r="S4845" s="29">
        <f>IF($Q4845&lt;Parâmetros!$E$19,$G4845-1,$G4845)</f>
        <v>0</v>
      </c>
    </row>
    <row r="4846" spans="1:19" ht="15" customHeight="1" x14ac:dyDescent="0.25">
      <c r="A4846" s="122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si="152"/>
        <v>9999</v>
      </c>
      <c r="R4846" s="31" t="str">
        <f t="shared" si="153"/>
        <v/>
      </c>
      <c r="S4846" s="29">
        <f>IF($Q4846&lt;Parâmetros!$E$19,$G4846-1,$G4846)</f>
        <v>0</v>
      </c>
    </row>
    <row r="4847" spans="1:19" ht="15" customHeight="1" x14ac:dyDescent="0.25">
      <c r="A4847" s="122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2"/>
        <v>9999</v>
      </c>
      <c r="R4847" s="31" t="str">
        <f t="shared" si="153"/>
        <v/>
      </c>
      <c r="S4847" s="29">
        <f>IF($Q4847&lt;Parâmetros!$E$19,$G4847-1,$G4847)</f>
        <v>0</v>
      </c>
    </row>
    <row r="4848" spans="1:19" ht="15" customHeight="1" x14ac:dyDescent="0.25">
      <c r="A4848" s="122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N4848" s="65"/>
      <c r="O4848" s="65"/>
      <c r="P4848" s="66"/>
      <c r="Q4848" s="31">
        <f t="shared" si="152"/>
        <v>9999</v>
      </c>
      <c r="R4848" s="31" t="str">
        <f t="shared" si="153"/>
        <v/>
      </c>
      <c r="S4848" s="29">
        <f>IF($Q4848&lt;Parâmetros!$E$19,$G4848-1,$G4848)</f>
        <v>0</v>
      </c>
    </row>
    <row r="4849" spans="1:19" ht="15" customHeight="1" x14ac:dyDescent="0.25">
      <c r="A4849" s="122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N4849" s="65"/>
      <c r="O4849" s="65"/>
      <c r="P4849" s="66"/>
      <c r="Q4849" s="31">
        <f t="shared" si="152"/>
        <v>9999</v>
      </c>
      <c r="R4849" s="31" t="str">
        <f t="shared" si="153"/>
        <v/>
      </c>
      <c r="S4849" s="29">
        <f>IF($Q4849&lt;Parâmetros!$E$19,$G4849-1,$G4849)</f>
        <v>0</v>
      </c>
    </row>
    <row r="4850" spans="1:19" ht="15" customHeight="1" x14ac:dyDescent="0.25">
      <c r="A4850" s="122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N4850" s="65"/>
      <c r="O4850" s="65"/>
      <c r="P4850" s="66"/>
      <c r="Q4850" s="31">
        <f t="shared" si="152"/>
        <v>9999</v>
      </c>
      <c r="R4850" s="31" t="str">
        <f t="shared" si="153"/>
        <v/>
      </c>
      <c r="S4850" s="29">
        <f>IF($Q4850&lt;Parâmetros!$E$19,$G4850-1,$G4850)</f>
        <v>0</v>
      </c>
    </row>
    <row r="4851" spans="1:19" ht="15" customHeight="1" x14ac:dyDescent="0.25">
      <c r="A4851" s="122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2"/>
        <v>9999</v>
      </c>
      <c r="R4851" s="31" t="str">
        <f t="shared" si="153"/>
        <v/>
      </c>
      <c r="S4851" s="29">
        <f>IF($Q4851&lt;Parâmetros!$E$19,$G4851-1,$G4851)</f>
        <v>0</v>
      </c>
    </row>
    <row r="4852" spans="1:19" ht="15" customHeight="1" x14ac:dyDescent="0.25">
      <c r="A4852" s="122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2"/>
        <v>9999</v>
      </c>
      <c r="R4852" s="31" t="str">
        <f t="shared" si="153"/>
        <v/>
      </c>
      <c r="S4852" s="29">
        <f>IF($Q4852&lt;Parâmetros!$E$19,$G4852-1,$G4852)</f>
        <v>0</v>
      </c>
    </row>
    <row r="4853" spans="1:19" ht="15" customHeight="1" x14ac:dyDescent="0.25">
      <c r="A4853" s="122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customHeight="1" x14ac:dyDescent="0.25">
      <c r="A4854" s="122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N4854" s="65"/>
      <c r="O4854" s="65"/>
      <c r="P4854" s="66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122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N4855" s="65"/>
      <c r="O4855" s="65"/>
      <c r="P4855" s="66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122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N4856" s="65"/>
      <c r="O4856" s="65"/>
      <c r="P4856" s="66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122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N4857" s="65"/>
      <c r="O4857" s="65"/>
      <c r="P4857" s="66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122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122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N4859" s="65"/>
      <c r="O4859" s="65"/>
      <c r="P4859" s="66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122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N4860" s="65"/>
      <c r="O4860" s="65"/>
      <c r="P4860" s="66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122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N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122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122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122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N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122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N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122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N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122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N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122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122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N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122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N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122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122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122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122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122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122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N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122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122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N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122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N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122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N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122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N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122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x14ac:dyDescent="0.25">
      <c r="A4883" s="122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x14ac:dyDescent="0.25">
      <c r="A4884" s="122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x14ac:dyDescent="0.25">
      <c r="A4885" s="122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x14ac:dyDescent="0.25">
      <c r="A4886" s="122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x14ac:dyDescent="0.25">
      <c r="A4887" s="122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N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x14ac:dyDescent="0.25">
      <c r="A4888" s="122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N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x14ac:dyDescent="0.25">
      <c r="A4889" s="122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N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x14ac:dyDescent="0.25">
      <c r="A4890" s="122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N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x14ac:dyDescent="0.25">
      <c r="A4891" s="122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N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x14ac:dyDescent="0.25">
      <c r="A4892" s="122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N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x14ac:dyDescent="0.25">
      <c r="A4893" s="122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x14ac:dyDescent="0.25">
      <c r="A4894" s="122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x14ac:dyDescent="0.25">
      <c r="A4895" s="122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122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122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122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x14ac:dyDescent="0.25">
      <c r="A4899" s="122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x14ac:dyDescent="0.25">
      <c r="A4900" s="122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x14ac:dyDescent="0.25">
      <c r="A4901" s="122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x14ac:dyDescent="0.25">
      <c r="A4902" s="122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x14ac:dyDescent="0.25">
      <c r="A4903" s="122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x14ac:dyDescent="0.25">
      <c r="A4904" s="122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x14ac:dyDescent="0.25">
      <c r="A4905" s="122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x14ac:dyDescent="0.25">
      <c r="A4906" s="122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x14ac:dyDescent="0.25">
      <c r="A4907" s="122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x14ac:dyDescent="0.25">
      <c r="A4908" s="122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N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x14ac:dyDescent="0.25">
      <c r="A4909" s="122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N4909" s="65"/>
      <c r="O4909" s="65"/>
      <c r="P4909" s="66"/>
      <c r="Q4909" s="31">
        <f t="shared" ref="Q4909:Q4972" si="154">IFERROR(VALUE(LEFT($J4909,2))*60+VALUE(MID($J4909,4,2)),9999)</f>
        <v>9999</v>
      </c>
      <c r="R4909" s="31" t="str">
        <f t="shared" ref="R4909:R4972" si="155">IFERROR(VALUE(LEFT($K4909,2))*60+VALUE(MID($K4909,4,2)),"")</f>
        <v/>
      </c>
      <c r="S4909" s="29">
        <f>IF($Q4909&lt;Parâmetros!$E$19,$G4909-1,$G4909)</f>
        <v>0</v>
      </c>
    </row>
    <row r="4910" spans="1:19" x14ac:dyDescent="0.25">
      <c r="A4910" s="122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N4910" s="65"/>
      <c r="O4910" s="65"/>
      <c r="P4910" s="66"/>
      <c r="Q4910" s="31">
        <f t="shared" si="154"/>
        <v>9999</v>
      </c>
      <c r="R4910" s="31" t="str">
        <f t="shared" si="155"/>
        <v/>
      </c>
      <c r="S4910" s="29">
        <f>IF($Q4910&lt;Parâmetros!$E$19,$G4910-1,$G4910)</f>
        <v>0</v>
      </c>
    </row>
    <row r="4911" spans="1:19" x14ac:dyDescent="0.25">
      <c r="A4911" s="122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N4911" s="65"/>
      <c r="O4911" s="65"/>
      <c r="P4911" s="66"/>
      <c r="Q4911" s="31">
        <f t="shared" si="154"/>
        <v>9999</v>
      </c>
      <c r="R4911" s="31" t="str">
        <f t="shared" si="155"/>
        <v/>
      </c>
      <c r="S4911" s="29">
        <f>IF($Q4911&lt;Parâmetros!$E$19,$G4911-1,$G4911)</f>
        <v>0</v>
      </c>
    </row>
    <row r="4912" spans="1:19" x14ac:dyDescent="0.25">
      <c r="A4912" s="122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N4912" s="65"/>
      <c r="O4912" s="65"/>
      <c r="P4912" s="66"/>
      <c r="Q4912" s="31">
        <f t="shared" si="154"/>
        <v>9999</v>
      </c>
      <c r="R4912" s="31" t="str">
        <f t="shared" si="155"/>
        <v/>
      </c>
      <c r="S4912" s="29">
        <f>IF($Q4912&lt;Parâmetros!$E$19,$G4912-1,$G4912)</f>
        <v>0</v>
      </c>
    </row>
    <row r="4913" spans="1:19" x14ac:dyDescent="0.25">
      <c r="A4913" s="122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N4913" s="65"/>
      <c r="O4913" s="65"/>
      <c r="P4913" s="66"/>
      <c r="Q4913" s="31">
        <f t="shared" si="154"/>
        <v>9999</v>
      </c>
      <c r="R4913" s="31" t="str">
        <f t="shared" si="155"/>
        <v/>
      </c>
      <c r="S4913" s="29">
        <f>IF($Q4913&lt;Parâmetros!$E$19,$G4913-1,$G4913)</f>
        <v>0</v>
      </c>
    </row>
    <row r="4914" spans="1:19" x14ac:dyDescent="0.25">
      <c r="A4914" s="122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N4914" s="65"/>
      <c r="O4914" s="65"/>
      <c r="P4914" s="66"/>
      <c r="Q4914" s="31">
        <f t="shared" si="154"/>
        <v>9999</v>
      </c>
      <c r="R4914" s="31" t="str">
        <f t="shared" si="155"/>
        <v/>
      </c>
      <c r="S4914" s="29">
        <f>IF($Q4914&lt;Parâmetros!$E$19,$G4914-1,$G4914)</f>
        <v>0</v>
      </c>
    </row>
    <row r="4915" spans="1:19" x14ac:dyDescent="0.25">
      <c r="A4915" s="122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4"/>
        <v>9999</v>
      </c>
      <c r="R4915" s="31" t="str">
        <f t="shared" si="155"/>
        <v/>
      </c>
      <c r="S4915" s="29">
        <f>IF($Q4915&lt;Parâmetros!$E$19,$G4915-1,$G4915)</f>
        <v>0</v>
      </c>
    </row>
    <row r="4916" spans="1:19" x14ac:dyDescent="0.25">
      <c r="A4916" s="122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si="154"/>
        <v>9999</v>
      </c>
      <c r="R4916" s="31" t="str">
        <f t="shared" si="155"/>
        <v/>
      </c>
      <c r="S4916" s="29">
        <f>IF($Q4916&lt;Parâmetros!$E$19,$G4916-1,$G4916)</f>
        <v>0</v>
      </c>
    </row>
    <row r="4917" spans="1:19" x14ac:dyDescent="0.25">
      <c r="A4917" s="122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x14ac:dyDescent="0.25">
      <c r="A4918" s="122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122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122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122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N4921" s="65"/>
      <c r="O4921" s="65"/>
      <c r="P4921" s="66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122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122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122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N4924" s="65"/>
      <c r="O4924" s="65"/>
      <c r="P4924" s="66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122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122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122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122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122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122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122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122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122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122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122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122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122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122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122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122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122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122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122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N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122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122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122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122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122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122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N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122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122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122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122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122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122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122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122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122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122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122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N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122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122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x14ac:dyDescent="0.25">
      <c r="A4963" s="122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x14ac:dyDescent="0.25">
      <c r="A4964" s="122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x14ac:dyDescent="0.25">
      <c r="A4965" s="122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N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x14ac:dyDescent="0.25">
      <c r="A4966" s="122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x14ac:dyDescent="0.25">
      <c r="A4967" s="122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x14ac:dyDescent="0.25">
      <c r="A4968" s="122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x14ac:dyDescent="0.25">
      <c r="A4969" s="122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x14ac:dyDescent="0.25">
      <c r="A4970" s="122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x14ac:dyDescent="0.25">
      <c r="A4971" s="122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N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x14ac:dyDescent="0.25">
      <c r="A4972" s="122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N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x14ac:dyDescent="0.25">
      <c r="A4973" s="122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N4973" s="65"/>
      <c r="O4973" s="65"/>
      <c r="P4973" s="66"/>
      <c r="Q4973" s="31">
        <f t="shared" ref="Q4973:Q5036" si="156">IFERROR(VALUE(LEFT($J4973,2))*60+VALUE(MID($J4973,4,2)),9999)</f>
        <v>9999</v>
      </c>
      <c r="R4973" s="31" t="str">
        <f t="shared" ref="R4973:R5036" si="157">IFERROR(VALUE(LEFT($K4973,2))*60+VALUE(MID($K4973,4,2)),"")</f>
        <v/>
      </c>
      <c r="S4973" s="29">
        <f>IF($Q4973&lt;Parâmetros!$E$19,$G4973-1,$G4973)</f>
        <v>0</v>
      </c>
    </row>
    <row r="4974" spans="1:19" x14ac:dyDescent="0.25">
      <c r="A4974" s="122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O4974" s="65"/>
      <c r="P4974" s="66"/>
      <c r="Q4974" s="31">
        <f t="shared" si="156"/>
        <v>9999</v>
      </c>
      <c r="R4974" s="31" t="str">
        <f t="shared" si="157"/>
        <v/>
      </c>
      <c r="S4974" s="29">
        <f>IF($Q4974&lt;Parâmetros!$E$19,$G4974-1,$G4974)</f>
        <v>0</v>
      </c>
    </row>
    <row r="4975" spans="1:19" x14ac:dyDescent="0.25">
      <c r="A4975" s="122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N4975" s="65"/>
      <c r="O4975" s="65"/>
      <c r="P4975" s="66"/>
      <c r="Q4975" s="31">
        <f t="shared" si="156"/>
        <v>9999</v>
      </c>
      <c r="R4975" s="31" t="str">
        <f t="shared" si="157"/>
        <v/>
      </c>
      <c r="S4975" s="29">
        <f>IF($Q4975&lt;Parâmetros!$E$19,$G4975-1,$G4975)</f>
        <v>0</v>
      </c>
    </row>
    <row r="4976" spans="1:19" x14ac:dyDescent="0.25">
      <c r="A4976" s="122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O4976" s="65"/>
      <c r="P4976" s="66"/>
      <c r="Q4976" s="31">
        <f t="shared" si="156"/>
        <v>9999</v>
      </c>
      <c r="R4976" s="31" t="str">
        <f t="shared" si="157"/>
        <v/>
      </c>
      <c r="S4976" s="29">
        <f>IF($Q4976&lt;Parâmetros!$E$19,$G4976-1,$G4976)</f>
        <v>0</v>
      </c>
    </row>
    <row r="4977" spans="1:19" x14ac:dyDescent="0.25">
      <c r="A4977" s="122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6"/>
        <v>9999</v>
      </c>
      <c r="R4977" s="31" t="str">
        <f t="shared" si="157"/>
        <v/>
      </c>
      <c r="S4977" s="29">
        <f>IF($Q4977&lt;Parâmetros!$E$19,$G4977-1,$G4977)</f>
        <v>0</v>
      </c>
    </row>
    <row r="4978" spans="1:19" x14ac:dyDescent="0.25">
      <c r="A4978" s="122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N4978" s="65"/>
      <c r="O4978" s="65"/>
      <c r="P4978" s="66"/>
      <c r="Q4978" s="31">
        <f t="shared" si="156"/>
        <v>9999</v>
      </c>
      <c r="R4978" s="31" t="str">
        <f t="shared" si="157"/>
        <v/>
      </c>
      <c r="S4978" s="29">
        <f>IF($Q4978&lt;Parâmetros!$E$19,$G4978-1,$G4978)</f>
        <v>0</v>
      </c>
    </row>
    <row r="4979" spans="1:19" x14ac:dyDescent="0.25">
      <c r="A4979" s="122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N4979" s="65"/>
      <c r="O4979" s="65"/>
      <c r="P4979" s="66"/>
      <c r="Q4979" s="31">
        <f t="shared" si="156"/>
        <v>9999</v>
      </c>
      <c r="R4979" s="31" t="str">
        <f t="shared" si="157"/>
        <v/>
      </c>
      <c r="S4979" s="29">
        <f>IF($Q4979&lt;Parâmetros!$E$19,$G4979-1,$G4979)</f>
        <v>0</v>
      </c>
    </row>
    <row r="4980" spans="1:19" x14ac:dyDescent="0.25">
      <c r="A4980" s="122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6"/>
        <v>9999</v>
      </c>
      <c r="R4980" s="31" t="str">
        <f t="shared" si="157"/>
        <v/>
      </c>
      <c r="S4980" s="29">
        <f>IF($Q4980&lt;Parâmetros!$E$19,$G4980-1,$G4980)</f>
        <v>0</v>
      </c>
    </row>
    <row r="4981" spans="1:19" x14ac:dyDescent="0.25">
      <c r="A4981" s="122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N4981" s="65"/>
      <c r="O4981" s="65"/>
      <c r="P4981" s="66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x14ac:dyDescent="0.25">
      <c r="A4982" s="122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122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N4983" s="65"/>
      <c r="O4983" s="65"/>
      <c r="P4983" s="66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122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N4984" s="65"/>
      <c r="O4984" s="65"/>
      <c r="P4984" s="66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122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N4985" s="65"/>
      <c r="O4985" s="65"/>
      <c r="P4985" s="66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122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O4986" s="65"/>
      <c r="P4986" s="66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122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N4987" s="65"/>
      <c r="O4987" s="65"/>
      <c r="P4987" s="66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122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O4988" s="65"/>
      <c r="P4988" s="66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122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122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122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122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122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122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122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122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N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122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122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122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N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122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N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122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122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N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122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122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N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122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N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122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N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122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N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122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N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122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122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N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122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122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122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122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122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122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122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122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122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122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N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122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N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22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N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22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22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N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22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N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122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N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x14ac:dyDescent="0.25">
      <c r="A5027" s="122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N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x14ac:dyDescent="0.25">
      <c r="A5028" s="122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N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x14ac:dyDescent="0.25">
      <c r="A5029" s="122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N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x14ac:dyDescent="0.25">
      <c r="A5030" s="122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N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x14ac:dyDescent="0.25">
      <c r="A5031" s="122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N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x14ac:dyDescent="0.25">
      <c r="A5032" s="122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N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x14ac:dyDescent="0.25">
      <c r="A5033" s="122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N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x14ac:dyDescent="0.25">
      <c r="A5034" s="122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N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x14ac:dyDescent="0.25">
      <c r="A5035" s="122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N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x14ac:dyDescent="0.25">
      <c r="A5036" s="122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N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x14ac:dyDescent="0.25">
      <c r="A5037" s="122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N5037" s="65"/>
      <c r="O5037" s="65"/>
      <c r="P5037" s="66"/>
      <c r="Q5037" s="31">
        <f t="shared" ref="Q5037:Q5100" si="158">IFERROR(VALUE(LEFT($J5037,2))*60+VALUE(MID($J5037,4,2)),9999)</f>
        <v>9999</v>
      </c>
      <c r="R5037" s="31" t="str">
        <f t="shared" ref="R5037:R5100" si="159">IFERROR(VALUE(LEFT($K5037,2))*60+VALUE(MID($K5037,4,2)),"")</f>
        <v/>
      </c>
      <c r="S5037" s="29">
        <f>IF($Q5037&lt;Parâmetros!$E$19,$G5037-1,$G5037)</f>
        <v>0</v>
      </c>
    </row>
    <row r="5038" spans="1:19" x14ac:dyDescent="0.25">
      <c r="A5038" s="122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N5038" s="65"/>
      <c r="O5038" s="65"/>
      <c r="P5038" s="66"/>
      <c r="Q5038" s="31">
        <f t="shared" si="158"/>
        <v>9999</v>
      </c>
      <c r="R5038" s="31" t="str">
        <f t="shared" si="159"/>
        <v/>
      </c>
      <c r="S5038" s="29">
        <f>IF($Q5038&lt;Parâmetros!$E$19,$G5038-1,$G5038)</f>
        <v>0</v>
      </c>
    </row>
    <row r="5039" spans="1:19" x14ac:dyDescent="0.25">
      <c r="A5039" s="122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N5039" s="65"/>
      <c r="O5039" s="65"/>
      <c r="P5039" s="66"/>
      <c r="Q5039" s="31">
        <f t="shared" si="158"/>
        <v>9999</v>
      </c>
      <c r="R5039" s="31" t="str">
        <f t="shared" si="159"/>
        <v/>
      </c>
      <c r="S5039" s="29">
        <f>IF($Q5039&lt;Parâmetros!$E$19,$G5039-1,$G5039)</f>
        <v>0</v>
      </c>
    </row>
    <row r="5040" spans="1:19" x14ac:dyDescent="0.25">
      <c r="A5040" s="122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N5040" s="65"/>
      <c r="O5040" s="65"/>
      <c r="P5040" s="66"/>
      <c r="Q5040" s="31">
        <f t="shared" si="158"/>
        <v>9999</v>
      </c>
      <c r="R5040" s="31" t="str">
        <f t="shared" si="159"/>
        <v/>
      </c>
      <c r="S5040" s="29">
        <f>IF($Q5040&lt;Parâmetros!$E$19,$G5040-1,$G5040)</f>
        <v>0</v>
      </c>
    </row>
    <row r="5041" spans="1:19" x14ac:dyDescent="0.25">
      <c r="A5041" s="122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N5041" s="65"/>
      <c r="O5041" s="65"/>
      <c r="P5041" s="66"/>
      <c r="Q5041" s="31">
        <f t="shared" si="158"/>
        <v>9999</v>
      </c>
      <c r="R5041" s="31" t="str">
        <f t="shared" si="159"/>
        <v/>
      </c>
      <c r="S5041" s="29">
        <f>IF($Q5041&lt;Parâmetros!$E$19,$G5041-1,$G5041)</f>
        <v>0</v>
      </c>
    </row>
    <row r="5042" spans="1:19" x14ac:dyDescent="0.25">
      <c r="A5042" s="122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N5042" s="65"/>
      <c r="O5042" s="65"/>
      <c r="P5042" s="66"/>
      <c r="Q5042" s="31">
        <f t="shared" si="158"/>
        <v>9999</v>
      </c>
      <c r="R5042" s="31" t="str">
        <f t="shared" si="159"/>
        <v/>
      </c>
      <c r="S5042" s="29">
        <f>IF($Q5042&lt;Parâmetros!$E$19,$G5042-1,$G5042)</f>
        <v>0</v>
      </c>
    </row>
    <row r="5043" spans="1:19" x14ac:dyDescent="0.25">
      <c r="A5043" s="122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O5043" s="65"/>
      <c r="P5043" s="66"/>
      <c r="Q5043" s="31">
        <f t="shared" si="158"/>
        <v>9999</v>
      </c>
      <c r="R5043" s="31" t="str">
        <f t="shared" si="159"/>
        <v/>
      </c>
      <c r="S5043" s="29">
        <f>IF($Q5043&lt;Parâmetros!$E$19,$G5043-1,$G5043)</f>
        <v>0</v>
      </c>
    </row>
    <row r="5044" spans="1:19" x14ac:dyDescent="0.25">
      <c r="A5044" s="122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N5044" s="65"/>
      <c r="O5044" s="65"/>
      <c r="P5044" s="66"/>
      <c r="Q5044" s="31">
        <f t="shared" si="158"/>
        <v>9999</v>
      </c>
      <c r="R5044" s="31" t="str">
        <f t="shared" si="159"/>
        <v/>
      </c>
      <c r="S5044" s="29">
        <f>IF($Q5044&lt;Parâmetros!$E$19,$G5044-1,$G5044)</f>
        <v>0</v>
      </c>
    </row>
    <row r="5045" spans="1:19" x14ac:dyDescent="0.25">
      <c r="A5045" s="122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O5045" s="65"/>
      <c r="P5045" s="66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122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O5046" s="65"/>
      <c r="P5046" s="66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122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N5047" s="65"/>
      <c r="O5047" s="65"/>
      <c r="P5047" s="66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122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122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122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O5050" s="65"/>
      <c r="P5050" s="66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122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N5051" s="65"/>
      <c r="O5051" s="65"/>
      <c r="P5051" s="66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122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N5052" s="65"/>
      <c r="O5052" s="65"/>
      <c r="P5052" s="66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122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122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N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122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N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22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N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22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22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N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22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22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N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22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22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22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N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22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22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N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22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N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22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22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22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N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22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22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22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22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22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22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22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22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22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22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22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22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22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22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22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19"/>
      <c r="B5085" s="116"/>
      <c r="C5085" s="116"/>
      <c r="D5085" s="117"/>
      <c r="E5085" s="118"/>
      <c r="F5085" s="116"/>
      <c r="G5085" s="117"/>
      <c r="H5085" s="120"/>
      <c r="I5085" s="120"/>
      <c r="J5085" s="116"/>
      <c r="K5085" s="116"/>
      <c r="L5085" s="117"/>
      <c r="M5085" s="116"/>
      <c r="N5085" s="116"/>
      <c r="O5085" s="116"/>
      <c r="P5085" s="117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19"/>
      <c r="B5086" s="116"/>
      <c r="C5086" s="116"/>
      <c r="D5086" s="117"/>
      <c r="E5086" s="118"/>
      <c r="F5086" s="116"/>
      <c r="G5086" s="117"/>
      <c r="H5086" s="120"/>
      <c r="I5086" s="120"/>
      <c r="J5086" s="116"/>
      <c r="K5086" s="116"/>
      <c r="L5086" s="117"/>
      <c r="M5086" s="116"/>
      <c r="N5086" s="116"/>
      <c r="O5086" s="116"/>
      <c r="P5086" s="117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19"/>
      <c r="B5087" s="116"/>
      <c r="C5087" s="116"/>
      <c r="D5087" s="117"/>
      <c r="E5087" s="118"/>
      <c r="F5087" s="116"/>
      <c r="G5087" s="117"/>
      <c r="H5087" s="120"/>
      <c r="I5087" s="120"/>
      <c r="J5087" s="116"/>
      <c r="K5087" s="116"/>
      <c r="L5087" s="117"/>
      <c r="M5087" s="116"/>
      <c r="N5087" s="116"/>
      <c r="O5087" s="116"/>
      <c r="P5087" s="117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19"/>
      <c r="B5088" s="116"/>
      <c r="C5088" s="116"/>
      <c r="D5088" s="117"/>
      <c r="E5088" s="118"/>
      <c r="F5088" s="116"/>
      <c r="G5088" s="117"/>
      <c r="H5088" s="120"/>
      <c r="I5088" s="120"/>
      <c r="J5088" s="116"/>
      <c r="K5088" s="116"/>
      <c r="L5088" s="117"/>
      <c r="M5088" s="116"/>
      <c r="N5088" s="116"/>
      <c r="O5088" s="116"/>
      <c r="P5088" s="117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19"/>
      <c r="B5089" s="116"/>
      <c r="C5089" s="116"/>
      <c r="D5089" s="117"/>
      <c r="E5089" s="118"/>
      <c r="F5089" s="116"/>
      <c r="G5089" s="117"/>
      <c r="H5089" s="120"/>
      <c r="I5089" s="120"/>
      <c r="J5089" s="116"/>
      <c r="K5089" s="116"/>
      <c r="L5089" s="117"/>
      <c r="M5089" s="116"/>
      <c r="N5089" s="116"/>
      <c r="O5089" s="116"/>
      <c r="P5089" s="117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119"/>
      <c r="B5090" s="116"/>
      <c r="C5090" s="116"/>
      <c r="D5090" s="117"/>
      <c r="E5090" s="118"/>
      <c r="F5090" s="116"/>
      <c r="G5090" s="117"/>
      <c r="H5090" s="120"/>
      <c r="I5090" s="120"/>
      <c r="J5090" s="116"/>
      <c r="K5090" s="116"/>
      <c r="L5090" s="117"/>
      <c r="M5090" s="116"/>
      <c r="N5090" s="120"/>
      <c r="O5090" s="116"/>
      <c r="P5090" s="117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x14ac:dyDescent="0.25">
      <c r="A5091" s="119"/>
      <c r="B5091" s="116"/>
      <c r="C5091" s="116"/>
      <c r="D5091" s="117"/>
      <c r="E5091" s="118"/>
      <c r="F5091" s="116"/>
      <c r="G5091" s="117"/>
      <c r="H5091" s="120"/>
      <c r="I5091" s="120"/>
      <c r="J5091" s="116"/>
      <c r="K5091" s="116"/>
      <c r="L5091" s="117"/>
      <c r="M5091" s="116"/>
      <c r="N5091" s="120"/>
      <c r="O5091" s="116"/>
      <c r="P5091" s="117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x14ac:dyDescent="0.25">
      <c r="A5092" s="119"/>
      <c r="B5092" s="116"/>
      <c r="C5092" s="116"/>
      <c r="D5092" s="117"/>
      <c r="E5092" s="118"/>
      <c r="F5092" s="116"/>
      <c r="G5092" s="117"/>
      <c r="H5092" s="120"/>
      <c r="I5092" s="120"/>
      <c r="J5092" s="116"/>
      <c r="K5092" s="116"/>
      <c r="L5092" s="117"/>
      <c r="M5092" s="116"/>
      <c r="N5092" s="116"/>
      <c r="O5092" s="116"/>
      <c r="P5092" s="117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x14ac:dyDescent="0.25">
      <c r="A5093" s="119"/>
      <c r="B5093" s="116"/>
      <c r="C5093" s="116"/>
      <c r="D5093" s="117"/>
      <c r="E5093" s="118"/>
      <c r="F5093" s="116"/>
      <c r="G5093" s="117"/>
      <c r="H5093" s="120"/>
      <c r="I5093" s="120"/>
      <c r="J5093" s="116"/>
      <c r="K5093" s="116"/>
      <c r="L5093" s="117"/>
      <c r="M5093" s="116"/>
      <c r="N5093" s="116"/>
      <c r="O5093" s="116"/>
      <c r="P5093" s="117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x14ac:dyDescent="0.25">
      <c r="A5094" s="119"/>
      <c r="B5094" s="116"/>
      <c r="C5094" s="116"/>
      <c r="D5094" s="117"/>
      <c r="E5094" s="118"/>
      <c r="F5094" s="116"/>
      <c r="G5094" s="117"/>
      <c r="H5094" s="120"/>
      <c r="I5094" s="120"/>
      <c r="J5094" s="116"/>
      <c r="K5094" s="116"/>
      <c r="L5094" s="117"/>
      <c r="M5094" s="116"/>
      <c r="N5094" s="120"/>
      <c r="O5094" s="116"/>
      <c r="P5094" s="117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x14ac:dyDescent="0.25">
      <c r="A5095" s="119"/>
      <c r="B5095" s="116"/>
      <c r="C5095" s="116"/>
      <c r="D5095" s="117"/>
      <c r="E5095" s="118"/>
      <c r="F5095" s="116"/>
      <c r="G5095" s="117"/>
      <c r="H5095" s="120"/>
      <c r="I5095" s="120"/>
      <c r="J5095" s="116"/>
      <c r="K5095" s="116"/>
      <c r="L5095" s="117"/>
      <c r="M5095" s="116"/>
      <c r="N5095" s="120"/>
      <c r="O5095" s="116"/>
      <c r="P5095" s="117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x14ac:dyDescent="0.25">
      <c r="A5096" s="119"/>
      <c r="B5096" s="116"/>
      <c r="C5096" s="116"/>
      <c r="D5096" s="117"/>
      <c r="E5096" s="118"/>
      <c r="F5096" s="116"/>
      <c r="G5096" s="117"/>
      <c r="H5096" s="120"/>
      <c r="I5096" s="120"/>
      <c r="J5096" s="116"/>
      <c r="K5096" s="116"/>
      <c r="L5096" s="117"/>
      <c r="M5096" s="116"/>
      <c r="N5096" s="116"/>
      <c r="O5096" s="116"/>
      <c r="P5096" s="117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x14ac:dyDescent="0.25">
      <c r="A5097" s="119"/>
      <c r="B5097" s="116"/>
      <c r="C5097" s="116"/>
      <c r="D5097" s="117"/>
      <c r="E5097" s="118"/>
      <c r="F5097" s="116"/>
      <c r="G5097" s="117"/>
      <c r="H5097" s="120"/>
      <c r="I5097" s="120"/>
      <c r="J5097" s="116"/>
      <c r="K5097" s="116"/>
      <c r="L5097" s="117"/>
      <c r="M5097" s="116"/>
      <c r="N5097" s="116"/>
      <c r="O5097" s="116"/>
      <c r="P5097" s="117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x14ac:dyDescent="0.25">
      <c r="A5098" s="119"/>
      <c r="B5098" s="116"/>
      <c r="C5098" s="116"/>
      <c r="D5098" s="117"/>
      <c r="E5098" s="118"/>
      <c r="F5098" s="116"/>
      <c r="G5098" s="117"/>
      <c r="H5098" s="120"/>
      <c r="I5098" s="120"/>
      <c r="J5098" s="116"/>
      <c r="K5098" s="116"/>
      <c r="L5098" s="117"/>
      <c r="M5098" s="116"/>
      <c r="N5098" s="116"/>
      <c r="O5098" s="116"/>
      <c r="P5098" s="117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x14ac:dyDescent="0.25">
      <c r="A5099" s="119"/>
      <c r="B5099" s="116"/>
      <c r="C5099" s="116"/>
      <c r="D5099" s="117"/>
      <c r="E5099" s="118"/>
      <c r="F5099" s="116"/>
      <c r="G5099" s="117"/>
      <c r="H5099" s="120"/>
      <c r="I5099" s="120"/>
      <c r="J5099" s="116"/>
      <c r="K5099" s="116"/>
      <c r="L5099" s="117"/>
      <c r="M5099" s="116"/>
      <c r="N5099" s="116"/>
      <c r="O5099" s="116"/>
      <c r="P5099" s="117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x14ac:dyDescent="0.25">
      <c r="A5100" s="119"/>
      <c r="B5100" s="116"/>
      <c r="C5100" s="116"/>
      <c r="D5100" s="117"/>
      <c r="E5100" s="118"/>
      <c r="F5100" s="116"/>
      <c r="G5100" s="117"/>
      <c r="H5100" s="120"/>
      <c r="I5100" s="120"/>
      <c r="J5100" s="116"/>
      <c r="K5100" s="116"/>
      <c r="L5100" s="117"/>
      <c r="M5100" s="116"/>
      <c r="N5100" s="116"/>
      <c r="O5100" s="116"/>
      <c r="P5100" s="117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x14ac:dyDescent="0.25">
      <c r="A5101" s="119"/>
      <c r="B5101" s="116"/>
      <c r="C5101" s="116"/>
      <c r="D5101" s="117"/>
      <c r="E5101" s="118"/>
      <c r="F5101" s="116"/>
      <c r="G5101" s="117"/>
      <c r="H5101" s="120"/>
      <c r="I5101" s="120"/>
      <c r="J5101" s="116"/>
      <c r="K5101" s="116"/>
      <c r="L5101" s="117"/>
      <c r="M5101" s="116"/>
      <c r="N5101" s="116"/>
      <c r="O5101" s="116"/>
      <c r="P5101" s="117"/>
      <c r="Q5101" s="31">
        <f t="shared" ref="Q5101:Q5164" si="160">IFERROR(VALUE(LEFT($J5101,2))*60+VALUE(MID($J5101,4,2)),9999)</f>
        <v>9999</v>
      </c>
      <c r="R5101" s="31" t="str">
        <f t="shared" ref="R5101:R5164" si="161">IFERROR(VALUE(LEFT($K5101,2))*60+VALUE(MID($K5101,4,2)),"")</f>
        <v/>
      </c>
      <c r="S5101" s="29">
        <f>IF($Q5101&lt;Parâmetros!$E$19,$G5101-1,$G5101)</f>
        <v>0</v>
      </c>
    </row>
    <row r="5102" spans="1:19" x14ac:dyDescent="0.25">
      <c r="A5102" s="119"/>
      <c r="B5102" s="116"/>
      <c r="C5102" s="116"/>
      <c r="D5102" s="117"/>
      <c r="E5102" s="118"/>
      <c r="F5102" s="116"/>
      <c r="G5102" s="117"/>
      <c r="H5102" s="120"/>
      <c r="I5102" s="120"/>
      <c r="J5102" s="116"/>
      <c r="K5102" s="116"/>
      <c r="L5102" s="117"/>
      <c r="M5102" s="116"/>
      <c r="N5102" s="116"/>
      <c r="O5102" s="116"/>
      <c r="P5102" s="117"/>
      <c r="Q5102" s="31">
        <f t="shared" si="160"/>
        <v>9999</v>
      </c>
      <c r="R5102" s="31" t="str">
        <f t="shared" si="161"/>
        <v/>
      </c>
      <c r="S5102" s="29">
        <f>IF($Q5102&lt;Parâmetros!$E$19,$G5102-1,$G5102)</f>
        <v>0</v>
      </c>
    </row>
    <row r="5103" spans="1:19" x14ac:dyDescent="0.25">
      <c r="A5103" s="119"/>
      <c r="B5103" s="116"/>
      <c r="C5103" s="116"/>
      <c r="D5103" s="117"/>
      <c r="E5103" s="118"/>
      <c r="F5103" s="116"/>
      <c r="G5103" s="117"/>
      <c r="H5103" s="120"/>
      <c r="I5103" s="120"/>
      <c r="J5103" s="116"/>
      <c r="K5103" s="116"/>
      <c r="L5103" s="117"/>
      <c r="M5103" s="116"/>
      <c r="N5103" s="116"/>
      <c r="O5103" s="116"/>
      <c r="P5103" s="117"/>
      <c r="Q5103" s="31">
        <f t="shared" si="160"/>
        <v>9999</v>
      </c>
      <c r="R5103" s="31" t="str">
        <f t="shared" si="161"/>
        <v/>
      </c>
      <c r="S5103" s="29">
        <f>IF($Q5103&lt;Parâmetros!$E$19,$G5103-1,$G5103)</f>
        <v>0</v>
      </c>
    </row>
    <row r="5104" spans="1:19" x14ac:dyDescent="0.25">
      <c r="A5104" s="119"/>
      <c r="B5104" s="116"/>
      <c r="C5104" s="116"/>
      <c r="D5104" s="117"/>
      <c r="E5104" s="118"/>
      <c r="F5104" s="116"/>
      <c r="G5104" s="117"/>
      <c r="H5104" s="120"/>
      <c r="I5104" s="120"/>
      <c r="J5104" s="116"/>
      <c r="K5104" s="116"/>
      <c r="L5104" s="117"/>
      <c r="M5104" s="116"/>
      <c r="N5104" s="116"/>
      <c r="O5104" s="116"/>
      <c r="P5104" s="117"/>
      <c r="Q5104" s="31">
        <f t="shared" si="160"/>
        <v>9999</v>
      </c>
      <c r="R5104" s="31" t="str">
        <f t="shared" si="161"/>
        <v/>
      </c>
      <c r="S5104" s="29">
        <f>IF($Q5104&lt;Parâmetros!$E$19,$G5104-1,$G5104)</f>
        <v>0</v>
      </c>
    </row>
    <row r="5105" spans="1:19" x14ac:dyDescent="0.25">
      <c r="A5105" s="119"/>
      <c r="B5105" s="116"/>
      <c r="C5105" s="116"/>
      <c r="D5105" s="117"/>
      <c r="E5105" s="118"/>
      <c r="F5105" s="116"/>
      <c r="G5105" s="117"/>
      <c r="H5105" s="120"/>
      <c r="I5105" s="120"/>
      <c r="J5105" s="116"/>
      <c r="K5105" s="116"/>
      <c r="L5105" s="117"/>
      <c r="M5105" s="116"/>
      <c r="N5105" s="116"/>
      <c r="O5105" s="116"/>
      <c r="P5105" s="117"/>
      <c r="Q5105" s="31">
        <f t="shared" si="160"/>
        <v>9999</v>
      </c>
      <c r="R5105" s="31" t="str">
        <f t="shared" si="161"/>
        <v/>
      </c>
      <c r="S5105" s="29">
        <f>IF($Q5105&lt;Parâmetros!$E$19,$G5105-1,$G5105)</f>
        <v>0</v>
      </c>
    </row>
    <row r="5106" spans="1:19" x14ac:dyDescent="0.25">
      <c r="A5106" s="119"/>
      <c r="B5106" s="116"/>
      <c r="C5106" s="116"/>
      <c r="D5106" s="117"/>
      <c r="E5106" s="118"/>
      <c r="F5106" s="116"/>
      <c r="G5106" s="117"/>
      <c r="H5106" s="120"/>
      <c r="I5106" s="120"/>
      <c r="J5106" s="116"/>
      <c r="K5106" s="116"/>
      <c r="L5106" s="117"/>
      <c r="M5106" s="116"/>
      <c r="N5106" s="116"/>
      <c r="O5106" s="116"/>
      <c r="P5106" s="117"/>
      <c r="Q5106" s="31">
        <f t="shared" si="160"/>
        <v>9999</v>
      </c>
      <c r="R5106" s="31" t="str">
        <f t="shared" si="161"/>
        <v/>
      </c>
      <c r="S5106" s="29">
        <f>IF($Q5106&lt;Parâmetros!$E$19,$G5106-1,$G5106)</f>
        <v>0</v>
      </c>
    </row>
    <row r="5107" spans="1:19" x14ac:dyDescent="0.25">
      <c r="A5107" s="119"/>
      <c r="B5107" s="116"/>
      <c r="C5107" s="116"/>
      <c r="D5107" s="117"/>
      <c r="E5107" s="118"/>
      <c r="F5107" s="116"/>
      <c r="G5107" s="117"/>
      <c r="H5107" s="120"/>
      <c r="I5107" s="120"/>
      <c r="J5107" s="116"/>
      <c r="K5107" s="116"/>
      <c r="L5107" s="117"/>
      <c r="M5107" s="116"/>
      <c r="N5107" s="116"/>
      <c r="O5107" s="116"/>
      <c r="P5107" s="117"/>
      <c r="Q5107" s="31">
        <f t="shared" si="160"/>
        <v>9999</v>
      </c>
      <c r="R5107" s="31" t="str">
        <f t="shared" si="161"/>
        <v/>
      </c>
      <c r="S5107" s="29">
        <f>IF($Q5107&lt;Parâmetros!$E$19,$G5107-1,$G5107)</f>
        <v>0</v>
      </c>
    </row>
    <row r="5108" spans="1:19" x14ac:dyDescent="0.25">
      <c r="A5108" s="119"/>
      <c r="B5108" s="116"/>
      <c r="C5108" s="116"/>
      <c r="D5108" s="117"/>
      <c r="E5108" s="118"/>
      <c r="F5108" s="116"/>
      <c r="G5108" s="117"/>
      <c r="H5108" s="120"/>
      <c r="I5108" s="120"/>
      <c r="J5108" s="116"/>
      <c r="K5108" s="116"/>
      <c r="L5108" s="117"/>
      <c r="M5108" s="116"/>
      <c r="N5108" s="116"/>
      <c r="O5108" s="116"/>
      <c r="P5108" s="117"/>
      <c r="Q5108" s="31">
        <f t="shared" si="160"/>
        <v>9999</v>
      </c>
      <c r="R5108" s="31" t="str">
        <f t="shared" si="161"/>
        <v/>
      </c>
      <c r="S5108" s="29">
        <f>IF($Q5108&lt;Parâmetros!$E$19,$G5108-1,$G5108)</f>
        <v>0</v>
      </c>
    </row>
    <row r="5109" spans="1:19" x14ac:dyDescent="0.25">
      <c r="A5109" s="119"/>
      <c r="B5109" s="116"/>
      <c r="C5109" s="116"/>
      <c r="D5109" s="117"/>
      <c r="E5109" s="118"/>
      <c r="F5109" s="116"/>
      <c r="G5109" s="117"/>
      <c r="H5109" s="120"/>
      <c r="I5109" s="120"/>
      <c r="J5109" s="116"/>
      <c r="K5109" s="116"/>
      <c r="L5109" s="117"/>
      <c r="M5109" s="116"/>
      <c r="N5109" s="116"/>
      <c r="O5109" s="116"/>
      <c r="P5109" s="117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119"/>
      <c r="B5110" s="116"/>
      <c r="C5110" s="116"/>
      <c r="D5110" s="117"/>
      <c r="E5110" s="118"/>
      <c r="F5110" s="116"/>
      <c r="G5110" s="117"/>
      <c r="H5110" s="120"/>
      <c r="I5110" s="120"/>
      <c r="J5110" s="116"/>
      <c r="K5110" s="116"/>
      <c r="L5110" s="117"/>
      <c r="M5110" s="116"/>
      <c r="N5110" s="116"/>
      <c r="O5110" s="116"/>
      <c r="P5110" s="117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119"/>
      <c r="B5111" s="116"/>
      <c r="C5111" s="116"/>
      <c r="D5111" s="117"/>
      <c r="E5111" s="118"/>
      <c r="F5111" s="116"/>
      <c r="G5111" s="117"/>
      <c r="H5111" s="120"/>
      <c r="I5111" s="120"/>
      <c r="J5111" s="116"/>
      <c r="K5111" s="116"/>
      <c r="L5111" s="117"/>
      <c r="M5111" s="116"/>
      <c r="N5111" s="116"/>
      <c r="O5111" s="116"/>
      <c r="P5111" s="117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119"/>
      <c r="B5112" s="116"/>
      <c r="C5112" s="116"/>
      <c r="D5112" s="117"/>
      <c r="E5112" s="118"/>
      <c r="F5112" s="116"/>
      <c r="G5112" s="117"/>
      <c r="H5112" s="120"/>
      <c r="I5112" s="120"/>
      <c r="J5112" s="116"/>
      <c r="K5112" s="116"/>
      <c r="L5112" s="117"/>
      <c r="M5112" s="116"/>
      <c r="N5112" s="116"/>
      <c r="O5112" s="116"/>
      <c r="P5112" s="117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119"/>
      <c r="B5113" s="116"/>
      <c r="C5113" s="116"/>
      <c r="D5113" s="117"/>
      <c r="E5113" s="118"/>
      <c r="F5113" s="116"/>
      <c r="G5113" s="117"/>
      <c r="H5113" s="120"/>
      <c r="I5113" s="120"/>
      <c r="J5113" s="116"/>
      <c r="K5113" s="116"/>
      <c r="L5113" s="117"/>
      <c r="M5113" s="116"/>
      <c r="N5113" s="116"/>
      <c r="O5113" s="116"/>
      <c r="P5113" s="117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119"/>
      <c r="B5114" s="116"/>
      <c r="C5114" s="116"/>
      <c r="D5114" s="117"/>
      <c r="E5114" s="118"/>
      <c r="F5114" s="116"/>
      <c r="G5114" s="117"/>
      <c r="H5114" s="120"/>
      <c r="I5114" s="120"/>
      <c r="J5114" s="116"/>
      <c r="K5114" s="116"/>
      <c r="L5114" s="117"/>
      <c r="M5114" s="116"/>
      <c r="N5114" s="116"/>
      <c r="O5114" s="116"/>
      <c r="P5114" s="117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119"/>
      <c r="B5115" s="116"/>
      <c r="C5115" s="116"/>
      <c r="D5115" s="117"/>
      <c r="E5115" s="118"/>
      <c r="F5115" s="116"/>
      <c r="G5115" s="117"/>
      <c r="H5115" s="120"/>
      <c r="I5115" s="120"/>
      <c r="J5115" s="116"/>
      <c r="K5115" s="116"/>
      <c r="L5115" s="117"/>
      <c r="M5115" s="116"/>
      <c r="N5115" s="116"/>
      <c r="O5115" s="116"/>
      <c r="P5115" s="117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119"/>
      <c r="B5116" s="116"/>
      <c r="C5116" s="116"/>
      <c r="D5116" s="117"/>
      <c r="E5116" s="118"/>
      <c r="F5116" s="116"/>
      <c r="G5116" s="117"/>
      <c r="H5116" s="120"/>
      <c r="I5116" s="120"/>
      <c r="J5116" s="116"/>
      <c r="K5116" s="116"/>
      <c r="L5116" s="117"/>
      <c r="M5116" s="116"/>
      <c r="N5116" s="116"/>
      <c r="O5116" s="116"/>
      <c r="P5116" s="117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119"/>
      <c r="B5117" s="116"/>
      <c r="C5117" s="116"/>
      <c r="D5117" s="117"/>
      <c r="E5117" s="118"/>
      <c r="F5117" s="116"/>
      <c r="G5117" s="117"/>
      <c r="H5117" s="120"/>
      <c r="I5117" s="120"/>
      <c r="J5117" s="116"/>
      <c r="K5117" s="116"/>
      <c r="L5117" s="117"/>
      <c r="M5117" s="116"/>
      <c r="N5117" s="116"/>
      <c r="O5117" s="116"/>
      <c r="P5117" s="117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119"/>
      <c r="B5118" s="116"/>
      <c r="C5118" s="116"/>
      <c r="D5118" s="117"/>
      <c r="E5118" s="118"/>
      <c r="F5118" s="116"/>
      <c r="G5118" s="117"/>
      <c r="H5118" s="120"/>
      <c r="I5118" s="120"/>
      <c r="J5118" s="116"/>
      <c r="K5118" s="116"/>
      <c r="L5118" s="117"/>
      <c r="M5118" s="116"/>
      <c r="N5118" s="116"/>
      <c r="O5118" s="116"/>
      <c r="P5118" s="117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119"/>
      <c r="B5119" s="116"/>
      <c r="C5119" s="116"/>
      <c r="D5119" s="117"/>
      <c r="E5119" s="118"/>
      <c r="F5119" s="116"/>
      <c r="G5119" s="117"/>
      <c r="H5119" s="120"/>
      <c r="I5119" s="120"/>
      <c r="J5119" s="116"/>
      <c r="K5119" s="116"/>
      <c r="L5119" s="117"/>
      <c r="M5119" s="116"/>
      <c r="N5119" s="116"/>
      <c r="O5119" s="116"/>
      <c r="P5119" s="117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19"/>
      <c r="B5120" s="116"/>
      <c r="C5120" s="116"/>
      <c r="D5120" s="117"/>
      <c r="E5120" s="118"/>
      <c r="F5120" s="116"/>
      <c r="G5120" s="117"/>
      <c r="H5120" s="120"/>
      <c r="I5120" s="120"/>
      <c r="J5120" s="116"/>
      <c r="K5120" s="116"/>
      <c r="L5120" s="117"/>
      <c r="M5120" s="116"/>
      <c r="N5120" s="116"/>
      <c r="O5120" s="116"/>
      <c r="P5120" s="117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19"/>
      <c r="B5121" s="116"/>
      <c r="C5121" s="116"/>
      <c r="D5121" s="117"/>
      <c r="E5121" s="118"/>
      <c r="F5121" s="116"/>
      <c r="G5121" s="117"/>
      <c r="H5121" s="120"/>
      <c r="I5121" s="120"/>
      <c r="J5121" s="116"/>
      <c r="K5121" s="116"/>
      <c r="L5121" s="117"/>
      <c r="M5121" s="116"/>
      <c r="N5121" s="116"/>
      <c r="O5121" s="116"/>
      <c r="P5121" s="117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19"/>
      <c r="B5122" s="116"/>
      <c r="C5122" s="116"/>
      <c r="D5122" s="117"/>
      <c r="E5122" s="118"/>
      <c r="F5122" s="116"/>
      <c r="G5122" s="117"/>
      <c r="H5122" s="120"/>
      <c r="I5122" s="120"/>
      <c r="J5122" s="116"/>
      <c r="K5122" s="116"/>
      <c r="L5122" s="117"/>
      <c r="M5122" s="116"/>
      <c r="N5122" s="116"/>
      <c r="O5122" s="116"/>
      <c r="P5122" s="117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19"/>
      <c r="B5123" s="116"/>
      <c r="C5123" s="116"/>
      <c r="D5123" s="117"/>
      <c r="E5123" s="118"/>
      <c r="F5123" s="116"/>
      <c r="G5123" s="117"/>
      <c r="H5123" s="120"/>
      <c r="I5123" s="120"/>
      <c r="J5123" s="116"/>
      <c r="K5123" s="116"/>
      <c r="L5123" s="117"/>
      <c r="M5123" s="116"/>
      <c r="N5123" s="116"/>
      <c r="O5123" s="116"/>
      <c r="P5123" s="117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19"/>
      <c r="B5124" s="116"/>
      <c r="C5124" s="116"/>
      <c r="D5124" s="117"/>
      <c r="E5124" s="118"/>
      <c r="F5124" s="116"/>
      <c r="G5124" s="117"/>
      <c r="H5124" s="120"/>
      <c r="I5124" s="120"/>
      <c r="J5124" s="116"/>
      <c r="K5124" s="116"/>
      <c r="L5124" s="117"/>
      <c r="M5124" s="116"/>
      <c r="N5124" s="116"/>
      <c r="O5124" s="116"/>
      <c r="P5124" s="117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19"/>
      <c r="B5125" s="116"/>
      <c r="C5125" s="116"/>
      <c r="D5125" s="117"/>
      <c r="E5125" s="118"/>
      <c r="F5125" s="116"/>
      <c r="G5125" s="117"/>
      <c r="H5125" s="120"/>
      <c r="I5125" s="120"/>
      <c r="J5125" s="116"/>
      <c r="K5125" s="116"/>
      <c r="L5125" s="117"/>
      <c r="M5125" s="116"/>
      <c r="N5125" s="116"/>
      <c r="O5125" s="116"/>
      <c r="P5125" s="117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19"/>
      <c r="B5126" s="116"/>
      <c r="C5126" s="116"/>
      <c r="D5126" s="117"/>
      <c r="E5126" s="118"/>
      <c r="F5126" s="116"/>
      <c r="G5126" s="117"/>
      <c r="H5126" s="120"/>
      <c r="I5126" s="120"/>
      <c r="J5126" s="116"/>
      <c r="K5126" s="116"/>
      <c r="L5126" s="117"/>
      <c r="M5126" s="116"/>
      <c r="N5126" s="116"/>
      <c r="O5126" s="116"/>
      <c r="P5126" s="117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19"/>
      <c r="B5127" s="116"/>
      <c r="C5127" s="116"/>
      <c r="D5127" s="117"/>
      <c r="E5127" s="118"/>
      <c r="F5127" s="116"/>
      <c r="G5127" s="117"/>
      <c r="H5127" s="120"/>
      <c r="I5127" s="120"/>
      <c r="J5127" s="116"/>
      <c r="K5127" s="116"/>
      <c r="L5127" s="117"/>
      <c r="M5127" s="116"/>
      <c r="N5127" s="116"/>
      <c r="O5127" s="116"/>
      <c r="P5127" s="117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19"/>
      <c r="B5128" s="116"/>
      <c r="C5128" s="116"/>
      <c r="D5128" s="117"/>
      <c r="E5128" s="118"/>
      <c r="F5128" s="116"/>
      <c r="G5128" s="117"/>
      <c r="H5128" s="120"/>
      <c r="I5128" s="120"/>
      <c r="J5128" s="116"/>
      <c r="K5128" s="116"/>
      <c r="L5128" s="117"/>
      <c r="M5128" s="116"/>
      <c r="N5128" s="116"/>
      <c r="O5128" s="116"/>
      <c r="P5128" s="117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19"/>
      <c r="B5129" s="116"/>
      <c r="C5129" s="116"/>
      <c r="D5129" s="117"/>
      <c r="E5129" s="118"/>
      <c r="F5129" s="116"/>
      <c r="G5129" s="117"/>
      <c r="H5129" s="120"/>
      <c r="I5129" s="120"/>
      <c r="J5129" s="116"/>
      <c r="K5129" s="116"/>
      <c r="L5129" s="117"/>
      <c r="M5129" s="116"/>
      <c r="N5129" s="116"/>
      <c r="O5129" s="116"/>
      <c r="P5129" s="117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19"/>
      <c r="B5130" s="116"/>
      <c r="C5130" s="116"/>
      <c r="D5130" s="117"/>
      <c r="E5130" s="118"/>
      <c r="F5130" s="116"/>
      <c r="G5130" s="117"/>
      <c r="H5130" s="120"/>
      <c r="I5130" s="120"/>
      <c r="J5130" s="116"/>
      <c r="K5130" s="116"/>
      <c r="L5130" s="117"/>
      <c r="M5130" s="116"/>
      <c r="N5130" s="116"/>
      <c r="O5130" s="116"/>
      <c r="P5130" s="117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19"/>
      <c r="B5131" s="116"/>
      <c r="C5131" s="116"/>
      <c r="D5131" s="117"/>
      <c r="E5131" s="118"/>
      <c r="F5131" s="116"/>
      <c r="G5131" s="117"/>
      <c r="H5131" s="120"/>
      <c r="I5131" s="120"/>
      <c r="J5131" s="116"/>
      <c r="K5131" s="116"/>
      <c r="L5131" s="117"/>
      <c r="M5131" s="116"/>
      <c r="N5131" s="116"/>
      <c r="O5131" s="116"/>
      <c r="P5131" s="117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19"/>
      <c r="B5132" s="116"/>
      <c r="C5132" s="116"/>
      <c r="D5132" s="117"/>
      <c r="E5132" s="118"/>
      <c r="F5132" s="116"/>
      <c r="G5132" s="117"/>
      <c r="H5132" s="120"/>
      <c r="I5132" s="120"/>
      <c r="J5132" s="116"/>
      <c r="K5132" s="116"/>
      <c r="L5132" s="117"/>
      <c r="M5132" s="116"/>
      <c r="N5132" s="116"/>
      <c r="O5132" s="116"/>
      <c r="P5132" s="117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19"/>
      <c r="B5133" s="116"/>
      <c r="C5133" s="116"/>
      <c r="D5133" s="117"/>
      <c r="E5133" s="118"/>
      <c r="F5133" s="116"/>
      <c r="G5133" s="117"/>
      <c r="H5133" s="120"/>
      <c r="I5133" s="120"/>
      <c r="J5133" s="116"/>
      <c r="K5133" s="116"/>
      <c r="L5133" s="117"/>
      <c r="M5133" s="116"/>
      <c r="N5133" s="116"/>
      <c r="O5133" s="116"/>
      <c r="P5133" s="117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19"/>
      <c r="B5134" s="116"/>
      <c r="C5134" s="116"/>
      <c r="D5134" s="117"/>
      <c r="E5134" s="118"/>
      <c r="F5134" s="116"/>
      <c r="G5134" s="117"/>
      <c r="H5134" s="120"/>
      <c r="I5134" s="120"/>
      <c r="J5134" s="116"/>
      <c r="K5134" s="116"/>
      <c r="L5134" s="117"/>
      <c r="M5134" s="116"/>
      <c r="N5134" s="116"/>
      <c r="O5134" s="116"/>
      <c r="P5134" s="117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19"/>
      <c r="B5135" s="116"/>
      <c r="C5135" s="116"/>
      <c r="D5135" s="117"/>
      <c r="E5135" s="118"/>
      <c r="F5135" s="116"/>
      <c r="G5135" s="117"/>
      <c r="H5135" s="120"/>
      <c r="I5135" s="120"/>
      <c r="J5135" s="116"/>
      <c r="K5135" s="116"/>
      <c r="L5135" s="117"/>
      <c r="M5135" s="116"/>
      <c r="N5135" s="116"/>
      <c r="O5135" s="116"/>
      <c r="P5135" s="117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19"/>
      <c r="B5136" s="116"/>
      <c r="C5136" s="116"/>
      <c r="D5136" s="117"/>
      <c r="E5136" s="118"/>
      <c r="F5136" s="116"/>
      <c r="G5136" s="117"/>
      <c r="H5136" s="120"/>
      <c r="I5136" s="120"/>
      <c r="J5136" s="116"/>
      <c r="K5136" s="116"/>
      <c r="L5136" s="117"/>
      <c r="M5136" s="116"/>
      <c r="N5136" s="116"/>
      <c r="O5136" s="116"/>
      <c r="P5136" s="117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19"/>
      <c r="B5137" s="116"/>
      <c r="C5137" s="116"/>
      <c r="D5137" s="117"/>
      <c r="E5137" s="118"/>
      <c r="F5137" s="116"/>
      <c r="G5137" s="117"/>
      <c r="H5137" s="120"/>
      <c r="I5137" s="120"/>
      <c r="J5137" s="116"/>
      <c r="K5137" s="116"/>
      <c r="L5137" s="117"/>
      <c r="M5137" s="116"/>
      <c r="N5137" s="116"/>
      <c r="O5137" s="116"/>
      <c r="P5137" s="117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19"/>
      <c r="B5138" s="116"/>
      <c r="C5138" s="116"/>
      <c r="D5138" s="117"/>
      <c r="E5138" s="118"/>
      <c r="F5138" s="116"/>
      <c r="G5138" s="117"/>
      <c r="H5138" s="120"/>
      <c r="I5138" s="120"/>
      <c r="J5138" s="116"/>
      <c r="K5138" s="116"/>
      <c r="L5138" s="117"/>
      <c r="M5138" s="116"/>
      <c r="N5138" s="116"/>
      <c r="O5138" s="116"/>
      <c r="P5138" s="117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19"/>
      <c r="B5139" s="116"/>
      <c r="C5139" s="116"/>
      <c r="D5139" s="117"/>
      <c r="E5139" s="118"/>
      <c r="F5139" s="116"/>
      <c r="G5139" s="117"/>
      <c r="H5139" s="120"/>
      <c r="I5139" s="120"/>
      <c r="J5139" s="116"/>
      <c r="K5139" s="116"/>
      <c r="L5139" s="117"/>
      <c r="M5139" s="116"/>
      <c r="N5139" s="116"/>
      <c r="O5139" s="116"/>
      <c r="P5139" s="117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19"/>
      <c r="B5140" s="116"/>
      <c r="C5140" s="116"/>
      <c r="D5140" s="117"/>
      <c r="E5140" s="118"/>
      <c r="F5140" s="116"/>
      <c r="G5140" s="117"/>
      <c r="H5140" s="120"/>
      <c r="I5140" s="120"/>
      <c r="J5140" s="116"/>
      <c r="K5140" s="116"/>
      <c r="L5140" s="117"/>
      <c r="M5140" s="116"/>
      <c r="N5140" s="116"/>
      <c r="O5140" s="116"/>
      <c r="P5140" s="117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19"/>
      <c r="B5141" s="116"/>
      <c r="C5141" s="116"/>
      <c r="D5141" s="117"/>
      <c r="E5141" s="118"/>
      <c r="F5141" s="116"/>
      <c r="G5141" s="117"/>
      <c r="H5141" s="120"/>
      <c r="I5141" s="120"/>
      <c r="J5141" s="116"/>
      <c r="K5141" s="116"/>
      <c r="L5141" s="117"/>
      <c r="M5141" s="116"/>
      <c r="N5141" s="116"/>
      <c r="O5141" s="116"/>
      <c r="P5141" s="117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19"/>
      <c r="B5142" s="116"/>
      <c r="C5142" s="116"/>
      <c r="D5142" s="117"/>
      <c r="E5142" s="118"/>
      <c r="F5142" s="116"/>
      <c r="G5142" s="117"/>
      <c r="H5142" s="120"/>
      <c r="I5142" s="120"/>
      <c r="J5142" s="116"/>
      <c r="K5142" s="116"/>
      <c r="L5142" s="117"/>
      <c r="M5142" s="116"/>
      <c r="N5142" s="116"/>
      <c r="O5142" s="116"/>
      <c r="P5142" s="117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19"/>
      <c r="B5143" s="116"/>
      <c r="C5143" s="116"/>
      <c r="D5143" s="117"/>
      <c r="E5143" s="118"/>
      <c r="F5143" s="116"/>
      <c r="G5143" s="117"/>
      <c r="H5143" s="120"/>
      <c r="I5143" s="120"/>
      <c r="J5143" s="116"/>
      <c r="K5143" s="116"/>
      <c r="L5143" s="117"/>
      <c r="M5143" s="116"/>
      <c r="N5143" s="116"/>
      <c r="O5143" s="116"/>
      <c r="P5143" s="117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19"/>
      <c r="B5144" s="116"/>
      <c r="C5144" s="116"/>
      <c r="D5144" s="117"/>
      <c r="E5144" s="118"/>
      <c r="F5144" s="116"/>
      <c r="G5144" s="117"/>
      <c r="H5144" s="120"/>
      <c r="I5144" s="120"/>
      <c r="J5144" s="116"/>
      <c r="K5144" s="116"/>
      <c r="L5144" s="117"/>
      <c r="M5144" s="116"/>
      <c r="N5144" s="116"/>
      <c r="O5144" s="116"/>
      <c r="P5144" s="117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19"/>
      <c r="B5145" s="116"/>
      <c r="C5145" s="116"/>
      <c r="D5145" s="117"/>
      <c r="E5145" s="118"/>
      <c r="F5145" s="116"/>
      <c r="G5145" s="117"/>
      <c r="H5145" s="120"/>
      <c r="I5145" s="120"/>
      <c r="J5145" s="116"/>
      <c r="K5145" s="116"/>
      <c r="L5145" s="117"/>
      <c r="M5145" s="116"/>
      <c r="N5145" s="116"/>
      <c r="O5145" s="116"/>
      <c r="P5145" s="117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19"/>
      <c r="B5146" s="116"/>
      <c r="C5146" s="116"/>
      <c r="D5146" s="117"/>
      <c r="E5146" s="118"/>
      <c r="F5146" s="116"/>
      <c r="G5146" s="117"/>
      <c r="H5146" s="120"/>
      <c r="I5146" s="120"/>
      <c r="J5146" s="116"/>
      <c r="K5146" s="116"/>
      <c r="L5146" s="117"/>
      <c r="M5146" s="116"/>
      <c r="N5146" s="116"/>
      <c r="O5146" s="116"/>
      <c r="P5146" s="117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19"/>
      <c r="B5147" s="116"/>
      <c r="C5147" s="116"/>
      <c r="D5147" s="117"/>
      <c r="E5147" s="118"/>
      <c r="F5147" s="116"/>
      <c r="G5147" s="117"/>
      <c r="H5147" s="120"/>
      <c r="I5147" s="120"/>
      <c r="J5147" s="116"/>
      <c r="K5147" s="116"/>
      <c r="L5147" s="117"/>
      <c r="M5147" s="116"/>
      <c r="N5147" s="116"/>
      <c r="O5147" s="116"/>
      <c r="P5147" s="117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19"/>
      <c r="B5148" s="116"/>
      <c r="C5148" s="116"/>
      <c r="D5148" s="117"/>
      <c r="E5148" s="118"/>
      <c r="F5148" s="116"/>
      <c r="G5148" s="117"/>
      <c r="H5148" s="120"/>
      <c r="I5148" s="120"/>
      <c r="J5148" s="116"/>
      <c r="K5148" s="116"/>
      <c r="L5148" s="117"/>
      <c r="M5148" s="116"/>
      <c r="N5148" s="116"/>
      <c r="O5148" s="116"/>
      <c r="P5148" s="117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19"/>
      <c r="B5149" s="116"/>
      <c r="C5149" s="116"/>
      <c r="D5149" s="117"/>
      <c r="E5149" s="118"/>
      <c r="F5149" s="116"/>
      <c r="G5149" s="117"/>
      <c r="H5149" s="120"/>
      <c r="I5149" s="120"/>
      <c r="J5149" s="116"/>
      <c r="K5149" s="116"/>
      <c r="L5149" s="117"/>
      <c r="M5149" s="116"/>
      <c r="N5149" s="116"/>
      <c r="O5149" s="116"/>
      <c r="P5149" s="117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19"/>
      <c r="B5150" s="116"/>
      <c r="C5150" s="116"/>
      <c r="D5150" s="117"/>
      <c r="E5150" s="118"/>
      <c r="F5150" s="116"/>
      <c r="G5150" s="117"/>
      <c r="H5150" s="120"/>
      <c r="I5150" s="120"/>
      <c r="J5150" s="116"/>
      <c r="K5150" s="116"/>
      <c r="L5150" s="117"/>
      <c r="M5150" s="116"/>
      <c r="N5150" s="116"/>
      <c r="O5150" s="116"/>
      <c r="P5150" s="117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19"/>
      <c r="B5151" s="116"/>
      <c r="C5151" s="116"/>
      <c r="D5151" s="117"/>
      <c r="E5151" s="118"/>
      <c r="F5151" s="116"/>
      <c r="G5151" s="117"/>
      <c r="H5151" s="120"/>
      <c r="I5151" s="120"/>
      <c r="J5151" s="116"/>
      <c r="K5151" s="116"/>
      <c r="L5151" s="117"/>
      <c r="M5151" s="116"/>
      <c r="N5151" s="116"/>
      <c r="O5151" s="116"/>
      <c r="P5151" s="117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19"/>
      <c r="B5152" s="116"/>
      <c r="C5152" s="116"/>
      <c r="D5152" s="117"/>
      <c r="E5152" s="118"/>
      <c r="F5152" s="116"/>
      <c r="G5152" s="117"/>
      <c r="H5152" s="120"/>
      <c r="I5152" s="120"/>
      <c r="J5152" s="116"/>
      <c r="K5152" s="116"/>
      <c r="L5152" s="117"/>
      <c r="M5152" s="116"/>
      <c r="N5152" s="116"/>
      <c r="O5152" s="116"/>
      <c r="P5152" s="117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19"/>
      <c r="B5153" s="116"/>
      <c r="C5153" s="116"/>
      <c r="D5153" s="117"/>
      <c r="E5153" s="118"/>
      <c r="F5153" s="116"/>
      <c r="G5153" s="117"/>
      <c r="H5153" s="120"/>
      <c r="I5153" s="120"/>
      <c r="J5153" s="116"/>
      <c r="K5153" s="116"/>
      <c r="L5153" s="117"/>
      <c r="M5153" s="116"/>
      <c r="N5153" s="116"/>
      <c r="O5153" s="116"/>
      <c r="P5153" s="117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119"/>
      <c r="B5154" s="116"/>
      <c r="C5154" s="116"/>
      <c r="D5154" s="117"/>
      <c r="E5154" s="118"/>
      <c r="F5154" s="116"/>
      <c r="G5154" s="117"/>
      <c r="H5154" s="120"/>
      <c r="I5154" s="120"/>
      <c r="J5154" s="116"/>
      <c r="K5154" s="116"/>
      <c r="L5154" s="117"/>
      <c r="M5154" s="116"/>
      <c r="N5154" s="116"/>
      <c r="O5154" s="116"/>
      <c r="P5154" s="117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x14ac:dyDescent="0.25">
      <c r="A5155" s="119"/>
      <c r="B5155" s="116"/>
      <c r="C5155" s="116"/>
      <c r="D5155" s="117"/>
      <c r="E5155" s="118"/>
      <c r="F5155" s="116"/>
      <c r="G5155" s="117"/>
      <c r="H5155" s="120"/>
      <c r="I5155" s="120"/>
      <c r="J5155" s="116"/>
      <c r="K5155" s="116"/>
      <c r="L5155" s="117"/>
      <c r="M5155" s="116"/>
      <c r="N5155" s="116"/>
      <c r="O5155" s="116"/>
      <c r="P5155" s="117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x14ac:dyDescent="0.25">
      <c r="A5156" s="119"/>
      <c r="B5156" s="116"/>
      <c r="C5156" s="116"/>
      <c r="D5156" s="117"/>
      <c r="E5156" s="118"/>
      <c r="F5156" s="116"/>
      <c r="G5156" s="117"/>
      <c r="H5156" s="120"/>
      <c r="I5156" s="120"/>
      <c r="J5156" s="116"/>
      <c r="K5156" s="116"/>
      <c r="L5156" s="117"/>
      <c r="M5156" s="116"/>
      <c r="N5156" s="116"/>
      <c r="O5156" s="116"/>
      <c r="P5156" s="117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x14ac:dyDescent="0.25">
      <c r="A5157" s="119"/>
      <c r="B5157" s="116"/>
      <c r="C5157" s="116"/>
      <c r="D5157" s="117"/>
      <c r="E5157" s="118"/>
      <c r="F5157" s="116"/>
      <c r="G5157" s="117"/>
      <c r="H5157" s="120"/>
      <c r="I5157" s="120"/>
      <c r="J5157" s="116"/>
      <c r="K5157" s="116"/>
      <c r="L5157" s="117"/>
      <c r="M5157" s="116"/>
      <c r="N5157" s="116"/>
      <c r="O5157" s="116"/>
      <c r="P5157" s="117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x14ac:dyDescent="0.25">
      <c r="A5158" s="119"/>
      <c r="B5158" s="116"/>
      <c r="C5158" s="116"/>
      <c r="D5158" s="117"/>
      <c r="E5158" s="118"/>
      <c r="F5158" s="116"/>
      <c r="G5158" s="117"/>
      <c r="H5158" s="120"/>
      <c r="I5158" s="120"/>
      <c r="J5158" s="116"/>
      <c r="K5158" s="116"/>
      <c r="L5158" s="117"/>
      <c r="M5158" s="116"/>
      <c r="N5158" s="116"/>
      <c r="O5158" s="116"/>
      <c r="P5158" s="117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x14ac:dyDescent="0.25">
      <c r="A5159" s="119"/>
      <c r="B5159" s="116"/>
      <c r="C5159" s="116"/>
      <c r="D5159" s="117"/>
      <c r="E5159" s="118"/>
      <c r="F5159" s="116"/>
      <c r="G5159" s="117"/>
      <c r="H5159" s="120"/>
      <c r="I5159" s="120"/>
      <c r="J5159" s="116"/>
      <c r="K5159" s="116"/>
      <c r="L5159" s="117"/>
      <c r="M5159" s="116"/>
      <c r="N5159" s="116"/>
      <c r="O5159" s="116"/>
      <c r="P5159" s="117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x14ac:dyDescent="0.25">
      <c r="A5160" s="119"/>
      <c r="B5160" s="116"/>
      <c r="C5160" s="116"/>
      <c r="D5160" s="117"/>
      <c r="E5160" s="118"/>
      <c r="F5160" s="116"/>
      <c r="G5160" s="117"/>
      <c r="H5160" s="120"/>
      <c r="I5160" s="120"/>
      <c r="J5160" s="116"/>
      <c r="K5160" s="116"/>
      <c r="L5160" s="117"/>
      <c r="M5160" s="116"/>
      <c r="N5160" s="116"/>
      <c r="O5160" s="116"/>
      <c r="P5160" s="117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x14ac:dyDescent="0.25">
      <c r="A5161" s="119"/>
      <c r="B5161" s="116"/>
      <c r="C5161" s="116"/>
      <c r="D5161" s="117"/>
      <c r="E5161" s="118"/>
      <c r="F5161" s="116"/>
      <c r="G5161" s="117"/>
      <c r="H5161" s="120"/>
      <c r="I5161" s="120"/>
      <c r="J5161" s="116"/>
      <c r="K5161" s="116"/>
      <c r="L5161" s="117"/>
      <c r="M5161" s="116"/>
      <c r="N5161" s="116"/>
      <c r="O5161" s="116"/>
      <c r="P5161" s="117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x14ac:dyDescent="0.25">
      <c r="A5162" s="119"/>
      <c r="B5162" s="116"/>
      <c r="C5162" s="116"/>
      <c r="D5162" s="117"/>
      <c r="E5162" s="118"/>
      <c r="F5162" s="116"/>
      <c r="G5162" s="117"/>
      <c r="H5162" s="120"/>
      <c r="I5162" s="120"/>
      <c r="J5162" s="116"/>
      <c r="K5162" s="116"/>
      <c r="L5162" s="117"/>
      <c r="M5162" s="116"/>
      <c r="N5162" s="116"/>
      <c r="O5162" s="116"/>
      <c r="P5162" s="117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x14ac:dyDescent="0.25">
      <c r="A5163" s="119"/>
      <c r="B5163" s="116"/>
      <c r="C5163" s="116"/>
      <c r="D5163" s="117"/>
      <c r="E5163" s="118"/>
      <c r="F5163" s="116"/>
      <c r="G5163" s="117"/>
      <c r="H5163" s="120"/>
      <c r="I5163" s="120"/>
      <c r="J5163" s="116"/>
      <c r="K5163" s="116"/>
      <c r="L5163" s="117"/>
      <c r="M5163" s="116"/>
      <c r="N5163" s="116"/>
      <c r="O5163" s="116"/>
      <c r="P5163" s="117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x14ac:dyDescent="0.25">
      <c r="A5164" s="119"/>
      <c r="B5164" s="116"/>
      <c r="C5164" s="116"/>
      <c r="D5164" s="117"/>
      <c r="E5164" s="118"/>
      <c r="F5164" s="116"/>
      <c r="G5164" s="117"/>
      <c r="H5164" s="120"/>
      <c r="I5164" s="120"/>
      <c r="J5164" s="116"/>
      <c r="K5164" s="116"/>
      <c r="L5164" s="117"/>
      <c r="M5164" s="116"/>
      <c r="N5164" s="116"/>
      <c r="O5164" s="116"/>
      <c r="P5164" s="117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x14ac:dyDescent="0.25">
      <c r="A5165" s="119"/>
      <c r="B5165" s="116"/>
      <c r="C5165" s="116"/>
      <c r="D5165" s="117"/>
      <c r="E5165" s="118"/>
      <c r="F5165" s="116"/>
      <c r="G5165" s="117"/>
      <c r="H5165" s="120"/>
      <c r="I5165" s="120"/>
      <c r="J5165" s="116"/>
      <c r="K5165" s="116"/>
      <c r="L5165" s="117"/>
      <c r="M5165" s="116"/>
      <c r="N5165" s="116"/>
      <c r="O5165" s="116"/>
      <c r="P5165" s="117"/>
      <c r="Q5165" s="31">
        <f t="shared" ref="Q5165:Q5228" si="162">IFERROR(VALUE(LEFT($J5165,2))*60+VALUE(MID($J5165,4,2)),9999)</f>
        <v>9999</v>
      </c>
      <c r="R5165" s="31" t="str">
        <f t="shared" ref="R5165:R5228" si="163">IFERROR(VALUE(LEFT($K5165,2))*60+VALUE(MID($K5165,4,2)),"")</f>
        <v/>
      </c>
      <c r="S5165" s="29">
        <f>IF($Q5165&lt;Parâmetros!$E$19,$G5165-1,$G5165)</f>
        <v>0</v>
      </c>
    </row>
    <row r="5166" spans="1:19" x14ac:dyDescent="0.25">
      <c r="A5166" s="119"/>
      <c r="B5166" s="116"/>
      <c r="C5166" s="116"/>
      <c r="D5166" s="117"/>
      <c r="E5166" s="118"/>
      <c r="F5166" s="116"/>
      <c r="G5166" s="117"/>
      <c r="H5166" s="120"/>
      <c r="I5166" s="120"/>
      <c r="J5166" s="116"/>
      <c r="K5166" s="116"/>
      <c r="L5166" s="117"/>
      <c r="M5166" s="116"/>
      <c r="N5166" s="116"/>
      <c r="O5166" s="116"/>
      <c r="P5166" s="117"/>
      <c r="Q5166" s="31">
        <f t="shared" si="162"/>
        <v>9999</v>
      </c>
      <c r="R5166" s="31" t="str">
        <f t="shared" si="163"/>
        <v/>
      </c>
      <c r="S5166" s="29">
        <f>IF($Q5166&lt;Parâmetros!$E$19,$G5166-1,$G5166)</f>
        <v>0</v>
      </c>
    </row>
    <row r="5167" spans="1:19" x14ac:dyDescent="0.25">
      <c r="A5167" s="119"/>
      <c r="B5167" s="116"/>
      <c r="C5167" s="116"/>
      <c r="D5167" s="117"/>
      <c r="E5167" s="118"/>
      <c r="F5167" s="116"/>
      <c r="G5167" s="117"/>
      <c r="H5167" s="120"/>
      <c r="I5167" s="120"/>
      <c r="J5167" s="116"/>
      <c r="K5167" s="116"/>
      <c r="L5167" s="117"/>
      <c r="M5167" s="116"/>
      <c r="N5167" s="116"/>
      <c r="O5167" s="116"/>
      <c r="P5167" s="117"/>
      <c r="Q5167" s="31">
        <f t="shared" si="162"/>
        <v>9999</v>
      </c>
      <c r="R5167" s="31" t="str">
        <f t="shared" si="163"/>
        <v/>
      </c>
      <c r="S5167" s="29">
        <f>IF($Q5167&lt;Parâmetros!$E$19,$G5167-1,$G5167)</f>
        <v>0</v>
      </c>
    </row>
    <row r="5168" spans="1:19" x14ac:dyDescent="0.25">
      <c r="A5168" s="119"/>
      <c r="B5168" s="116"/>
      <c r="C5168" s="116"/>
      <c r="D5168" s="117"/>
      <c r="E5168" s="118"/>
      <c r="F5168" s="116"/>
      <c r="G5168" s="117"/>
      <c r="H5168" s="120"/>
      <c r="I5168" s="120"/>
      <c r="J5168" s="116"/>
      <c r="K5168" s="116"/>
      <c r="L5168" s="117"/>
      <c r="M5168" s="116"/>
      <c r="N5168" s="116"/>
      <c r="O5168" s="116"/>
      <c r="P5168" s="117"/>
      <c r="Q5168" s="31">
        <f t="shared" si="162"/>
        <v>9999</v>
      </c>
      <c r="R5168" s="31" t="str">
        <f t="shared" si="163"/>
        <v/>
      </c>
      <c r="S5168" s="29">
        <f>IF($Q5168&lt;Parâmetros!$E$19,$G5168-1,$G5168)</f>
        <v>0</v>
      </c>
    </row>
    <row r="5169" spans="1:19" x14ac:dyDescent="0.25">
      <c r="A5169" s="119"/>
      <c r="B5169" s="116"/>
      <c r="C5169" s="116"/>
      <c r="D5169" s="117"/>
      <c r="E5169" s="118"/>
      <c r="F5169" s="116"/>
      <c r="G5169" s="117"/>
      <c r="H5169" s="120"/>
      <c r="I5169" s="120"/>
      <c r="J5169" s="116"/>
      <c r="K5169" s="116"/>
      <c r="L5169" s="117"/>
      <c r="M5169" s="116"/>
      <c r="N5169" s="116"/>
      <c r="O5169" s="116"/>
      <c r="P5169" s="117"/>
      <c r="Q5169" s="31">
        <f t="shared" si="162"/>
        <v>9999</v>
      </c>
      <c r="R5169" s="31" t="str">
        <f t="shared" si="163"/>
        <v/>
      </c>
      <c r="S5169" s="29">
        <f>IF($Q5169&lt;Parâmetros!$E$19,$G5169-1,$G5169)</f>
        <v>0</v>
      </c>
    </row>
    <row r="5170" spans="1:19" x14ac:dyDescent="0.25">
      <c r="A5170" s="119"/>
      <c r="B5170" s="116"/>
      <c r="C5170" s="116"/>
      <c r="D5170" s="117"/>
      <c r="E5170" s="118"/>
      <c r="F5170" s="116"/>
      <c r="G5170" s="117"/>
      <c r="H5170" s="120"/>
      <c r="I5170" s="120"/>
      <c r="J5170" s="116"/>
      <c r="K5170" s="116"/>
      <c r="L5170" s="117"/>
      <c r="M5170" s="116"/>
      <c r="N5170" s="116"/>
      <c r="O5170" s="116"/>
      <c r="P5170" s="117"/>
      <c r="Q5170" s="31">
        <f t="shared" si="162"/>
        <v>9999</v>
      </c>
      <c r="R5170" s="31" t="str">
        <f t="shared" si="163"/>
        <v/>
      </c>
      <c r="S5170" s="29">
        <f>IF($Q5170&lt;Parâmetros!$E$19,$G5170-1,$G5170)</f>
        <v>0</v>
      </c>
    </row>
    <row r="5171" spans="1:19" x14ac:dyDescent="0.25">
      <c r="A5171" s="119"/>
      <c r="B5171" s="116"/>
      <c r="C5171" s="116"/>
      <c r="D5171" s="117"/>
      <c r="E5171" s="118"/>
      <c r="F5171" s="116"/>
      <c r="G5171" s="117"/>
      <c r="H5171" s="120"/>
      <c r="I5171" s="120"/>
      <c r="J5171" s="116"/>
      <c r="K5171" s="116"/>
      <c r="L5171" s="117"/>
      <c r="M5171" s="116"/>
      <c r="N5171" s="116"/>
      <c r="O5171" s="116"/>
      <c r="P5171" s="117"/>
      <c r="Q5171" s="31">
        <f t="shared" si="162"/>
        <v>9999</v>
      </c>
      <c r="R5171" s="31" t="str">
        <f t="shared" si="163"/>
        <v/>
      </c>
      <c r="S5171" s="29">
        <f>IF($Q5171&lt;Parâmetros!$E$19,$G5171-1,$G5171)</f>
        <v>0</v>
      </c>
    </row>
    <row r="5172" spans="1:19" x14ac:dyDescent="0.25">
      <c r="A5172" s="119"/>
      <c r="B5172" s="116"/>
      <c r="C5172" s="116"/>
      <c r="D5172" s="117"/>
      <c r="E5172" s="118"/>
      <c r="F5172" s="116"/>
      <c r="G5172" s="117"/>
      <c r="H5172" s="120"/>
      <c r="I5172" s="120"/>
      <c r="J5172" s="116"/>
      <c r="K5172" s="116"/>
      <c r="L5172" s="117"/>
      <c r="M5172" s="116"/>
      <c r="N5172" s="116"/>
      <c r="O5172" s="116"/>
      <c r="P5172" s="117"/>
      <c r="Q5172" s="31">
        <f t="shared" si="162"/>
        <v>9999</v>
      </c>
      <c r="R5172" s="31" t="str">
        <f t="shared" si="163"/>
        <v/>
      </c>
      <c r="S5172" s="29">
        <f>IF($Q5172&lt;Parâmetros!$E$19,$G5172-1,$G5172)</f>
        <v>0</v>
      </c>
    </row>
    <row r="5173" spans="1:19" x14ac:dyDescent="0.25">
      <c r="A5173" s="119"/>
      <c r="B5173" s="116"/>
      <c r="C5173" s="116"/>
      <c r="D5173" s="117"/>
      <c r="E5173" s="118"/>
      <c r="F5173" s="116"/>
      <c r="G5173" s="117"/>
      <c r="H5173" s="120"/>
      <c r="I5173" s="120"/>
      <c r="J5173" s="116"/>
      <c r="K5173" s="116"/>
      <c r="L5173" s="117"/>
      <c r="M5173" s="116"/>
      <c r="N5173" s="116"/>
      <c r="O5173" s="116"/>
      <c r="P5173" s="117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119"/>
      <c r="B5174" s="116"/>
      <c r="C5174" s="116"/>
      <c r="D5174" s="117"/>
      <c r="E5174" s="118"/>
      <c r="F5174" s="116"/>
      <c r="G5174" s="117"/>
      <c r="H5174" s="120"/>
      <c r="I5174" s="120"/>
      <c r="J5174" s="116"/>
      <c r="K5174" s="116"/>
      <c r="L5174" s="117"/>
      <c r="M5174" s="116"/>
      <c r="N5174" s="116"/>
      <c r="O5174" s="116"/>
      <c r="P5174" s="117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119"/>
      <c r="B5175" s="116"/>
      <c r="C5175" s="116"/>
      <c r="D5175" s="117"/>
      <c r="E5175" s="118"/>
      <c r="F5175" s="116"/>
      <c r="G5175" s="117"/>
      <c r="H5175" s="120"/>
      <c r="I5175" s="120"/>
      <c r="J5175" s="116"/>
      <c r="K5175" s="116"/>
      <c r="L5175" s="117"/>
      <c r="M5175" s="116"/>
      <c r="N5175" s="116"/>
      <c r="O5175" s="116"/>
      <c r="P5175" s="117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119"/>
      <c r="B5176" s="116"/>
      <c r="C5176" s="116"/>
      <c r="D5176" s="117"/>
      <c r="E5176" s="118"/>
      <c r="F5176" s="116"/>
      <c r="G5176" s="117"/>
      <c r="H5176" s="120"/>
      <c r="I5176" s="120"/>
      <c r="J5176" s="116"/>
      <c r="K5176" s="116"/>
      <c r="L5176" s="117"/>
      <c r="M5176" s="116"/>
      <c r="N5176" s="116"/>
      <c r="O5176" s="116"/>
      <c r="P5176" s="117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119"/>
      <c r="B5177" s="116"/>
      <c r="C5177" s="116"/>
      <c r="D5177" s="117"/>
      <c r="E5177" s="118"/>
      <c r="F5177" s="116"/>
      <c r="G5177" s="117"/>
      <c r="H5177" s="120"/>
      <c r="I5177" s="120"/>
      <c r="J5177" s="116"/>
      <c r="K5177" s="116"/>
      <c r="L5177" s="117"/>
      <c r="M5177" s="116"/>
      <c r="N5177" s="116"/>
      <c r="O5177" s="116"/>
      <c r="P5177" s="117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119"/>
      <c r="B5178" s="116"/>
      <c r="C5178" s="116"/>
      <c r="D5178" s="117"/>
      <c r="E5178" s="118"/>
      <c r="F5178" s="116"/>
      <c r="G5178" s="117"/>
      <c r="H5178" s="120"/>
      <c r="I5178" s="120"/>
      <c r="J5178" s="116"/>
      <c r="K5178" s="116"/>
      <c r="L5178" s="117"/>
      <c r="M5178" s="116"/>
      <c r="N5178" s="116"/>
      <c r="O5178" s="116"/>
      <c r="P5178" s="117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119"/>
      <c r="B5179" s="116"/>
      <c r="C5179" s="116"/>
      <c r="D5179" s="117"/>
      <c r="E5179" s="118"/>
      <c r="F5179" s="116"/>
      <c r="G5179" s="117"/>
      <c r="H5179" s="120"/>
      <c r="I5179" s="120"/>
      <c r="J5179" s="116"/>
      <c r="K5179" s="116"/>
      <c r="L5179" s="117"/>
      <c r="M5179" s="116"/>
      <c r="N5179" s="116"/>
      <c r="O5179" s="116"/>
      <c r="P5179" s="117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119"/>
      <c r="B5180" s="116"/>
      <c r="C5180" s="116"/>
      <c r="D5180" s="117"/>
      <c r="E5180" s="118"/>
      <c r="F5180" s="116"/>
      <c r="G5180" s="117"/>
      <c r="H5180" s="120"/>
      <c r="I5180" s="120"/>
      <c r="J5180" s="116"/>
      <c r="K5180" s="116"/>
      <c r="L5180" s="117"/>
      <c r="M5180" s="116"/>
      <c r="N5180" s="116"/>
      <c r="O5180" s="116"/>
      <c r="P5180" s="117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119"/>
      <c r="B5181" s="116"/>
      <c r="C5181" s="116"/>
      <c r="D5181" s="117"/>
      <c r="E5181" s="118"/>
      <c r="F5181" s="116"/>
      <c r="G5181" s="117"/>
      <c r="H5181" s="120"/>
      <c r="I5181" s="120"/>
      <c r="J5181" s="116"/>
      <c r="K5181" s="116"/>
      <c r="L5181" s="117"/>
      <c r="M5181" s="116"/>
      <c r="N5181" s="116"/>
      <c r="O5181" s="116"/>
      <c r="P5181" s="117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119"/>
      <c r="B5182" s="116"/>
      <c r="C5182" s="116"/>
      <c r="D5182" s="117"/>
      <c r="E5182" s="118"/>
      <c r="F5182" s="116"/>
      <c r="G5182" s="117"/>
      <c r="H5182" s="120"/>
      <c r="I5182" s="120"/>
      <c r="J5182" s="116"/>
      <c r="K5182" s="116"/>
      <c r="L5182" s="117"/>
      <c r="M5182" s="116"/>
      <c r="N5182" s="116"/>
      <c r="O5182" s="116"/>
      <c r="P5182" s="117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119"/>
      <c r="B5183" s="116"/>
      <c r="C5183" s="116"/>
      <c r="D5183" s="117"/>
      <c r="E5183" s="118"/>
      <c r="F5183" s="116"/>
      <c r="G5183" s="117"/>
      <c r="H5183" s="120"/>
      <c r="I5183" s="120"/>
      <c r="J5183" s="116"/>
      <c r="K5183" s="116"/>
      <c r="L5183" s="117"/>
      <c r="M5183" s="116"/>
      <c r="N5183" s="116"/>
      <c r="O5183" s="116"/>
      <c r="P5183" s="117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19"/>
      <c r="B5184" s="116"/>
      <c r="C5184" s="116"/>
      <c r="D5184" s="117"/>
      <c r="E5184" s="118"/>
      <c r="F5184" s="116"/>
      <c r="G5184" s="117"/>
      <c r="H5184" s="120"/>
      <c r="I5184" s="120"/>
      <c r="J5184" s="116"/>
      <c r="K5184" s="116"/>
      <c r="L5184" s="117"/>
      <c r="M5184" s="116"/>
      <c r="N5184" s="116"/>
      <c r="O5184" s="116"/>
      <c r="P5184" s="117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19"/>
      <c r="B5185" s="116"/>
      <c r="C5185" s="116"/>
      <c r="D5185" s="117"/>
      <c r="E5185" s="118"/>
      <c r="F5185" s="116"/>
      <c r="G5185" s="117"/>
      <c r="H5185" s="120"/>
      <c r="I5185" s="120"/>
      <c r="J5185" s="116"/>
      <c r="K5185" s="116"/>
      <c r="L5185" s="117"/>
      <c r="M5185" s="116"/>
      <c r="N5185" s="116"/>
      <c r="O5185" s="116"/>
      <c r="P5185" s="117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19"/>
      <c r="B5186" s="116"/>
      <c r="C5186" s="116"/>
      <c r="D5186" s="117"/>
      <c r="E5186" s="118"/>
      <c r="F5186" s="116"/>
      <c r="G5186" s="117"/>
      <c r="H5186" s="120"/>
      <c r="I5186" s="120"/>
      <c r="J5186" s="116"/>
      <c r="K5186" s="116"/>
      <c r="L5186" s="117"/>
      <c r="M5186" s="116"/>
      <c r="N5186" s="116"/>
      <c r="O5186" s="116"/>
      <c r="P5186" s="117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19"/>
      <c r="B5187" s="116"/>
      <c r="C5187" s="116"/>
      <c r="D5187" s="117"/>
      <c r="E5187" s="118"/>
      <c r="F5187" s="116"/>
      <c r="G5187" s="117"/>
      <c r="H5187" s="120"/>
      <c r="I5187" s="120"/>
      <c r="J5187" s="116"/>
      <c r="K5187" s="116"/>
      <c r="L5187" s="117"/>
      <c r="M5187" s="116"/>
      <c r="N5187" s="116"/>
      <c r="O5187" s="116"/>
      <c r="P5187" s="117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19"/>
      <c r="B5188" s="116"/>
      <c r="C5188" s="116"/>
      <c r="D5188" s="117"/>
      <c r="E5188" s="118"/>
      <c r="F5188" s="116"/>
      <c r="G5188" s="117"/>
      <c r="H5188" s="120"/>
      <c r="I5188" s="120"/>
      <c r="J5188" s="116"/>
      <c r="K5188" s="116"/>
      <c r="L5188" s="117"/>
      <c r="M5188" s="116"/>
      <c r="N5188" s="116"/>
      <c r="O5188" s="116"/>
      <c r="P5188" s="117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19"/>
      <c r="B5189" s="116"/>
      <c r="C5189" s="116"/>
      <c r="D5189" s="117"/>
      <c r="E5189" s="118"/>
      <c r="F5189" s="116"/>
      <c r="G5189" s="117"/>
      <c r="H5189" s="120"/>
      <c r="I5189" s="120"/>
      <c r="J5189" s="116"/>
      <c r="K5189" s="116"/>
      <c r="L5189" s="117"/>
      <c r="M5189" s="116"/>
      <c r="N5189" s="116"/>
      <c r="O5189" s="116"/>
      <c r="P5189" s="117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19"/>
      <c r="B5190" s="116"/>
      <c r="C5190" s="116"/>
      <c r="D5190" s="117"/>
      <c r="E5190" s="118"/>
      <c r="F5190" s="116"/>
      <c r="G5190" s="117"/>
      <c r="H5190" s="120"/>
      <c r="I5190" s="120"/>
      <c r="J5190" s="116"/>
      <c r="K5190" s="116"/>
      <c r="L5190" s="117"/>
      <c r="M5190" s="116"/>
      <c r="N5190" s="116"/>
      <c r="O5190" s="116"/>
      <c r="P5190" s="117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19"/>
      <c r="B5191" s="116"/>
      <c r="C5191" s="116"/>
      <c r="D5191" s="117"/>
      <c r="E5191" s="118"/>
      <c r="F5191" s="116"/>
      <c r="G5191" s="117"/>
      <c r="H5191" s="120"/>
      <c r="I5191" s="120"/>
      <c r="J5191" s="116"/>
      <c r="K5191" s="116"/>
      <c r="L5191" s="117"/>
      <c r="M5191" s="116"/>
      <c r="N5191" s="116"/>
      <c r="O5191" s="116"/>
      <c r="P5191" s="117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19"/>
      <c r="B5192" s="116"/>
      <c r="C5192" s="116"/>
      <c r="D5192" s="117"/>
      <c r="E5192" s="118"/>
      <c r="F5192" s="116"/>
      <c r="G5192" s="117"/>
      <c r="H5192" s="120"/>
      <c r="I5192" s="120"/>
      <c r="J5192" s="116"/>
      <c r="K5192" s="116"/>
      <c r="L5192" s="117"/>
      <c r="M5192" s="116"/>
      <c r="N5192" s="116"/>
      <c r="O5192" s="116"/>
      <c r="P5192" s="117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19"/>
      <c r="B5193" s="116"/>
      <c r="C5193" s="116"/>
      <c r="D5193" s="117"/>
      <c r="E5193" s="118"/>
      <c r="F5193" s="116"/>
      <c r="G5193" s="117"/>
      <c r="H5193" s="120"/>
      <c r="I5193" s="120"/>
      <c r="J5193" s="116"/>
      <c r="K5193" s="116"/>
      <c r="L5193" s="117"/>
      <c r="M5193" s="116"/>
      <c r="N5193" s="116"/>
      <c r="O5193" s="116"/>
      <c r="P5193" s="117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19"/>
      <c r="B5194" s="116"/>
      <c r="C5194" s="116"/>
      <c r="D5194" s="117"/>
      <c r="E5194" s="118"/>
      <c r="F5194" s="116"/>
      <c r="G5194" s="117"/>
      <c r="H5194" s="120"/>
      <c r="I5194" s="120"/>
      <c r="J5194" s="116"/>
      <c r="K5194" s="116"/>
      <c r="L5194" s="117"/>
      <c r="M5194" s="116"/>
      <c r="N5194" s="116"/>
      <c r="O5194" s="116"/>
      <c r="P5194" s="117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19"/>
      <c r="B5195" s="116"/>
      <c r="C5195" s="116"/>
      <c r="D5195" s="117"/>
      <c r="E5195" s="118"/>
      <c r="F5195" s="116"/>
      <c r="G5195" s="117"/>
      <c r="H5195" s="120"/>
      <c r="I5195" s="120"/>
      <c r="J5195" s="116"/>
      <c r="K5195" s="116"/>
      <c r="L5195" s="117"/>
      <c r="M5195" s="116"/>
      <c r="N5195" s="116"/>
      <c r="O5195" s="116"/>
      <c r="P5195" s="117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19"/>
      <c r="B5196" s="116"/>
      <c r="C5196" s="116"/>
      <c r="D5196" s="117"/>
      <c r="E5196" s="118"/>
      <c r="F5196" s="116"/>
      <c r="G5196" s="117"/>
      <c r="H5196" s="120"/>
      <c r="I5196" s="120"/>
      <c r="J5196" s="116"/>
      <c r="K5196" s="116"/>
      <c r="L5196" s="117"/>
      <c r="M5196" s="116"/>
      <c r="N5196" s="120"/>
      <c r="O5196" s="116"/>
      <c r="P5196" s="117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19"/>
      <c r="B5197" s="116"/>
      <c r="C5197" s="116"/>
      <c r="D5197" s="117"/>
      <c r="E5197" s="118"/>
      <c r="F5197" s="116"/>
      <c r="G5197" s="117"/>
      <c r="H5197" s="120"/>
      <c r="I5197" s="120"/>
      <c r="J5197" s="116"/>
      <c r="K5197" s="116"/>
      <c r="L5197" s="117"/>
      <c r="M5197" s="116"/>
      <c r="N5197" s="116"/>
      <c r="O5197" s="116"/>
      <c r="P5197" s="117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19"/>
      <c r="B5198" s="116"/>
      <c r="C5198" s="116"/>
      <c r="D5198" s="117"/>
      <c r="E5198" s="118"/>
      <c r="F5198" s="116"/>
      <c r="G5198" s="117"/>
      <c r="H5198" s="120"/>
      <c r="I5198" s="120"/>
      <c r="J5198" s="116"/>
      <c r="K5198" s="116"/>
      <c r="L5198" s="117"/>
      <c r="M5198" s="116"/>
      <c r="N5198" s="116"/>
      <c r="O5198" s="116"/>
      <c r="P5198" s="117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19"/>
      <c r="B5199" s="116"/>
      <c r="C5199" s="116"/>
      <c r="D5199" s="117"/>
      <c r="E5199" s="118"/>
      <c r="F5199" s="116"/>
      <c r="G5199" s="117"/>
      <c r="H5199" s="120"/>
      <c r="I5199" s="120"/>
      <c r="J5199" s="116"/>
      <c r="K5199" s="116"/>
      <c r="L5199" s="117"/>
      <c r="M5199" s="116"/>
      <c r="N5199" s="116"/>
      <c r="O5199" s="116"/>
      <c r="P5199" s="117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19"/>
      <c r="B5200" s="116"/>
      <c r="C5200" s="116"/>
      <c r="D5200" s="117"/>
      <c r="E5200" s="118"/>
      <c r="F5200" s="116"/>
      <c r="G5200" s="117"/>
      <c r="H5200" s="120"/>
      <c r="I5200" s="120"/>
      <c r="J5200" s="116"/>
      <c r="K5200" s="116"/>
      <c r="L5200" s="117"/>
      <c r="M5200" s="116"/>
      <c r="N5200" s="116"/>
      <c r="O5200" s="116"/>
      <c r="P5200" s="117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19"/>
      <c r="B5201" s="116"/>
      <c r="C5201" s="116"/>
      <c r="D5201" s="117"/>
      <c r="E5201" s="118"/>
      <c r="F5201" s="116"/>
      <c r="G5201" s="117"/>
      <c r="H5201" s="120"/>
      <c r="I5201" s="120"/>
      <c r="J5201" s="116"/>
      <c r="K5201" s="116"/>
      <c r="L5201" s="117"/>
      <c r="M5201" s="116"/>
      <c r="N5201" s="116"/>
      <c r="O5201" s="116"/>
      <c r="P5201" s="117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19"/>
      <c r="B5202" s="116"/>
      <c r="C5202" s="116"/>
      <c r="D5202" s="117"/>
      <c r="E5202" s="118"/>
      <c r="F5202" s="116"/>
      <c r="G5202" s="117"/>
      <c r="H5202" s="120"/>
      <c r="I5202" s="120"/>
      <c r="J5202" s="116"/>
      <c r="K5202" s="116"/>
      <c r="L5202" s="117"/>
      <c r="M5202" s="116"/>
      <c r="N5202" s="116"/>
      <c r="O5202" s="116"/>
      <c r="P5202" s="117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19"/>
      <c r="B5203" s="116"/>
      <c r="C5203" s="116"/>
      <c r="D5203" s="117"/>
      <c r="E5203" s="118"/>
      <c r="F5203" s="116"/>
      <c r="G5203" s="117"/>
      <c r="H5203" s="120"/>
      <c r="I5203" s="120"/>
      <c r="J5203" s="116"/>
      <c r="K5203" s="116"/>
      <c r="L5203" s="117"/>
      <c r="M5203" s="116"/>
      <c r="N5203" s="116"/>
      <c r="O5203" s="116"/>
      <c r="P5203" s="117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19"/>
      <c r="B5204" s="116"/>
      <c r="C5204" s="116"/>
      <c r="D5204" s="117"/>
      <c r="E5204" s="118"/>
      <c r="F5204" s="116"/>
      <c r="G5204" s="117"/>
      <c r="H5204" s="120"/>
      <c r="I5204" s="120"/>
      <c r="J5204" s="116"/>
      <c r="K5204" s="116"/>
      <c r="L5204" s="117"/>
      <c r="M5204" s="116"/>
      <c r="N5204" s="116"/>
      <c r="O5204" s="116"/>
      <c r="P5204" s="117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19"/>
      <c r="B5205" s="116"/>
      <c r="C5205" s="116"/>
      <c r="D5205" s="117"/>
      <c r="E5205" s="118"/>
      <c r="F5205" s="116"/>
      <c r="G5205" s="117"/>
      <c r="H5205" s="120"/>
      <c r="I5205" s="120"/>
      <c r="J5205" s="116"/>
      <c r="K5205" s="116"/>
      <c r="L5205" s="117"/>
      <c r="M5205" s="116"/>
      <c r="N5205" s="116"/>
      <c r="O5205" s="116"/>
      <c r="P5205" s="117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19"/>
      <c r="B5206" s="116"/>
      <c r="C5206" s="116"/>
      <c r="D5206" s="117"/>
      <c r="E5206" s="118"/>
      <c r="F5206" s="116"/>
      <c r="G5206" s="117"/>
      <c r="H5206" s="120"/>
      <c r="I5206" s="120"/>
      <c r="J5206" s="116"/>
      <c r="K5206" s="116"/>
      <c r="L5206" s="117"/>
      <c r="M5206" s="116"/>
      <c r="N5206" s="116"/>
      <c r="O5206" s="116"/>
      <c r="P5206" s="117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19"/>
      <c r="B5207" s="116"/>
      <c r="C5207" s="116"/>
      <c r="D5207" s="117"/>
      <c r="E5207" s="118"/>
      <c r="F5207" s="116"/>
      <c r="G5207" s="117"/>
      <c r="H5207" s="120"/>
      <c r="I5207" s="120"/>
      <c r="J5207" s="116"/>
      <c r="K5207" s="116"/>
      <c r="L5207" s="117"/>
      <c r="M5207" s="116"/>
      <c r="N5207" s="116"/>
      <c r="O5207" s="116"/>
      <c r="P5207" s="117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19"/>
      <c r="B5208" s="116"/>
      <c r="C5208" s="116"/>
      <c r="D5208" s="117"/>
      <c r="E5208" s="118"/>
      <c r="F5208" s="116"/>
      <c r="G5208" s="117"/>
      <c r="H5208" s="120"/>
      <c r="I5208" s="120"/>
      <c r="J5208" s="116"/>
      <c r="K5208" s="116"/>
      <c r="L5208" s="117"/>
      <c r="M5208" s="116"/>
      <c r="N5208" s="116"/>
      <c r="O5208" s="116"/>
      <c r="P5208" s="117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19"/>
      <c r="B5209" s="116"/>
      <c r="C5209" s="116"/>
      <c r="D5209" s="117"/>
      <c r="E5209" s="118"/>
      <c r="F5209" s="116"/>
      <c r="G5209" s="117"/>
      <c r="H5209" s="120"/>
      <c r="I5209" s="120"/>
      <c r="J5209" s="116"/>
      <c r="K5209" s="116"/>
      <c r="L5209" s="117"/>
      <c r="M5209" s="116"/>
      <c r="N5209" s="116"/>
      <c r="O5209" s="116"/>
      <c r="P5209" s="117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19"/>
      <c r="B5210" s="116"/>
      <c r="C5210" s="116"/>
      <c r="D5210" s="117"/>
      <c r="E5210" s="118"/>
      <c r="F5210" s="116"/>
      <c r="G5210" s="117"/>
      <c r="H5210" s="120"/>
      <c r="I5210" s="120"/>
      <c r="J5210" s="116"/>
      <c r="K5210" s="116"/>
      <c r="L5210" s="117"/>
      <c r="M5210" s="116"/>
      <c r="N5210" s="116"/>
      <c r="O5210" s="116"/>
      <c r="P5210" s="117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19"/>
      <c r="B5211" s="116"/>
      <c r="C5211" s="116"/>
      <c r="D5211" s="117"/>
      <c r="E5211" s="118"/>
      <c r="F5211" s="116"/>
      <c r="G5211" s="117"/>
      <c r="H5211" s="120"/>
      <c r="I5211" s="120"/>
      <c r="J5211" s="116"/>
      <c r="K5211" s="116"/>
      <c r="L5211" s="117"/>
      <c r="M5211" s="116"/>
      <c r="N5211" s="116"/>
      <c r="O5211" s="116"/>
      <c r="P5211" s="117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19"/>
      <c r="B5212" s="116"/>
      <c r="C5212" s="116"/>
      <c r="D5212" s="117"/>
      <c r="E5212" s="118"/>
      <c r="F5212" s="116"/>
      <c r="G5212" s="117"/>
      <c r="H5212" s="120"/>
      <c r="I5212" s="120"/>
      <c r="J5212" s="116"/>
      <c r="K5212" s="116"/>
      <c r="L5212" s="117"/>
      <c r="M5212" s="116"/>
      <c r="N5212" s="116"/>
      <c r="O5212" s="116"/>
      <c r="P5212" s="117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19"/>
      <c r="B5213" s="116"/>
      <c r="C5213" s="116"/>
      <c r="D5213" s="117"/>
      <c r="E5213" s="118"/>
      <c r="F5213" s="116"/>
      <c r="G5213" s="117"/>
      <c r="H5213" s="120"/>
      <c r="I5213" s="120"/>
      <c r="J5213" s="116"/>
      <c r="K5213" s="116"/>
      <c r="L5213" s="117"/>
      <c r="M5213" s="116"/>
      <c r="N5213" s="116"/>
      <c r="O5213" s="116"/>
      <c r="P5213" s="117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19"/>
      <c r="B5214" s="116"/>
      <c r="C5214" s="116"/>
      <c r="D5214" s="117"/>
      <c r="E5214" s="118"/>
      <c r="F5214" s="116"/>
      <c r="G5214" s="117"/>
      <c r="H5214" s="120"/>
      <c r="I5214" s="120"/>
      <c r="J5214" s="116"/>
      <c r="K5214" s="116"/>
      <c r="L5214" s="117"/>
      <c r="M5214" s="116"/>
      <c r="N5214" s="116"/>
      <c r="O5214" s="116"/>
      <c r="P5214" s="117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19"/>
      <c r="B5215" s="116"/>
      <c r="C5215" s="116"/>
      <c r="D5215" s="117"/>
      <c r="E5215" s="118"/>
      <c r="F5215" s="116"/>
      <c r="G5215" s="117"/>
      <c r="H5215" s="120"/>
      <c r="I5215" s="120"/>
      <c r="J5215" s="116"/>
      <c r="K5215" s="116"/>
      <c r="L5215" s="117"/>
      <c r="M5215" s="116"/>
      <c r="N5215" s="116"/>
      <c r="O5215" s="116"/>
      <c r="P5215" s="117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19"/>
      <c r="B5216" s="116"/>
      <c r="C5216" s="116"/>
      <c r="D5216" s="117"/>
      <c r="E5216" s="118"/>
      <c r="F5216" s="116"/>
      <c r="G5216" s="117"/>
      <c r="H5216" s="120"/>
      <c r="I5216" s="120"/>
      <c r="J5216" s="116"/>
      <c r="K5216" s="116"/>
      <c r="L5216" s="117"/>
      <c r="M5216" s="116"/>
      <c r="N5216" s="116"/>
      <c r="O5216" s="116"/>
      <c r="P5216" s="117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19"/>
      <c r="B5217" s="116"/>
      <c r="C5217" s="116"/>
      <c r="D5217" s="117"/>
      <c r="E5217" s="118"/>
      <c r="F5217" s="116"/>
      <c r="G5217" s="117"/>
      <c r="H5217" s="120"/>
      <c r="I5217" s="120"/>
      <c r="J5217" s="116"/>
      <c r="K5217" s="116"/>
      <c r="L5217" s="117"/>
      <c r="M5217" s="116"/>
      <c r="N5217" s="116"/>
      <c r="O5217" s="116"/>
      <c r="P5217" s="117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119"/>
      <c r="B5218" s="116"/>
      <c r="C5218" s="116"/>
      <c r="D5218" s="117"/>
      <c r="E5218" s="118"/>
      <c r="F5218" s="116"/>
      <c r="G5218" s="117"/>
      <c r="H5218" s="120"/>
      <c r="I5218" s="120"/>
      <c r="J5218" s="116"/>
      <c r="K5218" s="116"/>
      <c r="L5218" s="117"/>
      <c r="M5218" s="116"/>
      <c r="N5218" s="116"/>
      <c r="O5218" s="116"/>
      <c r="P5218" s="117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x14ac:dyDescent="0.25">
      <c r="A5219" s="119"/>
      <c r="B5219" s="116"/>
      <c r="C5219" s="116"/>
      <c r="D5219" s="117"/>
      <c r="E5219" s="118"/>
      <c r="F5219" s="116"/>
      <c r="G5219" s="117"/>
      <c r="H5219" s="120"/>
      <c r="I5219" s="120"/>
      <c r="J5219" s="116"/>
      <c r="K5219" s="116"/>
      <c r="L5219" s="117"/>
      <c r="M5219" s="116"/>
      <c r="N5219" s="116"/>
      <c r="O5219" s="116"/>
      <c r="P5219" s="117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x14ac:dyDescent="0.25">
      <c r="A5220" s="119"/>
      <c r="B5220" s="116"/>
      <c r="C5220" s="116"/>
      <c r="D5220" s="117"/>
      <c r="E5220" s="118"/>
      <c r="F5220" s="116"/>
      <c r="G5220" s="117"/>
      <c r="H5220" s="120"/>
      <c r="I5220" s="120"/>
      <c r="J5220" s="116"/>
      <c r="K5220" s="116"/>
      <c r="L5220" s="117"/>
      <c r="M5220" s="116"/>
      <c r="N5220" s="116"/>
      <c r="O5220" s="116"/>
      <c r="P5220" s="117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x14ac:dyDescent="0.25">
      <c r="A5221" s="119"/>
      <c r="B5221" s="116"/>
      <c r="C5221" s="116"/>
      <c r="D5221" s="117"/>
      <c r="E5221" s="118"/>
      <c r="F5221" s="116"/>
      <c r="G5221" s="117"/>
      <c r="H5221" s="120"/>
      <c r="I5221" s="120"/>
      <c r="J5221" s="116"/>
      <c r="K5221" s="116"/>
      <c r="L5221" s="117"/>
      <c r="M5221" s="116"/>
      <c r="N5221" s="116"/>
      <c r="O5221" s="116"/>
      <c r="P5221" s="117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x14ac:dyDescent="0.25">
      <c r="A5222" s="119"/>
      <c r="B5222" s="116"/>
      <c r="C5222" s="116"/>
      <c r="D5222" s="117"/>
      <c r="E5222" s="118"/>
      <c r="F5222" s="116"/>
      <c r="G5222" s="117"/>
      <c r="H5222" s="120"/>
      <c r="I5222" s="120"/>
      <c r="J5222" s="116"/>
      <c r="K5222" s="116"/>
      <c r="L5222" s="117"/>
      <c r="M5222" s="116"/>
      <c r="N5222" s="116"/>
      <c r="O5222" s="116"/>
      <c r="P5222" s="117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x14ac:dyDescent="0.25">
      <c r="A5223" s="119"/>
      <c r="B5223" s="116"/>
      <c r="C5223" s="116"/>
      <c r="D5223" s="117"/>
      <c r="E5223" s="118"/>
      <c r="F5223" s="116"/>
      <c r="G5223" s="117"/>
      <c r="H5223" s="120"/>
      <c r="I5223" s="120"/>
      <c r="J5223" s="116"/>
      <c r="K5223" s="116"/>
      <c r="L5223" s="117"/>
      <c r="M5223" s="116"/>
      <c r="N5223" s="116"/>
      <c r="O5223" s="116"/>
      <c r="P5223" s="117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x14ac:dyDescent="0.25">
      <c r="A5224" s="119"/>
      <c r="B5224" s="116"/>
      <c r="C5224" s="116"/>
      <c r="D5224" s="117"/>
      <c r="E5224" s="118"/>
      <c r="F5224" s="116"/>
      <c r="G5224" s="117"/>
      <c r="H5224" s="120"/>
      <c r="I5224" s="120"/>
      <c r="J5224" s="116"/>
      <c r="K5224" s="116"/>
      <c r="L5224" s="117"/>
      <c r="M5224" s="116"/>
      <c r="N5224" s="116"/>
      <c r="O5224" s="116"/>
      <c r="P5224" s="117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x14ac:dyDescent="0.25">
      <c r="A5225" s="119"/>
      <c r="B5225" s="116"/>
      <c r="C5225" s="116"/>
      <c r="D5225" s="117"/>
      <c r="E5225" s="118"/>
      <c r="F5225" s="116"/>
      <c r="G5225" s="117"/>
      <c r="H5225" s="120"/>
      <c r="I5225" s="120"/>
      <c r="J5225" s="116"/>
      <c r="K5225" s="116"/>
      <c r="L5225" s="117"/>
      <c r="M5225" s="116"/>
      <c r="N5225" s="116"/>
      <c r="O5225" s="116"/>
      <c r="P5225" s="117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x14ac:dyDescent="0.25">
      <c r="A5226" s="119"/>
      <c r="B5226" s="116"/>
      <c r="C5226" s="116"/>
      <c r="D5226" s="117"/>
      <c r="E5226" s="118"/>
      <c r="F5226" s="116"/>
      <c r="G5226" s="117"/>
      <c r="H5226" s="120"/>
      <c r="I5226" s="120"/>
      <c r="J5226" s="116"/>
      <c r="K5226" s="116"/>
      <c r="L5226" s="117"/>
      <c r="M5226" s="116"/>
      <c r="N5226" s="116"/>
      <c r="O5226" s="116"/>
      <c r="P5226" s="117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x14ac:dyDescent="0.25">
      <c r="A5227" s="119"/>
      <c r="B5227" s="116"/>
      <c r="C5227" s="116"/>
      <c r="D5227" s="117"/>
      <c r="E5227" s="118"/>
      <c r="F5227" s="116"/>
      <c r="G5227" s="117"/>
      <c r="H5227" s="120"/>
      <c r="I5227" s="120"/>
      <c r="J5227" s="116"/>
      <c r="K5227" s="116"/>
      <c r="L5227" s="117"/>
      <c r="M5227" s="116"/>
      <c r="N5227" s="116"/>
      <c r="O5227" s="116"/>
      <c r="P5227" s="117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x14ac:dyDescent="0.25">
      <c r="A5228" s="119"/>
      <c r="B5228" s="116"/>
      <c r="C5228" s="116"/>
      <c r="D5228" s="117"/>
      <c r="E5228" s="118"/>
      <c r="F5228" s="116"/>
      <c r="G5228" s="117"/>
      <c r="H5228" s="120"/>
      <c r="I5228" s="120"/>
      <c r="J5228" s="116"/>
      <c r="K5228" s="116"/>
      <c r="L5228" s="117"/>
      <c r="M5228" s="116"/>
      <c r="N5228" s="116"/>
      <c r="O5228" s="116"/>
      <c r="P5228" s="117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x14ac:dyDescent="0.25">
      <c r="A5229" s="119"/>
      <c r="B5229" s="116"/>
      <c r="C5229" s="116"/>
      <c r="D5229" s="117"/>
      <c r="E5229" s="118"/>
      <c r="F5229" s="116"/>
      <c r="G5229" s="117"/>
      <c r="H5229" s="120"/>
      <c r="I5229" s="120"/>
      <c r="J5229" s="116"/>
      <c r="K5229" s="116"/>
      <c r="L5229" s="117"/>
      <c r="M5229" s="116"/>
      <c r="N5229" s="116"/>
      <c r="O5229" s="116"/>
      <c r="P5229" s="117"/>
      <c r="Q5229" s="31">
        <f t="shared" ref="Q5229:Q5292" si="164">IFERROR(VALUE(LEFT($J5229,2))*60+VALUE(MID($J5229,4,2)),9999)</f>
        <v>9999</v>
      </c>
      <c r="R5229" s="31" t="str">
        <f t="shared" ref="R5229:R5292" si="165">IFERROR(VALUE(LEFT($K5229,2))*60+VALUE(MID($K5229,4,2)),"")</f>
        <v/>
      </c>
      <c r="S5229" s="29">
        <f>IF($Q5229&lt;Parâmetros!$E$19,$G5229-1,$G5229)</f>
        <v>0</v>
      </c>
    </row>
    <row r="5230" spans="1:19" x14ac:dyDescent="0.25">
      <c r="A5230" s="119"/>
      <c r="B5230" s="116"/>
      <c r="C5230" s="116"/>
      <c r="D5230" s="117"/>
      <c r="E5230" s="118"/>
      <c r="F5230" s="116"/>
      <c r="G5230" s="117"/>
      <c r="H5230" s="120"/>
      <c r="I5230" s="120"/>
      <c r="J5230" s="116"/>
      <c r="K5230" s="116"/>
      <c r="L5230" s="117"/>
      <c r="M5230" s="116"/>
      <c r="N5230" s="116"/>
      <c r="O5230" s="116"/>
      <c r="P5230" s="117"/>
      <c r="Q5230" s="31">
        <f t="shared" si="164"/>
        <v>9999</v>
      </c>
      <c r="R5230" s="31" t="str">
        <f t="shared" si="165"/>
        <v/>
      </c>
      <c r="S5230" s="29">
        <f>IF($Q5230&lt;Parâmetros!$E$19,$G5230-1,$G5230)</f>
        <v>0</v>
      </c>
    </row>
    <row r="5231" spans="1:19" x14ac:dyDescent="0.25">
      <c r="A5231" s="119"/>
      <c r="B5231" s="116"/>
      <c r="C5231" s="116"/>
      <c r="D5231" s="117"/>
      <c r="E5231" s="118"/>
      <c r="F5231" s="116"/>
      <c r="G5231" s="117"/>
      <c r="H5231" s="120"/>
      <c r="I5231" s="120"/>
      <c r="J5231" s="116"/>
      <c r="K5231" s="116"/>
      <c r="L5231" s="117"/>
      <c r="M5231" s="116"/>
      <c r="N5231" s="116"/>
      <c r="O5231" s="116"/>
      <c r="P5231" s="117"/>
      <c r="Q5231" s="31">
        <f t="shared" si="164"/>
        <v>9999</v>
      </c>
      <c r="R5231" s="31" t="str">
        <f t="shared" si="165"/>
        <v/>
      </c>
      <c r="S5231" s="29">
        <f>IF($Q5231&lt;Parâmetros!$E$19,$G5231-1,$G5231)</f>
        <v>0</v>
      </c>
    </row>
    <row r="5232" spans="1:19" x14ac:dyDescent="0.25">
      <c r="A5232" s="119"/>
      <c r="B5232" s="116"/>
      <c r="C5232" s="116"/>
      <c r="D5232" s="117"/>
      <c r="E5232" s="118"/>
      <c r="F5232" s="116"/>
      <c r="G5232" s="117"/>
      <c r="H5232" s="120"/>
      <c r="I5232" s="120"/>
      <c r="J5232" s="116"/>
      <c r="K5232" s="116"/>
      <c r="L5232" s="117"/>
      <c r="M5232" s="116"/>
      <c r="N5232" s="116"/>
      <c r="O5232" s="116"/>
      <c r="P5232" s="117"/>
      <c r="Q5232" s="31">
        <f t="shared" si="164"/>
        <v>9999</v>
      </c>
      <c r="R5232" s="31" t="str">
        <f t="shared" si="165"/>
        <v/>
      </c>
      <c r="S5232" s="29">
        <f>IF($Q5232&lt;Parâmetros!$E$19,$G5232-1,$G5232)</f>
        <v>0</v>
      </c>
    </row>
    <row r="5233" spans="1:19" x14ac:dyDescent="0.25">
      <c r="A5233" s="119"/>
      <c r="B5233" s="116"/>
      <c r="C5233" s="116"/>
      <c r="D5233" s="117"/>
      <c r="E5233" s="118"/>
      <c r="F5233" s="116"/>
      <c r="G5233" s="117"/>
      <c r="H5233" s="120"/>
      <c r="I5233" s="120"/>
      <c r="J5233" s="116"/>
      <c r="K5233" s="116"/>
      <c r="L5233" s="117"/>
      <c r="M5233" s="116"/>
      <c r="N5233" s="116"/>
      <c r="O5233" s="116"/>
      <c r="P5233" s="117"/>
      <c r="Q5233" s="31">
        <f t="shared" si="164"/>
        <v>9999</v>
      </c>
      <c r="R5233" s="31" t="str">
        <f t="shared" si="165"/>
        <v/>
      </c>
      <c r="S5233" s="29">
        <f>IF($Q5233&lt;Parâmetros!$E$19,$G5233-1,$G5233)</f>
        <v>0</v>
      </c>
    </row>
    <row r="5234" spans="1:19" x14ac:dyDescent="0.25">
      <c r="A5234" s="119"/>
      <c r="B5234" s="116"/>
      <c r="C5234" s="116"/>
      <c r="D5234" s="117"/>
      <c r="E5234" s="118"/>
      <c r="F5234" s="116"/>
      <c r="G5234" s="117"/>
      <c r="H5234" s="120"/>
      <c r="I5234" s="120"/>
      <c r="J5234" s="116"/>
      <c r="K5234" s="116"/>
      <c r="L5234" s="117"/>
      <c r="M5234" s="116"/>
      <c r="N5234" s="116"/>
      <c r="O5234" s="116"/>
      <c r="P5234" s="117"/>
      <c r="Q5234" s="31">
        <f t="shared" si="164"/>
        <v>9999</v>
      </c>
      <c r="R5234" s="31" t="str">
        <f t="shared" si="165"/>
        <v/>
      </c>
      <c r="S5234" s="29">
        <f>IF($Q5234&lt;Parâmetros!$E$19,$G5234-1,$G5234)</f>
        <v>0</v>
      </c>
    </row>
    <row r="5235" spans="1:19" x14ac:dyDescent="0.25">
      <c r="A5235" s="119"/>
      <c r="B5235" s="116"/>
      <c r="C5235" s="116"/>
      <c r="D5235" s="117"/>
      <c r="E5235" s="118"/>
      <c r="F5235" s="116"/>
      <c r="G5235" s="117"/>
      <c r="H5235" s="120"/>
      <c r="I5235" s="120"/>
      <c r="J5235" s="116"/>
      <c r="K5235" s="116"/>
      <c r="L5235" s="117"/>
      <c r="M5235" s="116"/>
      <c r="N5235" s="116"/>
      <c r="O5235" s="116"/>
      <c r="P5235" s="117"/>
      <c r="Q5235" s="31">
        <f t="shared" si="164"/>
        <v>9999</v>
      </c>
      <c r="R5235" s="31" t="str">
        <f t="shared" si="165"/>
        <v/>
      </c>
      <c r="S5235" s="29">
        <f>IF($Q5235&lt;Parâmetros!$E$19,$G5235-1,$G5235)</f>
        <v>0</v>
      </c>
    </row>
    <row r="5236" spans="1:19" x14ac:dyDescent="0.25">
      <c r="A5236" s="119"/>
      <c r="B5236" s="116"/>
      <c r="C5236" s="116"/>
      <c r="D5236" s="117"/>
      <c r="E5236" s="118"/>
      <c r="F5236" s="116"/>
      <c r="G5236" s="117"/>
      <c r="H5236" s="120"/>
      <c r="I5236" s="120"/>
      <c r="J5236" s="116"/>
      <c r="K5236" s="116"/>
      <c r="L5236" s="117"/>
      <c r="M5236" s="116"/>
      <c r="N5236" s="116"/>
      <c r="O5236" s="116"/>
      <c r="P5236" s="117"/>
      <c r="Q5236" s="31">
        <f t="shared" si="164"/>
        <v>9999</v>
      </c>
      <c r="R5236" s="31" t="str">
        <f t="shared" si="165"/>
        <v/>
      </c>
      <c r="S5236" s="29">
        <f>IF($Q5236&lt;Parâmetros!$E$19,$G5236-1,$G5236)</f>
        <v>0</v>
      </c>
    </row>
    <row r="5237" spans="1:19" x14ac:dyDescent="0.25">
      <c r="A5237" s="119"/>
      <c r="B5237" s="116"/>
      <c r="C5237" s="116"/>
      <c r="D5237" s="117"/>
      <c r="E5237" s="118"/>
      <c r="F5237" s="116"/>
      <c r="G5237" s="117"/>
      <c r="H5237" s="120"/>
      <c r="I5237" s="120"/>
      <c r="J5237" s="116"/>
      <c r="K5237" s="116"/>
      <c r="L5237" s="117"/>
      <c r="M5237" s="116"/>
      <c r="N5237" s="116"/>
      <c r="O5237" s="116"/>
      <c r="P5237" s="117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119"/>
      <c r="B5238" s="116"/>
      <c r="C5238" s="116"/>
      <c r="D5238" s="117"/>
      <c r="E5238" s="118"/>
      <c r="F5238" s="116"/>
      <c r="G5238" s="117"/>
      <c r="H5238" s="120"/>
      <c r="I5238" s="120"/>
      <c r="J5238" s="116"/>
      <c r="K5238" s="116"/>
      <c r="L5238" s="117"/>
      <c r="M5238" s="116"/>
      <c r="N5238" s="116"/>
      <c r="O5238" s="116"/>
      <c r="P5238" s="117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119"/>
      <c r="B5239" s="116"/>
      <c r="C5239" s="116"/>
      <c r="D5239" s="117"/>
      <c r="E5239" s="118"/>
      <c r="F5239" s="116"/>
      <c r="G5239" s="117"/>
      <c r="H5239" s="120"/>
      <c r="I5239" s="120"/>
      <c r="J5239" s="116"/>
      <c r="K5239" s="116"/>
      <c r="L5239" s="117"/>
      <c r="M5239" s="116"/>
      <c r="N5239" s="116"/>
      <c r="O5239" s="116"/>
      <c r="P5239" s="117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119"/>
      <c r="B5240" s="116"/>
      <c r="C5240" s="116"/>
      <c r="D5240" s="117"/>
      <c r="E5240" s="118"/>
      <c r="F5240" s="116"/>
      <c r="G5240" s="117"/>
      <c r="H5240" s="120"/>
      <c r="I5240" s="120"/>
      <c r="J5240" s="116"/>
      <c r="K5240" s="116"/>
      <c r="L5240" s="117"/>
      <c r="M5240" s="116"/>
      <c r="N5240" s="116"/>
      <c r="O5240" s="116"/>
      <c r="P5240" s="117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119"/>
      <c r="B5241" s="116"/>
      <c r="C5241" s="116"/>
      <c r="D5241" s="117"/>
      <c r="E5241" s="118"/>
      <c r="F5241" s="116"/>
      <c r="G5241" s="117"/>
      <c r="H5241" s="120"/>
      <c r="I5241" s="120"/>
      <c r="J5241" s="116"/>
      <c r="K5241" s="116"/>
      <c r="L5241" s="117"/>
      <c r="M5241" s="116"/>
      <c r="N5241" s="116"/>
      <c r="O5241" s="116"/>
      <c r="P5241" s="117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119"/>
      <c r="B5242" s="116"/>
      <c r="C5242" s="116"/>
      <c r="D5242" s="117"/>
      <c r="E5242" s="118"/>
      <c r="F5242" s="116"/>
      <c r="G5242" s="117"/>
      <c r="H5242" s="120"/>
      <c r="I5242" s="120"/>
      <c r="J5242" s="116"/>
      <c r="K5242" s="116"/>
      <c r="L5242" s="117"/>
      <c r="M5242" s="116"/>
      <c r="N5242" s="116"/>
      <c r="O5242" s="116"/>
      <c r="P5242" s="117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119"/>
      <c r="B5243" s="116"/>
      <c r="C5243" s="116"/>
      <c r="D5243" s="117"/>
      <c r="E5243" s="118"/>
      <c r="F5243" s="116"/>
      <c r="G5243" s="117"/>
      <c r="H5243" s="120"/>
      <c r="I5243" s="120"/>
      <c r="J5243" s="116"/>
      <c r="K5243" s="116"/>
      <c r="L5243" s="117"/>
      <c r="M5243" s="116"/>
      <c r="N5243" s="116"/>
      <c r="O5243" s="116"/>
      <c r="P5243" s="117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119"/>
      <c r="B5244" s="116"/>
      <c r="C5244" s="116"/>
      <c r="D5244" s="117"/>
      <c r="E5244" s="118"/>
      <c r="F5244" s="116"/>
      <c r="G5244" s="117"/>
      <c r="H5244" s="120"/>
      <c r="I5244" s="120"/>
      <c r="J5244" s="116"/>
      <c r="K5244" s="116"/>
      <c r="L5244" s="117"/>
      <c r="M5244" s="116"/>
      <c r="N5244" s="116"/>
      <c r="O5244" s="116"/>
      <c r="P5244" s="117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119"/>
      <c r="B5245" s="116"/>
      <c r="C5245" s="116"/>
      <c r="D5245" s="117"/>
      <c r="E5245" s="118"/>
      <c r="F5245" s="116"/>
      <c r="G5245" s="117"/>
      <c r="H5245" s="120"/>
      <c r="I5245" s="120"/>
      <c r="J5245" s="116"/>
      <c r="K5245" s="116"/>
      <c r="L5245" s="117"/>
      <c r="M5245" s="116"/>
      <c r="N5245" s="116"/>
      <c r="O5245" s="116"/>
      <c r="P5245" s="117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119"/>
      <c r="B5246" s="116"/>
      <c r="C5246" s="116"/>
      <c r="D5246" s="117"/>
      <c r="E5246" s="118"/>
      <c r="F5246" s="116"/>
      <c r="G5246" s="117"/>
      <c r="H5246" s="120"/>
      <c r="I5246" s="120"/>
      <c r="J5246" s="116"/>
      <c r="K5246" s="116"/>
      <c r="L5246" s="117"/>
      <c r="M5246" s="116"/>
      <c r="N5246" s="116"/>
      <c r="O5246" s="116"/>
      <c r="P5246" s="117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119"/>
      <c r="B5247" s="116"/>
      <c r="C5247" s="116"/>
      <c r="D5247" s="117"/>
      <c r="E5247" s="118"/>
      <c r="F5247" s="116"/>
      <c r="G5247" s="117"/>
      <c r="H5247" s="120"/>
      <c r="I5247" s="120"/>
      <c r="J5247" s="116"/>
      <c r="K5247" s="116"/>
      <c r="L5247" s="117"/>
      <c r="M5247" s="116"/>
      <c r="N5247" s="116"/>
      <c r="O5247" s="116"/>
      <c r="P5247" s="117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19"/>
      <c r="B5248" s="116"/>
      <c r="C5248" s="116"/>
      <c r="D5248" s="117"/>
      <c r="E5248" s="118"/>
      <c r="F5248" s="116"/>
      <c r="G5248" s="117"/>
      <c r="H5248" s="120"/>
      <c r="I5248" s="120"/>
      <c r="J5248" s="116"/>
      <c r="K5248" s="116"/>
      <c r="L5248" s="117"/>
      <c r="M5248" s="116"/>
      <c r="N5248" s="116"/>
      <c r="O5248" s="116"/>
      <c r="P5248" s="117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19"/>
      <c r="B5249" s="116"/>
      <c r="C5249" s="116"/>
      <c r="D5249" s="117"/>
      <c r="E5249" s="118"/>
      <c r="F5249" s="116"/>
      <c r="G5249" s="117"/>
      <c r="H5249" s="120"/>
      <c r="I5249" s="120"/>
      <c r="J5249" s="116"/>
      <c r="K5249" s="116"/>
      <c r="L5249" s="117"/>
      <c r="M5249" s="116"/>
      <c r="N5249" s="116"/>
      <c r="O5249" s="116"/>
      <c r="P5249" s="117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19"/>
      <c r="B5250" s="116"/>
      <c r="C5250" s="116"/>
      <c r="D5250" s="117"/>
      <c r="E5250" s="118"/>
      <c r="F5250" s="116"/>
      <c r="G5250" s="117"/>
      <c r="H5250" s="120"/>
      <c r="I5250" s="120"/>
      <c r="J5250" s="116"/>
      <c r="K5250" s="116"/>
      <c r="L5250" s="117"/>
      <c r="M5250" s="116"/>
      <c r="N5250" s="116"/>
      <c r="O5250" s="116"/>
      <c r="P5250" s="117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19"/>
      <c r="B5251" s="116"/>
      <c r="C5251" s="116"/>
      <c r="D5251" s="117"/>
      <c r="E5251" s="118"/>
      <c r="F5251" s="116"/>
      <c r="G5251" s="117"/>
      <c r="H5251" s="120"/>
      <c r="I5251" s="120"/>
      <c r="J5251" s="116"/>
      <c r="K5251" s="116"/>
      <c r="L5251" s="117"/>
      <c r="M5251" s="116"/>
      <c r="N5251" s="116"/>
      <c r="O5251" s="116"/>
      <c r="P5251" s="117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19"/>
      <c r="B5252" s="116"/>
      <c r="C5252" s="116"/>
      <c r="D5252" s="117"/>
      <c r="E5252" s="118"/>
      <c r="F5252" s="116"/>
      <c r="G5252" s="117"/>
      <c r="H5252" s="120"/>
      <c r="I5252" s="120"/>
      <c r="J5252" s="116"/>
      <c r="K5252" s="116"/>
      <c r="L5252" s="117"/>
      <c r="M5252" s="116"/>
      <c r="N5252" s="116"/>
      <c r="O5252" s="116"/>
      <c r="P5252" s="117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19"/>
      <c r="B5253" s="116"/>
      <c r="C5253" s="116"/>
      <c r="D5253" s="117"/>
      <c r="E5253" s="118"/>
      <c r="F5253" s="116"/>
      <c r="G5253" s="117"/>
      <c r="H5253" s="120"/>
      <c r="I5253" s="120"/>
      <c r="J5253" s="116"/>
      <c r="K5253" s="116"/>
      <c r="L5253" s="117"/>
      <c r="M5253" s="116"/>
      <c r="N5253" s="116"/>
      <c r="O5253" s="116"/>
      <c r="P5253" s="117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19"/>
      <c r="B5254" s="116"/>
      <c r="C5254" s="116"/>
      <c r="D5254" s="117"/>
      <c r="E5254" s="118"/>
      <c r="F5254" s="116"/>
      <c r="G5254" s="117"/>
      <c r="H5254" s="120"/>
      <c r="I5254" s="120"/>
      <c r="J5254" s="116"/>
      <c r="K5254" s="116"/>
      <c r="L5254" s="117"/>
      <c r="M5254" s="116"/>
      <c r="N5254" s="116"/>
      <c r="O5254" s="116"/>
      <c r="P5254" s="117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19"/>
      <c r="B5255" s="116"/>
      <c r="C5255" s="116"/>
      <c r="D5255" s="117"/>
      <c r="E5255" s="118"/>
      <c r="F5255" s="116"/>
      <c r="G5255" s="117"/>
      <c r="H5255" s="120"/>
      <c r="I5255" s="120"/>
      <c r="J5255" s="116"/>
      <c r="K5255" s="116"/>
      <c r="L5255" s="117"/>
      <c r="M5255" s="116"/>
      <c r="N5255" s="116"/>
      <c r="O5255" s="116"/>
      <c r="P5255" s="117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19"/>
      <c r="B5256" s="116"/>
      <c r="C5256" s="116"/>
      <c r="D5256" s="117"/>
      <c r="E5256" s="118"/>
      <c r="F5256" s="116"/>
      <c r="G5256" s="117"/>
      <c r="H5256" s="120"/>
      <c r="I5256" s="120"/>
      <c r="J5256" s="116"/>
      <c r="K5256" s="116"/>
      <c r="L5256" s="117"/>
      <c r="M5256" s="116"/>
      <c r="N5256" s="120"/>
      <c r="O5256" s="116"/>
      <c r="P5256" s="117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19"/>
      <c r="B5257" s="116"/>
      <c r="C5257" s="116"/>
      <c r="D5257" s="117"/>
      <c r="E5257" s="118"/>
      <c r="F5257" s="116"/>
      <c r="G5257" s="117"/>
      <c r="H5257" s="120"/>
      <c r="I5257" s="120"/>
      <c r="J5257" s="116"/>
      <c r="K5257" s="116"/>
      <c r="L5257" s="117"/>
      <c r="M5257" s="116"/>
      <c r="N5257" s="116"/>
      <c r="O5257" s="116"/>
      <c r="P5257" s="117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19"/>
      <c r="B5258" s="116"/>
      <c r="C5258" s="116"/>
      <c r="D5258" s="117"/>
      <c r="E5258" s="118"/>
      <c r="F5258" s="116"/>
      <c r="G5258" s="117"/>
      <c r="H5258" s="120"/>
      <c r="I5258" s="120"/>
      <c r="J5258" s="116"/>
      <c r="K5258" s="116"/>
      <c r="L5258" s="117"/>
      <c r="M5258" s="116"/>
      <c r="N5258" s="116"/>
      <c r="O5258" s="116"/>
      <c r="P5258" s="117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19"/>
      <c r="B5259" s="116"/>
      <c r="C5259" s="116"/>
      <c r="D5259" s="117"/>
      <c r="E5259" s="118"/>
      <c r="F5259" s="116"/>
      <c r="G5259" s="117"/>
      <c r="H5259" s="120"/>
      <c r="I5259" s="120"/>
      <c r="J5259" s="116"/>
      <c r="K5259" s="116"/>
      <c r="L5259" s="117"/>
      <c r="M5259" s="116"/>
      <c r="N5259" s="116"/>
      <c r="O5259" s="116"/>
      <c r="P5259" s="117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19"/>
      <c r="B5260" s="116"/>
      <c r="C5260" s="116"/>
      <c r="D5260" s="117"/>
      <c r="E5260" s="118"/>
      <c r="F5260" s="116"/>
      <c r="G5260" s="117"/>
      <c r="H5260" s="120"/>
      <c r="I5260" s="120"/>
      <c r="J5260" s="116"/>
      <c r="K5260" s="116"/>
      <c r="L5260" s="117"/>
      <c r="M5260" s="116"/>
      <c r="N5260" s="116"/>
      <c r="O5260" s="116"/>
      <c r="P5260" s="117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19"/>
      <c r="B5261" s="116"/>
      <c r="C5261" s="116"/>
      <c r="D5261" s="117"/>
      <c r="E5261" s="118"/>
      <c r="F5261" s="116"/>
      <c r="G5261" s="117"/>
      <c r="H5261" s="120"/>
      <c r="I5261" s="120"/>
      <c r="J5261" s="116"/>
      <c r="K5261" s="116"/>
      <c r="L5261" s="117"/>
      <c r="M5261" s="116"/>
      <c r="N5261" s="116"/>
      <c r="O5261" s="116"/>
      <c r="P5261" s="117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19"/>
      <c r="B5262" s="116"/>
      <c r="C5262" s="116"/>
      <c r="D5262" s="117"/>
      <c r="E5262" s="118"/>
      <c r="F5262" s="116"/>
      <c r="G5262" s="117"/>
      <c r="H5262" s="120"/>
      <c r="I5262" s="120"/>
      <c r="J5262" s="116"/>
      <c r="K5262" s="116"/>
      <c r="L5262" s="117"/>
      <c r="M5262" s="116"/>
      <c r="N5262" s="116"/>
      <c r="O5262" s="116"/>
      <c r="P5262" s="117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19"/>
      <c r="B5263" s="116"/>
      <c r="C5263" s="116"/>
      <c r="D5263" s="117"/>
      <c r="E5263" s="118"/>
      <c r="F5263" s="116"/>
      <c r="G5263" s="117"/>
      <c r="H5263" s="120"/>
      <c r="I5263" s="120"/>
      <c r="J5263" s="116"/>
      <c r="K5263" s="116"/>
      <c r="L5263" s="117"/>
      <c r="M5263" s="116"/>
      <c r="N5263" s="116"/>
      <c r="O5263" s="116"/>
      <c r="P5263" s="117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19"/>
      <c r="B5264" s="116"/>
      <c r="C5264" s="116"/>
      <c r="D5264" s="117"/>
      <c r="E5264" s="118"/>
      <c r="F5264" s="116"/>
      <c r="G5264" s="117"/>
      <c r="H5264" s="120"/>
      <c r="I5264" s="120"/>
      <c r="J5264" s="116"/>
      <c r="K5264" s="116"/>
      <c r="L5264" s="117"/>
      <c r="M5264" s="116"/>
      <c r="N5264" s="116"/>
      <c r="O5264" s="116"/>
      <c r="P5264" s="117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19"/>
      <c r="B5265" s="116"/>
      <c r="C5265" s="116"/>
      <c r="D5265" s="117"/>
      <c r="E5265" s="118"/>
      <c r="F5265" s="116"/>
      <c r="G5265" s="117"/>
      <c r="H5265" s="120"/>
      <c r="I5265" s="120"/>
      <c r="J5265" s="116"/>
      <c r="K5265" s="116"/>
      <c r="L5265" s="117"/>
      <c r="M5265" s="116"/>
      <c r="N5265" s="116"/>
      <c r="O5265" s="116"/>
      <c r="P5265" s="117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19"/>
      <c r="B5266" s="116"/>
      <c r="C5266" s="116"/>
      <c r="D5266" s="117"/>
      <c r="E5266" s="118"/>
      <c r="F5266" s="116"/>
      <c r="G5266" s="117"/>
      <c r="H5266" s="120"/>
      <c r="I5266" s="120"/>
      <c r="J5266" s="116"/>
      <c r="K5266" s="116"/>
      <c r="L5266" s="117"/>
      <c r="M5266" s="116"/>
      <c r="N5266" s="116"/>
      <c r="O5266" s="116"/>
      <c r="P5266" s="117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19"/>
      <c r="B5267" s="116"/>
      <c r="C5267" s="116"/>
      <c r="D5267" s="117"/>
      <c r="E5267" s="118"/>
      <c r="F5267" s="116"/>
      <c r="G5267" s="117"/>
      <c r="H5267" s="120"/>
      <c r="I5267" s="120"/>
      <c r="J5267" s="116"/>
      <c r="K5267" s="116"/>
      <c r="L5267" s="117"/>
      <c r="M5267" s="116"/>
      <c r="N5267" s="116"/>
      <c r="O5267" s="116"/>
      <c r="P5267" s="117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19"/>
      <c r="B5268" s="116"/>
      <c r="C5268" s="116"/>
      <c r="D5268" s="117"/>
      <c r="E5268" s="118"/>
      <c r="F5268" s="116"/>
      <c r="G5268" s="117"/>
      <c r="H5268" s="120"/>
      <c r="I5268" s="120"/>
      <c r="J5268" s="116"/>
      <c r="K5268" s="116"/>
      <c r="L5268" s="117"/>
      <c r="M5268" s="116"/>
      <c r="N5268" s="120"/>
      <c r="O5268" s="116"/>
      <c r="P5268" s="117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19"/>
      <c r="B5269" s="116"/>
      <c r="C5269" s="116"/>
      <c r="D5269" s="117"/>
      <c r="E5269" s="118"/>
      <c r="F5269" s="116"/>
      <c r="G5269" s="117"/>
      <c r="H5269" s="120"/>
      <c r="I5269" s="120"/>
      <c r="J5269" s="116"/>
      <c r="K5269" s="116"/>
      <c r="L5269" s="117"/>
      <c r="M5269" s="116"/>
      <c r="N5269" s="120"/>
      <c r="O5269" s="116"/>
      <c r="P5269" s="117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19"/>
      <c r="B5270" s="116"/>
      <c r="C5270" s="116"/>
      <c r="D5270" s="117"/>
      <c r="E5270" s="118"/>
      <c r="F5270" s="116"/>
      <c r="G5270" s="117"/>
      <c r="H5270" s="120"/>
      <c r="I5270" s="120"/>
      <c r="J5270" s="116"/>
      <c r="K5270" s="116"/>
      <c r="L5270" s="117"/>
      <c r="M5270" s="116"/>
      <c r="N5270" s="120"/>
      <c r="O5270" s="116"/>
      <c r="P5270" s="117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19"/>
      <c r="B5271" s="116"/>
      <c r="C5271" s="116"/>
      <c r="D5271" s="117"/>
      <c r="E5271" s="118"/>
      <c r="F5271" s="116"/>
      <c r="G5271" s="117"/>
      <c r="H5271" s="120"/>
      <c r="I5271" s="120"/>
      <c r="J5271" s="116"/>
      <c r="K5271" s="116"/>
      <c r="L5271" s="117"/>
      <c r="M5271" s="116"/>
      <c r="N5271" s="120"/>
      <c r="O5271" s="116"/>
      <c r="P5271" s="117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19"/>
      <c r="B5272" s="116"/>
      <c r="C5272" s="116"/>
      <c r="D5272" s="117"/>
      <c r="E5272" s="118"/>
      <c r="F5272" s="116"/>
      <c r="G5272" s="117"/>
      <c r="H5272" s="120"/>
      <c r="I5272" s="120"/>
      <c r="J5272" s="116"/>
      <c r="K5272" s="116"/>
      <c r="L5272" s="117"/>
      <c r="M5272" s="116"/>
      <c r="N5272" s="120"/>
      <c r="O5272" s="116"/>
      <c r="P5272" s="117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19"/>
      <c r="B5273" s="116"/>
      <c r="C5273" s="116"/>
      <c r="D5273" s="117"/>
      <c r="E5273" s="118"/>
      <c r="F5273" s="116"/>
      <c r="G5273" s="117"/>
      <c r="H5273" s="120"/>
      <c r="I5273" s="120"/>
      <c r="J5273" s="116"/>
      <c r="K5273" s="116"/>
      <c r="L5273" s="117"/>
      <c r="M5273" s="116"/>
      <c r="N5273" s="120"/>
      <c r="O5273" s="116"/>
      <c r="P5273" s="117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19"/>
      <c r="B5274" s="116"/>
      <c r="C5274" s="116"/>
      <c r="D5274" s="117"/>
      <c r="E5274" s="118"/>
      <c r="F5274" s="116"/>
      <c r="G5274" s="117"/>
      <c r="H5274" s="120"/>
      <c r="I5274" s="120"/>
      <c r="J5274" s="116"/>
      <c r="K5274" s="116"/>
      <c r="L5274" s="117"/>
      <c r="M5274" s="116"/>
      <c r="N5274" s="120"/>
      <c r="O5274" s="116"/>
      <c r="P5274" s="117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19"/>
      <c r="B5275" s="116"/>
      <c r="C5275" s="116"/>
      <c r="D5275" s="117"/>
      <c r="E5275" s="118"/>
      <c r="F5275" s="116"/>
      <c r="G5275" s="117"/>
      <c r="H5275" s="120"/>
      <c r="I5275" s="120"/>
      <c r="J5275" s="116"/>
      <c r="K5275" s="116"/>
      <c r="L5275" s="117"/>
      <c r="M5275" s="116"/>
      <c r="N5275" s="116"/>
      <c r="O5275" s="116"/>
      <c r="P5275" s="117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19"/>
      <c r="B5276" s="116"/>
      <c r="C5276" s="116"/>
      <c r="D5276" s="117"/>
      <c r="E5276" s="118"/>
      <c r="F5276" s="116"/>
      <c r="G5276" s="117"/>
      <c r="H5276" s="120"/>
      <c r="I5276" s="120"/>
      <c r="J5276" s="116"/>
      <c r="K5276" s="116"/>
      <c r="L5276" s="117"/>
      <c r="M5276" s="116"/>
      <c r="N5276" s="116"/>
      <c r="O5276" s="116"/>
      <c r="P5276" s="117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19"/>
      <c r="B5277" s="116"/>
      <c r="C5277" s="116"/>
      <c r="D5277" s="117"/>
      <c r="E5277" s="118"/>
      <c r="F5277" s="116"/>
      <c r="G5277" s="117"/>
      <c r="H5277" s="120"/>
      <c r="I5277" s="120"/>
      <c r="J5277" s="116"/>
      <c r="K5277" s="116"/>
      <c r="L5277" s="117"/>
      <c r="M5277" s="116"/>
      <c r="N5277" s="120"/>
      <c r="O5277" s="116"/>
      <c r="P5277" s="117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19"/>
      <c r="B5278" s="116"/>
      <c r="C5278" s="116"/>
      <c r="D5278" s="117"/>
      <c r="E5278" s="118"/>
      <c r="F5278" s="116"/>
      <c r="G5278" s="117"/>
      <c r="H5278" s="120"/>
      <c r="I5278" s="120"/>
      <c r="J5278" s="116"/>
      <c r="K5278" s="116"/>
      <c r="L5278" s="117"/>
      <c r="M5278" s="116"/>
      <c r="N5278" s="120"/>
      <c r="O5278" s="116"/>
      <c r="P5278" s="117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19"/>
      <c r="B5279" s="116"/>
      <c r="C5279" s="116"/>
      <c r="D5279" s="117"/>
      <c r="E5279" s="118"/>
      <c r="F5279" s="116"/>
      <c r="G5279" s="117"/>
      <c r="H5279" s="120"/>
      <c r="I5279" s="120"/>
      <c r="J5279" s="116"/>
      <c r="K5279" s="116"/>
      <c r="L5279" s="117"/>
      <c r="M5279" s="116"/>
      <c r="N5279" s="116"/>
      <c r="O5279" s="116"/>
      <c r="P5279" s="117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19"/>
      <c r="B5280" s="116"/>
      <c r="C5280" s="116"/>
      <c r="D5280" s="117"/>
      <c r="E5280" s="118"/>
      <c r="F5280" s="116"/>
      <c r="G5280" s="117"/>
      <c r="H5280" s="120"/>
      <c r="I5280" s="120"/>
      <c r="J5280" s="116"/>
      <c r="K5280" s="116"/>
      <c r="L5280" s="117"/>
      <c r="M5280" s="116"/>
      <c r="N5280" s="120"/>
      <c r="O5280" s="116"/>
      <c r="P5280" s="117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19"/>
      <c r="B5281" s="116"/>
      <c r="C5281" s="116"/>
      <c r="D5281" s="117"/>
      <c r="E5281" s="118"/>
      <c r="F5281" s="116"/>
      <c r="G5281" s="117"/>
      <c r="H5281" s="120"/>
      <c r="I5281" s="120"/>
      <c r="J5281" s="116"/>
      <c r="K5281" s="116"/>
      <c r="L5281" s="117"/>
      <c r="M5281" s="116"/>
      <c r="N5281" s="120"/>
      <c r="O5281" s="116"/>
      <c r="P5281" s="117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119"/>
      <c r="B5282" s="116"/>
      <c r="C5282" s="116"/>
      <c r="D5282" s="117"/>
      <c r="E5282" s="118"/>
      <c r="F5282" s="116"/>
      <c r="G5282" s="117"/>
      <c r="H5282" s="120"/>
      <c r="I5282" s="120"/>
      <c r="J5282" s="116"/>
      <c r="K5282" s="116"/>
      <c r="L5282" s="117"/>
      <c r="M5282" s="116"/>
      <c r="N5282" s="120"/>
      <c r="O5282" s="116"/>
      <c r="P5282" s="117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x14ac:dyDescent="0.25">
      <c r="A5283" s="119"/>
      <c r="B5283" s="116"/>
      <c r="C5283" s="116"/>
      <c r="D5283" s="117"/>
      <c r="E5283" s="118"/>
      <c r="F5283" s="116"/>
      <c r="G5283" s="117"/>
      <c r="H5283" s="120"/>
      <c r="I5283" s="120"/>
      <c r="J5283" s="116"/>
      <c r="K5283" s="116"/>
      <c r="L5283" s="117"/>
      <c r="M5283" s="116"/>
      <c r="N5283" s="120"/>
      <c r="O5283" s="116"/>
      <c r="P5283" s="117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x14ac:dyDescent="0.25">
      <c r="A5284" s="119"/>
      <c r="B5284" s="116"/>
      <c r="C5284" s="116"/>
      <c r="D5284" s="117"/>
      <c r="E5284" s="118"/>
      <c r="F5284" s="116"/>
      <c r="G5284" s="117"/>
      <c r="H5284" s="120"/>
      <c r="I5284" s="120"/>
      <c r="J5284" s="116"/>
      <c r="K5284" s="116"/>
      <c r="L5284" s="117"/>
      <c r="M5284" s="116"/>
      <c r="N5284" s="120"/>
      <c r="O5284" s="116"/>
      <c r="P5284" s="117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x14ac:dyDescent="0.25">
      <c r="A5285" s="119"/>
      <c r="B5285" s="116"/>
      <c r="C5285" s="116"/>
      <c r="D5285" s="117"/>
      <c r="E5285" s="118"/>
      <c r="F5285" s="116"/>
      <c r="G5285" s="117"/>
      <c r="H5285" s="120"/>
      <c r="I5285" s="120"/>
      <c r="J5285" s="116"/>
      <c r="K5285" s="116"/>
      <c r="L5285" s="117"/>
      <c r="M5285" s="116"/>
      <c r="N5285" s="120"/>
      <c r="O5285" s="116"/>
      <c r="P5285" s="117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x14ac:dyDescent="0.25">
      <c r="A5286" s="119"/>
      <c r="B5286" s="116"/>
      <c r="C5286" s="116"/>
      <c r="D5286" s="117"/>
      <c r="E5286" s="118"/>
      <c r="F5286" s="116"/>
      <c r="G5286" s="117"/>
      <c r="H5286" s="120"/>
      <c r="I5286" s="120"/>
      <c r="J5286" s="116"/>
      <c r="K5286" s="116"/>
      <c r="L5286" s="117"/>
      <c r="M5286" s="116"/>
      <c r="N5286" s="120"/>
      <c r="O5286" s="116"/>
      <c r="P5286" s="117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x14ac:dyDescent="0.25">
      <c r="A5287" s="119"/>
      <c r="B5287" s="116"/>
      <c r="C5287" s="116"/>
      <c r="D5287" s="117"/>
      <c r="E5287" s="118"/>
      <c r="F5287" s="116"/>
      <c r="G5287" s="117"/>
      <c r="H5287" s="120"/>
      <c r="I5287" s="120"/>
      <c r="J5287" s="116"/>
      <c r="K5287" s="116"/>
      <c r="L5287" s="117"/>
      <c r="M5287" s="116"/>
      <c r="N5287" s="120"/>
      <c r="O5287" s="116"/>
      <c r="P5287" s="117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x14ac:dyDescent="0.25">
      <c r="A5288" s="119"/>
      <c r="B5288" s="116"/>
      <c r="C5288" s="116"/>
      <c r="D5288" s="117"/>
      <c r="E5288" s="118"/>
      <c r="F5288" s="116"/>
      <c r="G5288" s="117"/>
      <c r="H5288" s="120"/>
      <c r="I5288" s="120"/>
      <c r="J5288" s="116"/>
      <c r="K5288" s="116"/>
      <c r="L5288" s="117"/>
      <c r="M5288" s="116"/>
      <c r="N5288" s="120"/>
      <c r="O5288" s="116"/>
      <c r="P5288" s="117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x14ac:dyDescent="0.25">
      <c r="A5289" s="119"/>
      <c r="B5289" s="116"/>
      <c r="C5289" s="116"/>
      <c r="D5289" s="117"/>
      <c r="E5289" s="118"/>
      <c r="F5289" s="116"/>
      <c r="G5289" s="117"/>
      <c r="H5289" s="120"/>
      <c r="I5289" s="120"/>
      <c r="J5289" s="116"/>
      <c r="K5289" s="116"/>
      <c r="L5289" s="117"/>
      <c r="M5289" s="116"/>
      <c r="N5289" s="116"/>
      <c r="O5289" s="116"/>
      <c r="P5289" s="117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x14ac:dyDescent="0.25">
      <c r="A5290" s="119"/>
      <c r="B5290" s="116"/>
      <c r="C5290" s="116"/>
      <c r="D5290" s="117"/>
      <c r="E5290" s="118"/>
      <c r="F5290" s="116"/>
      <c r="G5290" s="117"/>
      <c r="H5290" s="120"/>
      <c r="I5290" s="120"/>
      <c r="J5290" s="116"/>
      <c r="K5290" s="116"/>
      <c r="L5290" s="117"/>
      <c r="M5290" s="116"/>
      <c r="N5290" s="116"/>
      <c r="O5290" s="116"/>
      <c r="P5290" s="117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x14ac:dyDescent="0.25">
      <c r="A5291" s="119"/>
      <c r="B5291" s="116"/>
      <c r="C5291" s="116"/>
      <c r="D5291" s="117"/>
      <c r="E5291" s="118"/>
      <c r="F5291" s="116"/>
      <c r="G5291" s="117"/>
      <c r="H5291" s="120"/>
      <c r="I5291" s="120"/>
      <c r="J5291" s="116"/>
      <c r="K5291" s="116"/>
      <c r="L5291" s="117"/>
      <c r="M5291" s="116"/>
      <c r="N5291" s="116"/>
      <c r="O5291" s="116"/>
      <c r="P5291" s="117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x14ac:dyDescent="0.25">
      <c r="A5292" s="119"/>
      <c r="B5292" s="116"/>
      <c r="C5292" s="116"/>
      <c r="D5292" s="117"/>
      <c r="E5292" s="118"/>
      <c r="F5292" s="116"/>
      <c r="G5292" s="117"/>
      <c r="H5292" s="120"/>
      <c r="I5292" s="120"/>
      <c r="J5292" s="116"/>
      <c r="K5292" s="116"/>
      <c r="L5292" s="117"/>
      <c r="M5292" s="116"/>
      <c r="N5292" s="116"/>
      <c r="O5292" s="116"/>
      <c r="P5292" s="117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x14ac:dyDescent="0.25">
      <c r="A5293" s="119"/>
      <c r="B5293" s="116"/>
      <c r="C5293" s="116"/>
      <c r="D5293" s="117"/>
      <c r="E5293" s="118"/>
      <c r="F5293" s="116"/>
      <c r="G5293" s="117"/>
      <c r="H5293" s="120"/>
      <c r="I5293" s="120"/>
      <c r="J5293" s="116"/>
      <c r="K5293" s="116"/>
      <c r="L5293" s="117"/>
      <c r="M5293" s="116"/>
      <c r="N5293" s="116"/>
      <c r="O5293" s="116"/>
      <c r="P5293" s="117"/>
      <c r="Q5293" s="31">
        <f t="shared" ref="Q5293:Q5356" si="166">IFERROR(VALUE(LEFT($J5293,2))*60+VALUE(MID($J5293,4,2)),9999)</f>
        <v>9999</v>
      </c>
      <c r="R5293" s="31" t="str">
        <f t="shared" ref="R5293:R5356" si="167">IFERROR(VALUE(LEFT($K5293,2))*60+VALUE(MID($K5293,4,2)),"")</f>
        <v/>
      </c>
      <c r="S5293" s="29">
        <f>IF($Q5293&lt;Parâmetros!$E$19,$G5293-1,$G5293)</f>
        <v>0</v>
      </c>
    </row>
    <row r="5294" spans="1:19" x14ac:dyDescent="0.25">
      <c r="A5294" s="119"/>
      <c r="B5294" s="116"/>
      <c r="C5294" s="116"/>
      <c r="D5294" s="117"/>
      <c r="E5294" s="118"/>
      <c r="F5294" s="116"/>
      <c r="G5294" s="117"/>
      <c r="H5294" s="120"/>
      <c r="I5294" s="120"/>
      <c r="J5294" s="116"/>
      <c r="K5294" s="116"/>
      <c r="L5294" s="117"/>
      <c r="M5294" s="116"/>
      <c r="N5294" s="120"/>
      <c r="O5294" s="116"/>
      <c r="P5294" s="117"/>
      <c r="Q5294" s="31">
        <f t="shared" si="166"/>
        <v>9999</v>
      </c>
      <c r="R5294" s="31" t="str">
        <f t="shared" si="167"/>
        <v/>
      </c>
      <c r="S5294" s="29">
        <f>IF($Q5294&lt;Parâmetros!$E$19,$G5294-1,$G5294)</f>
        <v>0</v>
      </c>
    </row>
    <row r="5295" spans="1:19" x14ac:dyDescent="0.25">
      <c r="A5295" s="119"/>
      <c r="B5295" s="116"/>
      <c r="C5295" s="116"/>
      <c r="D5295" s="117"/>
      <c r="E5295" s="118"/>
      <c r="F5295" s="116"/>
      <c r="G5295" s="117"/>
      <c r="H5295" s="120"/>
      <c r="I5295" s="120"/>
      <c r="J5295" s="116"/>
      <c r="K5295" s="116"/>
      <c r="L5295" s="117"/>
      <c r="M5295" s="116"/>
      <c r="N5295" s="120"/>
      <c r="O5295" s="116"/>
      <c r="P5295" s="117"/>
      <c r="Q5295" s="31">
        <f t="shared" si="166"/>
        <v>9999</v>
      </c>
      <c r="R5295" s="31" t="str">
        <f t="shared" si="167"/>
        <v/>
      </c>
      <c r="S5295" s="29">
        <f>IF($Q5295&lt;Parâmetros!$E$19,$G5295-1,$G5295)</f>
        <v>0</v>
      </c>
    </row>
    <row r="5296" spans="1:19" x14ac:dyDescent="0.25">
      <c r="A5296" s="119"/>
      <c r="B5296" s="116"/>
      <c r="C5296" s="116"/>
      <c r="D5296" s="117"/>
      <c r="E5296" s="118"/>
      <c r="F5296" s="116"/>
      <c r="G5296" s="117"/>
      <c r="H5296" s="120"/>
      <c r="I5296" s="120"/>
      <c r="J5296" s="116"/>
      <c r="K5296" s="116"/>
      <c r="L5296" s="117"/>
      <c r="M5296" s="116"/>
      <c r="N5296" s="120"/>
      <c r="O5296" s="116"/>
      <c r="P5296" s="117"/>
      <c r="Q5296" s="31">
        <f t="shared" si="166"/>
        <v>9999</v>
      </c>
      <c r="R5296" s="31" t="str">
        <f t="shared" si="167"/>
        <v/>
      </c>
      <c r="S5296" s="29">
        <f>IF($Q5296&lt;Parâmetros!$E$19,$G5296-1,$G5296)</f>
        <v>0</v>
      </c>
    </row>
    <row r="5297" spans="1:19" x14ac:dyDescent="0.25">
      <c r="A5297" s="119"/>
      <c r="B5297" s="116"/>
      <c r="C5297" s="116"/>
      <c r="D5297" s="117"/>
      <c r="E5297" s="118"/>
      <c r="F5297" s="116"/>
      <c r="G5297" s="117"/>
      <c r="H5297" s="120"/>
      <c r="I5297" s="120"/>
      <c r="J5297" s="116"/>
      <c r="K5297" s="116"/>
      <c r="L5297" s="117"/>
      <c r="M5297" s="116"/>
      <c r="N5297" s="120"/>
      <c r="O5297" s="116"/>
      <c r="P5297" s="117"/>
      <c r="Q5297" s="31">
        <f t="shared" si="166"/>
        <v>9999</v>
      </c>
      <c r="R5297" s="31" t="str">
        <f t="shared" si="167"/>
        <v/>
      </c>
      <c r="S5297" s="29">
        <f>IF($Q5297&lt;Parâmetros!$E$19,$G5297-1,$G5297)</f>
        <v>0</v>
      </c>
    </row>
    <row r="5298" spans="1:19" x14ac:dyDescent="0.25">
      <c r="A5298" s="119"/>
      <c r="B5298" s="116"/>
      <c r="C5298" s="116"/>
      <c r="D5298" s="117"/>
      <c r="E5298" s="118"/>
      <c r="F5298" s="116"/>
      <c r="G5298" s="117"/>
      <c r="H5298" s="120"/>
      <c r="I5298" s="120"/>
      <c r="J5298" s="116"/>
      <c r="K5298" s="116"/>
      <c r="L5298" s="117"/>
      <c r="M5298" s="116"/>
      <c r="N5298" s="120"/>
      <c r="O5298" s="116"/>
      <c r="P5298" s="117"/>
      <c r="Q5298" s="31">
        <f t="shared" si="166"/>
        <v>9999</v>
      </c>
      <c r="R5298" s="31" t="str">
        <f t="shared" si="167"/>
        <v/>
      </c>
      <c r="S5298" s="29">
        <f>IF($Q5298&lt;Parâmetros!$E$19,$G5298-1,$G5298)</f>
        <v>0</v>
      </c>
    </row>
    <row r="5299" spans="1:19" x14ac:dyDescent="0.25">
      <c r="A5299" s="119"/>
      <c r="B5299" s="116"/>
      <c r="C5299" s="116"/>
      <c r="D5299" s="117"/>
      <c r="E5299" s="118"/>
      <c r="F5299" s="116"/>
      <c r="G5299" s="117"/>
      <c r="H5299" s="120"/>
      <c r="I5299" s="120"/>
      <c r="J5299" s="116"/>
      <c r="K5299" s="116"/>
      <c r="L5299" s="117"/>
      <c r="M5299" s="116"/>
      <c r="N5299" s="120"/>
      <c r="O5299" s="116"/>
      <c r="P5299" s="117"/>
      <c r="Q5299" s="31">
        <f t="shared" si="166"/>
        <v>9999</v>
      </c>
      <c r="R5299" s="31" t="str">
        <f t="shared" si="167"/>
        <v/>
      </c>
      <c r="S5299" s="29">
        <f>IF($Q5299&lt;Parâmetros!$E$19,$G5299-1,$G5299)</f>
        <v>0</v>
      </c>
    </row>
    <row r="5300" spans="1:19" x14ac:dyDescent="0.25">
      <c r="A5300" s="119"/>
      <c r="B5300" s="116"/>
      <c r="C5300" s="116"/>
      <c r="D5300" s="117"/>
      <c r="E5300" s="118"/>
      <c r="F5300" s="116"/>
      <c r="G5300" s="117"/>
      <c r="H5300" s="120"/>
      <c r="I5300" s="120"/>
      <c r="J5300" s="116"/>
      <c r="K5300" s="116"/>
      <c r="L5300" s="117"/>
      <c r="M5300" s="116"/>
      <c r="N5300" s="120"/>
      <c r="O5300" s="116"/>
      <c r="P5300" s="117"/>
      <c r="Q5300" s="31">
        <f t="shared" si="166"/>
        <v>9999</v>
      </c>
      <c r="R5300" s="31" t="str">
        <f t="shared" si="167"/>
        <v/>
      </c>
      <c r="S5300" s="29">
        <f>IF($Q5300&lt;Parâmetros!$E$19,$G5300-1,$G5300)</f>
        <v>0</v>
      </c>
    </row>
    <row r="5301" spans="1:19" x14ac:dyDescent="0.25">
      <c r="A5301" s="119"/>
      <c r="B5301" s="116"/>
      <c r="C5301" s="116"/>
      <c r="D5301" s="117"/>
      <c r="E5301" s="118"/>
      <c r="F5301" s="116"/>
      <c r="G5301" s="117"/>
      <c r="H5301" s="120"/>
      <c r="I5301" s="120"/>
      <c r="J5301" s="116"/>
      <c r="K5301" s="116"/>
      <c r="L5301" s="117"/>
      <c r="M5301" s="116"/>
      <c r="N5301" s="116"/>
      <c r="O5301" s="116"/>
      <c r="P5301" s="117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119"/>
      <c r="B5302" s="116"/>
      <c r="C5302" s="116"/>
      <c r="D5302" s="117"/>
      <c r="E5302" s="118"/>
      <c r="F5302" s="116"/>
      <c r="G5302" s="117"/>
      <c r="H5302" s="120"/>
      <c r="I5302" s="120"/>
      <c r="J5302" s="116"/>
      <c r="K5302" s="116"/>
      <c r="L5302" s="117"/>
      <c r="M5302" s="116"/>
      <c r="N5302" s="116"/>
      <c r="O5302" s="116"/>
      <c r="P5302" s="117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119"/>
      <c r="B5303" s="116"/>
      <c r="C5303" s="116"/>
      <c r="D5303" s="117"/>
      <c r="E5303" s="118"/>
      <c r="F5303" s="116"/>
      <c r="G5303" s="117"/>
      <c r="H5303" s="120"/>
      <c r="I5303" s="120"/>
      <c r="J5303" s="116"/>
      <c r="K5303" s="116"/>
      <c r="L5303" s="117"/>
      <c r="M5303" s="116"/>
      <c r="N5303" s="116"/>
      <c r="O5303" s="116"/>
      <c r="P5303" s="117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119"/>
      <c r="B5304" s="116"/>
      <c r="C5304" s="116"/>
      <c r="D5304" s="117"/>
      <c r="E5304" s="118"/>
      <c r="F5304" s="116"/>
      <c r="G5304" s="117"/>
      <c r="H5304" s="120"/>
      <c r="I5304" s="120"/>
      <c r="J5304" s="116"/>
      <c r="K5304" s="116"/>
      <c r="L5304" s="117"/>
      <c r="M5304" s="116"/>
      <c r="N5304" s="116"/>
      <c r="O5304" s="116"/>
      <c r="P5304" s="117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119"/>
      <c r="B5305" s="116"/>
      <c r="C5305" s="116"/>
      <c r="D5305" s="117"/>
      <c r="E5305" s="118"/>
      <c r="F5305" s="116"/>
      <c r="G5305" s="117"/>
      <c r="H5305" s="120"/>
      <c r="I5305" s="120"/>
      <c r="J5305" s="116"/>
      <c r="K5305" s="116"/>
      <c r="L5305" s="117"/>
      <c r="M5305" s="116"/>
      <c r="N5305" s="116"/>
      <c r="O5305" s="116"/>
      <c r="P5305" s="117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119"/>
      <c r="B5306" s="116"/>
      <c r="C5306" s="116"/>
      <c r="D5306" s="117"/>
      <c r="E5306" s="118"/>
      <c r="F5306" s="116"/>
      <c r="G5306" s="117"/>
      <c r="H5306" s="120"/>
      <c r="I5306" s="120"/>
      <c r="J5306" s="116"/>
      <c r="K5306" s="116"/>
      <c r="L5306" s="117"/>
      <c r="M5306" s="116"/>
      <c r="N5306" s="116"/>
      <c r="O5306" s="116"/>
      <c r="P5306" s="117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119"/>
      <c r="B5307" s="116"/>
      <c r="C5307" s="116"/>
      <c r="D5307" s="117"/>
      <c r="E5307" s="118"/>
      <c r="F5307" s="116"/>
      <c r="G5307" s="117"/>
      <c r="H5307" s="120"/>
      <c r="I5307" s="120"/>
      <c r="J5307" s="116"/>
      <c r="K5307" s="116"/>
      <c r="L5307" s="117"/>
      <c r="M5307" s="116"/>
      <c r="N5307" s="116"/>
      <c r="O5307" s="116"/>
      <c r="P5307" s="117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119"/>
      <c r="B5308" s="116"/>
      <c r="C5308" s="116"/>
      <c r="D5308" s="117"/>
      <c r="E5308" s="118"/>
      <c r="F5308" s="116"/>
      <c r="G5308" s="117"/>
      <c r="H5308" s="120"/>
      <c r="I5308" s="120"/>
      <c r="J5308" s="116"/>
      <c r="K5308" s="116"/>
      <c r="L5308" s="117"/>
      <c r="M5308" s="116"/>
      <c r="N5308" s="120"/>
      <c r="O5308" s="116"/>
      <c r="P5308" s="117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119"/>
      <c r="B5309" s="116"/>
      <c r="C5309" s="116"/>
      <c r="D5309" s="117"/>
      <c r="E5309" s="118"/>
      <c r="F5309" s="116"/>
      <c r="G5309" s="117"/>
      <c r="H5309" s="120"/>
      <c r="I5309" s="120"/>
      <c r="J5309" s="116"/>
      <c r="K5309" s="116"/>
      <c r="L5309" s="117"/>
      <c r="M5309" s="116"/>
      <c r="N5309" s="116"/>
      <c r="O5309" s="116"/>
      <c r="P5309" s="117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119"/>
      <c r="B5310" s="116"/>
      <c r="C5310" s="116"/>
      <c r="D5310" s="117"/>
      <c r="E5310" s="118"/>
      <c r="F5310" s="116"/>
      <c r="G5310" s="117"/>
      <c r="H5310" s="120"/>
      <c r="I5310" s="120"/>
      <c r="J5310" s="116"/>
      <c r="K5310" s="116"/>
      <c r="L5310" s="117"/>
      <c r="M5310" s="116"/>
      <c r="N5310" s="116"/>
      <c r="O5310" s="116"/>
      <c r="P5310" s="117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119"/>
      <c r="B5311" s="116"/>
      <c r="C5311" s="116"/>
      <c r="D5311" s="117"/>
      <c r="E5311" s="118"/>
      <c r="F5311" s="116"/>
      <c r="G5311" s="117"/>
      <c r="H5311" s="120"/>
      <c r="I5311" s="120"/>
      <c r="J5311" s="116"/>
      <c r="K5311" s="116"/>
      <c r="L5311" s="117"/>
      <c r="M5311" s="116"/>
      <c r="N5311" s="116"/>
      <c r="O5311" s="116"/>
      <c r="P5311" s="117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19"/>
      <c r="B5312" s="116"/>
      <c r="C5312" s="116"/>
      <c r="D5312" s="117"/>
      <c r="E5312" s="118"/>
      <c r="F5312" s="116"/>
      <c r="G5312" s="117"/>
      <c r="H5312" s="120"/>
      <c r="I5312" s="120"/>
      <c r="J5312" s="116"/>
      <c r="K5312" s="116"/>
      <c r="L5312" s="117"/>
      <c r="M5312" s="116"/>
      <c r="N5312" s="116"/>
      <c r="O5312" s="116"/>
      <c r="P5312" s="117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19"/>
      <c r="B5313" s="116"/>
      <c r="C5313" s="116"/>
      <c r="D5313" s="117"/>
      <c r="E5313" s="118"/>
      <c r="F5313" s="116"/>
      <c r="G5313" s="117"/>
      <c r="H5313" s="120"/>
      <c r="I5313" s="120"/>
      <c r="J5313" s="116"/>
      <c r="K5313" s="116"/>
      <c r="L5313" s="117"/>
      <c r="M5313" s="116"/>
      <c r="N5313" s="116"/>
      <c r="O5313" s="116"/>
      <c r="P5313" s="117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19"/>
      <c r="B5314" s="116"/>
      <c r="C5314" s="116"/>
      <c r="D5314" s="117"/>
      <c r="E5314" s="118"/>
      <c r="F5314" s="116"/>
      <c r="G5314" s="117"/>
      <c r="H5314" s="120"/>
      <c r="I5314" s="120"/>
      <c r="J5314" s="116"/>
      <c r="K5314" s="116"/>
      <c r="L5314" s="117"/>
      <c r="M5314" s="116"/>
      <c r="N5314" s="116"/>
      <c r="O5314" s="116"/>
      <c r="P5314" s="117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19"/>
      <c r="B5315" s="116"/>
      <c r="C5315" s="116"/>
      <c r="D5315" s="117"/>
      <c r="E5315" s="118"/>
      <c r="F5315" s="116"/>
      <c r="G5315" s="117"/>
      <c r="H5315" s="120"/>
      <c r="I5315" s="120"/>
      <c r="J5315" s="116"/>
      <c r="K5315" s="116"/>
      <c r="L5315" s="117"/>
      <c r="M5315" s="116"/>
      <c r="N5315" s="116"/>
      <c r="O5315" s="116"/>
      <c r="P5315" s="117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19"/>
      <c r="B5316" s="116"/>
      <c r="C5316" s="116"/>
      <c r="D5316" s="117"/>
      <c r="E5316" s="118"/>
      <c r="F5316" s="116"/>
      <c r="G5316" s="117"/>
      <c r="H5316" s="120"/>
      <c r="I5316" s="120"/>
      <c r="J5316" s="116"/>
      <c r="K5316" s="116"/>
      <c r="L5316" s="117"/>
      <c r="M5316" s="116"/>
      <c r="N5316" s="116"/>
      <c r="O5316" s="116"/>
      <c r="P5316" s="117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19"/>
      <c r="B5317" s="116"/>
      <c r="C5317" s="116"/>
      <c r="D5317" s="117"/>
      <c r="E5317" s="118"/>
      <c r="F5317" s="116"/>
      <c r="G5317" s="117"/>
      <c r="H5317" s="120"/>
      <c r="I5317" s="120"/>
      <c r="J5317" s="116"/>
      <c r="K5317" s="116"/>
      <c r="L5317" s="117"/>
      <c r="M5317" s="116"/>
      <c r="N5317" s="116"/>
      <c r="O5317" s="116"/>
      <c r="P5317" s="117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19"/>
      <c r="B5318" s="116"/>
      <c r="C5318" s="116"/>
      <c r="D5318" s="117"/>
      <c r="E5318" s="118"/>
      <c r="F5318" s="116"/>
      <c r="G5318" s="117"/>
      <c r="H5318" s="120"/>
      <c r="I5318" s="120"/>
      <c r="J5318" s="116"/>
      <c r="K5318" s="116"/>
      <c r="L5318" s="117"/>
      <c r="M5318" s="116"/>
      <c r="N5318" s="120"/>
      <c r="O5318" s="116"/>
      <c r="P5318" s="117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19"/>
      <c r="B5319" s="116"/>
      <c r="C5319" s="116"/>
      <c r="D5319" s="117"/>
      <c r="E5319" s="118"/>
      <c r="F5319" s="116"/>
      <c r="G5319" s="117"/>
      <c r="H5319" s="120"/>
      <c r="I5319" s="120"/>
      <c r="J5319" s="116"/>
      <c r="K5319" s="116"/>
      <c r="L5319" s="117"/>
      <c r="M5319" s="116"/>
      <c r="N5319" s="120"/>
      <c r="O5319" s="116"/>
      <c r="P5319" s="117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19"/>
      <c r="B5320" s="116"/>
      <c r="C5320" s="116"/>
      <c r="D5320" s="117"/>
      <c r="E5320" s="118"/>
      <c r="F5320" s="116"/>
      <c r="G5320" s="117"/>
      <c r="H5320" s="120"/>
      <c r="I5320" s="120"/>
      <c r="J5320" s="116"/>
      <c r="K5320" s="116"/>
      <c r="L5320" s="117"/>
      <c r="M5320" s="116"/>
      <c r="N5320" s="120"/>
      <c r="O5320" s="116"/>
      <c r="P5320" s="117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19"/>
      <c r="B5321" s="116"/>
      <c r="C5321" s="116"/>
      <c r="D5321" s="117"/>
      <c r="E5321" s="118"/>
      <c r="F5321" s="116"/>
      <c r="G5321" s="117"/>
      <c r="H5321" s="120"/>
      <c r="I5321" s="120"/>
      <c r="J5321" s="116"/>
      <c r="K5321" s="116"/>
      <c r="L5321" s="117"/>
      <c r="M5321" s="116"/>
      <c r="N5321" s="120"/>
      <c r="O5321" s="116"/>
      <c r="P5321" s="117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19"/>
      <c r="B5322" s="116"/>
      <c r="C5322" s="116"/>
      <c r="D5322" s="117"/>
      <c r="E5322" s="118"/>
      <c r="F5322" s="116"/>
      <c r="G5322" s="117"/>
      <c r="H5322" s="120"/>
      <c r="I5322" s="120"/>
      <c r="J5322" s="116"/>
      <c r="K5322" s="116"/>
      <c r="L5322" s="117"/>
      <c r="M5322" s="116"/>
      <c r="N5322" s="116"/>
      <c r="O5322" s="116"/>
      <c r="P5322" s="117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19"/>
      <c r="B5323" s="116"/>
      <c r="C5323" s="116"/>
      <c r="D5323" s="117"/>
      <c r="E5323" s="118"/>
      <c r="F5323" s="116"/>
      <c r="G5323" s="117"/>
      <c r="H5323" s="120"/>
      <c r="I5323" s="120"/>
      <c r="J5323" s="116"/>
      <c r="K5323" s="116"/>
      <c r="L5323" s="117"/>
      <c r="M5323" s="116"/>
      <c r="N5323" s="116"/>
      <c r="O5323" s="116"/>
      <c r="P5323" s="117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19"/>
      <c r="B5324" s="116"/>
      <c r="C5324" s="116"/>
      <c r="D5324" s="117"/>
      <c r="E5324" s="118"/>
      <c r="F5324" s="116"/>
      <c r="G5324" s="117"/>
      <c r="H5324" s="120"/>
      <c r="I5324" s="120"/>
      <c r="J5324" s="116"/>
      <c r="K5324" s="116"/>
      <c r="L5324" s="117"/>
      <c r="M5324" s="116"/>
      <c r="N5324" s="116"/>
      <c r="O5324" s="116"/>
      <c r="P5324" s="117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19"/>
      <c r="B5325" s="116"/>
      <c r="C5325" s="116"/>
      <c r="D5325" s="117"/>
      <c r="E5325" s="118"/>
      <c r="F5325" s="116"/>
      <c r="G5325" s="117"/>
      <c r="H5325" s="120"/>
      <c r="I5325" s="120"/>
      <c r="J5325" s="116"/>
      <c r="K5325" s="116"/>
      <c r="L5325" s="117"/>
      <c r="M5325" s="116"/>
      <c r="N5325" s="116"/>
      <c r="O5325" s="116"/>
      <c r="P5325" s="117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19"/>
      <c r="B5326" s="116"/>
      <c r="C5326" s="116"/>
      <c r="D5326" s="117"/>
      <c r="E5326" s="118"/>
      <c r="F5326" s="116"/>
      <c r="G5326" s="117"/>
      <c r="H5326" s="120"/>
      <c r="I5326" s="120"/>
      <c r="J5326" s="116"/>
      <c r="K5326" s="116"/>
      <c r="L5326" s="117"/>
      <c r="M5326" s="116"/>
      <c r="N5326" s="116"/>
      <c r="O5326" s="116"/>
      <c r="P5326" s="117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19"/>
      <c r="B5327" s="116"/>
      <c r="C5327" s="116"/>
      <c r="D5327" s="117"/>
      <c r="E5327" s="118"/>
      <c r="F5327" s="116"/>
      <c r="G5327" s="117"/>
      <c r="H5327" s="120"/>
      <c r="I5327" s="120"/>
      <c r="J5327" s="116"/>
      <c r="K5327" s="116"/>
      <c r="L5327" s="117"/>
      <c r="M5327" s="116"/>
      <c r="N5327" s="116"/>
      <c r="O5327" s="116"/>
      <c r="P5327" s="117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19"/>
      <c r="B5328" s="116"/>
      <c r="C5328" s="116"/>
      <c r="D5328" s="117"/>
      <c r="E5328" s="118"/>
      <c r="F5328" s="116"/>
      <c r="G5328" s="117"/>
      <c r="H5328" s="120"/>
      <c r="I5328" s="120"/>
      <c r="J5328" s="116"/>
      <c r="K5328" s="116"/>
      <c r="L5328" s="117"/>
      <c r="M5328" s="116"/>
      <c r="N5328" s="116"/>
      <c r="O5328" s="116"/>
      <c r="P5328" s="117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19"/>
      <c r="B5329" s="116"/>
      <c r="C5329" s="116"/>
      <c r="D5329" s="117"/>
      <c r="E5329" s="118"/>
      <c r="F5329" s="116"/>
      <c r="G5329" s="117"/>
      <c r="H5329" s="120"/>
      <c r="I5329" s="120"/>
      <c r="J5329" s="116"/>
      <c r="K5329" s="116"/>
      <c r="L5329" s="117"/>
      <c r="M5329" s="116"/>
      <c r="N5329" s="116"/>
      <c r="O5329" s="116"/>
      <c r="P5329" s="117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19"/>
      <c r="B5330" s="116"/>
      <c r="C5330" s="116"/>
      <c r="D5330" s="117"/>
      <c r="E5330" s="118"/>
      <c r="F5330" s="116"/>
      <c r="G5330" s="117"/>
      <c r="H5330" s="120"/>
      <c r="I5330" s="120"/>
      <c r="J5330" s="116"/>
      <c r="K5330" s="116"/>
      <c r="L5330" s="117"/>
      <c r="M5330" s="116"/>
      <c r="N5330" s="116"/>
      <c r="O5330" s="116"/>
      <c r="P5330" s="117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19"/>
      <c r="B5331" s="116"/>
      <c r="C5331" s="116"/>
      <c r="D5331" s="117"/>
      <c r="E5331" s="118"/>
      <c r="F5331" s="116"/>
      <c r="G5331" s="117"/>
      <c r="H5331" s="120"/>
      <c r="I5331" s="120"/>
      <c r="J5331" s="116"/>
      <c r="K5331" s="116"/>
      <c r="L5331" s="117"/>
      <c r="M5331" s="116"/>
      <c r="N5331" s="116"/>
      <c r="O5331" s="116"/>
      <c r="P5331" s="117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19"/>
      <c r="B5332" s="116"/>
      <c r="C5332" s="116"/>
      <c r="D5332" s="117"/>
      <c r="E5332" s="118"/>
      <c r="F5332" s="116"/>
      <c r="G5332" s="117"/>
      <c r="H5332" s="120"/>
      <c r="I5332" s="120"/>
      <c r="J5332" s="116"/>
      <c r="K5332" s="116"/>
      <c r="L5332" s="117"/>
      <c r="M5332" s="116"/>
      <c r="N5332" s="116"/>
      <c r="O5332" s="116"/>
      <c r="P5332" s="117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19"/>
      <c r="B5333" s="116"/>
      <c r="C5333" s="116"/>
      <c r="D5333" s="117"/>
      <c r="E5333" s="118"/>
      <c r="F5333" s="116"/>
      <c r="G5333" s="117"/>
      <c r="H5333" s="120"/>
      <c r="I5333" s="120"/>
      <c r="J5333" s="116"/>
      <c r="K5333" s="116"/>
      <c r="L5333" s="117"/>
      <c r="M5333" s="116"/>
      <c r="N5333" s="116"/>
      <c r="O5333" s="116"/>
      <c r="P5333" s="117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19"/>
      <c r="B5334" s="116"/>
      <c r="C5334" s="116"/>
      <c r="D5334" s="117"/>
      <c r="E5334" s="118"/>
      <c r="F5334" s="116"/>
      <c r="G5334" s="117"/>
      <c r="H5334" s="120"/>
      <c r="I5334" s="120"/>
      <c r="J5334" s="116"/>
      <c r="K5334" s="116"/>
      <c r="L5334" s="117"/>
      <c r="M5334" s="116"/>
      <c r="N5334" s="116"/>
      <c r="O5334" s="116"/>
      <c r="P5334" s="117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19"/>
      <c r="B5335" s="116"/>
      <c r="C5335" s="116"/>
      <c r="D5335" s="117"/>
      <c r="E5335" s="118"/>
      <c r="F5335" s="116"/>
      <c r="G5335" s="117"/>
      <c r="H5335" s="120"/>
      <c r="I5335" s="120"/>
      <c r="J5335" s="116"/>
      <c r="K5335" s="116"/>
      <c r="L5335" s="117"/>
      <c r="M5335" s="116"/>
      <c r="N5335" s="116"/>
      <c r="O5335" s="116"/>
      <c r="P5335" s="117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19"/>
      <c r="B5336" s="116"/>
      <c r="C5336" s="116"/>
      <c r="D5336" s="117"/>
      <c r="E5336" s="118"/>
      <c r="F5336" s="116"/>
      <c r="G5336" s="117"/>
      <c r="H5336" s="120"/>
      <c r="I5336" s="120"/>
      <c r="J5336" s="116"/>
      <c r="K5336" s="116"/>
      <c r="L5336" s="117"/>
      <c r="M5336" s="116"/>
      <c r="N5336" s="116"/>
      <c r="O5336" s="116"/>
      <c r="P5336" s="117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19"/>
      <c r="B5337" s="116"/>
      <c r="C5337" s="116"/>
      <c r="D5337" s="117"/>
      <c r="E5337" s="118"/>
      <c r="F5337" s="116"/>
      <c r="G5337" s="117"/>
      <c r="H5337" s="120"/>
      <c r="I5337" s="120"/>
      <c r="J5337" s="116"/>
      <c r="K5337" s="116"/>
      <c r="L5337" s="117"/>
      <c r="M5337" s="116"/>
      <c r="N5337" s="116"/>
      <c r="O5337" s="116"/>
      <c r="P5337" s="117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19"/>
      <c r="B5338" s="116"/>
      <c r="C5338" s="116"/>
      <c r="D5338" s="117"/>
      <c r="E5338" s="118"/>
      <c r="F5338" s="116"/>
      <c r="G5338" s="117"/>
      <c r="H5338" s="120"/>
      <c r="I5338" s="120"/>
      <c r="J5338" s="116"/>
      <c r="K5338" s="116"/>
      <c r="L5338" s="117"/>
      <c r="M5338" s="116"/>
      <c r="N5338" s="116"/>
      <c r="O5338" s="116"/>
      <c r="P5338" s="117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19"/>
      <c r="B5339" s="116"/>
      <c r="C5339" s="116"/>
      <c r="D5339" s="117"/>
      <c r="E5339" s="118"/>
      <c r="F5339" s="116"/>
      <c r="G5339" s="117"/>
      <c r="H5339" s="120"/>
      <c r="I5339" s="120"/>
      <c r="J5339" s="116"/>
      <c r="K5339" s="116"/>
      <c r="L5339" s="117"/>
      <c r="M5339" s="116"/>
      <c r="N5339" s="120"/>
      <c r="O5339" s="116"/>
      <c r="P5339" s="117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19"/>
      <c r="B5340" s="116"/>
      <c r="C5340" s="116"/>
      <c r="D5340" s="117"/>
      <c r="E5340" s="118"/>
      <c r="F5340" s="116"/>
      <c r="G5340" s="117"/>
      <c r="H5340" s="120"/>
      <c r="I5340" s="120"/>
      <c r="J5340" s="116"/>
      <c r="K5340" s="116"/>
      <c r="L5340" s="117"/>
      <c r="M5340" s="116"/>
      <c r="N5340" s="120"/>
      <c r="O5340" s="116"/>
      <c r="P5340" s="117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19"/>
      <c r="B5341" s="116"/>
      <c r="C5341" s="116"/>
      <c r="D5341" s="117"/>
      <c r="E5341" s="118"/>
      <c r="F5341" s="116"/>
      <c r="G5341" s="117"/>
      <c r="H5341" s="120"/>
      <c r="I5341" s="120"/>
      <c r="J5341" s="116"/>
      <c r="K5341" s="116"/>
      <c r="L5341" s="117"/>
      <c r="M5341" s="116"/>
      <c r="N5341" s="120"/>
      <c r="O5341" s="116"/>
      <c r="P5341" s="117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19"/>
      <c r="B5342" s="116"/>
      <c r="C5342" s="116"/>
      <c r="D5342" s="117"/>
      <c r="E5342" s="118"/>
      <c r="F5342" s="116"/>
      <c r="G5342" s="117"/>
      <c r="H5342" s="120"/>
      <c r="I5342" s="120"/>
      <c r="J5342" s="116"/>
      <c r="K5342" s="116"/>
      <c r="L5342" s="117"/>
      <c r="M5342" s="116"/>
      <c r="N5342" s="120"/>
      <c r="O5342" s="116"/>
      <c r="P5342" s="117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19"/>
      <c r="B5343" s="116"/>
      <c r="C5343" s="116"/>
      <c r="D5343" s="117"/>
      <c r="E5343" s="118"/>
      <c r="F5343" s="116"/>
      <c r="G5343" s="117"/>
      <c r="H5343" s="120"/>
      <c r="I5343" s="120"/>
      <c r="J5343" s="116"/>
      <c r="K5343" s="116"/>
      <c r="L5343" s="117"/>
      <c r="M5343" s="116"/>
      <c r="N5343" s="120"/>
      <c r="O5343" s="116"/>
      <c r="P5343" s="117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19"/>
      <c r="B5344" s="116"/>
      <c r="C5344" s="116"/>
      <c r="D5344" s="117"/>
      <c r="E5344" s="118"/>
      <c r="F5344" s="116"/>
      <c r="G5344" s="117"/>
      <c r="H5344" s="120"/>
      <c r="I5344" s="120"/>
      <c r="J5344" s="116"/>
      <c r="K5344" s="116"/>
      <c r="L5344" s="117"/>
      <c r="M5344" s="116"/>
      <c r="N5344" s="120"/>
      <c r="O5344" s="116"/>
      <c r="P5344" s="117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19"/>
      <c r="B5345" s="116"/>
      <c r="C5345" s="116"/>
      <c r="D5345" s="117"/>
      <c r="E5345" s="118"/>
      <c r="F5345" s="116"/>
      <c r="G5345" s="117"/>
      <c r="H5345" s="120"/>
      <c r="I5345" s="120"/>
      <c r="J5345" s="116"/>
      <c r="K5345" s="116"/>
      <c r="L5345" s="117"/>
      <c r="M5345" s="116"/>
      <c r="N5345" s="120"/>
      <c r="O5345" s="116"/>
      <c r="P5345" s="117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119"/>
      <c r="B5346" s="116"/>
      <c r="C5346" s="116"/>
      <c r="D5346" s="117"/>
      <c r="E5346" s="118"/>
      <c r="F5346" s="116"/>
      <c r="G5346" s="117"/>
      <c r="H5346" s="120"/>
      <c r="I5346" s="120"/>
      <c r="J5346" s="116"/>
      <c r="K5346" s="116"/>
      <c r="L5346" s="117"/>
      <c r="M5346" s="116"/>
      <c r="N5346" s="120"/>
      <c r="O5346" s="116"/>
      <c r="P5346" s="117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x14ac:dyDescent="0.25">
      <c r="A5347" s="119"/>
      <c r="B5347" s="116"/>
      <c r="C5347" s="116"/>
      <c r="D5347" s="117"/>
      <c r="E5347" s="118"/>
      <c r="F5347" s="116"/>
      <c r="G5347" s="117"/>
      <c r="H5347" s="120"/>
      <c r="I5347" s="120"/>
      <c r="J5347" s="116"/>
      <c r="K5347" s="116"/>
      <c r="L5347" s="117"/>
      <c r="M5347" s="116"/>
      <c r="N5347" s="120"/>
      <c r="O5347" s="116"/>
      <c r="P5347" s="117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x14ac:dyDescent="0.25">
      <c r="A5348" s="119"/>
      <c r="B5348" s="116"/>
      <c r="C5348" s="116"/>
      <c r="D5348" s="117"/>
      <c r="E5348" s="118"/>
      <c r="F5348" s="116"/>
      <c r="G5348" s="117"/>
      <c r="H5348" s="120"/>
      <c r="I5348" s="120"/>
      <c r="J5348" s="116"/>
      <c r="K5348" s="116"/>
      <c r="L5348" s="117"/>
      <c r="M5348" s="116"/>
      <c r="N5348" s="120"/>
      <c r="O5348" s="116"/>
      <c r="P5348" s="117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x14ac:dyDescent="0.25">
      <c r="A5349" s="119"/>
      <c r="B5349" s="116"/>
      <c r="C5349" s="116"/>
      <c r="D5349" s="117"/>
      <c r="E5349" s="118"/>
      <c r="F5349" s="116"/>
      <c r="G5349" s="117"/>
      <c r="H5349" s="120"/>
      <c r="I5349" s="120"/>
      <c r="J5349" s="116"/>
      <c r="K5349" s="116"/>
      <c r="L5349" s="117"/>
      <c r="M5349" s="116"/>
      <c r="N5349" s="120"/>
      <c r="O5349" s="116"/>
      <c r="P5349" s="117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x14ac:dyDescent="0.25">
      <c r="A5350" s="119"/>
      <c r="B5350" s="116"/>
      <c r="C5350" s="116"/>
      <c r="D5350" s="117"/>
      <c r="E5350" s="118"/>
      <c r="F5350" s="116"/>
      <c r="G5350" s="117"/>
      <c r="H5350" s="120"/>
      <c r="I5350" s="120"/>
      <c r="J5350" s="116"/>
      <c r="K5350" s="116"/>
      <c r="L5350" s="117"/>
      <c r="M5350" s="116"/>
      <c r="N5350" s="120"/>
      <c r="O5350" s="116"/>
      <c r="P5350" s="117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x14ac:dyDescent="0.25">
      <c r="A5351" s="119"/>
      <c r="B5351" s="116"/>
      <c r="C5351" s="116"/>
      <c r="D5351" s="117"/>
      <c r="E5351" s="118"/>
      <c r="F5351" s="116"/>
      <c r="G5351" s="117"/>
      <c r="H5351" s="120"/>
      <c r="I5351" s="120"/>
      <c r="J5351" s="116"/>
      <c r="K5351" s="116"/>
      <c r="L5351" s="117"/>
      <c r="M5351" s="116"/>
      <c r="N5351" s="120"/>
      <c r="O5351" s="116"/>
      <c r="P5351" s="117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x14ac:dyDescent="0.25">
      <c r="A5352" s="119"/>
      <c r="B5352" s="116"/>
      <c r="C5352" s="116"/>
      <c r="D5352" s="117"/>
      <c r="E5352" s="118"/>
      <c r="F5352" s="116"/>
      <c r="G5352" s="117"/>
      <c r="H5352" s="120"/>
      <c r="I5352" s="120"/>
      <c r="J5352" s="116"/>
      <c r="K5352" s="116"/>
      <c r="L5352" s="117"/>
      <c r="M5352" s="116"/>
      <c r="N5352" s="120"/>
      <c r="O5352" s="116"/>
      <c r="P5352" s="117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x14ac:dyDescent="0.25">
      <c r="A5353" s="119"/>
      <c r="B5353" s="116"/>
      <c r="C5353" s="116"/>
      <c r="D5353" s="117"/>
      <c r="E5353" s="118"/>
      <c r="F5353" s="116"/>
      <c r="G5353" s="117"/>
      <c r="H5353" s="120"/>
      <c r="I5353" s="120"/>
      <c r="J5353" s="116"/>
      <c r="K5353" s="116"/>
      <c r="L5353" s="117"/>
      <c r="M5353" s="116"/>
      <c r="N5353" s="116"/>
      <c r="O5353" s="116"/>
      <c r="P5353" s="117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x14ac:dyDescent="0.25">
      <c r="A5354" s="119"/>
      <c r="B5354" s="116"/>
      <c r="C5354" s="116"/>
      <c r="D5354" s="117"/>
      <c r="E5354" s="118"/>
      <c r="F5354" s="116"/>
      <c r="G5354" s="117"/>
      <c r="H5354" s="120"/>
      <c r="I5354" s="120"/>
      <c r="J5354" s="116"/>
      <c r="K5354" s="116"/>
      <c r="L5354" s="117"/>
      <c r="M5354" s="116"/>
      <c r="N5354" s="116"/>
      <c r="O5354" s="116"/>
      <c r="P5354" s="117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x14ac:dyDescent="0.25">
      <c r="A5355" s="119"/>
      <c r="B5355" s="116"/>
      <c r="C5355" s="116"/>
      <c r="D5355" s="117"/>
      <c r="E5355" s="118"/>
      <c r="F5355" s="116"/>
      <c r="G5355" s="117"/>
      <c r="H5355" s="120"/>
      <c r="I5355" s="120"/>
      <c r="J5355" s="116"/>
      <c r="K5355" s="116"/>
      <c r="L5355" s="117"/>
      <c r="M5355" s="116"/>
      <c r="N5355" s="120"/>
      <c r="O5355" s="116"/>
      <c r="P5355" s="117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x14ac:dyDescent="0.25">
      <c r="A5356" s="119"/>
      <c r="B5356" s="116"/>
      <c r="C5356" s="116"/>
      <c r="D5356" s="117"/>
      <c r="E5356" s="118"/>
      <c r="F5356" s="116"/>
      <c r="G5356" s="117"/>
      <c r="H5356" s="120"/>
      <c r="I5356" s="120"/>
      <c r="J5356" s="116"/>
      <c r="K5356" s="116"/>
      <c r="L5356" s="117"/>
      <c r="M5356" s="116"/>
      <c r="N5356" s="116"/>
      <c r="O5356" s="116"/>
      <c r="P5356" s="117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x14ac:dyDescent="0.25">
      <c r="A5357" s="119"/>
      <c r="B5357" s="116"/>
      <c r="C5357" s="116"/>
      <c r="D5357" s="117"/>
      <c r="E5357" s="118"/>
      <c r="F5357" s="116"/>
      <c r="G5357" s="117"/>
      <c r="H5357" s="120"/>
      <c r="I5357" s="120"/>
      <c r="J5357" s="116"/>
      <c r="K5357" s="116"/>
      <c r="L5357" s="117"/>
      <c r="M5357" s="116"/>
      <c r="N5357" s="116"/>
      <c r="O5357" s="116"/>
      <c r="P5357" s="117"/>
      <c r="Q5357" s="31">
        <f t="shared" ref="Q5357:Q5420" si="168">IFERROR(VALUE(LEFT($J5357,2))*60+VALUE(MID($J5357,4,2)),9999)</f>
        <v>9999</v>
      </c>
      <c r="R5357" s="31" t="str">
        <f t="shared" ref="R5357:R5420" si="169">IFERROR(VALUE(LEFT($K5357,2))*60+VALUE(MID($K5357,4,2)),"")</f>
        <v/>
      </c>
      <c r="S5357" s="29">
        <f>IF($Q5357&lt;Parâmetros!$E$19,$G5357-1,$G5357)</f>
        <v>0</v>
      </c>
    </row>
    <row r="5358" spans="1:19" x14ac:dyDescent="0.25">
      <c r="A5358" s="119"/>
      <c r="B5358" s="116"/>
      <c r="C5358" s="116"/>
      <c r="D5358" s="117"/>
      <c r="E5358" s="118"/>
      <c r="F5358" s="116"/>
      <c r="G5358" s="117"/>
      <c r="H5358" s="120"/>
      <c r="I5358" s="120"/>
      <c r="J5358" s="116"/>
      <c r="K5358" s="116"/>
      <c r="L5358" s="117"/>
      <c r="M5358" s="116"/>
      <c r="N5358" s="120"/>
      <c r="O5358" s="116"/>
      <c r="P5358" s="117"/>
      <c r="Q5358" s="31">
        <f t="shared" si="168"/>
        <v>9999</v>
      </c>
      <c r="R5358" s="31" t="str">
        <f t="shared" si="169"/>
        <v/>
      </c>
      <c r="S5358" s="29">
        <f>IF($Q5358&lt;Parâmetros!$E$19,$G5358-1,$G5358)</f>
        <v>0</v>
      </c>
    </row>
    <row r="5359" spans="1:19" x14ac:dyDescent="0.25">
      <c r="A5359" s="119"/>
      <c r="B5359" s="116"/>
      <c r="C5359" s="116"/>
      <c r="D5359" s="117"/>
      <c r="E5359" s="118"/>
      <c r="F5359" s="116"/>
      <c r="G5359" s="117"/>
      <c r="H5359" s="120"/>
      <c r="I5359" s="120"/>
      <c r="J5359" s="116"/>
      <c r="K5359" s="116"/>
      <c r="L5359" s="117"/>
      <c r="M5359" s="116"/>
      <c r="N5359" s="120"/>
      <c r="O5359" s="116"/>
      <c r="P5359" s="117"/>
      <c r="Q5359" s="31">
        <f t="shared" si="168"/>
        <v>9999</v>
      </c>
      <c r="R5359" s="31" t="str">
        <f t="shared" si="169"/>
        <v/>
      </c>
      <c r="S5359" s="29">
        <f>IF($Q5359&lt;Parâmetros!$E$19,$G5359-1,$G5359)</f>
        <v>0</v>
      </c>
    </row>
    <row r="5360" spans="1:19" x14ac:dyDescent="0.25">
      <c r="A5360" s="119"/>
      <c r="B5360" s="116"/>
      <c r="C5360" s="116"/>
      <c r="D5360" s="117"/>
      <c r="E5360" s="118"/>
      <c r="F5360" s="116"/>
      <c r="G5360" s="117"/>
      <c r="H5360" s="120"/>
      <c r="I5360" s="120"/>
      <c r="J5360" s="116"/>
      <c r="K5360" s="116"/>
      <c r="L5360" s="117"/>
      <c r="M5360" s="116"/>
      <c r="N5360" s="120"/>
      <c r="O5360" s="116"/>
      <c r="P5360" s="117"/>
      <c r="Q5360" s="31">
        <f t="shared" si="168"/>
        <v>9999</v>
      </c>
      <c r="R5360" s="31" t="str">
        <f t="shared" si="169"/>
        <v/>
      </c>
      <c r="S5360" s="29">
        <f>IF($Q5360&lt;Parâmetros!$E$19,$G5360-1,$G5360)</f>
        <v>0</v>
      </c>
    </row>
    <row r="5361" spans="1:19" x14ac:dyDescent="0.25">
      <c r="A5361" s="119"/>
      <c r="B5361" s="116"/>
      <c r="C5361" s="116"/>
      <c r="D5361" s="117"/>
      <c r="E5361" s="118"/>
      <c r="F5361" s="116"/>
      <c r="G5361" s="117"/>
      <c r="H5361" s="120"/>
      <c r="I5361" s="120"/>
      <c r="J5361" s="116"/>
      <c r="K5361" s="116"/>
      <c r="L5361" s="117"/>
      <c r="M5361" s="116"/>
      <c r="N5361" s="120"/>
      <c r="O5361" s="116"/>
      <c r="P5361" s="117"/>
      <c r="Q5361" s="31">
        <f t="shared" si="168"/>
        <v>9999</v>
      </c>
      <c r="R5361" s="31" t="str">
        <f t="shared" si="169"/>
        <v/>
      </c>
      <c r="S5361" s="29">
        <f>IF($Q5361&lt;Parâmetros!$E$19,$G5361-1,$G5361)</f>
        <v>0</v>
      </c>
    </row>
    <row r="5362" spans="1:19" x14ac:dyDescent="0.25">
      <c r="A5362" s="119"/>
      <c r="B5362" s="116"/>
      <c r="C5362" s="116"/>
      <c r="D5362" s="117"/>
      <c r="E5362" s="118"/>
      <c r="F5362" s="116"/>
      <c r="G5362" s="117"/>
      <c r="H5362" s="120"/>
      <c r="I5362" s="120"/>
      <c r="J5362" s="116"/>
      <c r="K5362" s="116"/>
      <c r="L5362" s="117"/>
      <c r="M5362" s="116"/>
      <c r="N5362" s="120"/>
      <c r="O5362" s="116"/>
      <c r="P5362" s="117"/>
      <c r="Q5362" s="31">
        <f t="shared" si="168"/>
        <v>9999</v>
      </c>
      <c r="R5362" s="31" t="str">
        <f t="shared" si="169"/>
        <v/>
      </c>
      <c r="S5362" s="29">
        <f>IF($Q5362&lt;Parâmetros!$E$19,$G5362-1,$G5362)</f>
        <v>0</v>
      </c>
    </row>
    <row r="5363" spans="1:19" x14ac:dyDescent="0.25">
      <c r="A5363" s="119"/>
      <c r="B5363" s="116"/>
      <c r="C5363" s="116"/>
      <c r="D5363" s="117"/>
      <c r="E5363" s="118"/>
      <c r="F5363" s="116"/>
      <c r="G5363" s="117"/>
      <c r="H5363" s="120"/>
      <c r="I5363" s="120"/>
      <c r="J5363" s="116"/>
      <c r="K5363" s="116"/>
      <c r="L5363" s="117"/>
      <c r="M5363" s="116"/>
      <c r="N5363" s="120"/>
      <c r="O5363" s="116"/>
      <c r="P5363" s="117"/>
      <c r="Q5363" s="31">
        <f t="shared" si="168"/>
        <v>9999</v>
      </c>
      <c r="R5363" s="31" t="str">
        <f t="shared" si="169"/>
        <v/>
      </c>
      <c r="S5363" s="29">
        <f>IF($Q5363&lt;Parâmetros!$E$19,$G5363-1,$G5363)</f>
        <v>0</v>
      </c>
    </row>
    <row r="5364" spans="1:19" x14ac:dyDescent="0.25">
      <c r="A5364" s="119"/>
      <c r="B5364" s="116"/>
      <c r="C5364" s="116"/>
      <c r="D5364" s="117"/>
      <c r="E5364" s="118"/>
      <c r="F5364" s="116"/>
      <c r="G5364" s="117"/>
      <c r="H5364" s="120"/>
      <c r="I5364" s="120"/>
      <c r="J5364" s="116"/>
      <c r="K5364" s="116"/>
      <c r="L5364" s="117"/>
      <c r="M5364" s="116"/>
      <c r="N5364" s="120"/>
      <c r="O5364" s="116"/>
      <c r="P5364" s="117"/>
      <c r="Q5364" s="31">
        <f t="shared" si="168"/>
        <v>9999</v>
      </c>
      <c r="R5364" s="31" t="str">
        <f t="shared" si="169"/>
        <v/>
      </c>
      <c r="S5364" s="29">
        <f>IF($Q5364&lt;Parâmetros!$E$19,$G5364-1,$G5364)</f>
        <v>0</v>
      </c>
    </row>
    <row r="5365" spans="1:19" x14ac:dyDescent="0.25">
      <c r="A5365" s="119"/>
      <c r="B5365" s="116"/>
      <c r="C5365" s="116"/>
      <c r="D5365" s="117"/>
      <c r="E5365" s="118"/>
      <c r="F5365" s="116"/>
      <c r="G5365" s="117"/>
      <c r="H5365" s="120"/>
      <c r="I5365" s="120"/>
      <c r="J5365" s="116"/>
      <c r="K5365" s="116"/>
      <c r="L5365" s="117"/>
      <c r="M5365" s="116"/>
      <c r="N5365" s="120"/>
      <c r="O5365" s="116"/>
      <c r="P5365" s="117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119"/>
      <c r="B5366" s="116"/>
      <c r="C5366" s="116"/>
      <c r="D5366" s="117"/>
      <c r="E5366" s="118"/>
      <c r="F5366" s="116"/>
      <c r="G5366" s="117"/>
      <c r="H5366" s="120"/>
      <c r="I5366" s="120"/>
      <c r="J5366" s="116"/>
      <c r="K5366" s="116"/>
      <c r="L5366" s="117"/>
      <c r="M5366" s="116"/>
      <c r="N5366" s="120"/>
      <c r="O5366" s="116"/>
      <c r="P5366" s="117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119"/>
      <c r="B5367" s="116"/>
      <c r="C5367" s="116"/>
      <c r="D5367" s="117"/>
      <c r="E5367" s="118"/>
      <c r="F5367" s="116"/>
      <c r="G5367" s="117"/>
      <c r="H5367" s="120"/>
      <c r="I5367" s="120"/>
      <c r="J5367" s="116"/>
      <c r="K5367" s="116"/>
      <c r="L5367" s="117"/>
      <c r="M5367" s="116"/>
      <c r="N5367" s="120"/>
      <c r="O5367" s="116"/>
      <c r="P5367" s="117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119"/>
      <c r="B5368" s="116"/>
      <c r="C5368" s="116"/>
      <c r="D5368" s="117"/>
      <c r="E5368" s="118"/>
      <c r="F5368" s="116"/>
      <c r="G5368" s="117"/>
      <c r="H5368" s="120"/>
      <c r="I5368" s="120"/>
      <c r="J5368" s="116"/>
      <c r="K5368" s="116"/>
      <c r="L5368" s="117"/>
      <c r="M5368" s="116"/>
      <c r="N5368" s="120"/>
      <c r="O5368" s="116"/>
      <c r="P5368" s="117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119"/>
      <c r="B5369" s="116"/>
      <c r="C5369" s="116"/>
      <c r="D5369" s="117"/>
      <c r="E5369" s="118"/>
      <c r="F5369" s="116"/>
      <c r="G5369" s="117"/>
      <c r="H5369" s="120"/>
      <c r="I5369" s="120"/>
      <c r="J5369" s="116"/>
      <c r="K5369" s="116"/>
      <c r="L5369" s="117"/>
      <c r="M5369" s="116"/>
      <c r="N5369" s="120"/>
      <c r="O5369" s="116"/>
      <c r="P5369" s="117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119"/>
      <c r="B5370" s="116"/>
      <c r="C5370" s="116"/>
      <c r="D5370" s="117"/>
      <c r="E5370" s="118"/>
      <c r="F5370" s="116"/>
      <c r="G5370" s="117"/>
      <c r="H5370" s="120"/>
      <c r="I5370" s="120"/>
      <c r="J5370" s="116"/>
      <c r="K5370" s="116"/>
      <c r="L5370" s="117"/>
      <c r="M5370" s="116"/>
      <c r="N5370" s="120"/>
      <c r="O5370" s="116"/>
      <c r="P5370" s="117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119"/>
      <c r="B5371" s="116"/>
      <c r="C5371" s="116"/>
      <c r="D5371" s="117"/>
      <c r="E5371" s="118"/>
      <c r="F5371" s="116"/>
      <c r="G5371" s="117"/>
      <c r="H5371" s="120"/>
      <c r="I5371" s="120"/>
      <c r="J5371" s="116"/>
      <c r="K5371" s="116"/>
      <c r="L5371" s="117"/>
      <c r="M5371" s="116"/>
      <c r="N5371" s="120"/>
      <c r="O5371" s="116"/>
      <c r="P5371" s="117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119"/>
      <c r="B5372" s="116"/>
      <c r="C5372" s="116"/>
      <c r="D5372" s="117"/>
      <c r="E5372" s="118"/>
      <c r="F5372" s="116"/>
      <c r="G5372" s="117"/>
      <c r="H5372" s="120"/>
      <c r="I5372" s="120"/>
      <c r="J5372" s="116"/>
      <c r="K5372" s="116"/>
      <c r="L5372" s="117"/>
      <c r="M5372" s="116"/>
      <c r="N5372" s="120"/>
      <c r="O5372" s="116"/>
      <c r="P5372" s="117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119"/>
      <c r="B5373" s="116"/>
      <c r="C5373" s="116"/>
      <c r="D5373" s="117"/>
      <c r="E5373" s="118"/>
      <c r="F5373" s="116"/>
      <c r="G5373" s="117"/>
      <c r="H5373" s="120"/>
      <c r="I5373" s="120"/>
      <c r="J5373" s="116"/>
      <c r="K5373" s="116"/>
      <c r="L5373" s="117"/>
      <c r="M5373" s="116"/>
      <c r="N5373" s="120"/>
      <c r="O5373" s="116"/>
      <c r="P5373" s="117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119"/>
      <c r="B5374" s="116"/>
      <c r="C5374" s="116"/>
      <c r="D5374" s="117"/>
      <c r="E5374" s="118"/>
      <c r="F5374" s="116"/>
      <c r="G5374" s="117"/>
      <c r="H5374" s="120"/>
      <c r="I5374" s="120"/>
      <c r="J5374" s="116"/>
      <c r="K5374" s="116"/>
      <c r="L5374" s="117"/>
      <c r="M5374" s="116"/>
      <c r="N5374" s="120"/>
      <c r="O5374" s="116"/>
      <c r="P5374" s="117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119"/>
      <c r="B5375" s="116"/>
      <c r="C5375" s="116"/>
      <c r="D5375" s="117"/>
      <c r="E5375" s="118"/>
      <c r="F5375" s="116"/>
      <c r="G5375" s="117"/>
      <c r="H5375" s="120"/>
      <c r="I5375" s="120"/>
      <c r="J5375" s="116"/>
      <c r="K5375" s="116"/>
      <c r="L5375" s="117"/>
      <c r="M5375" s="116"/>
      <c r="N5375" s="120"/>
      <c r="O5375" s="116"/>
      <c r="P5375" s="117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19"/>
      <c r="B5376" s="116"/>
      <c r="C5376" s="116"/>
      <c r="D5376" s="117"/>
      <c r="E5376" s="118"/>
      <c r="F5376" s="116"/>
      <c r="G5376" s="117"/>
      <c r="H5376" s="120"/>
      <c r="I5376" s="120"/>
      <c r="J5376" s="116"/>
      <c r="K5376" s="116"/>
      <c r="L5376" s="117"/>
      <c r="M5376" s="116"/>
      <c r="N5376" s="116"/>
      <c r="O5376" s="116"/>
      <c r="P5376" s="117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19"/>
      <c r="B5377" s="116"/>
      <c r="C5377" s="116"/>
      <c r="D5377" s="117"/>
      <c r="E5377" s="118"/>
      <c r="F5377" s="116"/>
      <c r="G5377" s="117"/>
      <c r="H5377" s="120"/>
      <c r="I5377" s="120"/>
      <c r="J5377" s="116"/>
      <c r="K5377" s="116"/>
      <c r="L5377" s="117"/>
      <c r="M5377" s="116"/>
      <c r="N5377" s="116"/>
      <c r="O5377" s="116"/>
      <c r="P5377" s="117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19"/>
      <c r="B5378" s="116"/>
      <c r="C5378" s="116"/>
      <c r="D5378" s="117"/>
      <c r="E5378" s="118"/>
      <c r="F5378" s="116"/>
      <c r="G5378" s="117"/>
      <c r="H5378" s="120"/>
      <c r="I5378" s="120"/>
      <c r="J5378" s="116"/>
      <c r="K5378" s="116"/>
      <c r="L5378" s="117"/>
      <c r="M5378" s="116"/>
      <c r="N5378" s="116"/>
      <c r="O5378" s="116"/>
      <c r="P5378" s="117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19"/>
      <c r="B5379" s="116"/>
      <c r="C5379" s="116"/>
      <c r="D5379" s="117"/>
      <c r="E5379" s="118"/>
      <c r="F5379" s="116"/>
      <c r="G5379" s="117"/>
      <c r="H5379" s="120"/>
      <c r="I5379" s="120"/>
      <c r="J5379" s="116"/>
      <c r="K5379" s="116"/>
      <c r="L5379" s="117"/>
      <c r="M5379" s="116"/>
      <c r="N5379" s="116"/>
      <c r="O5379" s="116"/>
      <c r="P5379" s="117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19"/>
      <c r="B5380" s="116"/>
      <c r="C5380" s="116"/>
      <c r="D5380" s="117"/>
      <c r="E5380" s="118"/>
      <c r="F5380" s="116"/>
      <c r="G5380" s="117"/>
      <c r="H5380" s="120"/>
      <c r="I5380" s="120"/>
      <c r="J5380" s="116"/>
      <c r="K5380" s="116"/>
      <c r="L5380" s="117"/>
      <c r="M5380" s="116"/>
      <c r="N5380" s="116"/>
      <c r="O5380" s="116"/>
      <c r="P5380" s="117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19"/>
      <c r="B5381" s="116"/>
      <c r="C5381" s="116"/>
      <c r="D5381" s="117"/>
      <c r="E5381" s="118"/>
      <c r="F5381" s="116"/>
      <c r="G5381" s="117"/>
      <c r="H5381" s="120"/>
      <c r="I5381" s="120"/>
      <c r="J5381" s="116"/>
      <c r="K5381" s="116"/>
      <c r="L5381" s="117"/>
      <c r="M5381" s="116"/>
      <c r="N5381" s="116"/>
      <c r="O5381" s="116"/>
      <c r="P5381" s="117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19"/>
      <c r="B5382" s="116"/>
      <c r="C5382" s="116"/>
      <c r="D5382" s="117"/>
      <c r="E5382" s="118"/>
      <c r="F5382" s="116"/>
      <c r="G5382" s="117"/>
      <c r="H5382" s="120"/>
      <c r="I5382" s="120"/>
      <c r="J5382" s="116"/>
      <c r="K5382" s="116"/>
      <c r="L5382" s="117"/>
      <c r="M5382" s="116"/>
      <c r="N5382" s="116"/>
      <c r="O5382" s="116"/>
      <c r="P5382" s="117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19"/>
      <c r="B5383" s="116"/>
      <c r="C5383" s="116"/>
      <c r="D5383" s="117"/>
      <c r="E5383" s="118"/>
      <c r="F5383" s="116"/>
      <c r="G5383" s="117"/>
      <c r="H5383" s="120"/>
      <c r="I5383" s="120"/>
      <c r="J5383" s="116"/>
      <c r="K5383" s="116"/>
      <c r="L5383" s="117"/>
      <c r="M5383" s="116"/>
      <c r="N5383" s="116"/>
      <c r="O5383" s="116"/>
      <c r="P5383" s="117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19"/>
      <c r="B5384" s="116"/>
      <c r="C5384" s="116"/>
      <c r="D5384" s="117"/>
      <c r="E5384" s="118"/>
      <c r="F5384" s="116"/>
      <c r="G5384" s="117"/>
      <c r="H5384" s="120"/>
      <c r="I5384" s="120"/>
      <c r="J5384" s="116"/>
      <c r="K5384" s="116"/>
      <c r="L5384" s="117"/>
      <c r="M5384" s="116"/>
      <c r="N5384" s="120"/>
      <c r="O5384" s="116"/>
      <c r="P5384" s="117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19"/>
      <c r="B5385" s="116"/>
      <c r="C5385" s="116"/>
      <c r="D5385" s="117"/>
      <c r="E5385" s="118"/>
      <c r="F5385" s="116"/>
      <c r="G5385" s="117"/>
      <c r="H5385" s="120"/>
      <c r="I5385" s="120"/>
      <c r="J5385" s="116"/>
      <c r="K5385" s="116"/>
      <c r="L5385" s="117"/>
      <c r="M5385" s="116"/>
      <c r="N5385" s="120"/>
      <c r="O5385" s="116"/>
      <c r="P5385" s="117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19"/>
      <c r="B5386" s="116"/>
      <c r="C5386" s="116"/>
      <c r="D5386" s="117"/>
      <c r="E5386" s="118"/>
      <c r="F5386" s="116"/>
      <c r="G5386" s="117"/>
      <c r="H5386" s="120"/>
      <c r="I5386" s="120"/>
      <c r="J5386" s="116"/>
      <c r="K5386" s="116"/>
      <c r="L5386" s="117"/>
      <c r="M5386" s="116"/>
      <c r="N5386" s="120"/>
      <c r="O5386" s="116"/>
      <c r="P5386" s="117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19"/>
      <c r="B5387" s="116"/>
      <c r="C5387" s="116"/>
      <c r="D5387" s="117"/>
      <c r="E5387" s="118"/>
      <c r="F5387" s="116"/>
      <c r="G5387" s="117"/>
      <c r="H5387" s="120"/>
      <c r="I5387" s="120"/>
      <c r="J5387" s="116"/>
      <c r="K5387" s="116"/>
      <c r="L5387" s="117"/>
      <c r="M5387" s="116"/>
      <c r="N5387" s="120"/>
      <c r="O5387" s="116"/>
      <c r="P5387" s="117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19"/>
      <c r="B5388" s="116"/>
      <c r="C5388" s="116"/>
      <c r="D5388" s="117"/>
      <c r="E5388" s="118"/>
      <c r="F5388" s="116"/>
      <c r="G5388" s="117"/>
      <c r="H5388" s="120"/>
      <c r="I5388" s="120"/>
      <c r="J5388" s="116"/>
      <c r="K5388" s="116"/>
      <c r="L5388" s="117"/>
      <c r="M5388" s="116"/>
      <c r="N5388" s="120"/>
      <c r="O5388" s="116"/>
      <c r="P5388" s="117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19"/>
      <c r="B5389" s="116"/>
      <c r="C5389" s="116"/>
      <c r="D5389" s="117"/>
      <c r="E5389" s="118"/>
      <c r="F5389" s="116"/>
      <c r="G5389" s="117"/>
      <c r="H5389" s="120"/>
      <c r="I5389" s="120"/>
      <c r="J5389" s="116"/>
      <c r="K5389" s="116"/>
      <c r="L5389" s="117"/>
      <c r="M5389" s="116"/>
      <c r="N5389" s="120"/>
      <c r="O5389" s="116"/>
      <c r="P5389" s="117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19"/>
      <c r="B5390" s="116"/>
      <c r="C5390" s="116"/>
      <c r="D5390" s="117"/>
      <c r="E5390" s="118"/>
      <c r="F5390" s="116"/>
      <c r="G5390" s="117"/>
      <c r="H5390" s="120"/>
      <c r="I5390" s="120"/>
      <c r="J5390" s="116"/>
      <c r="K5390" s="116"/>
      <c r="L5390" s="117"/>
      <c r="M5390" s="116"/>
      <c r="N5390" s="116"/>
      <c r="O5390" s="116"/>
      <c r="P5390" s="117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19"/>
      <c r="B5391" s="116"/>
      <c r="C5391" s="116"/>
      <c r="D5391" s="117"/>
      <c r="E5391" s="118"/>
      <c r="F5391" s="116"/>
      <c r="G5391" s="117"/>
      <c r="H5391" s="120"/>
      <c r="I5391" s="120"/>
      <c r="J5391" s="116"/>
      <c r="K5391" s="116"/>
      <c r="L5391" s="117"/>
      <c r="M5391" s="116"/>
      <c r="N5391" s="116"/>
      <c r="O5391" s="116"/>
      <c r="P5391" s="117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19"/>
      <c r="B5392" s="116"/>
      <c r="C5392" s="116"/>
      <c r="D5392" s="117"/>
      <c r="E5392" s="118"/>
      <c r="F5392" s="116"/>
      <c r="G5392" s="117"/>
      <c r="H5392" s="120"/>
      <c r="I5392" s="120"/>
      <c r="J5392" s="116"/>
      <c r="K5392" s="116"/>
      <c r="L5392" s="117"/>
      <c r="M5392" s="116"/>
      <c r="N5392" s="116"/>
      <c r="O5392" s="116"/>
      <c r="P5392" s="117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19"/>
      <c r="B5393" s="116"/>
      <c r="C5393" s="116"/>
      <c r="D5393" s="117"/>
      <c r="E5393" s="118"/>
      <c r="F5393" s="116"/>
      <c r="G5393" s="117"/>
      <c r="H5393" s="120"/>
      <c r="I5393" s="120"/>
      <c r="J5393" s="116"/>
      <c r="K5393" s="116"/>
      <c r="L5393" s="117"/>
      <c r="M5393" s="116"/>
      <c r="N5393" s="116"/>
      <c r="O5393" s="116"/>
      <c r="P5393" s="117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19"/>
      <c r="B5394" s="116"/>
      <c r="C5394" s="116"/>
      <c r="D5394" s="117"/>
      <c r="E5394" s="118"/>
      <c r="F5394" s="116"/>
      <c r="G5394" s="117"/>
      <c r="H5394" s="120"/>
      <c r="I5394" s="120"/>
      <c r="J5394" s="116"/>
      <c r="K5394" s="116"/>
      <c r="L5394" s="117"/>
      <c r="M5394" s="116"/>
      <c r="N5394" s="116"/>
      <c r="O5394" s="116"/>
      <c r="P5394" s="117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19"/>
      <c r="B5395" s="116"/>
      <c r="C5395" s="116"/>
      <c r="D5395" s="117"/>
      <c r="E5395" s="118"/>
      <c r="F5395" s="116"/>
      <c r="G5395" s="117"/>
      <c r="H5395" s="120"/>
      <c r="I5395" s="120"/>
      <c r="J5395" s="116"/>
      <c r="K5395" s="116"/>
      <c r="L5395" s="117"/>
      <c r="M5395" s="116"/>
      <c r="N5395" s="116"/>
      <c r="O5395" s="116"/>
      <c r="P5395" s="117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19"/>
      <c r="B5396" s="116"/>
      <c r="C5396" s="116"/>
      <c r="D5396" s="117"/>
      <c r="E5396" s="118"/>
      <c r="F5396" s="116"/>
      <c r="G5396" s="117"/>
      <c r="H5396" s="120"/>
      <c r="I5396" s="120"/>
      <c r="J5396" s="116"/>
      <c r="K5396" s="116"/>
      <c r="L5396" s="117"/>
      <c r="M5396" s="116"/>
      <c r="N5396" s="116"/>
      <c r="O5396" s="116"/>
      <c r="P5396" s="117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19"/>
      <c r="B5397" s="116"/>
      <c r="C5397" s="116"/>
      <c r="D5397" s="117"/>
      <c r="E5397" s="118"/>
      <c r="F5397" s="116"/>
      <c r="G5397" s="117"/>
      <c r="H5397" s="120"/>
      <c r="I5397" s="120"/>
      <c r="J5397" s="116"/>
      <c r="K5397" s="116"/>
      <c r="L5397" s="117"/>
      <c r="M5397" s="116"/>
      <c r="N5397" s="116"/>
      <c r="O5397" s="116"/>
      <c r="P5397" s="117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19"/>
      <c r="B5398" s="116"/>
      <c r="C5398" s="116"/>
      <c r="D5398" s="117"/>
      <c r="E5398" s="118"/>
      <c r="F5398" s="116"/>
      <c r="G5398" s="117"/>
      <c r="H5398" s="120"/>
      <c r="I5398" s="120"/>
      <c r="J5398" s="116"/>
      <c r="K5398" s="116"/>
      <c r="L5398" s="117"/>
      <c r="M5398" s="116"/>
      <c r="N5398" s="116"/>
      <c r="O5398" s="116"/>
      <c r="P5398" s="117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19"/>
      <c r="B5399" s="116"/>
      <c r="C5399" s="116"/>
      <c r="D5399" s="117"/>
      <c r="E5399" s="118"/>
      <c r="F5399" s="116"/>
      <c r="G5399" s="117"/>
      <c r="H5399" s="120"/>
      <c r="I5399" s="120"/>
      <c r="J5399" s="116"/>
      <c r="K5399" s="116"/>
      <c r="L5399" s="117"/>
      <c r="M5399" s="116"/>
      <c r="N5399" s="116"/>
      <c r="O5399" s="116"/>
      <c r="P5399" s="117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19"/>
      <c r="B5400" s="116"/>
      <c r="C5400" s="116"/>
      <c r="D5400" s="117"/>
      <c r="E5400" s="118"/>
      <c r="F5400" s="116"/>
      <c r="G5400" s="117"/>
      <c r="H5400" s="120"/>
      <c r="I5400" s="120"/>
      <c r="J5400" s="116"/>
      <c r="K5400" s="116"/>
      <c r="L5400" s="117"/>
      <c r="M5400" s="116"/>
      <c r="N5400" s="116"/>
      <c r="O5400" s="116"/>
      <c r="P5400" s="117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19"/>
      <c r="B5401" s="116"/>
      <c r="C5401" s="116"/>
      <c r="D5401" s="117"/>
      <c r="E5401" s="118"/>
      <c r="F5401" s="116"/>
      <c r="G5401" s="117"/>
      <c r="H5401" s="120"/>
      <c r="I5401" s="120"/>
      <c r="J5401" s="116"/>
      <c r="K5401" s="116"/>
      <c r="L5401" s="117"/>
      <c r="M5401" s="116"/>
      <c r="N5401" s="116"/>
      <c r="O5401" s="116"/>
      <c r="P5401" s="117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19"/>
      <c r="B5402" s="116"/>
      <c r="C5402" s="116"/>
      <c r="D5402" s="117"/>
      <c r="E5402" s="118"/>
      <c r="F5402" s="116"/>
      <c r="G5402" s="117"/>
      <c r="H5402" s="120"/>
      <c r="I5402" s="120"/>
      <c r="J5402" s="116"/>
      <c r="K5402" s="116"/>
      <c r="L5402" s="117"/>
      <c r="M5402" s="116"/>
      <c r="N5402" s="116"/>
      <c r="O5402" s="116"/>
      <c r="P5402" s="117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19"/>
      <c r="B5403" s="116"/>
      <c r="C5403" s="116"/>
      <c r="D5403" s="117"/>
      <c r="E5403" s="118"/>
      <c r="F5403" s="116"/>
      <c r="G5403" s="117"/>
      <c r="H5403" s="120"/>
      <c r="I5403" s="120"/>
      <c r="J5403" s="116"/>
      <c r="K5403" s="116"/>
      <c r="L5403" s="117"/>
      <c r="M5403" s="116"/>
      <c r="N5403" s="116"/>
      <c r="O5403" s="116"/>
      <c r="P5403" s="117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19"/>
      <c r="B5404" s="116"/>
      <c r="C5404" s="116"/>
      <c r="D5404" s="117"/>
      <c r="E5404" s="118"/>
      <c r="F5404" s="116"/>
      <c r="G5404" s="117"/>
      <c r="H5404" s="120"/>
      <c r="I5404" s="120"/>
      <c r="J5404" s="116"/>
      <c r="K5404" s="116"/>
      <c r="L5404" s="117"/>
      <c r="M5404" s="116"/>
      <c r="N5404" s="116"/>
      <c r="O5404" s="116"/>
      <c r="P5404" s="117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19"/>
      <c r="B5405" s="116"/>
      <c r="C5405" s="116"/>
      <c r="D5405" s="117"/>
      <c r="E5405" s="118"/>
      <c r="F5405" s="116"/>
      <c r="G5405" s="117"/>
      <c r="H5405" s="120"/>
      <c r="I5405" s="120"/>
      <c r="J5405" s="116"/>
      <c r="K5405" s="116"/>
      <c r="L5405" s="117"/>
      <c r="M5405" s="116"/>
      <c r="N5405" s="116"/>
      <c r="O5405" s="116"/>
      <c r="P5405" s="117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19"/>
      <c r="B5406" s="116"/>
      <c r="C5406" s="116"/>
      <c r="D5406" s="117"/>
      <c r="E5406" s="118"/>
      <c r="F5406" s="116"/>
      <c r="G5406" s="117"/>
      <c r="H5406" s="120"/>
      <c r="I5406" s="120"/>
      <c r="J5406" s="116"/>
      <c r="K5406" s="116"/>
      <c r="L5406" s="117"/>
      <c r="M5406" s="116"/>
      <c r="N5406" s="116"/>
      <c r="O5406" s="116"/>
      <c r="P5406" s="117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19"/>
      <c r="B5407" s="116"/>
      <c r="C5407" s="116"/>
      <c r="D5407" s="117"/>
      <c r="E5407" s="118"/>
      <c r="F5407" s="116"/>
      <c r="G5407" s="117"/>
      <c r="H5407" s="120"/>
      <c r="I5407" s="120"/>
      <c r="J5407" s="116"/>
      <c r="K5407" s="116"/>
      <c r="L5407" s="117"/>
      <c r="M5407" s="116"/>
      <c r="N5407" s="116"/>
      <c r="O5407" s="116"/>
      <c r="P5407" s="117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19"/>
      <c r="B5408" s="116"/>
      <c r="C5408" s="116"/>
      <c r="D5408" s="117"/>
      <c r="E5408" s="118"/>
      <c r="F5408" s="116"/>
      <c r="G5408" s="117"/>
      <c r="H5408" s="120"/>
      <c r="I5408" s="120"/>
      <c r="J5408" s="116"/>
      <c r="K5408" s="116"/>
      <c r="L5408" s="117"/>
      <c r="M5408" s="116"/>
      <c r="N5408" s="116"/>
      <c r="O5408" s="116"/>
      <c r="P5408" s="117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19"/>
      <c r="B5409" s="116"/>
      <c r="C5409" s="116"/>
      <c r="D5409" s="117"/>
      <c r="E5409" s="118"/>
      <c r="F5409" s="116"/>
      <c r="G5409" s="117"/>
      <c r="H5409" s="120"/>
      <c r="I5409" s="120"/>
      <c r="J5409" s="116"/>
      <c r="K5409" s="116"/>
      <c r="L5409" s="117"/>
      <c r="M5409" s="116"/>
      <c r="N5409" s="116"/>
      <c r="O5409" s="116"/>
      <c r="P5409" s="117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119"/>
      <c r="B5410" s="116"/>
      <c r="C5410" s="116"/>
      <c r="D5410" s="117"/>
      <c r="E5410" s="118"/>
      <c r="F5410" s="116"/>
      <c r="G5410" s="117"/>
      <c r="H5410" s="120"/>
      <c r="I5410" s="120"/>
      <c r="J5410" s="116"/>
      <c r="K5410" s="116"/>
      <c r="L5410" s="117"/>
      <c r="M5410" s="116"/>
      <c r="N5410" s="116"/>
      <c r="O5410" s="116"/>
      <c r="P5410" s="117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x14ac:dyDescent="0.25">
      <c r="A5411" s="119"/>
      <c r="B5411" s="116"/>
      <c r="C5411" s="116"/>
      <c r="D5411" s="117"/>
      <c r="E5411" s="118"/>
      <c r="F5411" s="116"/>
      <c r="G5411" s="117"/>
      <c r="H5411" s="120"/>
      <c r="I5411" s="120"/>
      <c r="J5411" s="116"/>
      <c r="K5411" s="116"/>
      <c r="L5411" s="117"/>
      <c r="M5411" s="116"/>
      <c r="N5411" s="116"/>
      <c r="O5411" s="116"/>
      <c r="P5411" s="117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x14ac:dyDescent="0.25">
      <c r="A5412" s="119"/>
      <c r="B5412" s="116"/>
      <c r="C5412" s="116"/>
      <c r="D5412" s="117"/>
      <c r="E5412" s="118"/>
      <c r="F5412" s="116"/>
      <c r="G5412" s="117"/>
      <c r="H5412" s="120"/>
      <c r="I5412" s="120"/>
      <c r="J5412" s="116"/>
      <c r="K5412" s="116"/>
      <c r="L5412" s="117"/>
      <c r="M5412" s="116"/>
      <c r="N5412" s="120"/>
      <c r="O5412" s="116"/>
      <c r="P5412" s="117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x14ac:dyDescent="0.25">
      <c r="A5413" s="119"/>
      <c r="B5413" s="116"/>
      <c r="C5413" s="116"/>
      <c r="D5413" s="117"/>
      <c r="E5413" s="118"/>
      <c r="F5413" s="116"/>
      <c r="G5413" s="117"/>
      <c r="H5413" s="120"/>
      <c r="I5413" s="120"/>
      <c r="J5413" s="116"/>
      <c r="K5413" s="116"/>
      <c r="L5413" s="117"/>
      <c r="M5413" s="116"/>
      <c r="N5413" s="120"/>
      <c r="O5413" s="116"/>
      <c r="P5413" s="117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x14ac:dyDescent="0.25">
      <c r="A5414" s="119"/>
      <c r="B5414" s="116"/>
      <c r="C5414" s="116"/>
      <c r="D5414" s="117"/>
      <c r="E5414" s="118"/>
      <c r="F5414" s="116"/>
      <c r="G5414" s="117"/>
      <c r="H5414" s="120"/>
      <c r="I5414" s="120"/>
      <c r="J5414" s="116"/>
      <c r="K5414" s="116"/>
      <c r="L5414" s="117"/>
      <c r="M5414" s="116"/>
      <c r="N5414" s="120"/>
      <c r="O5414" s="116"/>
      <c r="P5414" s="117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x14ac:dyDescent="0.25">
      <c r="A5415" s="119"/>
      <c r="B5415" s="116"/>
      <c r="C5415" s="116"/>
      <c r="D5415" s="117"/>
      <c r="E5415" s="118"/>
      <c r="F5415" s="116"/>
      <c r="G5415" s="117"/>
      <c r="H5415" s="120"/>
      <c r="I5415" s="120"/>
      <c r="J5415" s="116"/>
      <c r="K5415" s="116"/>
      <c r="L5415" s="117"/>
      <c r="M5415" s="116"/>
      <c r="N5415" s="116"/>
      <c r="O5415" s="116"/>
      <c r="P5415" s="117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x14ac:dyDescent="0.25">
      <c r="A5416" s="119"/>
      <c r="B5416" s="116"/>
      <c r="C5416" s="116"/>
      <c r="D5416" s="117"/>
      <c r="E5416" s="118"/>
      <c r="F5416" s="116"/>
      <c r="G5416" s="117"/>
      <c r="H5416" s="120"/>
      <c r="I5416" s="120"/>
      <c r="J5416" s="116"/>
      <c r="K5416" s="116"/>
      <c r="L5416" s="117"/>
      <c r="M5416" s="116"/>
      <c r="N5416" s="116"/>
      <c r="O5416" s="116"/>
      <c r="P5416" s="117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x14ac:dyDescent="0.25">
      <c r="A5417" s="119"/>
      <c r="B5417" s="116"/>
      <c r="C5417" s="116"/>
      <c r="D5417" s="117"/>
      <c r="E5417" s="118"/>
      <c r="F5417" s="116"/>
      <c r="G5417" s="117"/>
      <c r="H5417" s="120"/>
      <c r="I5417" s="120"/>
      <c r="J5417" s="116"/>
      <c r="K5417" s="116"/>
      <c r="L5417" s="117"/>
      <c r="M5417" s="116"/>
      <c r="N5417" s="116"/>
      <c r="O5417" s="116"/>
      <c r="P5417" s="117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x14ac:dyDescent="0.25">
      <c r="A5418" s="119"/>
      <c r="B5418" s="116"/>
      <c r="C5418" s="116"/>
      <c r="D5418" s="117"/>
      <c r="E5418" s="118"/>
      <c r="F5418" s="116"/>
      <c r="G5418" s="117"/>
      <c r="H5418" s="120"/>
      <c r="I5418" s="120"/>
      <c r="J5418" s="116"/>
      <c r="K5418" s="116"/>
      <c r="L5418" s="117"/>
      <c r="M5418" s="116"/>
      <c r="N5418" s="116"/>
      <c r="O5418" s="116"/>
      <c r="P5418" s="117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x14ac:dyDescent="0.25">
      <c r="A5419" s="119"/>
      <c r="B5419" s="116"/>
      <c r="C5419" s="116"/>
      <c r="D5419" s="117"/>
      <c r="E5419" s="118"/>
      <c r="F5419" s="116"/>
      <c r="G5419" s="117"/>
      <c r="H5419" s="120"/>
      <c r="I5419" s="120"/>
      <c r="J5419" s="116"/>
      <c r="K5419" s="116"/>
      <c r="L5419" s="117"/>
      <c r="M5419" s="116"/>
      <c r="N5419" s="116"/>
      <c r="O5419" s="116"/>
      <c r="P5419" s="117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x14ac:dyDescent="0.25">
      <c r="A5420" s="119"/>
      <c r="B5420" s="116"/>
      <c r="C5420" s="116"/>
      <c r="D5420" s="117"/>
      <c r="E5420" s="118"/>
      <c r="F5420" s="116"/>
      <c r="G5420" s="117"/>
      <c r="H5420" s="120"/>
      <c r="I5420" s="120"/>
      <c r="J5420" s="116"/>
      <c r="K5420" s="116"/>
      <c r="L5420" s="117"/>
      <c r="M5420" s="116"/>
      <c r="N5420" s="116"/>
      <c r="O5420" s="116"/>
      <c r="P5420" s="117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x14ac:dyDescent="0.25">
      <c r="A5421" s="119"/>
      <c r="B5421" s="116"/>
      <c r="C5421" s="116"/>
      <c r="D5421" s="117"/>
      <c r="E5421" s="118"/>
      <c r="F5421" s="116"/>
      <c r="G5421" s="117"/>
      <c r="H5421" s="120"/>
      <c r="I5421" s="120"/>
      <c r="J5421" s="116"/>
      <c r="K5421" s="116"/>
      <c r="L5421" s="117"/>
      <c r="M5421" s="116"/>
      <c r="N5421" s="116"/>
      <c r="O5421" s="116"/>
      <c r="P5421" s="117"/>
      <c r="Q5421" s="31">
        <f t="shared" ref="Q5421:Q5484" si="170">IFERROR(VALUE(LEFT($J5421,2))*60+VALUE(MID($J5421,4,2)),9999)</f>
        <v>9999</v>
      </c>
      <c r="R5421" s="31" t="str">
        <f t="shared" ref="R5421:R5484" si="171">IFERROR(VALUE(LEFT($K5421,2))*60+VALUE(MID($K5421,4,2)),"")</f>
        <v/>
      </c>
      <c r="S5421" s="29">
        <f>IF($Q5421&lt;Parâmetros!$E$19,$G5421-1,$G5421)</f>
        <v>0</v>
      </c>
    </row>
    <row r="5422" spans="1:19" x14ac:dyDescent="0.25">
      <c r="A5422" s="119"/>
      <c r="B5422" s="116"/>
      <c r="C5422" s="116"/>
      <c r="D5422" s="117"/>
      <c r="E5422" s="118"/>
      <c r="F5422" s="116"/>
      <c r="G5422" s="117"/>
      <c r="H5422" s="120"/>
      <c r="I5422" s="120"/>
      <c r="J5422" s="116"/>
      <c r="K5422" s="116"/>
      <c r="L5422" s="117"/>
      <c r="M5422" s="116"/>
      <c r="N5422" s="116"/>
      <c r="O5422" s="116"/>
      <c r="P5422" s="117"/>
      <c r="Q5422" s="31">
        <f t="shared" si="170"/>
        <v>9999</v>
      </c>
      <c r="R5422" s="31" t="str">
        <f t="shared" si="171"/>
        <v/>
      </c>
      <c r="S5422" s="29">
        <f>IF($Q5422&lt;Parâmetros!$E$19,$G5422-1,$G5422)</f>
        <v>0</v>
      </c>
    </row>
    <row r="5423" spans="1:19" x14ac:dyDescent="0.25">
      <c r="A5423" s="119"/>
      <c r="B5423" s="116"/>
      <c r="C5423" s="116"/>
      <c r="D5423" s="117"/>
      <c r="E5423" s="118"/>
      <c r="F5423" s="116"/>
      <c r="G5423" s="117"/>
      <c r="H5423" s="120"/>
      <c r="I5423" s="120"/>
      <c r="J5423" s="116"/>
      <c r="K5423" s="116"/>
      <c r="L5423" s="117"/>
      <c r="M5423" s="116"/>
      <c r="N5423" s="116"/>
      <c r="O5423" s="116"/>
      <c r="P5423" s="117"/>
      <c r="Q5423" s="31">
        <f t="shared" si="170"/>
        <v>9999</v>
      </c>
      <c r="R5423" s="31" t="str">
        <f t="shared" si="171"/>
        <v/>
      </c>
      <c r="S5423" s="29">
        <f>IF($Q5423&lt;Parâmetros!$E$19,$G5423-1,$G5423)</f>
        <v>0</v>
      </c>
    </row>
    <row r="5424" spans="1:19" x14ac:dyDescent="0.25">
      <c r="A5424" s="119"/>
      <c r="B5424" s="116"/>
      <c r="C5424" s="116"/>
      <c r="D5424" s="117"/>
      <c r="E5424" s="118"/>
      <c r="F5424" s="116"/>
      <c r="G5424" s="117"/>
      <c r="H5424" s="120"/>
      <c r="I5424" s="120"/>
      <c r="J5424" s="116"/>
      <c r="K5424" s="116"/>
      <c r="L5424" s="117"/>
      <c r="M5424" s="116"/>
      <c r="N5424" s="116"/>
      <c r="O5424" s="116"/>
      <c r="P5424" s="117"/>
      <c r="Q5424" s="31">
        <f t="shared" si="170"/>
        <v>9999</v>
      </c>
      <c r="R5424" s="31" t="str">
        <f t="shared" si="171"/>
        <v/>
      </c>
      <c r="S5424" s="29">
        <f>IF($Q5424&lt;Parâmetros!$E$19,$G5424-1,$G5424)</f>
        <v>0</v>
      </c>
    </row>
    <row r="5425" spans="1:19" x14ac:dyDescent="0.25">
      <c r="A5425" s="119"/>
      <c r="B5425" s="116"/>
      <c r="C5425" s="116"/>
      <c r="D5425" s="117"/>
      <c r="E5425" s="118"/>
      <c r="F5425" s="116"/>
      <c r="G5425" s="117"/>
      <c r="H5425" s="120"/>
      <c r="I5425" s="120"/>
      <c r="J5425" s="116"/>
      <c r="K5425" s="116"/>
      <c r="L5425" s="117"/>
      <c r="M5425" s="116"/>
      <c r="N5425" s="116"/>
      <c r="O5425" s="116"/>
      <c r="P5425" s="117"/>
      <c r="Q5425" s="31">
        <f t="shared" si="170"/>
        <v>9999</v>
      </c>
      <c r="R5425" s="31" t="str">
        <f t="shared" si="171"/>
        <v/>
      </c>
      <c r="S5425" s="29">
        <f>IF($Q5425&lt;Parâmetros!$E$19,$G5425-1,$G5425)</f>
        <v>0</v>
      </c>
    </row>
    <row r="5426" spans="1:19" x14ac:dyDescent="0.25">
      <c r="A5426" s="119"/>
      <c r="B5426" s="116"/>
      <c r="C5426" s="116"/>
      <c r="D5426" s="117"/>
      <c r="E5426" s="118"/>
      <c r="F5426" s="116"/>
      <c r="G5426" s="117"/>
      <c r="H5426" s="120"/>
      <c r="I5426" s="120"/>
      <c r="J5426" s="116"/>
      <c r="K5426" s="116"/>
      <c r="L5426" s="117"/>
      <c r="M5426" s="116"/>
      <c r="N5426" s="116"/>
      <c r="O5426" s="116"/>
      <c r="P5426" s="117"/>
      <c r="Q5426" s="31">
        <f t="shared" si="170"/>
        <v>9999</v>
      </c>
      <c r="R5426" s="31" t="str">
        <f t="shared" si="171"/>
        <v/>
      </c>
      <c r="S5426" s="29">
        <f>IF($Q5426&lt;Parâmetros!$E$19,$G5426-1,$G5426)</f>
        <v>0</v>
      </c>
    </row>
    <row r="5427" spans="1:19" x14ac:dyDescent="0.25">
      <c r="A5427" s="119"/>
      <c r="B5427" s="116"/>
      <c r="C5427" s="116"/>
      <c r="D5427" s="117"/>
      <c r="E5427" s="118"/>
      <c r="F5427" s="116"/>
      <c r="G5427" s="117"/>
      <c r="H5427" s="120"/>
      <c r="I5427" s="120"/>
      <c r="J5427" s="116"/>
      <c r="K5427" s="116"/>
      <c r="L5427" s="117"/>
      <c r="M5427" s="116"/>
      <c r="N5427" s="120"/>
      <c r="O5427" s="116"/>
      <c r="P5427" s="117"/>
      <c r="Q5427" s="31">
        <f t="shared" si="170"/>
        <v>9999</v>
      </c>
      <c r="R5427" s="31" t="str">
        <f t="shared" si="171"/>
        <v/>
      </c>
      <c r="S5427" s="29">
        <f>IF($Q5427&lt;Parâmetros!$E$19,$G5427-1,$G5427)</f>
        <v>0</v>
      </c>
    </row>
    <row r="5428" spans="1:19" x14ac:dyDescent="0.25">
      <c r="A5428" s="119"/>
      <c r="B5428" s="116"/>
      <c r="C5428" s="116"/>
      <c r="D5428" s="117"/>
      <c r="E5428" s="118"/>
      <c r="F5428" s="116"/>
      <c r="G5428" s="117"/>
      <c r="H5428" s="120"/>
      <c r="I5428" s="120"/>
      <c r="J5428" s="116"/>
      <c r="K5428" s="116"/>
      <c r="L5428" s="117"/>
      <c r="M5428" s="116"/>
      <c r="N5428" s="116"/>
      <c r="O5428" s="116"/>
      <c r="P5428" s="117"/>
      <c r="Q5428" s="31">
        <f t="shared" si="170"/>
        <v>9999</v>
      </c>
      <c r="R5428" s="31" t="str">
        <f t="shared" si="171"/>
        <v/>
      </c>
      <c r="S5428" s="29">
        <f>IF($Q5428&lt;Parâmetros!$E$19,$G5428-1,$G5428)</f>
        <v>0</v>
      </c>
    </row>
    <row r="5429" spans="1:19" x14ac:dyDescent="0.25">
      <c r="A5429" s="119"/>
      <c r="B5429" s="116"/>
      <c r="C5429" s="116"/>
      <c r="D5429" s="117"/>
      <c r="E5429" s="118"/>
      <c r="F5429" s="116"/>
      <c r="G5429" s="117"/>
      <c r="H5429" s="120"/>
      <c r="I5429" s="120"/>
      <c r="J5429" s="116"/>
      <c r="K5429" s="116"/>
      <c r="L5429" s="117"/>
      <c r="M5429" s="116"/>
      <c r="N5429" s="116"/>
      <c r="O5429" s="116"/>
      <c r="P5429" s="117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119"/>
      <c r="B5430" s="116"/>
      <c r="C5430" s="116"/>
      <c r="D5430" s="117"/>
      <c r="E5430" s="118"/>
      <c r="F5430" s="116"/>
      <c r="G5430" s="117"/>
      <c r="H5430" s="120"/>
      <c r="I5430" s="120"/>
      <c r="J5430" s="116"/>
      <c r="K5430" s="116"/>
      <c r="L5430" s="117"/>
      <c r="M5430" s="116"/>
      <c r="N5430" s="116"/>
      <c r="O5430" s="116"/>
      <c r="P5430" s="117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119"/>
      <c r="B5431" s="116"/>
      <c r="C5431" s="116"/>
      <c r="D5431" s="117"/>
      <c r="E5431" s="118"/>
      <c r="F5431" s="116"/>
      <c r="G5431" s="117"/>
      <c r="H5431" s="120"/>
      <c r="I5431" s="120"/>
      <c r="J5431" s="116"/>
      <c r="K5431" s="116"/>
      <c r="L5431" s="117"/>
      <c r="M5431" s="116"/>
      <c r="N5431" s="116"/>
      <c r="O5431" s="116"/>
      <c r="P5431" s="117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119"/>
      <c r="B5432" s="116"/>
      <c r="C5432" s="116"/>
      <c r="D5432" s="117"/>
      <c r="E5432" s="118"/>
      <c r="F5432" s="116"/>
      <c r="G5432" s="117"/>
      <c r="H5432" s="120"/>
      <c r="I5432" s="120"/>
      <c r="J5432" s="116"/>
      <c r="K5432" s="116"/>
      <c r="L5432" s="117"/>
      <c r="M5432" s="116"/>
      <c r="N5432" s="116"/>
      <c r="O5432" s="116"/>
      <c r="P5432" s="117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119"/>
      <c r="B5433" s="116"/>
      <c r="C5433" s="116"/>
      <c r="D5433" s="117"/>
      <c r="E5433" s="118"/>
      <c r="F5433" s="116"/>
      <c r="G5433" s="117"/>
      <c r="H5433" s="120"/>
      <c r="I5433" s="120"/>
      <c r="J5433" s="116"/>
      <c r="K5433" s="116"/>
      <c r="L5433" s="117"/>
      <c r="M5433" s="116"/>
      <c r="N5433" s="116"/>
      <c r="O5433" s="116"/>
      <c r="P5433" s="117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119"/>
      <c r="B5434" s="116"/>
      <c r="C5434" s="116"/>
      <c r="D5434" s="117"/>
      <c r="E5434" s="118"/>
      <c r="F5434" s="116"/>
      <c r="G5434" s="117"/>
      <c r="H5434" s="120"/>
      <c r="I5434" s="120"/>
      <c r="J5434" s="116"/>
      <c r="K5434" s="116"/>
      <c r="L5434" s="117"/>
      <c r="M5434" s="116"/>
      <c r="N5434" s="116"/>
      <c r="O5434" s="116"/>
      <c r="P5434" s="117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119"/>
      <c r="B5435" s="116"/>
      <c r="C5435" s="116"/>
      <c r="D5435" s="117"/>
      <c r="E5435" s="118"/>
      <c r="F5435" s="116"/>
      <c r="G5435" s="117"/>
      <c r="H5435" s="120"/>
      <c r="I5435" s="120"/>
      <c r="J5435" s="116"/>
      <c r="K5435" s="116"/>
      <c r="L5435" s="117"/>
      <c r="M5435" s="116"/>
      <c r="N5435" s="116"/>
      <c r="O5435" s="116"/>
      <c r="P5435" s="117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119"/>
      <c r="B5436" s="116"/>
      <c r="C5436" s="116"/>
      <c r="D5436" s="117"/>
      <c r="E5436" s="118"/>
      <c r="F5436" s="116"/>
      <c r="G5436" s="117"/>
      <c r="H5436" s="120"/>
      <c r="I5436" s="120"/>
      <c r="J5436" s="116"/>
      <c r="K5436" s="116"/>
      <c r="L5436" s="117"/>
      <c r="M5436" s="116"/>
      <c r="N5436" s="116"/>
      <c r="O5436" s="116"/>
      <c r="P5436" s="117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119"/>
      <c r="B5437" s="116"/>
      <c r="C5437" s="116"/>
      <c r="D5437" s="117"/>
      <c r="E5437" s="118"/>
      <c r="F5437" s="116"/>
      <c r="G5437" s="117"/>
      <c r="H5437" s="120"/>
      <c r="I5437" s="120"/>
      <c r="J5437" s="116"/>
      <c r="K5437" s="116"/>
      <c r="L5437" s="117"/>
      <c r="M5437" s="116"/>
      <c r="N5437" s="116"/>
      <c r="O5437" s="116"/>
      <c r="P5437" s="117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119"/>
      <c r="B5438" s="116"/>
      <c r="C5438" s="116"/>
      <c r="D5438" s="117"/>
      <c r="E5438" s="118"/>
      <c r="F5438" s="116"/>
      <c r="G5438" s="117"/>
      <c r="H5438" s="120"/>
      <c r="I5438" s="120"/>
      <c r="J5438" s="116"/>
      <c r="K5438" s="116"/>
      <c r="L5438" s="117"/>
      <c r="M5438" s="116"/>
      <c r="N5438" s="116"/>
      <c r="O5438" s="116"/>
      <c r="P5438" s="117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119"/>
      <c r="B5439" s="116"/>
      <c r="C5439" s="116"/>
      <c r="D5439" s="117"/>
      <c r="E5439" s="118"/>
      <c r="F5439" s="116"/>
      <c r="G5439" s="117"/>
      <c r="H5439" s="120"/>
      <c r="I5439" s="120"/>
      <c r="J5439" s="116"/>
      <c r="K5439" s="116"/>
      <c r="L5439" s="117"/>
      <c r="M5439" s="116"/>
      <c r="N5439" s="116"/>
      <c r="O5439" s="116"/>
      <c r="P5439" s="117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19"/>
      <c r="B5440" s="116"/>
      <c r="C5440" s="116"/>
      <c r="D5440" s="117"/>
      <c r="E5440" s="118"/>
      <c r="F5440" s="116"/>
      <c r="G5440" s="117"/>
      <c r="H5440" s="120"/>
      <c r="I5440" s="120"/>
      <c r="J5440" s="116"/>
      <c r="K5440" s="116"/>
      <c r="L5440" s="117"/>
      <c r="M5440" s="116"/>
      <c r="N5440" s="116"/>
      <c r="O5440" s="116"/>
      <c r="P5440" s="117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19"/>
      <c r="B5441" s="116"/>
      <c r="C5441" s="116"/>
      <c r="D5441" s="117"/>
      <c r="E5441" s="118"/>
      <c r="F5441" s="116"/>
      <c r="G5441" s="117"/>
      <c r="H5441" s="120"/>
      <c r="I5441" s="120"/>
      <c r="J5441" s="116"/>
      <c r="K5441" s="116"/>
      <c r="L5441" s="117"/>
      <c r="M5441" s="116"/>
      <c r="N5441" s="116"/>
      <c r="O5441" s="116"/>
      <c r="P5441" s="117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19"/>
      <c r="B5442" s="116"/>
      <c r="C5442" s="116"/>
      <c r="D5442" s="117"/>
      <c r="E5442" s="118"/>
      <c r="F5442" s="116"/>
      <c r="G5442" s="117"/>
      <c r="H5442" s="120"/>
      <c r="I5442" s="120"/>
      <c r="J5442" s="116"/>
      <c r="K5442" s="116"/>
      <c r="L5442" s="117"/>
      <c r="M5442" s="116"/>
      <c r="N5442" s="120"/>
      <c r="O5442" s="116"/>
      <c r="P5442" s="117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19"/>
      <c r="B5443" s="116"/>
      <c r="C5443" s="116"/>
      <c r="D5443" s="117"/>
      <c r="E5443" s="118"/>
      <c r="F5443" s="116"/>
      <c r="G5443" s="117"/>
      <c r="H5443" s="120"/>
      <c r="I5443" s="120"/>
      <c r="J5443" s="116"/>
      <c r="K5443" s="116"/>
      <c r="L5443" s="117"/>
      <c r="M5443" s="116"/>
      <c r="N5443" s="120"/>
      <c r="O5443" s="116"/>
      <c r="P5443" s="117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19"/>
      <c r="B5444" s="116"/>
      <c r="C5444" s="116"/>
      <c r="D5444" s="117"/>
      <c r="E5444" s="118"/>
      <c r="F5444" s="116"/>
      <c r="G5444" s="117"/>
      <c r="H5444" s="120"/>
      <c r="I5444" s="120"/>
      <c r="J5444" s="116"/>
      <c r="K5444" s="116"/>
      <c r="L5444" s="117"/>
      <c r="M5444" s="116"/>
      <c r="N5444" s="116"/>
      <c r="O5444" s="116"/>
      <c r="P5444" s="117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19"/>
      <c r="B5445" s="116"/>
      <c r="C5445" s="116"/>
      <c r="D5445" s="117"/>
      <c r="E5445" s="118"/>
      <c r="F5445" s="116"/>
      <c r="G5445" s="117"/>
      <c r="H5445" s="120"/>
      <c r="I5445" s="120"/>
      <c r="J5445" s="116"/>
      <c r="K5445" s="116"/>
      <c r="L5445" s="117"/>
      <c r="M5445" s="116"/>
      <c r="N5445" s="116"/>
      <c r="O5445" s="116"/>
      <c r="P5445" s="117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19"/>
      <c r="B5446" s="116"/>
      <c r="C5446" s="116"/>
      <c r="D5446" s="117"/>
      <c r="E5446" s="118"/>
      <c r="F5446" s="116"/>
      <c r="G5446" s="117"/>
      <c r="H5446" s="120"/>
      <c r="I5446" s="120"/>
      <c r="J5446" s="116"/>
      <c r="K5446" s="116"/>
      <c r="L5446" s="117"/>
      <c r="M5446" s="116"/>
      <c r="N5446" s="116"/>
      <c r="O5446" s="116"/>
      <c r="P5446" s="117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19"/>
      <c r="B5447" s="116"/>
      <c r="C5447" s="116"/>
      <c r="D5447" s="117"/>
      <c r="E5447" s="118"/>
      <c r="F5447" s="116"/>
      <c r="G5447" s="117"/>
      <c r="H5447" s="120"/>
      <c r="I5447" s="120"/>
      <c r="J5447" s="116"/>
      <c r="K5447" s="116"/>
      <c r="L5447" s="117"/>
      <c r="M5447" s="116"/>
      <c r="N5447" s="116"/>
      <c r="O5447" s="116"/>
      <c r="P5447" s="117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19"/>
      <c r="B5448" s="116"/>
      <c r="C5448" s="116"/>
      <c r="D5448" s="117"/>
      <c r="E5448" s="118"/>
      <c r="F5448" s="116"/>
      <c r="G5448" s="117"/>
      <c r="H5448" s="120"/>
      <c r="I5448" s="120"/>
      <c r="J5448" s="116"/>
      <c r="K5448" s="116"/>
      <c r="L5448" s="117"/>
      <c r="M5448" s="116"/>
      <c r="N5448" s="116"/>
      <c r="O5448" s="116"/>
      <c r="P5448" s="117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19"/>
      <c r="B5449" s="116"/>
      <c r="C5449" s="116"/>
      <c r="D5449" s="117"/>
      <c r="E5449" s="118"/>
      <c r="F5449" s="116"/>
      <c r="G5449" s="117"/>
      <c r="H5449" s="120"/>
      <c r="I5449" s="120"/>
      <c r="J5449" s="116"/>
      <c r="K5449" s="116"/>
      <c r="L5449" s="117"/>
      <c r="M5449" s="116"/>
      <c r="N5449" s="116"/>
      <c r="O5449" s="116"/>
      <c r="P5449" s="117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19"/>
      <c r="B5450" s="116"/>
      <c r="C5450" s="116"/>
      <c r="D5450" s="117"/>
      <c r="E5450" s="118"/>
      <c r="F5450" s="116"/>
      <c r="G5450" s="117"/>
      <c r="H5450" s="120"/>
      <c r="I5450" s="120"/>
      <c r="J5450" s="116"/>
      <c r="K5450" s="116"/>
      <c r="L5450" s="117"/>
      <c r="M5450" s="116"/>
      <c r="N5450" s="116"/>
      <c r="O5450" s="116"/>
      <c r="P5450" s="117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19"/>
      <c r="B5451" s="116"/>
      <c r="C5451" s="116"/>
      <c r="D5451" s="117"/>
      <c r="E5451" s="118"/>
      <c r="F5451" s="116"/>
      <c r="G5451" s="117"/>
      <c r="H5451" s="120"/>
      <c r="I5451" s="120"/>
      <c r="J5451" s="116"/>
      <c r="K5451" s="116"/>
      <c r="L5451" s="117"/>
      <c r="M5451" s="116"/>
      <c r="N5451" s="116"/>
      <c r="O5451" s="116"/>
      <c r="P5451" s="117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19"/>
      <c r="B5452" s="116"/>
      <c r="C5452" s="116"/>
      <c r="D5452" s="117"/>
      <c r="E5452" s="118"/>
      <c r="F5452" s="116"/>
      <c r="G5452" s="117"/>
      <c r="H5452" s="120"/>
      <c r="I5452" s="120"/>
      <c r="J5452" s="116"/>
      <c r="K5452" s="116"/>
      <c r="L5452" s="117"/>
      <c r="M5452" s="116"/>
      <c r="N5452" s="116"/>
      <c r="O5452" s="116"/>
      <c r="P5452" s="117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19"/>
      <c r="B5453" s="116"/>
      <c r="C5453" s="116"/>
      <c r="D5453" s="117"/>
      <c r="E5453" s="118"/>
      <c r="F5453" s="116"/>
      <c r="G5453" s="117"/>
      <c r="H5453" s="120"/>
      <c r="I5453" s="120"/>
      <c r="J5453" s="116"/>
      <c r="K5453" s="116"/>
      <c r="L5453" s="117"/>
      <c r="M5453" s="116"/>
      <c r="N5453" s="116"/>
      <c r="O5453" s="116"/>
      <c r="P5453" s="117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19"/>
      <c r="B5454" s="116"/>
      <c r="C5454" s="116"/>
      <c r="D5454" s="117"/>
      <c r="E5454" s="118"/>
      <c r="F5454" s="116"/>
      <c r="G5454" s="117"/>
      <c r="H5454" s="120"/>
      <c r="I5454" s="120"/>
      <c r="J5454" s="116"/>
      <c r="K5454" s="116"/>
      <c r="L5454" s="117"/>
      <c r="M5454" s="116"/>
      <c r="N5454" s="116"/>
      <c r="O5454" s="116"/>
      <c r="P5454" s="117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19"/>
      <c r="B5455" s="116"/>
      <c r="C5455" s="116"/>
      <c r="D5455" s="117"/>
      <c r="E5455" s="118"/>
      <c r="F5455" s="116"/>
      <c r="G5455" s="117"/>
      <c r="H5455" s="120"/>
      <c r="I5455" s="120"/>
      <c r="J5455" s="116"/>
      <c r="K5455" s="116"/>
      <c r="L5455" s="117"/>
      <c r="M5455" s="116"/>
      <c r="N5455" s="116"/>
      <c r="O5455" s="116"/>
      <c r="P5455" s="117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19"/>
      <c r="B5456" s="116"/>
      <c r="C5456" s="116"/>
      <c r="D5456" s="117"/>
      <c r="E5456" s="118"/>
      <c r="F5456" s="116"/>
      <c r="G5456" s="117"/>
      <c r="H5456" s="120"/>
      <c r="I5456" s="120"/>
      <c r="J5456" s="116"/>
      <c r="K5456" s="116"/>
      <c r="L5456" s="117"/>
      <c r="M5456" s="116"/>
      <c r="N5456" s="120"/>
      <c r="O5456" s="116"/>
      <c r="P5456" s="117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19"/>
      <c r="B5457" s="116"/>
      <c r="C5457" s="116"/>
      <c r="D5457" s="117"/>
      <c r="E5457" s="118"/>
      <c r="F5457" s="116"/>
      <c r="G5457" s="117"/>
      <c r="H5457" s="120"/>
      <c r="I5457" s="120"/>
      <c r="J5457" s="116"/>
      <c r="K5457" s="116"/>
      <c r="L5457" s="117"/>
      <c r="M5457" s="116"/>
      <c r="N5457" s="120"/>
      <c r="O5457" s="116"/>
      <c r="P5457" s="117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19"/>
      <c r="B5458" s="116"/>
      <c r="C5458" s="116"/>
      <c r="D5458" s="117"/>
      <c r="E5458" s="118"/>
      <c r="F5458" s="116"/>
      <c r="G5458" s="117"/>
      <c r="H5458" s="120"/>
      <c r="I5458" s="120"/>
      <c r="J5458" s="116"/>
      <c r="K5458" s="116"/>
      <c r="L5458" s="117"/>
      <c r="M5458" s="116"/>
      <c r="N5458" s="116"/>
      <c r="O5458" s="116"/>
      <c r="P5458" s="117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19"/>
      <c r="B5459" s="116"/>
      <c r="C5459" s="116"/>
      <c r="D5459" s="117"/>
      <c r="E5459" s="118"/>
      <c r="F5459" s="116"/>
      <c r="G5459" s="117"/>
      <c r="H5459" s="120"/>
      <c r="I5459" s="120"/>
      <c r="J5459" s="116"/>
      <c r="K5459" s="116"/>
      <c r="L5459" s="117"/>
      <c r="M5459" s="116"/>
      <c r="N5459" s="116"/>
      <c r="O5459" s="116"/>
      <c r="P5459" s="117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19"/>
      <c r="B5460" s="116"/>
      <c r="C5460" s="116"/>
      <c r="D5460" s="117"/>
      <c r="E5460" s="118"/>
      <c r="F5460" s="116"/>
      <c r="G5460" s="117"/>
      <c r="H5460" s="120"/>
      <c r="I5460" s="120"/>
      <c r="J5460" s="116"/>
      <c r="K5460" s="116"/>
      <c r="L5460" s="117"/>
      <c r="M5460" s="116"/>
      <c r="N5460" s="116"/>
      <c r="O5460" s="116"/>
      <c r="P5460" s="117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19"/>
      <c r="B5461" s="116"/>
      <c r="C5461" s="116"/>
      <c r="D5461" s="117"/>
      <c r="E5461" s="118"/>
      <c r="F5461" s="116"/>
      <c r="G5461" s="117"/>
      <c r="H5461" s="120"/>
      <c r="I5461" s="120"/>
      <c r="J5461" s="116"/>
      <c r="K5461" s="116"/>
      <c r="L5461" s="117"/>
      <c r="M5461" s="116"/>
      <c r="N5461" s="116"/>
      <c r="O5461" s="116"/>
      <c r="P5461" s="117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19"/>
      <c r="B5462" s="116"/>
      <c r="C5462" s="116"/>
      <c r="D5462" s="117"/>
      <c r="E5462" s="118"/>
      <c r="F5462" s="116"/>
      <c r="G5462" s="117"/>
      <c r="H5462" s="120"/>
      <c r="I5462" s="120"/>
      <c r="J5462" s="116"/>
      <c r="K5462" s="116"/>
      <c r="L5462" s="117"/>
      <c r="M5462" s="116"/>
      <c r="N5462" s="116"/>
      <c r="O5462" s="116"/>
      <c r="P5462" s="117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19"/>
      <c r="B5463" s="116"/>
      <c r="C5463" s="116"/>
      <c r="D5463" s="117"/>
      <c r="E5463" s="118"/>
      <c r="F5463" s="116"/>
      <c r="G5463" s="117"/>
      <c r="H5463" s="120"/>
      <c r="I5463" s="120"/>
      <c r="J5463" s="116"/>
      <c r="K5463" s="116"/>
      <c r="L5463" s="117"/>
      <c r="M5463" s="116"/>
      <c r="N5463" s="116"/>
      <c r="O5463" s="116"/>
      <c r="P5463" s="117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19"/>
      <c r="B5464" s="116"/>
      <c r="C5464" s="116"/>
      <c r="D5464" s="117"/>
      <c r="E5464" s="118"/>
      <c r="F5464" s="116"/>
      <c r="G5464" s="117"/>
      <c r="H5464" s="120"/>
      <c r="I5464" s="120"/>
      <c r="J5464" s="116"/>
      <c r="K5464" s="116"/>
      <c r="L5464" s="117"/>
      <c r="M5464" s="116"/>
      <c r="N5464" s="116"/>
      <c r="O5464" s="116"/>
      <c r="P5464" s="117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19"/>
      <c r="B5465" s="116"/>
      <c r="C5465" s="116"/>
      <c r="D5465" s="117"/>
      <c r="E5465" s="118"/>
      <c r="F5465" s="116"/>
      <c r="G5465" s="117"/>
      <c r="H5465" s="120"/>
      <c r="I5465" s="120"/>
      <c r="J5465" s="116"/>
      <c r="K5465" s="116"/>
      <c r="L5465" s="117"/>
      <c r="M5465" s="116"/>
      <c r="N5465" s="116"/>
      <c r="O5465" s="116"/>
      <c r="P5465" s="117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19"/>
      <c r="B5466" s="116"/>
      <c r="C5466" s="116"/>
      <c r="D5466" s="117"/>
      <c r="E5466" s="118"/>
      <c r="F5466" s="116"/>
      <c r="G5466" s="117"/>
      <c r="H5466" s="120"/>
      <c r="I5466" s="120"/>
      <c r="J5466" s="116"/>
      <c r="K5466" s="116"/>
      <c r="L5466" s="117"/>
      <c r="M5466" s="116"/>
      <c r="N5466" s="116"/>
      <c r="O5466" s="116"/>
      <c r="P5466" s="117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19"/>
      <c r="B5467" s="116"/>
      <c r="C5467" s="116"/>
      <c r="D5467" s="117"/>
      <c r="E5467" s="118"/>
      <c r="F5467" s="116"/>
      <c r="G5467" s="117"/>
      <c r="H5467" s="120"/>
      <c r="I5467" s="120"/>
      <c r="J5467" s="116"/>
      <c r="K5467" s="116"/>
      <c r="L5467" s="117"/>
      <c r="M5467" s="116"/>
      <c r="N5467" s="116"/>
      <c r="O5467" s="116"/>
      <c r="P5467" s="117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19"/>
      <c r="B5468" s="116"/>
      <c r="C5468" s="116"/>
      <c r="D5468" s="117"/>
      <c r="E5468" s="118"/>
      <c r="F5468" s="116"/>
      <c r="G5468" s="117"/>
      <c r="H5468" s="120"/>
      <c r="I5468" s="120"/>
      <c r="J5468" s="116"/>
      <c r="K5468" s="116"/>
      <c r="L5468" s="117"/>
      <c r="M5468" s="116"/>
      <c r="N5468" s="116"/>
      <c r="O5468" s="116"/>
      <c r="P5468" s="117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19"/>
      <c r="B5469" s="116"/>
      <c r="C5469" s="116"/>
      <c r="D5469" s="117"/>
      <c r="E5469" s="118"/>
      <c r="F5469" s="116"/>
      <c r="G5469" s="117"/>
      <c r="H5469" s="120"/>
      <c r="I5469" s="120"/>
      <c r="J5469" s="116"/>
      <c r="K5469" s="116"/>
      <c r="L5469" s="117"/>
      <c r="M5469" s="116"/>
      <c r="N5469" s="116"/>
      <c r="O5469" s="116"/>
      <c r="P5469" s="117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19"/>
      <c r="B5470" s="116"/>
      <c r="C5470" s="116"/>
      <c r="D5470" s="117"/>
      <c r="E5470" s="118"/>
      <c r="F5470" s="116"/>
      <c r="G5470" s="117"/>
      <c r="H5470" s="120"/>
      <c r="I5470" s="120"/>
      <c r="J5470" s="116"/>
      <c r="K5470" s="116"/>
      <c r="L5470" s="117"/>
      <c r="M5470" s="116"/>
      <c r="N5470" s="116"/>
      <c r="O5470" s="116"/>
      <c r="P5470" s="117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19"/>
      <c r="B5471" s="116"/>
      <c r="C5471" s="116"/>
      <c r="D5471" s="117"/>
      <c r="E5471" s="118"/>
      <c r="F5471" s="116"/>
      <c r="G5471" s="117"/>
      <c r="H5471" s="120"/>
      <c r="I5471" s="120"/>
      <c r="J5471" s="116"/>
      <c r="K5471" s="116"/>
      <c r="L5471" s="117"/>
      <c r="M5471" s="116"/>
      <c r="N5471" s="116"/>
      <c r="O5471" s="116"/>
      <c r="P5471" s="117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19"/>
      <c r="B5472" s="116"/>
      <c r="C5472" s="116"/>
      <c r="D5472" s="117"/>
      <c r="E5472" s="118"/>
      <c r="F5472" s="116"/>
      <c r="G5472" s="117"/>
      <c r="H5472" s="120"/>
      <c r="I5472" s="120"/>
      <c r="J5472" s="116"/>
      <c r="K5472" s="116"/>
      <c r="L5472" s="117"/>
      <c r="M5472" s="116"/>
      <c r="N5472" s="116"/>
      <c r="O5472" s="116"/>
      <c r="P5472" s="117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19"/>
      <c r="B5473" s="116"/>
      <c r="C5473" s="116"/>
      <c r="D5473" s="117"/>
      <c r="E5473" s="118"/>
      <c r="F5473" s="116"/>
      <c r="G5473" s="117"/>
      <c r="H5473" s="120"/>
      <c r="I5473" s="120"/>
      <c r="J5473" s="116"/>
      <c r="K5473" s="116"/>
      <c r="L5473" s="117"/>
      <c r="M5473" s="116"/>
      <c r="N5473" s="116"/>
      <c r="O5473" s="116"/>
      <c r="P5473" s="117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119"/>
      <c r="B5474" s="116"/>
      <c r="C5474" s="116"/>
      <c r="D5474" s="117"/>
      <c r="E5474" s="118"/>
      <c r="F5474" s="116"/>
      <c r="G5474" s="117"/>
      <c r="H5474" s="120"/>
      <c r="I5474" s="120"/>
      <c r="J5474" s="116"/>
      <c r="K5474" s="116"/>
      <c r="L5474" s="117"/>
      <c r="M5474" s="116"/>
      <c r="N5474" s="116"/>
      <c r="O5474" s="116"/>
      <c r="P5474" s="117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x14ac:dyDescent="0.25">
      <c r="A5475" s="119"/>
      <c r="B5475" s="116"/>
      <c r="C5475" s="116"/>
      <c r="D5475" s="117"/>
      <c r="E5475" s="118"/>
      <c r="F5475" s="116"/>
      <c r="G5475" s="117"/>
      <c r="H5475" s="120"/>
      <c r="I5475" s="120"/>
      <c r="J5475" s="116"/>
      <c r="K5475" s="116"/>
      <c r="L5475" s="117"/>
      <c r="M5475" s="116"/>
      <c r="N5475" s="116"/>
      <c r="O5475" s="116"/>
      <c r="P5475" s="117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x14ac:dyDescent="0.25">
      <c r="A5476" s="119"/>
      <c r="B5476" s="116"/>
      <c r="C5476" s="116"/>
      <c r="D5476" s="117"/>
      <c r="E5476" s="118"/>
      <c r="F5476" s="116"/>
      <c r="G5476" s="117"/>
      <c r="H5476" s="120"/>
      <c r="I5476" s="120"/>
      <c r="J5476" s="116"/>
      <c r="K5476" s="116"/>
      <c r="L5476" s="117"/>
      <c r="M5476" s="116"/>
      <c r="N5476" s="116"/>
      <c r="O5476" s="116"/>
      <c r="P5476" s="117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x14ac:dyDescent="0.25">
      <c r="A5477" s="119"/>
      <c r="B5477" s="116"/>
      <c r="C5477" s="116"/>
      <c r="D5477" s="117"/>
      <c r="E5477" s="118"/>
      <c r="F5477" s="116"/>
      <c r="G5477" s="117"/>
      <c r="H5477" s="120"/>
      <c r="I5477" s="120"/>
      <c r="J5477" s="116"/>
      <c r="K5477" s="116"/>
      <c r="L5477" s="117"/>
      <c r="M5477" s="116"/>
      <c r="N5477" s="116"/>
      <c r="O5477" s="116"/>
      <c r="P5477" s="117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x14ac:dyDescent="0.25">
      <c r="A5478" s="119"/>
      <c r="B5478" s="116"/>
      <c r="C5478" s="116"/>
      <c r="D5478" s="117"/>
      <c r="E5478" s="118"/>
      <c r="F5478" s="116"/>
      <c r="G5478" s="117"/>
      <c r="H5478" s="120"/>
      <c r="I5478" s="120"/>
      <c r="J5478" s="116"/>
      <c r="K5478" s="116"/>
      <c r="L5478" s="117"/>
      <c r="M5478" s="116"/>
      <c r="N5478" s="116"/>
      <c r="O5478" s="116"/>
      <c r="P5478" s="117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x14ac:dyDescent="0.25">
      <c r="A5479" s="119"/>
      <c r="B5479" s="116"/>
      <c r="C5479" s="116"/>
      <c r="D5479" s="117"/>
      <c r="E5479" s="118"/>
      <c r="F5479" s="116"/>
      <c r="G5479" s="117"/>
      <c r="H5479" s="120"/>
      <c r="I5479" s="120"/>
      <c r="J5479" s="116"/>
      <c r="K5479" s="116"/>
      <c r="L5479" s="117"/>
      <c r="M5479" s="116"/>
      <c r="N5479" s="116"/>
      <c r="O5479" s="116"/>
      <c r="P5479" s="117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x14ac:dyDescent="0.25">
      <c r="A5480" s="119"/>
      <c r="B5480" s="116"/>
      <c r="C5480" s="116"/>
      <c r="D5480" s="117"/>
      <c r="E5480" s="118"/>
      <c r="F5480" s="116"/>
      <c r="G5480" s="117"/>
      <c r="H5480" s="120"/>
      <c r="I5480" s="120"/>
      <c r="J5480" s="116"/>
      <c r="K5480" s="116"/>
      <c r="L5480" s="117"/>
      <c r="M5480" s="116"/>
      <c r="N5480" s="116"/>
      <c r="O5480" s="116"/>
      <c r="P5480" s="117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x14ac:dyDescent="0.25">
      <c r="A5481" s="119"/>
      <c r="B5481" s="116"/>
      <c r="C5481" s="116"/>
      <c r="D5481" s="117"/>
      <c r="E5481" s="118"/>
      <c r="F5481" s="116"/>
      <c r="G5481" s="117"/>
      <c r="H5481" s="120"/>
      <c r="I5481" s="120"/>
      <c r="J5481" s="116"/>
      <c r="K5481" s="116"/>
      <c r="L5481" s="117"/>
      <c r="M5481" s="116"/>
      <c r="N5481" s="116"/>
      <c r="O5481" s="116"/>
      <c r="P5481" s="117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x14ac:dyDescent="0.25">
      <c r="A5482" s="119"/>
      <c r="B5482" s="116"/>
      <c r="C5482" s="116"/>
      <c r="D5482" s="117"/>
      <c r="E5482" s="118"/>
      <c r="F5482" s="116"/>
      <c r="G5482" s="117"/>
      <c r="H5482" s="120"/>
      <c r="I5482" s="120"/>
      <c r="J5482" s="116"/>
      <c r="K5482" s="116"/>
      <c r="L5482" s="117"/>
      <c r="M5482" s="116"/>
      <c r="N5482" s="116"/>
      <c r="O5482" s="116"/>
      <c r="P5482" s="117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x14ac:dyDescent="0.25">
      <c r="A5483" s="119"/>
      <c r="B5483" s="116"/>
      <c r="C5483" s="116"/>
      <c r="D5483" s="117"/>
      <c r="E5483" s="118"/>
      <c r="F5483" s="116"/>
      <c r="G5483" s="117"/>
      <c r="H5483" s="120"/>
      <c r="I5483" s="120"/>
      <c r="J5483" s="116"/>
      <c r="K5483" s="116"/>
      <c r="L5483" s="117"/>
      <c r="M5483" s="116"/>
      <c r="N5483" s="116"/>
      <c r="O5483" s="116"/>
      <c r="P5483" s="117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x14ac:dyDescent="0.25">
      <c r="A5484" s="119"/>
      <c r="B5484" s="116"/>
      <c r="C5484" s="116"/>
      <c r="D5484" s="117"/>
      <c r="E5484" s="118"/>
      <c r="F5484" s="116"/>
      <c r="G5484" s="117"/>
      <c r="H5484" s="120"/>
      <c r="I5484" s="120"/>
      <c r="J5484" s="116"/>
      <c r="K5484" s="116"/>
      <c r="L5484" s="117"/>
      <c r="M5484" s="116"/>
      <c r="N5484" s="116"/>
      <c r="O5484" s="116"/>
      <c r="P5484" s="117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x14ac:dyDescent="0.25">
      <c r="A5485" s="119"/>
      <c r="B5485" s="116"/>
      <c r="C5485" s="116"/>
      <c r="D5485" s="117"/>
      <c r="E5485" s="118"/>
      <c r="F5485" s="116"/>
      <c r="G5485" s="117"/>
      <c r="H5485" s="120"/>
      <c r="I5485" s="120"/>
      <c r="J5485" s="116"/>
      <c r="K5485" s="116"/>
      <c r="L5485" s="117"/>
      <c r="M5485" s="116"/>
      <c r="N5485" s="116"/>
      <c r="O5485" s="116"/>
      <c r="P5485" s="117"/>
      <c r="Q5485" s="31">
        <f t="shared" ref="Q5485:Q5548" si="172">IFERROR(VALUE(LEFT($J5485,2))*60+VALUE(MID($J5485,4,2)),9999)</f>
        <v>9999</v>
      </c>
      <c r="R5485" s="31" t="str">
        <f t="shared" ref="R5485:R5548" si="173">IFERROR(VALUE(LEFT($K5485,2))*60+VALUE(MID($K5485,4,2)),"")</f>
        <v/>
      </c>
      <c r="S5485" s="29">
        <f>IF($Q5485&lt;Parâmetros!$E$19,$G5485-1,$G5485)</f>
        <v>0</v>
      </c>
    </row>
    <row r="5486" spans="1:19" x14ac:dyDescent="0.25">
      <c r="A5486" s="119"/>
      <c r="B5486" s="116"/>
      <c r="C5486" s="116"/>
      <c r="D5486" s="117"/>
      <c r="E5486" s="118"/>
      <c r="F5486" s="116"/>
      <c r="G5486" s="117"/>
      <c r="H5486" s="120"/>
      <c r="I5486" s="120"/>
      <c r="J5486" s="116"/>
      <c r="K5486" s="116"/>
      <c r="L5486" s="117"/>
      <c r="M5486" s="116"/>
      <c r="N5486" s="116"/>
      <c r="O5486" s="116"/>
      <c r="P5486" s="117"/>
      <c r="Q5486" s="31">
        <f t="shared" si="172"/>
        <v>9999</v>
      </c>
      <c r="R5486" s="31" t="str">
        <f t="shared" si="173"/>
        <v/>
      </c>
      <c r="S5486" s="29">
        <f>IF($Q5486&lt;Parâmetros!$E$19,$G5486-1,$G5486)</f>
        <v>0</v>
      </c>
    </row>
    <row r="5487" spans="1:19" x14ac:dyDescent="0.25">
      <c r="A5487" s="119"/>
      <c r="B5487" s="116"/>
      <c r="C5487" s="116"/>
      <c r="D5487" s="117"/>
      <c r="E5487" s="118"/>
      <c r="F5487" s="116"/>
      <c r="G5487" s="117"/>
      <c r="H5487" s="120"/>
      <c r="I5487" s="120"/>
      <c r="J5487" s="116"/>
      <c r="K5487" s="116"/>
      <c r="L5487" s="117"/>
      <c r="M5487" s="116"/>
      <c r="N5487" s="116"/>
      <c r="O5487" s="116"/>
      <c r="P5487" s="117"/>
      <c r="Q5487" s="31">
        <f t="shared" si="172"/>
        <v>9999</v>
      </c>
      <c r="R5487" s="31" t="str">
        <f t="shared" si="173"/>
        <v/>
      </c>
      <c r="S5487" s="29">
        <f>IF($Q5487&lt;Parâmetros!$E$19,$G5487-1,$G5487)</f>
        <v>0</v>
      </c>
    </row>
    <row r="5488" spans="1:19" x14ac:dyDescent="0.25">
      <c r="A5488" s="119"/>
      <c r="B5488" s="116"/>
      <c r="C5488" s="116"/>
      <c r="D5488" s="117"/>
      <c r="E5488" s="118"/>
      <c r="F5488" s="116"/>
      <c r="G5488" s="117"/>
      <c r="H5488" s="120"/>
      <c r="I5488" s="120"/>
      <c r="J5488" s="116"/>
      <c r="K5488" s="116"/>
      <c r="L5488" s="117"/>
      <c r="M5488" s="116"/>
      <c r="N5488" s="116"/>
      <c r="O5488" s="116"/>
      <c r="P5488" s="117"/>
      <c r="Q5488" s="31">
        <f t="shared" si="172"/>
        <v>9999</v>
      </c>
      <c r="R5488" s="31" t="str">
        <f t="shared" si="173"/>
        <v/>
      </c>
      <c r="S5488" s="29">
        <f>IF($Q5488&lt;Parâmetros!$E$19,$G5488-1,$G5488)</f>
        <v>0</v>
      </c>
    </row>
    <row r="5489" spans="1:19" x14ac:dyDescent="0.25">
      <c r="A5489" s="119"/>
      <c r="B5489" s="116"/>
      <c r="C5489" s="116"/>
      <c r="D5489" s="117"/>
      <c r="E5489" s="118"/>
      <c r="F5489" s="116"/>
      <c r="G5489" s="117"/>
      <c r="H5489" s="120"/>
      <c r="I5489" s="120"/>
      <c r="J5489" s="116"/>
      <c r="K5489" s="116"/>
      <c r="L5489" s="117"/>
      <c r="M5489" s="116"/>
      <c r="N5489" s="116"/>
      <c r="O5489" s="116"/>
      <c r="P5489" s="117"/>
      <c r="Q5489" s="31">
        <f t="shared" si="172"/>
        <v>9999</v>
      </c>
      <c r="R5489" s="31" t="str">
        <f t="shared" si="173"/>
        <v/>
      </c>
      <c r="S5489" s="29">
        <f>IF($Q5489&lt;Parâmetros!$E$19,$G5489-1,$G5489)</f>
        <v>0</v>
      </c>
    </row>
    <row r="5490" spans="1:19" x14ac:dyDescent="0.25">
      <c r="A5490" s="119"/>
      <c r="B5490" s="116"/>
      <c r="C5490" s="116"/>
      <c r="D5490" s="117"/>
      <c r="E5490" s="118"/>
      <c r="F5490" s="116"/>
      <c r="G5490" s="117"/>
      <c r="H5490" s="120"/>
      <c r="I5490" s="120"/>
      <c r="J5490" s="116"/>
      <c r="K5490" s="116"/>
      <c r="L5490" s="117"/>
      <c r="M5490" s="116"/>
      <c r="N5490" s="116"/>
      <c r="O5490" s="116"/>
      <c r="P5490" s="117"/>
      <c r="Q5490" s="31">
        <f t="shared" si="172"/>
        <v>9999</v>
      </c>
      <c r="R5490" s="31" t="str">
        <f t="shared" si="173"/>
        <v/>
      </c>
      <c r="S5490" s="29">
        <f>IF($Q5490&lt;Parâmetros!$E$19,$G5490-1,$G5490)</f>
        <v>0</v>
      </c>
    </row>
    <row r="5491" spans="1:19" x14ac:dyDescent="0.25">
      <c r="A5491" s="119"/>
      <c r="B5491" s="116"/>
      <c r="C5491" s="116"/>
      <c r="D5491" s="117"/>
      <c r="E5491" s="118"/>
      <c r="F5491" s="116"/>
      <c r="G5491" s="117"/>
      <c r="H5491" s="120"/>
      <c r="I5491" s="120"/>
      <c r="J5491" s="116"/>
      <c r="K5491" s="116"/>
      <c r="L5491" s="117"/>
      <c r="M5491" s="116"/>
      <c r="N5491" s="116"/>
      <c r="O5491" s="116"/>
      <c r="P5491" s="117"/>
      <c r="Q5491" s="31">
        <f t="shared" si="172"/>
        <v>9999</v>
      </c>
      <c r="R5491" s="31" t="str">
        <f t="shared" si="173"/>
        <v/>
      </c>
      <c r="S5491" s="29">
        <f>IF($Q5491&lt;Parâmetros!$E$19,$G5491-1,$G5491)</f>
        <v>0</v>
      </c>
    </row>
    <row r="5492" spans="1:19" x14ac:dyDescent="0.25">
      <c r="A5492" s="119"/>
      <c r="B5492" s="116"/>
      <c r="C5492" s="116"/>
      <c r="D5492" s="117"/>
      <c r="E5492" s="118"/>
      <c r="F5492" s="116"/>
      <c r="G5492" s="117"/>
      <c r="H5492" s="120"/>
      <c r="I5492" s="120"/>
      <c r="J5492" s="116"/>
      <c r="K5492" s="116"/>
      <c r="L5492" s="117"/>
      <c r="M5492" s="116"/>
      <c r="N5492" s="116"/>
      <c r="O5492" s="116"/>
      <c r="P5492" s="117"/>
      <c r="Q5492" s="31">
        <f t="shared" si="172"/>
        <v>9999</v>
      </c>
      <c r="R5492" s="31" t="str">
        <f t="shared" si="173"/>
        <v/>
      </c>
      <c r="S5492" s="29">
        <f>IF($Q5492&lt;Parâmetros!$E$19,$G5492-1,$G5492)</f>
        <v>0</v>
      </c>
    </row>
    <row r="5493" spans="1:19" x14ac:dyDescent="0.25">
      <c r="A5493" s="119"/>
      <c r="B5493" s="116"/>
      <c r="C5493" s="116"/>
      <c r="D5493" s="117"/>
      <c r="E5493" s="118"/>
      <c r="F5493" s="116"/>
      <c r="G5493" s="117"/>
      <c r="H5493" s="120"/>
      <c r="I5493" s="120"/>
      <c r="J5493" s="116"/>
      <c r="K5493" s="116"/>
      <c r="L5493" s="117"/>
      <c r="M5493" s="116"/>
      <c r="N5493" s="116"/>
      <c r="O5493" s="116"/>
      <c r="P5493" s="117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119"/>
      <c r="B5494" s="116"/>
      <c r="C5494" s="116"/>
      <c r="D5494" s="117"/>
      <c r="E5494" s="118"/>
      <c r="F5494" s="116"/>
      <c r="G5494" s="117"/>
      <c r="H5494" s="120"/>
      <c r="I5494" s="120"/>
      <c r="J5494" s="116"/>
      <c r="K5494" s="116"/>
      <c r="L5494" s="117"/>
      <c r="M5494" s="116"/>
      <c r="N5494" s="116"/>
      <c r="O5494" s="116"/>
      <c r="P5494" s="117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119"/>
      <c r="B5495" s="116"/>
      <c r="C5495" s="116"/>
      <c r="D5495" s="117"/>
      <c r="E5495" s="118"/>
      <c r="F5495" s="116"/>
      <c r="G5495" s="117"/>
      <c r="H5495" s="120"/>
      <c r="I5495" s="120"/>
      <c r="J5495" s="116"/>
      <c r="K5495" s="116"/>
      <c r="L5495" s="117"/>
      <c r="M5495" s="116"/>
      <c r="N5495" s="116"/>
      <c r="O5495" s="116"/>
      <c r="P5495" s="117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119"/>
      <c r="B5496" s="116"/>
      <c r="C5496" s="116"/>
      <c r="D5496" s="117"/>
      <c r="E5496" s="118"/>
      <c r="F5496" s="116"/>
      <c r="G5496" s="117"/>
      <c r="H5496" s="120"/>
      <c r="I5496" s="120"/>
      <c r="J5496" s="116"/>
      <c r="K5496" s="116"/>
      <c r="L5496" s="117"/>
      <c r="M5496" s="116"/>
      <c r="N5496" s="116"/>
      <c r="O5496" s="116"/>
      <c r="P5496" s="117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119"/>
      <c r="B5497" s="116"/>
      <c r="C5497" s="116"/>
      <c r="D5497" s="117"/>
      <c r="E5497" s="118"/>
      <c r="F5497" s="116"/>
      <c r="G5497" s="117"/>
      <c r="H5497" s="120"/>
      <c r="I5497" s="120"/>
      <c r="J5497" s="116"/>
      <c r="K5497" s="116"/>
      <c r="L5497" s="117"/>
      <c r="M5497" s="116"/>
      <c r="N5497" s="116"/>
      <c r="O5497" s="116"/>
      <c r="P5497" s="117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119"/>
      <c r="B5498" s="116"/>
      <c r="C5498" s="116"/>
      <c r="D5498" s="117"/>
      <c r="E5498" s="118"/>
      <c r="F5498" s="116"/>
      <c r="G5498" s="117"/>
      <c r="H5498" s="120"/>
      <c r="I5498" s="120"/>
      <c r="J5498" s="116"/>
      <c r="K5498" s="116"/>
      <c r="L5498" s="117"/>
      <c r="M5498" s="116"/>
      <c r="N5498" s="116"/>
      <c r="O5498" s="116"/>
      <c r="P5498" s="117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119"/>
      <c r="B5499" s="116"/>
      <c r="C5499" s="116"/>
      <c r="D5499" s="117"/>
      <c r="E5499" s="118"/>
      <c r="F5499" s="116"/>
      <c r="G5499" s="117"/>
      <c r="H5499" s="120"/>
      <c r="I5499" s="120"/>
      <c r="J5499" s="116"/>
      <c r="K5499" s="116"/>
      <c r="L5499" s="117"/>
      <c r="M5499" s="116"/>
      <c r="N5499" s="116"/>
      <c r="O5499" s="116"/>
      <c r="P5499" s="117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119"/>
      <c r="B5500" s="116"/>
      <c r="C5500" s="116"/>
      <c r="D5500" s="117"/>
      <c r="E5500" s="118"/>
      <c r="F5500" s="116"/>
      <c r="G5500" s="117"/>
      <c r="H5500" s="120"/>
      <c r="I5500" s="120"/>
      <c r="J5500" s="116"/>
      <c r="K5500" s="116"/>
      <c r="L5500" s="117"/>
      <c r="M5500" s="116"/>
      <c r="N5500" s="116"/>
      <c r="O5500" s="116"/>
      <c r="P5500" s="117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119"/>
      <c r="B5501" s="116"/>
      <c r="C5501" s="116"/>
      <c r="D5501" s="117"/>
      <c r="E5501" s="118"/>
      <c r="F5501" s="116"/>
      <c r="G5501" s="117"/>
      <c r="H5501" s="120"/>
      <c r="I5501" s="120"/>
      <c r="J5501" s="116"/>
      <c r="K5501" s="116"/>
      <c r="L5501" s="117"/>
      <c r="M5501" s="116"/>
      <c r="N5501" s="120"/>
      <c r="O5501" s="116"/>
      <c r="P5501" s="117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119"/>
      <c r="B5502" s="116"/>
      <c r="C5502" s="116"/>
      <c r="D5502" s="117"/>
      <c r="E5502" s="118"/>
      <c r="F5502" s="116"/>
      <c r="G5502" s="117"/>
      <c r="H5502" s="120"/>
      <c r="I5502" s="120"/>
      <c r="J5502" s="116"/>
      <c r="K5502" s="116"/>
      <c r="L5502" s="117"/>
      <c r="M5502" s="116"/>
      <c r="N5502" s="120"/>
      <c r="O5502" s="116"/>
      <c r="P5502" s="117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119"/>
      <c r="B5503" s="116"/>
      <c r="C5503" s="116"/>
      <c r="D5503" s="117"/>
      <c r="E5503" s="118"/>
      <c r="F5503" s="116"/>
      <c r="G5503" s="117"/>
      <c r="H5503" s="120"/>
      <c r="I5503" s="120"/>
      <c r="J5503" s="116"/>
      <c r="K5503" s="116"/>
      <c r="L5503" s="117"/>
      <c r="M5503" s="116"/>
      <c r="N5503" s="116"/>
      <c r="O5503" s="116"/>
      <c r="P5503" s="117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19"/>
      <c r="B5504" s="116"/>
      <c r="C5504" s="116"/>
      <c r="D5504" s="117"/>
      <c r="E5504" s="118"/>
      <c r="F5504" s="116"/>
      <c r="G5504" s="117"/>
      <c r="H5504" s="120"/>
      <c r="I5504" s="120"/>
      <c r="J5504" s="116"/>
      <c r="K5504" s="116"/>
      <c r="L5504" s="117"/>
      <c r="M5504" s="116"/>
      <c r="N5504" s="116"/>
      <c r="O5504" s="116"/>
      <c r="P5504" s="117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19"/>
      <c r="B5505" s="116"/>
      <c r="C5505" s="116"/>
      <c r="D5505" s="117"/>
      <c r="E5505" s="118"/>
      <c r="F5505" s="116"/>
      <c r="G5505" s="117"/>
      <c r="H5505" s="120"/>
      <c r="I5505" s="120"/>
      <c r="J5505" s="116"/>
      <c r="K5505" s="116"/>
      <c r="L5505" s="117"/>
      <c r="M5505" s="116"/>
      <c r="N5505" s="116"/>
      <c r="O5505" s="116"/>
      <c r="P5505" s="117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19"/>
      <c r="B5506" s="116"/>
      <c r="C5506" s="116"/>
      <c r="D5506" s="117"/>
      <c r="E5506" s="118"/>
      <c r="F5506" s="116"/>
      <c r="G5506" s="117"/>
      <c r="H5506" s="120"/>
      <c r="I5506" s="120"/>
      <c r="J5506" s="116"/>
      <c r="K5506" s="116"/>
      <c r="L5506" s="117"/>
      <c r="M5506" s="116"/>
      <c r="N5506" s="116"/>
      <c r="O5506" s="116"/>
      <c r="P5506" s="117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19"/>
      <c r="B5507" s="116"/>
      <c r="C5507" s="116"/>
      <c r="D5507" s="117"/>
      <c r="E5507" s="118"/>
      <c r="F5507" s="116"/>
      <c r="G5507" s="117"/>
      <c r="H5507" s="120"/>
      <c r="I5507" s="120"/>
      <c r="J5507" s="116"/>
      <c r="K5507" s="116"/>
      <c r="L5507" s="117"/>
      <c r="M5507" s="116"/>
      <c r="N5507" s="116"/>
      <c r="O5507" s="116"/>
      <c r="P5507" s="117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19"/>
      <c r="B5508" s="116"/>
      <c r="C5508" s="116"/>
      <c r="D5508" s="117"/>
      <c r="E5508" s="118"/>
      <c r="F5508" s="116"/>
      <c r="G5508" s="117"/>
      <c r="H5508" s="120"/>
      <c r="I5508" s="120"/>
      <c r="J5508" s="116"/>
      <c r="K5508" s="116"/>
      <c r="L5508" s="117"/>
      <c r="M5508" s="116"/>
      <c r="N5508" s="116"/>
      <c r="O5508" s="116"/>
      <c r="P5508" s="117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19"/>
      <c r="B5509" s="116"/>
      <c r="C5509" s="116"/>
      <c r="D5509" s="117"/>
      <c r="E5509" s="118"/>
      <c r="F5509" s="116"/>
      <c r="G5509" s="117"/>
      <c r="H5509" s="120"/>
      <c r="I5509" s="120"/>
      <c r="J5509" s="116"/>
      <c r="K5509" s="116"/>
      <c r="L5509" s="117"/>
      <c r="M5509" s="116"/>
      <c r="N5509" s="116"/>
      <c r="O5509" s="116"/>
      <c r="P5509" s="117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19"/>
      <c r="B5510" s="116"/>
      <c r="C5510" s="116"/>
      <c r="D5510" s="117"/>
      <c r="E5510" s="118"/>
      <c r="F5510" s="116"/>
      <c r="G5510" s="117"/>
      <c r="H5510" s="120"/>
      <c r="I5510" s="120"/>
      <c r="J5510" s="116"/>
      <c r="K5510" s="116"/>
      <c r="L5510" s="117"/>
      <c r="M5510" s="116"/>
      <c r="N5510" s="116"/>
      <c r="O5510" s="116"/>
      <c r="P5510" s="117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19"/>
      <c r="B5511" s="116"/>
      <c r="C5511" s="116"/>
      <c r="D5511" s="117"/>
      <c r="E5511" s="118"/>
      <c r="F5511" s="116"/>
      <c r="G5511" s="117"/>
      <c r="H5511" s="120"/>
      <c r="I5511" s="120"/>
      <c r="J5511" s="116"/>
      <c r="K5511" s="116"/>
      <c r="L5511" s="117"/>
      <c r="M5511" s="116"/>
      <c r="N5511" s="116"/>
      <c r="O5511" s="116"/>
      <c r="P5511" s="117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19"/>
      <c r="B5512" s="116"/>
      <c r="C5512" s="116"/>
      <c r="D5512" s="117"/>
      <c r="E5512" s="118"/>
      <c r="F5512" s="116"/>
      <c r="G5512" s="117"/>
      <c r="H5512" s="120"/>
      <c r="I5512" s="120"/>
      <c r="J5512" s="116"/>
      <c r="K5512" s="116"/>
      <c r="L5512" s="117"/>
      <c r="M5512" s="116"/>
      <c r="N5512" s="116"/>
      <c r="O5512" s="116"/>
      <c r="P5512" s="117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19"/>
      <c r="B5513" s="116"/>
      <c r="C5513" s="116"/>
      <c r="D5513" s="117"/>
      <c r="E5513" s="118"/>
      <c r="F5513" s="116"/>
      <c r="G5513" s="117"/>
      <c r="H5513" s="120"/>
      <c r="I5513" s="120"/>
      <c r="J5513" s="116"/>
      <c r="K5513" s="116"/>
      <c r="L5513" s="117"/>
      <c r="M5513" s="116"/>
      <c r="N5513" s="116"/>
      <c r="O5513" s="116"/>
      <c r="P5513" s="117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19"/>
      <c r="B5514" s="116"/>
      <c r="C5514" s="116"/>
      <c r="D5514" s="117"/>
      <c r="E5514" s="118"/>
      <c r="F5514" s="116"/>
      <c r="G5514" s="117"/>
      <c r="H5514" s="120"/>
      <c r="I5514" s="120"/>
      <c r="J5514" s="116"/>
      <c r="K5514" s="116"/>
      <c r="L5514" s="117"/>
      <c r="M5514" s="116"/>
      <c r="N5514" s="116"/>
      <c r="O5514" s="116"/>
      <c r="P5514" s="117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19"/>
      <c r="B5515" s="116"/>
      <c r="C5515" s="116"/>
      <c r="D5515" s="117"/>
      <c r="E5515" s="118"/>
      <c r="F5515" s="116"/>
      <c r="G5515" s="117"/>
      <c r="H5515" s="120"/>
      <c r="I5515" s="120"/>
      <c r="J5515" s="116"/>
      <c r="K5515" s="116"/>
      <c r="L5515" s="117"/>
      <c r="M5515" s="116"/>
      <c r="N5515" s="120"/>
      <c r="O5515" s="116"/>
      <c r="P5515" s="117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19"/>
      <c r="B5516" s="116"/>
      <c r="C5516" s="116"/>
      <c r="D5516" s="117"/>
      <c r="E5516" s="118"/>
      <c r="F5516" s="116"/>
      <c r="G5516" s="117"/>
      <c r="H5516" s="120"/>
      <c r="I5516" s="120"/>
      <c r="J5516" s="116"/>
      <c r="K5516" s="116"/>
      <c r="L5516" s="117"/>
      <c r="M5516" s="116"/>
      <c r="N5516" s="116"/>
      <c r="O5516" s="116"/>
      <c r="P5516" s="117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19"/>
      <c r="B5517" s="116"/>
      <c r="C5517" s="116"/>
      <c r="D5517" s="117"/>
      <c r="E5517" s="118"/>
      <c r="F5517" s="116"/>
      <c r="G5517" s="117"/>
      <c r="H5517" s="120"/>
      <c r="I5517" s="120"/>
      <c r="J5517" s="116"/>
      <c r="K5517" s="116"/>
      <c r="L5517" s="117"/>
      <c r="M5517" s="116"/>
      <c r="N5517" s="116"/>
      <c r="O5517" s="116"/>
      <c r="P5517" s="117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19"/>
      <c r="B5518" s="116"/>
      <c r="C5518" s="116"/>
      <c r="D5518" s="117"/>
      <c r="E5518" s="118"/>
      <c r="F5518" s="116"/>
      <c r="G5518" s="117"/>
      <c r="H5518" s="120"/>
      <c r="I5518" s="120"/>
      <c r="J5518" s="116"/>
      <c r="K5518" s="116"/>
      <c r="L5518" s="117"/>
      <c r="M5518" s="116"/>
      <c r="N5518" s="116"/>
      <c r="O5518" s="116"/>
      <c r="P5518" s="117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19"/>
      <c r="B5519" s="116"/>
      <c r="C5519" s="116"/>
      <c r="D5519" s="117"/>
      <c r="E5519" s="118"/>
      <c r="F5519" s="116"/>
      <c r="G5519" s="117"/>
      <c r="H5519" s="120"/>
      <c r="I5519" s="120"/>
      <c r="J5519" s="116"/>
      <c r="K5519" s="116"/>
      <c r="L5519" s="117"/>
      <c r="M5519" s="116"/>
      <c r="N5519" s="116"/>
      <c r="O5519" s="116"/>
      <c r="P5519" s="117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19"/>
      <c r="B5520" s="116"/>
      <c r="C5520" s="116"/>
      <c r="D5520" s="117"/>
      <c r="E5520" s="118"/>
      <c r="F5520" s="116"/>
      <c r="G5520" s="117"/>
      <c r="H5520" s="120"/>
      <c r="I5520" s="120"/>
      <c r="J5520" s="116"/>
      <c r="K5520" s="116"/>
      <c r="L5520" s="117"/>
      <c r="M5520" s="116"/>
      <c r="N5520" s="116"/>
      <c r="O5520" s="116"/>
      <c r="P5520" s="117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19"/>
      <c r="B5521" s="116"/>
      <c r="C5521" s="116"/>
      <c r="D5521" s="117"/>
      <c r="E5521" s="118"/>
      <c r="F5521" s="116"/>
      <c r="G5521" s="117"/>
      <c r="H5521" s="120"/>
      <c r="I5521" s="120"/>
      <c r="J5521" s="116"/>
      <c r="K5521" s="116"/>
      <c r="L5521" s="117"/>
      <c r="M5521" s="116"/>
      <c r="N5521" s="116"/>
      <c r="O5521" s="116"/>
      <c r="P5521" s="117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19"/>
      <c r="B5522" s="116"/>
      <c r="C5522" s="116"/>
      <c r="D5522" s="117"/>
      <c r="E5522" s="118"/>
      <c r="F5522" s="116"/>
      <c r="G5522" s="117"/>
      <c r="H5522" s="120"/>
      <c r="I5522" s="120"/>
      <c r="J5522" s="116"/>
      <c r="K5522" s="116"/>
      <c r="L5522" s="117"/>
      <c r="M5522" s="116"/>
      <c r="N5522" s="116"/>
      <c r="O5522" s="116"/>
      <c r="P5522" s="117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19"/>
      <c r="B5523" s="116"/>
      <c r="C5523" s="116"/>
      <c r="D5523" s="117"/>
      <c r="E5523" s="118"/>
      <c r="F5523" s="116"/>
      <c r="G5523" s="117"/>
      <c r="H5523" s="120"/>
      <c r="I5523" s="120"/>
      <c r="J5523" s="116"/>
      <c r="K5523" s="116"/>
      <c r="L5523" s="117"/>
      <c r="M5523" s="116"/>
      <c r="N5523" s="116"/>
      <c r="O5523" s="116"/>
      <c r="P5523" s="117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19"/>
      <c r="B5524" s="116"/>
      <c r="C5524" s="116"/>
      <c r="D5524" s="117"/>
      <c r="E5524" s="118"/>
      <c r="F5524" s="116"/>
      <c r="G5524" s="117"/>
      <c r="H5524" s="120"/>
      <c r="I5524" s="120"/>
      <c r="J5524" s="116"/>
      <c r="K5524" s="116"/>
      <c r="L5524" s="117"/>
      <c r="M5524" s="116"/>
      <c r="N5524" s="116"/>
      <c r="O5524" s="116"/>
      <c r="P5524" s="117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19"/>
      <c r="B5525" s="116"/>
      <c r="C5525" s="116"/>
      <c r="D5525" s="117"/>
      <c r="E5525" s="118"/>
      <c r="F5525" s="116"/>
      <c r="G5525" s="117"/>
      <c r="H5525" s="120"/>
      <c r="I5525" s="120"/>
      <c r="J5525" s="116"/>
      <c r="K5525" s="116"/>
      <c r="L5525" s="117"/>
      <c r="M5525" s="116"/>
      <c r="N5525" s="116"/>
      <c r="O5525" s="116"/>
      <c r="P5525" s="117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19"/>
      <c r="B5526" s="116"/>
      <c r="C5526" s="116"/>
      <c r="D5526" s="117"/>
      <c r="E5526" s="118"/>
      <c r="F5526" s="116"/>
      <c r="G5526" s="117"/>
      <c r="H5526" s="120"/>
      <c r="I5526" s="120"/>
      <c r="J5526" s="116"/>
      <c r="K5526" s="116"/>
      <c r="L5526" s="117"/>
      <c r="M5526" s="116"/>
      <c r="N5526" s="116"/>
      <c r="O5526" s="116"/>
      <c r="P5526" s="117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19"/>
      <c r="B5527" s="116"/>
      <c r="C5527" s="116"/>
      <c r="D5527" s="117"/>
      <c r="E5527" s="118"/>
      <c r="F5527" s="116"/>
      <c r="G5527" s="117"/>
      <c r="H5527" s="120"/>
      <c r="I5527" s="120"/>
      <c r="J5527" s="116"/>
      <c r="K5527" s="116"/>
      <c r="L5527" s="117"/>
      <c r="M5527" s="116"/>
      <c r="N5527" s="116"/>
      <c r="O5527" s="116"/>
      <c r="P5527" s="117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19"/>
      <c r="B5528" s="116"/>
      <c r="C5528" s="116"/>
      <c r="D5528" s="117"/>
      <c r="E5528" s="118"/>
      <c r="F5528" s="116"/>
      <c r="G5528" s="117"/>
      <c r="H5528" s="120"/>
      <c r="I5528" s="120"/>
      <c r="J5528" s="116"/>
      <c r="K5528" s="116"/>
      <c r="L5528" s="117"/>
      <c r="M5528" s="116"/>
      <c r="N5528" s="116"/>
      <c r="O5528" s="116"/>
      <c r="P5528" s="117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19"/>
      <c r="B5529" s="116"/>
      <c r="C5529" s="116"/>
      <c r="D5529" s="117"/>
      <c r="E5529" s="118"/>
      <c r="F5529" s="116"/>
      <c r="G5529" s="117"/>
      <c r="H5529" s="120"/>
      <c r="I5529" s="120"/>
      <c r="J5529" s="116"/>
      <c r="K5529" s="116"/>
      <c r="L5529" s="117"/>
      <c r="M5529" s="116"/>
      <c r="N5529" s="116"/>
      <c r="O5529" s="116"/>
      <c r="P5529" s="117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19"/>
      <c r="B5530" s="116"/>
      <c r="C5530" s="116"/>
      <c r="D5530" s="117"/>
      <c r="E5530" s="118"/>
      <c r="F5530" s="116"/>
      <c r="G5530" s="117"/>
      <c r="H5530" s="120"/>
      <c r="I5530" s="120"/>
      <c r="J5530" s="116"/>
      <c r="K5530" s="116"/>
      <c r="L5530" s="117"/>
      <c r="M5530" s="116"/>
      <c r="N5530" s="116"/>
      <c r="O5530" s="116"/>
      <c r="P5530" s="117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19"/>
      <c r="B5531" s="116"/>
      <c r="C5531" s="116"/>
      <c r="D5531" s="117"/>
      <c r="E5531" s="118"/>
      <c r="F5531" s="116"/>
      <c r="G5531" s="117"/>
      <c r="H5531" s="120"/>
      <c r="I5531" s="120"/>
      <c r="J5531" s="116"/>
      <c r="K5531" s="116"/>
      <c r="L5531" s="117"/>
      <c r="M5531" s="116"/>
      <c r="N5531" s="116"/>
      <c r="O5531" s="116"/>
      <c r="P5531" s="117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19"/>
      <c r="B5532" s="116"/>
      <c r="C5532" s="116"/>
      <c r="D5532" s="117"/>
      <c r="E5532" s="118"/>
      <c r="F5532" s="116"/>
      <c r="G5532" s="117"/>
      <c r="H5532" s="120"/>
      <c r="I5532" s="120"/>
      <c r="J5532" s="116"/>
      <c r="K5532" s="116"/>
      <c r="L5532" s="117"/>
      <c r="M5532" s="116"/>
      <c r="N5532" s="120"/>
      <c r="O5532" s="116"/>
      <c r="P5532" s="117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19"/>
      <c r="B5533" s="116"/>
      <c r="C5533" s="116"/>
      <c r="D5533" s="117"/>
      <c r="E5533" s="118"/>
      <c r="F5533" s="116"/>
      <c r="G5533" s="117"/>
      <c r="H5533" s="120"/>
      <c r="I5533" s="120"/>
      <c r="J5533" s="116"/>
      <c r="K5533" s="116"/>
      <c r="L5533" s="117"/>
      <c r="M5533" s="116"/>
      <c r="N5533" s="120"/>
      <c r="O5533" s="116"/>
      <c r="P5533" s="117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19"/>
      <c r="B5534" s="116"/>
      <c r="C5534" s="116"/>
      <c r="D5534" s="117"/>
      <c r="E5534" s="118"/>
      <c r="F5534" s="116"/>
      <c r="G5534" s="117"/>
      <c r="H5534" s="120"/>
      <c r="I5534" s="120"/>
      <c r="J5534" s="116"/>
      <c r="K5534" s="116"/>
      <c r="L5534" s="117"/>
      <c r="M5534" s="116"/>
      <c r="N5534" s="116"/>
      <c r="O5534" s="116"/>
      <c r="P5534" s="117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19"/>
      <c r="B5535" s="116"/>
      <c r="C5535" s="116"/>
      <c r="D5535" s="117"/>
      <c r="E5535" s="118"/>
      <c r="F5535" s="116"/>
      <c r="G5535" s="117"/>
      <c r="H5535" s="120"/>
      <c r="I5535" s="120"/>
      <c r="J5535" s="116"/>
      <c r="K5535" s="116"/>
      <c r="L5535" s="117"/>
      <c r="M5535" s="116"/>
      <c r="N5535" s="116"/>
      <c r="O5535" s="116"/>
      <c r="P5535" s="117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19"/>
      <c r="B5536" s="116"/>
      <c r="C5536" s="116"/>
      <c r="D5536" s="117"/>
      <c r="E5536" s="118"/>
      <c r="F5536" s="116"/>
      <c r="G5536" s="117"/>
      <c r="H5536" s="120"/>
      <c r="I5536" s="120"/>
      <c r="J5536" s="116"/>
      <c r="K5536" s="116"/>
      <c r="L5536" s="117"/>
      <c r="M5536" s="116"/>
      <c r="N5536" s="116"/>
      <c r="O5536" s="116"/>
      <c r="P5536" s="117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19"/>
      <c r="B5537" s="116"/>
      <c r="C5537" s="116"/>
      <c r="D5537" s="117"/>
      <c r="E5537" s="118"/>
      <c r="F5537" s="116"/>
      <c r="G5537" s="117"/>
      <c r="H5537" s="120"/>
      <c r="I5537" s="120"/>
      <c r="J5537" s="116"/>
      <c r="K5537" s="116"/>
      <c r="L5537" s="117"/>
      <c r="M5537" s="116"/>
      <c r="N5537" s="116"/>
      <c r="O5537" s="116"/>
      <c r="P5537" s="117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119"/>
      <c r="B5538" s="116"/>
      <c r="C5538" s="116"/>
      <c r="D5538" s="117"/>
      <c r="E5538" s="118"/>
      <c r="F5538" s="116"/>
      <c r="G5538" s="117"/>
      <c r="H5538" s="120"/>
      <c r="I5538" s="120"/>
      <c r="J5538" s="116"/>
      <c r="K5538" s="116"/>
      <c r="L5538" s="117"/>
      <c r="M5538" s="116"/>
      <c r="N5538" s="116"/>
      <c r="O5538" s="116"/>
      <c r="P5538" s="117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x14ac:dyDescent="0.25">
      <c r="A5539" s="119"/>
      <c r="B5539" s="116"/>
      <c r="C5539" s="116"/>
      <c r="D5539" s="117"/>
      <c r="E5539" s="118"/>
      <c r="F5539" s="116"/>
      <c r="G5539" s="117"/>
      <c r="H5539" s="120"/>
      <c r="I5539" s="120"/>
      <c r="J5539" s="116"/>
      <c r="K5539" s="116"/>
      <c r="L5539" s="117"/>
      <c r="M5539" s="116"/>
      <c r="N5539" s="120"/>
      <c r="O5539" s="116"/>
      <c r="P5539" s="117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x14ac:dyDescent="0.25">
      <c r="A5540" s="119"/>
      <c r="B5540" s="116"/>
      <c r="C5540" s="116"/>
      <c r="D5540" s="117"/>
      <c r="E5540" s="118"/>
      <c r="F5540" s="116"/>
      <c r="G5540" s="117"/>
      <c r="H5540" s="120"/>
      <c r="I5540" s="120"/>
      <c r="J5540" s="116"/>
      <c r="K5540" s="116"/>
      <c r="L5540" s="117"/>
      <c r="M5540" s="116"/>
      <c r="N5540" s="120"/>
      <c r="O5540" s="116"/>
      <c r="P5540" s="117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x14ac:dyDescent="0.25">
      <c r="A5541" s="119"/>
      <c r="B5541" s="116"/>
      <c r="C5541" s="116"/>
      <c r="D5541" s="117"/>
      <c r="E5541" s="118"/>
      <c r="F5541" s="116"/>
      <c r="G5541" s="117"/>
      <c r="H5541" s="120"/>
      <c r="I5541" s="120"/>
      <c r="J5541" s="116"/>
      <c r="K5541" s="116"/>
      <c r="L5541" s="117"/>
      <c r="M5541" s="116"/>
      <c r="N5541" s="116"/>
      <c r="O5541" s="116"/>
      <c r="P5541" s="117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x14ac:dyDescent="0.25">
      <c r="A5542" s="119"/>
      <c r="B5542" s="116"/>
      <c r="C5542" s="116"/>
      <c r="D5542" s="117"/>
      <c r="E5542" s="118"/>
      <c r="F5542" s="116"/>
      <c r="G5542" s="117"/>
      <c r="H5542" s="120"/>
      <c r="I5542" s="120"/>
      <c r="J5542" s="116"/>
      <c r="K5542" s="116"/>
      <c r="L5542" s="117"/>
      <c r="M5542" s="116"/>
      <c r="N5542" s="116"/>
      <c r="O5542" s="116"/>
      <c r="P5542" s="117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x14ac:dyDescent="0.25">
      <c r="A5543" s="119"/>
      <c r="B5543" s="116"/>
      <c r="C5543" s="116"/>
      <c r="D5543" s="117"/>
      <c r="E5543" s="118"/>
      <c r="F5543" s="116"/>
      <c r="G5543" s="117"/>
      <c r="H5543" s="120"/>
      <c r="I5543" s="120"/>
      <c r="J5543" s="116"/>
      <c r="K5543" s="116"/>
      <c r="L5543" s="117"/>
      <c r="M5543" s="116"/>
      <c r="N5543" s="120"/>
      <c r="O5543" s="116"/>
      <c r="P5543" s="117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x14ac:dyDescent="0.25">
      <c r="A5544" s="119"/>
      <c r="B5544" s="116"/>
      <c r="C5544" s="116"/>
      <c r="D5544" s="117"/>
      <c r="E5544" s="118"/>
      <c r="F5544" s="116"/>
      <c r="G5544" s="117"/>
      <c r="H5544" s="120"/>
      <c r="I5544" s="120"/>
      <c r="J5544" s="116"/>
      <c r="K5544" s="116"/>
      <c r="L5544" s="117"/>
      <c r="M5544" s="116"/>
      <c r="N5544" s="120"/>
      <c r="O5544" s="116"/>
      <c r="P5544" s="117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x14ac:dyDescent="0.25">
      <c r="A5545" s="119"/>
      <c r="B5545" s="116"/>
      <c r="C5545" s="116"/>
      <c r="D5545" s="117"/>
      <c r="E5545" s="118"/>
      <c r="F5545" s="116"/>
      <c r="G5545" s="117"/>
      <c r="H5545" s="120"/>
      <c r="I5545" s="120"/>
      <c r="J5545" s="116"/>
      <c r="K5545" s="116"/>
      <c r="L5545" s="117"/>
      <c r="M5545" s="116"/>
      <c r="N5545" s="120"/>
      <c r="O5545" s="116"/>
      <c r="P5545" s="117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x14ac:dyDescent="0.25">
      <c r="A5546" s="119"/>
      <c r="B5546" s="116"/>
      <c r="C5546" s="116"/>
      <c r="D5546" s="117"/>
      <c r="E5546" s="118"/>
      <c r="F5546" s="116"/>
      <c r="G5546" s="117"/>
      <c r="H5546" s="120"/>
      <c r="I5546" s="120"/>
      <c r="J5546" s="116"/>
      <c r="K5546" s="116"/>
      <c r="L5546" s="117"/>
      <c r="M5546" s="116"/>
      <c r="N5546" s="120"/>
      <c r="O5546" s="116"/>
      <c r="P5546" s="117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x14ac:dyDescent="0.25">
      <c r="A5547" s="119"/>
      <c r="B5547" s="116"/>
      <c r="C5547" s="116"/>
      <c r="D5547" s="117"/>
      <c r="E5547" s="118"/>
      <c r="F5547" s="116"/>
      <c r="G5547" s="117"/>
      <c r="H5547" s="120"/>
      <c r="I5547" s="120"/>
      <c r="J5547" s="116"/>
      <c r="K5547" s="116"/>
      <c r="L5547" s="117"/>
      <c r="M5547" s="116"/>
      <c r="N5547" s="120"/>
      <c r="O5547" s="116"/>
      <c r="P5547" s="117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x14ac:dyDescent="0.25">
      <c r="A5548" s="119"/>
      <c r="B5548" s="116"/>
      <c r="C5548" s="116"/>
      <c r="D5548" s="117"/>
      <c r="E5548" s="118"/>
      <c r="F5548" s="116"/>
      <c r="G5548" s="117"/>
      <c r="H5548" s="120"/>
      <c r="I5548" s="120"/>
      <c r="J5548" s="116"/>
      <c r="K5548" s="116"/>
      <c r="L5548" s="117"/>
      <c r="M5548" s="116"/>
      <c r="N5548" s="120"/>
      <c r="O5548" s="116"/>
      <c r="P5548" s="117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x14ac:dyDescent="0.25">
      <c r="A5549" s="119"/>
      <c r="B5549" s="116"/>
      <c r="C5549" s="116"/>
      <c r="D5549" s="117"/>
      <c r="E5549" s="118"/>
      <c r="F5549" s="116"/>
      <c r="G5549" s="117"/>
      <c r="H5549" s="120"/>
      <c r="I5549" s="120"/>
      <c r="J5549" s="116"/>
      <c r="K5549" s="116"/>
      <c r="L5549" s="117"/>
      <c r="M5549" s="116"/>
      <c r="N5549" s="120"/>
      <c r="O5549" s="116"/>
      <c r="P5549" s="117"/>
      <c r="Q5549" s="31">
        <f t="shared" ref="Q5549:Q5612" si="174">IFERROR(VALUE(LEFT($J5549,2))*60+VALUE(MID($J5549,4,2)),9999)</f>
        <v>9999</v>
      </c>
      <c r="R5549" s="31" t="str">
        <f t="shared" ref="R5549:R5612" si="175">IFERROR(VALUE(LEFT($K5549,2))*60+VALUE(MID($K5549,4,2)),"")</f>
        <v/>
      </c>
      <c r="S5549" s="29">
        <f>IF($Q5549&lt;Parâmetros!$E$19,$G5549-1,$G5549)</f>
        <v>0</v>
      </c>
    </row>
    <row r="5550" spans="1:19" x14ac:dyDescent="0.25">
      <c r="A5550" s="119"/>
      <c r="B5550" s="116"/>
      <c r="C5550" s="116"/>
      <c r="D5550" s="117"/>
      <c r="E5550" s="118"/>
      <c r="F5550" s="116"/>
      <c r="G5550" s="117"/>
      <c r="H5550" s="120"/>
      <c r="I5550" s="120"/>
      <c r="J5550" s="116"/>
      <c r="K5550" s="116"/>
      <c r="L5550" s="117"/>
      <c r="M5550" s="116"/>
      <c r="N5550" s="120"/>
      <c r="O5550" s="116"/>
      <c r="P5550" s="117"/>
      <c r="Q5550" s="31">
        <f t="shared" si="174"/>
        <v>9999</v>
      </c>
      <c r="R5550" s="31" t="str">
        <f t="shared" si="175"/>
        <v/>
      </c>
      <c r="S5550" s="29">
        <f>IF($Q5550&lt;Parâmetros!$E$19,$G5550-1,$G5550)</f>
        <v>0</v>
      </c>
    </row>
    <row r="5551" spans="1:19" x14ac:dyDescent="0.25">
      <c r="A5551" s="119"/>
      <c r="B5551" s="116"/>
      <c r="C5551" s="116"/>
      <c r="D5551" s="117"/>
      <c r="E5551" s="118"/>
      <c r="F5551" s="116"/>
      <c r="G5551" s="117"/>
      <c r="H5551" s="120"/>
      <c r="I5551" s="120"/>
      <c r="J5551" s="116"/>
      <c r="K5551" s="116"/>
      <c r="L5551" s="117"/>
      <c r="M5551" s="116"/>
      <c r="N5551" s="120"/>
      <c r="O5551" s="116"/>
      <c r="P5551" s="117"/>
      <c r="Q5551" s="31">
        <f t="shared" si="174"/>
        <v>9999</v>
      </c>
      <c r="R5551" s="31" t="str">
        <f t="shared" si="175"/>
        <v/>
      </c>
      <c r="S5551" s="29">
        <f>IF($Q5551&lt;Parâmetros!$E$19,$G5551-1,$G5551)</f>
        <v>0</v>
      </c>
    </row>
    <row r="5552" spans="1:19" x14ac:dyDescent="0.25">
      <c r="A5552" s="119"/>
      <c r="B5552" s="116"/>
      <c r="C5552" s="116"/>
      <c r="D5552" s="117"/>
      <c r="E5552" s="118"/>
      <c r="F5552" s="116"/>
      <c r="G5552" s="117"/>
      <c r="H5552" s="120"/>
      <c r="I5552" s="120"/>
      <c r="J5552" s="116"/>
      <c r="K5552" s="116"/>
      <c r="L5552" s="117"/>
      <c r="M5552" s="116"/>
      <c r="N5552" s="120"/>
      <c r="O5552" s="116"/>
      <c r="P5552" s="117"/>
      <c r="Q5552" s="31">
        <f t="shared" si="174"/>
        <v>9999</v>
      </c>
      <c r="R5552" s="31" t="str">
        <f t="shared" si="175"/>
        <v/>
      </c>
      <c r="S5552" s="29">
        <f>IF($Q5552&lt;Parâmetros!$E$19,$G5552-1,$G5552)</f>
        <v>0</v>
      </c>
    </row>
    <row r="5553" spans="1:19" x14ac:dyDescent="0.25">
      <c r="A5553" s="119"/>
      <c r="B5553" s="116"/>
      <c r="C5553" s="116"/>
      <c r="D5553" s="117"/>
      <c r="E5553" s="118"/>
      <c r="F5553" s="116"/>
      <c r="G5553" s="117"/>
      <c r="H5553" s="120"/>
      <c r="I5553" s="120"/>
      <c r="J5553" s="116"/>
      <c r="K5553" s="116"/>
      <c r="L5553" s="117"/>
      <c r="M5553" s="116"/>
      <c r="N5553" s="120"/>
      <c r="O5553" s="116"/>
      <c r="P5553" s="117"/>
      <c r="Q5553" s="31">
        <f t="shared" si="174"/>
        <v>9999</v>
      </c>
      <c r="R5553" s="31" t="str">
        <f t="shared" si="175"/>
        <v/>
      </c>
      <c r="S5553" s="29">
        <f>IF($Q5553&lt;Parâmetros!$E$19,$G5553-1,$G5553)</f>
        <v>0</v>
      </c>
    </row>
    <row r="5554" spans="1:19" x14ac:dyDescent="0.25">
      <c r="A5554" s="119"/>
      <c r="B5554" s="116"/>
      <c r="C5554" s="116"/>
      <c r="D5554" s="117"/>
      <c r="E5554" s="118"/>
      <c r="F5554" s="116"/>
      <c r="G5554" s="117"/>
      <c r="H5554" s="120"/>
      <c r="I5554" s="120"/>
      <c r="J5554" s="116"/>
      <c r="K5554" s="116"/>
      <c r="L5554" s="117"/>
      <c r="M5554" s="116"/>
      <c r="N5554" s="120"/>
      <c r="O5554" s="116"/>
      <c r="P5554" s="117"/>
      <c r="Q5554" s="31">
        <f t="shared" si="174"/>
        <v>9999</v>
      </c>
      <c r="R5554" s="31" t="str">
        <f t="shared" si="175"/>
        <v/>
      </c>
      <c r="S5554" s="29">
        <f>IF($Q5554&lt;Parâmetros!$E$19,$G5554-1,$G5554)</f>
        <v>0</v>
      </c>
    </row>
    <row r="5555" spans="1:19" x14ac:dyDescent="0.25">
      <c r="A5555" s="119"/>
      <c r="B5555" s="116"/>
      <c r="C5555" s="116"/>
      <c r="D5555" s="117"/>
      <c r="E5555" s="118"/>
      <c r="F5555" s="116"/>
      <c r="G5555" s="117"/>
      <c r="H5555" s="120"/>
      <c r="I5555" s="120"/>
      <c r="J5555" s="116"/>
      <c r="K5555" s="116"/>
      <c r="L5555" s="117"/>
      <c r="M5555" s="116"/>
      <c r="N5555" s="120"/>
      <c r="O5555" s="116"/>
      <c r="P5555" s="117"/>
      <c r="Q5555" s="31">
        <f t="shared" si="174"/>
        <v>9999</v>
      </c>
      <c r="R5555" s="31" t="str">
        <f t="shared" si="175"/>
        <v/>
      </c>
      <c r="S5555" s="29">
        <f>IF($Q5555&lt;Parâmetros!$E$19,$G5555-1,$G5555)</f>
        <v>0</v>
      </c>
    </row>
    <row r="5556" spans="1:19" x14ac:dyDescent="0.25">
      <c r="A5556" s="119"/>
      <c r="B5556" s="116"/>
      <c r="C5556" s="116"/>
      <c r="D5556" s="117"/>
      <c r="E5556" s="118"/>
      <c r="F5556" s="116"/>
      <c r="G5556" s="117"/>
      <c r="H5556" s="120"/>
      <c r="I5556" s="120"/>
      <c r="J5556" s="116"/>
      <c r="K5556" s="116"/>
      <c r="L5556" s="117"/>
      <c r="M5556" s="116"/>
      <c r="N5556" s="120"/>
      <c r="O5556" s="116"/>
      <c r="P5556" s="117"/>
      <c r="Q5556" s="31">
        <f t="shared" si="174"/>
        <v>9999</v>
      </c>
      <c r="R5556" s="31" t="str">
        <f t="shared" si="175"/>
        <v/>
      </c>
      <c r="S5556" s="29">
        <f>IF($Q5556&lt;Parâmetros!$E$19,$G5556-1,$G5556)</f>
        <v>0</v>
      </c>
    </row>
    <row r="5557" spans="1:19" x14ac:dyDescent="0.25">
      <c r="A5557" s="119"/>
      <c r="B5557" s="116"/>
      <c r="C5557" s="116"/>
      <c r="D5557" s="117"/>
      <c r="E5557" s="118"/>
      <c r="F5557" s="116"/>
      <c r="G5557" s="117"/>
      <c r="H5557" s="120"/>
      <c r="I5557" s="120"/>
      <c r="J5557" s="116"/>
      <c r="K5557" s="116"/>
      <c r="L5557" s="117"/>
      <c r="M5557" s="116"/>
      <c r="N5557" s="120"/>
      <c r="O5557" s="116"/>
      <c r="P5557" s="117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119"/>
      <c r="B5558" s="116"/>
      <c r="C5558" s="116"/>
      <c r="D5558" s="117"/>
      <c r="E5558" s="118"/>
      <c r="F5558" s="116"/>
      <c r="G5558" s="117"/>
      <c r="H5558" s="120"/>
      <c r="I5558" s="120"/>
      <c r="J5558" s="116"/>
      <c r="K5558" s="116"/>
      <c r="L5558" s="117"/>
      <c r="M5558" s="116"/>
      <c r="N5558" s="120"/>
      <c r="O5558" s="116"/>
      <c r="P5558" s="117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119"/>
      <c r="B5559" s="116"/>
      <c r="C5559" s="116"/>
      <c r="D5559" s="117"/>
      <c r="E5559" s="118"/>
      <c r="F5559" s="116"/>
      <c r="G5559" s="117"/>
      <c r="H5559" s="120"/>
      <c r="I5559" s="120"/>
      <c r="J5559" s="116"/>
      <c r="K5559" s="116"/>
      <c r="L5559" s="117"/>
      <c r="M5559" s="116"/>
      <c r="N5559" s="120"/>
      <c r="O5559" s="116"/>
      <c r="P5559" s="117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119"/>
      <c r="B5560" s="116"/>
      <c r="C5560" s="116"/>
      <c r="D5560" s="117"/>
      <c r="E5560" s="118"/>
      <c r="F5560" s="116"/>
      <c r="G5560" s="117"/>
      <c r="H5560" s="120"/>
      <c r="I5560" s="120"/>
      <c r="J5560" s="116"/>
      <c r="K5560" s="116"/>
      <c r="L5560" s="117"/>
      <c r="M5560" s="116"/>
      <c r="N5560" s="120"/>
      <c r="O5560" s="116"/>
      <c r="P5560" s="117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119"/>
      <c r="B5561" s="116"/>
      <c r="C5561" s="116"/>
      <c r="D5561" s="117"/>
      <c r="E5561" s="118"/>
      <c r="F5561" s="116"/>
      <c r="G5561" s="117"/>
      <c r="H5561" s="120"/>
      <c r="I5561" s="120"/>
      <c r="J5561" s="116"/>
      <c r="K5561" s="116"/>
      <c r="L5561" s="117"/>
      <c r="M5561" s="116"/>
      <c r="N5561" s="120"/>
      <c r="O5561" s="116"/>
      <c r="P5561" s="117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119"/>
      <c r="B5562" s="116"/>
      <c r="C5562" s="116"/>
      <c r="D5562" s="117"/>
      <c r="E5562" s="118"/>
      <c r="F5562" s="116"/>
      <c r="G5562" s="117"/>
      <c r="H5562" s="120"/>
      <c r="I5562" s="120"/>
      <c r="J5562" s="116"/>
      <c r="K5562" s="116"/>
      <c r="L5562" s="117"/>
      <c r="M5562" s="116"/>
      <c r="N5562" s="120"/>
      <c r="O5562" s="116"/>
      <c r="P5562" s="117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119"/>
      <c r="B5563" s="116"/>
      <c r="C5563" s="116"/>
      <c r="D5563" s="117"/>
      <c r="E5563" s="118"/>
      <c r="F5563" s="116"/>
      <c r="G5563" s="117"/>
      <c r="H5563" s="120"/>
      <c r="I5563" s="120"/>
      <c r="J5563" s="116"/>
      <c r="K5563" s="116"/>
      <c r="L5563" s="117"/>
      <c r="M5563" s="116"/>
      <c r="N5563" s="120"/>
      <c r="O5563" s="116"/>
      <c r="P5563" s="117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119"/>
      <c r="B5564" s="116"/>
      <c r="C5564" s="116"/>
      <c r="D5564" s="117"/>
      <c r="E5564" s="118"/>
      <c r="F5564" s="116"/>
      <c r="G5564" s="117"/>
      <c r="H5564" s="120"/>
      <c r="I5564" s="120"/>
      <c r="J5564" s="116"/>
      <c r="K5564" s="116"/>
      <c r="L5564" s="117"/>
      <c r="M5564" s="116"/>
      <c r="N5564" s="120"/>
      <c r="O5564" s="116"/>
      <c r="P5564" s="117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119"/>
      <c r="B5565" s="116"/>
      <c r="C5565" s="116"/>
      <c r="D5565" s="117"/>
      <c r="E5565" s="118"/>
      <c r="F5565" s="116"/>
      <c r="G5565" s="117"/>
      <c r="H5565" s="120"/>
      <c r="I5565" s="120"/>
      <c r="J5565" s="116"/>
      <c r="K5565" s="116"/>
      <c r="L5565" s="117"/>
      <c r="M5565" s="116"/>
      <c r="N5565" s="120"/>
      <c r="O5565" s="116"/>
      <c r="P5565" s="117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119"/>
      <c r="B5566" s="116"/>
      <c r="C5566" s="116"/>
      <c r="D5566" s="117"/>
      <c r="E5566" s="118"/>
      <c r="F5566" s="116"/>
      <c r="G5566" s="117"/>
      <c r="H5566" s="120"/>
      <c r="I5566" s="120"/>
      <c r="J5566" s="116"/>
      <c r="K5566" s="116"/>
      <c r="L5566" s="117"/>
      <c r="M5566" s="116"/>
      <c r="N5566" s="120"/>
      <c r="O5566" s="116"/>
      <c r="P5566" s="117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119"/>
      <c r="B5567" s="116"/>
      <c r="C5567" s="116"/>
      <c r="D5567" s="117"/>
      <c r="E5567" s="118"/>
      <c r="F5567" s="116"/>
      <c r="G5567" s="117"/>
      <c r="H5567" s="120"/>
      <c r="I5567" s="120"/>
      <c r="J5567" s="116"/>
      <c r="K5567" s="116"/>
      <c r="L5567" s="117"/>
      <c r="M5567" s="116"/>
      <c r="N5567" s="120"/>
      <c r="O5567" s="116"/>
      <c r="P5567" s="117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19"/>
      <c r="B5568" s="116"/>
      <c r="C5568" s="116"/>
      <c r="D5568" s="117"/>
      <c r="E5568" s="118"/>
      <c r="F5568" s="116"/>
      <c r="G5568" s="117"/>
      <c r="H5568" s="120"/>
      <c r="I5568" s="120"/>
      <c r="J5568" s="116"/>
      <c r="K5568" s="116"/>
      <c r="L5568" s="117"/>
      <c r="M5568" s="116"/>
      <c r="N5568" s="120"/>
      <c r="O5568" s="116"/>
      <c r="P5568" s="117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19"/>
      <c r="B5569" s="116"/>
      <c r="C5569" s="116"/>
      <c r="D5569" s="117"/>
      <c r="E5569" s="118"/>
      <c r="F5569" s="116"/>
      <c r="G5569" s="117"/>
      <c r="H5569" s="120"/>
      <c r="I5569" s="120"/>
      <c r="J5569" s="116"/>
      <c r="K5569" s="116"/>
      <c r="L5569" s="117"/>
      <c r="M5569" s="116"/>
      <c r="N5569" s="120"/>
      <c r="O5569" s="116"/>
      <c r="P5569" s="117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19"/>
      <c r="B5570" s="116"/>
      <c r="C5570" s="116"/>
      <c r="D5570" s="117"/>
      <c r="E5570" s="118"/>
      <c r="F5570" s="116"/>
      <c r="G5570" s="117"/>
      <c r="H5570" s="120"/>
      <c r="I5570" s="120"/>
      <c r="J5570" s="116"/>
      <c r="K5570" s="116"/>
      <c r="L5570" s="117"/>
      <c r="M5570" s="116"/>
      <c r="N5570" s="120"/>
      <c r="O5570" s="116"/>
      <c r="P5570" s="117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19"/>
      <c r="B5571" s="116"/>
      <c r="C5571" s="116"/>
      <c r="D5571" s="117"/>
      <c r="E5571" s="118"/>
      <c r="F5571" s="116"/>
      <c r="G5571" s="117"/>
      <c r="H5571" s="120"/>
      <c r="I5571" s="120"/>
      <c r="J5571" s="116"/>
      <c r="K5571" s="116"/>
      <c r="L5571" s="117"/>
      <c r="M5571" s="116"/>
      <c r="N5571" s="120"/>
      <c r="O5571" s="116"/>
      <c r="P5571" s="117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19"/>
      <c r="B5572" s="116"/>
      <c r="C5572" s="116"/>
      <c r="D5572" s="117"/>
      <c r="E5572" s="118"/>
      <c r="F5572" s="116"/>
      <c r="G5572" s="117"/>
      <c r="H5572" s="120"/>
      <c r="I5572" s="120"/>
      <c r="J5572" s="116"/>
      <c r="K5572" s="116"/>
      <c r="L5572" s="117"/>
      <c r="M5572" s="116"/>
      <c r="N5572" s="120"/>
      <c r="O5572" s="116"/>
      <c r="P5572" s="117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19"/>
      <c r="B5573" s="116"/>
      <c r="C5573" s="116"/>
      <c r="D5573" s="117"/>
      <c r="E5573" s="118"/>
      <c r="F5573" s="116"/>
      <c r="G5573" s="117"/>
      <c r="H5573" s="120"/>
      <c r="I5573" s="120"/>
      <c r="J5573" s="116"/>
      <c r="K5573" s="116"/>
      <c r="L5573" s="117"/>
      <c r="M5573" s="116"/>
      <c r="N5573" s="116"/>
      <c r="O5573" s="116"/>
      <c r="P5573" s="117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19"/>
      <c r="B5574" s="116"/>
      <c r="C5574" s="116"/>
      <c r="D5574" s="117"/>
      <c r="E5574" s="118"/>
      <c r="F5574" s="116"/>
      <c r="G5574" s="117"/>
      <c r="H5574" s="120"/>
      <c r="I5574" s="120"/>
      <c r="J5574" s="116"/>
      <c r="K5574" s="116"/>
      <c r="L5574" s="117"/>
      <c r="M5574" s="116"/>
      <c r="N5574" s="116"/>
      <c r="O5574" s="116"/>
      <c r="P5574" s="117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19"/>
      <c r="B5575" s="116"/>
      <c r="C5575" s="116"/>
      <c r="D5575" s="117"/>
      <c r="E5575" s="118"/>
      <c r="F5575" s="116"/>
      <c r="G5575" s="117"/>
      <c r="H5575" s="120"/>
      <c r="I5575" s="120"/>
      <c r="J5575" s="116"/>
      <c r="K5575" s="116"/>
      <c r="L5575" s="117"/>
      <c r="M5575" s="116"/>
      <c r="N5575" s="116"/>
      <c r="O5575" s="116"/>
      <c r="P5575" s="117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19"/>
      <c r="B5576" s="116"/>
      <c r="C5576" s="116"/>
      <c r="D5576" s="117"/>
      <c r="E5576" s="118"/>
      <c r="F5576" s="116"/>
      <c r="G5576" s="117"/>
      <c r="H5576" s="120"/>
      <c r="I5576" s="120"/>
      <c r="J5576" s="116"/>
      <c r="K5576" s="116"/>
      <c r="L5576" s="117"/>
      <c r="M5576" s="116"/>
      <c r="N5576" s="120"/>
      <c r="O5576" s="116"/>
      <c r="P5576" s="117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19"/>
      <c r="B5577" s="116"/>
      <c r="C5577" s="116"/>
      <c r="D5577" s="117"/>
      <c r="E5577" s="118"/>
      <c r="F5577" s="116"/>
      <c r="G5577" s="117"/>
      <c r="H5577" s="120"/>
      <c r="I5577" s="120"/>
      <c r="J5577" s="116"/>
      <c r="K5577" s="116"/>
      <c r="L5577" s="117"/>
      <c r="M5577" s="116"/>
      <c r="N5577" s="120"/>
      <c r="O5577" s="116"/>
      <c r="P5577" s="117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19"/>
      <c r="B5578" s="116"/>
      <c r="C5578" s="116"/>
      <c r="D5578" s="117"/>
      <c r="E5578" s="118"/>
      <c r="F5578" s="116"/>
      <c r="G5578" s="117"/>
      <c r="H5578" s="120"/>
      <c r="I5578" s="120"/>
      <c r="J5578" s="116"/>
      <c r="K5578" s="116"/>
      <c r="L5578" s="117"/>
      <c r="M5578" s="116"/>
      <c r="N5578" s="116"/>
      <c r="O5578" s="116"/>
      <c r="P5578" s="117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19"/>
      <c r="B5579" s="116"/>
      <c r="C5579" s="116"/>
      <c r="D5579" s="117"/>
      <c r="E5579" s="118"/>
      <c r="F5579" s="116"/>
      <c r="G5579" s="117"/>
      <c r="H5579" s="120"/>
      <c r="I5579" s="120"/>
      <c r="J5579" s="116"/>
      <c r="K5579" s="116"/>
      <c r="L5579" s="117"/>
      <c r="M5579" s="116"/>
      <c r="N5579" s="116"/>
      <c r="O5579" s="116"/>
      <c r="P5579" s="117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19"/>
      <c r="B5580" s="116"/>
      <c r="C5580" s="116"/>
      <c r="D5580" s="117"/>
      <c r="E5580" s="118"/>
      <c r="F5580" s="116"/>
      <c r="G5580" s="117"/>
      <c r="H5580" s="120"/>
      <c r="I5580" s="120"/>
      <c r="J5580" s="116"/>
      <c r="K5580" s="116"/>
      <c r="L5580" s="117"/>
      <c r="M5580" s="116"/>
      <c r="N5580" s="116"/>
      <c r="O5580" s="116"/>
      <c r="P5580" s="117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19"/>
      <c r="B5581" s="116"/>
      <c r="C5581" s="116"/>
      <c r="D5581" s="117"/>
      <c r="E5581" s="118"/>
      <c r="F5581" s="116"/>
      <c r="G5581" s="117"/>
      <c r="H5581" s="120"/>
      <c r="I5581" s="120"/>
      <c r="J5581" s="116"/>
      <c r="K5581" s="116"/>
      <c r="L5581" s="117"/>
      <c r="M5581" s="116"/>
      <c r="N5581" s="116"/>
      <c r="O5581" s="116"/>
      <c r="P5581" s="117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19"/>
      <c r="B5582" s="116"/>
      <c r="C5582" s="116"/>
      <c r="D5582" s="117"/>
      <c r="E5582" s="118"/>
      <c r="F5582" s="116"/>
      <c r="G5582" s="117"/>
      <c r="H5582" s="120"/>
      <c r="I5582" s="120"/>
      <c r="J5582" s="116"/>
      <c r="K5582" s="116"/>
      <c r="L5582" s="117"/>
      <c r="M5582" s="116"/>
      <c r="N5582" s="116"/>
      <c r="O5582" s="116"/>
      <c r="P5582" s="117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19"/>
      <c r="B5583" s="116"/>
      <c r="C5583" s="116"/>
      <c r="D5583" s="117"/>
      <c r="E5583" s="118"/>
      <c r="F5583" s="116"/>
      <c r="G5583" s="117"/>
      <c r="H5583" s="120"/>
      <c r="I5583" s="120"/>
      <c r="J5583" s="116"/>
      <c r="K5583" s="116"/>
      <c r="L5583" s="117"/>
      <c r="M5583" s="116"/>
      <c r="N5583" s="116"/>
      <c r="O5583" s="116"/>
      <c r="P5583" s="117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19"/>
      <c r="B5584" s="116"/>
      <c r="C5584" s="116"/>
      <c r="D5584" s="117"/>
      <c r="E5584" s="118"/>
      <c r="F5584" s="116"/>
      <c r="G5584" s="117"/>
      <c r="H5584" s="120"/>
      <c r="I5584" s="120"/>
      <c r="J5584" s="116"/>
      <c r="K5584" s="116"/>
      <c r="L5584" s="117"/>
      <c r="M5584" s="116"/>
      <c r="N5584" s="116"/>
      <c r="O5584" s="116"/>
      <c r="P5584" s="117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19"/>
      <c r="B5585" s="116"/>
      <c r="C5585" s="116"/>
      <c r="D5585" s="117"/>
      <c r="E5585" s="118"/>
      <c r="F5585" s="116"/>
      <c r="G5585" s="117"/>
      <c r="H5585" s="120"/>
      <c r="I5585" s="120"/>
      <c r="J5585" s="116"/>
      <c r="K5585" s="116"/>
      <c r="L5585" s="117"/>
      <c r="M5585" s="116"/>
      <c r="N5585" s="116"/>
      <c r="O5585" s="116"/>
      <c r="P5585" s="117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19"/>
      <c r="B5586" s="116"/>
      <c r="C5586" s="116"/>
      <c r="D5586" s="117"/>
      <c r="E5586" s="118"/>
      <c r="F5586" s="116"/>
      <c r="G5586" s="117"/>
      <c r="H5586" s="120"/>
      <c r="I5586" s="120"/>
      <c r="J5586" s="116"/>
      <c r="K5586" s="116"/>
      <c r="L5586" s="117"/>
      <c r="M5586" s="116"/>
      <c r="N5586" s="116"/>
      <c r="O5586" s="116"/>
      <c r="P5586" s="117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19"/>
      <c r="B5587" s="116"/>
      <c r="C5587" s="116"/>
      <c r="D5587" s="117"/>
      <c r="E5587" s="118"/>
      <c r="F5587" s="116"/>
      <c r="G5587" s="117"/>
      <c r="H5587" s="120"/>
      <c r="I5587" s="120"/>
      <c r="J5587" s="116"/>
      <c r="K5587" s="116"/>
      <c r="L5587" s="117"/>
      <c r="M5587" s="116"/>
      <c r="N5587" s="116"/>
      <c r="O5587" s="116"/>
      <c r="P5587" s="117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19"/>
      <c r="B5588" s="116"/>
      <c r="C5588" s="116"/>
      <c r="D5588" s="117"/>
      <c r="E5588" s="118"/>
      <c r="F5588" s="116"/>
      <c r="G5588" s="117"/>
      <c r="H5588" s="120"/>
      <c r="I5588" s="120"/>
      <c r="J5588" s="116"/>
      <c r="K5588" s="116"/>
      <c r="L5588" s="117"/>
      <c r="M5588" s="116"/>
      <c r="N5588" s="116"/>
      <c r="O5588" s="116"/>
      <c r="P5588" s="117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19"/>
      <c r="B5589" s="116"/>
      <c r="C5589" s="116"/>
      <c r="D5589" s="117"/>
      <c r="E5589" s="118"/>
      <c r="F5589" s="116"/>
      <c r="G5589" s="117"/>
      <c r="H5589" s="120"/>
      <c r="I5589" s="120"/>
      <c r="J5589" s="116"/>
      <c r="K5589" s="116"/>
      <c r="L5589" s="117"/>
      <c r="M5589" s="116"/>
      <c r="N5589" s="120"/>
      <c r="O5589" s="116"/>
      <c r="P5589" s="117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19"/>
      <c r="B5590" s="116"/>
      <c r="C5590" s="116"/>
      <c r="D5590" s="117"/>
      <c r="E5590" s="118"/>
      <c r="F5590" s="116"/>
      <c r="G5590" s="117"/>
      <c r="H5590" s="120"/>
      <c r="I5590" s="120"/>
      <c r="J5590" s="116"/>
      <c r="K5590" s="116"/>
      <c r="L5590" s="117"/>
      <c r="M5590" s="116"/>
      <c r="N5590" s="120"/>
      <c r="O5590" s="116"/>
      <c r="P5590" s="117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19"/>
      <c r="B5591" s="116"/>
      <c r="C5591" s="116"/>
      <c r="D5591" s="117"/>
      <c r="E5591" s="118"/>
      <c r="F5591" s="116"/>
      <c r="G5591" s="117"/>
      <c r="H5591" s="120"/>
      <c r="I5591" s="120"/>
      <c r="J5591" s="116"/>
      <c r="K5591" s="116"/>
      <c r="L5591" s="117"/>
      <c r="M5591" s="116"/>
      <c r="N5591" s="120"/>
      <c r="O5591" s="116"/>
      <c r="P5591" s="117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19"/>
      <c r="B5592" s="116"/>
      <c r="C5592" s="116"/>
      <c r="D5592" s="117"/>
      <c r="E5592" s="118"/>
      <c r="F5592" s="116"/>
      <c r="G5592" s="117"/>
      <c r="H5592" s="120"/>
      <c r="I5592" s="120"/>
      <c r="J5592" s="116"/>
      <c r="K5592" s="116"/>
      <c r="L5592" s="117"/>
      <c r="M5592" s="116"/>
      <c r="N5592" s="120"/>
      <c r="O5592" s="116"/>
      <c r="P5592" s="117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19"/>
      <c r="B5593" s="116"/>
      <c r="C5593" s="116"/>
      <c r="D5593" s="117"/>
      <c r="E5593" s="118"/>
      <c r="F5593" s="116"/>
      <c r="G5593" s="117"/>
      <c r="H5593" s="120"/>
      <c r="I5593" s="120"/>
      <c r="J5593" s="116"/>
      <c r="K5593" s="116"/>
      <c r="L5593" s="117"/>
      <c r="M5593" s="116"/>
      <c r="N5593" s="120"/>
      <c r="O5593" s="116"/>
      <c r="P5593" s="117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19"/>
      <c r="B5594" s="116"/>
      <c r="C5594" s="116"/>
      <c r="D5594" s="117"/>
      <c r="E5594" s="118"/>
      <c r="F5594" s="116"/>
      <c r="G5594" s="117"/>
      <c r="H5594" s="120"/>
      <c r="I5594" s="120"/>
      <c r="J5594" s="116"/>
      <c r="K5594" s="116"/>
      <c r="L5594" s="117"/>
      <c r="M5594" s="116"/>
      <c r="N5594" s="116"/>
      <c r="O5594" s="116"/>
      <c r="P5594" s="117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19"/>
      <c r="B5595" s="116"/>
      <c r="C5595" s="116"/>
      <c r="D5595" s="117"/>
      <c r="E5595" s="118"/>
      <c r="F5595" s="116"/>
      <c r="G5595" s="117"/>
      <c r="H5595" s="120"/>
      <c r="I5595" s="120"/>
      <c r="J5595" s="116"/>
      <c r="K5595" s="116"/>
      <c r="L5595" s="117"/>
      <c r="M5595" s="116"/>
      <c r="N5595" s="116"/>
      <c r="O5595" s="116"/>
      <c r="P5595" s="117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19"/>
      <c r="B5596" s="116"/>
      <c r="C5596" s="116"/>
      <c r="D5596" s="117"/>
      <c r="E5596" s="118"/>
      <c r="F5596" s="116"/>
      <c r="G5596" s="117"/>
      <c r="H5596" s="120"/>
      <c r="I5596" s="120"/>
      <c r="J5596" s="116"/>
      <c r="K5596" s="116"/>
      <c r="L5596" s="117"/>
      <c r="M5596" s="116"/>
      <c r="N5596" s="120"/>
      <c r="O5596" s="116"/>
      <c r="P5596" s="117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19"/>
      <c r="B5597" s="116"/>
      <c r="C5597" s="116"/>
      <c r="D5597" s="117"/>
      <c r="E5597" s="118"/>
      <c r="F5597" s="116"/>
      <c r="G5597" s="117"/>
      <c r="H5597" s="120"/>
      <c r="I5597" s="120"/>
      <c r="J5597" s="116"/>
      <c r="K5597" s="116"/>
      <c r="L5597" s="117"/>
      <c r="M5597" s="116"/>
      <c r="N5597" s="120"/>
      <c r="O5597" s="116"/>
      <c r="P5597" s="117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19"/>
      <c r="B5598" s="116"/>
      <c r="C5598" s="116"/>
      <c r="D5598" s="117"/>
      <c r="E5598" s="118"/>
      <c r="F5598" s="116"/>
      <c r="G5598" s="117"/>
      <c r="H5598" s="120"/>
      <c r="I5598" s="120"/>
      <c r="J5598" s="116"/>
      <c r="K5598" s="116"/>
      <c r="L5598" s="117"/>
      <c r="M5598" s="116"/>
      <c r="N5598" s="116"/>
      <c r="O5598" s="116"/>
      <c r="P5598" s="117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19"/>
      <c r="B5599" s="116"/>
      <c r="C5599" s="116"/>
      <c r="D5599" s="117"/>
      <c r="E5599" s="118"/>
      <c r="F5599" s="116"/>
      <c r="G5599" s="117"/>
      <c r="H5599" s="120"/>
      <c r="I5599" s="120"/>
      <c r="J5599" s="116"/>
      <c r="K5599" s="116"/>
      <c r="L5599" s="117"/>
      <c r="M5599" s="116"/>
      <c r="N5599" s="116"/>
      <c r="O5599" s="116"/>
      <c r="P5599" s="117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19"/>
      <c r="B5600" s="116"/>
      <c r="C5600" s="116"/>
      <c r="D5600" s="117"/>
      <c r="E5600" s="118"/>
      <c r="F5600" s="116"/>
      <c r="G5600" s="117"/>
      <c r="H5600" s="120"/>
      <c r="I5600" s="120"/>
      <c r="J5600" s="116"/>
      <c r="K5600" s="116"/>
      <c r="L5600" s="117"/>
      <c r="M5600" s="116"/>
      <c r="N5600" s="116"/>
      <c r="O5600" s="116"/>
      <c r="P5600" s="117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19"/>
      <c r="B5601" s="116"/>
      <c r="C5601" s="116"/>
      <c r="D5601" s="117"/>
      <c r="E5601" s="118"/>
      <c r="F5601" s="116"/>
      <c r="G5601" s="117"/>
      <c r="H5601" s="120"/>
      <c r="I5601" s="120"/>
      <c r="J5601" s="116"/>
      <c r="K5601" s="116"/>
      <c r="L5601" s="117"/>
      <c r="M5601" s="116"/>
      <c r="N5601" s="116"/>
      <c r="O5601" s="116"/>
      <c r="P5601" s="117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119"/>
      <c r="B5602" s="116"/>
      <c r="C5602" s="116"/>
      <c r="D5602" s="117"/>
      <c r="E5602" s="118"/>
      <c r="F5602" s="116"/>
      <c r="G5602" s="117"/>
      <c r="H5602" s="120"/>
      <c r="I5602" s="120"/>
      <c r="J5602" s="116"/>
      <c r="K5602" s="116"/>
      <c r="L5602" s="117"/>
      <c r="M5602" s="116"/>
      <c r="N5602" s="116"/>
      <c r="O5602" s="116"/>
      <c r="P5602" s="117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x14ac:dyDescent="0.25">
      <c r="A5603" s="119"/>
      <c r="B5603" s="116"/>
      <c r="C5603" s="116"/>
      <c r="D5603" s="117"/>
      <c r="E5603" s="118"/>
      <c r="F5603" s="116"/>
      <c r="G5603" s="117"/>
      <c r="H5603" s="120"/>
      <c r="I5603" s="120"/>
      <c r="J5603" s="116"/>
      <c r="K5603" s="116"/>
      <c r="L5603" s="117"/>
      <c r="M5603" s="116"/>
      <c r="N5603" s="120"/>
      <c r="O5603" s="116"/>
      <c r="P5603" s="117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x14ac:dyDescent="0.25">
      <c r="A5604" s="119"/>
      <c r="B5604" s="116"/>
      <c r="C5604" s="116"/>
      <c r="D5604" s="117"/>
      <c r="E5604" s="118"/>
      <c r="F5604" s="116"/>
      <c r="G5604" s="117"/>
      <c r="H5604" s="120"/>
      <c r="I5604" s="120"/>
      <c r="J5604" s="116"/>
      <c r="K5604" s="116"/>
      <c r="L5604" s="117"/>
      <c r="M5604" s="116"/>
      <c r="N5604" s="120"/>
      <c r="O5604" s="116"/>
      <c r="P5604" s="117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x14ac:dyDescent="0.25">
      <c r="A5605" s="119"/>
      <c r="B5605" s="116"/>
      <c r="C5605" s="116"/>
      <c r="D5605" s="117"/>
      <c r="E5605" s="118"/>
      <c r="F5605" s="116"/>
      <c r="G5605" s="117"/>
      <c r="H5605" s="120"/>
      <c r="I5605" s="120"/>
      <c r="J5605" s="116"/>
      <c r="K5605" s="116"/>
      <c r="L5605" s="117"/>
      <c r="M5605" s="116"/>
      <c r="N5605" s="116"/>
      <c r="O5605" s="116"/>
      <c r="P5605" s="117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x14ac:dyDescent="0.25">
      <c r="A5606" s="119"/>
      <c r="B5606" s="116"/>
      <c r="C5606" s="116"/>
      <c r="D5606" s="117"/>
      <c r="E5606" s="118"/>
      <c r="F5606" s="116"/>
      <c r="G5606" s="117"/>
      <c r="H5606" s="120"/>
      <c r="I5606" s="120"/>
      <c r="J5606" s="116"/>
      <c r="K5606" s="116"/>
      <c r="L5606" s="117"/>
      <c r="M5606" s="116"/>
      <c r="N5606" s="116"/>
      <c r="O5606" s="116"/>
      <c r="P5606" s="117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x14ac:dyDescent="0.25">
      <c r="A5607" s="119"/>
      <c r="B5607" s="116"/>
      <c r="C5607" s="116"/>
      <c r="D5607" s="117"/>
      <c r="E5607" s="118"/>
      <c r="F5607" s="116"/>
      <c r="G5607" s="117"/>
      <c r="H5607" s="120"/>
      <c r="I5607" s="120"/>
      <c r="J5607" s="116"/>
      <c r="K5607" s="116"/>
      <c r="L5607" s="117"/>
      <c r="M5607" s="116"/>
      <c r="N5607" s="116"/>
      <c r="O5607" s="116"/>
      <c r="P5607" s="117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x14ac:dyDescent="0.25">
      <c r="A5608" s="119"/>
      <c r="B5608" s="116"/>
      <c r="C5608" s="116"/>
      <c r="D5608" s="117"/>
      <c r="E5608" s="118"/>
      <c r="F5608" s="116"/>
      <c r="G5608" s="117"/>
      <c r="H5608" s="120"/>
      <c r="I5608" s="120"/>
      <c r="J5608" s="116"/>
      <c r="K5608" s="116"/>
      <c r="L5608" s="117"/>
      <c r="M5608" s="116"/>
      <c r="N5608" s="116"/>
      <c r="O5608" s="116"/>
      <c r="P5608" s="117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x14ac:dyDescent="0.25">
      <c r="A5609" s="119"/>
      <c r="B5609" s="116"/>
      <c r="C5609" s="116"/>
      <c r="D5609" s="117"/>
      <c r="E5609" s="118"/>
      <c r="F5609" s="116"/>
      <c r="G5609" s="117"/>
      <c r="H5609" s="120"/>
      <c r="I5609" s="120"/>
      <c r="J5609" s="116"/>
      <c r="K5609" s="116"/>
      <c r="L5609" s="117"/>
      <c r="M5609" s="116"/>
      <c r="N5609" s="116"/>
      <c r="O5609" s="116"/>
      <c r="P5609" s="117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x14ac:dyDescent="0.25">
      <c r="A5610" s="119"/>
      <c r="B5610" s="116"/>
      <c r="C5610" s="116"/>
      <c r="D5610" s="117"/>
      <c r="E5610" s="118"/>
      <c r="F5610" s="116"/>
      <c r="G5610" s="117"/>
      <c r="H5610" s="120"/>
      <c r="I5610" s="120"/>
      <c r="J5610" s="116"/>
      <c r="K5610" s="116"/>
      <c r="L5610" s="117"/>
      <c r="M5610" s="116"/>
      <c r="N5610" s="116"/>
      <c r="O5610" s="116"/>
      <c r="P5610" s="117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x14ac:dyDescent="0.25">
      <c r="A5611" s="119"/>
      <c r="B5611" s="116"/>
      <c r="C5611" s="116"/>
      <c r="D5611" s="117"/>
      <c r="E5611" s="118"/>
      <c r="F5611" s="116"/>
      <c r="G5611" s="117"/>
      <c r="H5611" s="120"/>
      <c r="I5611" s="120"/>
      <c r="J5611" s="116"/>
      <c r="K5611" s="116"/>
      <c r="L5611" s="117"/>
      <c r="M5611" s="116"/>
      <c r="N5611" s="116"/>
      <c r="O5611" s="116"/>
      <c r="P5611" s="117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x14ac:dyDescent="0.25">
      <c r="A5612" s="119"/>
      <c r="B5612" s="116"/>
      <c r="C5612" s="116"/>
      <c r="D5612" s="117"/>
      <c r="E5612" s="118"/>
      <c r="F5612" s="116"/>
      <c r="G5612" s="117"/>
      <c r="H5612" s="120"/>
      <c r="I5612" s="120"/>
      <c r="J5612" s="116"/>
      <c r="K5612" s="116"/>
      <c r="L5612" s="117"/>
      <c r="M5612" s="116"/>
      <c r="N5612" s="116"/>
      <c r="O5612" s="116"/>
      <c r="P5612" s="117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x14ac:dyDescent="0.25">
      <c r="A5613" s="119"/>
      <c r="B5613" s="116"/>
      <c r="C5613" s="116"/>
      <c r="D5613" s="117"/>
      <c r="E5613" s="118"/>
      <c r="F5613" s="116"/>
      <c r="G5613" s="117"/>
      <c r="H5613" s="120"/>
      <c r="I5613" s="120"/>
      <c r="J5613" s="116"/>
      <c r="K5613" s="116"/>
      <c r="L5613" s="117"/>
      <c r="M5613" s="116"/>
      <c r="N5613" s="116"/>
      <c r="O5613" s="116"/>
      <c r="P5613" s="117"/>
      <c r="Q5613" s="31">
        <f t="shared" ref="Q5613:Q5676" si="176">IFERROR(VALUE(LEFT($J5613,2))*60+VALUE(MID($J5613,4,2)),9999)</f>
        <v>9999</v>
      </c>
      <c r="R5613" s="31" t="str">
        <f t="shared" ref="R5613:R5676" si="177">IFERROR(VALUE(LEFT($K5613,2))*60+VALUE(MID($K5613,4,2)),"")</f>
        <v/>
      </c>
      <c r="S5613" s="29">
        <f>IF($Q5613&lt;Parâmetros!$E$19,$G5613-1,$G5613)</f>
        <v>0</v>
      </c>
    </row>
    <row r="5614" spans="1:19" x14ac:dyDescent="0.25">
      <c r="A5614" s="119"/>
      <c r="B5614" s="116"/>
      <c r="C5614" s="116"/>
      <c r="D5614" s="117"/>
      <c r="E5614" s="118"/>
      <c r="F5614" s="116"/>
      <c r="G5614" s="117"/>
      <c r="H5614" s="120"/>
      <c r="I5614" s="120"/>
      <c r="J5614" s="116"/>
      <c r="K5614" s="116"/>
      <c r="L5614" s="117"/>
      <c r="M5614" s="116"/>
      <c r="N5614" s="116"/>
      <c r="O5614" s="116"/>
      <c r="P5614" s="117"/>
      <c r="Q5614" s="31">
        <f t="shared" si="176"/>
        <v>9999</v>
      </c>
      <c r="R5614" s="31" t="str">
        <f t="shared" si="177"/>
        <v/>
      </c>
      <c r="S5614" s="29">
        <f>IF($Q5614&lt;Parâmetros!$E$19,$G5614-1,$G5614)</f>
        <v>0</v>
      </c>
    </row>
    <row r="5615" spans="1:19" x14ac:dyDescent="0.25">
      <c r="A5615" s="119"/>
      <c r="B5615" s="116"/>
      <c r="C5615" s="116"/>
      <c r="D5615" s="117"/>
      <c r="E5615" s="118"/>
      <c r="F5615" s="116"/>
      <c r="G5615" s="117"/>
      <c r="H5615" s="120"/>
      <c r="I5615" s="120"/>
      <c r="J5615" s="116"/>
      <c r="K5615" s="116"/>
      <c r="L5615" s="117"/>
      <c r="M5615" s="116"/>
      <c r="N5615" s="116"/>
      <c r="O5615" s="116"/>
      <c r="P5615" s="117"/>
      <c r="Q5615" s="31">
        <f t="shared" si="176"/>
        <v>9999</v>
      </c>
      <c r="R5615" s="31" t="str">
        <f t="shared" si="177"/>
        <v/>
      </c>
      <c r="S5615" s="29">
        <f>IF($Q5615&lt;Parâmetros!$E$19,$G5615-1,$G5615)</f>
        <v>0</v>
      </c>
    </row>
    <row r="5616" spans="1:19" x14ac:dyDescent="0.25">
      <c r="A5616" s="119"/>
      <c r="B5616" s="116"/>
      <c r="C5616" s="116"/>
      <c r="D5616" s="117"/>
      <c r="E5616" s="118"/>
      <c r="F5616" s="116"/>
      <c r="G5616" s="117"/>
      <c r="H5616" s="120"/>
      <c r="I5616" s="120"/>
      <c r="J5616" s="116"/>
      <c r="K5616" s="116"/>
      <c r="L5616" s="117"/>
      <c r="M5616" s="116"/>
      <c r="N5616" s="116"/>
      <c r="O5616" s="116"/>
      <c r="P5616" s="117"/>
      <c r="Q5616" s="31">
        <f t="shared" si="176"/>
        <v>9999</v>
      </c>
      <c r="R5616" s="31" t="str">
        <f t="shared" si="177"/>
        <v/>
      </c>
      <c r="S5616" s="29">
        <f>IF($Q5616&lt;Parâmetros!$E$19,$G5616-1,$G5616)</f>
        <v>0</v>
      </c>
    </row>
    <row r="5617" spans="1:19" x14ac:dyDescent="0.25">
      <c r="A5617" s="119"/>
      <c r="B5617" s="116"/>
      <c r="C5617" s="116"/>
      <c r="D5617" s="117"/>
      <c r="E5617" s="118"/>
      <c r="F5617" s="116"/>
      <c r="G5617" s="117"/>
      <c r="H5617" s="120"/>
      <c r="I5617" s="120"/>
      <c r="J5617" s="116"/>
      <c r="K5617" s="116"/>
      <c r="L5617" s="117"/>
      <c r="M5617" s="116"/>
      <c r="N5617" s="116"/>
      <c r="O5617" s="116"/>
      <c r="P5617" s="117"/>
      <c r="Q5617" s="31">
        <f t="shared" si="176"/>
        <v>9999</v>
      </c>
      <c r="R5617" s="31" t="str">
        <f t="shared" si="177"/>
        <v/>
      </c>
      <c r="S5617" s="29">
        <f>IF($Q5617&lt;Parâmetros!$E$19,$G5617-1,$G5617)</f>
        <v>0</v>
      </c>
    </row>
    <row r="5618" spans="1:19" x14ac:dyDescent="0.25">
      <c r="A5618" s="119"/>
      <c r="B5618" s="116"/>
      <c r="C5618" s="116"/>
      <c r="D5618" s="117"/>
      <c r="E5618" s="118"/>
      <c r="F5618" s="116"/>
      <c r="G5618" s="117"/>
      <c r="H5618" s="120"/>
      <c r="I5618" s="120"/>
      <c r="J5618" s="116"/>
      <c r="K5618" s="116"/>
      <c r="L5618" s="117"/>
      <c r="M5618" s="116"/>
      <c r="N5618" s="116"/>
      <c r="O5618" s="116"/>
      <c r="P5618" s="117"/>
      <c r="Q5618" s="31">
        <f t="shared" si="176"/>
        <v>9999</v>
      </c>
      <c r="R5618" s="31" t="str">
        <f t="shared" si="177"/>
        <v/>
      </c>
      <c r="S5618" s="29">
        <f>IF($Q5618&lt;Parâmetros!$E$19,$G5618-1,$G5618)</f>
        <v>0</v>
      </c>
    </row>
    <row r="5619" spans="1:19" x14ac:dyDescent="0.25">
      <c r="A5619" s="119"/>
      <c r="B5619" s="116"/>
      <c r="C5619" s="116"/>
      <c r="D5619" s="117"/>
      <c r="E5619" s="118"/>
      <c r="F5619" s="116"/>
      <c r="G5619" s="117"/>
      <c r="H5619" s="120"/>
      <c r="I5619" s="120"/>
      <c r="J5619" s="116"/>
      <c r="K5619" s="116"/>
      <c r="L5619" s="117"/>
      <c r="M5619" s="116"/>
      <c r="N5619" s="116"/>
      <c r="O5619" s="116"/>
      <c r="P5619" s="117"/>
      <c r="Q5619" s="31">
        <f t="shared" si="176"/>
        <v>9999</v>
      </c>
      <c r="R5619" s="31" t="str">
        <f t="shared" si="177"/>
        <v/>
      </c>
      <c r="S5619" s="29">
        <f>IF($Q5619&lt;Parâmetros!$E$19,$G5619-1,$G5619)</f>
        <v>0</v>
      </c>
    </row>
    <row r="5620" spans="1:19" x14ac:dyDescent="0.25">
      <c r="A5620" s="119"/>
      <c r="B5620" s="116"/>
      <c r="C5620" s="116"/>
      <c r="D5620" s="117"/>
      <c r="E5620" s="118"/>
      <c r="F5620" s="116"/>
      <c r="G5620" s="117"/>
      <c r="H5620" s="120"/>
      <c r="I5620" s="120"/>
      <c r="J5620" s="116"/>
      <c r="K5620" s="116"/>
      <c r="L5620" s="117"/>
      <c r="M5620" s="116"/>
      <c r="N5620" s="116"/>
      <c r="O5620" s="116"/>
      <c r="P5620" s="117"/>
      <c r="Q5620" s="31">
        <f t="shared" si="176"/>
        <v>9999</v>
      </c>
      <c r="R5620" s="31" t="str">
        <f t="shared" si="177"/>
        <v/>
      </c>
      <c r="S5620" s="29">
        <f>IF($Q5620&lt;Parâmetros!$E$19,$G5620-1,$G5620)</f>
        <v>0</v>
      </c>
    </row>
    <row r="5621" spans="1:19" x14ac:dyDescent="0.25">
      <c r="A5621" s="119"/>
      <c r="B5621" s="116"/>
      <c r="C5621" s="116"/>
      <c r="D5621" s="117"/>
      <c r="E5621" s="118"/>
      <c r="F5621" s="116"/>
      <c r="G5621" s="117"/>
      <c r="H5621" s="120"/>
      <c r="I5621" s="120"/>
      <c r="J5621" s="116"/>
      <c r="K5621" s="116"/>
      <c r="L5621" s="117"/>
      <c r="M5621" s="116"/>
      <c r="N5621" s="116"/>
      <c r="O5621" s="116"/>
      <c r="P5621" s="117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119"/>
      <c r="B5622" s="116"/>
      <c r="C5622" s="116"/>
      <c r="D5622" s="117"/>
      <c r="E5622" s="118"/>
      <c r="F5622" s="116"/>
      <c r="G5622" s="117"/>
      <c r="H5622" s="120"/>
      <c r="I5622" s="120"/>
      <c r="J5622" s="116"/>
      <c r="K5622" s="116"/>
      <c r="L5622" s="117"/>
      <c r="M5622" s="116"/>
      <c r="N5622" s="116"/>
      <c r="O5622" s="116"/>
      <c r="P5622" s="117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119"/>
      <c r="B5623" s="116"/>
      <c r="C5623" s="116"/>
      <c r="D5623" s="117"/>
      <c r="E5623" s="118"/>
      <c r="F5623" s="116"/>
      <c r="G5623" s="117"/>
      <c r="H5623" s="120"/>
      <c r="I5623" s="120"/>
      <c r="J5623" s="116"/>
      <c r="K5623" s="116"/>
      <c r="L5623" s="117"/>
      <c r="M5623" s="116"/>
      <c r="N5623" s="116"/>
      <c r="O5623" s="116"/>
      <c r="P5623" s="117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119"/>
      <c r="B5624" s="116"/>
      <c r="C5624" s="116"/>
      <c r="D5624" s="117"/>
      <c r="E5624" s="118"/>
      <c r="F5624" s="116"/>
      <c r="G5624" s="117"/>
      <c r="H5624" s="120"/>
      <c r="I5624" s="120"/>
      <c r="J5624" s="116"/>
      <c r="K5624" s="116"/>
      <c r="L5624" s="117"/>
      <c r="M5624" s="116"/>
      <c r="N5624" s="116"/>
      <c r="O5624" s="116"/>
      <c r="P5624" s="117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119"/>
      <c r="B5625" s="116"/>
      <c r="C5625" s="116"/>
      <c r="D5625" s="117"/>
      <c r="E5625" s="118"/>
      <c r="F5625" s="116"/>
      <c r="G5625" s="117"/>
      <c r="H5625" s="120"/>
      <c r="I5625" s="120"/>
      <c r="J5625" s="116"/>
      <c r="K5625" s="116"/>
      <c r="L5625" s="117"/>
      <c r="M5625" s="116"/>
      <c r="N5625" s="116"/>
      <c r="O5625" s="116"/>
      <c r="P5625" s="117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119"/>
      <c r="B5626" s="116"/>
      <c r="C5626" s="116"/>
      <c r="D5626" s="117"/>
      <c r="E5626" s="118"/>
      <c r="F5626" s="116"/>
      <c r="G5626" s="117"/>
      <c r="H5626" s="120"/>
      <c r="I5626" s="120"/>
      <c r="J5626" s="116"/>
      <c r="K5626" s="116"/>
      <c r="L5626" s="117"/>
      <c r="M5626" s="116"/>
      <c r="N5626" s="116"/>
      <c r="O5626" s="116"/>
      <c r="P5626" s="117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119"/>
      <c r="B5627" s="116"/>
      <c r="C5627" s="116"/>
      <c r="D5627" s="117"/>
      <c r="E5627" s="118"/>
      <c r="F5627" s="116"/>
      <c r="G5627" s="117"/>
      <c r="H5627" s="120"/>
      <c r="I5627" s="120"/>
      <c r="J5627" s="116"/>
      <c r="K5627" s="116"/>
      <c r="L5627" s="117"/>
      <c r="M5627" s="116"/>
      <c r="N5627" s="116"/>
      <c r="O5627" s="116"/>
      <c r="P5627" s="117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119"/>
      <c r="B5628" s="116"/>
      <c r="C5628" s="116"/>
      <c r="D5628" s="117"/>
      <c r="E5628" s="118"/>
      <c r="F5628" s="116"/>
      <c r="G5628" s="117"/>
      <c r="H5628" s="120"/>
      <c r="I5628" s="120"/>
      <c r="J5628" s="116"/>
      <c r="K5628" s="116"/>
      <c r="L5628" s="117"/>
      <c r="M5628" s="116"/>
      <c r="N5628" s="116"/>
      <c r="O5628" s="116"/>
      <c r="P5628" s="117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119"/>
      <c r="B5629" s="116"/>
      <c r="C5629" s="116"/>
      <c r="D5629" s="117"/>
      <c r="E5629" s="118"/>
      <c r="F5629" s="116"/>
      <c r="G5629" s="117"/>
      <c r="H5629" s="120"/>
      <c r="I5629" s="120"/>
      <c r="J5629" s="116"/>
      <c r="K5629" s="116"/>
      <c r="L5629" s="117"/>
      <c r="M5629" s="116"/>
      <c r="N5629" s="116"/>
      <c r="O5629" s="116"/>
      <c r="P5629" s="117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119"/>
      <c r="B5630" s="116"/>
      <c r="C5630" s="116"/>
      <c r="D5630" s="117"/>
      <c r="E5630" s="118"/>
      <c r="F5630" s="116"/>
      <c r="G5630" s="117"/>
      <c r="H5630" s="120"/>
      <c r="I5630" s="120"/>
      <c r="J5630" s="116"/>
      <c r="K5630" s="116"/>
      <c r="L5630" s="117"/>
      <c r="M5630" s="116"/>
      <c r="N5630" s="116"/>
      <c r="O5630" s="116"/>
      <c r="P5630" s="117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119"/>
      <c r="B5631" s="116"/>
      <c r="C5631" s="116"/>
      <c r="D5631" s="117"/>
      <c r="E5631" s="118"/>
      <c r="F5631" s="116"/>
      <c r="G5631" s="117"/>
      <c r="H5631" s="120"/>
      <c r="I5631" s="120"/>
      <c r="J5631" s="116"/>
      <c r="K5631" s="116"/>
      <c r="L5631" s="117"/>
      <c r="M5631" s="116"/>
      <c r="N5631" s="116"/>
      <c r="O5631" s="116"/>
      <c r="P5631" s="117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19"/>
      <c r="B5632" s="116"/>
      <c r="C5632" s="116"/>
      <c r="D5632" s="117"/>
      <c r="E5632" s="118"/>
      <c r="F5632" s="116"/>
      <c r="G5632" s="117"/>
      <c r="H5632" s="120"/>
      <c r="I5632" s="120"/>
      <c r="J5632" s="116"/>
      <c r="K5632" s="116"/>
      <c r="L5632" s="117"/>
      <c r="M5632" s="116"/>
      <c r="N5632" s="116"/>
      <c r="O5632" s="116"/>
      <c r="P5632" s="117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19"/>
      <c r="B5633" s="116"/>
      <c r="C5633" s="116"/>
      <c r="D5633" s="117"/>
      <c r="E5633" s="118"/>
      <c r="F5633" s="116"/>
      <c r="G5633" s="117"/>
      <c r="H5633" s="120"/>
      <c r="I5633" s="120"/>
      <c r="J5633" s="116"/>
      <c r="K5633" s="116"/>
      <c r="L5633" s="117"/>
      <c r="M5633" s="116"/>
      <c r="N5633" s="116"/>
      <c r="O5633" s="116"/>
      <c r="P5633" s="117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19"/>
      <c r="B5634" s="116"/>
      <c r="C5634" s="116"/>
      <c r="D5634" s="117"/>
      <c r="E5634" s="118"/>
      <c r="F5634" s="116"/>
      <c r="G5634" s="117"/>
      <c r="H5634" s="120"/>
      <c r="I5634" s="120"/>
      <c r="J5634" s="116"/>
      <c r="K5634" s="116"/>
      <c r="L5634" s="117"/>
      <c r="M5634" s="116"/>
      <c r="N5634" s="120"/>
      <c r="O5634" s="116"/>
      <c r="P5634" s="117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19"/>
      <c r="B5635" s="116"/>
      <c r="C5635" s="116"/>
      <c r="D5635" s="117"/>
      <c r="E5635" s="118"/>
      <c r="F5635" s="116"/>
      <c r="G5635" s="117"/>
      <c r="H5635" s="120"/>
      <c r="I5635" s="120"/>
      <c r="J5635" s="116"/>
      <c r="K5635" s="116"/>
      <c r="L5635" s="117"/>
      <c r="M5635" s="116"/>
      <c r="N5635" s="120"/>
      <c r="O5635" s="116"/>
      <c r="P5635" s="117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19"/>
      <c r="B5636" s="116"/>
      <c r="C5636" s="116"/>
      <c r="D5636" s="117"/>
      <c r="E5636" s="118"/>
      <c r="F5636" s="116"/>
      <c r="G5636" s="117"/>
      <c r="H5636" s="120"/>
      <c r="I5636" s="120"/>
      <c r="J5636" s="116"/>
      <c r="K5636" s="116"/>
      <c r="L5636" s="117"/>
      <c r="M5636" s="116"/>
      <c r="N5636" s="120"/>
      <c r="O5636" s="116"/>
      <c r="P5636" s="117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19"/>
      <c r="B5637" s="116"/>
      <c r="C5637" s="116"/>
      <c r="D5637" s="117"/>
      <c r="E5637" s="118"/>
      <c r="F5637" s="116"/>
      <c r="G5637" s="117"/>
      <c r="H5637" s="120"/>
      <c r="I5637" s="120"/>
      <c r="J5637" s="116"/>
      <c r="K5637" s="116"/>
      <c r="L5637" s="117"/>
      <c r="M5637" s="116"/>
      <c r="N5637" s="120"/>
      <c r="O5637" s="116"/>
      <c r="P5637" s="117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19"/>
      <c r="B5638" s="116"/>
      <c r="C5638" s="116"/>
      <c r="D5638" s="117"/>
      <c r="E5638" s="118"/>
      <c r="F5638" s="116"/>
      <c r="G5638" s="117"/>
      <c r="H5638" s="120"/>
      <c r="I5638" s="120"/>
      <c r="J5638" s="116"/>
      <c r="K5638" s="116"/>
      <c r="L5638" s="117"/>
      <c r="M5638" s="116"/>
      <c r="N5638" s="116"/>
      <c r="O5638" s="116"/>
      <c r="P5638" s="117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19"/>
      <c r="B5639" s="116"/>
      <c r="C5639" s="116"/>
      <c r="D5639" s="117"/>
      <c r="E5639" s="118"/>
      <c r="F5639" s="116"/>
      <c r="G5639" s="117"/>
      <c r="H5639" s="120"/>
      <c r="I5639" s="120"/>
      <c r="J5639" s="116"/>
      <c r="K5639" s="116"/>
      <c r="L5639" s="117"/>
      <c r="M5639" s="116"/>
      <c r="N5639" s="116"/>
      <c r="O5639" s="116"/>
      <c r="P5639" s="117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19"/>
      <c r="B5640" s="116"/>
      <c r="C5640" s="116"/>
      <c r="D5640" s="117"/>
      <c r="E5640" s="118"/>
      <c r="F5640" s="116"/>
      <c r="G5640" s="117"/>
      <c r="H5640" s="120"/>
      <c r="I5640" s="120"/>
      <c r="J5640" s="116"/>
      <c r="K5640" s="116"/>
      <c r="L5640" s="117"/>
      <c r="M5640" s="116"/>
      <c r="N5640" s="116"/>
      <c r="O5640" s="116"/>
      <c r="P5640" s="117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19"/>
      <c r="B5641" s="116"/>
      <c r="C5641" s="116"/>
      <c r="D5641" s="117"/>
      <c r="E5641" s="118"/>
      <c r="F5641" s="116"/>
      <c r="G5641" s="117"/>
      <c r="H5641" s="120"/>
      <c r="I5641" s="120"/>
      <c r="J5641" s="116"/>
      <c r="K5641" s="116"/>
      <c r="L5641" s="117"/>
      <c r="M5641" s="116"/>
      <c r="N5641" s="116"/>
      <c r="O5641" s="116"/>
      <c r="P5641" s="117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19"/>
      <c r="B5642" s="116"/>
      <c r="C5642" s="116"/>
      <c r="D5642" s="117"/>
      <c r="E5642" s="118"/>
      <c r="F5642" s="116"/>
      <c r="G5642" s="117"/>
      <c r="H5642" s="120"/>
      <c r="I5642" s="120"/>
      <c r="J5642" s="116"/>
      <c r="K5642" s="116"/>
      <c r="L5642" s="117"/>
      <c r="M5642" s="116"/>
      <c r="N5642" s="116"/>
      <c r="O5642" s="116"/>
      <c r="P5642" s="117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19"/>
      <c r="B5643" s="116"/>
      <c r="C5643" s="116"/>
      <c r="D5643" s="117"/>
      <c r="E5643" s="118"/>
      <c r="F5643" s="116"/>
      <c r="G5643" s="117"/>
      <c r="H5643" s="120"/>
      <c r="I5643" s="120"/>
      <c r="J5643" s="116"/>
      <c r="K5643" s="116"/>
      <c r="L5643" s="117"/>
      <c r="M5643" s="116"/>
      <c r="N5643" s="116"/>
      <c r="O5643" s="116"/>
      <c r="P5643" s="117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19"/>
      <c r="B5644" s="116"/>
      <c r="C5644" s="116"/>
      <c r="D5644" s="117"/>
      <c r="E5644" s="118"/>
      <c r="F5644" s="116"/>
      <c r="G5644" s="117"/>
      <c r="H5644" s="120"/>
      <c r="I5644" s="120"/>
      <c r="J5644" s="116"/>
      <c r="K5644" s="116"/>
      <c r="L5644" s="117"/>
      <c r="M5644" s="116"/>
      <c r="N5644" s="116"/>
      <c r="O5644" s="116"/>
      <c r="P5644" s="117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19"/>
      <c r="B5645" s="116"/>
      <c r="C5645" s="116"/>
      <c r="D5645" s="117"/>
      <c r="E5645" s="118"/>
      <c r="F5645" s="116"/>
      <c r="G5645" s="117"/>
      <c r="H5645" s="120"/>
      <c r="I5645" s="120"/>
      <c r="J5645" s="116"/>
      <c r="K5645" s="116"/>
      <c r="L5645" s="117"/>
      <c r="M5645" s="116"/>
      <c r="N5645" s="116"/>
      <c r="O5645" s="116"/>
      <c r="P5645" s="117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19"/>
      <c r="B5646" s="116"/>
      <c r="C5646" s="116"/>
      <c r="D5646" s="117"/>
      <c r="E5646" s="118"/>
      <c r="F5646" s="116"/>
      <c r="G5646" s="117"/>
      <c r="H5646" s="120"/>
      <c r="I5646" s="120"/>
      <c r="J5646" s="116"/>
      <c r="K5646" s="116"/>
      <c r="L5646" s="117"/>
      <c r="M5646" s="116"/>
      <c r="N5646" s="116"/>
      <c r="O5646" s="116"/>
      <c r="P5646" s="117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19"/>
      <c r="B5647" s="116"/>
      <c r="C5647" s="116"/>
      <c r="D5647" s="117"/>
      <c r="E5647" s="118"/>
      <c r="F5647" s="116"/>
      <c r="G5647" s="117"/>
      <c r="H5647" s="120"/>
      <c r="I5647" s="120"/>
      <c r="J5647" s="116"/>
      <c r="K5647" s="116"/>
      <c r="L5647" s="117"/>
      <c r="M5647" s="116"/>
      <c r="N5647" s="116"/>
      <c r="O5647" s="116"/>
      <c r="P5647" s="117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19"/>
      <c r="B5648" s="116"/>
      <c r="C5648" s="116"/>
      <c r="D5648" s="117"/>
      <c r="E5648" s="118"/>
      <c r="F5648" s="116"/>
      <c r="G5648" s="117"/>
      <c r="H5648" s="120"/>
      <c r="I5648" s="120"/>
      <c r="J5648" s="116"/>
      <c r="K5648" s="116"/>
      <c r="L5648" s="117"/>
      <c r="M5648" s="116"/>
      <c r="N5648" s="116"/>
      <c r="O5648" s="116"/>
      <c r="P5648" s="117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19"/>
      <c r="B5649" s="116"/>
      <c r="C5649" s="116"/>
      <c r="D5649" s="117"/>
      <c r="E5649" s="118"/>
      <c r="F5649" s="116"/>
      <c r="G5649" s="117"/>
      <c r="H5649" s="120"/>
      <c r="I5649" s="120"/>
      <c r="J5649" s="116"/>
      <c r="K5649" s="116"/>
      <c r="L5649" s="117"/>
      <c r="M5649" s="116"/>
      <c r="N5649" s="116"/>
      <c r="O5649" s="116"/>
      <c r="P5649" s="117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19"/>
      <c r="B5650" s="116"/>
      <c r="C5650" s="116"/>
      <c r="D5650" s="117"/>
      <c r="E5650" s="118"/>
      <c r="F5650" s="116"/>
      <c r="G5650" s="117"/>
      <c r="H5650" s="120"/>
      <c r="I5650" s="120"/>
      <c r="J5650" s="116"/>
      <c r="K5650" s="116"/>
      <c r="L5650" s="117"/>
      <c r="M5650" s="116"/>
      <c r="N5650" s="116"/>
      <c r="O5650" s="116"/>
      <c r="P5650" s="117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19"/>
      <c r="B5651" s="116"/>
      <c r="C5651" s="116"/>
      <c r="D5651" s="117"/>
      <c r="E5651" s="118"/>
      <c r="F5651" s="116"/>
      <c r="G5651" s="117"/>
      <c r="H5651" s="120"/>
      <c r="I5651" s="120"/>
      <c r="J5651" s="116"/>
      <c r="K5651" s="116"/>
      <c r="L5651" s="117"/>
      <c r="M5651" s="116"/>
      <c r="N5651" s="116"/>
      <c r="O5651" s="116"/>
      <c r="P5651" s="117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19"/>
      <c r="B5652" s="116"/>
      <c r="C5652" s="116"/>
      <c r="D5652" s="117"/>
      <c r="E5652" s="118"/>
      <c r="F5652" s="116"/>
      <c r="G5652" s="117"/>
      <c r="H5652" s="120"/>
      <c r="I5652" s="120"/>
      <c r="J5652" s="116"/>
      <c r="K5652" s="116"/>
      <c r="L5652" s="117"/>
      <c r="M5652" s="116"/>
      <c r="N5652" s="116"/>
      <c r="O5652" s="116"/>
      <c r="P5652" s="117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19"/>
      <c r="B5653" s="116"/>
      <c r="C5653" s="116"/>
      <c r="D5653" s="117"/>
      <c r="E5653" s="118"/>
      <c r="F5653" s="116"/>
      <c r="G5653" s="117"/>
      <c r="H5653" s="120"/>
      <c r="I5653" s="120"/>
      <c r="J5653" s="116"/>
      <c r="K5653" s="116"/>
      <c r="L5653" s="117"/>
      <c r="M5653" s="116"/>
      <c r="N5653" s="116"/>
      <c r="O5653" s="116"/>
      <c r="P5653" s="117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19"/>
      <c r="B5654" s="116"/>
      <c r="C5654" s="116"/>
      <c r="D5654" s="117"/>
      <c r="E5654" s="118"/>
      <c r="F5654" s="116"/>
      <c r="G5654" s="117"/>
      <c r="H5654" s="120"/>
      <c r="I5654" s="120"/>
      <c r="J5654" s="116"/>
      <c r="K5654" s="116"/>
      <c r="L5654" s="117"/>
      <c r="M5654" s="116"/>
      <c r="N5654" s="116"/>
      <c r="O5654" s="116"/>
      <c r="P5654" s="117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19"/>
      <c r="B5655" s="116"/>
      <c r="C5655" s="116"/>
      <c r="D5655" s="117"/>
      <c r="E5655" s="118"/>
      <c r="F5655" s="116"/>
      <c r="G5655" s="117"/>
      <c r="H5655" s="120"/>
      <c r="I5655" s="120"/>
      <c r="J5655" s="116"/>
      <c r="K5655" s="116"/>
      <c r="L5655" s="117"/>
      <c r="M5655" s="116"/>
      <c r="N5655" s="116"/>
      <c r="O5655" s="116"/>
      <c r="P5655" s="117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19"/>
      <c r="B5656" s="116"/>
      <c r="C5656" s="116"/>
      <c r="D5656" s="117"/>
      <c r="E5656" s="118"/>
      <c r="F5656" s="116"/>
      <c r="G5656" s="117"/>
      <c r="H5656" s="120"/>
      <c r="I5656" s="120"/>
      <c r="J5656" s="116"/>
      <c r="K5656" s="116"/>
      <c r="L5656" s="117"/>
      <c r="M5656" s="116"/>
      <c r="N5656" s="116"/>
      <c r="O5656" s="116"/>
      <c r="P5656" s="117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19"/>
      <c r="B5657" s="116"/>
      <c r="C5657" s="116"/>
      <c r="D5657" s="117"/>
      <c r="E5657" s="118"/>
      <c r="F5657" s="116"/>
      <c r="G5657" s="117"/>
      <c r="H5657" s="120"/>
      <c r="I5657" s="120"/>
      <c r="J5657" s="116"/>
      <c r="K5657" s="116"/>
      <c r="L5657" s="117"/>
      <c r="M5657" s="116"/>
      <c r="N5657" s="116"/>
      <c r="O5657" s="116"/>
      <c r="P5657" s="117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19"/>
      <c r="B5658" s="116"/>
      <c r="C5658" s="116"/>
      <c r="D5658" s="117"/>
      <c r="E5658" s="118"/>
      <c r="F5658" s="116"/>
      <c r="G5658" s="117"/>
      <c r="H5658" s="120"/>
      <c r="I5658" s="120"/>
      <c r="J5658" s="116"/>
      <c r="K5658" s="116"/>
      <c r="L5658" s="117"/>
      <c r="M5658" s="116"/>
      <c r="N5658" s="116"/>
      <c r="O5658" s="116"/>
      <c r="P5658" s="117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19"/>
      <c r="B5659" s="116"/>
      <c r="C5659" s="116"/>
      <c r="D5659" s="117"/>
      <c r="E5659" s="118"/>
      <c r="F5659" s="116"/>
      <c r="G5659" s="117"/>
      <c r="H5659" s="120"/>
      <c r="I5659" s="120"/>
      <c r="J5659" s="116"/>
      <c r="K5659" s="116"/>
      <c r="L5659" s="117"/>
      <c r="M5659" s="116"/>
      <c r="N5659" s="116"/>
      <c r="O5659" s="116"/>
      <c r="P5659" s="117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19"/>
      <c r="B5660" s="116"/>
      <c r="C5660" s="116"/>
      <c r="D5660" s="117"/>
      <c r="E5660" s="118"/>
      <c r="F5660" s="116"/>
      <c r="G5660" s="117"/>
      <c r="H5660" s="120"/>
      <c r="I5660" s="120"/>
      <c r="J5660" s="116"/>
      <c r="K5660" s="116"/>
      <c r="L5660" s="117"/>
      <c r="M5660" s="116"/>
      <c r="N5660" s="116"/>
      <c r="O5660" s="116"/>
      <c r="P5660" s="117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19"/>
      <c r="B5661" s="116"/>
      <c r="C5661" s="116"/>
      <c r="D5661" s="117"/>
      <c r="E5661" s="118"/>
      <c r="F5661" s="116"/>
      <c r="G5661" s="117"/>
      <c r="H5661" s="120"/>
      <c r="I5661" s="120"/>
      <c r="J5661" s="116"/>
      <c r="K5661" s="116"/>
      <c r="L5661" s="117"/>
      <c r="M5661" s="116"/>
      <c r="N5661" s="116"/>
      <c r="O5661" s="116"/>
      <c r="P5661" s="117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19"/>
      <c r="B5662" s="116"/>
      <c r="C5662" s="116"/>
      <c r="D5662" s="117"/>
      <c r="E5662" s="118"/>
      <c r="F5662" s="116"/>
      <c r="G5662" s="117"/>
      <c r="H5662" s="120"/>
      <c r="I5662" s="120"/>
      <c r="J5662" s="116"/>
      <c r="K5662" s="116"/>
      <c r="L5662" s="117"/>
      <c r="M5662" s="116"/>
      <c r="N5662" s="116"/>
      <c r="O5662" s="116"/>
      <c r="P5662" s="117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19"/>
      <c r="B5663" s="116"/>
      <c r="C5663" s="116"/>
      <c r="D5663" s="117"/>
      <c r="E5663" s="118"/>
      <c r="F5663" s="116"/>
      <c r="G5663" s="117"/>
      <c r="H5663" s="120"/>
      <c r="I5663" s="120"/>
      <c r="J5663" s="116"/>
      <c r="K5663" s="116"/>
      <c r="L5663" s="117"/>
      <c r="M5663" s="116"/>
      <c r="N5663" s="116"/>
      <c r="O5663" s="116"/>
      <c r="P5663" s="117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19"/>
      <c r="B5664" s="116"/>
      <c r="C5664" s="116"/>
      <c r="D5664" s="117"/>
      <c r="E5664" s="118"/>
      <c r="F5664" s="116"/>
      <c r="G5664" s="117"/>
      <c r="H5664" s="120"/>
      <c r="I5664" s="120"/>
      <c r="J5664" s="116"/>
      <c r="K5664" s="116"/>
      <c r="L5664" s="117"/>
      <c r="M5664" s="116"/>
      <c r="N5664" s="116"/>
      <c r="O5664" s="116"/>
      <c r="P5664" s="117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19"/>
      <c r="B5665" s="116"/>
      <c r="C5665" s="116"/>
      <c r="D5665" s="117"/>
      <c r="E5665" s="118"/>
      <c r="F5665" s="116"/>
      <c r="G5665" s="117"/>
      <c r="H5665" s="120"/>
      <c r="I5665" s="120"/>
      <c r="J5665" s="116"/>
      <c r="K5665" s="116"/>
      <c r="L5665" s="117"/>
      <c r="M5665" s="116"/>
      <c r="N5665" s="116"/>
      <c r="O5665" s="116"/>
      <c r="P5665" s="117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119"/>
      <c r="B5666" s="116"/>
      <c r="C5666" s="116"/>
      <c r="D5666" s="117"/>
      <c r="E5666" s="118"/>
      <c r="F5666" s="116"/>
      <c r="G5666" s="117"/>
      <c r="H5666" s="120"/>
      <c r="I5666" s="120"/>
      <c r="J5666" s="116"/>
      <c r="K5666" s="116"/>
      <c r="L5666" s="117"/>
      <c r="M5666" s="116"/>
      <c r="N5666" s="120"/>
      <c r="O5666" s="116"/>
      <c r="P5666" s="117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x14ac:dyDescent="0.25">
      <c r="A5667" s="119"/>
      <c r="B5667" s="116"/>
      <c r="C5667" s="116"/>
      <c r="D5667" s="117"/>
      <c r="E5667" s="118"/>
      <c r="F5667" s="116"/>
      <c r="G5667" s="117"/>
      <c r="H5667" s="120"/>
      <c r="I5667" s="120"/>
      <c r="J5667" s="116"/>
      <c r="K5667" s="116"/>
      <c r="L5667" s="117"/>
      <c r="M5667" s="116"/>
      <c r="N5667" s="120"/>
      <c r="O5667" s="116"/>
      <c r="P5667" s="117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x14ac:dyDescent="0.25">
      <c r="A5668" s="119"/>
      <c r="B5668" s="116"/>
      <c r="C5668" s="116"/>
      <c r="D5668" s="117"/>
      <c r="E5668" s="118"/>
      <c r="F5668" s="116"/>
      <c r="G5668" s="117"/>
      <c r="H5668" s="120"/>
      <c r="I5668" s="120"/>
      <c r="J5668" s="116"/>
      <c r="K5668" s="116"/>
      <c r="L5668" s="117"/>
      <c r="M5668" s="116"/>
      <c r="N5668" s="120"/>
      <c r="O5668" s="116"/>
      <c r="P5668" s="117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x14ac:dyDescent="0.25">
      <c r="A5669" s="119"/>
      <c r="B5669" s="116"/>
      <c r="C5669" s="116"/>
      <c r="D5669" s="117"/>
      <c r="E5669" s="118"/>
      <c r="F5669" s="116"/>
      <c r="G5669" s="117"/>
      <c r="H5669" s="120"/>
      <c r="I5669" s="120"/>
      <c r="J5669" s="116"/>
      <c r="K5669" s="116"/>
      <c r="L5669" s="117"/>
      <c r="M5669" s="116"/>
      <c r="N5669" s="120"/>
      <c r="O5669" s="116"/>
      <c r="P5669" s="117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x14ac:dyDescent="0.25">
      <c r="A5670" s="119"/>
      <c r="B5670" s="116"/>
      <c r="C5670" s="116"/>
      <c r="D5670" s="117"/>
      <c r="E5670" s="118"/>
      <c r="F5670" s="116"/>
      <c r="G5670" s="117"/>
      <c r="H5670" s="120"/>
      <c r="I5670" s="120"/>
      <c r="J5670" s="116"/>
      <c r="K5670" s="116"/>
      <c r="L5670" s="117"/>
      <c r="M5670" s="116"/>
      <c r="N5670" s="116"/>
      <c r="O5670" s="116"/>
      <c r="P5670" s="117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x14ac:dyDescent="0.25">
      <c r="A5671" s="119"/>
      <c r="B5671" s="116"/>
      <c r="C5671" s="116"/>
      <c r="D5671" s="117"/>
      <c r="E5671" s="118"/>
      <c r="F5671" s="116"/>
      <c r="G5671" s="117"/>
      <c r="H5671" s="120"/>
      <c r="I5671" s="120"/>
      <c r="J5671" s="116"/>
      <c r="K5671" s="116"/>
      <c r="L5671" s="117"/>
      <c r="M5671" s="116"/>
      <c r="N5671" s="116"/>
      <c r="O5671" s="116"/>
      <c r="P5671" s="117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x14ac:dyDescent="0.25">
      <c r="A5672" s="96"/>
      <c r="B5672" s="65"/>
      <c r="C5672" s="65"/>
      <c r="D5672" s="66"/>
      <c r="E5672" s="67"/>
      <c r="F5672" s="65"/>
      <c r="G5672" s="66"/>
      <c r="H5672" s="65"/>
      <c r="I5672" s="65"/>
      <c r="J5672" s="65"/>
      <c r="K5672" s="65"/>
      <c r="L5672" s="66"/>
      <c r="M5672" s="65"/>
      <c r="N5672" s="65"/>
      <c r="O5672" s="65"/>
      <c r="P5672" s="66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x14ac:dyDescent="0.25">
      <c r="A5673" s="96"/>
      <c r="B5673" s="65"/>
      <c r="C5673" s="65"/>
      <c r="D5673" s="66"/>
      <c r="E5673" s="67"/>
      <c r="F5673" s="65"/>
      <c r="G5673" s="66"/>
      <c r="H5673" s="65"/>
      <c r="I5673" s="65"/>
      <c r="J5673" s="65"/>
      <c r="K5673" s="65"/>
      <c r="L5673" s="66"/>
      <c r="M5673" s="65"/>
      <c r="N5673" s="65"/>
      <c r="O5673" s="65"/>
      <c r="P5673" s="66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x14ac:dyDescent="0.25">
      <c r="A5674" s="96"/>
      <c r="B5674" s="65"/>
      <c r="C5674" s="65"/>
      <c r="D5674" s="66"/>
      <c r="E5674" s="67"/>
      <c r="F5674" s="65"/>
      <c r="G5674" s="66"/>
      <c r="H5674" s="65"/>
      <c r="I5674" s="65"/>
      <c r="J5674" s="65"/>
      <c r="K5674" s="65"/>
      <c r="L5674" s="66"/>
      <c r="M5674" s="65"/>
      <c r="N5674" s="65"/>
      <c r="O5674" s="65"/>
      <c r="P5674" s="66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x14ac:dyDescent="0.25">
      <c r="A5675" s="96"/>
      <c r="B5675" s="65"/>
      <c r="C5675" s="65"/>
      <c r="D5675" s="66"/>
      <c r="E5675" s="67"/>
      <c r="F5675" s="65"/>
      <c r="G5675" s="66"/>
      <c r="H5675" s="65"/>
      <c r="I5675" s="65"/>
      <c r="J5675" s="65"/>
      <c r="K5675" s="65"/>
      <c r="L5675" s="66"/>
      <c r="M5675" s="65"/>
      <c r="N5675" s="65"/>
      <c r="O5675" s="65"/>
      <c r="P5675" s="66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ref="Q5677:Q5740" si="178">IFERROR(VALUE(LEFT($J5677,2))*60+VALUE(MID($J5677,4,2)),9999)</f>
        <v>9999</v>
      </c>
      <c r="R5677" s="31" t="str">
        <f t="shared" ref="R5677:R5740" si="179">IFERROR(VALUE(LEFT($K5677,2))*60+VALUE(MID($K5677,4,2)),"")</f>
        <v/>
      </c>
      <c r="S5677" s="29">
        <f>IF($Q5677&lt;Parâmetros!$E$19,$G5677-1,$G5677)</f>
        <v>0</v>
      </c>
    </row>
    <row r="5678" spans="1:19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si="178"/>
        <v>9999</v>
      </c>
      <c r="R5678" s="31" t="str">
        <f t="shared" si="179"/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8"/>
        <v>9999</v>
      </c>
      <c r="R5679" s="31" t="str">
        <f t="shared" si="179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8"/>
        <v>9999</v>
      </c>
      <c r="R5680" s="31" t="str">
        <f t="shared" si="179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8"/>
        <v>9999</v>
      </c>
      <c r="R5681" s="31" t="str">
        <f t="shared" si="179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8"/>
        <v>9999</v>
      </c>
      <c r="R5682" s="31" t="str">
        <f t="shared" si="179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8"/>
        <v>9999</v>
      </c>
      <c r="R5683" s="31" t="str">
        <f t="shared" si="179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8"/>
        <v>9999</v>
      </c>
      <c r="R5684" s="31" t="str">
        <f t="shared" si="179"/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ref="Q5741:Q5804" si="180">IFERROR(VALUE(LEFT($J5741,2))*60+VALUE(MID($J5741,4,2)),9999)</f>
        <v>9999</v>
      </c>
      <c r="R5741" s="31" t="str">
        <f t="shared" ref="R5741:R5804" si="181">IFERROR(VALUE(LEFT($K5741,2))*60+VALUE(MID($K5741,4,2)),"")</f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80"/>
        <v>9999</v>
      </c>
      <c r="R5742" s="31" t="str">
        <f t="shared" si="181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0"/>
        <v>9999</v>
      </c>
      <c r="R5743" s="31" t="str">
        <f t="shared" si="181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0"/>
        <v>9999</v>
      </c>
      <c r="R5744" s="31" t="str">
        <f t="shared" si="181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0"/>
        <v>9999</v>
      </c>
      <c r="R5745" s="31" t="str">
        <f t="shared" si="181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ref="Q5805:Q5868" si="182">IFERROR(VALUE(LEFT($J5805,2))*60+VALUE(MID($J5805,4,2)),9999)</f>
        <v>9999</v>
      </c>
      <c r="R5805" s="31" t="str">
        <f t="shared" ref="R5805:R5868" si="183">IFERROR(VALUE(LEFT($K5805,2))*60+VALUE(MID($K5805,4,2)),"")</f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2"/>
        <v>9999</v>
      </c>
      <c r="R5806" s="31" t="str">
        <f t="shared" si="183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2"/>
        <v>9999</v>
      </c>
      <c r="R5807" s="31" t="str">
        <f t="shared" si="183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2"/>
        <v>9999</v>
      </c>
      <c r="R5808" s="31" t="str">
        <f t="shared" si="183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2"/>
        <v>9999</v>
      </c>
      <c r="R5809" s="31" t="str">
        <f t="shared" si="183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ref="Q5869:Q5932" si="184">IFERROR(VALUE(LEFT($J5869,2))*60+VALUE(MID($J5869,4,2)),9999)</f>
        <v>9999</v>
      </c>
      <c r="R5869" s="31" t="str">
        <f t="shared" ref="R5869:R5932" si="185">IFERROR(VALUE(LEFT($K5869,2))*60+VALUE(MID($K5869,4,2)),"")</f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4"/>
        <v>9999</v>
      </c>
      <c r="R5870" s="31" t="str">
        <f t="shared" si="185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4"/>
        <v>9999</v>
      </c>
      <c r="R5871" s="31" t="str">
        <f t="shared" si="185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4"/>
        <v>9999</v>
      </c>
      <c r="R5872" s="31" t="str">
        <f t="shared" si="185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4"/>
        <v>9999</v>
      </c>
      <c r="R5873" s="31" t="str">
        <f t="shared" si="185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ref="Q5933:Q5996" si="186">IFERROR(VALUE(LEFT($J5933,2))*60+VALUE(MID($J5933,4,2)),9999)</f>
        <v>9999</v>
      </c>
      <c r="R5933" s="31" t="str">
        <f t="shared" ref="R5933:R5996" si="187">IFERROR(VALUE(LEFT($K5933,2))*60+VALUE(MID($K5933,4,2)),"")</f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6"/>
        <v>9999</v>
      </c>
      <c r="R5934" s="31" t="str">
        <f t="shared" si="187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6"/>
        <v>9999</v>
      </c>
      <c r="R5935" s="31" t="str">
        <f t="shared" si="187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6"/>
        <v>9999</v>
      </c>
      <c r="R5936" s="31" t="str">
        <f t="shared" si="187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6"/>
        <v>9999</v>
      </c>
      <c r="R5937" s="31" t="str">
        <f t="shared" si="187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ref="Q5997:Q6060" si="188">IFERROR(VALUE(LEFT($J5997,2))*60+VALUE(MID($J5997,4,2)),9999)</f>
        <v>9999</v>
      </c>
      <c r="R5997" s="31" t="str">
        <f t="shared" ref="R5997:R6060" si="189">IFERROR(VALUE(LEFT($K5997,2))*60+VALUE(MID($K5997,4,2)),"")</f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8"/>
        <v>9999</v>
      </c>
      <c r="R5998" s="31" t="str">
        <f t="shared" si="189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8"/>
        <v>9999</v>
      </c>
      <c r="R5999" s="31" t="str">
        <f t="shared" si="189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8"/>
        <v>9999</v>
      </c>
      <c r="R6000" s="31" t="str">
        <f t="shared" si="189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8"/>
        <v>9999</v>
      </c>
      <c r="R6001" s="31" t="str">
        <f t="shared" si="189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ref="Q6061:Q6124" si="190">IFERROR(VALUE(LEFT($J6061,2))*60+VALUE(MID($J6061,4,2)),9999)</f>
        <v>9999</v>
      </c>
      <c r="R6061" s="31" t="str">
        <f t="shared" ref="R6061:R6124" si="191">IFERROR(VALUE(LEFT($K6061,2))*60+VALUE(MID($K6061,4,2)),"")</f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90"/>
        <v>9999</v>
      </c>
      <c r="R6062" s="31" t="str">
        <f t="shared" si="191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0"/>
        <v>9999</v>
      </c>
      <c r="R6063" s="31" t="str">
        <f t="shared" si="191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0"/>
        <v>9999</v>
      </c>
      <c r="R6064" s="31" t="str">
        <f t="shared" si="191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0"/>
        <v>9999</v>
      </c>
      <c r="R6065" s="31" t="str">
        <f t="shared" si="191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ref="Q6125:Q6188" si="192">IFERROR(VALUE(LEFT($J6125,2))*60+VALUE(MID($J6125,4,2)),9999)</f>
        <v>9999</v>
      </c>
      <c r="R6125" s="31" t="str">
        <f t="shared" ref="R6125:R6188" si="193">IFERROR(VALUE(LEFT($K6125,2))*60+VALUE(MID($K6125,4,2)),"")</f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2"/>
        <v>9999</v>
      </c>
      <c r="R6126" s="31" t="str">
        <f t="shared" si="193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2"/>
        <v>9999</v>
      </c>
      <c r="R6127" s="31" t="str">
        <f t="shared" si="193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2"/>
        <v>9999</v>
      </c>
      <c r="R6128" s="31" t="str">
        <f t="shared" si="193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2"/>
        <v>9999</v>
      </c>
      <c r="R6129" s="31" t="str">
        <f t="shared" si="193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ref="Q6189:Q6252" si="194">IFERROR(VALUE(LEFT($J6189,2))*60+VALUE(MID($J6189,4,2)),9999)</f>
        <v>9999</v>
      </c>
      <c r="R6189" s="31" t="str">
        <f t="shared" ref="R6189:R6252" si="195">IFERROR(VALUE(LEFT($K6189,2))*60+VALUE(MID($K6189,4,2)),"")</f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4"/>
        <v>9999</v>
      </c>
      <c r="R6190" s="31" t="str">
        <f t="shared" si="195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4"/>
        <v>9999</v>
      </c>
      <c r="R6191" s="31" t="str">
        <f t="shared" si="195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4"/>
        <v>9999</v>
      </c>
      <c r="R6192" s="31" t="str">
        <f t="shared" si="195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4"/>
        <v>9999</v>
      </c>
      <c r="R6193" s="31" t="str">
        <f t="shared" si="195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ref="Q6253:Q6316" si="196">IFERROR(VALUE(LEFT($J6253,2))*60+VALUE(MID($J6253,4,2)),9999)</f>
        <v>9999</v>
      </c>
      <c r="R6253" s="31" t="str">
        <f t="shared" ref="R6253:R6316" si="197">IFERROR(VALUE(LEFT($K6253,2))*60+VALUE(MID($K6253,4,2)),"")</f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6"/>
        <v>9999</v>
      </c>
      <c r="R6254" s="31" t="str">
        <f t="shared" si="197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6"/>
        <v>9999</v>
      </c>
      <c r="R6255" s="31" t="str">
        <f t="shared" si="197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6"/>
        <v>9999</v>
      </c>
      <c r="R6256" s="31" t="str">
        <f t="shared" si="197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6"/>
        <v>9999</v>
      </c>
      <c r="R6257" s="31" t="str">
        <f t="shared" si="197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ref="Q6317:Q6380" si="198">IFERROR(VALUE(LEFT($J6317,2))*60+VALUE(MID($J6317,4,2)),9999)</f>
        <v>9999</v>
      </c>
      <c r="R6317" s="31" t="str">
        <f t="shared" ref="R6317:R6380" si="199">IFERROR(VALUE(LEFT($K6317,2))*60+VALUE(MID($K6317,4,2)),"")</f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8"/>
        <v>9999</v>
      </c>
      <c r="R6318" s="31" t="str">
        <f t="shared" si="199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8"/>
        <v>9999</v>
      </c>
      <c r="R6319" s="31" t="str">
        <f t="shared" si="199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8"/>
        <v>9999</v>
      </c>
      <c r="R6320" s="31" t="str">
        <f t="shared" si="199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8"/>
        <v>9999</v>
      </c>
      <c r="R6321" s="31" t="str">
        <f t="shared" si="199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ref="Q6381:Q6444" si="200">IFERROR(VALUE(LEFT($J6381,2))*60+VALUE(MID($J6381,4,2)),9999)</f>
        <v>9999</v>
      </c>
      <c r="R6381" s="31" t="str">
        <f t="shared" ref="R6381:R6444" si="201">IFERROR(VALUE(LEFT($K6381,2))*60+VALUE(MID($K6381,4,2)),"")</f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200"/>
        <v>9999</v>
      </c>
      <c r="R6382" s="31" t="str">
        <f t="shared" si="201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0"/>
        <v>9999</v>
      </c>
      <c r="R6383" s="31" t="str">
        <f t="shared" si="201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0"/>
        <v>9999</v>
      </c>
      <c r="R6384" s="31" t="str">
        <f t="shared" si="201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0"/>
        <v>9999</v>
      </c>
      <c r="R6385" s="31" t="str">
        <f t="shared" si="201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ref="Q6445:Q6508" si="202">IFERROR(VALUE(LEFT($J6445,2))*60+VALUE(MID($J6445,4,2)),9999)</f>
        <v>9999</v>
      </c>
      <c r="R6445" s="31" t="str">
        <f t="shared" ref="R6445:R6508" si="203">IFERROR(VALUE(LEFT($K6445,2))*60+VALUE(MID($K6445,4,2)),"")</f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2"/>
        <v>9999</v>
      </c>
      <c r="R6446" s="31" t="str">
        <f t="shared" si="203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2"/>
        <v>9999</v>
      </c>
      <c r="R6447" s="31" t="str">
        <f t="shared" si="203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2"/>
        <v>9999</v>
      </c>
      <c r="R6448" s="31" t="str">
        <f t="shared" si="203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2"/>
        <v>9999</v>
      </c>
      <c r="R6449" s="31" t="str">
        <f t="shared" si="203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ref="Q6509:Q6572" si="204">IFERROR(VALUE(LEFT($J6509,2))*60+VALUE(MID($J6509,4,2)),9999)</f>
        <v>9999</v>
      </c>
      <c r="R6509" s="31" t="str">
        <f t="shared" ref="R6509:R6572" si="205">IFERROR(VALUE(LEFT($K6509,2))*60+VALUE(MID($K6509,4,2)),"")</f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4"/>
        <v>9999</v>
      </c>
      <c r="R6510" s="31" t="str">
        <f t="shared" si="205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4"/>
        <v>9999</v>
      </c>
      <c r="R6511" s="31" t="str">
        <f t="shared" si="205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4"/>
        <v>9999</v>
      </c>
      <c r="R6512" s="31" t="str">
        <f t="shared" si="205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4"/>
        <v>9999</v>
      </c>
      <c r="R6513" s="31" t="str">
        <f t="shared" si="205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ref="Q6573:Q6636" si="206">IFERROR(VALUE(LEFT($J6573,2))*60+VALUE(MID($J6573,4,2)),9999)</f>
        <v>9999</v>
      </c>
      <c r="R6573" s="31" t="str">
        <f t="shared" ref="R6573:R6636" si="207">IFERROR(VALUE(LEFT($K6573,2))*60+VALUE(MID($K6573,4,2)),"")</f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6"/>
        <v>9999</v>
      </c>
      <c r="R6574" s="31" t="str">
        <f t="shared" si="207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6"/>
        <v>9999</v>
      </c>
      <c r="R6575" s="31" t="str">
        <f t="shared" si="207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6"/>
        <v>9999</v>
      </c>
      <c r="R6576" s="31" t="str">
        <f t="shared" si="207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6"/>
        <v>9999</v>
      </c>
      <c r="R6577" s="31" t="str">
        <f t="shared" si="207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ref="Q6637:Q6700" si="208">IFERROR(VALUE(LEFT($J6637,2))*60+VALUE(MID($J6637,4,2)),9999)</f>
        <v>9999</v>
      </c>
      <c r="R6637" s="31" t="str">
        <f t="shared" ref="R6637:R6700" si="209">IFERROR(VALUE(LEFT($K6637,2))*60+VALUE(MID($K6637,4,2)),"")</f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8"/>
        <v>9999</v>
      </c>
      <c r="R6638" s="31" t="str">
        <f t="shared" si="209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8"/>
        <v>9999</v>
      </c>
      <c r="R6639" s="31" t="str">
        <f t="shared" si="209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8"/>
        <v>9999</v>
      </c>
      <c r="R6640" s="31" t="str">
        <f t="shared" si="209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8"/>
        <v>9999</v>
      </c>
      <c r="R6641" s="31" t="str">
        <f t="shared" si="209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ref="Q6701:Q6764" si="210">IFERROR(VALUE(LEFT($J6701,2))*60+VALUE(MID($J6701,4,2)),9999)</f>
        <v>9999</v>
      </c>
      <c r="R6701" s="31" t="str">
        <f t="shared" ref="R6701:R6764" si="211">IFERROR(VALUE(LEFT($K6701,2))*60+VALUE(MID($K6701,4,2)),"")</f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10"/>
        <v>9999</v>
      </c>
      <c r="R6702" s="31" t="str">
        <f t="shared" si="211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0"/>
        <v>9999</v>
      </c>
      <c r="R6703" s="31" t="str">
        <f t="shared" si="211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0"/>
        <v>9999</v>
      </c>
      <c r="R6704" s="31" t="str">
        <f t="shared" si="211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0"/>
        <v>9999</v>
      </c>
      <c r="R6705" s="31" t="str">
        <f t="shared" si="211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ref="Q6765:Q6828" si="212">IFERROR(VALUE(LEFT($J6765,2))*60+VALUE(MID($J6765,4,2)),9999)</f>
        <v>9999</v>
      </c>
      <c r="R6765" s="31" t="str">
        <f t="shared" ref="R6765:R6828" si="213">IFERROR(VALUE(LEFT($K6765,2))*60+VALUE(MID($K6765,4,2)),"")</f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2"/>
        <v>9999</v>
      </c>
      <c r="R6766" s="31" t="str">
        <f t="shared" si="213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2"/>
        <v>9999</v>
      </c>
      <c r="R6767" s="31" t="str">
        <f t="shared" si="213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2"/>
        <v>9999</v>
      </c>
      <c r="R6768" s="31" t="str">
        <f t="shared" si="213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2"/>
        <v>9999</v>
      </c>
      <c r="R6769" s="31" t="str">
        <f t="shared" si="213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ref="Q6829:Q6892" si="214">IFERROR(VALUE(LEFT($J6829,2))*60+VALUE(MID($J6829,4,2)),9999)</f>
        <v>9999</v>
      </c>
      <c r="R6829" s="31" t="str">
        <f t="shared" ref="R6829:R6892" si="215">IFERROR(VALUE(LEFT($K6829,2))*60+VALUE(MID($K6829,4,2)),"")</f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4"/>
        <v>9999</v>
      </c>
      <c r="R6830" s="31" t="str">
        <f t="shared" si="215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4"/>
        <v>9999</v>
      </c>
      <c r="R6831" s="31" t="str">
        <f t="shared" si="215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4"/>
        <v>9999</v>
      </c>
      <c r="R6832" s="31" t="str">
        <f t="shared" si="215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4"/>
        <v>9999</v>
      </c>
      <c r="R6833" s="31" t="str">
        <f t="shared" si="215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ref="Q6893:Q6956" si="216">IFERROR(VALUE(LEFT($J6893,2))*60+VALUE(MID($J6893,4,2)),9999)</f>
        <v>9999</v>
      </c>
      <c r="R6893" s="31" t="str">
        <f t="shared" ref="R6893:R6956" si="217">IFERROR(VALUE(LEFT($K6893,2))*60+VALUE(MID($K6893,4,2)),"")</f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6"/>
        <v>9999</v>
      </c>
      <c r="R6894" s="31" t="str">
        <f t="shared" si="217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6"/>
        <v>9999</v>
      </c>
      <c r="R6895" s="31" t="str">
        <f t="shared" si="217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6"/>
        <v>9999</v>
      </c>
      <c r="R6896" s="31" t="str">
        <f t="shared" si="217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6"/>
        <v>9999</v>
      </c>
      <c r="R6897" s="31" t="str">
        <f t="shared" si="217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ref="Q6957:Q7020" si="218">IFERROR(VALUE(LEFT($J6957,2))*60+VALUE(MID($J6957,4,2)),9999)</f>
        <v>9999</v>
      </c>
      <c r="R6957" s="31" t="str">
        <f t="shared" ref="R6957:R7020" si="219">IFERROR(VALUE(LEFT($K6957,2))*60+VALUE(MID($K6957,4,2)),"")</f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8"/>
        <v>9999</v>
      </c>
      <c r="R6958" s="31" t="str">
        <f t="shared" si="219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8"/>
        <v>9999</v>
      </c>
      <c r="R6959" s="31" t="str">
        <f t="shared" si="219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8"/>
        <v>9999</v>
      </c>
      <c r="R6960" s="31" t="str">
        <f t="shared" si="219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8"/>
        <v>9999</v>
      </c>
      <c r="R6961" s="31" t="str">
        <f t="shared" si="219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ref="Q7021:Q7084" si="220">IFERROR(VALUE(LEFT($J7021,2))*60+VALUE(MID($J7021,4,2)),9999)</f>
        <v>9999</v>
      </c>
      <c r="R7021" s="31" t="str">
        <f t="shared" ref="R7021:R7084" si="221">IFERROR(VALUE(LEFT($K7021,2))*60+VALUE(MID($K7021,4,2)),"")</f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20"/>
        <v>9999</v>
      </c>
      <c r="R7022" s="31" t="str">
        <f t="shared" si="221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0"/>
        <v>9999</v>
      </c>
      <c r="R7023" s="31" t="str">
        <f t="shared" si="221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0"/>
        <v>9999</v>
      </c>
      <c r="R7024" s="31" t="str">
        <f t="shared" si="221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0"/>
        <v>9999</v>
      </c>
      <c r="R7025" s="31" t="str">
        <f t="shared" si="221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ref="Q7085:Q7148" si="222">IFERROR(VALUE(LEFT($J7085,2))*60+VALUE(MID($J7085,4,2)),9999)</f>
        <v>9999</v>
      </c>
      <c r="R7085" s="31" t="str">
        <f t="shared" ref="R7085:R7148" si="223">IFERROR(VALUE(LEFT($K7085,2))*60+VALUE(MID($K7085,4,2)),"")</f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2"/>
        <v>9999</v>
      </c>
      <c r="R7086" s="31" t="str">
        <f t="shared" si="223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2"/>
        <v>9999</v>
      </c>
      <c r="R7087" s="31" t="str">
        <f t="shared" si="223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2"/>
        <v>9999</v>
      </c>
      <c r="R7088" s="31" t="str">
        <f t="shared" si="223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2"/>
        <v>9999</v>
      </c>
      <c r="R7089" s="31" t="str">
        <f t="shared" si="223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ref="Q7149:Q7212" si="224">IFERROR(VALUE(LEFT($J7149,2))*60+VALUE(MID($J7149,4,2)),9999)</f>
        <v>9999</v>
      </c>
      <c r="R7149" s="31" t="str">
        <f t="shared" ref="R7149:R7212" si="225">IFERROR(VALUE(LEFT($K7149,2))*60+VALUE(MID($K7149,4,2)),"")</f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4"/>
        <v>9999</v>
      </c>
      <c r="R7150" s="31" t="str">
        <f t="shared" si="225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4"/>
        <v>9999</v>
      </c>
      <c r="R7151" s="31" t="str">
        <f t="shared" si="225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4"/>
        <v>9999</v>
      </c>
      <c r="R7152" s="31" t="str">
        <f t="shared" si="225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4"/>
        <v>9999</v>
      </c>
      <c r="R7153" s="31" t="str">
        <f t="shared" si="225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ref="Q7213:Q7276" si="226">IFERROR(VALUE(LEFT($J7213,2))*60+VALUE(MID($J7213,4,2)),9999)</f>
        <v>9999</v>
      </c>
      <c r="R7213" s="31" t="str">
        <f t="shared" ref="R7213:R7276" si="227">IFERROR(VALUE(LEFT($K7213,2))*60+VALUE(MID($K7213,4,2)),"")</f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6"/>
        <v>9999</v>
      </c>
      <c r="R7214" s="31" t="str">
        <f t="shared" si="227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6"/>
        <v>9999</v>
      </c>
      <c r="R7215" s="31" t="str">
        <f t="shared" si="227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6"/>
        <v>9999</v>
      </c>
      <c r="R7216" s="31" t="str">
        <f t="shared" si="227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6"/>
        <v>9999</v>
      </c>
      <c r="R7217" s="31" t="str">
        <f t="shared" si="227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ref="Q7277:Q7340" si="228">IFERROR(VALUE(LEFT($J7277,2))*60+VALUE(MID($J7277,4,2)),9999)</f>
        <v>9999</v>
      </c>
      <c r="R7277" s="31" t="str">
        <f t="shared" ref="R7277:R7340" si="229">IFERROR(VALUE(LEFT($K7277,2))*60+VALUE(MID($K7277,4,2)),"")</f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8"/>
        <v>9999</v>
      </c>
      <c r="R7278" s="31" t="str">
        <f t="shared" si="229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8"/>
        <v>9999</v>
      </c>
      <c r="R7279" s="31" t="str">
        <f t="shared" si="229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8"/>
        <v>9999</v>
      </c>
      <c r="R7280" s="31" t="str">
        <f t="shared" si="229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8"/>
        <v>9999</v>
      </c>
      <c r="R7281" s="31" t="str">
        <f t="shared" si="229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ref="Q7341:Q7404" si="230">IFERROR(VALUE(LEFT($J7341,2))*60+VALUE(MID($J7341,4,2)),9999)</f>
        <v>9999</v>
      </c>
      <c r="R7341" s="31" t="str">
        <f t="shared" ref="R7341:R7404" si="231">IFERROR(VALUE(LEFT($K7341,2))*60+VALUE(MID($K7341,4,2)),"")</f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30"/>
        <v>9999</v>
      </c>
      <c r="R7342" s="31" t="str">
        <f t="shared" si="231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0"/>
        <v>9999</v>
      </c>
      <c r="R7343" s="31" t="str">
        <f t="shared" si="231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0"/>
        <v>9999</v>
      </c>
      <c r="R7344" s="31" t="str">
        <f t="shared" si="231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0"/>
        <v>9999</v>
      </c>
      <c r="R7345" s="31" t="str">
        <f t="shared" si="231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ref="Q7405:Q7468" si="232">IFERROR(VALUE(LEFT($J7405,2))*60+VALUE(MID($J7405,4,2)),9999)</f>
        <v>9999</v>
      </c>
      <c r="R7405" s="31" t="str">
        <f t="shared" ref="R7405:R7468" si="233">IFERROR(VALUE(LEFT($K7405,2))*60+VALUE(MID($K7405,4,2)),"")</f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2"/>
        <v>9999</v>
      </c>
      <c r="R7406" s="31" t="str">
        <f t="shared" si="233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2"/>
        <v>9999</v>
      </c>
      <c r="R7407" s="31" t="str">
        <f t="shared" si="233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2"/>
        <v>9999</v>
      </c>
      <c r="R7408" s="31" t="str">
        <f t="shared" si="233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2"/>
        <v>9999</v>
      </c>
      <c r="R7409" s="31" t="str">
        <f t="shared" si="233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ref="Q7469:Q7532" si="234">IFERROR(VALUE(LEFT($J7469,2))*60+VALUE(MID($J7469,4,2)),9999)</f>
        <v>9999</v>
      </c>
      <c r="R7469" s="31" t="str">
        <f t="shared" ref="R7469:R7532" si="235">IFERROR(VALUE(LEFT($K7469,2))*60+VALUE(MID($K7469,4,2)),"")</f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4"/>
        <v>9999</v>
      </c>
      <c r="R7470" s="31" t="str">
        <f t="shared" si="235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4"/>
        <v>9999</v>
      </c>
      <c r="R7471" s="31" t="str">
        <f t="shared" si="235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4"/>
        <v>9999</v>
      </c>
      <c r="R7472" s="31" t="str">
        <f t="shared" si="235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4"/>
        <v>9999</v>
      </c>
      <c r="R7473" s="31" t="str">
        <f t="shared" si="235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ref="Q7533:Q7596" si="236">IFERROR(VALUE(LEFT($J7533,2))*60+VALUE(MID($J7533,4,2)),9999)</f>
        <v>9999</v>
      </c>
      <c r="R7533" s="31" t="str">
        <f t="shared" ref="R7533:R7596" si="237">IFERROR(VALUE(LEFT($K7533,2))*60+VALUE(MID($K7533,4,2)),"")</f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6"/>
        <v>9999</v>
      </c>
      <c r="R7534" s="31" t="str">
        <f t="shared" si="237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6"/>
        <v>9999</v>
      </c>
      <c r="R7535" s="31" t="str">
        <f t="shared" si="237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6"/>
        <v>9999</v>
      </c>
      <c r="R7536" s="31" t="str">
        <f t="shared" si="237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6"/>
        <v>9999</v>
      </c>
      <c r="R7537" s="31" t="str">
        <f t="shared" si="237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ref="Q7597:Q7660" si="238">IFERROR(VALUE(LEFT($J7597,2))*60+VALUE(MID($J7597,4,2)),9999)</f>
        <v>9999</v>
      </c>
      <c r="R7597" s="31" t="str">
        <f t="shared" ref="R7597:R7660" si="239">IFERROR(VALUE(LEFT($K7597,2))*60+VALUE(MID($K7597,4,2)),"")</f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8"/>
        <v>9999</v>
      </c>
      <c r="R7598" s="31" t="str">
        <f t="shared" si="239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8"/>
        <v>9999</v>
      </c>
      <c r="R7599" s="31" t="str">
        <f t="shared" si="239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8"/>
        <v>9999</v>
      </c>
      <c r="R7600" s="31" t="str">
        <f t="shared" si="239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8"/>
        <v>9999</v>
      </c>
      <c r="R7601" s="31" t="str">
        <f t="shared" si="239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ref="Q7661:Q7724" si="240">IFERROR(VALUE(LEFT($J7661,2))*60+VALUE(MID($J7661,4,2)),9999)</f>
        <v>9999</v>
      </c>
      <c r="R7661" s="31" t="str">
        <f t="shared" ref="R7661:R7724" si="241">IFERROR(VALUE(LEFT($K7661,2))*60+VALUE(MID($K7661,4,2)),"")</f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40"/>
        <v>9999</v>
      </c>
      <c r="R7662" s="31" t="str">
        <f t="shared" si="241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0"/>
        <v>9999</v>
      </c>
      <c r="R7663" s="31" t="str">
        <f t="shared" si="241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0"/>
        <v>9999</v>
      </c>
      <c r="R7664" s="31" t="str">
        <f t="shared" si="241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0"/>
        <v>9999</v>
      </c>
      <c r="R7665" s="31" t="str">
        <f t="shared" si="241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ref="Q7725:Q7788" si="242">IFERROR(VALUE(LEFT($J7725,2))*60+VALUE(MID($J7725,4,2)),9999)</f>
        <v>9999</v>
      </c>
      <c r="R7725" s="31" t="str">
        <f t="shared" ref="R7725:R7788" si="243">IFERROR(VALUE(LEFT($K7725,2))*60+VALUE(MID($K7725,4,2)),"")</f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2"/>
        <v>9999</v>
      </c>
      <c r="R7726" s="31" t="str">
        <f t="shared" si="243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2"/>
        <v>9999</v>
      </c>
      <c r="R7727" s="31" t="str">
        <f t="shared" si="243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2"/>
        <v>9999</v>
      </c>
      <c r="R7728" s="31" t="str">
        <f t="shared" si="243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2"/>
        <v>9999</v>
      </c>
      <c r="R7729" s="31" t="str">
        <f t="shared" si="243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ref="Q7789:Q7852" si="244">IFERROR(VALUE(LEFT($J7789,2))*60+VALUE(MID($J7789,4,2)),9999)</f>
        <v>9999</v>
      </c>
      <c r="R7789" s="31" t="str">
        <f t="shared" ref="R7789:R7852" si="245">IFERROR(VALUE(LEFT($K7789,2))*60+VALUE(MID($K7789,4,2)),"")</f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4"/>
        <v>9999</v>
      </c>
      <c r="R7790" s="31" t="str">
        <f t="shared" si="245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4"/>
        <v>9999</v>
      </c>
      <c r="R7791" s="31" t="str">
        <f t="shared" si="245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4"/>
        <v>9999</v>
      </c>
      <c r="R7792" s="31" t="str">
        <f t="shared" si="245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4"/>
        <v>9999</v>
      </c>
      <c r="R7793" s="31" t="str">
        <f t="shared" si="245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ref="Q7853:Q7916" si="246">IFERROR(VALUE(LEFT($J7853,2))*60+VALUE(MID($J7853,4,2)),9999)</f>
        <v>9999</v>
      </c>
      <c r="R7853" s="31" t="str">
        <f t="shared" ref="R7853:R7916" si="247">IFERROR(VALUE(LEFT($K7853,2))*60+VALUE(MID($K7853,4,2)),"")</f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6"/>
        <v>9999</v>
      </c>
      <c r="R7854" s="31" t="str">
        <f t="shared" si="247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6"/>
        <v>9999</v>
      </c>
      <c r="R7855" s="31" t="str">
        <f t="shared" si="247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6"/>
        <v>9999</v>
      </c>
      <c r="R7856" s="31" t="str">
        <f t="shared" si="247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6"/>
        <v>9999</v>
      </c>
      <c r="R7857" s="31" t="str">
        <f t="shared" si="247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ref="Q7917:Q7980" si="248">IFERROR(VALUE(LEFT($J7917,2))*60+VALUE(MID($J7917,4,2)),9999)</f>
        <v>9999</v>
      </c>
      <c r="R7917" s="31" t="str">
        <f t="shared" ref="R7917:R7980" si="249">IFERROR(VALUE(LEFT($K7917,2))*60+VALUE(MID($K7917,4,2)),"")</f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8"/>
        <v>9999</v>
      </c>
      <c r="R7918" s="31" t="str">
        <f t="shared" si="249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8"/>
        <v>9999</v>
      </c>
      <c r="R7919" s="31" t="str">
        <f t="shared" si="249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8"/>
        <v>9999</v>
      </c>
      <c r="R7920" s="31" t="str">
        <f t="shared" si="249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8"/>
        <v>9999</v>
      </c>
      <c r="R7921" s="31" t="str">
        <f t="shared" si="249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ref="Q7981:Q8044" si="250">IFERROR(VALUE(LEFT($J7981,2))*60+VALUE(MID($J7981,4,2)),9999)</f>
        <v>9999</v>
      </c>
      <c r="R7981" s="31" t="str">
        <f t="shared" ref="R7981:R8044" si="251">IFERROR(VALUE(LEFT($K7981,2))*60+VALUE(MID($K7981,4,2)),"")</f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50"/>
        <v>9999</v>
      </c>
      <c r="R7982" s="31" t="str">
        <f t="shared" si="251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0"/>
        <v>9999</v>
      </c>
      <c r="R7983" s="31" t="str">
        <f t="shared" si="251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0"/>
        <v>9999</v>
      </c>
      <c r="R7984" s="31" t="str">
        <f t="shared" si="251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0"/>
        <v>9999</v>
      </c>
      <c r="R7985" s="31" t="str">
        <f t="shared" si="251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ref="Q8045:Q8108" si="252">IFERROR(VALUE(LEFT($J8045,2))*60+VALUE(MID($J8045,4,2)),9999)</f>
        <v>9999</v>
      </c>
      <c r="R8045" s="31" t="str">
        <f t="shared" ref="R8045:R8108" si="253">IFERROR(VALUE(LEFT($K8045,2))*60+VALUE(MID($K8045,4,2)),"")</f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2"/>
        <v>9999</v>
      </c>
      <c r="R8046" s="31" t="str">
        <f t="shared" si="253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2"/>
        <v>9999</v>
      </c>
      <c r="R8047" s="31" t="str">
        <f t="shared" si="253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2"/>
        <v>9999</v>
      </c>
      <c r="R8048" s="31" t="str">
        <f t="shared" si="253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2"/>
        <v>9999</v>
      </c>
      <c r="R8049" s="31" t="str">
        <f t="shared" si="253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ref="Q8109:Q8172" si="254">IFERROR(VALUE(LEFT($J8109,2))*60+VALUE(MID($J8109,4,2)),9999)</f>
        <v>9999</v>
      </c>
      <c r="R8109" s="31" t="str">
        <f t="shared" ref="R8109:R8172" si="255">IFERROR(VALUE(LEFT($K8109,2))*60+VALUE(MID($K8109,4,2)),"")</f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4"/>
        <v>9999</v>
      </c>
      <c r="R8110" s="31" t="str">
        <f t="shared" si="255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4"/>
        <v>9999</v>
      </c>
      <c r="R8111" s="31" t="str">
        <f t="shared" si="255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4"/>
        <v>9999</v>
      </c>
      <c r="R8112" s="31" t="str">
        <f t="shared" si="255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4"/>
        <v>9999</v>
      </c>
      <c r="R8113" s="31" t="str">
        <f t="shared" si="255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ref="Q8173:Q8236" si="256">IFERROR(VALUE(LEFT($J8173,2))*60+VALUE(MID($J8173,4,2)),9999)</f>
        <v>9999</v>
      </c>
      <c r="R8173" s="31" t="str">
        <f t="shared" ref="R8173:R8236" si="257">IFERROR(VALUE(LEFT($K8173,2))*60+VALUE(MID($K8173,4,2)),"")</f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6"/>
        <v>9999</v>
      </c>
      <c r="R8174" s="31" t="str">
        <f t="shared" si="257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6"/>
        <v>9999</v>
      </c>
      <c r="R8175" s="31" t="str">
        <f t="shared" si="257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6"/>
        <v>9999</v>
      </c>
      <c r="R8176" s="31" t="str">
        <f t="shared" si="257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6"/>
        <v>9999</v>
      </c>
      <c r="R8177" s="31" t="str">
        <f t="shared" si="257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ref="Q8237:Q8300" si="258">IFERROR(VALUE(LEFT($J8237,2))*60+VALUE(MID($J8237,4,2)),9999)</f>
        <v>9999</v>
      </c>
      <c r="R8237" s="31" t="str">
        <f t="shared" ref="R8237:R8300" si="259">IFERROR(VALUE(LEFT($K8237,2))*60+VALUE(MID($K8237,4,2)),"")</f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8"/>
        <v>9999</v>
      </c>
      <c r="R8238" s="31" t="str">
        <f t="shared" si="259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8"/>
        <v>9999</v>
      </c>
      <c r="R8239" s="31" t="str">
        <f t="shared" si="259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8"/>
        <v>9999</v>
      </c>
      <c r="R8240" s="31" t="str">
        <f t="shared" si="259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8"/>
        <v>9999</v>
      </c>
      <c r="R8241" s="31" t="str">
        <f t="shared" si="259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ref="Q8301:Q8364" si="260">IFERROR(VALUE(LEFT($J8301,2))*60+VALUE(MID($J8301,4,2)),9999)</f>
        <v>9999</v>
      </c>
      <c r="R8301" s="31" t="str">
        <f t="shared" ref="R8301:R8364" si="261">IFERROR(VALUE(LEFT($K8301,2))*60+VALUE(MID($K8301,4,2)),"")</f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60"/>
        <v>9999</v>
      </c>
      <c r="R8302" s="31" t="str">
        <f t="shared" si="261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0"/>
        <v>9999</v>
      </c>
      <c r="R8303" s="31" t="str">
        <f t="shared" si="261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0"/>
        <v>9999</v>
      </c>
      <c r="R8304" s="31" t="str">
        <f t="shared" si="261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0"/>
        <v>9999</v>
      </c>
      <c r="R8305" s="31" t="str">
        <f t="shared" si="261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ref="Q8365:Q8428" si="262">IFERROR(VALUE(LEFT($J8365,2))*60+VALUE(MID($J8365,4,2)),9999)</f>
        <v>9999</v>
      </c>
      <c r="R8365" s="31" t="str">
        <f t="shared" ref="R8365:R8428" si="263">IFERROR(VALUE(LEFT($K8365,2))*60+VALUE(MID($K8365,4,2)),"")</f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2"/>
        <v>9999</v>
      </c>
      <c r="R8366" s="31" t="str">
        <f t="shared" si="263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2"/>
        <v>9999</v>
      </c>
      <c r="R8367" s="31" t="str">
        <f t="shared" si="263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2"/>
        <v>9999</v>
      </c>
      <c r="R8368" s="31" t="str">
        <f t="shared" si="263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2"/>
        <v>9999</v>
      </c>
      <c r="R8369" s="31" t="str">
        <f t="shared" si="263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ref="Q8429:Q8492" si="264">IFERROR(VALUE(LEFT($J8429,2))*60+VALUE(MID($J8429,4,2)),9999)</f>
        <v>9999</v>
      </c>
      <c r="R8429" s="31" t="str">
        <f t="shared" ref="R8429:R8492" si="265">IFERROR(VALUE(LEFT($K8429,2))*60+VALUE(MID($K8429,4,2)),"")</f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4"/>
        <v>9999</v>
      </c>
      <c r="R8430" s="31" t="str">
        <f t="shared" si="265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4"/>
        <v>9999</v>
      </c>
      <c r="R8431" s="31" t="str">
        <f t="shared" si="265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4"/>
        <v>9999</v>
      </c>
      <c r="R8432" s="31" t="str">
        <f t="shared" si="265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4"/>
        <v>9999</v>
      </c>
      <c r="R8433" s="31" t="str">
        <f t="shared" si="265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ref="Q8493:Q8519" si="266">IFERROR(VALUE(LEFT($J8493,2))*60+VALUE(MID($J8493,4,2)),9999)</f>
        <v>9999</v>
      </c>
      <c r="R8493" s="31" t="str">
        <f t="shared" ref="R8493:R8519" si="267">IFERROR(VALUE(LEFT($K8493,2))*60+VALUE(MID($K8493,4,2)),"")</f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6"/>
        <v>9999</v>
      </c>
      <c r="R8494" s="31" t="str">
        <f t="shared" si="267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6"/>
        <v>9999</v>
      </c>
      <c r="R8495" s="31" t="str">
        <f t="shared" si="267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6"/>
        <v>9999</v>
      </c>
      <c r="R8496" s="31" t="str">
        <f t="shared" si="267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6"/>
        <v>9999</v>
      </c>
      <c r="R8497" s="31" t="str">
        <f t="shared" si="267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x14ac:dyDescent="0.25">
      <c r="K8541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320"/>
  <sheetViews>
    <sheetView zoomScale="85" zoomScaleNormal="85" workbookViewId="0">
      <pane xSplit="2" ySplit="1" topLeftCell="H605" activePane="bottomRight" state="frozen"/>
      <selection pane="topRight" activeCell="C1" sqref="C1"/>
      <selection pane="bottomLeft" activeCell="A2" sqref="A2"/>
      <selection pane="bottomRight" activeCell="M1126" sqref="M1126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367</v>
      </c>
      <c r="F1" s="5" t="s">
        <v>222</v>
      </c>
      <c r="G1" s="5" t="s">
        <v>368</v>
      </c>
      <c r="H1" s="24" t="s">
        <v>369</v>
      </c>
      <c r="I1" s="24" t="s">
        <v>370</v>
      </c>
      <c r="J1" s="24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5</v>
      </c>
      <c r="P1" s="5" t="s">
        <v>376</v>
      </c>
      <c r="Q1" s="5" t="s">
        <v>377</v>
      </c>
      <c r="R1" s="5" t="s">
        <v>378</v>
      </c>
      <c r="S1" s="5" t="s">
        <v>379</v>
      </c>
      <c r="T1" s="5" t="s">
        <v>380</v>
      </c>
      <c r="U1" s="5" t="s">
        <v>381</v>
      </c>
      <c r="V1" s="24" t="s">
        <v>382</v>
      </c>
      <c r="W1" s="24" t="s">
        <v>383</v>
      </c>
      <c r="X1" s="24" t="s">
        <v>384</v>
      </c>
      <c r="Y1" s="24" t="s">
        <v>385</v>
      </c>
      <c r="Z1" s="24" t="s">
        <v>386</v>
      </c>
      <c r="AA1" s="24" t="s">
        <v>387</v>
      </c>
      <c r="AB1" s="24" t="s">
        <v>388</v>
      </c>
      <c r="AC1" s="64" t="s">
        <v>389</v>
      </c>
      <c r="AD1" s="64" t="s">
        <v>390</v>
      </c>
    </row>
    <row r="2" spans="1:30" ht="15" hidden="1" customHeight="1" x14ac:dyDescent="0.25">
      <c r="A2" s="31">
        <v>9218</v>
      </c>
      <c r="B2" s="17" t="s">
        <v>157</v>
      </c>
      <c r="C2" s="17" t="str">
        <f>IFERROR(INDEX(Cadastro!$C$5:$C$148,$AB2),"NÃO INFORMADO")</f>
        <v>INS</v>
      </c>
      <c r="D2" s="17" t="str">
        <f>IFERROR(INDEX(Cadastro!$D$5:$D$148,$AB2),"")</f>
        <v>6x1</v>
      </c>
      <c r="E2" s="17" t="str">
        <f>IFERROR(INDEX(Cadastro!$G$5:$G$148,$AB2),"")</f>
        <v>6x1</v>
      </c>
      <c r="F2" s="29">
        <v>46265</v>
      </c>
      <c r="G2" s="32" t="str">
        <f t="shared" ref="G2:G37" si="0">CHOOSE(WEEKDAY($F2,1),"dom","seg","ter","qua","qui","sex","sáb")</f>
        <v>seg</v>
      </c>
      <c r="H2" s="31">
        <f>IF($L2=0,"",_xlfn.MINIFS(Dados!$Q:$Q,Dados!$A:$A,$A2,Dados!$S:$S,$F2))</f>
        <v>426</v>
      </c>
      <c r="I2" s="31">
        <f>IF($H2="","",_xlfn.MAXIFS(Dados!$R:$R,Dados!$A:$A,$A2,Dados!$S:$S,$F2))</f>
        <v>992</v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>6x1</v>
      </c>
      <c r="L2" s="30">
        <f>SUMIFS(Dados!$E:$E,Dados!$A:$A,$A2,Dados!$S:$S,$F2)</f>
        <v>8.11</v>
      </c>
      <c r="M2" s="30">
        <f>IFERROR(INDEX(Parâmetros!$E$6:$E$11,MATCH($K2,Parâmetros!$A$6:$A$11,0)),"")</f>
        <v>8.8000000000000007</v>
      </c>
      <c r="N2" s="33">
        <f t="shared" ref="N2:N37" si="1">IFERROR($L2/$M2,"")</f>
        <v>0.92159090909090891</v>
      </c>
      <c r="O2" s="33">
        <f>Parâmetros!$E$13</f>
        <v>0.8</v>
      </c>
      <c r="P2" s="32" t="str">
        <f>IF(OR($M2="",$F2&gt;Parâmetros!$E$14),"Não","Sim")</f>
        <v>Sim</v>
      </c>
      <c r="Q2" s="32" t="str">
        <f t="shared" ref="Q2:Q37" si="2">IF($P2="Não","",IF($L2&gt;0,"Sim","Não"))</f>
        <v>Sim</v>
      </c>
      <c r="R2" s="32" t="str">
        <f t="shared" ref="R2:R37" si="3">IF($Q2&lt;&gt;"Sim","",IF($N2&gt;=$O2,"Sim","Não"))</f>
        <v>Sim</v>
      </c>
      <c r="S2" s="30">
        <f t="shared" ref="S2:S37" si="4">IF($Q2&lt;&gt;"Sim","",MAX(0,$M2*$O2-$L2))</f>
        <v>0</v>
      </c>
      <c r="T2" s="32" t="str">
        <f>IF($Q2&lt;&gt;"Sim","",IF($N2&gt;Parâmetros!$E$15,"Sim","Não"))</f>
        <v>Não</v>
      </c>
      <c r="U2" s="17" t="str">
        <f t="shared" ref="U2:U37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Na meta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'[Apontamento_Mes_Setembro Atualizado.xlsx]Base Diária'!$V$221folga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Jornada fixa do 6x1</v>
      </c>
      <c r="W2" s="34" t="str">
        <f>IF(OR(OR($D2="6x1",$D2="FF 6x1"),$D2="5x2"),"",IF($AB2&lt;&gt;$AB1,IF(IFERROR(INDEX(Cadastro!$F$5:$F$148,$AB2),"")="",IF($L2&gt;0,1,0),IF(IFERROR(INDEX(Cadastro!$F$5:$F$148,$AB2),"")&lt;=IFERROR(INDEX(Parâmetros!$B$39:$B$48,MATCH($E2,Parâmetros!$A$39:$A$48,0)),99),IFERROR(INDEX(Cadastro!$F$5:$F$148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/>
      </c>
      <c r="X2" s="34" t="str">
        <f>IF(OR(OR($D2="6x1",$D2="FF 6x1"),$D2="5x2"),"",IF($AB2&lt;&gt;$AB1,IF(IFERROR(INDEX(Cadastro!$F$5:$F$148,$AB2),"")="",0,IF(IFERROR(INDEX(Cadastro!$F$5:$F$148,$AB2),"")&gt;IFERROR(INDEX(Parâmetros!$B$39:$B$48,MATCH($E2,Parâmetros!$A$39:$A$48,0)),99),IFERROR(INDEX(Cadastro!$F$5:$F$148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/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registro"),IF(AND($AB2&lt;&gt;$AB1,IFERROR(INDEX(Cadastro!$F$5:$F$148,$AB2),"")=""),"Indeterminado (início da série)",IF($X2&gt;0,"Folga","Falta de registro"))))))))</f>
        <v>Trabalhado</v>
      </c>
      <c r="Z2" s="34">
        <f>IF(OR($L2&gt;0,$F2&gt;Parâmetros!$E$14),0,IF($A2&lt;&gt;$A1,1,N($Z1)+1))</f>
        <v>0</v>
      </c>
      <c r="AA2" s="34">
        <f>IF(OR($L2&gt;0,$F2&gt;Parâmetros!$E$14),0,IF(OR($A2&lt;&gt;$A3,$F3&gt;Parâmetros!$E$14),1,N($AA3)+1))</f>
        <v>0</v>
      </c>
      <c r="AB2" s="31">
        <f>IFERROR(MATCH($A2&amp;"|"&amp;TEXT(_xlfn.MAXIFS(Cadastro!$E$5:$E$148,Cadastro!$A$5:$A$148,$A2,Cadastro!$E$5:$E$148,"&lt;="&amp;$F2),"yyyymmdd"),Cadastro!$I$5:$I$148,0),"")</f>
        <v>1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hidden="1" customHeight="1" x14ac:dyDescent="0.25">
      <c r="A3" s="31">
        <v>9218</v>
      </c>
      <c r="B3" s="17" t="s">
        <v>157</v>
      </c>
      <c r="C3" s="17" t="str">
        <f>IFERROR(INDEX(Cadastro!$C$5:$C$148,$AB3),"NÃO INFORMADO")</f>
        <v>INS</v>
      </c>
      <c r="D3" s="17" t="str">
        <f>IFERROR(INDEX(Cadastro!$D$5:$D$148,$AB3),"")</f>
        <v>6x1</v>
      </c>
      <c r="E3" s="17" t="str">
        <f>IFERROR(INDEX(Cadastro!$G$5:$G$148,$AB3),"")</f>
        <v>6x1</v>
      </c>
      <c r="F3" s="29">
        <v>46266</v>
      </c>
      <c r="G3" s="32" t="str">
        <f t="shared" si="0"/>
        <v>ter</v>
      </c>
      <c r="H3" s="31">
        <f>IF($L3=0,"",_xlfn.MINIFS(Dados!$Q:$Q,Dados!$A:$A,$A3,Dados!$S:$S,$F3))</f>
        <v>422</v>
      </c>
      <c r="I3" s="31">
        <f>IF($H3="","",_xlfn.MAXIFS(Dados!$R:$R,Dados!$A:$A,$A3,Dados!$S:$S,$F3))</f>
        <v>994</v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>6x1</v>
      </c>
      <c r="L3" s="30">
        <f>SUMIFS(Dados!$E:$E,Dados!$A:$A,$A3,Dados!$S:$S,$F3)</f>
        <v>8.9500000000000011</v>
      </c>
      <c r="M3" s="30">
        <f>IFERROR(INDEX(Parâmetros!$E$6:$E$11,MATCH($K3,Parâmetros!$A$6:$A$11,0)),"")</f>
        <v>8.8000000000000007</v>
      </c>
      <c r="N3" s="33">
        <f t="shared" si="1"/>
        <v>1.0170454545454546</v>
      </c>
      <c r="O3" s="33">
        <f>Parâmetros!$E$13</f>
        <v>0.8</v>
      </c>
      <c r="P3" s="32" t="str">
        <f>IF(OR($M3="",$F3&gt;Parâmetros!$E$14),"Não","Sim")</f>
        <v>Sim</v>
      </c>
      <c r="Q3" s="32" t="str">
        <f t="shared" si="2"/>
        <v>Sim</v>
      </c>
      <c r="R3" s="32" t="str">
        <f t="shared" si="3"/>
        <v>Sim</v>
      </c>
      <c r="S3" s="30">
        <f t="shared" si="4"/>
        <v>0</v>
      </c>
      <c r="T3" s="32" t="str">
        <f>IF($Q3&lt;&gt;"Sim","",IF($N3&gt;Parâmetros!$E$15,"Sim","Não"))</f>
        <v>Sim</v>
      </c>
      <c r="U3" s="17" t="str">
        <f>IF($AC3&lt;&gt;"",$AC3,IF($P3="Não",IF($Y3="Folga","Folga",IF(LEFT($Y3,6)="Férias","Férias / afastamento",IF($Y3="Indeterminado (início da série)","Início da série","Fora da apuração"))),IF($Q3="Não","Falta de registro",IF($R3="Sim","Na meta","Abaixo da meta"))))</f>
        <v>Na meta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'[Apontamento_Mes_Setembro Atualizado.xlsx]Base Diária'!$V$221folga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Jornada fixa do 6x1</v>
      </c>
      <c r="W3" s="34" t="str">
        <f>IF(OR(OR($D3="6x1",$D3="FF 6x1"),$D3="5x2"),"",IF($AB3&lt;&gt;$AB2,IF(IFERROR(INDEX(Cadastro!$F$5:$F$148,$AB3),"")="",IF($L3&gt;0,1,0),IF(IFERROR(INDEX(Cadastro!$F$5:$F$148,$AB3),"")&lt;=IFERROR(INDEX(Parâmetros!$B$39:$B$48,MATCH($E3,Parâmetros!$A$39:$A$48,0)),99),IFERROR(INDEX(Cadastro!$F$5:$F$148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/>
      </c>
      <c r="X3" s="34" t="str">
        <f>IF(OR(OR($D3="6x1",$D3="FF 6x1"),$D3="5x2"),"",IF($AB3&lt;&gt;$AB2,IF(IFERROR(INDEX(Cadastro!$F$5:$F$148,$AB3),"")="",0,IF(IFERROR(INDEX(Cadastro!$F$5:$F$148,$AB3),"")&gt;IFERROR(INDEX(Parâmetros!$B$39:$B$48,MATCH($E3,Parâmetros!$A$39:$A$48,0)),99),IFERROR(INDEX(Cadastro!$F$5:$F$148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/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registro"),IF(AND($AB3&lt;&gt;$AB2,IFERROR(INDEX(Cadastro!$F$5:$F$148,$AB3),"")=""),"Indeterminado (início da série)",IF($X3&gt;0,"Folga","Falta de registro"))))))))</f>
        <v>Trabalhado</v>
      </c>
      <c r="Z3" s="34">
        <f>IF(OR($L3&gt;0,$F3&gt;Parâmetros!$E$14),0,IF($A3&lt;&gt;$A2,1,N($Z2)+1))</f>
        <v>0</v>
      </c>
      <c r="AA3" s="34">
        <f>IF(OR($L3&gt;0,$F3&gt;Parâmetros!$E$14),0,IF(OR($A3&lt;&gt;$A4,$F4&gt;Parâmetros!$E$14),1,N($AA4)+1))</f>
        <v>0</v>
      </c>
      <c r="AB3" s="31">
        <f>IFERROR(MATCH($A3&amp;"|"&amp;TEXT(_xlfn.MAXIFS(Cadastro!$E$5:$E$148,Cadastro!$A$5:$A$148,$A3,Cadastro!$E$5:$E$148,"&lt;="&amp;$F3),"yyyymmdd"),Cadastro!$I$5:$I$148,0),"")</f>
        <v>1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IFERROR(INDEX(Cadastro!$C$5:$C$148,$AB4),"NÃO INFORMADO")</f>
        <v>INS</v>
      </c>
      <c r="D4" s="17" t="str">
        <f>IFERROR(INDEX(Cadastro!$D$5:$D$148,$AB4),"")</f>
        <v>6x1</v>
      </c>
      <c r="E4" s="17" t="str">
        <f>IFERROR(INDEX(Cadastro!$G$5:$G$148,$AB4),"")</f>
        <v>6x1</v>
      </c>
      <c r="F4" s="29">
        <v>46267</v>
      </c>
      <c r="G4" s="32" t="str">
        <f t="shared" si="0"/>
        <v>qua</v>
      </c>
      <c r="H4" s="31">
        <f>IF($L4=0,"",_xlfn.MINIFS(Dados!$Q:$Q,Dados!$A:$A,$A4,Dados!$S:$S,$F4))</f>
        <v>423</v>
      </c>
      <c r="I4" s="31">
        <f>IF($H4="","",_xlfn.MAXIFS(Dados!$R:$R,Dados!$A:$A,$A4,Dados!$S:$S,$F4))</f>
        <v>982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8.49</v>
      </c>
      <c r="M4" s="30">
        <f>IFERROR(INDEX(Parâmetros!$E$6:$E$11,MATCH($K4,Parâmetros!$A$6:$A$11,0)),"")</f>
        <v>8.8000000000000007</v>
      </c>
      <c r="N4" s="33">
        <f t="shared" si="1"/>
        <v>0.96477272727272723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si="2"/>
        <v>Sim</v>
      </c>
      <c r="R4" s="32" t="str">
        <f t="shared" si="3"/>
        <v>Sim</v>
      </c>
      <c r="S4" s="30">
        <f t="shared" si="4"/>
        <v>0</v>
      </c>
      <c r="T4" s="32" t="str">
        <f>IF($Q4&lt;&gt;"Sim","",IF($N4&gt;Parâmetros!$E$15,"Sim","Não"))</f>
        <v>Não</v>
      </c>
      <c r="U4" s="17" t="str">
        <f t="shared" si="5"/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'[Apontamento_Mes_Setembro Atualizado.xlsx]Base Diária'!$V$221folga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$148,$AB4),"")="",IF($L4&gt;0,1,0),IF(IFERROR(INDEX(Cadastro!$F$5:$F$148,$AB4),"")&lt;=IFERROR(INDEX(Parâmetros!$B$39:$B$48,MATCH($E4,Parâmetros!$A$39:$A$48,0)),99),IFERROR(INDEX(Cadastro!$F$5:$F$148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$148,$AB4),"")="",0,IF(IFERROR(INDEX(Cadastro!$F$5:$F$148,$AB4),"")&gt;IFERROR(INDEX(Parâmetros!$B$39:$B$48,MATCH($E4,Parâmetros!$A$39:$A$48,0)),99),IFERROR(INDEX(Cadastro!$F$5:$F$148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registro"),IF(AND($AB4&lt;&gt;$AB3,IFERROR(INDEX(Cadastro!$F$5:$F$148,$AB4),"")=""),"Indeterminado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IFERROR(MATCH($A4&amp;"|"&amp;TEXT(_xlfn.MAXIFS(Cadastro!$E$5:$E$148,Cadastro!$A$5:$A$148,$A4,Cadastro!$E$5:$E$148,"&lt;="&amp;$F4),"yyyymmdd"),Cadastro!$I$5:$I$148,0),"")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IFERROR(INDEX(Cadastro!$C$5:$C$148,$AB5),"NÃO INFORMADO")</f>
        <v>INS</v>
      </c>
      <c r="D5" s="17" t="str">
        <f>IFERROR(INDEX(Cadastro!$D$5:$D$148,$AB5),"")</f>
        <v>6x1</v>
      </c>
      <c r="E5" s="17" t="str">
        <f>IFERROR(INDEX(Cadastro!$G$5:$G$148,$AB5),"")</f>
        <v>6x1</v>
      </c>
      <c r="F5" s="29">
        <v>46268</v>
      </c>
      <c r="G5" s="32" t="str">
        <f t="shared" si="0"/>
        <v>qui</v>
      </c>
      <c r="H5" s="31">
        <f>IF($L5=0,"",_xlfn.MINIFS(Dados!$Q:$Q,Dados!$A:$A,$A5,Dados!$S:$S,$F5))</f>
        <v>428</v>
      </c>
      <c r="I5" s="31">
        <f>IF($H5="","",_xlfn.MAXIFS(Dados!$R:$R,Dados!$A:$A,$A5,Dados!$S:$S,$F5))</f>
        <v>993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8.09</v>
      </c>
      <c r="M5" s="30">
        <f>IFERROR(INDEX(Parâmetros!$E$6:$E$11,MATCH($K5,Parâmetros!$A$6:$A$11,0)),"")</f>
        <v>8.8000000000000007</v>
      </c>
      <c r="N5" s="33">
        <f t="shared" si="1"/>
        <v>0.9193181818181817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'[Apontamento_Mes_Setembro Atualizado.xlsx]Base Diária'!$V$221folga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$148,$AB5),"")="",IF($L5&gt;0,1,0),IF(IFERROR(INDEX(Cadastro!$F$5:$F$148,$AB5),"")&lt;=IFERROR(INDEX(Parâmetros!$B$39:$B$48,MATCH($E5,Parâmetros!$A$39:$A$48,0)),99),IFERROR(INDEX(Cadastro!$F$5:$F$148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$148,$AB5),"")="",0,IF(IFERROR(INDEX(Cadastro!$F$5:$F$148,$AB5),"")&gt;IFERROR(INDEX(Parâmetros!$B$39:$B$48,MATCH($E5,Parâmetros!$A$39:$A$48,0)),99),IFERROR(INDEX(Cadastro!$F$5:$F$148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registro"),IF(AND($AB5&lt;&gt;$AB4,IFERROR(INDEX(Cadastro!$F$5:$F$148,$AB5),"")=""),"Indeterminado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IFERROR(MATCH($A5&amp;"|"&amp;TEXT(_xlfn.MAXIFS(Cadastro!$E$5:$E$148,Cadastro!$A$5:$A$148,$A5,Cadastro!$E$5:$E$148,"&lt;="&amp;$F5),"yyyymmdd"),Cadastro!$I$5:$I$148,0),"")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IFERROR(INDEX(Cadastro!$C$5:$C$148,$AB6),"NÃO INFORMADO")</f>
        <v>INS</v>
      </c>
      <c r="D6" s="17" t="str">
        <f>IFERROR(INDEX(Cadastro!$D$5:$D$148,$AB6),"")</f>
        <v>6x1</v>
      </c>
      <c r="E6" s="17" t="str">
        <f>IFERROR(INDEX(Cadastro!$G$5:$G$148,$AB6),"")</f>
        <v>6x1</v>
      </c>
      <c r="F6" s="29">
        <v>46269</v>
      </c>
      <c r="G6" s="32" t="str">
        <f t="shared" si="0"/>
        <v>sex</v>
      </c>
      <c r="H6" s="31">
        <f>IF($L6=0,"",_xlfn.MINIFS(Dados!$Q:$Q,Dados!$A:$A,$A6,Dados!$S:$S,$F6))</f>
        <v>430</v>
      </c>
      <c r="I6" s="31">
        <f>IF($H6="","",_xlfn.MAXIFS(Dados!$R:$R,Dados!$A:$A,$A6,Dados!$S:$S,$F6))</f>
        <v>991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8.3800000000000008</v>
      </c>
      <c r="M6" s="30">
        <f>IFERROR(INDEX(Parâmetros!$E$6:$E$11,MATCH($K6,Parâmetros!$A$6:$A$11,0)),"")</f>
        <v>8.8000000000000007</v>
      </c>
      <c r="N6" s="33">
        <f t="shared" si="1"/>
        <v>0.95227272727272727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'[Apontamento_Mes_Setembro Atualizado.xlsx]Base Diária'!$V$221folga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$148,$AB6),"")="",IF($L6&gt;0,1,0),IF(IFERROR(INDEX(Cadastro!$F$5:$F$148,$AB6),"")&lt;=IFERROR(INDEX(Parâmetros!$B$39:$B$48,MATCH($E6,Parâmetros!$A$39:$A$48,0)),99),IFERROR(INDEX(Cadastro!$F$5:$F$148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$148,$AB6),"")="",0,IF(IFERROR(INDEX(Cadastro!$F$5:$F$148,$AB6),"")&gt;IFERROR(INDEX(Parâmetros!$B$39:$B$48,MATCH($E6,Parâmetros!$A$39:$A$48,0)),99),IFERROR(INDEX(Cadastro!$F$5:$F$148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registro"),IF(AND($AB6&lt;&gt;$AB5,IFERROR(INDEX(Cadastro!$F$5:$F$148,$AB6),"")=""),"Indeterminado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IFERROR(MATCH($A6&amp;"|"&amp;TEXT(_xlfn.MAXIFS(Cadastro!$E$5:$E$148,Cadastro!$A$5:$A$148,$A6,Cadastro!$E$5:$E$148,"&lt;="&amp;$F6),"yyyymmdd"),Cadastro!$I$5:$I$148,0),"")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IFERROR(INDEX(Cadastro!$C$5:$C$148,$AB7),"NÃO INFORMADO")</f>
        <v>INS</v>
      </c>
      <c r="D7" s="17" t="str">
        <f>IFERROR(INDEX(Cadastro!$D$5:$D$148,$AB7),"")</f>
        <v>6x1</v>
      </c>
      <c r="E7" s="17" t="str">
        <f>IFERROR(INDEX(Cadastro!$G$5:$G$148,$AB7),"")</f>
        <v>6x1</v>
      </c>
      <c r="F7" s="29">
        <v>46270</v>
      </c>
      <c r="G7" s="32" t="str">
        <f t="shared" si="0"/>
        <v>sáb</v>
      </c>
      <c r="H7" s="31">
        <f>IF($L7=0,"",_xlfn.MINIFS(Dados!$Q:$Q,Dados!$A:$A,$A7,Dados!$S:$S,$F7))</f>
        <v>426</v>
      </c>
      <c r="I7" s="31">
        <f>IF($H7="","",_xlfn.MAXIFS(Dados!$R:$R,Dados!$A:$A,$A7,Dados!$S:$S,$F7))</f>
        <v>919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 sáb/dom</v>
      </c>
      <c r="L7" s="30">
        <f>SUMIFS(Dados!$E:$E,Dados!$A:$A,$A7,Dados!$S:$S,$F7)</f>
        <v>8.8000000000000025</v>
      </c>
      <c r="M7" s="30">
        <f>IFERROR(INDEX(Parâmetros!$E$6:$E$11,MATCH($K7,Parâmetros!$A$6:$A$11,0)),"")</f>
        <v>7.33</v>
      </c>
      <c r="N7" s="33">
        <f t="shared" si="1"/>
        <v>1.2005457025920876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Sim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'[Apontamento_Mes_Setembro Atualizado.xlsx]Base Diária'!$V$221folga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de fim de semana do 6x1</v>
      </c>
      <c r="W7" s="34" t="str">
        <f>IF(OR(OR($D7="6x1",$D7="FF 6x1"),$D7="5x2"),"",IF($AB7&lt;&gt;$AB6,IF(IFERROR(INDEX(Cadastro!$F$5:$F$148,$AB7),"")="",IF($L7&gt;0,1,0),IF(IFERROR(INDEX(Cadastro!$F$5:$F$148,$AB7),"")&lt;=IFERROR(INDEX(Parâmetros!$B$39:$B$48,MATCH($E7,Parâmetros!$A$39:$A$48,0)),99),IFERROR(INDEX(Cadastro!$F$5:$F$148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$148,$AB7),"")="",0,IF(IFERROR(INDEX(Cadastro!$F$5:$F$148,$AB7),"")&gt;IFERROR(INDEX(Parâmetros!$B$39:$B$48,MATCH($E7,Parâmetros!$A$39:$A$48,0)),99),IFERROR(INDEX(Cadastro!$F$5:$F$148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registro"),IF(AND($AB7&lt;&gt;$AB6,IFERROR(INDEX(Cadastro!$F$5:$F$148,$AB7),"")=""),"Indeterminado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IFERROR(MATCH($A7&amp;"|"&amp;TEXT(_xlfn.MAXIFS(Cadastro!$E$5:$E$148,Cadastro!$A$5:$A$148,$A7,Cadastro!$E$5:$E$148,"&lt;="&amp;$F7),"yyyymmdd"),Cadastro!$I$5:$I$148,0),"")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IFERROR(INDEX(Cadastro!$C$5:$C$148,$AB8),"NÃO INFORMADO")</f>
        <v>INS</v>
      </c>
      <c r="D8" s="17" t="str">
        <f>IFERROR(INDEX(Cadastro!$D$5:$D$148,$AB8),"")</f>
        <v>6x1</v>
      </c>
      <c r="E8" s="17" t="str">
        <f>IFERROR(INDEX(Cadastro!$G$5:$G$148,$AB8),"")</f>
        <v>6x1</v>
      </c>
      <c r="F8" s="29">
        <v>46271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Folga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'[Apontamento_Mes_Setembro Atualizado.xlsx]Base Diária'!$V$221folga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Folga de fim de semana · apontou no sábado</v>
      </c>
      <c r="W8" s="34" t="str">
        <f>IF(OR(OR($D8="6x1",$D8="FF 6x1"),$D8="5x2"),"",IF($AB8&lt;&gt;$AB7,IF(IFERROR(INDEX(Cadastro!$F$5:$F$148,$AB8),"")="",IF($L8&gt;0,1,0),IF(IFERROR(INDEX(Cadastro!$F$5:$F$148,$AB8),"")&lt;=IFERROR(INDEX(Parâmetros!$B$39:$B$48,MATCH($E8,Parâmetros!$A$39:$A$48,0)),99),IFERROR(INDEX(Cadastro!$F$5:$F$148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$148,$AB8),"")="",0,IF(IFERROR(INDEX(Cadastro!$F$5:$F$148,$AB8),"")&gt;IFERROR(INDEX(Parâmetros!$B$39:$B$48,MATCH($E8,Parâmetros!$A$39:$A$48,0)),99),IFERROR(INDEX(Cadastro!$F$5:$F$148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registro"),IF(AND($AB8&lt;&gt;$AB7,IFERROR(INDEX(Cadastro!$F$5:$F$148,$AB8),"")=""),"Indeterminado (início da série)",IF($X8&gt;0,"Folga","Falta de registro"))))))))</f>
        <v>Folga</v>
      </c>
      <c r="Z8" s="34">
        <f>IF(OR($L8&gt;0,$F8&gt;Parâmetros!$E$14),0,IF($A8&lt;&gt;$A7,1,N($Z7)+1))</f>
        <v>1</v>
      </c>
      <c r="AA8" s="34">
        <f>IF(OR($L8&gt;0,$F8&gt;Parâmetros!$E$14),0,IF(OR($A8&lt;&gt;$A9,$F9&gt;Parâmetros!$E$14),1,N($AA9)+1))</f>
        <v>1</v>
      </c>
      <c r="AB8" s="31">
        <f>IFERROR(MATCH($A8&amp;"|"&amp;TEXT(_xlfn.MAXIFS(Cadastro!$E$5:$E$148,Cadastro!$A$5:$A$148,$A8,Cadastro!$E$5:$E$148,"&lt;="&amp;$F8),"yyyymmdd"),Cadastro!$I$5:$I$148,0),"")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IFERROR(INDEX(Cadastro!$C$5:$C$148,$AB9),"NÃO INFORMADO")</f>
        <v>INS</v>
      </c>
      <c r="D9" s="17" t="str">
        <f>IFERROR(INDEX(Cadastro!$D$5:$D$148,$AB9),"")</f>
        <v>A</v>
      </c>
      <c r="E9" s="17" t="str">
        <f>IFERROR(INDEX(Cadastro!$G$5:$G$148,$AB9),"")</f>
        <v>A</v>
      </c>
      <c r="F9" s="29">
        <v>46272</v>
      </c>
      <c r="G9" s="32" t="str">
        <f t="shared" si="0"/>
        <v>seg</v>
      </c>
      <c r="H9" s="31">
        <f>IF($L9=0,"",_xlfn.MINIFS(Dados!$Q:$Q,Dados!$A:$A,$A9,Dados!$S:$S,$F9))</f>
        <v>462</v>
      </c>
      <c r="I9" s="31">
        <f>IF($H9="","",_xlfn.MAXIFS(Dados!$R:$R,Dados!$A:$A,$A9,Dados!$S:$S,$F9))</f>
        <v>914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A</v>
      </c>
      <c r="L9" s="30">
        <f>SUMIFS(Dados!$E:$E,Dados!$A:$A,$A9,Dados!$S:$S,$F9)</f>
        <v>6.6399999999999988</v>
      </c>
      <c r="M9" s="30">
        <f>IFERROR(INDEX(Parâmetros!$E$6:$E$11,MATCH($K9,Parâmetros!$A$6:$A$11,0)),"")</f>
        <v>7.58</v>
      </c>
      <c r="N9" s="33">
        <f t="shared" si="1"/>
        <v>0.87598944591029004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'[Apontamento_Mes_Setembro Atualizado.xlsx]Base Diária'!$V$221folga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Evidência confirma cadastro</v>
      </c>
      <c r="W9" s="34">
        <f>IF(OR(OR($D9="6x1",$D9="FF 6x1"),$D9="5x2"),"",IF($AB9&lt;&gt;$AB8,IF(IFERROR(INDEX(Cadastro!$F$5:$F$148,$AB9),"")="",IF($L9&gt;0,1,0),IF(IFERROR(INDEX(Cadastro!$F$5:$F$148,$AB9),"")&lt;=IFERROR(INDEX(Parâmetros!$B$39:$B$48,MATCH($E9,Parâmetros!$A$39:$A$48,0)),99),IFERROR(INDEX(Cadastro!$F$5:$F$148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1</v>
      </c>
      <c r="X9" s="34">
        <f>IF(OR(OR($D9="6x1",$D9="FF 6x1"),$D9="5x2"),"",IF($AB9&lt;&gt;$AB8,IF(IFERROR(INDEX(Cadastro!$F$5:$F$148,$AB9),"")="",0,IF(IFERROR(INDEX(Cadastro!$F$5:$F$148,$AB9),"")&gt;IFERROR(INDEX(Parâmetros!$B$39:$B$48,MATCH($E9,Parâmetros!$A$39:$A$48,0)),99),IFERROR(INDEX(Cadastro!$F$5:$F$148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registro"),IF(AND($AB9&lt;&gt;$AB8,IFERROR(INDEX(Cadastro!$F$5:$F$148,$AB9),"")=""),"Indeterminado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IFERROR(MATCH($A9&amp;"|"&amp;TEXT(_xlfn.MAXIFS(Cadastro!$E$5:$E$148,Cadastro!$A$5:$A$148,$A9,Cadastro!$E$5:$E$148,"&lt;="&amp;$F9),"yyyymmdd"),Cadastro!$I$5:$I$148,0),"")</f>
        <v>84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IFERROR(INDEX(Cadastro!$C$5:$C$148,$AB10),"NÃO INFORMADO")</f>
        <v>INS</v>
      </c>
      <c r="D10" s="17" t="str">
        <f>IFERROR(INDEX(Cadastro!$D$5:$D$148,$AB10),"")</f>
        <v>6x1</v>
      </c>
      <c r="E10" s="17" t="str">
        <f>IFERROR(INDEX(Cadastro!$G$5:$G$148,$AB10),"")</f>
        <v>6x1</v>
      </c>
      <c r="F10" s="29">
        <v>46273</v>
      </c>
      <c r="G10" s="32" t="str">
        <f t="shared" si="0"/>
        <v>ter</v>
      </c>
      <c r="H10" s="31">
        <f>IF($L10=0,"",_xlfn.MINIFS(Dados!$Q:$Q,Dados!$A:$A,$A10,Dados!$S:$S,$F10))</f>
        <v>432</v>
      </c>
      <c r="I10" s="31">
        <f>IF($H10="","",_xlfn.MAXIFS(Dados!$R:$R,Dados!$A:$A,$A10,Dados!$S:$S,$F10))</f>
        <v>1000</v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>6x1</v>
      </c>
      <c r="L10" s="30">
        <f>SUMIFS(Dados!$E:$E,Dados!$A:$A,$A10,Dados!$S:$S,$F10)</f>
        <v>8.3699999999999992</v>
      </c>
      <c r="M10" s="30">
        <f>IFERROR(INDEX(Parâmetros!$E$6:$E$11,MATCH($K10,Parâmetros!$A$6:$A$11,0)),"")</f>
        <v>8.8000000000000007</v>
      </c>
      <c r="N10" s="33">
        <f t="shared" si="1"/>
        <v>0.95113636363636345</v>
      </c>
      <c r="O10" s="33">
        <f>Parâmetros!$E$13</f>
        <v>0.8</v>
      </c>
      <c r="P10" s="32" t="str">
        <f>IF(OR($M10="",$F10&gt;Parâmetros!$E$14),"Não","Sim")</f>
        <v>Sim</v>
      </c>
      <c r="Q10" s="32" t="str">
        <f t="shared" si="2"/>
        <v>Sim</v>
      </c>
      <c r="R10" s="32" t="str">
        <f t="shared" si="3"/>
        <v>Sim</v>
      </c>
      <c r="S10" s="30">
        <f t="shared" si="4"/>
        <v>0</v>
      </c>
      <c r="T10" s="32" t="str">
        <f>IF($Q10&lt;&gt;"Sim","",IF($N10&gt;Parâmetros!$E$15,"Sim","Não"))</f>
        <v>Não</v>
      </c>
      <c r="U10" s="17" t="str">
        <f t="shared" si="5"/>
        <v>Na meta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'[Apontamento_Mes_Setembro Atualizado.xlsx]Base Diária'!$V$221folga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Jornada fixa do 6x1</v>
      </c>
      <c r="W10" s="34" t="str">
        <f>IF(OR(OR($D10="6x1",$D10="FF 6x1"),$D10="5x2"),"",IF($AB10&lt;&gt;$AB9,IF(IFERROR(INDEX(Cadastro!$F$5:$F$148,$AB10),"")="",IF($L10&gt;0,1,0),IF(IFERROR(INDEX(Cadastro!$F$5:$F$148,$AB10),"")&lt;=IFERROR(INDEX(Parâmetros!$B$39:$B$48,MATCH($E10,Parâmetros!$A$39:$A$48,0)),99),IFERROR(INDEX(Cadastro!$F$5:$F$148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$148,$AB10),"")="",0,IF(IFERROR(INDEX(Cadastro!$F$5:$F$148,$AB10),"")&gt;IFERROR(INDEX(Parâmetros!$B$39:$B$48,MATCH($E10,Parâmetros!$A$39:$A$48,0)),99),IFERROR(INDEX(Cadastro!$F$5:$F$148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registro"),IF(AND($AB10&lt;&gt;$AB9,IFERROR(INDEX(Cadastro!$F$5:$F$148,$AB10),"")=""),"Indeterminado (início da série)",IF($X10&gt;0,"Folga","Falta de registro"))))))))</f>
        <v>Trabalhado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IFERROR(MATCH($A10&amp;"|"&amp;TEXT(_xlfn.MAXIFS(Cadastro!$E$5:$E$148,Cadastro!$A$5:$A$148,$A10,Cadastro!$E$5:$E$148,"&lt;="&amp;$F10),"yyyymmdd"),Cadastro!$I$5:$I$148,0),"")</f>
        <v>85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IFERROR(INDEX(Cadastro!$C$5:$C$148,$AB11),"NÃO INFORMADO")</f>
        <v>INS</v>
      </c>
      <c r="D11" s="17" t="str">
        <f>IFERROR(INDEX(Cadastro!$D$5:$D$148,$AB11),"")</f>
        <v>6x1</v>
      </c>
      <c r="E11" s="17" t="str">
        <f>IFERROR(INDEX(Cadastro!$G$5:$G$148,$AB11),"")</f>
        <v>6x1</v>
      </c>
      <c r="F11" s="29">
        <v>46274</v>
      </c>
      <c r="G11" s="32" t="str">
        <f t="shared" si="0"/>
        <v>qua</v>
      </c>
      <c r="H11" s="31">
        <f>IF($L11=0,"",_xlfn.MINIFS(Dados!$Q:$Q,Dados!$A:$A,$A11,Dados!$S:$S,$F11))</f>
        <v>434</v>
      </c>
      <c r="I11" s="31">
        <f>IF($H11="","",_xlfn.MAXIFS(Dados!$R:$R,Dados!$A:$A,$A11,Dados!$S:$S,$F11))</f>
        <v>991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8.49</v>
      </c>
      <c r="M11" s="30">
        <f>IFERROR(INDEX(Parâmetros!$E$6:$E$11,MATCH($K11,Parâmetros!$A$6:$A$11,0)),"")</f>
        <v>8.8000000000000007</v>
      </c>
      <c r="N11" s="33">
        <f t="shared" si="1"/>
        <v>0.96477272727272723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Base Diária'!$V$221folga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$148,$AB11),"")="",IF($L11&gt;0,1,0),IF(IFERROR(INDEX(Cadastro!$F$5:$F$148,$AB11),"")&lt;=IFERROR(INDEX(Parâmetros!$B$39:$B$48,MATCH($E11,Parâmetros!$A$39:$A$48,0)),99),IFERROR(INDEX(Cadastro!$F$5:$F$148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$148,$AB11),"")="",0,IF(IFERROR(INDEX(Cadastro!$F$5:$F$148,$AB11),"")&gt;IFERROR(INDEX(Parâmetros!$B$39:$B$48,MATCH($E11,Parâmetros!$A$39:$A$48,0)),99),IFERROR(INDEX(Cadastro!$F$5:$F$148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registro"),IF(AND($AB11&lt;&gt;$AB10,IFERROR(INDEX(Cadastro!$F$5:$F$148,$AB11),"")=""),"Indeterminado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IFERROR(MATCH($A11&amp;"|"&amp;TEXT(_xlfn.MAXIFS(Cadastro!$E$5:$E$148,Cadastro!$A$5:$A$148,$A11,Cadastro!$E$5:$E$148,"&lt;="&amp;$F11),"yyyymmdd"),Cadastro!$I$5:$I$148,0),"")</f>
        <v>85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IFERROR(INDEX(Cadastro!$C$5:$C$148,$AB12),"NÃO INFORMADO")</f>
        <v>INS</v>
      </c>
      <c r="D12" s="17" t="str">
        <f>IFERROR(INDEX(Cadastro!$D$5:$D$148,$AB12),"")</f>
        <v>6x1</v>
      </c>
      <c r="E12" s="17" t="str">
        <f>IFERROR(INDEX(Cadastro!$G$5:$G$148,$AB12),"")</f>
        <v>6x1</v>
      </c>
      <c r="F12" s="29">
        <v>46275</v>
      </c>
      <c r="G12" s="32" t="str">
        <f t="shared" si="0"/>
        <v>qui</v>
      </c>
      <c r="H12" s="31">
        <f>IF($L12=0,"",_xlfn.MINIFS(Dados!$Q:$Q,Dados!$A:$A,$A12,Dados!$S:$S,$F12))</f>
        <v>420</v>
      </c>
      <c r="I12" s="31">
        <f>IF($H12="","",_xlfn.MAXIFS(Dados!$R:$R,Dados!$A:$A,$A12,Dados!$S:$S,$F12))</f>
        <v>997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8.6300000000000008</v>
      </c>
      <c r="M12" s="30">
        <f>IFERROR(INDEX(Parâmetros!$E$6:$E$11,MATCH($K12,Parâmetros!$A$6:$A$11,0)),"")</f>
        <v>8.8000000000000007</v>
      </c>
      <c r="N12" s="33">
        <f t="shared" si="1"/>
        <v>0.98068181818181821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Não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'[Apontamento_Mes_Setembro Atualizado.xlsx]Base Diária'!$V$221folga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$148,$AB12),"")="",IF($L12&gt;0,1,0),IF(IFERROR(INDEX(Cadastro!$F$5:$F$148,$AB12),"")&lt;=IFERROR(INDEX(Parâmetros!$B$39:$B$48,MATCH($E12,Parâmetros!$A$39:$A$48,0)),99),IFERROR(INDEX(Cadastro!$F$5:$F$148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$148,$AB12),"")="",0,IF(IFERROR(INDEX(Cadastro!$F$5:$F$148,$AB12),"")&gt;IFERROR(INDEX(Parâmetros!$B$39:$B$48,MATCH($E12,Parâmetros!$A$39:$A$48,0)),99),IFERROR(INDEX(Cadastro!$F$5:$F$148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registro"),IF(AND($AB12&lt;&gt;$AB11,IFERROR(INDEX(Cadastro!$F$5:$F$148,$AB12),"")=""),"Indeterminado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IFERROR(MATCH($A12&amp;"|"&amp;TEXT(_xlfn.MAXIFS(Cadastro!$E$5:$E$148,Cadastro!$A$5:$A$148,$A12,Cadastro!$E$5:$E$148,"&lt;="&amp;$F12),"yyyymmdd"),Cadastro!$I$5:$I$148,0),"")</f>
        <v>85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IFERROR(INDEX(Cadastro!$C$5:$C$148,$AB13),"NÃO INFORMADO")</f>
        <v>INS</v>
      </c>
      <c r="D13" s="17" t="str">
        <f>IFERROR(INDEX(Cadastro!$D$5:$D$148,$AB13),"")</f>
        <v>6x1</v>
      </c>
      <c r="E13" s="17" t="str">
        <f>IFERROR(INDEX(Cadastro!$G$5:$G$148,$AB13),"")</f>
        <v>6x1</v>
      </c>
      <c r="F13" s="29">
        <v>46276</v>
      </c>
      <c r="G13" s="32" t="str">
        <f t="shared" si="0"/>
        <v>sex</v>
      </c>
      <c r="H13" s="31">
        <f>IF($L13=0,"",_xlfn.MINIFS(Dados!$Q:$Q,Dados!$A:$A,$A13,Dados!$S:$S,$F13))</f>
        <v>442</v>
      </c>
      <c r="I13" s="31">
        <f>IF($H13="","",_xlfn.MAXIFS(Dados!$R:$R,Dados!$A:$A,$A13,Dados!$S:$S,$F13))</f>
        <v>997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8.2799999999999994</v>
      </c>
      <c r="M13" s="30">
        <f>IFERROR(INDEX(Parâmetros!$E$6:$E$11,MATCH($K13,Parâmetros!$A$6:$A$11,0)),"")</f>
        <v>8.8000000000000007</v>
      </c>
      <c r="N13" s="33">
        <f t="shared" si="1"/>
        <v>0.94090909090909081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'[Apontamento_Mes_Setembro Atualizado.xlsx]Base Diária'!$V$221folga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$148,$AB13),"")="",IF($L13&gt;0,1,0),IF(IFERROR(INDEX(Cadastro!$F$5:$F$148,$AB13),"")&lt;=IFERROR(INDEX(Parâmetros!$B$39:$B$48,MATCH($E13,Parâmetros!$A$39:$A$48,0)),99),IFERROR(INDEX(Cadastro!$F$5:$F$148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$148,$AB13),"")="",0,IF(IFERROR(INDEX(Cadastro!$F$5:$F$148,$AB13),"")&gt;IFERROR(INDEX(Parâmetros!$B$39:$B$48,MATCH($E13,Parâmetros!$A$39:$A$48,0)),99),IFERROR(INDEX(Cadastro!$F$5:$F$148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registro"),IF(AND($AB13&lt;&gt;$AB12,IFERROR(INDEX(Cadastro!$F$5:$F$148,$AB13),"")=""),"Indeterminado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IFERROR(MATCH($A13&amp;"|"&amp;TEXT(_xlfn.MAXIFS(Cadastro!$E$5:$E$148,Cadastro!$A$5:$A$148,$A13,Cadastro!$E$5:$E$148,"&lt;="&amp;$F13),"yyyymmdd"),Cadastro!$I$5:$I$148,0),"")</f>
        <v>85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IFERROR(INDEX(Cadastro!$C$5:$C$148,$AB14),"NÃO INFORMADO")</f>
        <v>INS</v>
      </c>
      <c r="D14" s="17" t="str">
        <f>IFERROR(INDEX(Cadastro!$D$5:$D$148,$AB14),"")</f>
        <v>6x1</v>
      </c>
      <c r="E14" s="17" t="str">
        <f>IFERROR(INDEX(Cadastro!$G$5:$G$148,$AB14),"")</f>
        <v>6x1</v>
      </c>
      <c r="F14" s="29">
        <v>46277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Folga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'[Apontamento_Mes_Setembro Atualizado.xlsx]Base Diária'!$V$221folga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Folga de fim de semana · sem apontamento no sábado nem no domingo</v>
      </c>
      <c r="W14" s="34" t="str">
        <f>IF(OR(OR($D14="6x1",$D14="FF 6x1"),$D14="5x2"),"",IF($AB14&lt;&gt;$AB13,IF(IFERROR(INDEX(Cadastro!$F$5:$F$148,$AB14),"")="",IF($L14&gt;0,1,0),IF(IFERROR(INDEX(Cadastro!$F$5:$F$148,$AB14),"")&lt;=IFERROR(INDEX(Parâmetros!$B$39:$B$48,MATCH($E14,Parâmetros!$A$39:$A$48,0)),99),IFERROR(INDEX(Cadastro!$F$5:$F$148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$148,$AB14),"")="",0,IF(IFERROR(INDEX(Cadastro!$F$5:$F$148,$AB14),"")&gt;IFERROR(INDEX(Parâmetros!$B$39:$B$48,MATCH($E14,Parâmetros!$A$39:$A$48,0)),99),IFERROR(INDEX(Cadastro!$F$5:$F$148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registro"),IF(AND($AB14&lt;&gt;$AB13,IFERROR(INDEX(Cadastro!$F$5:$F$148,$AB14),"")=""),"Indeterminado (início da série)",IF($X14&gt;0,"Folga","Falta de registro"))))))))</f>
        <v>Folga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IFERROR(MATCH($A14&amp;"|"&amp;TEXT(_xlfn.MAXIFS(Cadastro!$E$5:$E$148,Cadastro!$A$5:$A$148,$A14,Cadastro!$E$5:$E$148,"&lt;="&amp;$F14),"yyyymmdd"),Cadastro!$I$5:$I$148,0),"")</f>
        <v>85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IFERROR(INDEX(Cadastro!$C$5:$C$148,$AB15),"NÃO INFORMADO")</f>
        <v>INS</v>
      </c>
      <c r="D15" s="17" t="str">
        <f>IFERROR(INDEX(Cadastro!$D$5:$D$148,$AB15),"")</f>
        <v>6x1</v>
      </c>
      <c r="E15" s="17" t="str">
        <f>IFERROR(INDEX(Cadastro!$G$5:$G$148,$AB15),"")</f>
        <v>6x1</v>
      </c>
      <c r="F15" s="29">
        <v>46278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'[Apontamento_Mes_Setembro Atualizado.xlsx]Base Diária'!$V$221folga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sem apontamento no sábado nem no domingo</v>
      </c>
      <c r="W15" s="34" t="str">
        <f>IF(OR(OR($D15="6x1",$D15="FF 6x1"),$D15="5x2"),"",IF($AB15&lt;&gt;$AB14,IF(IFERROR(INDEX(Cadastro!$F$5:$F$148,$AB15),"")="",IF($L15&gt;0,1,0),IF(IFERROR(INDEX(Cadastro!$F$5:$F$148,$AB15),"")&lt;=IFERROR(INDEX(Parâmetros!$B$39:$B$48,MATCH($E15,Parâmetros!$A$39:$A$48,0)),99),IFERROR(INDEX(Cadastro!$F$5:$F$148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$148,$AB15),"")="",0,IF(IFERROR(INDEX(Cadastro!$F$5:$F$148,$AB15),"")&gt;IFERROR(INDEX(Parâmetros!$B$39:$B$48,MATCH($E15,Parâmetros!$A$39:$A$48,0)),99),IFERROR(INDEX(Cadastro!$F$5:$F$148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registro"),IF(AND($AB15&lt;&gt;$AB14,IFERROR(INDEX(Cadastro!$F$5:$F$148,$AB15),"")=""),"Indeterminado (início da série)",IF($X15&gt;0,"Folga","Falta de registro"))))))))</f>
        <v>Folga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IFERROR(MATCH($A15&amp;"|"&amp;TEXT(_xlfn.MAXIFS(Cadastro!$E$5:$E$148,Cadastro!$A$5:$A$148,$A15,Cadastro!$E$5:$E$148,"&lt;="&amp;$F15),"yyyymmdd"),Cadastro!$I$5:$I$148,0),"")</f>
        <v>85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IFERROR(INDEX(Cadastro!$C$5:$C$148,$AB16),"NÃO INFORMADO")</f>
        <v>INS</v>
      </c>
      <c r="D16" s="17" t="str">
        <f>IFERROR(INDEX(Cadastro!$D$5:$D$148,$AB16),"")</f>
        <v>6x1</v>
      </c>
      <c r="E16" s="17" t="str">
        <f>IFERROR(INDEX(Cadastro!$G$5:$G$148,$AB16),"")</f>
        <v>6x1</v>
      </c>
      <c r="F16" s="29">
        <v>46279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</v>
      </c>
      <c r="L16" s="30">
        <f>SUMIFS(Dados!$E:$E,Dados!$A:$A,$A16,Dados!$S:$S,$F16)</f>
        <v>0</v>
      </c>
      <c r="M16" s="30">
        <f>IFERROR(INDEX(Parâmetros!$E$6:$E$11,MATCH($K16,Parâmetros!$A$6:$A$11,0)),"")</f>
        <v>8.8000000000000007</v>
      </c>
      <c r="N16" s="33">
        <f t="shared" si="1"/>
        <v>0</v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Fora da apuração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'[Apontamento_Mes_Setembro Atualizado.xlsx]Base Diária'!$V$221folga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FALTA DE REGISTRO · dia útil da escala 6x1</v>
      </c>
      <c r="W16" s="34" t="str">
        <f>IF(OR(OR($D16="6x1",$D16="FF 6x1"),$D16="5x2"),"",IF($AB16&lt;&gt;$AB15,IF(IFERROR(INDEX(Cadastro!$F$5:$F$148,$AB16),"")="",IF($L16&gt;0,1,0),IF(IFERROR(INDEX(Cadastro!$F$5:$F$148,$AB16),"")&lt;=IFERROR(INDEX(Parâmetros!$B$39:$B$48,MATCH($E16,Parâmetros!$A$39:$A$48,0)),99),IFERROR(INDEX(Cadastro!$F$5:$F$148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$148,$AB16),"")="",0,IF(IFERROR(INDEX(Cadastro!$F$5:$F$148,$AB16),"")&gt;IFERROR(INDEX(Parâmetros!$B$39:$B$48,MATCH($E16,Parâmetros!$A$39:$A$48,0)),99),IFERROR(INDEX(Cadastro!$F$5:$F$148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registro"),IF(AND($AB16&lt;&gt;$AB15,IFERROR(INDEX(Cadastro!$F$5:$F$148,$AB16),"")=""),"Indeterminado (início da série)",IF($X16&gt;0,"Folga","Falta de registro"))))))))</f>
        <v>Falta de registro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IFERROR(MATCH($A16&amp;"|"&amp;TEXT(_xlfn.MAXIFS(Cadastro!$E$5:$E$148,Cadastro!$A$5:$A$148,$A16,Cadastro!$E$5:$E$148,"&lt;="&amp;$F16),"yyyymmdd"),Cadastro!$I$5:$I$148,0),"")</f>
        <v>85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IFERROR(INDEX(Cadastro!$C$5:$C$148,$AB17),"NÃO INFORMADO")</f>
        <v>INS</v>
      </c>
      <c r="D17" s="17" t="str">
        <f>IFERROR(INDEX(Cadastro!$D$5:$D$148,$AB17),"")</f>
        <v>6x1</v>
      </c>
      <c r="E17" s="17" t="str">
        <f>IFERROR(INDEX(Cadastro!$G$5:$G$148,$AB17),"")</f>
        <v>6x1</v>
      </c>
      <c r="F17" s="29">
        <v>46280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>6x1</v>
      </c>
      <c r="L17" s="30">
        <f>SUMIFS(Dados!$E:$E,Dados!$A:$A,$A17,Dados!$S:$S,$F17)</f>
        <v>0</v>
      </c>
      <c r="M17" s="30">
        <f>IFERROR(INDEX(Parâmetros!$E$6:$E$11,MATCH($K17,Parâmetros!$A$6:$A$11,0)),"")</f>
        <v>8.8000000000000007</v>
      </c>
      <c r="N17" s="33">
        <f t="shared" si="1"/>
        <v>0</v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Fora da apuração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'[Apontamento_Mes_Setembro Atualizado.xlsx]Base Diária'!$V$221folga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FALTA DE REGISTRO · dia útil da escala 6x1</v>
      </c>
      <c r="W17" s="34" t="str">
        <f>IF(OR(OR($D17="6x1",$D17="FF 6x1"),$D17="5x2"),"",IF($AB17&lt;&gt;$AB16,IF(IFERROR(INDEX(Cadastro!$F$5:$F$148,$AB17),"")="",IF($L17&gt;0,1,0),IF(IFERROR(INDEX(Cadastro!$F$5:$F$148,$AB17),"")&lt;=IFERROR(INDEX(Parâmetros!$B$39:$B$48,MATCH($E17,Parâmetros!$A$39:$A$48,0)),99),IFERROR(INDEX(Cadastro!$F$5:$F$148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$148,$AB17),"")="",0,IF(IFERROR(INDEX(Cadastro!$F$5:$F$148,$AB17),"")&gt;IFERROR(INDEX(Parâmetros!$B$39:$B$48,MATCH($E17,Parâmetros!$A$39:$A$48,0)),99),IFERROR(INDEX(Cadastro!$F$5:$F$148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registro"),IF(AND($AB17&lt;&gt;$AB16,IFERROR(INDEX(Cadastro!$F$5:$F$148,$AB17),"")=""),"Indeterminado (início da série)",IF($X17&gt;0,"Folga","Falta de registro"))))))))</f>
        <v>Falta de registro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IFERROR(MATCH($A17&amp;"|"&amp;TEXT(_xlfn.MAXIFS(Cadastro!$E$5:$E$148,Cadastro!$A$5:$A$148,$A17,Cadastro!$E$5:$E$148,"&lt;="&amp;$F17),"yyyymmdd"),Cadastro!$I$5:$I$148,0),"")</f>
        <v>85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IFERROR(INDEX(Cadastro!$C$5:$C$148,$AB18),"NÃO INFORMADO")</f>
        <v>INS</v>
      </c>
      <c r="D18" s="17" t="str">
        <f>IFERROR(INDEX(Cadastro!$D$5:$D$148,$AB18),"")</f>
        <v>6x1</v>
      </c>
      <c r="E18" s="17" t="str">
        <f>IFERROR(INDEX(Cadastro!$G$5:$G$148,$AB18),"")</f>
        <v>6x1</v>
      </c>
      <c r="F18" s="29">
        <v>46281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0</v>
      </c>
      <c r="M18" s="30">
        <f>IFERROR(INDEX(Parâmetros!$E$6:$E$11,MATCH($K18,Parâmetros!$A$6:$A$11,0)),"")</f>
        <v>8.8000000000000007</v>
      </c>
      <c r="N18" s="33">
        <f t="shared" si="1"/>
        <v>0</v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Fora da apuração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'[Apontamento_Mes_Setembro Atualizado.xlsx]Base Diária'!$V$221folga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FALTA DE REGISTRO · dia útil da escala 6x1</v>
      </c>
      <c r="W18" s="34" t="str">
        <f>IF(OR(OR($D18="6x1",$D18="FF 6x1"),$D18="5x2"),"",IF($AB18&lt;&gt;$AB17,IF(IFERROR(INDEX(Cadastro!$F$5:$F$148,$AB18),"")="",IF($L18&gt;0,1,0),IF(IFERROR(INDEX(Cadastro!$F$5:$F$148,$AB18),"")&lt;=IFERROR(INDEX(Parâmetros!$B$39:$B$48,MATCH($E18,Parâmetros!$A$39:$A$48,0)),99),IFERROR(INDEX(Cadastro!$F$5:$F$148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$148,$AB18),"")="",0,IF(IFERROR(INDEX(Cadastro!$F$5:$F$148,$AB18),"")&gt;IFERROR(INDEX(Parâmetros!$B$39:$B$48,MATCH($E18,Parâmetros!$A$39:$A$48,0)),99),IFERROR(INDEX(Cadastro!$F$5:$F$148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registro"),IF(AND($AB18&lt;&gt;$AB17,IFERROR(INDEX(Cadastro!$F$5:$F$148,$AB18),"")=""),"Indeterminado (início da série)",IF($X18&gt;0,"Folga","Falta de registro"))))))))</f>
        <v>Falta de registro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IFERROR(MATCH($A18&amp;"|"&amp;TEXT(_xlfn.MAXIFS(Cadastro!$E$5:$E$148,Cadastro!$A$5:$A$148,$A18,Cadastro!$E$5:$E$148,"&lt;="&amp;$F18),"yyyymmdd"),Cadastro!$I$5:$I$148,0),"")</f>
        <v>85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IFERROR(INDEX(Cadastro!$C$5:$C$148,$AB19),"NÃO INFORMADO")</f>
        <v>INS</v>
      </c>
      <c r="D19" s="17" t="str">
        <f>IFERROR(INDEX(Cadastro!$D$5:$D$148,$AB19),"")</f>
        <v>6x1</v>
      </c>
      <c r="E19" s="17" t="str">
        <f>IFERROR(INDEX(Cadastro!$G$5:$G$148,$AB19),"")</f>
        <v>6x1</v>
      </c>
      <c r="F19" s="29">
        <v>46282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0</v>
      </c>
      <c r="M19" s="30">
        <f>IFERROR(INDEX(Parâmetros!$E$6:$E$11,MATCH($K19,Parâmetros!$A$6:$A$11,0)),"")</f>
        <v>8.8000000000000007</v>
      </c>
      <c r="N19" s="33">
        <f t="shared" si="1"/>
        <v>0</v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Fora da apuração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'[Apontamento_Mes_Setembro Atualizado.xlsx]Base Diária'!$V$221folga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FALTA DE REGISTRO · dia útil da escala 6x1</v>
      </c>
      <c r="W19" s="34" t="str">
        <f>IF(OR(OR($D19="6x1",$D19="FF 6x1"),$D19="5x2"),"",IF($AB19&lt;&gt;$AB18,IF(IFERROR(INDEX(Cadastro!$F$5:$F$148,$AB19),"")="",IF($L19&gt;0,1,0),IF(IFERROR(INDEX(Cadastro!$F$5:$F$148,$AB19),"")&lt;=IFERROR(INDEX(Parâmetros!$B$39:$B$48,MATCH($E19,Parâmetros!$A$39:$A$48,0)),99),IFERROR(INDEX(Cadastro!$F$5:$F$148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$148,$AB19),"")="",0,IF(IFERROR(INDEX(Cadastro!$F$5:$F$148,$AB19),"")&gt;IFERROR(INDEX(Parâmetros!$B$39:$B$48,MATCH($E19,Parâmetros!$A$39:$A$48,0)),99),IFERROR(INDEX(Cadastro!$F$5:$F$148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registro"),IF(AND($AB19&lt;&gt;$AB18,IFERROR(INDEX(Cadastro!$F$5:$F$148,$AB19),"")=""),"Indeterminado (início da série)",IF($X19&gt;0,"Folga","Falta de registro"))))))))</f>
        <v>Falta de registro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IFERROR(MATCH($A19&amp;"|"&amp;TEXT(_xlfn.MAXIFS(Cadastro!$E$5:$E$148,Cadastro!$A$5:$A$148,$A19,Cadastro!$E$5:$E$148,"&lt;="&amp;$F19),"yyyymmdd"),Cadastro!$I$5:$I$148,0),"")</f>
        <v>85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IFERROR(INDEX(Cadastro!$C$5:$C$148,$AB20),"NÃO INFORMADO")</f>
        <v>INS</v>
      </c>
      <c r="D20" s="17" t="str">
        <f>IFERROR(INDEX(Cadastro!$D$5:$D$148,$AB20),"")</f>
        <v>6x1</v>
      </c>
      <c r="E20" s="17" t="str">
        <f>IFERROR(INDEX(Cadastro!$G$5:$G$148,$AB20),"")</f>
        <v>6x1</v>
      </c>
      <c r="F20" s="29">
        <v>46283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0</v>
      </c>
      <c r="M20" s="30">
        <f>IFERROR(INDEX(Parâmetros!$E$6:$E$11,MATCH($K20,Parâmetros!$A$6:$A$11,0)),"")</f>
        <v>8.8000000000000007</v>
      </c>
      <c r="N20" s="33">
        <f t="shared" si="1"/>
        <v>0</v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Fora da apuração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'[Apontamento_Mes_Setembro Atualizado.xlsx]Base Diária'!$V$221folga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FALTA DE REGISTRO · dia útil da escala 6x1</v>
      </c>
      <c r="W20" s="34" t="str">
        <f>IF(OR(OR($D20="6x1",$D20="FF 6x1"),$D20="5x2"),"",IF($AB20&lt;&gt;$AB19,IF(IFERROR(INDEX(Cadastro!$F$5:$F$148,$AB20),"")="",IF($L20&gt;0,1,0),IF(IFERROR(INDEX(Cadastro!$F$5:$F$148,$AB20),"")&lt;=IFERROR(INDEX(Parâmetros!$B$39:$B$48,MATCH($E20,Parâmetros!$A$39:$A$48,0)),99),IFERROR(INDEX(Cadastro!$F$5:$F$148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$148,$AB20),"")="",0,IF(IFERROR(INDEX(Cadastro!$F$5:$F$148,$AB20),"")&gt;IFERROR(INDEX(Parâmetros!$B$39:$B$48,MATCH($E20,Parâmetros!$A$39:$A$48,0)),99),IFERROR(INDEX(Cadastro!$F$5:$F$148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registro"),IF(AND($AB20&lt;&gt;$AB19,IFERROR(INDEX(Cadastro!$F$5:$F$148,$AB20),"")=""),"Indeterminado (início da série)",IF($X20&gt;0,"Folga","Falta de registro"))))))))</f>
        <v>Falta de registro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IFERROR(MATCH($A20&amp;"|"&amp;TEXT(_xlfn.MAXIFS(Cadastro!$E$5:$E$148,Cadastro!$A$5:$A$148,$A20,Cadastro!$E$5:$E$148,"&lt;="&amp;$F20),"yyyymmdd"),Cadastro!$I$5:$I$148,0),"")</f>
        <v>85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IFERROR(INDEX(Cadastro!$C$5:$C$148,$AB21),"NÃO INFORMADO")</f>
        <v>INS</v>
      </c>
      <c r="D21" s="17" t="str">
        <f>IFERROR(INDEX(Cadastro!$D$5:$D$148,$AB21),"")</f>
        <v>6x1</v>
      </c>
      <c r="E21" s="17" t="str">
        <f>IFERROR(INDEX(Cadastro!$G$5:$G$148,$AB21),"")</f>
        <v>6x1</v>
      </c>
      <c r="F21" s="29">
        <v>46284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Folga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'[Apontamento_Mes_Setembro Atualizado.xlsx]Base Diária'!$V$221folga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Folga de fim de semana · sem apontamento no sábado nem no domingo</v>
      </c>
      <c r="W21" s="34" t="str">
        <f>IF(OR(OR($D21="6x1",$D21="FF 6x1"),$D21="5x2"),"",IF($AB21&lt;&gt;$AB20,IF(IFERROR(INDEX(Cadastro!$F$5:$F$148,$AB21),"")="",IF($L21&gt;0,1,0),IF(IFERROR(INDEX(Cadastro!$F$5:$F$148,$AB21),"")&lt;=IFERROR(INDEX(Parâmetros!$B$39:$B$48,MATCH($E21,Parâmetros!$A$39:$A$48,0)),99),IFERROR(INDEX(Cadastro!$F$5:$F$148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$148,$AB21),"")="",0,IF(IFERROR(INDEX(Cadastro!$F$5:$F$148,$AB21),"")&gt;IFERROR(INDEX(Parâmetros!$B$39:$B$48,MATCH($E21,Parâmetros!$A$39:$A$48,0)),99),IFERROR(INDEX(Cadastro!$F$5:$F$148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registro"),IF(AND($AB21&lt;&gt;$AB20,IFERROR(INDEX(Cadastro!$F$5:$F$148,$AB21),"")=""),"Indeterminado (início da série)",IF($X21&gt;0,"Folga","Falta de registro"))))))))</f>
        <v>Folga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IFERROR(MATCH($A21&amp;"|"&amp;TEXT(_xlfn.MAXIFS(Cadastro!$E$5:$E$148,Cadastro!$A$5:$A$148,$A21,Cadastro!$E$5:$E$148,"&lt;="&amp;$F21),"yyyymmdd"),Cadastro!$I$5:$I$148,0),"")</f>
        <v>85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IFERROR(INDEX(Cadastro!$C$5:$C$148,$AB22),"NÃO INFORMADO")</f>
        <v>INS</v>
      </c>
      <c r="D22" s="17" t="str">
        <f>IFERROR(INDEX(Cadastro!$D$5:$D$148,$AB22),"")</f>
        <v>6x1</v>
      </c>
      <c r="E22" s="17" t="str">
        <f>IFERROR(INDEX(Cadastro!$G$5:$G$148,$AB22),"")</f>
        <v>6x1</v>
      </c>
      <c r="F22" s="29">
        <v>46285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Folga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'[Apontamento_Mes_Setembro Atualizado.xlsx]Base Diária'!$V$221folga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Folga de fim de semana · sem apontamento no sábado nem no domingo</v>
      </c>
      <c r="W22" s="34" t="str">
        <f>IF(OR(OR($D22="6x1",$D22="FF 6x1"),$D22="5x2"),"",IF($AB22&lt;&gt;$AB21,IF(IFERROR(INDEX(Cadastro!$F$5:$F$148,$AB22),"")="",IF($L22&gt;0,1,0),IF(IFERROR(INDEX(Cadastro!$F$5:$F$148,$AB22),"")&lt;=IFERROR(INDEX(Parâmetros!$B$39:$B$48,MATCH($E22,Parâmetros!$A$39:$A$48,0)),99),IFERROR(INDEX(Cadastro!$F$5:$F$148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$148,$AB22),"")="",0,IF(IFERROR(INDEX(Cadastro!$F$5:$F$148,$AB22),"")&gt;IFERROR(INDEX(Parâmetros!$B$39:$B$48,MATCH($E22,Parâmetros!$A$39:$A$48,0)),99),IFERROR(INDEX(Cadastro!$F$5:$F$148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registro"),IF(AND($AB22&lt;&gt;$AB21,IFERROR(INDEX(Cadastro!$F$5:$F$148,$AB22),"")=""),"Indeterminado (início da série)",IF($X22&gt;0,"Folga","Falta de registro"))))))))</f>
        <v>Folga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IFERROR(MATCH($A22&amp;"|"&amp;TEXT(_xlfn.MAXIFS(Cadastro!$E$5:$E$148,Cadastro!$A$5:$A$148,$A22,Cadastro!$E$5:$E$148,"&lt;="&amp;$F22),"yyyymmdd"),Cadastro!$I$5:$I$148,0),"")</f>
        <v>85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IFERROR(INDEX(Cadastro!$C$5:$C$148,$AB23),"NÃO INFORMADO")</f>
        <v>INS</v>
      </c>
      <c r="D23" s="17" t="str">
        <f>IFERROR(INDEX(Cadastro!$D$5:$D$148,$AB23),"")</f>
        <v>6x1</v>
      </c>
      <c r="E23" s="17" t="str">
        <f>IFERROR(INDEX(Cadastro!$G$5:$G$148,$AB23),"")</f>
        <v>6x1</v>
      </c>
      <c r="F23" s="29">
        <v>46286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</v>
      </c>
      <c r="L23" s="30">
        <f>SUMIFS(Dados!$E:$E,Dados!$A:$A,$A23,Dados!$S:$S,$F23)</f>
        <v>0</v>
      </c>
      <c r="M23" s="30">
        <f>IFERROR(INDEX(Parâmetros!$E$6:$E$11,MATCH($K23,Parâmetros!$A$6:$A$11,0)),"")</f>
        <v>8.8000000000000007</v>
      </c>
      <c r="N23" s="33">
        <f t="shared" si="1"/>
        <v>0</v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Fora da apuração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'[Apontamento_Mes_Setembro Atualizado.xlsx]Base Diária'!$V$221folga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FALTA DE REGISTRO · dia útil da escala 6x1</v>
      </c>
      <c r="W23" s="34" t="str">
        <f>IF(OR(OR($D23="6x1",$D23="FF 6x1"),$D23="5x2"),"",IF($AB23&lt;&gt;$AB22,IF(IFERROR(INDEX(Cadastro!$F$5:$F$148,$AB23),"")="",IF($L23&gt;0,1,0),IF(IFERROR(INDEX(Cadastro!$F$5:$F$148,$AB23),"")&lt;=IFERROR(INDEX(Parâmetros!$B$39:$B$48,MATCH($E23,Parâmetros!$A$39:$A$48,0)),99),IFERROR(INDEX(Cadastro!$F$5:$F$148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$148,$AB23),"")="",0,IF(IFERROR(INDEX(Cadastro!$F$5:$F$148,$AB23),"")&gt;IFERROR(INDEX(Parâmetros!$B$39:$B$48,MATCH($E23,Parâmetros!$A$39:$A$48,0)),99),IFERROR(INDEX(Cadastro!$F$5:$F$148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registro"),IF(AND($AB23&lt;&gt;$AB22,IFERROR(INDEX(Cadastro!$F$5:$F$148,$AB23),"")=""),"Indeterminado (início da série)",IF($X23&gt;0,"Folga","Falta de registro"))))))))</f>
        <v>Falta de registro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IFERROR(MATCH($A23&amp;"|"&amp;TEXT(_xlfn.MAXIFS(Cadastro!$E$5:$E$148,Cadastro!$A$5:$A$148,$A23,Cadastro!$E$5:$E$148,"&lt;="&amp;$F23),"yyyymmdd"),Cadastro!$I$5:$I$148,0),"")</f>
        <v>85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IFERROR(INDEX(Cadastro!$C$5:$C$148,$AB24),"NÃO INFORMADO")</f>
        <v>INS</v>
      </c>
      <c r="D24" s="17" t="str">
        <f>IFERROR(INDEX(Cadastro!$D$5:$D$148,$AB24),"")</f>
        <v>6x1</v>
      </c>
      <c r="E24" s="17" t="str">
        <f>IFERROR(INDEX(Cadastro!$G$5:$G$148,$AB24),"")</f>
        <v>6x1</v>
      </c>
      <c r="F24" s="29">
        <v>46287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>6x1</v>
      </c>
      <c r="L24" s="30">
        <f>SUMIFS(Dados!$E:$E,Dados!$A:$A,$A24,Dados!$S:$S,$F24)</f>
        <v>0</v>
      </c>
      <c r="M24" s="30">
        <f>IFERROR(INDEX(Parâmetros!$E$6:$E$11,MATCH($K24,Parâmetros!$A$6:$A$11,0)),"")</f>
        <v>8.8000000000000007</v>
      </c>
      <c r="N24" s="33">
        <f t="shared" si="1"/>
        <v>0</v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Fora da apuração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'[Apontamento_Mes_Setembro Atualizado.xlsx]Base Diária'!$V$221folga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FALTA DE REGISTRO · dia útil da escala 6x1</v>
      </c>
      <c r="W24" s="34" t="str">
        <f>IF(OR(OR($D24="6x1",$D24="FF 6x1"),$D24="5x2"),"",IF($AB24&lt;&gt;$AB23,IF(IFERROR(INDEX(Cadastro!$F$5:$F$148,$AB24),"")="",IF($L24&gt;0,1,0),IF(IFERROR(INDEX(Cadastro!$F$5:$F$148,$AB24),"")&lt;=IFERROR(INDEX(Parâmetros!$B$39:$B$48,MATCH($E24,Parâmetros!$A$39:$A$48,0)),99),IFERROR(INDEX(Cadastro!$F$5:$F$148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$148,$AB24),"")="",0,IF(IFERROR(INDEX(Cadastro!$F$5:$F$148,$AB24),"")&gt;IFERROR(INDEX(Parâmetros!$B$39:$B$48,MATCH($E24,Parâmetros!$A$39:$A$48,0)),99),IFERROR(INDEX(Cadastro!$F$5:$F$148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registro"),IF(AND($AB24&lt;&gt;$AB23,IFERROR(INDEX(Cadastro!$F$5:$F$148,$AB24),"")=""),"Indeterminado (início da série)",IF($X24&gt;0,"Folga","Falta de registro"))))))))</f>
        <v>Falta de registro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IFERROR(MATCH($A24&amp;"|"&amp;TEXT(_xlfn.MAXIFS(Cadastro!$E$5:$E$148,Cadastro!$A$5:$A$148,$A24,Cadastro!$E$5:$E$148,"&lt;="&amp;$F24),"yyyymmdd"),Cadastro!$I$5:$I$148,0),"")</f>
        <v>85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IFERROR(INDEX(Cadastro!$C$5:$C$148,$AB25),"NÃO INFORMADO")</f>
        <v>INS</v>
      </c>
      <c r="D25" s="17" t="str">
        <f>IFERROR(INDEX(Cadastro!$D$5:$D$148,$AB25),"")</f>
        <v>6x1</v>
      </c>
      <c r="E25" s="17" t="str">
        <f>IFERROR(INDEX(Cadastro!$G$5:$G$148,$AB25),"")</f>
        <v>6x1</v>
      </c>
      <c r="F25" s="29">
        <v>46288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'[Apontamento_Mes_Setembro Atualizado.xlsx]Base Diária'!$V$221folga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$148,$AB25),"")="",IF($L25&gt;0,1,0),IF(IFERROR(INDEX(Cadastro!$F$5:$F$148,$AB25),"")&lt;=IFERROR(INDEX(Parâmetros!$B$39:$B$48,MATCH($E25,Parâmetros!$A$39:$A$48,0)),99),IFERROR(INDEX(Cadastro!$F$5:$F$148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$148,$AB25),"")="",0,IF(IFERROR(INDEX(Cadastro!$F$5:$F$148,$AB25),"")&gt;IFERROR(INDEX(Parâmetros!$B$39:$B$48,MATCH($E25,Parâmetros!$A$39:$A$48,0)),99),IFERROR(INDEX(Cadastro!$F$5:$F$148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registro"),IF(AND($AB25&lt;&gt;$AB24,IFERROR(INDEX(Cadastro!$F$5:$F$148,$AB25),"")=""),"Indeterminado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IFERROR(MATCH($A25&amp;"|"&amp;TEXT(_xlfn.MAXIFS(Cadastro!$E$5:$E$148,Cadastro!$A$5:$A$148,$A25,Cadastro!$E$5:$E$148,"&lt;="&amp;$F25),"yyyymmdd"),Cadastro!$I$5:$I$148,0),"")</f>
        <v>85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IFERROR(INDEX(Cadastro!$C$5:$C$148,$AB26),"NÃO INFORMADO")</f>
        <v>INS</v>
      </c>
      <c r="D26" s="17" t="str">
        <f>IFERROR(INDEX(Cadastro!$D$5:$D$148,$AB26),"")</f>
        <v>6x1</v>
      </c>
      <c r="E26" s="17" t="str">
        <f>IFERROR(INDEX(Cadastro!$G$5:$G$148,$AB26),"")</f>
        <v>6x1</v>
      </c>
      <c r="F26" s="29">
        <v>46289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'[Apontamento_Mes_Setembro Atualizado.xlsx]Base Diária'!$V$221folga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$148,$AB26),"")="",IF($L26&gt;0,1,0),IF(IFERROR(INDEX(Cadastro!$F$5:$F$148,$AB26),"")&lt;=IFERROR(INDEX(Parâmetros!$B$39:$B$48,MATCH($E26,Parâmetros!$A$39:$A$48,0)),99),IFERROR(INDEX(Cadastro!$F$5:$F$148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$148,$AB26),"")="",0,IF(IFERROR(INDEX(Cadastro!$F$5:$F$148,$AB26),"")&gt;IFERROR(INDEX(Parâmetros!$B$39:$B$48,MATCH($E26,Parâmetros!$A$39:$A$48,0)),99),IFERROR(INDEX(Cadastro!$F$5:$F$148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registro"),IF(AND($AB26&lt;&gt;$AB25,IFERROR(INDEX(Cadastro!$F$5:$F$148,$AB26),"")=""),"Indeterminado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IFERROR(MATCH($A26&amp;"|"&amp;TEXT(_xlfn.MAXIFS(Cadastro!$E$5:$E$148,Cadastro!$A$5:$A$148,$A26,Cadastro!$E$5:$E$148,"&lt;="&amp;$F26),"yyyymmdd"),Cadastro!$I$5:$I$148,0),"")</f>
        <v>85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IFERROR(INDEX(Cadastro!$C$5:$C$148,$AB27),"NÃO INFORMADO")</f>
        <v>INS</v>
      </c>
      <c r="D27" s="17" t="str">
        <f>IFERROR(INDEX(Cadastro!$D$5:$D$148,$AB27),"")</f>
        <v>6x1</v>
      </c>
      <c r="E27" s="17" t="str">
        <f>IFERROR(INDEX(Cadastro!$G$5:$G$148,$AB27),"")</f>
        <v>6x1</v>
      </c>
      <c r="F27" s="29">
        <v>46290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'[Apontamento_Mes_Setembro Atualizado.xlsx]Base Diária'!$V$221folga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$148,$AB27),"")="",IF($L27&gt;0,1,0),IF(IFERROR(INDEX(Cadastro!$F$5:$F$148,$AB27),"")&lt;=IFERROR(INDEX(Parâmetros!$B$39:$B$48,MATCH($E27,Parâmetros!$A$39:$A$48,0)),99),IFERROR(INDEX(Cadastro!$F$5:$F$148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$148,$AB27),"")="",0,IF(IFERROR(INDEX(Cadastro!$F$5:$F$148,$AB27),"")&gt;IFERROR(INDEX(Parâmetros!$B$39:$B$48,MATCH($E27,Parâmetros!$A$39:$A$48,0)),99),IFERROR(INDEX(Cadastro!$F$5:$F$148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registro"),IF(AND($AB27&lt;&gt;$AB26,IFERROR(INDEX(Cadastro!$F$5:$F$148,$AB27),"")=""),"Indeterminado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IFERROR(MATCH($A27&amp;"|"&amp;TEXT(_xlfn.MAXIFS(Cadastro!$E$5:$E$148,Cadastro!$A$5:$A$148,$A27,Cadastro!$E$5:$E$148,"&lt;="&amp;$F27),"yyyymmdd"),Cadastro!$I$5:$I$148,0),"")</f>
        <v>85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IFERROR(INDEX(Cadastro!$C$5:$C$148,$AB28),"NÃO INFORMADO")</f>
        <v>INS</v>
      </c>
      <c r="D28" s="17" t="str">
        <f>IFERROR(INDEX(Cadastro!$D$5:$D$148,$AB28),"")</f>
        <v>6x1</v>
      </c>
      <c r="E28" s="17" t="str">
        <f>IFERROR(INDEX(Cadastro!$G$5:$G$148,$AB28),"")</f>
        <v>6x1</v>
      </c>
      <c r="F28" s="29">
        <v>46291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Folga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'[Apontamento_Mes_Setembro Atualizado.xlsx]Base Diária'!$V$221folga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Folga de fim de semana · sem apontamento no sábado nem no domingo</v>
      </c>
      <c r="W28" s="34" t="str">
        <f>IF(OR(OR($D28="6x1",$D28="FF 6x1"),$D28="5x2"),"",IF($AB28&lt;&gt;$AB27,IF(IFERROR(INDEX(Cadastro!$F$5:$F$148,$AB28),"")="",IF($L28&gt;0,1,0),IF(IFERROR(INDEX(Cadastro!$F$5:$F$148,$AB28),"")&lt;=IFERROR(INDEX(Parâmetros!$B$39:$B$48,MATCH($E28,Parâmetros!$A$39:$A$48,0)),99),IFERROR(INDEX(Cadastro!$F$5:$F$148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$148,$AB28),"")="",0,IF(IFERROR(INDEX(Cadastro!$F$5:$F$148,$AB28),"")&gt;IFERROR(INDEX(Parâmetros!$B$39:$B$48,MATCH($E28,Parâmetros!$A$39:$A$48,0)),99),IFERROR(INDEX(Cadastro!$F$5:$F$148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registro"),IF(AND($AB28&lt;&gt;$AB27,IFERROR(INDEX(Cadastro!$F$5:$F$148,$AB28),"")=""),"Indeterminado (início da série)",IF($X28&gt;0,"Folga","Falta de registro"))))))))</f>
        <v>Folga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IFERROR(MATCH($A28&amp;"|"&amp;TEXT(_xlfn.MAXIFS(Cadastro!$E$5:$E$148,Cadastro!$A$5:$A$148,$A28,Cadastro!$E$5:$E$148,"&lt;="&amp;$F28),"yyyymmdd"),Cadastro!$I$5:$I$148,0),"")</f>
        <v>85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IFERROR(INDEX(Cadastro!$C$5:$C$148,$AB29),"NÃO INFORMADO")</f>
        <v>INS</v>
      </c>
      <c r="D29" s="17" t="str">
        <f>IFERROR(INDEX(Cadastro!$D$5:$D$148,$AB29),"")</f>
        <v>6x1</v>
      </c>
      <c r="E29" s="17" t="str">
        <f>IFERROR(INDEX(Cadastro!$G$5:$G$148,$AB29),"")</f>
        <v>6x1</v>
      </c>
      <c r="F29" s="29">
        <v>46292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Folga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'[Apontamento_Mes_Setembro Atualizado.xlsx]Base Diária'!$V$221folga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Folga de fim de semana · sem apontamento no sábado nem no domingo</v>
      </c>
      <c r="W29" s="34" t="str">
        <f>IF(OR(OR($D29="6x1",$D29="FF 6x1"),$D29="5x2"),"",IF($AB29&lt;&gt;$AB28,IF(IFERROR(INDEX(Cadastro!$F$5:$F$148,$AB29),"")="",IF($L29&gt;0,1,0),IF(IFERROR(INDEX(Cadastro!$F$5:$F$148,$AB29),"")&lt;=IFERROR(INDEX(Parâmetros!$B$39:$B$48,MATCH($E29,Parâmetros!$A$39:$A$48,0)),99),IFERROR(INDEX(Cadastro!$F$5:$F$148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$148,$AB29),"")="",0,IF(IFERROR(INDEX(Cadastro!$F$5:$F$148,$AB29),"")&gt;IFERROR(INDEX(Parâmetros!$B$39:$B$48,MATCH($E29,Parâmetros!$A$39:$A$48,0)),99),IFERROR(INDEX(Cadastro!$F$5:$F$148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registro"),IF(AND($AB29&lt;&gt;$AB28,IFERROR(INDEX(Cadastro!$F$5:$F$148,$AB29),"")=""),"Indeterminado (início da série)",IF($X29&gt;0,"Folga","Falta de registro"))))))))</f>
        <v>Folga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IFERROR(MATCH($A29&amp;"|"&amp;TEXT(_xlfn.MAXIFS(Cadastro!$E$5:$E$148,Cadastro!$A$5:$A$148,$A29,Cadastro!$E$5:$E$148,"&lt;="&amp;$F29),"yyyymmdd"),Cadastro!$I$5:$I$148,0),"")</f>
        <v>85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IFERROR(INDEX(Cadastro!$C$5:$C$148,$AB30),"NÃO INFORMADO")</f>
        <v>INS</v>
      </c>
      <c r="D30" s="17" t="str">
        <f>IFERROR(INDEX(Cadastro!$D$5:$D$148,$AB30),"")</f>
        <v>6x1</v>
      </c>
      <c r="E30" s="17" t="str">
        <f>IFERROR(INDEX(Cadastro!$G$5:$G$148,$AB30),"")</f>
        <v>6x1</v>
      </c>
      <c r="F30" s="29">
        <v>46293</v>
      </c>
      <c r="G30" s="32" t="str">
        <f t="shared" si="0"/>
        <v>seg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0</v>
      </c>
      <c r="M30" s="30">
        <f>IFERROR(INDEX(Parâmetros!$E$6:$E$11,MATCH($K30,Parâmetros!$A$6:$A$11,0)),"")</f>
        <v>8.8000000000000007</v>
      </c>
      <c r="N30" s="33">
        <f t="shared" si="1"/>
        <v>0</v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Fora da apuração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'[Apontamento_Mes_Setembro Atualizado.xlsx]Base Diária'!$V$221folga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FALTA DE REGISTRO · dia útil da escala 6x1</v>
      </c>
      <c r="W30" s="34" t="str">
        <f>IF(OR(OR($D30="6x1",$D30="FF 6x1"),$D30="5x2"),"",IF($AB30&lt;&gt;$AB29,IF(IFERROR(INDEX(Cadastro!$F$5:$F$148,$AB30),"")="",IF($L30&gt;0,1,0),IF(IFERROR(INDEX(Cadastro!$F$5:$F$148,$AB30),"")&lt;=IFERROR(INDEX(Parâmetros!$B$39:$B$48,MATCH($E30,Parâmetros!$A$39:$A$48,0)),99),IFERROR(INDEX(Cadastro!$F$5:$F$148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$148,$AB30),"")="",0,IF(IFERROR(INDEX(Cadastro!$F$5:$F$148,$AB30),"")&gt;IFERROR(INDEX(Parâmetros!$B$39:$B$48,MATCH($E30,Parâmetros!$A$39:$A$48,0)),99),IFERROR(INDEX(Cadastro!$F$5:$F$148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registro"),IF(AND($AB30&lt;&gt;$AB29,IFERROR(INDEX(Cadastro!$F$5:$F$148,$AB30),"")=""),"Indeterminado (início da série)",IF($X30&gt;0,"Folga","Falta de registro"))))))))</f>
        <v>Falta de registro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IFERROR(MATCH($A30&amp;"|"&amp;TEXT(_xlfn.MAXIFS(Cadastro!$E$5:$E$148,Cadastro!$A$5:$A$148,$A30,Cadastro!$E$5:$E$148,"&lt;="&amp;$F30),"yyyymmdd"),Cadastro!$I$5:$I$148,0),"")</f>
        <v>85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IFERROR(INDEX(Cadastro!$C$5:$C$148,$AB31),"NÃO INFORMADO")</f>
        <v>INS</v>
      </c>
      <c r="D31" s="17" t="str">
        <f>IFERROR(INDEX(Cadastro!$D$5:$D$148,$AB31),"")</f>
        <v>6x1</v>
      </c>
      <c r="E31" s="17" t="str">
        <f>IFERROR(INDEX(Cadastro!$G$5:$G$148,$AB31),"")</f>
        <v>6x1</v>
      </c>
      <c r="F31" s="29">
        <v>46294</v>
      </c>
      <c r="G31" s="32" t="str">
        <f t="shared" si="0"/>
        <v>ter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0</v>
      </c>
      <c r="M31" s="30">
        <f>IFERROR(INDEX(Parâmetros!$E$6:$E$11,MATCH($K31,Parâmetros!$A$6:$A$11,0)),"")</f>
        <v>8.8000000000000007</v>
      </c>
      <c r="N31" s="33">
        <f t="shared" si="1"/>
        <v>0</v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Fora da apuração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'[Apontamento_Mes_Setembro Atualizado.xlsx]Base Diária'!$V$221folga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FALTA DE REGISTRO · dia útil da escala 6x1</v>
      </c>
      <c r="W31" s="34" t="str">
        <f>IF(OR(OR($D31="6x1",$D31="FF 6x1"),$D31="5x2"),"",IF($AB31&lt;&gt;$AB30,IF(IFERROR(INDEX(Cadastro!$F$5:$F$148,$AB31),"")="",IF($L31&gt;0,1,0),IF(IFERROR(INDEX(Cadastro!$F$5:$F$148,$AB31),"")&lt;=IFERROR(INDEX(Parâmetros!$B$39:$B$48,MATCH($E31,Parâmetros!$A$39:$A$48,0)),99),IFERROR(INDEX(Cadastro!$F$5:$F$148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$148,$AB31),"")="",0,IF(IFERROR(INDEX(Cadastro!$F$5:$F$148,$AB31),"")&gt;IFERROR(INDEX(Parâmetros!$B$39:$B$48,MATCH($E31,Parâmetros!$A$39:$A$48,0)),99),IFERROR(INDEX(Cadastro!$F$5:$F$148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registro"),IF(AND($AB31&lt;&gt;$AB30,IFERROR(INDEX(Cadastro!$F$5:$F$148,$AB31),"")=""),"Indeterminado (início da série)",IF($X31&gt;0,"Folga","Falta de registro"))))))))</f>
        <v>Falta de registro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IFERROR(MATCH($A31&amp;"|"&amp;TEXT(_xlfn.MAXIFS(Cadastro!$E$5:$E$148,Cadastro!$A$5:$A$148,$A31,Cadastro!$E$5:$E$148,"&lt;="&amp;$F31),"yyyymmdd"),Cadastro!$I$5:$I$148,0),"")</f>
        <v>85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IFERROR(INDEX(Cadastro!$C$5:$C$148,$AB32),"NÃO INFORMADO")</f>
        <v>INS</v>
      </c>
      <c r="D32" s="17" t="str">
        <f>IFERROR(INDEX(Cadastro!$D$5:$D$148,$AB32),"")</f>
        <v>6x1</v>
      </c>
      <c r="E32" s="17" t="str">
        <f>IFERROR(INDEX(Cadastro!$G$5:$G$148,$AB32),"")</f>
        <v>6x1</v>
      </c>
      <c r="F32" s="29">
        <v>46295</v>
      </c>
      <c r="G32" s="32" t="str">
        <f t="shared" si="0"/>
        <v>qua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'[Apontamento_Mes_Setembro Atualizado.xlsx]Base Diária'!$V$221folga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$148,$AB32),"")="",IF($L32&gt;0,1,0),IF(IFERROR(INDEX(Cadastro!$F$5:$F$148,$AB32),"")&lt;=IFERROR(INDEX(Parâmetros!$B$39:$B$48,MATCH($E32,Parâmetros!$A$39:$A$48,0)),99),IFERROR(INDEX(Cadastro!$F$5:$F$148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$148,$AB32),"")="",0,IF(IFERROR(INDEX(Cadastro!$F$5:$F$148,$AB32),"")&gt;IFERROR(INDEX(Parâmetros!$B$39:$B$48,MATCH($E32,Parâmetros!$A$39:$A$48,0)),99),IFERROR(INDEX(Cadastro!$F$5:$F$148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registro"),IF(AND($AB32&lt;&gt;$AB31,IFERROR(INDEX(Cadastro!$F$5:$F$148,$AB32),"")=""),"Indeterminado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IF(OR($L32&gt;0,$F32&gt;Parâmetros!$E$14),0,IF(OR($A32&lt;&gt;$A37,$F37&gt;Parâmetros!$E$14),1,N($AA37)+1))</f>
        <v>0</v>
      </c>
      <c r="AB32" s="31">
        <f>IFERROR(MATCH($A32&amp;"|"&amp;TEXT(_xlfn.MAXIFS(Cadastro!$E$5:$E$148,Cadastro!$A$5:$A$148,$A32,Cadastro!$E$5:$E$148,"&lt;="&amp;$F32),"yyyymmdd"),Cadastro!$I$5:$I$148,0),"")</f>
        <v>85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>
        <v>9218</v>
      </c>
      <c r="B33" s="17" t="s">
        <v>157</v>
      </c>
      <c r="C33" s="17" t="str">
        <f>IFERROR(INDEX(Cadastro!$C$5:$C$148,$AB33),"NÃO INFORMADO")</f>
        <v>INS</v>
      </c>
      <c r="D33" s="17" t="str">
        <f>IFERROR(INDEX(Cadastro!$D$5:$D$148,$AB33),"")</f>
        <v>6x1</v>
      </c>
      <c r="E33" s="17" t="str">
        <f>IFERROR(INDEX(Cadastro!$G$5:$G$148,$AB33),"")</f>
        <v>6x1</v>
      </c>
      <c r="F33" s="29">
        <v>46296</v>
      </c>
      <c r="G33" s="32" t="str">
        <f t="shared" si="0"/>
        <v>qui</v>
      </c>
      <c r="H33" s="31" t="str">
        <f>IF($L33=0,"",_xlfn.MINIFS(Dados!$Q:$Q,Dados!$A:$A,$A33,Dados!$S:$S,$F33))</f>
        <v/>
      </c>
      <c r="I33" s="31" t="str">
        <f>IF($H33="","",_xlfn.MAXIFS(Dados!$R:$R,Dados!$A:$A,$A33,Dados!$S:$S,$F33))</f>
        <v/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0</v>
      </c>
      <c r="M33" s="30">
        <f>IFERROR(INDEX(Parâmetros!$E$6:$E$11,MATCH($K33,Parâmetros!$A$6:$A$11,0)),"")</f>
        <v>8.8000000000000007</v>
      </c>
      <c r="N33" s="33">
        <f t="shared" si="1"/>
        <v>0</v>
      </c>
      <c r="O33" s="33">
        <f>Parâmetros!$E$13</f>
        <v>0.8</v>
      </c>
      <c r="P33" s="32" t="str">
        <f>IF(OR($M33="",$F33&gt;Parâmetros!$E$14),"Não","Sim")</f>
        <v>Não</v>
      </c>
      <c r="Q33" s="32" t="str">
        <f t="shared" si="2"/>
        <v/>
      </c>
      <c r="R33" s="32" t="str">
        <f t="shared" si="3"/>
        <v/>
      </c>
      <c r="S33" s="30" t="str">
        <f t="shared" si="4"/>
        <v/>
      </c>
      <c r="T33" s="32" t="str">
        <f>IF($Q33&lt;&gt;"Sim","",IF($N33&gt;Parâmetros!$E$15,"Sim","Não"))</f>
        <v/>
      </c>
      <c r="U33" s="17" t="str">
        <f t="shared" si="5"/>
        <v>Fora da apuração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'[Apontamento_Mes_Setembro Atualizado.xlsx]Base Diária'!$V$221folga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FALTA DE REGISTRO · dia útil da escala 6x1</v>
      </c>
      <c r="W33" s="34" t="str">
        <f>IF(OR(OR($D33="6x1",$D33="FF 6x1"),$D33="5x2"),"",IF($AB33&lt;&gt;$AB32,IF(IFERROR(INDEX(Cadastro!$F$5:$F$148,$AB33),"")="",IF($L33&gt;0,1,0),IF(IFERROR(INDEX(Cadastro!$F$5:$F$148,$AB33),"")&lt;=IFERROR(INDEX(Parâmetros!$B$39:$B$48,MATCH($E33,Parâmetros!$A$39:$A$48,0)),99),IFERROR(INDEX(Cadastro!$F$5:$F$148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$148,$AB33),"")="",0,IF(IFERROR(INDEX(Cadastro!$F$5:$F$148,$AB33),"")&gt;IFERROR(INDEX(Parâmetros!$B$39:$B$48,MATCH($E33,Parâmetros!$A$39:$A$48,0)),99),IFERROR(INDEX(Cadastro!$F$5:$F$148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registro"),IF(AND($AB33&lt;&gt;$AB32,IFERROR(INDEX(Cadastro!$F$5:$F$148,$AB33),"")=""),"Indeterminado (início da série)",IF($X33&gt;0,"Folga","Falta de registro"))))))))</f>
        <v>Falta de registro</v>
      </c>
      <c r="Z33" s="34">
        <f>IF(OR($L33&gt;0,$F33&gt;Parâmetros!$E$14),0,IF($A33&lt;&gt;$A32,1,N($Z32)+1))</f>
        <v>0</v>
      </c>
      <c r="AA33" s="34">
        <f>IF(OR($L33&gt;0,$F33&gt;Parâmetros!$E$14),0,IF(OR($A33&lt;&gt;$A38,$F38&gt;Parâmetros!$E$14),1,N($AA38)+1))</f>
        <v>0</v>
      </c>
      <c r="AB33" s="31">
        <f>IFERROR(MATCH($A33&amp;"|"&amp;TEXT(_xlfn.MAXIFS(Cadastro!$E$5:$E$148,Cadastro!$A$5:$A$148,$A33,Cadastro!$E$5:$E$148,"&lt;="&amp;$F33),"yyyymmdd"),Cadastro!$I$5:$I$148,0),"")</f>
        <v>85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hidden="1" customHeight="1" x14ac:dyDescent="0.25">
      <c r="A34" s="31">
        <v>9218</v>
      </c>
      <c r="B34" s="17" t="s">
        <v>157</v>
      </c>
      <c r="C34" s="17" t="str">
        <f>IFERROR(INDEX(Cadastro!$C$5:$C$148,$AB34),"NÃO INFORMADO")</f>
        <v>INS</v>
      </c>
      <c r="D34" s="17" t="str">
        <f>IFERROR(INDEX(Cadastro!$D$5:$D$148,$AB34),"")</f>
        <v>6x1</v>
      </c>
      <c r="E34" s="17" t="str">
        <f>IFERROR(INDEX(Cadastro!$G$5:$G$148,$AB34),"")</f>
        <v>6x1</v>
      </c>
      <c r="F34" s="29">
        <v>46297</v>
      </c>
      <c r="G34" s="32" t="str">
        <f t="shared" si="0"/>
        <v>sex</v>
      </c>
      <c r="H34" s="31" t="str">
        <f>IF($L34=0,"",_xlfn.MINIFS(Dados!$Q:$Q,Dados!$A:$A,$A34,Dados!$S:$S,$F34))</f>
        <v/>
      </c>
      <c r="I34" s="31" t="str">
        <f>IF($H34="","",_xlfn.MAXIFS(Dados!$R:$R,Dados!$A:$A,$A34,Dados!$S:$S,$F34))</f>
        <v/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0</v>
      </c>
      <c r="M34" s="30">
        <f>IFERROR(INDEX(Parâmetros!$E$6:$E$11,MATCH($K34,Parâmetros!$A$6:$A$11,0)),"")</f>
        <v>8.8000000000000007</v>
      </c>
      <c r="N34" s="33">
        <f t="shared" si="1"/>
        <v>0</v>
      </c>
      <c r="O34" s="33">
        <f>Parâmetros!$E$13</f>
        <v>0.8</v>
      </c>
      <c r="P34" s="32" t="str">
        <f>IF(OR($M34="",$F34&gt;Parâmetros!$E$14),"Não","Sim")</f>
        <v>Não</v>
      </c>
      <c r="Q34" s="32" t="str">
        <f t="shared" si="2"/>
        <v/>
      </c>
      <c r="R34" s="32" t="str">
        <f t="shared" si="3"/>
        <v/>
      </c>
      <c r="S34" s="30" t="str">
        <f t="shared" si="4"/>
        <v/>
      </c>
      <c r="T34" s="32" t="str">
        <f>IF($Q34&lt;&gt;"Sim","",IF($N34&gt;Parâmetros!$E$15,"Sim","Não"))</f>
        <v/>
      </c>
      <c r="U34" s="17" t="str">
        <f t="shared" si="5"/>
        <v>Fora da apuração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'[Apontamento_Mes_Setembro Atualizado.xlsx]Base Diária'!$V$221folga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FALTA DE REGISTRO · dia útil da escala 6x1</v>
      </c>
      <c r="W34" s="34" t="str">
        <f>IF(OR(OR($D34="6x1",$D34="FF 6x1"),$D34="5x2"),"",IF($AB34&lt;&gt;$AB33,IF(IFERROR(INDEX(Cadastro!$F$5:$F$148,$AB34),"")="",IF($L34&gt;0,1,0),IF(IFERROR(INDEX(Cadastro!$F$5:$F$148,$AB34),"")&lt;=IFERROR(INDEX(Parâmetros!$B$39:$B$48,MATCH($E34,Parâmetros!$A$39:$A$48,0)),99),IFERROR(INDEX(Cadastro!$F$5:$F$148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$148,$AB34),"")="",0,IF(IFERROR(INDEX(Cadastro!$F$5:$F$148,$AB34),"")&gt;IFERROR(INDEX(Parâmetros!$B$39:$B$48,MATCH($E34,Parâmetros!$A$39:$A$48,0)),99),IFERROR(INDEX(Cadastro!$F$5:$F$148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registro"),IF(AND($AB34&lt;&gt;$AB33,IFERROR(INDEX(Cadastro!$F$5:$F$148,$AB34),"")=""),"Indeterminado (início da série)",IF($X34&gt;0,"Folga","Falta de registro"))))))))</f>
        <v>Falta de registro</v>
      </c>
      <c r="Z34" s="34">
        <f>IF(OR($L34&gt;0,$F34&gt;Parâmetros!$E$14),0,IF($A34&lt;&gt;$A33,1,N($Z33)+1))</f>
        <v>0</v>
      </c>
      <c r="AA34" s="34">
        <f>IF(OR($L34&gt;0,$F34&gt;Parâmetros!$E$14),0,IF(OR($A34&lt;&gt;$A39,$F39&gt;Parâmetros!$E$14),1,N($AA39)+1))</f>
        <v>0</v>
      </c>
      <c r="AB34" s="31">
        <f>IFERROR(MATCH($A34&amp;"|"&amp;TEXT(_xlfn.MAXIFS(Cadastro!$E$5:$E$148,Cadastro!$A$5:$A$148,$A34,Cadastro!$E$5:$E$148,"&lt;="&amp;$F34),"yyyymmdd"),Cadastro!$I$5:$I$148,0),"")</f>
        <v>85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hidden="1" customHeight="1" x14ac:dyDescent="0.25">
      <c r="A35" s="31">
        <v>9218</v>
      </c>
      <c r="B35" s="17" t="s">
        <v>157</v>
      </c>
      <c r="C35" s="17" t="str">
        <f>IFERROR(INDEX(Cadastro!$C$5:$C$148,$AB35),"NÃO INFORMADO")</f>
        <v>INS</v>
      </c>
      <c r="D35" s="17" t="str">
        <f>IFERROR(INDEX(Cadastro!$D$5:$D$148,$AB35),"")</f>
        <v>6x1</v>
      </c>
      <c r="E35" s="17" t="str">
        <f>IFERROR(INDEX(Cadastro!$G$5:$G$148,$AB35),"")</f>
        <v>6x1</v>
      </c>
      <c r="F35" s="29">
        <v>46298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'[Apontamento_Mes_Setembro Atualizado.xlsx]Base Diária'!$V$221folga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$148,$AB35),"")="",IF($L35&gt;0,1,0),IF(IFERROR(INDEX(Cadastro!$F$5:$F$148,$AB35),"")&lt;=IFERROR(INDEX(Parâmetros!$B$39:$B$48,MATCH($E35,Parâmetros!$A$39:$A$48,0)),99),IFERROR(INDEX(Cadastro!$F$5:$F$148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$148,$AB35),"")="",0,IF(IFERROR(INDEX(Cadastro!$F$5:$F$148,$AB35),"")&gt;IFERROR(INDEX(Parâmetros!$B$39:$B$48,MATCH($E35,Parâmetros!$A$39:$A$48,0)),99),IFERROR(INDEX(Cadastro!$F$5:$F$148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registro"),IF(AND($AB35&lt;&gt;$AB34,IFERROR(INDEX(Cadastro!$F$5:$F$148,$AB35),"")=""),"Indeterminado (início da série)",IF($X35&gt;0,"Folga","Falta de registro"))))))))</f>
        <v>Folga</v>
      </c>
      <c r="Z35" s="34">
        <f>IF(OR($L35&gt;0,$F35&gt;Parâmetros!$E$14),0,IF($A35&lt;&gt;$A34,1,N($Z34)+1))</f>
        <v>0</v>
      </c>
      <c r="AA35" s="34">
        <f>IF(OR($L35&gt;0,$F35&gt;Parâmetros!$E$14),0,IF(OR($A35&lt;&gt;$A40,$F40&gt;Parâmetros!$E$14),1,N($AA40)+1))</f>
        <v>0</v>
      </c>
      <c r="AB35" s="31">
        <f>IFERROR(MATCH($A35&amp;"|"&amp;TEXT(_xlfn.MAXIFS(Cadastro!$E$5:$E$148,Cadastro!$A$5:$A$148,$A35,Cadastro!$E$5:$E$148,"&lt;="&amp;$F35),"yyyymmdd"),Cadastro!$I$5:$I$148,0),"")</f>
        <v>85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9218</v>
      </c>
      <c r="B36" s="17" t="s">
        <v>157</v>
      </c>
      <c r="C36" s="17" t="str">
        <f>IFERROR(INDEX(Cadastro!$C$5:$C$148,$AB36),"NÃO INFORMADO")</f>
        <v>INS</v>
      </c>
      <c r="D36" s="17" t="str">
        <f>IFERROR(INDEX(Cadastro!$D$5:$D$148,$AB36),"")</f>
        <v>6x1</v>
      </c>
      <c r="E36" s="17" t="str">
        <f>IFERROR(INDEX(Cadastro!$G$5:$G$148,$AB36),"")</f>
        <v>6x1</v>
      </c>
      <c r="F36" s="29">
        <v>46299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'[Apontamento_Mes_Setembro Atualizado.xlsx]Base Diária'!$V$221folga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$148,$AB36),"")="",IF($L36&gt;0,1,0),IF(IFERROR(INDEX(Cadastro!$F$5:$F$148,$AB36),"")&lt;=IFERROR(INDEX(Parâmetros!$B$39:$B$48,MATCH($E36,Parâmetros!$A$39:$A$48,0)),99),IFERROR(INDEX(Cadastro!$F$5:$F$148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$148,$AB36),"")="",0,IF(IFERROR(INDEX(Cadastro!$F$5:$F$148,$AB36),"")&gt;IFERROR(INDEX(Parâmetros!$B$39:$B$48,MATCH($E36,Parâmetros!$A$39:$A$48,0)),99),IFERROR(INDEX(Cadastro!$F$5:$F$148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registro"),IF(AND($AB36&lt;&gt;$AB35,IFERROR(INDEX(Cadastro!$F$5:$F$148,$AB36),"")=""),"Indeterminado (início da série)",IF($X36&gt;0,"Folga","Falta de registro"))))))))</f>
        <v>Folga</v>
      </c>
      <c r="Z36" s="34">
        <f>IF(OR($L36&gt;0,$F36&gt;Parâmetros!$E$14),0,IF($A36&lt;&gt;$A35,1,N($Z35)+1))</f>
        <v>0</v>
      </c>
      <c r="AA36" s="34">
        <f>IF(OR($L36&gt;0,$F36&gt;Parâmetros!$E$14),0,IF(OR($A36&lt;&gt;$A41,$F41&gt;Parâmetros!$E$14),1,N($AA41)+1))</f>
        <v>0</v>
      </c>
      <c r="AB36" s="31">
        <f>IFERROR(MATCH($A36&amp;"|"&amp;TEXT(_xlfn.MAXIFS(Cadastro!$E$5:$E$148,Cadastro!$A$5:$A$148,$A36,Cadastro!$E$5:$E$148,"&lt;="&amp;$F36),"yyyymmdd"),Cadastro!$I$5:$I$148,0),"")</f>
        <v>85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9218</v>
      </c>
      <c r="B37" s="17" t="s">
        <v>157</v>
      </c>
      <c r="C37" s="17" t="str">
        <f>IFERROR(INDEX(Cadastro!$C$5:$C$148,$AB37),"NÃO INFORMADO")</f>
        <v>INS</v>
      </c>
      <c r="D37" s="17" t="str">
        <f>IFERROR(INDEX(Cadastro!$D$5:$D$148,$AB37),"")</f>
        <v>6x1</v>
      </c>
      <c r="E37" s="17" t="str">
        <f>IFERROR(INDEX(Cadastro!$G$5:$G$148,$AB37),"")</f>
        <v>6x1</v>
      </c>
      <c r="F37" s="29">
        <v>46300</v>
      </c>
      <c r="G37" s="32" t="str">
        <f t="shared" si="0"/>
        <v>seg</v>
      </c>
      <c r="H37" s="31" t="str">
        <f>IF($L37=0,"",_xlfn.MINIFS(Dados!$Q:$Q,Dados!$A:$A,$A37,Dados!$S:$S,$F37))</f>
        <v/>
      </c>
      <c r="I37" s="31" t="str">
        <f>IF($H37="","",_xlfn.MAXIFS(Dados!$R:$R,Dados!$A:$A,$A37,Dados!$S:$S,$F37))</f>
        <v/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0</v>
      </c>
      <c r="M37" s="30">
        <f>IFERROR(INDEX(Parâmetros!$E$6:$E$11,MATCH($K37,Parâmetros!$A$6:$A$11,0)),"")</f>
        <v>8.8000000000000007</v>
      </c>
      <c r="N37" s="33">
        <f t="shared" si="1"/>
        <v>0</v>
      </c>
      <c r="O37" s="33">
        <f>Parâmetros!$E$13</f>
        <v>0.8</v>
      </c>
      <c r="P37" s="32" t="str">
        <f>IF(OR($M37="",$F37&gt;Parâmetros!$E$14),"Não","Sim")</f>
        <v>Não</v>
      </c>
      <c r="Q37" s="32" t="str">
        <f t="shared" si="2"/>
        <v/>
      </c>
      <c r="R37" s="32" t="str">
        <f t="shared" si="3"/>
        <v/>
      </c>
      <c r="S37" s="30" t="str">
        <f t="shared" si="4"/>
        <v/>
      </c>
      <c r="T37" s="32" t="str">
        <f>IF($Q37&lt;&gt;"Sim","",IF($N37&gt;Parâmetros!$E$15,"Sim","Não"))</f>
        <v/>
      </c>
      <c r="U37" s="17" t="str">
        <f t="shared" si="5"/>
        <v>Fora da apuração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'[Apontamento_Mes_Setembro Atualizado.xlsx]Base Diária'!$V$221folga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FALTA DE REGISTRO · dia útil da escala 6x1</v>
      </c>
      <c r="W37" s="34" t="str">
        <f>IF(OR(OR($D37="6x1",$D37="FF 6x1"),$D37="5x2"),"",IF($AB37&lt;&gt;$AB36,IF(IFERROR(INDEX(Cadastro!$F$5:$F$148,$AB37),"")="",IF($L37&gt;0,1,0),IF(IFERROR(INDEX(Cadastro!$F$5:$F$148,$AB37),"")&lt;=IFERROR(INDEX(Parâmetros!$B$39:$B$48,MATCH($E37,Parâmetros!$A$39:$A$48,0)),99),IFERROR(INDEX(Cadastro!$F$5:$F$148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$148,$AB37),"")="",0,IF(IFERROR(INDEX(Cadastro!$F$5:$F$148,$AB37),"")&gt;IFERROR(INDEX(Parâmetros!$B$39:$B$48,MATCH($E37,Parâmetros!$A$39:$A$48,0)),99),IFERROR(INDEX(Cadastro!$F$5:$F$148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registro"),IF(AND($AB37&lt;&gt;$AB36,IFERROR(INDEX(Cadastro!$F$5:$F$148,$AB37),"")=""),"Indeterminado (início da série)",IF($X37&gt;0,"Folga","Falta de registro"))))))))</f>
        <v>Falta de registro</v>
      </c>
      <c r="Z37" s="34">
        <f>IF(OR($L37&gt;0,$F37&gt;Parâmetros!$E$14),0,IF($A37&lt;&gt;$A36,1,N($Z36)+1))</f>
        <v>0</v>
      </c>
      <c r="AA37" s="34">
        <f>IF(OR($L37&gt;0,$F37&gt;Parâmetros!$E$14),0,IF(OR($A37&lt;&gt;$A42,$F42&gt;Parâmetros!$E$14),1,N($AA42)+1))</f>
        <v>0</v>
      </c>
      <c r="AB37" s="31">
        <f>IFERROR(MATCH($A37&amp;"|"&amp;TEXT(_xlfn.MAXIFS(Cadastro!$E$5:$E$148,Cadastro!$A$5:$A$148,$A37,Cadastro!$E$5:$E$148,"&lt;="&amp;$F37),"yyyymmdd"),Cadastro!$I$5:$I$148,0),"")</f>
        <v>85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IFERROR(INDEX(Cadastro!$C$5:$C$148,$AB38),"NÃO INFORMADO")</f>
        <v>CAL</v>
      </c>
      <c r="D38" s="17" t="str">
        <f>IFERROR(INDEX(Cadastro!$D$5:$D$148,$AB38),"")</f>
        <v>6x1</v>
      </c>
      <c r="E38" s="17" t="str">
        <f>IFERROR(INDEX(Cadastro!$G$5:$G$148,$AB38),"")</f>
        <v>6x1</v>
      </c>
      <c r="F38" s="29">
        <v>46265</v>
      </c>
      <c r="G38" s="32" t="str">
        <f t="shared" ref="G38:G73" si="6">CHOOSE(WEEKDAY($F38,1),"dom","seg","ter","qua","qui","sex","sáb")</f>
        <v>seg</v>
      </c>
      <c r="H38" s="31">
        <f>IF($L38=0,"",_xlfn.MINIFS(Dados!$Q:$Q,Dados!$A:$A,$A38,Dados!$S:$S,$F38))</f>
        <v>423</v>
      </c>
      <c r="I38" s="31">
        <f>IF($H38="","",_xlfn.MAXIFS(Dados!$R:$R,Dados!$A:$A,$A38,Dados!$S:$S,$F38))</f>
        <v>992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8.240000000000002</v>
      </c>
      <c r="M38" s="30">
        <f>IFERROR(INDEX(Parâmetros!$E$6:$E$11,MATCH($K38,Parâmetros!$A$6:$A$11,0)),"")</f>
        <v>8.8000000000000007</v>
      </c>
      <c r="N38" s="33">
        <f t="shared" ref="N38:N73" si="7">IFERROR($L38/$M38,"")</f>
        <v>0.93636363636363651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ref="Q38:Q73" si="8">IF($P38="Não","",IF($L38&gt;0,"Sim","Não"))</f>
        <v>Sim</v>
      </c>
      <c r="R38" s="32" t="str">
        <f t="shared" ref="R38:R73" si="9">IF($Q38&lt;&gt;"Sim","",IF($N38&gt;=$O38,"Sim","Não"))</f>
        <v>Sim</v>
      </c>
      <c r="S38" s="30">
        <f t="shared" ref="S38:S73" si="10">IF($Q38&lt;&gt;"Sim","",MAX(0,$M38*$O38-$L38))</f>
        <v>0</v>
      </c>
      <c r="T38" s="32" t="str">
        <f>IF($Q38&lt;&gt;"Sim","",IF($N38&gt;Parâmetros!$E$15,"Sim","Não"))</f>
        <v>Não</v>
      </c>
      <c r="U38" s="17" t="str">
        <f t="shared" ref="U38:U73" si="11">IF($AC38&lt;&gt;"",$AC38,IF($P38="Não",IF($Y38="Folga","Folga",IF(LEFT($Y38,6)="Férias","Férias / afastamento",IF($Y38="Indeterminado (início da série)","Início da série","Fora da apuração"))),IF($Q38="Não","Falta de registro",IF($R38="Sim","Na meta","Abaixo da meta"))))</f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'[Apontamento_Mes_Setembro Atualizado.xlsx]Base Diária'!$V$221folga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$148,$AB38),"")="",IF($L38&gt;0,1,0),IF(IFERROR(INDEX(Cadastro!$F$5:$F$148,$AB38),"")&lt;=IFERROR(INDEX(Parâmetros!$B$39:$B$48,MATCH($E38,Parâmetros!$A$39:$A$48,0)),99),IFERROR(INDEX(Cadastro!$F$5:$F$148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$148,$AB38),"")="",0,IF(IFERROR(INDEX(Cadastro!$F$5:$F$148,$AB38),"")&gt;IFERROR(INDEX(Parâmetros!$B$39:$B$48,MATCH($E38,Parâmetros!$A$39:$A$48,0)),99),IFERROR(INDEX(Cadastro!$F$5:$F$148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registro"),IF(AND($AB38&lt;&gt;$AB37,IFERROR(INDEX(Cadastro!$F$5:$F$148,$AB38),"")=""),"Indeterminado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IFERROR(MATCH($A38&amp;"|"&amp;TEXT(_xlfn.MAXIFS(Cadastro!$E$5:$E$148,Cadastro!$A$5:$A$148,$A38,Cadastro!$E$5:$E$148,"&lt;="&amp;$F38),"yyyymmdd"),Cadastro!$I$5:$I$148,0),"")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IFERROR(INDEX(Cadastro!$C$5:$C$148,$AB39),"NÃO INFORMADO")</f>
        <v>CAL</v>
      </c>
      <c r="D39" s="17" t="str">
        <f>IFERROR(INDEX(Cadastro!$D$5:$D$148,$AB39),"")</f>
        <v>6x1</v>
      </c>
      <c r="E39" s="17" t="str">
        <f>IFERROR(INDEX(Cadastro!$G$5:$G$148,$AB39),"")</f>
        <v>6x1</v>
      </c>
      <c r="F39" s="29">
        <v>46266</v>
      </c>
      <c r="G39" s="32" t="str">
        <f t="shared" si="6"/>
        <v>ter</v>
      </c>
      <c r="H39" s="31">
        <f>IF($L39=0,"",_xlfn.MINIFS(Dados!$Q:$Q,Dados!$A:$A,$A39,Dados!$S:$S,$F39))</f>
        <v>435</v>
      </c>
      <c r="I39" s="31">
        <f>IF($H39="","",_xlfn.MAXIFS(Dados!$R:$R,Dados!$A:$A,$A39,Dados!$S:$S,$F39))</f>
        <v>998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8.2899999999999991</v>
      </c>
      <c r="M39" s="30">
        <f>IFERROR(INDEX(Parâmetros!$E$6:$E$11,MATCH($K39,Parâmetros!$A$6:$A$11,0)),"")</f>
        <v>8.8000000000000007</v>
      </c>
      <c r="N39" s="33">
        <f t="shared" si="7"/>
        <v>0.94204545454545441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'[Apontamento_Mes_Setembro Atualizado.xlsx]Base Diária'!$V$221folga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$148,$AB39),"")="",IF($L39&gt;0,1,0),IF(IFERROR(INDEX(Cadastro!$F$5:$F$148,$AB39),"")&lt;=IFERROR(INDEX(Parâmetros!$B$39:$B$48,MATCH($E39,Parâmetros!$A$39:$A$48,0)),99),IFERROR(INDEX(Cadastro!$F$5:$F$148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$148,$AB39),"")="",0,IF(IFERROR(INDEX(Cadastro!$F$5:$F$148,$AB39),"")&gt;IFERROR(INDEX(Parâmetros!$B$39:$B$48,MATCH($E39,Parâmetros!$A$39:$A$48,0)),99),IFERROR(INDEX(Cadastro!$F$5:$F$148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registro"),IF(AND($AB39&lt;&gt;$AB38,IFERROR(INDEX(Cadastro!$F$5:$F$148,$AB39),"")=""),"Indeterminado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IFERROR(MATCH($A39&amp;"|"&amp;TEXT(_xlfn.MAXIFS(Cadastro!$E$5:$E$148,Cadastro!$A$5:$A$148,$A39,Cadastro!$E$5:$E$148,"&lt;="&amp;$F39),"yyyymmdd"),Cadastro!$I$5:$I$148,0),"")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IFERROR(INDEX(Cadastro!$C$5:$C$148,$AB40),"NÃO INFORMADO")</f>
        <v>CAL</v>
      </c>
      <c r="D40" s="17" t="str">
        <f>IFERROR(INDEX(Cadastro!$D$5:$D$148,$AB40),"")</f>
        <v>6x1</v>
      </c>
      <c r="E40" s="17" t="str">
        <f>IFERROR(INDEX(Cadastro!$G$5:$G$148,$AB40),"")</f>
        <v>6x1</v>
      </c>
      <c r="F40" s="29">
        <v>46267</v>
      </c>
      <c r="G40" s="32" t="str">
        <f t="shared" si="6"/>
        <v>qua</v>
      </c>
      <c r="H40" s="31">
        <f>IF($L40=0,"",_xlfn.MINIFS(Dados!$Q:$Q,Dados!$A:$A,$A40,Dados!$S:$S,$F40))</f>
        <v>433</v>
      </c>
      <c r="I40" s="31">
        <f>IF($H40="","",_xlfn.MAXIFS(Dados!$R:$R,Dados!$A:$A,$A40,Dados!$S:$S,$F40))</f>
        <v>987</v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8.25</v>
      </c>
      <c r="M40" s="30">
        <f>IFERROR(INDEX(Parâmetros!$E$6:$E$11,MATCH($K40,Parâmetros!$A$6:$A$11,0)),"")</f>
        <v>8.8000000000000007</v>
      </c>
      <c r="N40" s="33">
        <f t="shared" si="7"/>
        <v>0.93749999999999989</v>
      </c>
      <c r="O40" s="33">
        <f>Parâmetros!$E$13</f>
        <v>0.8</v>
      </c>
      <c r="P40" s="32" t="str">
        <f>IF(OR($M40="",$F40&gt;Parâmetros!$E$14),"Não","Sim")</f>
        <v>Sim</v>
      </c>
      <c r="Q40" s="32" t="str">
        <f t="shared" si="8"/>
        <v>Sim</v>
      </c>
      <c r="R40" s="32" t="str">
        <f t="shared" si="9"/>
        <v>Sim</v>
      </c>
      <c r="S40" s="30">
        <f t="shared" si="10"/>
        <v>0</v>
      </c>
      <c r="T40" s="32" t="str">
        <f>IF($Q40&lt;&gt;"Sim","",IF($N40&gt;Parâmetros!$E$15,"Sim","Não"))</f>
        <v>Não</v>
      </c>
      <c r="U40" s="17" t="str">
        <f t="shared" si="11"/>
        <v>Na meta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'[Apontamento_Mes_Setembro Atualizado.xlsx]Base Diária'!$V$221folga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Jornada fixa do 6x1</v>
      </c>
      <c r="W40" s="34" t="str">
        <f>IF(OR(OR($D40="6x1",$D40="FF 6x1"),$D40="5x2"),"",IF($AB40&lt;&gt;$AB39,IF(IFERROR(INDEX(Cadastro!$F$5:$F$148,$AB40),"")="",IF($L40&gt;0,1,0),IF(IFERROR(INDEX(Cadastro!$F$5:$F$148,$AB40),"")&lt;=IFERROR(INDEX(Parâmetros!$B$39:$B$48,MATCH($E40,Parâmetros!$A$39:$A$48,0)),99),IFERROR(INDEX(Cadastro!$F$5:$F$148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$148,$AB40),"")="",0,IF(IFERROR(INDEX(Cadastro!$F$5:$F$148,$AB40),"")&gt;IFERROR(INDEX(Parâmetros!$B$39:$B$48,MATCH($E40,Parâmetros!$A$39:$A$48,0)),99),IFERROR(INDEX(Cadastro!$F$5:$F$148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registro"),IF(AND($AB40&lt;&gt;$AB39,IFERROR(INDEX(Cadastro!$F$5:$F$148,$AB40),"")=""),"Indeterminado (início da série)",IF($X40&gt;0,"Folga","Falta de registro"))))))))</f>
        <v>Trabalhado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IFERROR(MATCH($A40&amp;"|"&amp;TEXT(_xlfn.MAXIFS(Cadastro!$E$5:$E$148,Cadastro!$A$5:$A$148,$A40,Cadastro!$E$5:$E$148,"&lt;="&amp;$F40),"yyyymmdd"),Cadastro!$I$5:$I$148,0),"")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IFERROR(INDEX(Cadastro!$C$5:$C$148,$AB41),"NÃO INFORMADO")</f>
        <v>CAL</v>
      </c>
      <c r="D41" s="17" t="str">
        <f>IFERROR(INDEX(Cadastro!$D$5:$D$148,$AB41),"")</f>
        <v>6x1</v>
      </c>
      <c r="E41" s="17" t="str">
        <f>IFERROR(INDEX(Cadastro!$G$5:$G$148,$AB41),"")</f>
        <v>6x1</v>
      </c>
      <c r="F41" s="29">
        <v>46268</v>
      </c>
      <c r="G41" s="32" t="str">
        <f t="shared" si="6"/>
        <v>qui</v>
      </c>
      <c r="H41" s="31">
        <f>IF($L41=0,"",_xlfn.MINIFS(Dados!$Q:$Q,Dados!$A:$A,$A41,Dados!$S:$S,$F41))</f>
        <v>450</v>
      </c>
      <c r="I41" s="31">
        <f>IF($H41="","",_xlfn.MAXIFS(Dados!$R:$R,Dados!$A:$A,$A41,Dados!$S:$S,$F41))</f>
        <v>996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7.96</v>
      </c>
      <c r="M41" s="30">
        <f>IFERROR(INDEX(Parâmetros!$E$6:$E$11,MATCH($K41,Parâmetros!$A$6:$A$11,0)),"")</f>
        <v>8.8000000000000007</v>
      </c>
      <c r="N41" s="33">
        <f t="shared" si="7"/>
        <v>0.90454545454545443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'[Apontamento_Mes_Setembro Atualizado.xlsx]Base Diária'!$V$221folga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fixa do 6x1</v>
      </c>
      <c r="W41" s="34" t="str">
        <f>IF(OR(OR($D41="6x1",$D41="FF 6x1"),$D41="5x2"),"",IF($AB41&lt;&gt;$AB40,IF(IFERROR(INDEX(Cadastro!$F$5:$F$148,$AB41),"")="",IF($L41&gt;0,1,0),IF(IFERROR(INDEX(Cadastro!$F$5:$F$148,$AB41),"")&lt;=IFERROR(INDEX(Parâmetros!$B$39:$B$48,MATCH($E41,Parâmetros!$A$39:$A$48,0)),99),IFERROR(INDEX(Cadastro!$F$5:$F$148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$148,$AB41),"")="",0,IF(IFERROR(INDEX(Cadastro!$F$5:$F$148,$AB41),"")&gt;IFERROR(INDEX(Parâmetros!$B$39:$B$48,MATCH($E41,Parâmetros!$A$39:$A$48,0)),99),IFERROR(INDEX(Cadastro!$F$5:$F$148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registro"),IF(AND($AB41&lt;&gt;$AB40,IFERROR(INDEX(Cadastro!$F$5:$F$148,$AB41),"")=""),"Indeterminado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IFERROR(MATCH($A41&amp;"|"&amp;TEXT(_xlfn.MAXIFS(Cadastro!$E$5:$E$148,Cadastro!$A$5:$A$148,$A41,Cadastro!$E$5:$E$148,"&lt;="&amp;$F41),"yyyymmdd"),Cadastro!$I$5:$I$148,0),"")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IFERROR(INDEX(Cadastro!$C$5:$C$148,$AB42),"NÃO INFORMADO")</f>
        <v>CAL</v>
      </c>
      <c r="D42" s="17" t="str">
        <f>IFERROR(INDEX(Cadastro!$D$5:$D$148,$AB42),"")</f>
        <v>6x1</v>
      </c>
      <c r="E42" s="17" t="str">
        <f>IFERROR(INDEX(Cadastro!$G$5:$G$148,$AB42),"")</f>
        <v>6x1</v>
      </c>
      <c r="F42" s="29">
        <v>46269</v>
      </c>
      <c r="G42" s="32" t="str">
        <f t="shared" si="6"/>
        <v>sex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0</v>
      </c>
      <c r="M42" s="30">
        <f>IFERROR(INDEX(Parâmetros!$E$6:$E$11,MATCH($K42,Parâmetros!$A$6:$A$11,0)),"")</f>
        <v>8.8000000000000007</v>
      </c>
      <c r="N42" s="33">
        <f t="shared" si="7"/>
        <v>0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Não</v>
      </c>
      <c r="R42" s="32" t="str">
        <f t="shared" si="9"/>
        <v/>
      </c>
      <c r="S42" s="30" t="str">
        <f t="shared" si="10"/>
        <v/>
      </c>
      <c r="T42" s="32" t="str">
        <f>IF($Q42&lt;&gt;"Sim","",IF($N42&gt;Parâmetros!$E$15,"Sim","Não"))</f>
        <v/>
      </c>
      <c r="U42" s="17" t="str">
        <f t="shared" si="11"/>
        <v>Falta de registro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'[Apontamento_Mes_Setembro Atualizado.xlsx]Base Diária'!$V$221folga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FALTA DE REGISTRO · dia útil da escala 6x1</v>
      </c>
      <c r="W42" s="34" t="str">
        <f>IF(OR(OR($D42="6x1",$D42="FF 6x1"),$D42="5x2"),"",IF($AB42&lt;&gt;$AB41,IF(IFERROR(INDEX(Cadastro!$F$5:$F$148,$AB42),"")="",IF($L42&gt;0,1,0),IF(IFERROR(INDEX(Cadastro!$F$5:$F$148,$AB42),"")&lt;=IFERROR(INDEX(Parâmetros!$B$39:$B$48,MATCH($E42,Parâmetros!$A$39:$A$48,0)),99),IFERROR(INDEX(Cadastro!$F$5:$F$148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$148,$AB42),"")="",0,IF(IFERROR(INDEX(Cadastro!$F$5:$F$148,$AB42),"")&gt;IFERROR(INDEX(Parâmetros!$B$39:$B$48,MATCH($E42,Parâmetros!$A$39:$A$48,0)),99),IFERROR(INDEX(Cadastro!$F$5:$F$148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registro"),IF(AND($AB42&lt;&gt;$AB41,IFERROR(INDEX(Cadastro!$F$5:$F$148,$AB42),"")=""),"Indeterminado (início da série)",IF($X42&gt;0,"Folga","Falta de registro"))))))))</f>
        <v>Falta de registro</v>
      </c>
      <c r="Z42" s="34">
        <f>IF(OR($L42&gt;0,$F42&gt;Parâmetros!$E$14),0,IF($A42&lt;&gt;$A41,1,N($Z41)+1))</f>
        <v>1</v>
      </c>
      <c r="AA42" s="34">
        <f>IF(OR($L42&gt;0,$F42&gt;Parâmetros!$E$14),0,IF(OR($A42&lt;&gt;$A43,$F43&gt;Parâmetros!$E$14),1,N($AA43)+1))</f>
        <v>1</v>
      </c>
      <c r="AB42" s="31">
        <f>IFERROR(MATCH($A42&amp;"|"&amp;TEXT(_xlfn.MAXIFS(Cadastro!$E$5:$E$148,Cadastro!$A$5:$A$148,$A42,Cadastro!$E$5:$E$148,"&lt;="&amp;$F42),"yyyymmdd"),Cadastro!$I$5:$I$148,0),"")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IFERROR(INDEX(Cadastro!$C$5:$C$148,$AB43),"NÃO INFORMADO")</f>
        <v>CAL</v>
      </c>
      <c r="D43" s="17" t="str">
        <f>IFERROR(INDEX(Cadastro!$D$5:$D$148,$AB43),"")</f>
        <v>6x1</v>
      </c>
      <c r="E43" s="17" t="str">
        <f>IFERROR(INDEX(Cadastro!$G$5:$G$148,$AB43),"")</f>
        <v>6x1</v>
      </c>
      <c r="F43" s="29">
        <v>46270</v>
      </c>
      <c r="G43" s="32" t="str">
        <f t="shared" si="6"/>
        <v>sáb</v>
      </c>
      <c r="H43" s="31">
        <f>IF($L43=0,"",_xlfn.MINIFS(Dados!$Q:$Q,Dados!$A:$A,$A43,Dados!$S:$S,$F43))</f>
        <v>440</v>
      </c>
      <c r="I43" s="31">
        <f>IF($H43="","",_xlfn.MAXIFS(Dados!$R:$R,Dados!$A:$A,$A43,Dados!$S:$S,$F43))</f>
        <v>564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 sáb/dom</v>
      </c>
      <c r="L43" s="30">
        <f>SUMIFS(Dados!$E:$E,Dados!$A:$A,$A43,Dados!$S:$S,$F43)</f>
        <v>2.0099999999999998</v>
      </c>
      <c r="M43" s="30">
        <f>IFERROR(INDEX(Parâmetros!$E$6:$E$11,MATCH($K43,Parâmetros!$A$6:$A$11,0)),"")</f>
        <v>7.33</v>
      </c>
      <c r="N43" s="33">
        <f t="shared" si="7"/>
        <v>0.27421555252387447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Não</v>
      </c>
      <c r="S43" s="30">
        <f t="shared" si="10"/>
        <v>3.854000000000001</v>
      </c>
      <c r="T43" s="32" t="str">
        <f>IF($Q43&lt;&gt;"Sim","",IF($N43&gt;Parâmetros!$E$15,"Sim","Não"))</f>
        <v>Não</v>
      </c>
      <c r="U43" s="17" t="str">
        <f t="shared" si="11"/>
        <v>Abaixo da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'[Apontamento_Mes_Setembro Atualizado.xlsx]Base Diária'!$V$221folga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ATENÇÃO · apontou sábado e domingo no mesmo fim de semana</v>
      </c>
      <c r="W43" s="34" t="str">
        <f>IF(OR(OR($D43="6x1",$D43="FF 6x1"),$D43="5x2"),"",IF($AB43&lt;&gt;$AB42,IF(IFERROR(INDEX(Cadastro!$F$5:$F$148,$AB43),"")="",IF($L43&gt;0,1,0),IF(IFERROR(INDEX(Cadastro!$F$5:$F$148,$AB43),"")&lt;=IFERROR(INDEX(Parâmetros!$B$39:$B$48,MATCH($E43,Parâmetros!$A$39:$A$48,0)),99),IFERROR(INDEX(Cadastro!$F$5:$F$148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$148,$AB43),"")="",0,IF(IFERROR(INDEX(Cadastro!$F$5:$F$148,$AB43),"")&gt;IFERROR(INDEX(Parâmetros!$B$39:$B$48,MATCH($E43,Parâmetros!$A$39:$A$48,0)),99),IFERROR(INDEX(Cadastro!$F$5:$F$148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registro"),IF(AND($AB43&lt;&gt;$AB42,IFERROR(INDEX(Cadastro!$F$5:$F$148,$AB43),"")=""),"Indeterminado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IFERROR(MATCH($A43&amp;"|"&amp;TEXT(_xlfn.MAXIFS(Cadastro!$E$5:$E$148,Cadastro!$A$5:$A$148,$A43,Cadastro!$E$5:$E$148,"&lt;="&amp;$F43),"yyyymmdd"),Cadastro!$I$5:$I$148,0),"")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IFERROR(INDEX(Cadastro!$C$5:$C$148,$AB44),"NÃO INFORMADO")</f>
        <v>CAL</v>
      </c>
      <c r="D44" s="17" t="str">
        <f>IFERROR(INDEX(Cadastro!$D$5:$D$148,$AB44),"")</f>
        <v>6x1</v>
      </c>
      <c r="E44" s="17" t="str">
        <f>IFERROR(INDEX(Cadastro!$G$5:$G$148,$AB44),"")</f>
        <v>6x1</v>
      </c>
      <c r="F44" s="29">
        <v>46271</v>
      </c>
      <c r="G44" s="32" t="str">
        <f t="shared" si="6"/>
        <v>dom</v>
      </c>
      <c r="H44" s="31">
        <f>IF($L44=0,"",_xlfn.MINIFS(Dados!$Q:$Q,Dados!$A:$A,$A44,Dados!$S:$S,$F44))</f>
        <v>562</v>
      </c>
      <c r="I44" s="31">
        <f>IF($H44="","",_xlfn.MAXIFS(Dados!$R:$R,Dados!$A:$A,$A44,Dados!$S:$S,$F44))</f>
        <v>1260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 sáb/dom</v>
      </c>
      <c r="L44" s="30">
        <f>SUMIFS(Dados!$E:$E,Dados!$A:$A,$A44,Dados!$S:$S,$F44)</f>
        <v>10.36</v>
      </c>
      <c r="M44" s="30">
        <f>IFERROR(INDEX(Parâmetros!$E$6:$E$11,MATCH($K44,Parâmetros!$A$6:$A$11,0)),"")</f>
        <v>7.33</v>
      </c>
      <c r="N44" s="33">
        <f t="shared" si="7"/>
        <v>1.4133697135061392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Sim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'[Apontamento_Mes_Setembro Atualizado.xlsx]Base Diária'!$V$221folga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ATENÇÃO · apontou sábado e domingo no mesmo fim de semana</v>
      </c>
      <c r="W44" s="34" t="str">
        <f>IF(OR(OR($D44="6x1",$D44="FF 6x1"),$D44="5x2"),"",IF($AB44&lt;&gt;$AB43,IF(IFERROR(INDEX(Cadastro!$F$5:$F$148,$AB44),"")="",IF($L44&gt;0,1,0),IF(IFERROR(INDEX(Cadastro!$F$5:$F$148,$AB44),"")&lt;=IFERROR(INDEX(Parâmetros!$B$39:$B$48,MATCH($E44,Parâmetros!$A$39:$A$48,0)),99),IFERROR(INDEX(Cadastro!$F$5:$F$148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$148,$AB44),"")="",0,IF(IFERROR(INDEX(Cadastro!$F$5:$F$148,$AB44),"")&gt;IFERROR(INDEX(Parâmetros!$B$39:$B$48,MATCH($E44,Parâmetros!$A$39:$A$48,0)),99),IFERROR(INDEX(Cadastro!$F$5:$F$148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registro"),IF(AND($AB44&lt;&gt;$AB43,IFERROR(INDEX(Cadastro!$F$5:$F$148,$AB44),"")=""),"Indeterminado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IFERROR(MATCH($A44&amp;"|"&amp;TEXT(_xlfn.MAXIFS(Cadastro!$E$5:$E$148,Cadastro!$A$5:$A$148,$A44,Cadastro!$E$5:$E$148,"&lt;="&amp;$F44),"yyyymmdd"),Cadastro!$I$5:$I$148,0),"")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IFERROR(INDEX(Cadastro!$C$5:$C$148,$AB45),"NÃO INFORMADO")</f>
        <v>CAL</v>
      </c>
      <c r="D45" s="17" t="str">
        <f>IFERROR(INDEX(Cadastro!$D$5:$D$148,$AB45),"")</f>
        <v>A</v>
      </c>
      <c r="E45" s="17" t="str">
        <f>IFERROR(INDEX(Cadastro!$G$5:$G$148,$AB45),"")</f>
        <v>A</v>
      </c>
      <c r="F45" s="29">
        <v>46272</v>
      </c>
      <c r="G45" s="32" t="str">
        <f t="shared" si="6"/>
        <v>seg</v>
      </c>
      <c r="H45" s="31">
        <f>IF($L45=0,"",_xlfn.MINIFS(Dados!$Q:$Q,Dados!$A:$A,$A45,Dados!$S:$S,$F45))</f>
        <v>428</v>
      </c>
      <c r="I45" s="31">
        <f>IF($H45="","",_xlfn.MAXIFS(Dados!$R:$R,Dados!$A:$A,$A45,Dados!$S:$S,$F45))</f>
        <v>908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A</v>
      </c>
      <c r="L45" s="30">
        <f>SUMIFS(Dados!$E:$E,Dados!$A:$A,$A45,Dados!$S:$S,$F45)</f>
        <v>6.77</v>
      </c>
      <c r="M45" s="30">
        <f>IFERROR(INDEX(Parâmetros!$E$6:$E$11,MATCH($K45,Parâmetros!$A$6:$A$11,0)),"")</f>
        <v>7.58</v>
      </c>
      <c r="N45" s="33">
        <f t="shared" si="7"/>
        <v>0.89313984168865423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Sim</v>
      </c>
      <c r="S45" s="30">
        <f t="shared" si="10"/>
        <v>0</v>
      </c>
      <c r="T45" s="32" t="str">
        <f>IF($Q45&lt;&gt;"Sim","",IF($N45&gt;Parâmetros!$E$15,"Sim","Não"))</f>
        <v>Não</v>
      </c>
      <c r="U45" s="17" t="str">
        <f t="shared" si="11"/>
        <v>Na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'[Apontamento_Mes_Setembro Atualizado.xlsx]Base Diária'!$V$221folga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Evidência confirma cadastro</v>
      </c>
      <c r="W45" s="34">
        <f>IF(OR(OR($D45="6x1",$D45="FF 6x1"),$D45="5x2"),"",IF($AB45&lt;&gt;$AB44,IF(IFERROR(INDEX(Cadastro!$F$5:$F$148,$AB45),"")="",IF($L45&gt;0,1,0),IF(IFERROR(INDEX(Cadastro!$F$5:$F$148,$AB45),"")&lt;=IFERROR(INDEX(Parâmetros!$B$39:$B$48,MATCH($E45,Parâmetros!$A$39:$A$48,0)),99),IFERROR(INDEX(Cadastro!$F$5:$F$148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>1</v>
      </c>
      <c r="X45" s="34">
        <f>IF(OR(OR($D45="6x1",$D45="FF 6x1"),$D45="5x2"),"",IF($AB45&lt;&gt;$AB44,IF(IFERROR(INDEX(Cadastro!$F$5:$F$148,$AB45),"")="",0,IF(IFERROR(INDEX(Cadastro!$F$5:$F$148,$AB45),"")&gt;IFERROR(INDEX(Parâmetros!$B$39:$B$48,MATCH($E45,Parâmetros!$A$39:$A$48,0)),99),IFERROR(INDEX(Cadastro!$F$5:$F$148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>0</v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registro"),IF(AND($AB45&lt;&gt;$AB44,IFERROR(INDEX(Cadastro!$F$5:$F$148,$AB45),"")=""),"Indeterminado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IFERROR(MATCH($A45&amp;"|"&amp;TEXT(_xlfn.MAXIFS(Cadastro!$E$5:$E$148,Cadastro!$A$5:$A$148,$A45,Cadastro!$E$5:$E$148,"&lt;="&amp;$F45),"yyyymmdd"),Cadastro!$I$5:$I$148,0),"")</f>
        <v>92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IFERROR(INDEX(Cadastro!$C$5:$C$148,$AB46),"NÃO INFORMADO")</f>
        <v>CAL</v>
      </c>
      <c r="D46" s="17" t="str">
        <f>IFERROR(INDEX(Cadastro!$D$5:$D$148,$AB46),"")</f>
        <v>6x1</v>
      </c>
      <c r="E46" s="17" t="str">
        <f>IFERROR(INDEX(Cadastro!$G$5:$G$148,$AB46),"")</f>
        <v>6x1</v>
      </c>
      <c r="F46" s="29">
        <v>46273</v>
      </c>
      <c r="G46" s="32" t="str">
        <f t="shared" si="6"/>
        <v>ter</v>
      </c>
      <c r="H46" s="31">
        <f>IF($L46=0,"",_xlfn.MINIFS(Dados!$Q:$Q,Dados!$A:$A,$A46,Dados!$S:$S,$F46))</f>
        <v>452</v>
      </c>
      <c r="I46" s="31">
        <f>IF($H46="","",_xlfn.MAXIFS(Dados!$R:$R,Dados!$A:$A,$A46,Dados!$S:$S,$F46))</f>
        <v>991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7.71</v>
      </c>
      <c r="M46" s="30">
        <f>IFERROR(INDEX(Parâmetros!$E$6:$E$11,MATCH($K46,Parâmetros!$A$6:$A$11,0)),"")</f>
        <v>8.8000000000000007</v>
      </c>
      <c r="N46" s="33">
        <f t="shared" si="7"/>
        <v>0.8761363636363636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'[Apontamento_Mes_Setembro Atualizado.xlsx]Base Diária'!$V$221folga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$148,$AB46),"")="",IF($L46&gt;0,1,0),IF(IFERROR(INDEX(Cadastro!$F$5:$F$148,$AB46),"")&lt;=IFERROR(INDEX(Parâmetros!$B$39:$B$48,MATCH($E46,Parâmetros!$A$39:$A$48,0)),99),IFERROR(INDEX(Cadastro!$F$5:$F$148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$148,$AB46),"")="",0,IF(IFERROR(INDEX(Cadastro!$F$5:$F$148,$AB46),"")&gt;IFERROR(INDEX(Parâmetros!$B$39:$B$48,MATCH($E46,Parâmetros!$A$39:$A$48,0)),99),IFERROR(INDEX(Cadastro!$F$5:$F$148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registro"),IF(AND($AB46&lt;&gt;$AB45,IFERROR(INDEX(Cadastro!$F$5:$F$148,$AB46),"")=""),"Indeterminado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IFERROR(MATCH($A46&amp;"|"&amp;TEXT(_xlfn.MAXIFS(Cadastro!$E$5:$E$148,Cadastro!$A$5:$A$148,$A46,Cadastro!$E$5:$E$148,"&lt;="&amp;$F46),"yyyymmdd"),Cadastro!$I$5:$I$148,0),"")</f>
        <v>93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IFERROR(INDEX(Cadastro!$C$5:$C$148,$AB47),"NÃO INFORMADO")</f>
        <v>CAL</v>
      </c>
      <c r="D47" s="17" t="str">
        <f>IFERROR(INDEX(Cadastro!$D$5:$D$148,$AB47),"")</f>
        <v>6x1</v>
      </c>
      <c r="E47" s="17" t="str">
        <f>IFERROR(INDEX(Cadastro!$G$5:$G$148,$AB47),"")</f>
        <v>6x1</v>
      </c>
      <c r="F47" s="29">
        <v>46274</v>
      </c>
      <c r="G47" s="32" t="str">
        <f t="shared" si="6"/>
        <v>qua</v>
      </c>
      <c r="H47" s="31">
        <f>IF($L47=0,"",_xlfn.MINIFS(Dados!$Q:$Q,Dados!$A:$A,$A47,Dados!$S:$S,$F47))</f>
        <v>438</v>
      </c>
      <c r="I47" s="31">
        <f>IF($H47="","",_xlfn.MAXIFS(Dados!$R:$R,Dados!$A:$A,$A47,Dados!$S:$S,$F47))</f>
        <v>989</v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4.59</v>
      </c>
      <c r="M47" s="30">
        <f>IFERROR(INDEX(Parâmetros!$E$6:$E$11,MATCH($K47,Parâmetros!$A$6:$A$11,0)),"")</f>
        <v>8.8000000000000007</v>
      </c>
      <c r="N47" s="33">
        <f t="shared" si="7"/>
        <v>0.52159090909090899</v>
      </c>
      <c r="O47" s="33">
        <f>Parâmetros!$E$13</f>
        <v>0.8</v>
      </c>
      <c r="P47" s="32" t="str">
        <f>IF(OR($M47="",$F47&gt;Parâmetros!$E$14),"Não","Sim")</f>
        <v>Sim</v>
      </c>
      <c r="Q47" s="32" t="str">
        <f t="shared" si="8"/>
        <v>Sim</v>
      </c>
      <c r="R47" s="32" t="str">
        <f t="shared" si="9"/>
        <v>Não</v>
      </c>
      <c r="S47" s="30">
        <f t="shared" si="10"/>
        <v>2.4500000000000011</v>
      </c>
      <c r="T47" s="32" t="str">
        <f>IF($Q47&lt;&gt;"Sim","",IF($N47&gt;Parâmetros!$E$15,"Sim","Não"))</f>
        <v>Não</v>
      </c>
      <c r="U47" s="17" t="str">
        <f t="shared" si="11"/>
        <v>Abaixo da meta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'[Apontamento_Mes_Setembro Atualizado.xlsx]Base Diária'!$V$221folga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Jornada fixa do 6x1</v>
      </c>
      <c r="W47" s="34" t="str">
        <f>IF(OR(OR($D47="6x1",$D47="FF 6x1"),$D47="5x2"),"",IF($AB47&lt;&gt;$AB46,IF(IFERROR(INDEX(Cadastro!$F$5:$F$148,$AB47),"")="",IF($L47&gt;0,1,0),IF(IFERROR(INDEX(Cadastro!$F$5:$F$148,$AB47),"")&lt;=IFERROR(INDEX(Parâmetros!$B$39:$B$48,MATCH($E47,Parâmetros!$A$39:$A$48,0)),99),IFERROR(INDEX(Cadastro!$F$5:$F$148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$148,$AB47),"")="",0,IF(IFERROR(INDEX(Cadastro!$F$5:$F$148,$AB47),"")&gt;IFERROR(INDEX(Parâmetros!$B$39:$B$48,MATCH($E47,Parâmetros!$A$39:$A$48,0)),99),IFERROR(INDEX(Cadastro!$F$5:$F$148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registro"),IF(AND($AB47&lt;&gt;$AB46,IFERROR(INDEX(Cadastro!$F$5:$F$148,$AB47),"")=""),"Indeterminado (início da série)",IF($X47&gt;0,"Folga","Falta de registro"))))))))</f>
        <v>Trabalhado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IFERROR(MATCH($A47&amp;"|"&amp;TEXT(_xlfn.MAXIFS(Cadastro!$E$5:$E$148,Cadastro!$A$5:$A$148,$A47,Cadastro!$E$5:$E$148,"&lt;="&amp;$F47),"yyyymmdd"),Cadastro!$I$5:$I$148,0),"")</f>
        <v>93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IFERROR(INDEX(Cadastro!$C$5:$C$148,$AB48),"NÃO INFORMADO")</f>
        <v>CAL</v>
      </c>
      <c r="D48" s="17" t="str">
        <f>IFERROR(INDEX(Cadastro!$D$5:$D$148,$AB48),"")</f>
        <v>6x1</v>
      </c>
      <c r="E48" s="17" t="str">
        <f>IFERROR(INDEX(Cadastro!$G$5:$G$148,$AB48),"")</f>
        <v>6x1</v>
      </c>
      <c r="F48" s="29">
        <v>46275</v>
      </c>
      <c r="G48" s="32" t="str">
        <f t="shared" si="6"/>
        <v>qui</v>
      </c>
      <c r="H48" s="31">
        <f>IF($L48=0,"",_xlfn.MINIFS(Dados!$Q:$Q,Dados!$A:$A,$A48,Dados!$S:$S,$F48))</f>
        <v>432</v>
      </c>
      <c r="I48" s="31">
        <f>IF($H48="","",_xlfn.MAXIFS(Dados!$R:$R,Dados!$A:$A,$A48,Dados!$S:$S,$F48))</f>
        <v>998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8.36</v>
      </c>
      <c r="M48" s="30">
        <f>IFERROR(INDEX(Parâmetros!$E$6:$E$11,MATCH($K48,Parâmetros!$A$6:$A$11,0)),"")</f>
        <v>8.8000000000000007</v>
      </c>
      <c r="N48" s="33">
        <f t="shared" si="7"/>
        <v>0.94999999999999984</v>
      </c>
      <c r="O48" s="33">
        <f>Parâmetros!$E$13</f>
        <v>0.8</v>
      </c>
      <c r="P48" s="32" t="str">
        <f>IF(OR($M48="",$F48&gt;Parâmetros!$E$14),"Não","Sim")</f>
        <v>Sim</v>
      </c>
      <c r="Q48" s="32" t="str">
        <f t="shared" si="8"/>
        <v>Sim</v>
      </c>
      <c r="R48" s="32" t="str">
        <f t="shared" si="9"/>
        <v>Sim</v>
      </c>
      <c r="S48" s="30">
        <f t="shared" si="10"/>
        <v>0</v>
      </c>
      <c r="T48" s="32" t="str">
        <f>IF($Q48&lt;&gt;"Sim","",IF($N48&gt;Parâmetros!$E$15,"Sim","Não"))</f>
        <v>Não</v>
      </c>
      <c r="U48" s="17" t="str">
        <f t="shared" si="11"/>
        <v>Na meta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'[Apontamento_Mes_Setembro Atualizado.xlsx]Base Diária'!$V$221folga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Jornada fixa do 6x1</v>
      </c>
      <c r="W48" s="34" t="str">
        <f>IF(OR(OR($D48="6x1",$D48="FF 6x1"),$D48="5x2"),"",IF($AB48&lt;&gt;$AB47,IF(IFERROR(INDEX(Cadastro!$F$5:$F$148,$AB48),"")="",IF($L48&gt;0,1,0),IF(IFERROR(INDEX(Cadastro!$F$5:$F$148,$AB48),"")&lt;=IFERROR(INDEX(Parâmetros!$B$39:$B$48,MATCH($E48,Parâmetros!$A$39:$A$48,0)),99),IFERROR(INDEX(Cadastro!$F$5:$F$148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$148,$AB48),"")="",0,IF(IFERROR(INDEX(Cadastro!$F$5:$F$148,$AB48),"")&gt;IFERROR(INDEX(Parâmetros!$B$39:$B$48,MATCH($E48,Parâmetros!$A$39:$A$48,0)),99),IFERROR(INDEX(Cadastro!$F$5:$F$148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registro"),IF(AND($AB48&lt;&gt;$AB47,IFERROR(INDEX(Cadastro!$F$5:$F$148,$AB48),"")=""),"Indeterminado (início da série)",IF($X48&gt;0,"Folga","Falta de registro"))))))))</f>
        <v>Trabalhado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IFERROR(MATCH($A48&amp;"|"&amp;TEXT(_xlfn.MAXIFS(Cadastro!$E$5:$E$148,Cadastro!$A$5:$A$148,$A48,Cadastro!$E$5:$E$148,"&lt;="&amp;$F48),"yyyymmdd"),Cadastro!$I$5:$I$148,0),"")</f>
        <v>93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IFERROR(INDEX(Cadastro!$C$5:$C$148,$AB49),"NÃO INFORMADO")</f>
        <v>CAL</v>
      </c>
      <c r="D49" s="17" t="str">
        <f>IFERROR(INDEX(Cadastro!$D$5:$D$148,$AB49),"")</f>
        <v>6x1</v>
      </c>
      <c r="E49" s="17" t="str">
        <f>IFERROR(INDEX(Cadastro!$G$5:$G$148,$AB49),"")</f>
        <v>6x1</v>
      </c>
      <c r="F49" s="29">
        <v>46276</v>
      </c>
      <c r="G49" s="32" t="str">
        <f t="shared" si="6"/>
        <v>sex</v>
      </c>
      <c r="H49" s="31">
        <f>IF($L49=0,"",_xlfn.MINIFS(Dados!$Q:$Q,Dados!$A:$A,$A49,Dados!$S:$S,$F49))</f>
        <v>433</v>
      </c>
      <c r="I49" s="31">
        <f>IF($H49="","",_xlfn.MAXIFS(Dados!$R:$R,Dados!$A:$A,$A49,Dados!$S:$S,$F49))</f>
        <v>983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7.42</v>
      </c>
      <c r="M49" s="30">
        <f>IFERROR(INDEX(Parâmetros!$E$6:$E$11,MATCH($K49,Parâmetros!$A$6:$A$11,0)),"")</f>
        <v>8.8000000000000007</v>
      </c>
      <c r="N49" s="33">
        <f t="shared" si="7"/>
        <v>0.84318181818181814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'[Apontamento_Mes_Setembro Atualizado.xlsx]Base Diária'!$V$221folga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$148,$AB49),"")="",IF($L49&gt;0,1,0),IF(IFERROR(INDEX(Cadastro!$F$5:$F$148,$AB49),"")&lt;=IFERROR(INDEX(Parâmetros!$B$39:$B$48,MATCH($E49,Parâmetros!$A$39:$A$48,0)),99),IFERROR(INDEX(Cadastro!$F$5:$F$148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$148,$AB49),"")="",0,IF(IFERROR(INDEX(Cadastro!$F$5:$F$148,$AB49),"")&gt;IFERROR(INDEX(Parâmetros!$B$39:$B$48,MATCH($E49,Parâmetros!$A$39:$A$48,0)),99),IFERROR(INDEX(Cadastro!$F$5:$F$148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registro"),IF(AND($AB49&lt;&gt;$AB48,IFERROR(INDEX(Cadastro!$F$5:$F$148,$AB49),"")=""),"Indeterminado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IFERROR(MATCH($A49&amp;"|"&amp;TEXT(_xlfn.MAXIFS(Cadastro!$E$5:$E$148,Cadastro!$A$5:$A$148,$A49,Cadastro!$E$5:$E$148,"&lt;="&amp;$F49),"yyyymmdd"),Cadastro!$I$5:$I$148,0),"")</f>
        <v>93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IFERROR(INDEX(Cadastro!$C$5:$C$148,$AB50),"NÃO INFORMADO")</f>
        <v>CAL</v>
      </c>
      <c r="D50" s="17" t="str">
        <f>IFERROR(INDEX(Cadastro!$D$5:$D$148,$AB50),"")</f>
        <v>6x1</v>
      </c>
      <c r="E50" s="17" t="str">
        <f>IFERROR(INDEX(Cadastro!$G$5:$G$148,$AB50),"")</f>
        <v>6x1</v>
      </c>
      <c r="F50" s="29">
        <v>46277</v>
      </c>
      <c r="G50" s="32" t="str">
        <f t="shared" si="6"/>
        <v>sáb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7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8"/>
        <v/>
      </c>
      <c r="R50" s="32" t="str">
        <f t="shared" si="9"/>
        <v/>
      </c>
      <c r="S50" s="30" t="str">
        <f t="shared" si="10"/>
        <v/>
      </c>
      <c r="T50" s="32" t="str">
        <f>IF($Q50&lt;&gt;"Sim","",IF($N50&gt;Parâmetros!$E$15,"Sim","Não"))</f>
        <v/>
      </c>
      <c r="U50" s="17" t="str">
        <f t="shared" si="11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'[Apontamento_Mes_Setembro Atualizado.xlsx]Base Diária'!$V$221folga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$148,$AB50),"")="",IF($L50&gt;0,1,0),IF(IFERROR(INDEX(Cadastro!$F$5:$F$148,$AB50),"")&lt;=IFERROR(INDEX(Parâmetros!$B$39:$B$48,MATCH($E50,Parâmetros!$A$39:$A$48,0)),99),IFERROR(INDEX(Cadastro!$F$5:$F$148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$148,$AB50),"")="",0,IF(IFERROR(INDEX(Cadastro!$F$5:$F$148,$AB50),"")&gt;IFERROR(INDEX(Parâmetros!$B$39:$B$48,MATCH($E50,Parâmetros!$A$39:$A$48,0)),99),IFERROR(INDEX(Cadastro!$F$5:$F$148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registro"),IF(AND($AB50&lt;&gt;$AB49,IFERROR(INDEX(Cadastro!$F$5:$F$148,$AB50),"")=""),"Indeterminado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IFERROR(MATCH($A50&amp;"|"&amp;TEXT(_xlfn.MAXIFS(Cadastro!$E$5:$E$148,Cadastro!$A$5:$A$148,$A50,Cadastro!$E$5:$E$148,"&lt;="&amp;$F50),"yyyymmdd"),Cadastro!$I$5:$I$148,0),"")</f>
        <v>93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IFERROR(INDEX(Cadastro!$C$5:$C$148,$AB51),"NÃO INFORMADO")</f>
        <v>CAL</v>
      </c>
      <c r="D51" s="17" t="str">
        <f>IFERROR(INDEX(Cadastro!$D$5:$D$148,$AB51),"")</f>
        <v>6x1</v>
      </c>
      <c r="E51" s="17" t="str">
        <f>IFERROR(INDEX(Cadastro!$G$5:$G$148,$AB51),"")</f>
        <v>6x1</v>
      </c>
      <c r="F51" s="29">
        <v>46278</v>
      </c>
      <c r="G51" s="32" t="str">
        <f t="shared" si="6"/>
        <v>dom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/>
      </c>
      <c r="L51" s="30">
        <f>SUMIFS(Dados!$E:$E,Dados!$A:$A,$A51,Dados!$S:$S,$F51)</f>
        <v>0</v>
      </c>
      <c r="M51" s="30" t="str">
        <f>IFERROR(INDEX(Parâmetros!$E$6:$E$11,MATCH($K51,Parâmetros!$A$6:$A$11,0)),"")</f>
        <v/>
      </c>
      <c r="N51" s="33" t="str">
        <f t="shared" si="7"/>
        <v/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8"/>
        <v/>
      </c>
      <c r="R51" s="32" t="str">
        <f t="shared" si="9"/>
        <v/>
      </c>
      <c r="S51" s="30" t="str">
        <f t="shared" si="10"/>
        <v/>
      </c>
      <c r="T51" s="32" t="str">
        <f>IF($Q51&lt;&gt;"Sim","",IF($N51&gt;Parâmetros!$E$15,"Sim","Não"))</f>
        <v/>
      </c>
      <c r="U51" s="17" t="str">
        <f t="shared" si="11"/>
        <v>Folga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'[Apontamento_Mes_Setembro Atualizado.xlsx]Base Diária'!$V$221folga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Folga de fim de semana · sem apontamento no sábado nem no domingo</v>
      </c>
      <c r="W51" s="34" t="str">
        <f>IF(OR(OR($D51="6x1",$D51="FF 6x1"),$D51="5x2"),"",IF($AB51&lt;&gt;$AB50,IF(IFERROR(INDEX(Cadastro!$F$5:$F$148,$AB51),"")="",IF($L51&gt;0,1,0),IF(IFERROR(INDEX(Cadastro!$F$5:$F$148,$AB51),"")&lt;=IFERROR(INDEX(Parâmetros!$B$39:$B$48,MATCH($E51,Parâmetros!$A$39:$A$48,0)),99),IFERROR(INDEX(Cadastro!$F$5:$F$148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$148,$AB51),"")="",0,IF(IFERROR(INDEX(Cadastro!$F$5:$F$148,$AB51),"")&gt;IFERROR(INDEX(Parâmetros!$B$39:$B$48,MATCH($E51,Parâmetros!$A$39:$A$48,0)),99),IFERROR(INDEX(Cadastro!$F$5:$F$148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registro"),IF(AND($AB51&lt;&gt;$AB50,IFERROR(INDEX(Cadastro!$F$5:$F$148,$AB51),"")=""),"Indeterminado (início da série)",IF($X51&gt;0,"Folga","Falta de registro"))))))))</f>
        <v>Folga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IFERROR(MATCH($A51&amp;"|"&amp;TEXT(_xlfn.MAXIFS(Cadastro!$E$5:$E$148,Cadastro!$A$5:$A$148,$A51,Cadastro!$E$5:$E$148,"&lt;="&amp;$F51),"yyyymmdd"),Cadastro!$I$5:$I$148,0),"")</f>
        <v>93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IFERROR(INDEX(Cadastro!$C$5:$C$148,$AB52),"NÃO INFORMADO")</f>
        <v>CAL</v>
      </c>
      <c r="D52" s="17" t="str">
        <f>IFERROR(INDEX(Cadastro!$D$5:$D$148,$AB52),"")</f>
        <v>6x1</v>
      </c>
      <c r="E52" s="17" t="str">
        <f>IFERROR(INDEX(Cadastro!$G$5:$G$148,$AB52),"")</f>
        <v>6x1</v>
      </c>
      <c r="F52" s="29">
        <v>46279</v>
      </c>
      <c r="G52" s="32" t="str">
        <f t="shared" si="6"/>
        <v>seg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7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8"/>
        <v/>
      </c>
      <c r="R52" s="32" t="str">
        <f t="shared" si="9"/>
        <v/>
      </c>
      <c r="S52" s="30" t="str">
        <f t="shared" si="10"/>
        <v/>
      </c>
      <c r="T52" s="32" t="str">
        <f>IF($Q52&lt;&gt;"Sim","",IF($N52&gt;Parâmetros!$E$15,"Sim","Não"))</f>
        <v/>
      </c>
      <c r="U52" s="17" t="str">
        <f t="shared" si="11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'[Apontamento_Mes_Setembro Atualizado.xlsx]Base Diária'!$V$221folga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$148,$AB52),"")="",IF($L52&gt;0,1,0),IF(IFERROR(INDEX(Cadastro!$F$5:$F$148,$AB52),"")&lt;=IFERROR(INDEX(Parâmetros!$B$39:$B$48,MATCH($E52,Parâmetros!$A$39:$A$48,0)),99),IFERROR(INDEX(Cadastro!$F$5:$F$148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$148,$AB52),"")="",0,IF(IFERROR(INDEX(Cadastro!$F$5:$F$148,$AB52),"")&gt;IFERROR(INDEX(Parâmetros!$B$39:$B$48,MATCH($E52,Parâmetros!$A$39:$A$48,0)),99),IFERROR(INDEX(Cadastro!$F$5:$F$148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registro"),IF(AND($AB52&lt;&gt;$AB51,IFERROR(INDEX(Cadastro!$F$5:$F$148,$AB52),"")=""),"Indeterminado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IFERROR(MATCH($A52&amp;"|"&amp;TEXT(_xlfn.MAXIFS(Cadastro!$E$5:$E$148,Cadastro!$A$5:$A$148,$A52,Cadastro!$E$5:$E$148,"&lt;="&amp;$F52),"yyyymmdd"),Cadastro!$I$5:$I$148,0),"")</f>
        <v>93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IFERROR(INDEX(Cadastro!$C$5:$C$148,$AB53),"NÃO INFORMADO")</f>
        <v>CAL</v>
      </c>
      <c r="D53" s="17" t="str">
        <f>IFERROR(INDEX(Cadastro!$D$5:$D$148,$AB53),"")</f>
        <v>6x1</v>
      </c>
      <c r="E53" s="17" t="str">
        <f>IFERROR(INDEX(Cadastro!$G$5:$G$148,$AB53),"")</f>
        <v>6x1</v>
      </c>
      <c r="F53" s="29">
        <v>46280</v>
      </c>
      <c r="G53" s="32" t="str">
        <f t="shared" si="6"/>
        <v>ter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7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8"/>
        <v/>
      </c>
      <c r="R53" s="32" t="str">
        <f t="shared" si="9"/>
        <v/>
      </c>
      <c r="S53" s="30" t="str">
        <f t="shared" si="10"/>
        <v/>
      </c>
      <c r="T53" s="32" t="str">
        <f>IF($Q53&lt;&gt;"Sim","",IF($N53&gt;Parâmetros!$E$15,"Sim","Não"))</f>
        <v/>
      </c>
      <c r="U53" s="17" t="str">
        <f t="shared" si="11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'[Apontamento_Mes_Setembro Atualizado.xlsx]Base Diária'!$V$221folga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$148,$AB53),"")="",IF($L53&gt;0,1,0),IF(IFERROR(INDEX(Cadastro!$F$5:$F$148,$AB53),"")&lt;=IFERROR(INDEX(Parâmetros!$B$39:$B$48,MATCH($E53,Parâmetros!$A$39:$A$48,0)),99),IFERROR(INDEX(Cadastro!$F$5:$F$148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$148,$AB53),"")="",0,IF(IFERROR(INDEX(Cadastro!$F$5:$F$148,$AB53),"")&gt;IFERROR(INDEX(Parâmetros!$B$39:$B$48,MATCH($E53,Parâmetros!$A$39:$A$48,0)),99),IFERROR(INDEX(Cadastro!$F$5:$F$148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registro"),IF(AND($AB53&lt;&gt;$AB52,IFERROR(INDEX(Cadastro!$F$5:$F$148,$AB53),"")=""),"Indeterminado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IFERROR(MATCH($A53&amp;"|"&amp;TEXT(_xlfn.MAXIFS(Cadastro!$E$5:$E$148,Cadastro!$A$5:$A$148,$A53,Cadastro!$E$5:$E$148,"&lt;="&amp;$F53),"yyyymmdd"),Cadastro!$I$5:$I$148,0),"")</f>
        <v>93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IFERROR(INDEX(Cadastro!$C$5:$C$148,$AB54),"NÃO INFORMADO")</f>
        <v>CAL</v>
      </c>
      <c r="D54" s="17" t="str">
        <f>IFERROR(INDEX(Cadastro!$D$5:$D$148,$AB54),"")</f>
        <v>6x1</v>
      </c>
      <c r="E54" s="17" t="str">
        <f>IFERROR(INDEX(Cadastro!$G$5:$G$148,$AB54),"")</f>
        <v>6x1</v>
      </c>
      <c r="F54" s="29">
        <v>46281</v>
      </c>
      <c r="G54" s="32" t="str">
        <f t="shared" si="6"/>
        <v>qua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7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'[Apontamento_Mes_Setembro Atualizado.xlsx]Base Diária'!$V$221folga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$148,$AB54),"")="",IF($L54&gt;0,1,0),IF(IFERROR(INDEX(Cadastro!$F$5:$F$148,$AB54),"")&lt;=IFERROR(INDEX(Parâmetros!$B$39:$B$48,MATCH($E54,Parâmetros!$A$39:$A$48,0)),99),IFERROR(INDEX(Cadastro!$F$5:$F$148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$148,$AB54),"")="",0,IF(IFERROR(INDEX(Cadastro!$F$5:$F$148,$AB54),"")&gt;IFERROR(INDEX(Parâmetros!$B$39:$B$48,MATCH($E54,Parâmetros!$A$39:$A$48,0)),99),IFERROR(INDEX(Cadastro!$F$5:$F$148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registro"),IF(AND($AB54&lt;&gt;$AB53,IFERROR(INDEX(Cadastro!$F$5:$F$148,$AB54),"")=""),"Indeterminado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IFERROR(MATCH($A54&amp;"|"&amp;TEXT(_xlfn.MAXIFS(Cadastro!$E$5:$E$148,Cadastro!$A$5:$A$148,$A54,Cadastro!$E$5:$E$148,"&lt;="&amp;$F54),"yyyymmdd"),Cadastro!$I$5:$I$148,0),"")</f>
        <v>93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IFERROR(INDEX(Cadastro!$C$5:$C$148,$AB55),"NÃO INFORMADO")</f>
        <v>CAL</v>
      </c>
      <c r="D55" s="17" t="str">
        <f>IFERROR(INDEX(Cadastro!$D$5:$D$148,$AB55),"")</f>
        <v>6x1</v>
      </c>
      <c r="E55" s="17" t="str">
        <f>IFERROR(INDEX(Cadastro!$G$5:$G$148,$AB55),"")</f>
        <v>6x1</v>
      </c>
      <c r="F55" s="29">
        <v>46282</v>
      </c>
      <c r="G55" s="32" t="str">
        <f t="shared" si="6"/>
        <v>qui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7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'[Apontamento_Mes_Setembro Atualizado.xlsx]Base Diária'!$V$221folga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$148,$AB55),"")="",IF($L55&gt;0,1,0),IF(IFERROR(INDEX(Cadastro!$F$5:$F$148,$AB55),"")&lt;=IFERROR(INDEX(Parâmetros!$B$39:$B$48,MATCH($E55,Parâmetros!$A$39:$A$48,0)),99),IFERROR(INDEX(Cadastro!$F$5:$F$148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$148,$AB55),"")="",0,IF(IFERROR(INDEX(Cadastro!$F$5:$F$148,$AB55),"")&gt;IFERROR(INDEX(Parâmetros!$B$39:$B$48,MATCH($E55,Parâmetros!$A$39:$A$48,0)),99),IFERROR(INDEX(Cadastro!$F$5:$F$148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registro"),IF(AND($AB55&lt;&gt;$AB54,IFERROR(INDEX(Cadastro!$F$5:$F$148,$AB55),"")=""),"Indeterminado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IFERROR(MATCH($A55&amp;"|"&amp;TEXT(_xlfn.MAXIFS(Cadastro!$E$5:$E$148,Cadastro!$A$5:$A$148,$A55,Cadastro!$E$5:$E$148,"&lt;="&amp;$F55),"yyyymmdd"),Cadastro!$I$5:$I$148,0),"")</f>
        <v>93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IFERROR(INDEX(Cadastro!$C$5:$C$148,$AB56),"NÃO INFORMADO")</f>
        <v>CAL</v>
      </c>
      <c r="D56" s="17" t="str">
        <f>IFERROR(INDEX(Cadastro!$D$5:$D$148,$AB56),"")</f>
        <v>6x1</v>
      </c>
      <c r="E56" s="17" t="str">
        <f>IFERROR(INDEX(Cadastro!$G$5:$G$148,$AB56),"")</f>
        <v>6x1</v>
      </c>
      <c r="F56" s="29">
        <v>46283</v>
      </c>
      <c r="G56" s="32" t="str">
        <f t="shared" si="6"/>
        <v>sex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'[Apontamento_Mes_Setembro Atualizado.xlsx]Base Diária'!$V$221folga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$148,$AB56),"")="",IF($L56&gt;0,1,0),IF(IFERROR(INDEX(Cadastro!$F$5:$F$148,$AB56),"")&lt;=IFERROR(INDEX(Parâmetros!$B$39:$B$48,MATCH($E56,Parâmetros!$A$39:$A$48,0)),99),IFERROR(INDEX(Cadastro!$F$5:$F$148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$148,$AB56),"")="",0,IF(IFERROR(INDEX(Cadastro!$F$5:$F$148,$AB56),"")&gt;IFERROR(INDEX(Parâmetros!$B$39:$B$48,MATCH($E56,Parâmetros!$A$39:$A$48,0)),99),IFERROR(INDEX(Cadastro!$F$5:$F$148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registro"),IF(AND($AB56&lt;&gt;$AB55,IFERROR(INDEX(Cadastro!$F$5:$F$148,$AB56),"")=""),"Indeterminado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IFERROR(MATCH($A56&amp;"|"&amp;TEXT(_xlfn.MAXIFS(Cadastro!$E$5:$E$148,Cadastro!$A$5:$A$148,$A56,Cadastro!$E$5:$E$148,"&lt;="&amp;$F56),"yyyymmdd"),Cadastro!$I$5:$I$148,0),"")</f>
        <v>93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IFERROR(INDEX(Cadastro!$C$5:$C$148,$AB57),"NÃO INFORMADO")</f>
        <v>CAL</v>
      </c>
      <c r="D57" s="17" t="str">
        <f>IFERROR(INDEX(Cadastro!$D$5:$D$148,$AB57),"")</f>
        <v>6x1</v>
      </c>
      <c r="E57" s="17" t="str">
        <f>IFERROR(INDEX(Cadastro!$G$5:$G$148,$AB57),"")</f>
        <v>6x1</v>
      </c>
      <c r="F57" s="29">
        <v>46284</v>
      </c>
      <c r="G57" s="32" t="str">
        <f t="shared" si="6"/>
        <v>sáb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7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'[Apontamento_Mes_Setembro Atualizado.xlsx]Base Diária'!$V$221folga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$148,$AB57),"")="",IF($L57&gt;0,1,0),IF(IFERROR(INDEX(Cadastro!$F$5:$F$148,$AB57),"")&lt;=IFERROR(INDEX(Parâmetros!$B$39:$B$48,MATCH($E57,Parâmetros!$A$39:$A$48,0)),99),IFERROR(INDEX(Cadastro!$F$5:$F$148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$148,$AB57),"")="",0,IF(IFERROR(INDEX(Cadastro!$F$5:$F$148,$AB57),"")&gt;IFERROR(INDEX(Parâmetros!$B$39:$B$48,MATCH($E57,Parâmetros!$A$39:$A$48,0)),99),IFERROR(INDEX(Cadastro!$F$5:$F$148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registro"),IF(AND($AB57&lt;&gt;$AB56,IFERROR(INDEX(Cadastro!$F$5:$F$148,$AB57),"")=""),"Indeterminado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IFERROR(MATCH($A57&amp;"|"&amp;TEXT(_xlfn.MAXIFS(Cadastro!$E$5:$E$148,Cadastro!$A$5:$A$148,$A57,Cadastro!$E$5:$E$148,"&lt;="&amp;$F57),"yyyymmdd"),Cadastro!$I$5:$I$148,0),"")</f>
        <v>93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IFERROR(INDEX(Cadastro!$C$5:$C$148,$AB58),"NÃO INFORMADO")</f>
        <v>CAL</v>
      </c>
      <c r="D58" s="17" t="str">
        <f>IFERROR(INDEX(Cadastro!$D$5:$D$148,$AB58),"")</f>
        <v>6x1</v>
      </c>
      <c r="E58" s="17" t="str">
        <f>IFERROR(INDEX(Cadastro!$G$5:$G$148,$AB58),"")</f>
        <v>6x1</v>
      </c>
      <c r="F58" s="29">
        <v>46285</v>
      </c>
      <c r="G58" s="32" t="str">
        <f t="shared" si="6"/>
        <v>dom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/>
      </c>
      <c r="L58" s="30">
        <f>SUMIFS(Dados!$E:$E,Dados!$A:$A,$A58,Dados!$S:$S,$F58)</f>
        <v>0</v>
      </c>
      <c r="M58" s="30" t="str">
        <f>IFERROR(INDEX(Parâmetros!$E$6:$E$11,MATCH($K58,Parâmetros!$A$6:$A$11,0)),"")</f>
        <v/>
      </c>
      <c r="N58" s="33" t="str">
        <f t="shared" si="7"/>
        <v/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Folga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'[Apontamento_Mes_Setembro Atualizado.xlsx]Base Diária'!$V$221folga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Folga de fim de semana · sem apontamento no sábado nem no domingo</v>
      </c>
      <c r="W58" s="34" t="str">
        <f>IF(OR(OR($D58="6x1",$D58="FF 6x1"),$D58="5x2"),"",IF($AB58&lt;&gt;$AB57,IF(IFERROR(INDEX(Cadastro!$F$5:$F$148,$AB58),"")="",IF($L58&gt;0,1,0),IF(IFERROR(INDEX(Cadastro!$F$5:$F$148,$AB58),"")&lt;=IFERROR(INDEX(Parâmetros!$B$39:$B$48,MATCH($E58,Parâmetros!$A$39:$A$48,0)),99),IFERROR(INDEX(Cadastro!$F$5:$F$148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$148,$AB58),"")="",0,IF(IFERROR(INDEX(Cadastro!$F$5:$F$148,$AB58),"")&gt;IFERROR(INDEX(Parâmetros!$B$39:$B$48,MATCH($E58,Parâmetros!$A$39:$A$48,0)),99),IFERROR(INDEX(Cadastro!$F$5:$F$148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registro"),IF(AND($AB58&lt;&gt;$AB57,IFERROR(INDEX(Cadastro!$F$5:$F$148,$AB58),"")=""),"Indeterminado (início da série)",IF($X58&gt;0,"Folga","Falta de registro"))))))))</f>
        <v>Folga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IFERROR(MATCH($A58&amp;"|"&amp;TEXT(_xlfn.MAXIFS(Cadastro!$E$5:$E$148,Cadastro!$A$5:$A$148,$A58,Cadastro!$E$5:$E$148,"&lt;="&amp;$F58),"yyyymmdd"),Cadastro!$I$5:$I$148,0),"")</f>
        <v>93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IFERROR(INDEX(Cadastro!$C$5:$C$148,$AB59),"NÃO INFORMADO")</f>
        <v>CAL</v>
      </c>
      <c r="D59" s="17" t="str">
        <f>IFERROR(INDEX(Cadastro!$D$5:$D$148,$AB59),"")</f>
        <v>6x1</v>
      </c>
      <c r="E59" s="17" t="str">
        <f>IFERROR(INDEX(Cadastro!$G$5:$G$148,$AB59),"")</f>
        <v>6x1</v>
      </c>
      <c r="F59" s="29">
        <v>46286</v>
      </c>
      <c r="G59" s="32" t="str">
        <f t="shared" si="6"/>
        <v>seg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'[Apontamento_Mes_Setembro Atualizado.xlsx]Base Diária'!$V$221folga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$148,$AB59),"")="",IF($L59&gt;0,1,0),IF(IFERROR(INDEX(Cadastro!$F$5:$F$148,$AB59),"")&lt;=IFERROR(INDEX(Parâmetros!$B$39:$B$48,MATCH($E59,Parâmetros!$A$39:$A$48,0)),99),IFERROR(INDEX(Cadastro!$F$5:$F$148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$148,$AB59),"")="",0,IF(IFERROR(INDEX(Cadastro!$F$5:$F$148,$AB59),"")&gt;IFERROR(INDEX(Parâmetros!$B$39:$B$48,MATCH($E59,Parâmetros!$A$39:$A$48,0)),99),IFERROR(INDEX(Cadastro!$F$5:$F$148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registro"),IF(AND($AB59&lt;&gt;$AB58,IFERROR(INDEX(Cadastro!$F$5:$F$148,$AB59),"")=""),"Indeterminado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IFERROR(MATCH($A59&amp;"|"&amp;TEXT(_xlfn.MAXIFS(Cadastro!$E$5:$E$148,Cadastro!$A$5:$A$148,$A59,Cadastro!$E$5:$E$148,"&lt;="&amp;$F59),"yyyymmdd"),Cadastro!$I$5:$I$148,0),"")</f>
        <v>93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IFERROR(INDEX(Cadastro!$C$5:$C$148,$AB60),"NÃO INFORMADO")</f>
        <v>CAL</v>
      </c>
      <c r="D60" s="17" t="str">
        <f>IFERROR(INDEX(Cadastro!$D$5:$D$148,$AB60),"")</f>
        <v>6x1</v>
      </c>
      <c r="E60" s="17" t="str">
        <f>IFERROR(INDEX(Cadastro!$G$5:$G$148,$AB60),"")</f>
        <v>6x1</v>
      </c>
      <c r="F60" s="29">
        <v>46287</v>
      </c>
      <c r="G60" s="32" t="str">
        <f t="shared" si="6"/>
        <v>ter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'[Apontamento_Mes_Setembro Atualizado.xlsx]Base Diária'!$V$221folga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$148,$AB60),"")="",IF($L60&gt;0,1,0),IF(IFERROR(INDEX(Cadastro!$F$5:$F$148,$AB60),"")&lt;=IFERROR(INDEX(Parâmetros!$B$39:$B$48,MATCH($E60,Parâmetros!$A$39:$A$48,0)),99),IFERROR(INDEX(Cadastro!$F$5:$F$148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$148,$AB60),"")="",0,IF(IFERROR(INDEX(Cadastro!$F$5:$F$148,$AB60),"")&gt;IFERROR(INDEX(Parâmetros!$B$39:$B$48,MATCH($E60,Parâmetros!$A$39:$A$48,0)),99),IFERROR(INDEX(Cadastro!$F$5:$F$148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registro"),IF(AND($AB60&lt;&gt;$AB59,IFERROR(INDEX(Cadastro!$F$5:$F$148,$AB60),"")=""),"Indeterminado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IFERROR(MATCH($A60&amp;"|"&amp;TEXT(_xlfn.MAXIFS(Cadastro!$E$5:$E$148,Cadastro!$A$5:$A$148,$A60,Cadastro!$E$5:$E$148,"&lt;="&amp;$F60),"yyyymmdd"),Cadastro!$I$5:$I$148,0),"")</f>
        <v>93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IFERROR(INDEX(Cadastro!$C$5:$C$148,$AB61),"NÃO INFORMADO")</f>
        <v>CAL</v>
      </c>
      <c r="D61" s="17" t="str">
        <f>IFERROR(INDEX(Cadastro!$D$5:$D$148,$AB61),"")</f>
        <v>6x1</v>
      </c>
      <c r="E61" s="17" t="str">
        <f>IFERROR(INDEX(Cadastro!$G$5:$G$148,$AB61),"")</f>
        <v>6x1</v>
      </c>
      <c r="F61" s="29">
        <v>46288</v>
      </c>
      <c r="G61" s="32" t="str">
        <f t="shared" si="6"/>
        <v>qua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>6x1</v>
      </c>
      <c r="L61" s="30">
        <f>SUMIFS(Dados!$E:$E,Dados!$A:$A,$A61,Dados!$S:$S,$F61)</f>
        <v>0</v>
      </c>
      <c r="M61" s="30">
        <f>IFERROR(INDEX(Parâmetros!$E$6:$E$11,MATCH($K61,Parâmetros!$A$6:$A$11,0)),"")</f>
        <v>8.8000000000000007</v>
      </c>
      <c r="N61" s="33">
        <f t="shared" si="7"/>
        <v>0</v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Fora da apuração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'[Apontamento_Mes_Setembro Atualizado.xlsx]Base Diária'!$V$221folga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FALTA DE REGISTRO · dia útil da escala 6x1</v>
      </c>
      <c r="W61" s="34" t="str">
        <f>IF(OR(OR($D61="6x1",$D61="FF 6x1"),$D61="5x2"),"",IF($AB61&lt;&gt;$AB60,IF(IFERROR(INDEX(Cadastro!$F$5:$F$148,$AB61),"")="",IF($L61&gt;0,1,0),IF(IFERROR(INDEX(Cadastro!$F$5:$F$148,$AB61),"")&lt;=IFERROR(INDEX(Parâmetros!$B$39:$B$48,MATCH($E61,Parâmetros!$A$39:$A$48,0)),99),IFERROR(INDEX(Cadastro!$F$5:$F$148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$148,$AB61),"")="",0,IF(IFERROR(INDEX(Cadastro!$F$5:$F$148,$AB61),"")&gt;IFERROR(INDEX(Parâmetros!$B$39:$B$48,MATCH($E61,Parâmetros!$A$39:$A$48,0)),99),IFERROR(INDEX(Cadastro!$F$5:$F$148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registro"),IF(AND($AB61&lt;&gt;$AB60,IFERROR(INDEX(Cadastro!$F$5:$F$148,$AB61),"")=""),"Indeterminado (início da série)",IF($X61&gt;0,"Folga","Falta de registro"))))))))</f>
        <v>Falta de registro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IFERROR(MATCH($A61&amp;"|"&amp;TEXT(_xlfn.MAXIFS(Cadastro!$E$5:$E$148,Cadastro!$A$5:$A$148,$A61,Cadastro!$E$5:$E$148,"&lt;="&amp;$F61),"yyyymmdd"),Cadastro!$I$5:$I$148,0),"")</f>
        <v>93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IFERROR(INDEX(Cadastro!$C$5:$C$148,$AB62),"NÃO INFORMADO")</f>
        <v>CAL</v>
      </c>
      <c r="D62" s="17" t="str">
        <f>IFERROR(INDEX(Cadastro!$D$5:$D$148,$AB62),"")</f>
        <v>6x1</v>
      </c>
      <c r="E62" s="17" t="str">
        <f>IFERROR(INDEX(Cadastro!$G$5:$G$148,$AB62),"")</f>
        <v>6x1</v>
      </c>
      <c r="F62" s="29">
        <v>46289</v>
      </c>
      <c r="G62" s="32" t="str">
        <f t="shared" si="6"/>
        <v>qui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7"/>
        <v>0</v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Fora da apuração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'[Apontamento_Mes_Setembro Atualizado.xlsx]Base Diária'!$V$221folga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$148,$AB62),"")="",IF($L62&gt;0,1,0),IF(IFERROR(INDEX(Cadastro!$F$5:$F$148,$AB62),"")&lt;=IFERROR(INDEX(Parâmetros!$B$39:$B$48,MATCH($E62,Parâmetros!$A$39:$A$48,0)),99),IFERROR(INDEX(Cadastro!$F$5:$F$148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$148,$AB62),"")="",0,IF(IFERROR(INDEX(Cadastro!$F$5:$F$148,$AB62),"")&gt;IFERROR(INDEX(Parâmetros!$B$39:$B$48,MATCH($E62,Parâmetros!$A$39:$A$48,0)),99),IFERROR(INDEX(Cadastro!$F$5:$F$148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registro"),IF(AND($AB62&lt;&gt;$AB61,IFERROR(INDEX(Cadastro!$F$5:$F$148,$AB62),"")=""),"Indeterminado (início da série)",IF($X62&gt;0,"Folga","Falta de registro"))))))))</f>
        <v>Falta de registro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IFERROR(MATCH($A62&amp;"|"&amp;TEXT(_xlfn.MAXIFS(Cadastro!$E$5:$E$148,Cadastro!$A$5:$A$148,$A62,Cadastro!$E$5:$E$148,"&lt;="&amp;$F62),"yyyymmdd"),Cadastro!$I$5:$I$148,0),"")</f>
        <v>93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IFERROR(INDEX(Cadastro!$C$5:$C$148,$AB63),"NÃO INFORMADO")</f>
        <v>CAL</v>
      </c>
      <c r="D63" s="17" t="str">
        <f>IFERROR(INDEX(Cadastro!$D$5:$D$148,$AB63),"")</f>
        <v>6x1</v>
      </c>
      <c r="E63" s="17" t="str">
        <f>IFERROR(INDEX(Cadastro!$G$5:$G$148,$AB63),"")</f>
        <v>6x1</v>
      </c>
      <c r="F63" s="29">
        <v>46290</v>
      </c>
      <c r="G63" s="32" t="str">
        <f t="shared" si="6"/>
        <v>sex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'[Apontamento_Mes_Setembro Atualizado.xlsx]Base Diária'!$V$221folga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$148,$AB63),"")="",IF($L63&gt;0,1,0),IF(IFERROR(INDEX(Cadastro!$F$5:$F$148,$AB63),"")&lt;=IFERROR(INDEX(Parâmetros!$B$39:$B$48,MATCH($E63,Parâmetros!$A$39:$A$48,0)),99),IFERROR(INDEX(Cadastro!$F$5:$F$148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$148,$AB63),"")="",0,IF(IFERROR(INDEX(Cadastro!$F$5:$F$148,$AB63),"")&gt;IFERROR(INDEX(Parâmetros!$B$39:$B$48,MATCH($E63,Parâmetros!$A$39:$A$48,0)),99),IFERROR(INDEX(Cadastro!$F$5:$F$148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registro"),IF(AND($AB63&lt;&gt;$AB62,IFERROR(INDEX(Cadastro!$F$5:$F$148,$AB63),"")=""),"Indeterminado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IFERROR(MATCH($A63&amp;"|"&amp;TEXT(_xlfn.MAXIFS(Cadastro!$E$5:$E$148,Cadastro!$A$5:$A$148,$A63,Cadastro!$E$5:$E$148,"&lt;="&amp;$F63),"yyyymmdd"),Cadastro!$I$5:$I$148,0),"")</f>
        <v>93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>
        <v>12292</v>
      </c>
      <c r="B64" s="17" t="s">
        <v>158</v>
      </c>
      <c r="C64" s="17" t="str">
        <f>IFERROR(INDEX(Cadastro!$C$5:$C$148,$AB64),"NÃO INFORMADO")</f>
        <v>CAL</v>
      </c>
      <c r="D64" s="17" t="str">
        <f>IFERROR(INDEX(Cadastro!$D$5:$D$148,$AB64),"")</f>
        <v>6x1</v>
      </c>
      <c r="E64" s="17" t="str">
        <f>IFERROR(INDEX(Cadastro!$G$5:$G$148,$AB64),"")</f>
        <v>6x1</v>
      </c>
      <c r="F64" s="29">
        <v>46291</v>
      </c>
      <c r="G64" s="32" t="str">
        <f t="shared" si="6"/>
        <v>sáb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7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8"/>
        <v/>
      </c>
      <c r="R64" s="32" t="str">
        <f t="shared" si="9"/>
        <v/>
      </c>
      <c r="S64" s="30" t="str">
        <f t="shared" si="10"/>
        <v/>
      </c>
      <c r="T64" s="32" t="str">
        <f>IF($Q64&lt;&gt;"Sim","",IF($N64&gt;Parâmetros!$E$15,"Sim","Não"))</f>
        <v/>
      </c>
      <c r="U64" s="17" t="str">
        <f t="shared" si="11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'[Apontamento_Mes_Setembro Atualizado.xlsx]Base Diária'!$V$221folga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$148,$AB64),"")="",IF($L64&gt;0,1,0),IF(IFERROR(INDEX(Cadastro!$F$5:$F$148,$AB64),"")&lt;=IFERROR(INDEX(Parâmetros!$B$39:$B$48,MATCH($E64,Parâmetros!$A$39:$A$48,0)),99),IFERROR(INDEX(Cadastro!$F$5:$F$148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$148,$AB64),"")="",0,IF(IFERROR(INDEX(Cadastro!$F$5:$F$148,$AB64),"")&gt;IFERROR(INDEX(Parâmetros!$B$39:$B$48,MATCH($E64,Parâmetros!$A$39:$A$48,0)),99),IFERROR(INDEX(Cadastro!$F$5:$F$148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registro"),IF(AND($AB64&lt;&gt;$AB63,IFERROR(INDEX(Cadastro!$F$5:$F$148,$AB64),"")=""),"Indeterminado (início da série)",IF($X64&gt;0,"Folga","Falta de registro"))))))))</f>
        <v>Folga</v>
      </c>
      <c r="Z64" s="34">
        <f>IF(OR($L64&gt;0,$F64&gt;Parâmetros!$E$14),0,IF($A64&lt;&gt;$A63,1,N($Z63)+1))</f>
        <v>0</v>
      </c>
      <c r="AA64" s="34">
        <f>IF(OR($L64&gt;0,$F64&gt;Parâmetros!$E$14),0,IF(OR($A64&lt;&gt;$A65,$F65&gt;Parâmetros!$E$14),1,N($AA65)+1))</f>
        <v>0</v>
      </c>
      <c r="AB64" s="31">
        <f>IFERROR(MATCH($A64&amp;"|"&amp;TEXT(_xlfn.MAXIFS(Cadastro!$E$5:$E$148,Cadastro!$A$5:$A$148,$A64,Cadastro!$E$5:$E$148,"&lt;="&amp;$F64),"yyyymmdd"),Cadastro!$I$5:$I$148,0),"")</f>
        <v>93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hidden="1" customHeight="1" x14ac:dyDescent="0.25">
      <c r="A65" s="31">
        <v>12292</v>
      </c>
      <c r="B65" s="17" t="s">
        <v>158</v>
      </c>
      <c r="C65" s="17" t="str">
        <f>IFERROR(INDEX(Cadastro!$C$5:$C$148,$AB65),"NÃO INFORMADO")</f>
        <v>CAL</v>
      </c>
      <c r="D65" s="17" t="str">
        <f>IFERROR(INDEX(Cadastro!$D$5:$D$148,$AB65),"")</f>
        <v>6x1</v>
      </c>
      <c r="E65" s="17" t="str">
        <f>IFERROR(INDEX(Cadastro!$G$5:$G$148,$AB65),"")</f>
        <v>6x1</v>
      </c>
      <c r="F65" s="29">
        <v>46292</v>
      </c>
      <c r="G65" s="32" t="str">
        <f t="shared" si="6"/>
        <v>dom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7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8"/>
        <v/>
      </c>
      <c r="R65" s="32" t="str">
        <f t="shared" si="9"/>
        <v/>
      </c>
      <c r="S65" s="30" t="str">
        <f t="shared" si="10"/>
        <v/>
      </c>
      <c r="T65" s="32" t="str">
        <f>IF($Q65&lt;&gt;"Sim","",IF($N65&gt;Parâmetros!$E$15,"Sim","Não"))</f>
        <v/>
      </c>
      <c r="U65" s="17" t="str">
        <f t="shared" si="11"/>
        <v>Folga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'[Apontamento_Mes_Setembro Atualizado.xlsx]Base Diária'!$V$221folga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Folga de fim de semana · sem apontamento no sábado nem no domingo</v>
      </c>
      <c r="W65" s="34" t="str">
        <f>IF(OR(OR($D65="6x1",$D65="FF 6x1"),$D65="5x2"),"",IF($AB65&lt;&gt;$AB64,IF(IFERROR(INDEX(Cadastro!$F$5:$F$148,$AB65),"")="",IF($L65&gt;0,1,0),IF(IFERROR(INDEX(Cadastro!$F$5:$F$148,$AB65),"")&lt;=IFERROR(INDEX(Parâmetros!$B$39:$B$48,MATCH($E65,Parâmetros!$A$39:$A$48,0)),99),IFERROR(INDEX(Cadastro!$F$5:$F$148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/>
      </c>
      <c r="X65" s="34" t="str">
        <f>IF(OR(OR($D65="6x1",$D65="FF 6x1"),$D65="5x2"),"",IF($AB65&lt;&gt;$AB64,IF(IFERROR(INDEX(Cadastro!$F$5:$F$148,$AB65),"")="",0,IF(IFERROR(INDEX(Cadastro!$F$5:$F$148,$AB65),"")&gt;IFERROR(INDEX(Parâmetros!$B$39:$B$48,MATCH($E65,Parâmetros!$A$39:$A$48,0)),99),IFERROR(INDEX(Cadastro!$F$5:$F$148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/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registro"),IF(AND($AB65&lt;&gt;$AB64,IFERROR(INDEX(Cadastro!$F$5:$F$148,$AB65),"")=""),"Indeterminado (início da série)",IF($X65&gt;0,"Folga","Falta de registro"))))))))</f>
        <v>Folga</v>
      </c>
      <c r="Z65" s="34">
        <f>IF(OR($L65&gt;0,$F65&gt;Parâmetros!$E$14),0,IF($A65&lt;&gt;$A64,1,N($Z64)+1))</f>
        <v>0</v>
      </c>
      <c r="AA65" s="34">
        <f>IF(OR($L65&gt;0,$F65&gt;Parâmetros!$E$14),0,IF(OR($A65&lt;&gt;$A66,$F66&gt;Parâmetros!$E$14),1,N($AA66)+1))</f>
        <v>0</v>
      </c>
      <c r="AB65" s="31">
        <f>IFERROR(MATCH($A65&amp;"|"&amp;TEXT(_xlfn.MAXIFS(Cadastro!$E$5:$E$148,Cadastro!$A$5:$A$148,$A65,Cadastro!$E$5:$E$148,"&lt;="&amp;$F65),"yyyymmdd"),Cadastro!$I$5:$I$148,0),"")</f>
        <v>93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hidden="1" customHeight="1" x14ac:dyDescent="0.25">
      <c r="A66" s="31">
        <v>12292</v>
      </c>
      <c r="B66" s="17" t="s">
        <v>158</v>
      </c>
      <c r="C66" s="17" t="str">
        <f>IFERROR(INDEX(Cadastro!$C$5:$C$148,$AB66),"NÃO INFORMADO")</f>
        <v>CAL</v>
      </c>
      <c r="D66" s="17" t="str">
        <f>IFERROR(INDEX(Cadastro!$D$5:$D$148,$AB66),"")</f>
        <v>6x1</v>
      </c>
      <c r="E66" s="17" t="str">
        <f>IFERROR(INDEX(Cadastro!$G$5:$G$148,$AB66),"")</f>
        <v>6x1</v>
      </c>
      <c r="F66" s="29">
        <v>46293</v>
      </c>
      <c r="G66" s="32" t="str">
        <f t="shared" si="6"/>
        <v>seg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6x1</v>
      </c>
      <c r="L66" s="30">
        <f>SUMIFS(Dados!$E:$E,Dados!$A:$A,$A66,Dados!$S:$S,$F66)</f>
        <v>0</v>
      </c>
      <c r="M66" s="30">
        <f>IFERROR(INDEX(Parâmetros!$E$6:$E$11,MATCH($K66,Parâmetros!$A$6:$A$11,0)),"")</f>
        <v>8.8000000000000007</v>
      </c>
      <c r="N66" s="33">
        <f t="shared" si="7"/>
        <v>0</v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si="8"/>
        <v/>
      </c>
      <c r="R66" s="32" t="str">
        <f t="shared" si="9"/>
        <v/>
      </c>
      <c r="S66" s="30" t="str">
        <f t="shared" si="10"/>
        <v/>
      </c>
      <c r="T66" s="32" t="str">
        <f>IF($Q66&lt;&gt;"Sim","",IF($N66&gt;Parâmetros!$E$15,"Sim","Não"))</f>
        <v/>
      </c>
      <c r="U66" s="17" t="str">
        <f t="shared" si="11"/>
        <v>Fora da apuração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'[Apontamento_Mes_Setembro Atualizado.xlsx]Base Diária'!$V$221folga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FALTA DE REGISTRO · dia útil da escala 6x1</v>
      </c>
      <c r="W66" s="34" t="str">
        <f>IF(OR(OR($D66="6x1",$D66="FF 6x1"),$D66="5x2"),"",IF($AB66&lt;&gt;$AB65,IF(IFERROR(INDEX(Cadastro!$F$5:$F$148,$AB66),"")="",IF($L66&gt;0,1,0),IF(IFERROR(INDEX(Cadastro!$F$5:$F$148,$AB66),"")&lt;=IFERROR(INDEX(Parâmetros!$B$39:$B$48,MATCH($E66,Parâmetros!$A$39:$A$48,0)),99),IFERROR(INDEX(Cadastro!$F$5:$F$148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/>
      </c>
      <c r="X66" s="34" t="str">
        <f>IF(OR(OR($D66="6x1",$D66="FF 6x1"),$D66="5x2"),"",IF($AB66&lt;&gt;$AB65,IF(IFERROR(INDEX(Cadastro!$F$5:$F$148,$AB66),"")="",0,IF(IFERROR(INDEX(Cadastro!$F$5:$F$148,$AB66),"")&gt;IFERROR(INDEX(Parâmetros!$B$39:$B$48,MATCH($E66,Parâmetros!$A$39:$A$48,0)),99),IFERROR(INDEX(Cadastro!$F$5:$F$148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/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registro"),IF(AND($AB66&lt;&gt;$AB65,IFERROR(INDEX(Cadastro!$F$5:$F$148,$AB66),"")=""),"Indeterminado (início da série)",IF($X66&gt;0,"Folga","Falta de registro"))))))))</f>
        <v>Falta de registro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IFERROR(MATCH($A66&amp;"|"&amp;TEXT(_xlfn.MAXIFS(Cadastro!$E$5:$E$148,Cadastro!$A$5:$A$148,$A66,Cadastro!$E$5:$E$148,"&lt;="&amp;$F66),"yyyymmdd"),Cadastro!$I$5:$I$148,0),"")</f>
        <v>93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12292</v>
      </c>
      <c r="B67" s="17" t="s">
        <v>158</v>
      </c>
      <c r="C67" s="17" t="str">
        <f>IFERROR(INDEX(Cadastro!$C$5:$C$148,$AB67),"NÃO INFORMADO")</f>
        <v>CAL</v>
      </c>
      <c r="D67" s="17" t="str">
        <f>IFERROR(INDEX(Cadastro!$D$5:$D$148,$AB67),"")</f>
        <v>6x1</v>
      </c>
      <c r="E67" s="17" t="str">
        <f>IFERROR(INDEX(Cadastro!$G$5:$G$148,$AB67),"")</f>
        <v>6x1</v>
      </c>
      <c r="F67" s="29">
        <v>46294</v>
      </c>
      <c r="G67" s="32" t="str">
        <f t="shared" si="6"/>
        <v>ter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6x1</v>
      </c>
      <c r="L67" s="30">
        <f>SUMIFS(Dados!$E:$E,Dados!$A:$A,$A67,Dados!$S:$S,$F67)</f>
        <v>0</v>
      </c>
      <c r="M67" s="30">
        <f>IFERROR(INDEX(Parâmetros!$E$6:$E$11,MATCH($K67,Parâmetros!$A$6:$A$11,0)),"")</f>
        <v>8.8000000000000007</v>
      </c>
      <c r="N67" s="33">
        <f t="shared" si="7"/>
        <v>0</v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Fora da apuração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'[Apontamento_Mes_Setembro Atualizado.xlsx]Base Diária'!$V$221folga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FALTA DE REGISTRO · dia útil da escala 6x1</v>
      </c>
      <c r="W67" s="34" t="str">
        <f>IF(OR(OR($D67="6x1",$D67="FF 6x1"),$D67="5x2"),"",IF($AB67&lt;&gt;$AB66,IF(IFERROR(INDEX(Cadastro!$F$5:$F$148,$AB67),"")="",IF($L67&gt;0,1,0),IF(IFERROR(INDEX(Cadastro!$F$5:$F$148,$AB67),"")&lt;=IFERROR(INDEX(Parâmetros!$B$39:$B$48,MATCH($E67,Parâmetros!$A$39:$A$48,0)),99),IFERROR(INDEX(Cadastro!$F$5:$F$148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/>
      </c>
      <c r="X67" s="34" t="str">
        <f>IF(OR(OR($D67="6x1",$D67="FF 6x1"),$D67="5x2"),"",IF($AB67&lt;&gt;$AB66,IF(IFERROR(INDEX(Cadastro!$F$5:$F$148,$AB67),"")="",0,IF(IFERROR(INDEX(Cadastro!$F$5:$F$148,$AB67),"")&gt;IFERROR(INDEX(Parâmetros!$B$39:$B$48,MATCH($E67,Parâmetros!$A$39:$A$48,0)),99),IFERROR(INDEX(Cadastro!$F$5:$F$148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/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registro"),IF(AND($AB67&lt;&gt;$AB66,IFERROR(INDEX(Cadastro!$F$5:$F$148,$AB67),"")=""),"Indeterminado (início da série)",IF($X67&gt;0,"Folga","Falta de registro"))))))))</f>
        <v>Falta de registro</v>
      </c>
      <c r="Z67" s="34">
        <f>IF(OR($L67&gt;0,$F67&gt;Parâmetros!$E$14),0,IF($A67&lt;&gt;$A66,1,N($Z66)+1))</f>
        <v>0</v>
      </c>
      <c r="AA67" s="34">
        <f>IF(OR($L67&gt;0,$F67&gt;Parâmetros!$E$14),0,IF(OR($A67&lt;&gt;$A73,$F73&gt;Parâmetros!$E$14),1,N($AA73)+1))</f>
        <v>0</v>
      </c>
      <c r="AB67" s="31">
        <f>IFERROR(MATCH($A67&amp;"|"&amp;TEXT(_xlfn.MAXIFS(Cadastro!$E$5:$E$148,Cadastro!$A$5:$A$148,$A67,Cadastro!$E$5:$E$148,"&lt;="&amp;$F67),"yyyymmdd"),Cadastro!$I$5:$I$148,0),"")</f>
        <v>93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12292</v>
      </c>
      <c r="B68" s="17" t="s">
        <v>158</v>
      </c>
      <c r="C68" s="17" t="str">
        <f>IFERROR(INDEX(Cadastro!$C$5:$C$148,$AB68),"NÃO INFORMADO")</f>
        <v>CAL</v>
      </c>
      <c r="D68" s="17" t="str">
        <f>IFERROR(INDEX(Cadastro!$D$5:$D$148,$AB68),"")</f>
        <v>6x1</v>
      </c>
      <c r="E68" s="17" t="str">
        <f>IFERROR(INDEX(Cadastro!$G$5:$G$148,$AB68),"")</f>
        <v>6x1</v>
      </c>
      <c r="F68" s="29">
        <v>46295</v>
      </c>
      <c r="G68" s="32" t="str">
        <f t="shared" si="6"/>
        <v>qua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6x1</v>
      </c>
      <c r="L68" s="30">
        <f>SUMIFS(Dados!$E:$E,Dados!$A:$A,$A68,Dados!$S:$S,$F68)</f>
        <v>0</v>
      </c>
      <c r="M68" s="30">
        <f>IFERROR(INDEX(Parâmetros!$E$6:$E$11,MATCH($K68,Parâmetros!$A$6:$A$11,0)),"")</f>
        <v>8.8000000000000007</v>
      </c>
      <c r="N68" s="33">
        <f t="shared" si="7"/>
        <v>0</v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Fora da apuração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'[Apontamento_Mes_Setembro Atualizado.xlsx]Base Diária'!$V$221folga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FALTA DE REGISTRO · dia útil da escala 6x1</v>
      </c>
      <c r="W68" s="34" t="str">
        <f>IF(OR(OR($D68="6x1",$D68="FF 6x1"),$D68="5x2"),"",IF($AB68&lt;&gt;$AB67,IF(IFERROR(INDEX(Cadastro!$F$5:$F$148,$AB68),"")="",IF($L68&gt;0,1,0),IF(IFERROR(INDEX(Cadastro!$F$5:$F$148,$AB68),"")&lt;=IFERROR(INDEX(Parâmetros!$B$39:$B$48,MATCH($E68,Parâmetros!$A$39:$A$48,0)),99),IFERROR(INDEX(Cadastro!$F$5:$F$148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/>
      </c>
      <c r="X68" s="34" t="str">
        <f>IF(OR(OR($D68="6x1",$D68="FF 6x1"),$D68="5x2"),"",IF($AB68&lt;&gt;$AB67,IF(IFERROR(INDEX(Cadastro!$F$5:$F$148,$AB68),"")="",0,IF(IFERROR(INDEX(Cadastro!$F$5:$F$148,$AB68),"")&gt;IFERROR(INDEX(Parâmetros!$B$39:$B$48,MATCH($E68,Parâmetros!$A$39:$A$48,0)),99),IFERROR(INDEX(Cadastro!$F$5:$F$148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/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registro"),IF(AND($AB68&lt;&gt;$AB67,IFERROR(INDEX(Cadastro!$F$5:$F$148,$AB68),"")=""),"Indeterminado (início da série)",IF($X68&gt;0,"Folga","Falta de registro"))))))))</f>
        <v>Falta de registro</v>
      </c>
      <c r="Z68" s="34">
        <f>IF(OR($L68&gt;0,$F68&gt;Parâmetros!$E$14),0,IF($A68&lt;&gt;$A67,1,N($Z67)+1))</f>
        <v>0</v>
      </c>
      <c r="AA68" s="34">
        <f>IF(OR($L68&gt;0,$F68&gt;Parâmetros!$E$14),0,IF(OR($A68&lt;&gt;$A74,$F74&gt;Parâmetros!$E$14),1,N($AA74)+1))</f>
        <v>0</v>
      </c>
      <c r="AB68" s="31">
        <f>IFERROR(MATCH($A68&amp;"|"&amp;TEXT(_xlfn.MAXIFS(Cadastro!$E$5:$E$148,Cadastro!$A$5:$A$148,$A68,Cadastro!$E$5:$E$148,"&lt;="&amp;$F68),"yyyymmdd"),Cadastro!$I$5:$I$148,0),"")</f>
        <v>93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12292</v>
      </c>
      <c r="B69" s="17" t="s">
        <v>158</v>
      </c>
      <c r="C69" s="17" t="str">
        <f>IFERROR(INDEX(Cadastro!$C$5:$C$148,$AB69),"NÃO INFORMADO")</f>
        <v>CAL</v>
      </c>
      <c r="D69" s="17" t="str">
        <f>IFERROR(INDEX(Cadastro!$D$5:$D$148,$AB69),"")</f>
        <v>6x1</v>
      </c>
      <c r="E69" s="17" t="str">
        <f>IFERROR(INDEX(Cadastro!$G$5:$G$148,$AB69),"")</f>
        <v>6x1</v>
      </c>
      <c r="F69" s="29">
        <v>46296</v>
      </c>
      <c r="G69" s="32" t="str">
        <f t="shared" si="6"/>
        <v>qui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6x1</v>
      </c>
      <c r="L69" s="30">
        <f>SUMIFS(Dados!$E:$E,Dados!$A:$A,$A69,Dados!$S:$S,$F69)</f>
        <v>0</v>
      </c>
      <c r="M69" s="30">
        <f>IFERROR(INDEX(Parâmetros!$E$6:$E$11,MATCH($K69,Parâmetros!$A$6:$A$11,0)),"")</f>
        <v>8.8000000000000007</v>
      </c>
      <c r="N69" s="33">
        <f t="shared" si="7"/>
        <v>0</v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Fora da apuração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'[Apontamento_Mes_Setembro Atualizado.xlsx]Base Diária'!$V$221folga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FALTA DE REGISTRO · dia útil da escala 6x1</v>
      </c>
      <c r="W69" s="34" t="str">
        <f>IF(OR(OR($D69="6x1",$D69="FF 6x1"),$D69="5x2"),"",IF($AB69&lt;&gt;$AB68,IF(IFERROR(INDEX(Cadastro!$F$5:$F$148,$AB69),"")="",IF($L69&gt;0,1,0),IF(IFERROR(INDEX(Cadastro!$F$5:$F$148,$AB69),"")&lt;=IFERROR(INDEX(Parâmetros!$B$39:$B$48,MATCH($E69,Parâmetros!$A$39:$A$48,0)),99),IFERROR(INDEX(Cadastro!$F$5:$F$148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/>
      </c>
      <c r="X69" s="34" t="str">
        <f>IF(OR(OR($D69="6x1",$D69="FF 6x1"),$D69="5x2"),"",IF($AB69&lt;&gt;$AB68,IF(IFERROR(INDEX(Cadastro!$F$5:$F$148,$AB69),"")="",0,IF(IFERROR(INDEX(Cadastro!$F$5:$F$148,$AB69),"")&gt;IFERROR(INDEX(Parâmetros!$B$39:$B$48,MATCH($E69,Parâmetros!$A$39:$A$48,0)),99),IFERROR(INDEX(Cadastro!$F$5:$F$148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/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registro"),IF(AND($AB69&lt;&gt;$AB68,IFERROR(INDEX(Cadastro!$F$5:$F$148,$AB69),"")=""),"Indeterminado (início da série)",IF($X69&gt;0,"Folga","Falta de registro"))))))))</f>
        <v>Falta de registro</v>
      </c>
      <c r="Z69" s="34">
        <f>IF(OR($L69&gt;0,$F69&gt;Parâmetros!$E$14),0,IF($A69&lt;&gt;$A68,1,N($Z68)+1))</f>
        <v>0</v>
      </c>
      <c r="AA69" s="34">
        <f>IF(OR($L69&gt;0,$F69&gt;Parâmetros!$E$14),0,IF(OR($A69&lt;&gt;$A75,$F75&gt;Parâmetros!$E$14),1,N($AA75)+1))</f>
        <v>0</v>
      </c>
      <c r="AB69" s="31">
        <f>IFERROR(MATCH($A69&amp;"|"&amp;TEXT(_xlfn.MAXIFS(Cadastro!$E$5:$E$148,Cadastro!$A$5:$A$148,$A69,Cadastro!$E$5:$E$148,"&lt;="&amp;$F69),"yyyymmdd"),Cadastro!$I$5:$I$148,0),"")</f>
        <v>93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12292</v>
      </c>
      <c r="B70" s="17" t="s">
        <v>158</v>
      </c>
      <c r="C70" s="17" t="str">
        <f>IFERROR(INDEX(Cadastro!$C$5:$C$148,$AB70),"NÃO INFORMADO")</f>
        <v>CAL</v>
      </c>
      <c r="D70" s="17" t="str">
        <f>IFERROR(INDEX(Cadastro!$D$5:$D$148,$AB70),"")</f>
        <v>6x1</v>
      </c>
      <c r="E70" s="17" t="str">
        <f>IFERROR(INDEX(Cadastro!$G$5:$G$148,$AB70),"")</f>
        <v>6x1</v>
      </c>
      <c r="F70" s="29">
        <v>46297</v>
      </c>
      <c r="G70" s="32" t="str">
        <f t="shared" si="6"/>
        <v>sex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6x1</v>
      </c>
      <c r="L70" s="30">
        <f>SUMIFS(Dados!$E:$E,Dados!$A:$A,$A70,Dados!$S:$S,$F70)</f>
        <v>0</v>
      </c>
      <c r="M70" s="30">
        <f>IFERROR(INDEX(Parâmetros!$E$6:$E$11,MATCH($K70,Parâmetros!$A$6:$A$11,0)),"")</f>
        <v>8.8000000000000007</v>
      </c>
      <c r="N70" s="33">
        <f t="shared" si="7"/>
        <v>0</v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Fora da apuração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'[Apontamento_Mes_Setembro Atualizado.xlsx]Base Diária'!$V$221folga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FALTA DE REGISTRO · dia útil da escala 6x1</v>
      </c>
      <c r="W70" s="34" t="str">
        <f>IF(OR(OR($D70="6x1",$D70="FF 6x1"),$D70="5x2"),"",IF($AB70&lt;&gt;$AB69,IF(IFERROR(INDEX(Cadastro!$F$5:$F$148,$AB70),"")="",IF($L70&gt;0,1,0),IF(IFERROR(INDEX(Cadastro!$F$5:$F$148,$AB70),"")&lt;=IFERROR(INDEX(Parâmetros!$B$39:$B$48,MATCH($E70,Parâmetros!$A$39:$A$48,0)),99),IFERROR(INDEX(Cadastro!$F$5:$F$148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/>
      </c>
      <c r="X70" s="34" t="str">
        <f>IF(OR(OR($D70="6x1",$D70="FF 6x1"),$D70="5x2"),"",IF($AB70&lt;&gt;$AB69,IF(IFERROR(INDEX(Cadastro!$F$5:$F$148,$AB70),"")="",0,IF(IFERROR(INDEX(Cadastro!$F$5:$F$148,$AB70),"")&gt;IFERROR(INDEX(Parâmetros!$B$39:$B$48,MATCH($E70,Parâmetros!$A$39:$A$48,0)),99),IFERROR(INDEX(Cadastro!$F$5:$F$148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/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registro"),IF(AND($AB70&lt;&gt;$AB69,IFERROR(INDEX(Cadastro!$F$5:$F$148,$AB70),"")=""),"Indeterminado (início da série)",IF($X70&gt;0,"Folga","Falta de registro"))))))))</f>
        <v>Falta de registro</v>
      </c>
      <c r="Z70" s="34">
        <f>IF(OR($L70&gt;0,$F70&gt;Parâmetros!$E$14),0,IF($A70&lt;&gt;$A69,1,N($Z69)+1))</f>
        <v>0</v>
      </c>
      <c r="AA70" s="34">
        <f>IF(OR($L70&gt;0,$F70&gt;Parâmetros!$E$14),0,IF(OR($A70&lt;&gt;$A76,$F76&gt;Parâmetros!$E$14),1,N($AA76)+1))</f>
        <v>0</v>
      </c>
      <c r="AB70" s="31">
        <f>IFERROR(MATCH($A70&amp;"|"&amp;TEXT(_xlfn.MAXIFS(Cadastro!$E$5:$E$148,Cadastro!$A$5:$A$148,$A70,Cadastro!$E$5:$E$148,"&lt;="&amp;$F70),"yyyymmdd"),Cadastro!$I$5:$I$148,0),"")</f>
        <v>93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12292</v>
      </c>
      <c r="B71" s="17" t="s">
        <v>158</v>
      </c>
      <c r="C71" s="17" t="str">
        <f>IFERROR(INDEX(Cadastro!$C$5:$C$148,$AB71),"NÃO INFORMADO")</f>
        <v>CAL</v>
      </c>
      <c r="D71" s="17" t="str">
        <f>IFERROR(INDEX(Cadastro!$D$5:$D$148,$AB71),"")</f>
        <v>6x1</v>
      </c>
      <c r="E71" s="17" t="str">
        <f>IFERROR(INDEX(Cadastro!$G$5:$G$148,$AB71),"")</f>
        <v>6x1</v>
      </c>
      <c r="F71" s="29">
        <v>46298</v>
      </c>
      <c r="G71" s="32" t="str">
        <f t="shared" si="6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'[Apontamento_Mes_Setembro Atualizado.xlsx]Base Diária'!$V$221folga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de fim de semana · sem apontamento no sábado nem no domingo</v>
      </c>
      <c r="W71" s="34" t="str">
        <f>IF(OR(OR($D71="6x1",$D71="FF 6x1"),$D71="5x2"),"",IF($AB71&lt;&gt;$AB70,IF(IFERROR(INDEX(Cadastro!$F$5:$F$148,$AB71),"")="",IF($L71&gt;0,1,0),IF(IFERROR(INDEX(Cadastro!$F$5:$F$148,$AB71),"")&lt;=IFERROR(INDEX(Parâmetros!$B$39:$B$48,MATCH($E71,Parâmetros!$A$39:$A$48,0)),99),IFERROR(INDEX(Cadastro!$F$5:$F$148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/>
      </c>
      <c r="X71" s="34" t="str">
        <f>IF(OR(OR($D71="6x1",$D71="FF 6x1"),$D71="5x2"),"",IF($AB71&lt;&gt;$AB70,IF(IFERROR(INDEX(Cadastro!$F$5:$F$148,$AB71),"")="",0,IF(IFERROR(INDEX(Cadastro!$F$5:$F$148,$AB71),"")&gt;IFERROR(INDEX(Parâmetros!$B$39:$B$48,MATCH($E71,Parâmetros!$A$39:$A$48,0)),99),IFERROR(INDEX(Cadastro!$F$5:$F$148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/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registro"),IF(AND($AB71&lt;&gt;$AB70,IFERROR(INDEX(Cadastro!$F$5:$F$148,$AB71),"")=""),"Indeterminado (início da série)",IF($X71&gt;0,"Folga","Falta de registro"))))))))</f>
        <v>Folga</v>
      </c>
      <c r="Z71" s="34">
        <f>IF(OR($L71&gt;0,$F71&gt;Parâmetros!$E$14),0,IF($A71&lt;&gt;$A70,1,N($Z70)+1))</f>
        <v>0</v>
      </c>
      <c r="AA71" s="34">
        <f>IF(OR($L71&gt;0,$F71&gt;Parâmetros!$E$14),0,IF(OR($A71&lt;&gt;$A77,$F77&gt;Parâmetros!$E$14),1,N($AA77)+1))</f>
        <v>0</v>
      </c>
      <c r="AB71" s="31">
        <f>IFERROR(MATCH($A71&amp;"|"&amp;TEXT(_xlfn.MAXIFS(Cadastro!$E$5:$E$148,Cadastro!$A$5:$A$148,$A71,Cadastro!$E$5:$E$148,"&lt;="&amp;$F71),"yyyymmdd"),Cadastro!$I$5:$I$148,0),"")</f>
        <v>93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12292</v>
      </c>
      <c r="B72" s="17" t="s">
        <v>158</v>
      </c>
      <c r="C72" s="17" t="str">
        <f>IFERROR(INDEX(Cadastro!$C$5:$C$148,$AB72),"NÃO INFORMADO")</f>
        <v>CAL</v>
      </c>
      <c r="D72" s="17" t="str">
        <f>IFERROR(INDEX(Cadastro!$D$5:$D$148,$AB72),"")</f>
        <v>6x1</v>
      </c>
      <c r="E72" s="17" t="str">
        <f>IFERROR(INDEX(Cadastro!$G$5:$G$148,$AB72),"")</f>
        <v>6x1</v>
      </c>
      <c r="F72" s="29">
        <v>46299</v>
      </c>
      <c r="G72" s="32" t="str">
        <f t="shared" si="6"/>
        <v>dom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Folga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'[Apontamento_Mes_Setembro Atualizado.xlsx]Base Diária'!$V$221folga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Folga de fim de semana · sem apontamento no sábado nem no domingo</v>
      </c>
      <c r="W72" s="34" t="str">
        <f>IF(OR(OR($D72="6x1",$D72="FF 6x1"),$D72="5x2"),"",IF($AB72&lt;&gt;$AB71,IF(IFERROR(INDEX(Cadastro!$F$5:$F$148,$AB72),"")="",IF($L72&gt;0,1,0),IF(IFERROR(INDEX(Cadastro!$F$5:$F$148,$AB72),"")&lt;=IFERROR(INDEX(Parâmetros!$B$39:$B$48,MATCH($E72,Parâmetros!$A$39:$A$48,0)),99),IFERROR(INDEX(Cadastro!$F$5:$F$148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/>
      </c>
      <c r="X72" s="34" t="str">
        <f>IF(OR(OR($D72="6x1",$D72="FF 6x1"),$D72="5x2"),"",IF($AB72&lt;&gt;$AB71,IF(IFERROR(INDEX(Cadastro!$F$5:$F$148,$AB72),"")="",0,IF(IFERROR(INDEX(Cadastro!$F$5:$F$148,$AB72),"")&gt;IFERROR(INDEX(Parâmetros!$B$39:$B$48,MATCH($E72,Parâmetros!$A$39:$A$48,0)),99),IFERROR(INDEX(Cadastro!$F$5:$F$148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/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registro"),IF(AND($AB72&lt;&gt;$AB71,IFERROR(INDEX(Cadastro!$F$5:$F$148,$AB72),"")=""),"Indeterminado (início da série)",IF($X72&gt;0,"Folga","Falta de registro"))))))))</f>
        <v>Folga</v>
      </c>
      <c r="Z72" s="34">
        <f>IF(OR($L72&gt;0,$F72&gt;Parâmetros!$E$14),0,IF($A72&lt;&gt;$A71,1,N($Z71)+1))</f>
        <v>0</v>
      </c>
      <c r="AA72" s="34">
        <f>IF(OR($L72&gt;0,$F72&gt;Parâmetros!$E$14),0,IF(OR($A72&lt;&gt;$A78,$F78&gt;Parâmetros!$E$14),1,N($AA78)+1))</f>
        <v>0</v>
      </c>
      <c r="AB72" s="31">
        <f>IFERROR(MATCH($A72&amp;"|"&amp;TEXT(_xlfn.MAXIFS(Cadastro!$E$5:$E$148,Cadastro!$A$5:$A$148,$A72,Cadastro!$E$5:$E$148,"&lt;="&amp;$F72),"yyyymmdd"),Cadastro!$I$5:$I$148,0),"")</f>
        <v>93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12292</v>
      </c>
      <c r="B73" s="17" t="s">
        <v>158</v>
      </c>
      <c r="C73" s="17" t="str">
        <f>IFERROR(INDEX(Cadastro!$C$5:$C$148,$AB73),"NÃO INFORMADO")</f>
        <v>CAL</v>
      </c>
      <c r="D73" s="17" t="str">
        <f>IFERROR(INDEX(Cadastro!$D$5:$D$148,$AB73),"")</f>
        <v>6x1</v>
      </c>
      <c r="E73" s="17" t="str">
        <f>IFERROR(INDEX(Cadastro!$G$5:$G$148,$AB73),"")</f>
        <v>6x1</v>
      </c>
      <c r="F73" s="29">
        <v>46300</v>
      </c>
      <c r="G73" s="32" t="str">
        <f t="shared" si="6"/>
        <v>seg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6x1</v>
      </c>
      <c r="L73" s="30">
        <f>SUMIFS(Dados!$E:$E,Dados!$A:$A,$A73,Dados!$S:$S,$F73)</f>
        <v>0</v>
      </c>
      <c r="M73" s="30">
        <f>IFERROR(INDEX(Parâmetros!$E$6:$E$11,MATCH($K73,Parâmetros!$A$6:$A$11,0)),"")</f>
        <v>8.8000000000000007</v>
      </c>
      <c r="N73" s="33">
        <f t="shared" si="7"/>
        <v>0</v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Fora da apuração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'[Apontamento_Mes_Setembro Atualizado.xlsx]Base Diária'!$V$221folga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FALTA DE REGISTRO · dia útil da escala 6x1</v>
      </c>
      <c r="W73" s="34" t="str">
        <f>IF(OR(OR($D73="6x1",$D73="FF 6x1"),$D73="5x2"),"",IF($AB73&lt;&gt;$AB72,IF(IFERROR(INDEX(Cadastro!$F$5:$F$148,$AB73),"")="",IF($L73&gt;0,1,0),IF(IFERROR(INDEX(Cadastro!$F$5:$F$148,$AB73),"")&lt;=IFERROR(INDEX(Parâmetros!$B$39:$B$48,MATCH($E73,Parâmetros!$A$39:$A$48,0)),99),IFERROR(INDEX(Cadastro!$F$5:$F$148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/>
      </c>
      <c r="X73" s="34" t="str">
        <f>IF(OR(OR($D73="6x1",$D73="FF 6x1"),$D73="5x2"),"",IF($AB73&lt;&gt;$AB72,IF(IFERROR(INDEX(Cadastro!$F$5:$F$148,$AB73),"")="",0,IF(IFERROR(INDEX(Cadastro!$F$5:$F$148,$AB73),"")&gt;IFERROR(INDEX(Parâmetros!$B$39:$B$48,MATCH($E73,Parâmetros!$A$39:$A$48,0)),99),IFERROR(INDEX(Cadastro!$F$5:$F$148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/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registro"),IF(AND($AB73&lt;&gt;$AB72,IFERROR(INDEX(Cadastro!$F$5:$F$148,$AB73),"")=""),"Indeterminado (início da série)",IF($X73&gt;0,"Folga","Falta de registro"))))))))</f>
        <v>Falta de registro</v>
      </c>
      <c r="Z73" s="34">
        <f>IF(OR($L73&gt;0,$F73&gt;Parâmetros!$E$14),0,IF($A73&lt;&gt;$A72,1,N($Z72)+1))</f>
        <v>0</v>
      </c>
      <c r="AA73" s="34">
        <f>IF(OR($L73&gt;0,$F73&gt;Parâmetros!$E$14),0,IF(OR($A73&lt;&gt;$A79,$F79&gt;Parâmetros!$E$14),1,N($AA79)+1))</f>
        <v>0</v>
      </c>
      <c r="AB73" s="31">
        <f>IFERROR(MATCH($A73&amp;"|"&amp;TEXT(_xlfn.MAXIFS(Cadastro!$E$5:$E$148,Cadastro!$A$5:$A$148,$A73,Cadastro!$E$5:$E$148,"&lt;="&amp;$F73),"yyyymmdd"),Cadastro!$I$5:$I$148,0),"")</f>
        <v>93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IFERROR(INDEX(Cadastro!$C$5:$C$148,$AB74),"NÃO INFORMADO")</f>
        <v>MEC</v>
      </c>
      <c r="D74" s="17" t="str">
        <f>IFERROR(INDEX(Cadastro!$D$5:$D$148,$AB74),"")</f>
        <v>6x1</v>
      </c>
      <c r="E74" s="17" t="str">
        <f>IFERROR(INDEX(Cadastro!$G$5:$G$148,$AB74),"")</f>
        <v>6x1</v>
      </c>
      <c r="F74" s="29">
        <v>46265</v>
      </c>
      <c r="G74" s="32" t="str">
        <f t="shared" ref="G74:G109" si="12">CHOOSE(WEEKDAY($F74,1),"dom","seg","ter","qua","qui","sex","sáb")</f>
        <v>seg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985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6x1</v>
      </c>
      <c r="L74" s="30">
        <f>SUMIFS(Dados!$E:$E,Dados!$A:$A,$A74,Dados!$S:$S,$F74)</f>
        <v>7.9</v>
      </c>
      <c r="M74" s="30">
        <f>IFERROR(INDEX(Parâmetros!$E$6:$E$11,MATCH($K74,Parâmetros!$A$6:$A$11,0)),"")</f>
        <v>8.8000000000000007</v>
      </c>
      <c r="N74" s="33">
        <f t="shared" ref="N74:N109" si="13">IFERROR($L74/$M74,"")</f>
        <v>0.89772727272727271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ref="Q74:Q109" si="14">IF($P74="Não","",IF($L74&gt;0,"Sim","Não"))</f>
        <v>Sim</v>
      </c>
      <c r="R74" s="32" t="str">
        <f t="shared" ref="R74:R109" si="15">IF($Q74&lt;&gt;"Sim","",IF($N74&gt;=$O74,"Sim","Não"))</f>
        <v>Sim</v>
      </c>
      <c r="S74" s="30">
        <f t="shared" ref="S74:S109" si="16">IF($Q74&lt;&gt;"Sim","",MAX(0,$M74*$O74-$L74))</f>
        <v>0</v>
      </c>
      <c r="T74" s="32" t="str">
        <f>IF($Q74&lt;&gt;"Sim","",IF($N74&gt;Parâmetros!$E$15,"Sim","Não"))</f>
        <v>Não</v>
      </c>
      <c r="U74" s="17" t="str">
        <f t="shared" ref="U74:U109" si="17">IF($AC74&lt;&gt;"",$AC74,IF($P74="Não",IF($Y74="Folga","Folga",IF(LEFT($Y74,6)="Férias","Férias / afastamento",IF($Y74="Indeterminado (início da série)","Início da série","Fora da apuração"))),IF($Q74="Não","Falta de registro",IF($R74="Sim","Na meta","Abaixo da meta"))))</f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'[Apontamento_Mes_Setembro Atualizado.xlsx]Base Diária'!$V$221folga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Jornada fixa do 6x1</v>
      </c>
      <c r="W74" s="34" t="str">
        <f>IF(OR(OR($D74="6x1",$D74="FF 6x1"),$D74="5x2"),"",IF($AB74&lt;&gt;$AB73,IF(IFERROR(INDEX(Cadastro!$F$5:$F$148,$AB74),"")="",IF($L74&gt;0,1,0),IF(IFERROR(INDEX(Cadastro!$F$5:$F$148,$AB74),"")&lt;=IFERROR(INDEX(Parâmetros!$B$39:$B$48,MATCH($E74,Parâmetros!$A$39:$A$48,0)),99),IFERROR(INDEX(Cadastro!$F$5:$F$148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/>
      </c>
      <c r="X74" s="34" t="str">
        <f>IF(OR(OR($D74="6x1",$D74="FF 6x1"),$D74="5x2"),"",IF($AB74&lt;&gt;$AB73,IF(IFERROR(INDEX(Cadastro!$F$5:$F$148,$AB74),"")="",0,IF(IFERROR(INDEX(Cadastro!$F$5:$F$148,$AB74),"")&gt;IFERROR(INDEX(Parâmetros!$B$39:$B$48,MATCH($E74,Parâmetros!$A$39:$A$48,0)),99),IFERROR(INDEX(Cadastro!$F$5:$F$148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/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registro"),IF(AND($AB74&lt;&gt;$AB73,IFERROR(INDEX(Cadastro!$F$5:$F$148,$AB74),"")=""),"Indeterminado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IFERROR(MATCH($A74&amp;"|"&amp;TEXT(_xlfn.MAXIFS(Cadastro!$E$5:$E$148,Cadastro!$A$5:$A$148,$A74,Cadastro!$E$5:$E$148,"&lt;="&amp;$F74),"yyyymmdd"),Cadastro!$I$5:$I$148,0),"")</f>
        <v>4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IFERROR(INDEX(Cadastro!$C$5:$C$148,$AB75),"NÃO INFORMADO")</f>
        <v>MEC</v>
      </c>
      <c r="D75" s="17" t="str">
        <f>IFERROR(INDEX(Cadastro!$D$5:$D$148,$AB75),"")</f>
        <v>6x1</v>
      </c>
      <c r="E75" s="17" t="str">
        <f>IFERROR(INDEX(Cadastro!$G$5:$G$148,$AB75),"")</f>
        <v>6x1</v>
      </c>
      <c r="F75" s="29">
        <v>46266</v>
      </c>
      <c r="G75" s="32" t="str">
        <f t="shared" si="12"/>
        <v>ter</v>
      </c>
      <c r="H75" s="31">
        <f>IF($L75=0,"",_xlfn.MINIFS(Dados!$Q:$Q,Dados!$A:$A,$A75,Dados!$S:$S,$F75))</f>
        <v>457</v>
      </c>
      <c r="I75" s="31">
        <f>IF($H75="","",_xlfn.MAXIFS(Dados!$R:$R,Dados!$A:$A,$A75,Dados!$S:$S,$F75))</f>
        <v>993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6x1</v>
      </c>
      <c r="L75" s="30">
        <f>SUMIFS(Dados!$E:$E,Dados!$A:$A,$A75,Dados!$S:$S,$F75)</f>
        <v>7.8900000000000006</v>
      </c>
      <c r="M75" s="30">
        <f>IFERROR(INDEX(Parâmetros!$E$6:$E$11,MATCH($K75,Parâmetros!$A$6:$A$11,0)),"")</f>
        <v>8.8000000000000007</v>
      </c>
      <c r="N75" s="33">
        <f t="shared" si="13"/>
        <v>0.89659090909090911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'[Apontamento_Mes_Setembro Atualizado.xlsx]Base Diária'!$V$221folga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Jornada fixa do 6x1</v>
      </c>
      <c r="W75" s="34" t="str">
        <f>IF(OR(OR($D75="6x1",$D75="FF 6x1"),$D75="5x2"),"",IF($AB75&lt;&gt;$AB74,IF(IFERROR(INDEX(Cadastro!$F$5:$F$148,$AB75),"")="",IF($L75&gt;0,1,0),IF(IFERROR(INDEX(Cadastro!$F$5:$F$148,$AB75),"")&lt;=IFERROR(INDEX(Parâmetros!$B$39:$B$48,MATCH($E75,Parâmetros!$A$39:$A$48,0)),99),IFERROR(INDEX(Cadastro!$F$5:$F$148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/>
      </c>
      <c r="X75" s="34" t="str">
        <f>IF(OR(OR($D75="6x1",$D75="FF 6x1"),$D75="5x2"),"",IF($AB75&lt;&gt;$AB74,IF(IFERROR(INDEX(Cadastro!$F$5:$F$148,$AB75),"")="",0,IF(IFERROR(INDEX(Cadastro!$F$5:$F$148,$AB75),"")&gt;IFERROR(INDEX(Parâmetros!$B$39:$B$48,MATCH($E75,Parâmetros!$A$39:$A$48,0)),99),IFERROR(INDEX(Cadastro!$F$5:$F$148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/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registro"),IF(AND($AB75&lt;&gt;$AB74,IFERROR(INDEX(Cadastro!$F$5:$F$148,$AB75),"")=""),"Indeterminado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IFERROR(MATCH($A75&amp;"|"&amp;TEXT(_xlfn.MAXIFS(Cadastro!$E$5:$E$148,Cadastro!$A$5:$A$148,$A75,Cadastro!$E$5:$E$148,"&lt;="&amp;$F75),"yyyymmdd"),Cadastro!$I$5:$I$148,0),"")</f>
        <v>4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IFERROR(INDEX(Cadastro!$C$5:$C$148,$AB76),"NÃO INFORMADO")</f>
        <v>MEC</v>
      </c>
      <c r="D76" s="17" t="str">
        <f>IFERROR(INDEX(Cadastro!$D$5:$D$148,$AB76),"")</f>
        <v>6x1</v>
      </c>
      <c r="E76" s="17" t="str">
        <f>IFERROR(INDEX(Cadastro!$G$5:$G$148,$AB76),"")</f>
        <v>6x1</v>
      </c>
      <c r="F76" s="29">
        <v>46267</v>
      </c>
      <c r="G76" s="32" t="str">
        <f t="shared" si="12"/>
        <v>qua</v>
      </c>
      <c r="H76" s="31">
        <f>IF($L76=0,"",_xlfn.MINIFS(Dados!$Q:$Q,Dados!$A:$A,$A76,Dados!$S:$S,$F76))</f>
        <v>449</v>
      </c>
      <c r="I76" s="31">
        <f>IF($H76="","",_xlfn.MAXIFS(Dados!$R:$R,Dados!$A:$A,$A76,Dados!$S:$S,$F76))</f>
        <v>983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6x1</v>
      </c>
      <c r="L76" s="30">
        <f>SUMIFS(Dados!$E:$E,Dados!$A:$A,$A76,Dados!$S:$S,$F76)</f>
        <v>7.78</v>
      </c>
      <c r="M76" s="30">
        <f>IFERROR(INDEX(Parâmetros!$E$6:$E$11,MATCH($K76,Parâmetros!$A$6:$A$11,0)),"")</f>
        <v>8.8000000000000007</v>
      </c>
      <c r="N76" s="33">
        <f t="shared" si="13"/>
        <v>0.88409090909090904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'[Apontamento_Mes_Setembro Atualizado.xlsx]Base Diária'!$V$221folga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Jornada fixa do 6x1</v>
      </c>
      <c r="W76" s="34" t="str">
        <f>IF(OR(OR($D76="6x1",$D76="FF 6x1"),$D76="5x2"),"",IF($AB76&lt;&gt;$AB75,IF(IFERROR(INDEX(Cadastro!$F$5:$F$148,$AB76),"")="",IF($L76&gt;0,1,0),IF(IFERROR(INDEX(Cadastro!$F$5:$F$148,$AB76),"")&lt;=IFERROR(INDEX(Parâmetros!$B$39:$B$48,MATCH($E76,Parâmetros!$A$39:$A$48,0)),99),IFERROR(INDEX(Cadastro!$F$5:$F$148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/>
      </c>
      <c r="X76" s="34" t="str">
        <f>IF(OR(OR($D76="6x1",$D76="FF 6x1"),$D76="5x2"),"",IF($AB76&lt;&gt;$AB75,IF(IFERROR(INDEX(Cadastro!$F$5:$F$148,$AB76),"")="",0,IF(IFERROR(INDEX(Cadastro!$F$5:$F$148,$AB76),"")&gt;IFERROR(INDEX(Parâmetros!$B$39:$B$48,MATCH($E76,Parâmetros!$A$39:$A$48,0)),99),IFERROR(INDEX(Cadastro!$F$5:$F$148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/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registro"),IF(AND($AB76&lt;&gt;$AB75,IFERROR(INDEX(Cadastro!$F$5:$F$148,$AB76),"")=""),"Indeterminado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IFERROR(MATCH($A76&amp;"|"&amp;TEXT(_xlfn.MAXIFS(Cadastro!$E$5:$E$148,Cadastro!$A$5:$A$148,$A76,Cadastro!$E$5:$E$148,"&lt;="&amp;$F76),"yyyymmdd"),Cadastro!$I$5:$I$148,0),"")</f>
        <v>4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IFERROR(INDEX(Cadastro!$C$5:$C$148,$AB77),"NÃO INFORMADO")</f>
        <v>MEC</v>
      </c>
      <c r="D77" s="17" t="str">
        <f>IFERROR(INDEX(Cadastro!$D$5:$D$148,$AB77),"")</f>
        <v>6x1</v>
      </c>
      <c r="E77" s="17" t="str">
        <f>IFERROR(INDEX(Cadastro!$G$5:$G$148,$AB77),"")</f>
        <v>6x1</v>
      </c>
      <c r="F77" s="29">
        <v>46268</v>
      </c>
      <c r="G77" s="32" t="str">
        <f t="shared" si="12"/>
        <v>qui</v>
      </c>
      <c r="H77" s="31">
        <f>IF($L77=0,"",_xlfn.MINIFS(Dados!$Q:$Q,Dados!$A:$A,$A77,Dados!$S:$S,$F77))</f>
        <v>450</v>
      </c>
      <c r="I77" s="31">
        <f>IF($H77="","",_xlfn.MAXIFS(Dados!$R:$R,Dados!$A:$A,$A77,Dados!$S:$S,$F77))</f>
        <v>981</v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>6x1</v>
      </c>
      <c r="L77" s="30">
        <f>SUMIFS(Dados!$E:$E,Dados!$A:$A,$A77,Dados!$S:$S,$F77)</f>
        <v>8.74</v>
      </c>
      <c r="M77" s="30">
        <f>IFERROR(INDEX(Parâmetros!$E$6:$E$11,MATCH($K77,Parâmetros!$A$6:$A$11,0)),"")</f>
        <v>8.8000000000000007</v>
      </c>
      <c r="N77" s="33">
        <f t="shared" si="13"/>
        <v>0.99318181818181817</v>
      </c>
      <c r="O77" s="33">
        <f>Parâmetros!$E$13</f>
        <v>0.8</v>
      </c>
      <c r="P77" s="32" t="str">
        <f>IF(OR($M77="",$F77&gt;Parâmetros!$E$14),"Não","Sim")</f>
        <v>Sim</v>
      </c>
      <c r="Q77" s="32" t="str">
        <f t="shared" si="14"/>
        <v>Sim</v>
      </c>
      <c r="R77" s="32" t="str">
        <f t="shared" si="15"/>
        <v>Sim</v>
      </c>
      <c r="S77" s="30">
        <f t="shared" si="16"/>
        <v>0</v>
      </c>
      <c r="T77" s="32" t="str">
        <f>IF($Q77&lt;&gt;"Sim","",IF($N77&gt;Parâmetros!$E$15,"Sim","Não"))</f>
        <v>Não</v>
      </c>
      <c r="U77" s="17" t="str">
        <f t="shared" si="17"/>
        <v>Na meta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'[Apontamento_Mes_Setembro Atualizado.xlsx]Base Diária'!$V$221folga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Jornada fixa do 6x1</v>
      </c>
      <c r="W77" s="34" t="str">
        <f>IF(OR(OR($D77="6x1",$D77="FF 6x1"),$D77="5x2"),"",IF($AB77&lt;&gt;$AB76,IF(IFERROR(INDEX(Cadastro!$F$5:$F$148,$AB77),"")="",IF($L77&gt;0,1,0),IF(IFERROR(INDEX(Cadastro!$F$5:$F$148,$AB77),"")&lt;=IFERROR(INDEX(Parâmetros!$B$39:$B$48,MATCH($E77,Parâmetros!$A$39:$A$48,0)),99),IFERROR(INDEX(Cadastro!$F$5:$F$148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/>
      </c>
      <c r="X77" s="34" t="str">
        <f>IF(OR(OR($D77="6x1",$D77="FF 6x1"),$D77="5x2"),"",IF($AB77&lt;&gt;$AB76,IF(IFERROR(INDEX(Cadastro!$F$5:$F$148,$AB77),"")="",0,IF(IFERROR(INDEX(Cadastro!$F$5:$F$148,$AB77),"")&gt;IFERROR(INDEX(Parâmetros!$B$39:$B$48,MATCH($E77,Parâmetros!$A$39:$A$48,0)),99),IFERROR(INDEX(Cadastro!$F$5:$F$148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/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registro"),IF(AND($AB77&lt;&gt;$AB76,IFERROR(INDEX(Cadastro!$F$5:$F$148,$AB77),"")=""),"Indeterminado (início da série)",IF($X77&gt;0,"Folga","Falta de registro"))))))))</f>
        <v>Trabalhado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IFERROR(MATCH($A77&amp;"|"&amp;TEXT(_xlfn.MAXIFS(Cadastro!$E$5:$E$148,Cadastro!$A$5:$A$148,$A77,Cadastro!$E$5:$E$148,"&lt;="&amp;$F77),"yyyymmdd"),Cadastro!$I$5:$I$148,0),"")</f>
        <v>4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IFERROR(INDEX(Cadastro!$C$5:$C$148,$AB78),"NÃO INFORMADO")</f>
        <v>MEC</v>
      </c>
      <c r="D78" s="17" t="str">
        <f>IFERROR(INDEX(Cadastro!$D$5:$D$148,$AB78),"")</f>
        <v>6x1</v>
      </c>
      <c r="E78" s="17" t="str">
        <f>IFERROR(INDEX(Cadastro!$G$5:$G$148,$AB78),"")</f>
        <v>6x1</v>
      </c>
      <c r="F78" s="29">
        <v>46269</v>
      </c>
      <c r="G78" s="32" t="str">
        <f t="shared" si="12"/>
        <v>sex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977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6x1</v>
      </c>
      <c r="L78" s="30">
        <f>SUMIFS(Dados!$E:$E,Dados!$A:$A,$A78,Dados!$S:$S,$F78)</f>
        <v>7.61</v>
      </c>
      <c r="M78" s="30">
        <f>IFERROR(INDEX(Parâmetros!$E$6:$E$11,MATCH($K78,Parâmetros!$A$6:$A$11,0)),"")</f>
        <v>8.8000000000000007</v>
      </c>
      <c r="N78" s="33">
        <f t="shared" si="13"/>
        <v>0.86477272727272725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'[Apontamento_Mes_Setembro Atualizado.xlsx]Base Diária'!$V$221folga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Jornada fixa do 6x1</v>
      </c>
      <c r="W78" s="34" t="str">
        <f>IF(OR(OR($D78="6x1",$D78="FF 6x1"),$D78="5x2"),"",IF($AB78&lt;&gt;$AB77,IF(IFERROR(INDEX(Cadastro!$F$5:$F$148,$AB78),"")="",IF($L78&gt;0,1,0),IF(IFERROR(INDEX(Cadastro!$F$5:$F$148,$AB78),"")&lt;=IFERROR(INDEX(Parâmetros!$B$39:$B$48,MATCH($E78,Parâmetros!$A$39:$A$48,0)),99),IFERROR(INDEX(Cadastro!$F$5:$F$148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/>
      </c>
      <c r="X78" s="34" t="str">
        <f>IF(OR(OR($D78="6x1",$D78="FF 6x1"),$D78="5x2"),"",IF($AB78&lt;&gt;$AB77,IF(IFERROR(INDEX(Cadastro!$F$5:$F$148,$AB78),"")="",0,IF(IFERROR(INDEX(Cadastro!$F$5:$F$148,$AB78),"")&gt;IFERROR(INDEX(Parâmetros!$B$39:$B$48,MATCH($E78,Parâmetros!$A$39:$A$48,0)),99),IFERROR(INDEX(Cadastro!$F$5:$F$148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/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registro"),IF(AND($AB78&lt;&gt;$AB77,IFERROR(INDEX(Cadastro!$F$5:$F$148,$AB78),"")=""),"Indeterminado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IFERROR(MATCH($A78&amp;"|"&amp;TEXT(_xlfn.MAXIFS(Cadastro!$E$5:$E$148,Cadastro!$A$5:$A$148,$A78,Cadastro!$E$5:$E$148,"&lt;="&amp;$F78),"yyyymmdd"),Cadastro!$I$5:$I$148,0),"")</f>
        <v>4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IFERROR(INDEX(Cadastro!$C$5:$C$148,$AB79),"NÃO INFORMADO")</f>
        <v>MEC</v>
      </c>
      <c r="D79" s="17" t="str">
        <f>IFERROR(INDEX(Cadastro!$D$5:$D$148,$AB79),"")</f>
        <v>6x1</v>
      </c>
      <c r="E79" s="17" t="str">
        <f>IFERROR(INDEX(Cadastro!$G$5:$G$148,$AB79),"")</f>
        <v>6x1</v>
      </c>
      <c r="F79" s="29">
        <v>46270</v>
      </c>
      <c r="G79" s="32" t="str">
        <f t="shared" si="12"/>
        <v>sáb</v>
      </c>
      <c r="H79" s="31">
        <f>IF($L79=0,"",_xlfn.MINIFS(Dados!$Q:$Q,Dados!$A:$A,$A79,Dados!$S:$S,$F79))</f>
        <v>439</v>
      </c>
      <c r="I79" s="31">
        <f>IF($H79="","",_xlfn.MAXIFS(Dados!$R:$R,Dados!$A:$A,$A79,Dados!$S:$S,$F79))</f>
        <v>920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6x1 sáb/dom</v>
      </c>
      <c r="L79" s="30">
        <f>SUMIFS(Dados!$E:$E,Dados!$A:$A,$A79,Dados!$S:$S,$F79)</f>
        <v>7.12</v>
      </c>
      <c r="M79" s="30">
        <f>IFERROR(INDEX(Parâmetros!$E$6:$E$11,MATCH($K79,Parâmetros!$A$6:$A$11,0)),"")</f>
        <v>7.33</v>
      </c>
      <c r="N79" s="33">
        <f t="shared" si="13"/>
        <v>0.97135061391541611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'[Apontamento_Mes_Setembro Atualizado.xlsx]Base Diária'!$V$221folga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Jornada de fim de semana do 6x1</v>
      </c>
      <c r="W79" s="34" t="str">
        <f>IF(OR(OR($D79="6x1",$D79="FF 6x1"),$D79="5x2"),"",IF($AB79&lt;&gt;$AB78,IF(IFERROR(INDEX(Cadastro!$F$5:$F$148,$AB79),"")="",IF($L79&gt;0,1,0),IF(IFERROR(INDEX(Cadastro!$F$5:$F$148,$AB79),"")&lt;=IFERROR(INDEX(Parâmetros!$B$39:$B$48,MATCH($E79,Parâmetros!$A$39:$A$48,0)),99),IFERROR(INDEX(Cadastro!$F$5:$F$148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/>
      </c>
      <c r="X79" s="34" t="str">
        <f>IF(OR(OR($D79="6x1",$D79="FF 6x1"),$D79="5x2"),"",IF($AB79&lt;&gt;$AB78,IF(IFERROR(INDEX(Cadastro!$F$5:$F$148,$AB79),"")="",0,IF(IFERROR(INDEX(Cadastro!$F$5:$F$148,$AB79),"")&gt;IFERROR(INDEX(Parâmetros!$B$39:$B$48,MATCH($E79,Parâmetros!$A$39:$A$48,0)),99),IFERROR(INDEX(Cadastro!$F$5:$F$148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/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registro"),IF(AND($AB79&lt;&gt;$AB78,IFERROR(INDEX(Cadastro!$F$5:$F$148,$AB79),"")=""),"Indeterminado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IFERROR(MATCH($A79&amp;"|"&amp;TEXT(_xlfn.MAXIFS(Cadastro!$E$5:$E$148,Cadastro!$A$5:$A$148,$A79,Cadastro!$E$5:$E$148,"&lt;="&amp;$F79),"yyyymmdd"),Cadastro!$I$5:$I$148,0),"")</f>
        <v>4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IFERROR(INDEX(Cadastro!$C$5:$C$148,$AB80),"NÃO INFORMADO")</f>
        <v>MEC</v>
      </c>
      <c r="D80" s="17" t="str">
        <f>IFERROR(INDEX(Cadastro!$D$5:$D$148,$AB80),"")</f>
        <v>6x1</v>
      </c>
      <c r="E80" s="17" t="str">
        <f>IFERROR(INDEX(Cadastro!$G$5:$G$148,$AB80),"")</f>
        <v>6x1</v>
      </c>
      <c r="F80" s="29">
        <v>46271</v>
      </c>
      <c r="G80" s="32" t="str">
        <f t="shared" si="12"/>
        <v>dom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13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14"/>
        <v/>
      </c>
      <c r="R80" s="32" t="str">
        <f t="shared" si="15"/>
        <v/>
      </c>
      <c r="S80" s="30" t="str">
        <f t="shared" si="16"/>
        <v/>
      </c>
      <c r="T80" s="32" t="str">
        <f>IF($Q80&lt;&gt;"Sim","",IF($N80&gt;Parâmetros!$E$15,"Sim","Não"))</f>
        <v/>
      </c>
      <c r="U80" s="17" t="str">
        <f t="shared" si="17"/>
        <v>Folga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'[Apontamento_Mes_Setembro Atualizado.xlsx]Base Diária'!$V$221folga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Folga de fim de semana · apontou no sábado</v>
      </c>
      <c r="W80" s="34" t="str">
        <f>IF(OR(OR($D80="6x1",$D80="FF 6x1"),$D80="5x2"),"",IF($AB80&lt;&gt;$AB79,IF(IFERROR(INDEX(Cadastro!$F$5:$F$148,$AB80),"")="",IF($L80&gt;0,1,0),IF(IFERROR(INDEX(Cadastro!$F$5:$F$148,$AB80),"")&lt;=IFERROR(INDEX(Parâmetros!$B$39:$B$48,MATCH($E80,Parâmetros!$A$39:$A$48,0)),99),IFERROR(INDEX(Cadastro!$F$5:$F$148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/>
      </c>
      <c r="X80" s="34" t="str">
        <f>IF(OR(OR($D80="6x1",$D80="FF 6x1"),$D80="5x2"),"",IF($AB80&lt;&gt;$AB79,IF(IFERROR(INDEX(Cadastro!$F$5:$F$148,$AB80),"")="",0,IF(IFERROR(INDEX(Cadastro!$F$5:$F$148,$AB80),"")&gt;IFERROR(INDEX(Parâmetros!$B$39:$B$48,MATCH($E80,Parâmetros!$A$39:$A$48,0)),99),IFERROR(INDEX(Cadastro!$F$5:$F$148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/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registro"),IF(AND($AB80&lt;&gt;$AB79,IFERROR(INDEX(Cadastro!$F$5:$F$148,$AB80),"")=""),"Indeterminado (início da série)",IF($X80&gt;0,"Folga","Falta de registro"))))))))</f>
        <v>Folga</v>
      </c>
      <c r="Z80" s="34">
        <f>IF(OR($L80&gt;0,$F80&gt;Parâmetros!$E$14),0,IF($A80&lt;&gt;$A79,1,N($Z79)+1))</f>
        <v>1</v>
      </c>
      <c r="AA80" s="34">
        <f>IF(OR($L80&gt;0,$F80&gt;Parâmetros!$E$14),0,IF(OR($A80&lt;&gt;$A81,$F81&gt;Parâmetros!$E$14),1,N($AA81)+1))</f>
        <v>1</v>
      </c>
      <c r="AB80" s="31">
        <f>IFERROR(MATCH($A80&amp;"|"&amp;TEXT(_xlfn.MAXIFS(Cadastro!$E$5:$E$148,Cadastro!$A$5:$A$148,$A80,Cadastro!$E$5:$E$148,"&lt;="&amp;$F80),"yyyymmdd"),Cadastro!$I$5:$I$148,0),"")</f>
        <v>4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IFERROR(INDEX(Cadastro!$C$5:$C$148,$AB81),"NÃO INFORMADO")</f>
        <v>MEC</v>
      </c>
      <c r="D81" s="17" t="str">
        <f>IFERROR(INDEX(Cadastro!$D$5:$D$148,$AB81),"")</f>
        <v>6x1</v>
      </c>
      <c r="E81" s="17" t="str">
        <f>IFERROR(INDEX(Cadastro!$G$5:$G$148,$AB81),"")</f>
        <v>6x1</v>
      </c>
      <c r="F81" s="29">
        <v>46272</v>
      </c>
      <c r="G81" s="32" t="str">
        <f t="shared" si="12"/>
        <v>seg</v>
      </c>
      <c r="H81" s="31">
        <f>IF($L81=0,"",_xlfn.MINIFS(Dados!$Q:$Q,Dados!$A:$A,$A81,Dados!$S:$S,$F81))</f>
        <v>451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6x1</v>
      </c>
      <c r="L81" s="30">
        <f>SUMIFS(Dados!$E:$E,Dados!$A:$A,$A81,Dados!$S:$S,$F81)</f>
        <v>7.63</v>
      </c>
      <c r="M81" s="30">
        <f>IFERROR(INDEX(Parâmetros!$E$6:$E$11,MATCH($K81,Parâmetros!$A$6:$A$11,0)),"")</f>
        <v>8.8000000000000007</v>
      </c>
      <c r="N81" s="33">
        <f t="shared" si="13"/>
        <v>0.86704545454545445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'[Apontamento_Mes_Setembro Atualizado.xlsx]Base Diária'!$V$221folga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Jornada fixa do 6x1</v>
      </c>
      <c r="W81" s="34" t="str">
        <f>IF(OR(OR($D81="6x1",$D81="FF 6x1"),$D81="5x2"),"",IF($AB81&lt;&gt;$AB80,IF(IFERROR(INDEX(Cadastro!$F$5:$F$148,$AB81),"")="",IF($L81&gt;0,1,0),IF(IFERROR(INDEX(Cadastro!$F$5:$F$148,$AB81),"")&lt;=IFERROR(INDEX(Parâmetros!$B$39:$B$48,MATCH($E81,Parâmetros!$A$39:$A$48,0)),99),IFERROR(INDEX(Cadastro!$F$5:$F$148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/>
      </c>
      <c r="X81" s="34" t="str">
        <f>IF(OR(OR($D81="6x1",$D81="FF 6x1"),$D81="5x2"),"",IF($AB81&lt;&gt;$AB80,IF(IFERROR(INDEX(Cadastro!$F$5:$F$148,$AB81),"")="",0,IF(IFERROR(INDEX(Cadastro!$F$5:$F$148,$AB81),"")&gt;IFERROR(INDEX(Parâmetros!$B$39:$B$48,MATCH($E81,Parâmetros!$A$39:$A$48,0)),99),IFERROR(INDEX(Cadastro!$F$5:$F$148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/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registro"),IF(AND($AB81&lt;&gt;$AB80,IFERROR(INDEX(Cadastro!$F$5:$F$148,$AB81),"")=""),"Indeterminado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IFERROR(MATCH($A81&amp;"|"&amp;TEXT(_xlfn.MAXIFS(Cadastro!$E$5:$E$148,Cadastro!$A$5:$A$148,$A81,Cadastro!$E$5:$E$148,"&lt;="&amp;$F81),"yyyymmdd"),Cadastro!$I$5:$I$148,0),"")</f>
        <v>4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IFERROR(INDEX(Cadastro!$C$5:$C$148,$AB82),"NÃO INFORMADO")</f>
        <v>MEC</v>
      </c>
      <c r="D82" s="17" t="str">
        <f>IFERROR(INDEX(Cadastro!$D$5:$D$148,$AB82),"")</f>
        <v>6x1</v>
      </c>
      <c r="E82" s="17" t="str">
        <f>IFERROR(INDEX(Cadastro!$G$5:$G$148,$AB82),"")</f>
        <v>6x1</v>
      </c>
      <c r="F82" s="29">
        <v>46273</v>
      </c>
      <c r="G82" s="32" t="str">
        <f t="shared" si="12"/>
        <v>ter</v>
      </c>
      <c r="H82" s="31">
        <f>IF($L82=0,"",_xlfn.MINIFS(Dados!$Q:$Q,Dados!$A:$A,$A82,Dados!$S:$S,$F82))</f>
        <v>439</v>
      </c>
      <c r="I82" s="31">
        <f>IF($H82="","",_xlfn.MAXIFS(Dados!$R:$R,Dados!$A:$A,$A82,Dados!$S:$S,$F82))</f>
        <v>980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6x1</v>
      </c>
      <c r="L82" s="30">
        <f>SUMIFS(Dados!$E:$E,Dados!$A:$A,$A82,Dados!$S:$S,$F82)</f>
        <v>8.94</v>
      </c>
      <c r="M82" s="30">
        <f>IFERROR(INDEX(Parâmetros!$E$6:$E$11,MATCH($K82,Parâmetros!$A$6:$A$11,0)),"")</f>
        <v>8.8000000000000007</v>
      </c>
      <c r="N82" s="33">
        <f t="shared" si="13"/>
        <v>1.0159090909090909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Sim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'[Apontamento_Mes_Setembro Atualizado.xlsx]Base Diária'!$V$221folga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Jornada fixa do 6x1</v>
      </c>
      <c r="W82" s="34" t="str">
        <f>IF(OR(OR($D82="6x1",$D82="FF 6x1"),$D82="5x2"),"",IF($AB82&lt;&gt;$AB81,IF(IFERROR(INDEX(Cadastro!$F$5:$F$148,$AB82),"")="",IF($L82&gt;0,1,0),IF(IFERROR(INDEX(Cadastro!$F$5:$F$148,$AB82),"")&lt;=IFERROR(INDEX(Parâmetros!$B$39:$B$48,MATCH($E82,Parâmetros!$A$39:$A$48,0)),99),IFERROR(INDEX(Cadastro!$F$5:$F$148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/>
      </c>
      <c r="X82" s="34" t="str">
        <f>IF(OR(OR($D82="6x1",$D82="FF 6x1"),$D82="5x2"),"",IF($AB82&lt;&gt;$AB81,IF(IFERROR(INDEX(Cadastro!$F$5:$F$148,$AB82),"")="",0,IF(IFERROR(INDEX(Cadastro!$F$5:$F$148,$AB82),"")&gt;IFERROR(INDEX(Parâmetros!$B$39:$B$48,MATCH($E82,Parâmetros!$A$39:$A$48,0)),99),IFERROR(INDEX(Cadastro!$F$5:$F$148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/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registro"),IF(AND($AB82&lt;&gt;$AB81,IFERROR(INDEX(Cadastro!$F$5:$F$148,$AB82),"")=""),"Indeterminado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IFERROR(MATCH($A82&amp;"|"&amp;TEXT(_xlfn.MAXIFS(Cadastro!$E$5:$E$148,Cadastro!$A$5:$A$148,$A82,Cadastro!$E$5:$E$148,"&lt;="&amp;$F82),"yyyymmdd"),Cadastro!$I$5:$I$148,0),"")</f>
        <v>4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IFERROR(INDEX(Cadastro!$C$5:$C$148,$AB83),"NÃO INFORMADO")</f>
        <v>MEC</v>
      </c>
      <c r="D83" s="17" t="str">
        <f>IFERROR(INDEX(Cadastro!$D$5:$D$148,$AB83),"")</f>
        <v>6x1</v>
      </c>
      <c r="E83" s="17" t="str">
        <f>IFERROR(INDEX(Cadastro!$G$5:$G$148,$AB83),"")</f>
        <v>6x1</v>
      </c>
      <c r="F83" s="29">
        <v>46274</v>
      </c>
      <c r="G83" s="32" t="str">
        <f t="shared" si="12"/>
        <v>qua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>6x1</v>
      </c>
      <c r="L83" s="30">
        <f>SUMIFS(Dados!$E:$E,Dados!$A:$A,$A83,Dados!$S:$S,$F83)</f>
        <v>0</v>
      </c>
      <c r="M83" s="30">
        <f>IFERROR(INDEX(Parâmetros!$E$6:$E$11,MATCH($K83,Parâmetros!$A$6:$A$11,0)),"")</f>
        <v>8.8000000000000007</v>
      </c>
      <c r="N83" s="33">
        <f t="shared" si="13"/>
        <v>0</v>
      </c>
      <c r="O83" s="33">
        <f>Parâmetros!$E$13</f>
        <v>0.8</v>
      </c>
      <c r="P83" s="32" t="str">
        <f>IF(OR($M83="",$F83&gt;Parâmetros!$E$14),"Não","Sim")</f>
        <v>Sim</v>
      </c>
      <c r="Q83" s="32" t="str">
        <f t="shared" si="14"/>
        <v>Não</v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Falta de registro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'[Apontamento_Mes_Setembro Atualizado.xlsx]Base Diária'!$V$221folga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FALTA DE REGISTRO · dia útil da escala 6x1</v>
      </c>
      <c r="W83" s="34" t="str">
        <f>IF(OR(OR($D83="6x1",$D83="FF 6x1"),$D83="5x2"),"",IF($AB83&lt;&gt;$AB82,IF(IFERROR(INDEX(Cadastro!$F$5:$F$148,$AB83),"")="",IF($L83&gt;0,1,0),IF(IFERROR(INDEX(Cadastro!$F$5:$F$148,$AB83),"")&lt;=IFERROR(INDEX(Parâmetros!$B$39:$B$48,MATCH($E83,Parâmetros!$A$39:$A$48,0)),99),IFERROR(INDEX(Cadastro!$F$5:$F$148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/>
      </c>
      <c r="X83" s="34" t="str">
        <f>IF(OR(OR($D83="6x1",$D83="FF 6x1"),$D83="5x2"),"",IF($AB83&lt;&gt;$AB82,IF(IFERROR(INDEX(Cadastro!$F$5:$F$148,$AB83),"")="",0,IF(IFERROR(INDEX(Cadastro!$F$5:$F$148,$AB83),"")&gt;IFERROR(INDEX(Parâmetros!$B$39:$B$48,MATCH($E83,Parâmetros!$A$39:$A$48,0)),99),IFERROR(INDEX(Cadastro!$F$5:$F$148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/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registro"),IF(AND($AB83&lt;&gt;$AB82,IFERROR(INDEX(Cadastro!$F$5:$F$148,$AB83),"")=""),"Indeterminado (início da série)",IF($X83&gt;0,"Folga","Falta de registro"))))))))</f>
        <v>Falta de registro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2</v>
      </c>
      <c r="AB83" s="31">
        <f>IFERROR(MATCH($A83&amp;"|"&amp;TEXT(_xlfn.MAXIFS(Cadastro!$E$5:$E$148,Cadastro!$A$5:$A$148,$A83,Cadastro!$E$5:$E$148,"&lt;="&amp;$F83),"yyyymmdd"),Cadastro!$I$5:$I$148,0),"")</f>
        <v>4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IFERROR(INDEX(Cadastro!$C$5:$C$148,$AB84),"NÃO INFORMADO")</f>
        <v>MEC</v>
      </c>
      <c r="D84" s="17" t="str">
        <f>IFERROR(INDEX(Cadastro!$D$5:$D$148,$AB84),"")</f>
        <v>6x1</v>
      </c>
      <c r="E84" s="17" t="str">
        <f>IFERROR(INDEX(Cadastro!$G$5:$G$148,$AB84),"")</f>
        <v>6x1</v>
      </c>
      <c r="F84" s="29">
        <v>46275</v>
      </c>
      <c r="G84" s="32" t="str">
        <f t="shared" si="12"/>
        <v>qui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6x1</v>
      </c>
      <c r="L84" s="30">
        <f>SUMIFS(Dados!$E:$E,Dados!$A:$A,$A84,Dados!$S:$S,$F84)</f>
        <v>0</v>
      </c>
      <c r="M84" s="30">
        <f>IFERROR(INDEX(Parâmetros!$E$6:$E$11,MATCH($K84,Parâmetros!$A$6:$A$11,0)),"")</f>
        <v>8.8000000000000007</v>
      </c>
      <c r="N84" s="33">
        <f t="shared" si="13"/>
        <v>0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Não</v>
      </c>
      <c r="R84" s="32" t="str">
        <f t="shared" si="15"/>
        <v/>
      </c>
      <c r="S84" s="30" t="str">
        <f t="shared" si="16"/>
        <v/>
      </c>
      <c r="T84" s="32" t="str">
        <f>IF($Q84&lt;&gt;"Sim","",IF($N84&gt;Parâmetros!$E$15,"Sim","Não"))</f>
        <v/>
      </c>
      <c r="U84" s="17" t="str">
        <f t="shared" si="17"/>
        <v>Falta de registro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'[Apontamento_Mes_Setembro Atualizado.xlsx]Base Diária'!$V$221folga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FALTA DE REGISTRO · dia útil da escala 6x1</v>
      </c>
      <c r="W84" s="34" t="str">
        <f>IF(OR(OR($D84="6x1",$D84="FF 6x1"),$D84="5x2"),"",IF($AB84&lt;&gt;$AB83,IF(IFERROR(INDEX(Cadastro!$F$5:$F$148,$AB84),"")="",IF($L84&gt;0,1,0),IF(IFERROR(INDEX(Cadastro!$F$5:$F$148,$AB84),"")&lt;=IFERROR(INDEX(Parâmetros!$B$39:$B$48,MATCH($E84,Parâmetros!$A$39:$A$48,0)),99),IFERROR(INDEX(Cadastro!$F$5:$F$148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/>
      </c>
      <c r="X84" s="34" t="str">
        <f>IF(OR(OR($D84="6x1",$D84="FF 6x1"),$D84="5x2"),"",IF($AB84&lt;&gt;$AB83,IF(IFERROR(INDEX(Cadastro!$F$5:$F$148,$AB84),"")="",0,IF(IFERROR(INDEX(Cadastro!$F$5:$F$148,$AB84),"")&gt;IFERROR(INDEX(Parâmetros!$B$39:$B$48,MATCH($E84,Parâmetros!$A$39:$A$48,0)),99),IFERROR(INDEX(Cadastro!$F$5:$F$148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/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registro"),IF(AND($AB84&lt;&gt;$AB83,IFERROR(INDEX(Cadastro!$F$5:$F$148,$AB84),"")=""),"Indeterminado (início da série)",IF($X84&gt;0,"Folga","Falta de registro"))))))))</f>
        <v>Falta de registro</v>
      </c>
      <c r="Z84" s="34">
        <f>IF(OR($L84&gt;0,$F84&gt;Parâmetros!$E$14),0,IF($A84&lt;&gt;$A83,1,N($Z83)+1))</f>
        <v>2</v>
      </c>
      <c r="AA84" s="34">
        <f>IF(OR($L84&gt;0,$F84&gt;Parâmetros!$E$14),0,IF(OR($A84&lt;&gt;$A85,$F85&gt;Parâmetros!$E$14),1,N($AA85)+1))</f>
        <v>1</v>
      </c>
      <c r="AB84" s="31">
        <f>IFERROR(MATCH($A84&amp;"|"&amp;TEXT(_xlfn.MAXIFS(Cadastro!$E$5:$E$148,Cadastro!$A$5:$A$148,$A84,Cadastro!$E$5:$E$148,"&lt;="&amp;$F84),"yyyymmdd"),Cadastro!$I$5:$I$148,0),"")</f>
        <v>4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IFERROR(INDEX(Cadastro!$C$5:$C$148,$AB85),"NÃO INFORMADO")</f>
        <v>MEC</v>
      </c>
      <c r="D85" s="17" t="str">
        <f>IFERROR(INDEX(Cadastro!$D$5:$D$148,$AB85),"")</f>
        <v>6x1</v>
      </c>
      <c r="E85" s="17" t="str">
        <f>IFERROR(INDEX(Cadastro!$G$5:$G$148,$AB85),"")</f>
        <v>6x1</v>
      </c>
      <c r="F85" s="29">
        <v>46276</v>
      </c>
      <c r="G85" s="32" t="str">
        <f t="shared" si="12"/>
        <v>sex</v>
      </c>
      <c r="H85" s="31">
        <f>IF($L85=0,"",_xlfn.MINIFS(Dados!$Q:$Q,Dados!$A:$A,$A85,Dados!$S:$S,$F85))</f>
        <v>449</v>
      </c>
      <c r="I85" s="31">
        <f>IF($H85="","",_xlfn.MAXIFS(Dados!$R:$R,Dados!$A:$A,$A85,Dados!$S:$S,$F85))</f>
        <v>990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6x1</v>
      </c>
      <c r="L85" s="30">
        <f>SUMIFS(Dados!$E:$E,Dados!$A:$A,$A85,Dados!$S:$S,$F85)</f>
        <v>7.8900000000000006</v>
      </c>
      <c r="M85" s="30">
        <f>IFERROR(INDEX(Parâmetros!$E$6:$E$11,MATCH($K85,Parâmetros!$A$6:$A$11,0)),"")</f>
        <v>8.8000000000000007</v>
      </c>
      <c r="N85" s="33">
        <f t="shared" si="13"/>
        <v>0.89659090909090911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'[Apontamento_Mes_Setembro Atualizado.xlsx]Base Diária'!$V$221folga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Jornada fixa do 6x1</v>
      </c>
      <c r="W85" s="34" t="str">
        <f>IF(OR(OR($D85="6x1",$D85="FF 6x1"),$D85="5x2"),"",IF($AB85&lt;&gt;$AB84,IF(IFERROR(INDEX(Cadastro!$F$5:$F$148,$AB85),"")="",IF($L85&gt;0,1,0),IF(IFERROR(INDEX(Cadastro!$F$5:$F$148,$AB85),"")&lt;=IFERROR(INDEX(Parâmetros!$B$39:$B$48,MATCH($E85,Parâmetros!$A$39:$A$48,0)),99),IFERROR(INDEX(Cadastro!$F$5:$F$148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/>
      </c>
      <c r="X85" s="34" t="str">
        <f>IF(OR(OR($D85="6x1",$D85="FF 6x1"),$D85="5x2"),"",IF($AB85&lt;&gt;$AB84,IF(IFERROR(INDEX(Cadastro!$F$5:$F$148,$AB85),"")="",0,IF(IFERROR(INDEX(Cadastro!$F$5:$F$148,$AB85),"")&gt;IFERROR(INDEX(Parâmetros!$B$39:$B$48,MATCH($E85,Parâmetros!$A$39:$A$48,0)),99),IFERROR(INDEX(Cadastro!$F$5:$F$148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/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registro"),IF(AND($AB85&lt;&gt;$AB84,IFERROR(INDEX(Cadastro!$F$5:$F$148,$AB85),"")=""),"Indeterminado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IFERROR(MATCH($A85&amp;"|"&amp;TEXT(_xlfn.MAXIFS(Cadastro!$E$5:$E$148,Cadastro!$A$5:$A$148,$A85,Cadastro!$E$5:$E$148,"&lt;="&amp;$F85),"yyyymmdd"),Cadastro!$I$5:$I$148,0),"")</f>
        <v>4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IFERROR(INDEX(Cadastro!$C$5:$C$148,$AB86),"NÃO INFORMADO")</f>
        <v>MEC</v>
      </c>
      <c r="D86" s="17" t="str">
        <f>IFERROR(INDEX(Cadastro!$D$5:$D$148,$AB86),"")</f>
        <v>6x1</v>
      </c>
      <c r="E86" s="17" t="str">
        <f>IFERROR(INDEX(Cadastro!$G$5:$G$148,$AB86),"")</f>
        <v>6x1</v>
      </c>
      <c r="F86" s="29">
        <v>46277</v>
      </c>
      <c r="G86" s="32" t="str">
        <f t="shared" si="12"/>
        <v>sáb</v>
      </c>
      <c r="H86" s="31" t="str">
        <f>IF($L86=0,"",_xlfn.MINIFS(Dados!$Q:$Q,Dados!$A:$A,$A86,Dados!$S:$S,$F86))</f>
        <v/>
      </c>
      <c r="I86" s="31" t="str">
        <f>IF($H86="","",_xlfn.MAXIFS(Dados!$R:$R,Dados!$A:$A,$A86,Dados!$S:$S,$F86))</f>
        <v/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/>
      </c>
      <c r="L86" s="30">
        <f>SUMIFS(Dados!$E:$E,Dados!$A:$A,$A86,Dados!$S:$S,$F86)</f>
        <v>0</v>
      </c>
      <c r="M86" s="30" t="str">
        <f>IFERROR(INDEX(Parâmetros!$E$6:$E$11,MATCH($K86,Parâmetros!$A$6:$A$11,0)),"")</f>
        <v/>
      </c>
      <c r="N86" s="33" t="str">
        <f t="shared" si="13"/>
        <v/>
      </c>
      <c r="O86" s="33">
        <f>Parâmetros!$E$13</f>
        <v>0.8</v>
      </c>
      <c r="P86" s="32" t="str">
        <f>IF(OR($M86="",$F86&gt;Parâmetros!$E$14),"Não","Sim")</f>
        <v>Não</v>
      </c>
      <c r="Q86" s="32" t="str">
        <f t="shared" si="14"/>
        <v/>
      </c>
      <c r="R86" s="32" t="str">
        <f t="shared" si="15"/>
        <v/>
      </c>
      <c r="S86" s="30" t="str">
        <f t="shared" si="16"/>
        <v/>
      </c>
      <c r="T86" s="32" t="str">
        <f>IF($Q86&lt;&gt;"Sim","",IF($N86&gt;Parâmetros!$E$15,"Sim","Não"))</f>
        <v/>
      </c>
      <c r="U86" s="17" t="str">
        <f t="shared" si="17"/>
        <v>Folga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'[Apontamento_Mes_Setembro Atualizado.xlsx]Base Diária'!$V$221folga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Folga de fim de semana · sem apontamento no sábado nem no domingo</v>
      </c>
      <c r="W86" s="34" t="str">
        <f>IF(OR(OR($D86="6x1",$D86="FF 6x1"),$D86="5x2"),"",IF($AB86&lt;&gt;$AB85,IF(IFERROR(INDEX(Cadastro!$F$5:$F$148,$AB86),"")="",IF($L86&gt;0,1,0),IF(IFERROR(INDEX(Cadastro!$F$5:$F$148,$AB86),"")&lt;=IFERROR(INDEX(Parâmetros!$B$39:$B$48,MATCH($E86,Parâmetros!$A$39:$A$48,0)),99),IFERROR(INDEX(Cadastro!$F$5:$F$148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/>
      </c>
      <c r="X86" s="34" t="str">
        <f>IF(OR(OR($D86="6x1",$D86="FF 6x1"),$D86="5x2"),"",IF($AB86&lt;&gt;$AB85,IF(IFERROR(INDEX(Cadastro!$F$5:$F$148,$AB86),"")="",0,IF(IFERROR(INDEX(Cadastro!$F$5:$F$148,$AB86),"")&gt;IFERROR(INDEX(Parâmetros!$B$39:$B$48,MATCH($E86,Parâmetros!$A$39:$A$48,0)),99),IFERROR(INDEX(Cadastro!$F$5:$F$148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/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registro"),IF(AND($AB86&lt;&gt;$AB85,IFERROR(INDEX(Cadastro!$F$5:$F$148,$AB86),"")=""),"Indeterminado (início da série)",IF($X86&gt;0,"Folga","Falta de registro"))))))))</f>
        <v>Folga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IFERROR(MATCH($A86&amp;"|"&amp;TEXT(_xlfn.MAXIFS(Cadastro!$E$5:$E$148,Cadastro!$A$5:$A$148,$A86,Cadastro!$E$5:$E$148,"&lt;="&amp;$F86),"yyyymmdd"),Cadastro!$I$5:$I$148,0),"")</f>
        <v>4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IFERROR(INDEX(Cadastro!$C$5:$C$148,$AB87),"NÃO INFORMADO")</f>
        <v>MEC</v>
      </c>
      <c r="D87" s="17" t="str">
        <f>IFERROR(INDEX(Cadastro!$D$5:$D$148,$AB87),"")</f>
        <v>6x1</v>
      </c>
      <c r="E87" s="17" t="str">
        <f>IFERROR(INDEX(Cadastro!$G$5:$G$148,$AB87),"")</f>
        <v>6x1</v>
      </c>
      <c r="F87" s="29">
        <v>46278</v>
      </c>
      <c r="G87" s="32" t="str">
        <f t="shared" si="12"/>
        <v>dom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13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Folga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'[Apontamento_Mes_Setembro Atualizado.xlsx]Base Diária'!$V$221folga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Folga de fim de semana · sem apontamento no sábado nem no domingo</v>
      </c>
      <c r="W87" s="34" t="str">
        <f>IF(OR(OR($D87="6x1",$D87="FF 6x1"),$D87="5x2"),"",IF($AB87&lt;&gt;$AB86,IF(IFERROR(INDEX(Cadastro!$F$5:$F$148,$AB87),"")="",IF($L87&gt;0,1,0),IF(IFERROR(INDEX(Cadastro!$F$5:$F$148,$AB87),"")&lt;=IFERROR(INDEX(Parâmetros!$B$39:$B$48,MATCH($E87,Parâmetros!$A$39:$A$48,0)),99),IFERROR(INDEX(Cadastro!$F$5:$F$148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/>
      </c>
      <c r="X87" s="34" t="str">
        <f>IF(OR(OR($D87="6x1",$D87="FF 6x1"),$D87="5x2"),"",IF($AB87&lt;&gt;$AB86,IF(IFERROR(INDEX(Cadastro!$F$5:$F$148,$AB87),"")="",0,IF(IFERROR(INDEX(Cadastro!$F$5:$F$148,$AB87),"")&gt;IFERROR(INDEX(Parâmetros!$B$39:$B$48,MATCH($E87,Parâmetros!$A$39:$A$48,0)),99),IFERROR(INDEX(Cadastro!$F$5:$F$148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/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registro"),IF(AND($AB87&lt;&gt;$AB86,IFERROR(INDEX(Cadastro!$F$5:$F$148,$AB87),"")=""),"Indeterminado (início da série)",IF($X87&gt;0,"Folga","Falta de registro"))))))))</f>
        <v>Folga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IFERROR(MATCH($A87&amp;"|"&amp;TEXT(_xlfn.MAXIFS(Cadastro!$E$5:$E$148,Cadastro!$A$5:$A$148,$A87,Cadastro!$E$5:$E$148,"&lt;="&amp;$F87),"yyyymmdd"),Cadastro!$I$5:$I$148,0),"")</f>
        <v>4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IFERROR(INDEX(Cadastro!$C$5:$C$148,$AB88),"NÃO INFORMADO")</f>
        <v>MEC</v>
      </c>
      <c r="D88" s="17" t="str">
        <f>IFERROR(INDEX(Cadastro!$D$5:$D$148,$AB88),"")</f>
        <v>6x1</v>
      </c>
      <c r="E88" s="17" t="str">
        <f>IFERROR(INDEX(Cadastro!$G$5:$G$148,$AB88),"")</f>
        <v>6x1</v>
      </c>
      <c r="F88" s="29">
        <v>46279</v>
      </c>
      <c r="G88" s="32" t="str">
        <f t="shared" si="12"/>
        <v>seg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6x1</v>
      </c>
      <c r="L88" s="30">
        <f>SUMIFS(Dados!$E:$E,Dados!$A:$A,$A88,Dados!$S:$S,$F88)</f>
        <v>0</v>
      </c>
      <c r="M88" s="30">
        <f>IFERROR(INDEX(Parâmetros!$E$6:$E$11,MATCH($K88,Parâmetros!$A$6:$A$11,0)),"")</f>
        <v>8.8000000000000007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'[Apontamento_Mes_Setembro Atualizado.xlsx]Base Diária'!$V$221folga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útil da escala 6x1</v>
      </c>
      <c r="W88" s="34" t="str">
        <f>IF(OR(OR($D88="6x1",$D88="FF 6x1"),$D88="5x2"),"",IF($AB88&lt;&gt;$AB87,IF(IFERROR(INDEX(Cadastro!$F$5:$F$148,$AB88),"")="",IF($L88&gt;0,1,0),IF(IFERROR(INDEX(Cadastro!$F$5:$F$148,$AB88),"")&lt;=IFERROR(INDEX(Parâmetros!$B$39:$B$48,MATCH($E88,Parâmetros!$A$39:$A$48,0)),99),IFERROR(INDEX(Cadastro!$F$5:$F$148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/>
      </c>
      <c r="X88" s="34" t="str">
        <f>IF(OR(OR($D88="6x1",$D88="FF 6x1"),$D88="5x2"),"",IF($AB88&lt;&gt;$AB87,IF(IFERROR(INDEX(Cadastro!$F$5:$F$148,$AB88),"")="",0,IF(IFERROR(INDEX(Cadastro!$F$5:$F$148,$AB88),"")&gt;IFERROR(INDEX(Parâmetros!$B$39:$B$48,MATCH($E88,Parâmetros!$A$39:$A$48,0)),99),IFERROR(INDEX(Cadastro!$F$5:$F$148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/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registro"),IF(AND($AB88&lt;&gt;$AB87,IFERROR(INDEX(Cadastro!$F$5:$F$148,$AB88),"")=""),"Indeterminado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IFERROR(MATCH($A88&amp;"|"&amp;TEXT(_xlfn.MAXIFS(Cadastro!$E$5:$E$148,Cadastro!$A$5:$A$148,$A88,Cadastro!$E$5:$E$148,"&lt;="&amp;$F88),"yyyymmdd"),Cadastro!$I$5:$I$148,0),"")</f>
        <v>4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IFERROR(INDEX(Cadastro!$C$5:$C$148,$AB89),"NÃO INFORMADO")</f>
        <v>MEC</v>
      </c>
      <c r="D89" s="17" t="str">
        <f>IFERROR(INDEX(Cadastro!$D$5:$D$148,$AB89),"")</f>
        <v>6x1</v>
      </c>
      <c r="E89" s="17" t="str">
        <f>IFERROR(INDEX(Cadastro!$G$5:$G$148,$AB89),"")</f>
        <v>6x1</v>
      </c>
      <c r="F89" s="29">
        <v>46280</v>
      </c>
      <c r="G89" s="32" t="str">
        <f t="shared" si="12"/>
        <v>ter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6x1</v>
      </c>
      <c r="L89" s="30">
        <f>SUMIFS(Dados!$E:$E,Dados!$A:$A,$A89,Dados!$S:$S,$F89)</f>
        <v>0</v>
      </c>
      <c r="M89" s="30">
        <f>IFERROR(INDEX(Parâmetros!$E$6:$E$11,MATCH($K89,Parâmetros!$A$6:$A$11,0)),"")</f>
        <v>8.8000000000000007</v>
      </c>
      <c r="N89" s="33">
        <f t="shared" si="13"/>
        <v>0</v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Fora da apuração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'[Apontamento_Mes_Setembro Atualizado.xlsx]Base Diária'!$V$221folga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FALTA DE REGISTRO · dia útil da escala 6x1</v>
      </c>
      <c r="W89" s="34" t="str">
        <f>IF(OR(OR($D89="6x1",$D89="FF 6x1"),$D89="5x2"),"",IF($AB89&lt;&gt;$AB88,IF(IFERROR(INDEX(Cadastro!$F$5:$F$148,$AB89),"")="",IF($L89&gt;0,1,0),IF(IFERROR(INDEX(Cadastro!$F$5:$F$148,$AB89),"")&lt;=IFERROR(INDEX(Parâmetros!$B$39:$B$48,MATCH($E89,Parâmetros!$A$39:$A$48,0)),99),IFERROR(INDEX(Cadastro!$F$5:$F$148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/>
      </c>
      <c r="X89" s="34" t="str">
        <f>IF(OR(OR($D89="6x1",$D89="FF 6x1"),$D89="5x2"),"",IF($AB89&lt;&gt;$AB88,IF(IFERROR(INDEX(Cadastro!$F$5:$F$148,$AB89),"")="",0,IF(IFERROR(INDEX(Cadastro!$F$5:$F$148,$AB89),"")&gt;IFERROR(INDEX(Parâmetros!$B$39:$B$48,MATCH($E89,Parâmetros!$A$39:$A$48,0)),99),IFERROR(INDEX(Cadastro!$F$5:$F$148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/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registro"),IF(AND($AB89&lt;&gt;$AB88,IFERROR(INDEX(Cadastro!$F$5:$F$148,$AB89),"")=""),"Indeterminado (início da série)",IF($X89&gt;0,"Folga","Falta de registro"))))))))</f>
        <v>Falta de registro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IFERROR(MATCH($A89&amp;"|"&amp;TEXT(_xlfn.MAXIFS(Cadastro!$E$5:$E$148,Cadastro!$A$5:$A$148,$A89,Cadastro!$E$5:$E$148,"&lt;="&amp;$F89),"yyyymmdd"),Cadastro!$I$5:$I$148,0),"")</f>
        <v>4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IFERROR(INDEX(Cadastro!$C$5:$C$148,$AB90),"NÃO INFORMADO")</f>
        <v>MEC</v>
      </c>
      <c r="D90" s="17" t="str">
        <f>IFERROR(INDEX(Cadastro!$D$5:$D$148,$AB90),"")</f>
        <v>6x1</v>
      </c>
      <c r="E90" s="17" t="str">
        <f>IFERROR(INDEX(Cadastro!$G$5:$G$148,$AB90),"")</f>
        <v>6x1</v>
      </c>
      <c r="F90" s="29">
        <v>46281</v>
      </c>
      <c r="G90" s="32" t="str">
        <f t="shared" si="12"/>
        <v>qua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6x1</v>
      </c>
      <c r="L90" s="30">
        <f>SUMIFS(Dados!$E:$E,Dados!$A:$A,$A90,Dados!$S:$S,$F90)</f>
        <v>0</v>
      </c>
      <c r="M90" s="30">
        <f>IFERROR(INDEX(Parâmetros!$E$6:$E$11,MATCH($K90,Parâmetros!$A$6:$A$11,0)),"")</f>
        <v>8.8000000000000007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'[Apontamento_Mes_Setembro Atualizado.xlsx]Base Diária'!$V$221folga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útil da escala 6x1</v>
      </c>
      <c r="W90" s="34" t="str">
        <f>IF(OR(OR($D90="6x1",$D90="FF 6x1"),$D90="5x2"),"",IF($AB90&lt;&gt;$AB89,IF(IFERROR(INDEX(Cadastro!$F$5:$F$148,$AB90),"")="",IF($L90&gt;0,1,0),IF(IFERROR(INDEX(Cadastro!$F$5:$F$148,$AB90),"")&lt;=IFERROR(INDEX(Parâmetros!$B$39:$B$48,MATCH($E90,Parâmetros!$A$39:$A$48,0)),99),IFERROR(INDEX(Cadastro!$F$5:$F$148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/>
      </c>
      <c r="X90" s="34" t="str">
        <f>IF(OR(OR($D90="6x1",$D90="FF 6x1"),$D90="5x2"),"",IF($AB90&lt;&gt;$AB89,IF(IFERROR(INDEX(Cadastro!$F$5:$F$148,$AB90),"")="",0,IF(IFERROR(INDEX(Cadastro!$F$5:$F$148,$AB90),"")&gt;IFERROR(INDEX(Parâmetros!$B$39:$B$48,MATCH($E90,Parâmetros!$A$39:$A$48,0)),99),IFERROR(INDEX(Cadastro!$F$5:$F$148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/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registro"),IF(AND($AB90&lt;&gt;$AB89,IFERROR(INDEX(Cadastro!$F$5:$F$148,$AB90),"")=""),"Indeterminado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IFERROR(MATCH($A90&amp;"|"&amp;TEXT(_xlfn.MAXIFS(Cadastro!$E$5:$E$148,Cadastro!$A$5:$A$148,$A90,Cadastro!$E$5:$E$148,"&lt;="&amp;$F90),"yyyymmdd"),Cadastro!$I$5:$I$148,0),"")</f>
        <v>4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IFERROR(INDEX(Cadastro!$C$5:$C$148,$AB91),"NÃO INFORMADO")</f>
        <v>MEC</v>
      </c>
      <c r="D91" s="17" t="str">
        <f>IFERROR(INDEX(Cadastro!$D$5:$D$148,$AB91),"")</f>
        <v>6x1</v>
      </c>
      <c r="E91" s="17" t="str">
        <f>IFERROR(INDEX(Cadastro!$G$5:$G$148,$AB91),"")</f>
        <v>6x1</v>
      </c>
      <c r="F91" s="29">
        <v>46282</v>
      </c>
      <c r="G91" s="32" t="str">
        <f t="shared" si="12"/>
        <v>qui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6x1</v>
      </c>
      <c r="L91" s="30">
        <f>SUMIFS(Dados!$E:$E,Dados!$A:$A,$A91,Dados!$S:$S,$F91)</f>
        <v>0</v>
      </c>
      <c r="M91" s="30">
        <f>IFERROR(INDEX(Parâmetros!$E$6:$E$11,MATCH($K91,Parâmetros!$A$6:$A$11,0)),"")</f>
        <v>8.8000000000000007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'[Apontamento_Mes_Setembro Atualizado.xlsx]Base Diária'!$V$221folga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útil da escala 6x1</v>
      </c>
      <c r="W91" s="34" t="str">
        <f>IF(OR(OR($D91="6x1",$D91="FF 6x1"),$D91="5x2"),"",IF($AB91&lt;&gt;$AB90,IF(IFERROR(INDEX(Cadastro!$F$5:$F$148,$AB91),"")="",IF($L91&gt;0,1,0),IF(IFERROR(INDEX(Cadastro!$F$5:$F$148,$AB91),"")&lt;=IFERROR(INDEX(Parâmetros!$B$39:$B$48,MATCH($E91,Parâmetros!$A$39:$A$48,0)),99),IFERROR(INDEX(Cadastro!$F$5:$F$148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/>
      </c>
      <c r="X91" s="34" t="str">
        <f>IF(OR(OR($D91="6x1",$D91="FF 6x1"),$D91="5x2"),"",IF($AB91&lt;&gt;$AB90,IF(IFERROR(INDEX(Cadastro!$F$5:$F$148,$AB91),"")="",0,IF(IFERROR(INDEX(Cadastro!$F$5:$F$148,$AB91),"")&gt;IFERROR(INDEX(Parâmetros!$B$39:$B$48,MATCH($E91,Parâmetros!$A$39:$A$48,0)),99),IFERROR(INDEX(Cadastro!$F$5:$F$148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/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registro"),IF(AND($AB91&lt;&gt;$AB90,IFERROR(INDEX(Cadastro!$F$5:$F$148,$AB91),"")=""),"Indeterminado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IFERROR(MATCH($A91&amp;"|"&amp;TEXT(_xlfn.MAXIFS(Cadastro!$E$5:$E$148,Cadastro!$A$5:$A$148,$A91,Cadastro!$E$5:$E$148,"&lt;="&amp;$F91),"yyyymmdd"),Cadastro!$I$5:$I$148,0),"")</f>
        <v>4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IFERROR(INDEX(Cadastro!$C$5:$C$148,$AB92),"NÃO INFORMADO")</f>
        <v>MEC</v>
      </c>
      <c r="D92" s="17" t="str">
        <f>IFERROR(INDEX(Cadastro!$D$5:$D$148,$AB92),"")</f>
        <v>6x1</v>
      </c>
      <c r="E92" s="17" t="str">
        <f>IFERROR(INDEX(Cadastro!$G$5:$G$148,$AB92),"")</f>
        <v>6x1</v>
      </c>
      <c r="F92" s="29">
        <v>46283</v>
      </c>
      <c r="G92" s="32" t="str">
        <f t="shared" si="12"/>
        <v>sex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6x1</v>
      </c>
      <c r="L92" s="30">
        <f>SUMIFS(Dados!$E:$E,Dados!$A:$A,$A92,Dados!$S:$S,$F92)</f>
        <v>0</v>
      </c>
      <c r="M92" s="30">
        <f>IFERROR(INDEX(Parâmetros!$E$6:$E$11,MATCH($K92,Parâmetros!$A$6:$A$11,0)),"")</f>
        <v>8.8000000000000007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'[Apontamento_Mes_Setembro Atualizado.xlsx]Base Diária'!$V$221folga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útil da escala 6x1</v>
      </c>
      <c r="W92" s="34" t="str">
        <f>IF(OR(OR($D92="6x1",$D92="FF 6x1"),$D92="5x2"),"",IF($AB92&lt;&gt;$AB91,IF(IFERROR(INDEX(Cadastro!$F$5:$F$148,$AB92),"")="",IF($L92&gt;0,1,0),IF(IFERROR(INDEX(Cadastro!$F$5:$F$148,$AB92),"")&lt;=IFERROR(INDEX(Parâmetros!$B$39:$B$48,MATCH($E92,Parâmetros!$A$39:$A$48,0)),99),IFERROR(INDEX(Cadastro!$F$5:$F$148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/>
      </c>
      <c r="X92" s="34" t="str">
        <f>IF(OR(OR($D92="6x1",$D92="FF 6x1"),$D92="5x2"),"",IF($AB92&lt;&gt;$AB91,IF(IFERROR(INDEX(Cadastro!$F$5:$F$148,$AB92),"")="",0,IF(IFERROR(INDEX(Cadastro!$F$5:$F$148,$AB92),"")&gt;IFERROR(INDEX(Parâmetros!$B$39:$B$48,MATCH($E92,Parâmetros!$A$39:$A$48,0)),99),IFERROR(INDEX(Cadastro!$F$5:$F$148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/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registro"),IF(AND($AB92&lt;&gt;$AB91,IFERROR(INDEX(Cadastro!$F$5:$F$148,$AB92),"")=""),"Indeterminado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IFERROR(MATCH($A92&amp;"|"&amp;TEXT(_xlfn.MAXIFS(Cadastro!$E$5:$E$148,Cadastro!$A$5:$A$148,$A92,Cadastro!$E$5:$E$148,"&lt;="&amp;$F92),"yyyymmdd"),Cadastro!$I$5:$I$148,0),"")</f>
        <v>4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IFERROR(INDEX(Cadastro!$C$5:$C$148,$AB93),"NÃO INFORMADO")</f>
        <v>MEC</v>
      </c>
      <c r="D93" s="17" t="str">
        <f>IFERROR(INDEX(Cadastro!$D$5:$D$148,$AB93),"")</f>
        <v>6x1</v>
      </c>
      <c r="E93" s="17" t="str">
        <f>IFERROR(INDEX(Cadastro!$G$5:$G$148,$AB93),"")</f>
        <v>6x1</v>
      </c>
      <c r="F93" s="29">
        <v>46284</v>
      </c>
      <c r="G93" s="32" t="str">
        <f t="shared" si="12"/>
        <v>sáb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/>
      </c>
      <c r="L93" s="30">
        <f>SUMIFS(Dados!$E:$E,Dados!$A:$A,$A93,Dados!$S:$S,$F93)</f>
        <v>0</v>
      </c>
      <c r="M93" s="30" t="str">
        <f>IFERROR(INDEX(Parâmetros!$E$6:$E$11,MATCH($K93,Parâmetros!$A$6:$A$11,0)),"")</f>
        <v/>
      </c>
      <c r="N93" s="33" t="str">
        <f t="shared" si="13"/>
        <v/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Folga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'[Apontamento_Mes_Setembro Atualizado.xlsx]Base Diária'!$V$221folga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Folga de fim de semana · sem apontamento no sábado nem no domingo</v>
      </c>
      <c r="W93" s="34" t="str">
        <f>IF(OR(OR($D93="6x1",$D93="FF 6x1"),$D93="5x2"),"",IF($AB93&lt;&gt;$AB92,IF(IFERROR(INDEX(Cadastro!$F$5:$F$148,$AB93),"")="",IF($L93&gt;0,1,0),IF(IFERROR(INDEX(Cadastro!$F$5:$F$148,$AB93),"")&lt;=IFERROR(INDEX(Parâmetros!$B$39:$B$48,MATCH($E93,Parâmetros!$A$39:$A$48,0)),99),IFERROR(INDEX(Cadastro!$F$5:$F$148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/>
      </c>
      <c r="X93" s="34" t="str">
        <f>IF(OR(OR($D93="6x1",$D93="FF 6x1"),$D93="5x2"),"",IF($AB93&lt;&gt;$AB92,IF(IFERROR(INDEX(Cadastro!$F$5:$F$148,$AB93),"")="",0,IF(IFERROR(INDEX(Cadastro!$F$5:$F$148,$AB93),"")&gt;IFERROR(INDEX(Parâmetros!$B$39:$B$48,MATCH($E93,Parâmetros!$A$39:$A$48,0)),99),IFERROR(INDEX(Cadastro!$F$5:$F$148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/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registro"),IF(AND($AB93&lt;&gt;$AB92,IFERROR(INDEX(Cadastro!$F$5:$F$148,$AB93),"")=""),"Indeterminado (início da série)",IF($X93&gt;0,"Folga","Falta de registro"))))))))</f>
        <v>Folga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IFERROR(MATCH($A93&amp;"|"&amp;TEXT(_xlfn.MAXIFS(Cadastro!$E$5:$E$148,Cadastro!$A$5:$A$148,$A93,Cadastro!$E$5:$E$148,"&lt;="&amp;$F93),"yyyymmdd"),Cadastro!$I$5:$I$148,0),"")</f>
        <v>4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IFERROR(INDEX(Cadastro!$C$5:$C$148,$AB94),"NÃO INFORMADO")</f>
        <v>MEC</v>
      </c>
      <c r="D94" s="17" t="str">
        <f>IFERROR(INDEX(Cadastro!$D$5:$D$148,$AB94),"")</f>
        <v>6x1</v>
      </c>
      <c r="E94" s="17" t="str">
        <f>IFERROR(INDEX(Cadastro!$G$5:$G$148,$AB94),"")</f>
        <v>6x1</v>
      </c>
      <c r="F94" s="29">
        <v>46285</v>
      </c>
      <c r="G94" s="32" t="str">
        <f t="shared" si="12"/>
        <v>dom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/>
      </c>
      <c r="L94" s="30">
        <f>SUMIFS(Dados!$E:$E,Dados!$A:$A,$A94,Dados!$S:$S,$F94)</f>
        <v>0</v>
      </c>
      <c r="M94" s="30" t="str">
        <f>IFERROR(INDEX(Parâmetros!$E$6:$E$11,MATCH($K94,Parâmetros!$A$6:$A$11,0)),"")</f>
        <v/>
      </c>
      <c r="N94" s="33" t="str">
        <f t="shared" si="13"/>
        <v/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Folga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'[Apontamento_Mes_Setembro Atualizado.xlsx]Base Diária'!$V$221folga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Folga de fim de semana · sem apontamento no sábado nem no domingo</v>
      </c>
      <c r="W94" s="34" t="str">
        <f>IF(OR(OR($D94="6x1",$D94="FF 6x1"),$D94="5x2"),"",IF($AB94&lt;&gt;$AB93,IF(IFERROR(INDEX(Cadastro!$F$5:$F$148,$AB94),"")="",IF($L94&gt;0,1,0),IF(IFERROR(INDEX(Cadastro!$F$5:$F$148,$AB94),"")&lt;=IFERROR(INDEX(Parâmetros!$B$39:$B$48,MATCH($E94,Parâmetros!$A$39:$A$48,0)),99),IFERROR(INDEX(Cadastro!$F$5:$F$148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/>
      </c>
      <c r="X94" s="34" t="str">
        <f>IF(OR(OR($D94="6x1",$D94="FF 6x1"),$D94="5x2"),"",IF($AB94&lt;&gt;$AB93,IF(IFERROR(INDEX(Cadastro!$F$5:$F$148,$AB94),"")="",0,IF(IFERROR(INDEX(Cadastro!$F$5:$F$148,$AB94),"")&gt;IFERROR(INDEX(Parâmetros!$B$39:$B$48,MATCH($E94,Parâmetros!$A$39:$A$48,0)),99),IFERROR(INDEX(Cadastro!$F$5:$F$148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/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registro"),IF(AND($AB94&lt;&gt;$AB93,IFERROR(INDEX(Cadastro!$F$5:$F$148,$AB94),"")=""),"Indeterminado (início da série)",IF($X94&gt;0,"Folga","Falta de registro"))))))))</f>
        <v>Folga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IFERROR(MATCH($A94&amp;"|"&amp;TEXT(_xlfn.MAXIFS(Cadastro!$E$5:$E$148,Cadastro!$A$5:$A$148,$A94,Cadastro!$E$5:$E$148,"&lt;="&amp;$F94),"yyyymmdd"),Cadastro!$I$5:$I$148,0),"")</f>
        <v>4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>
        <v>11352</v>
      </c>
      <c r="B95" s="17" t="s">
        <v>159</v>
      </c>
      <c r="C95" s="17" t="str">
        <f>IFERROR(INDEX(Cadastro!$C$5:$C$148,$AB95),"NÃO INFORMADO")</f>
        <v>MEC</v>
      </c>
      <c r="D95" s="17" t="str">
        <f>IFERROR(INDEX(Cadastro!$D$5:$D$148,$AB95),"")</f>
        <v>6x1</v>
      </c>
      <c r="E95" s="17" t="str">
        <f>IFERROR(INDEX(Cadastro!$G$5:$G$148,$AB95),"")</f>
        <v>6x1</v>
      </c>
      <c r="F95" s="29">
        <v>46286</v>
      </c>
      <c r="G95" s="32" t="str">
        <f t="shared" si="12"/>
        <v>seg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6x1</v>
      </c>
      <c r="L95" s="30">
        <f>SUMIFS(Dados!$E:$E,Dados!$A:$A,$A95,Dados!$S:$S,$F95)</f>
        <v>0</v>
      </c>
      <c r="M95" s="30">
        <f>IFERROR(INDEX(Parâmetros!$E$6:$E$11,MATCH($K95,Parâmetros!$A$6:$A$11,0)),"")</f>
        <v>8.8000000000000007</v>
      </c>
      <c r="N95" s="33">
        <f t="shared" si="13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14"/>
        <v/>
      </c>
      <c r="R95" s="32" t="str">
        <f t="shared" si="15"/>
        <v/>
      </c>
      <c r="S95" s="30" t="str">
        <f t="shared" si="16"/>
        <v/>
      </c>
      <c r="T95" s="32" t="str">
        <f>IF($Q95&lt;&gt;"Sim","",IF($N95&gt;Parâmetros!$E$15,"Sim","Não"))</f>
        <v/>
      </c>
      <c r="U95" s="17" t="str">
        <f t="shared" si="17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'[Apontamento_Mes_Setembro Atualizado.xlsx]Base Diária'!$V$221folga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útil da escala 6x1</v>
      </c>
      <c r="W95" s="34" t="str">
        <f>IF(OR(OR($D95="6x1",$D95="FF 6x1"),$D95="5x2"),"",IF($AB95&lt;&gt;$AB94,IF(IFERROR(INDEX(Cadastro!$F$5:$F$148,$AB95),"")="",IF($L95&gt;0,1,0),IF(IFERROR(INDEX(Cadastro!$F$5:$F$148,$AB95),"")&lt;=IFERROR(INDEX(Parâmetros!$B$39:$B$48,MATCH($E95,Parâmetros!$A$39:$A$48,0)),99),IFERROR(INDEX(Cadastro!$F$5:$F$148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/>
      </c>
      <c r="X95" s="34" t="str">
        <f>IF(OR(OR($D95="6x1",$D95="FF 6x1"),$D95="5x2"),"",IF($AB95&lt;&gt;$AB94,IF(IFERROR(INDEX(Cadastro!$F$5:$F$148,$AB95),"")="",0,IF(IFERROR(INDEX(Cadastro!$F$5:$F$148,$AB95),"")&gt;IFERROR(INDEX(Parâmetros!$B$39:$B$48,MATCH($E95,Parâmetros!$A$39:$A$48,0)),99),IFERROR(INDEX(Cadastro!$F$5:$F$148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/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registro"),IF(AND($AB95&lt;&gt;$AB94,IFERROR(INDEX(Cadastro!$F$5:$F$148,$AB95),"")=""),"Indeterminado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IFERROR(MATCH($A95&amp;"|"&amp;TEXT(_xlfn.MAXIFS(Cadastro!$E$5:$E$148,Cadastro!$A$5:$A$148,$A95,Cadastro!$E$5:$E$148,"&lt;="&amp;$F95),"yyyymmdd"),Cadastro!$I$5:$I$148,0),"")</f>
        <v>4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hidden="1" customHeight="1" x14ac:dyDescent="0.25">
      <c r="A96" s="31">
        <v>11352</v>
      </c>
      <c r="B96" s="17" t="s">
        <v>159</v>
      </c>
      <c r="C96" s="17" t="str">
        <f>IFERROR(INDEX(Cadastro!$C$5:$C$148,$AB96),"NÃO INFORMADO")</f>
        <v>MEC</v>
      </c>
      <c r="D96" s="17" t="str">
        <f>IFERROR(INDEX(Cadastro!$D$5:$D$148,$AB96),"")</f>
        <v>6x1</v>
      </c>
      <c r="E96" s="17" t="str">
        <f>IFERROR(INDEX(Cadastro!$G$5:$G$148,$AB96),"")</f>
        <v>6x1</v>
      </c>
      <c r="F96" s="29">
        <v>46287</v>
      </c>
      <c r="G96" s="32" t="str">
        <f t="shared" si="12"/>
        <v>ter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>6x1</v>
      </c>
      <c r="L96" s="30">
        <f>SUMIFS(Dados!$E:$E,Dados!$A:$A,$A96,Dados!$S:$S,$F96)</f>
        <v>0</v>
      </c>
      <c r="M96" s="30">
        <f>IFERROR(INDEX(Parâmetros!$E$6:$E$11,MATCH($K96,Parâmetros!$A$6:$A$11,0)),"")</f>
        <v>8.8000000000000007</v>
      </c>
      <c r="N96" s="33">
        <f t="shared" si="13"/>
        <v>0</v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14"/>
        <v/>
      </c>
      <c r="R96" s="32" t="str">
        <f t="shared" si="15"/>
        <v/>
      </c>
      <c r="S96" s="30" t="str">
        <f t="shared" si="16"/>
        <v/>
      </c>
      <c r="T96" s="32" t="str">
        <f>IF($Q96&lt;&gt;"Sim","",IF($N96&gt;Parâmetros!$E$15,"Sim","Não"))</f>
        <v/>
      </c>
      <c r="U96" s="17" t="str">
        <f t="shared" si="17"/>
        <v>Fora da apuração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'[Apontamento_Mes_Setembro Atualizado.xlsx]Base Diária'!$V$221folga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FALTA DE REGISTRO · dia útil da escala 6x1</v>
      </c>
      <c r="W96" s="34" t="str">
        <f>IF(OR(OR($D96="6x1",$D96="FF 6x1"),$D96="5x2"),"",IF($AB96&lt;&gt;$AB95,IF(IFERROR(INDEX(Cadastro!$F$5:$F$148,$AB96),"")="",IF($L96&gt;0,1,0),IF(IFERROR(INDEX(Cadastro!$F$5:$F$148,$AB96),"")&lt;=IFERROR(INDEX(Parâmetros!$B$39:$B$48,MATCH($E96,Parâmetros!$A$39:$A$48,0)),99),IFERROR(INDEX(Cadastro!$F$5:$F$148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/>
      </c>
      <c r="X96" s="34" t="str">
        <f>IF(OR(OR($D96="6x1",$D96="FF 6x1"),$D96="5x2"),"",IF($AB96&lt;&gt;$AB95,IF(IFERROR(INDEX(Cadastro!$F$5:$F$148,$AB96),"")="",0,IF(IFERROR(INDEX(Cadastro!$F$5:$F$148,$AB96),"")&gt;IFERROR(INDEX(Parâmetros!$B$39:$B$48,MATCH($E96,Parâmetros!$A$39:$A$48,0)),99),IFERROR(INDEX(Cadastro!$F$5:$F$148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/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registro"),IF(AND($AB96&lt;&gt;$AB95,IFERROR(INDEX(Cadastro!$F$5:$F$148,$AB96),"")=""),"Indeterminado (início da série)",IF($X96&gt;0,"Folga","Falta de registro"))))))))</f>
        <v>Falta de registro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IFERROR(MATCH($A96&amp;"|"&amp;TEXT(_xlfn.MAXIFS(Cadastro!$E$5:$E$148,Cadastro!$A$5:$A$148,$A96,Cadastro!$E$5:$E$148,"&lt;="&amp;$F96),"yyyymmdd"),Cadastro!$I$5:$I$148,0),"")</f>
        <v>4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hidden="1" customHeight="1" x14ac:dyDescent="0.25">
      <c r="A97" s="31">
        <v>11352</v>
      </c>
      <c r="B97" s="17" t="s">
        <v>159</v>
      </c>
      <c r="C97" s="17" t="str">
        <f>IFERROR(INDEX(Cadastro!$C$5:$C$148,$AB97),"NÃO INFORMADO")</f>
        <v>MEC</v>
      </c>
      <c r="D97" s="17" t="str">
        <f>IFERROR(INDEX(Cadastro!$D$5:$D$148,$AB97),"")</f>
        <v>6x1</v>
      </c>
      <c r="E97" s="17" t="str">
        <f>IFERROR(INDEX(Cadastro!$G$5:$G$148,$AB97),"")</f>
        <v>6x1</v>
      </c>
      <c r="F97" s="29">
        <v>46288</v>
      </c>
      <c r="G97" s="32" t="str">
        <f t="shared" si="12"/>
        <v>qua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6x1</v>
      </c>
      <c r="L97" s="30">
        <f>SUMIFS(Dados!$E:$E,Dados!$A:$A,$A97,Dados!$S:$S,$F97)</f>
        <v>0</v>
      </c>
      <c r="M97" s="30">
        <f>IFERROR(INDEX(Parâmetros!$E$6:$E$11,MATCH($K97,Parâmetros!$A$6:$A$11,0)),"")</f>
        <v>8.8000000000000007</v>
      </c>
      <c r="N97" s="33">
        <f t="shared" si="13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14"/>
        <v/>
      </c>
      <c r="R97" s="32" t="str">
        <f t="shared" si="15"/>
        <v/>
      </c>
      <c r="S97" s="30" t="str">
        <f t="shared" si="16"/>
        <v/>
      </c>
      <c r="T97" s="32" t="str">
        <f>IF($Q97&lt;&gt;"Sim","",IF($N97&gt;Parâmetros!$E$15,"Sim","Não"))</f>
        <v/>
      </c>
      <c r="U97" s="17" t="str">
        <f t="shared" si="17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'[Apontamento_Mes_Setembro Atualizado.xlsx]Base Diária'!$V$221folga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útil da escala 6x1</v>
      </c>
      <c r="W97" s="34" t="str">
        <f>IF(OR(OR($D97="6x1",$D97="FF 6x1"),$D97="5x2"),"",IF($AB97&lt;&gt;$AB96,IF(IFERROR(INDEX(Cadastro!$F$5:$F$148,$AB97),"")="",IF($L97&gt;0,1,0),IF(IFERROR(INDEX(Cadastro!$F$5:$F$148,$AB97),"")&lt;=IFERROR(INDEX(Parâmetros!$B$39:$B$48,MATCH($E97,Parâmetros!$A$39:$A$48,0)),99),IFERROR(INDEX(Cadastro!$F$5:$F$148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/>
      </c>
      <c r="X97" s="34" t="str">
        <f>IF(OR(OR($D97="6x1",$D97="FF 6x1"),$D97="5x2"),"",IF($AB97&lt;&gt;$AB96,IF(IFERROR(INDEX(Cadastro!$F$5:$F$148,$AB97),"")="",0,IF(IFERROR(INDEX(Cadastro!$F$5:$F$148,$AB97),"")&gt;IFERROR(INDEX(Parâmetros!$B$39:$B$48,MATCH($E97,Parâmetros!$A$39:$A$48,0)),99),IFERROR(INDEX(Cadastro!$F$5:$F$148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/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registro"),IF(AND($AB97&lt;&gt;$AB96,IFERROR(INDEX(Cadastro!$F$5:$F$148,$AB97),"")=""),"Indeterminado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IFERROR(MATCH($A97&amp;"|"&amp;TEXT(_xlfn.MAXIFS(Cadastro!$E$5:$E$148,Cadastro!$A$5:$A$148,$A97,Cadastro!$E$5:$E$148,"&lt;="&amp;$F97),"yyyymmdd"),Cadastro!$I$5:$I$148,0),"")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11352</v>
      </c>
      <c r="B98" s="17" t="s">
        <v>159</v>
      </c>
      <c r="C98" s="17" t="str">
        <f>IFERROR(INDEX(Cadastro!$C$5:$C$148,$AB98),"NÃO INFORMADO")</f>
        <v>MEC</v>
      </c>
      <c r="D98" s="17" t="str">
        <f>IFERROR(INDEX(Cadastro!$D$5:$D$148,$AB98),"")</f>
        <v>6x1</v>
      </c>
      <c r="E98" s="17" t="str">
        <f>IFERROR(INDEX(Cadastro!$G$5:$G$148,$AB98),"")</f>
        <v>6x1</v>
      </c>
      <c r="F98" s="29">
        <v>46289</v>
      </c>
      <c r="G98" s="32" t="str">
        <f t="shared" si="12"/>
        <v>qui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6x1</v>
      </c>
      <c r="L98" s="30">
        <f>SUMIFS(Dados!$E:$E,Dados!$A:$A,$A98,Dados!$S:$S,$F98)</f>
        <v>0</v>
      </c>
      <c r="M98" s="30">
        <f>IFERROR(INDEX(Parâmetros!$E$6:$E$11,MATCH($K98,Parâmetros!$A$6:$A$11,0)),"")</f>
        <v>8.8000000000000007</v>
      </c>
      <c r="N98" s="33">
        <f t="shared" si="13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14"/>
        <v/>
      </c>
      <c r="R98" s="32" t="str">
        <f t="shared" si="15"/>
        <v/>
      </c>
      <c r="S98" s="30" t="str">
        <f t="shared" si="16"/>
        <v/>
      </c>
      <c r="T98" s="32" t="str">
        <f>IF($Q98&lt;&gt;"Sim","",IF($N98&gt;Parâmetros!$E$15,"Sim","Não"))</f>
        <v/>
      </c>
      <c r="U98" s="17" t="str">
        <f t="shared" si="17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'[Apontamento_Mes_Setembro Atualizado.xlsx]Base Diária'!$V$221folga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útil da escala 6x1</v>
      </c>
      <c r="W98" s="34" t="str">
        <f>IF(OR(OR($D98="6x1",$D98="FF 6x1"),$D98="5x2"),"",IF($AB98&lt;&gt;$AB97,IF(IFERROR(INDEX(Cadastro!$F$5:$F$148,$AB98),"")="",IF($L98&gt;0,1,0),IF(IFERROR(INDEX(Cadastro!$F$5:$F$148,$AB98),"")&lt;=IFERROR(INDEX(Parâmetros!$B$39:$B$48,MATCH($E98,Parâmetros!$A$39:$A$48,0)),99),IFERROR(INDEX(Cadastro!$F$5:$F$148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/>
      </c>
      <c r="X98" s="34" t="str">
        <f>IF(OR(OR($D98="6x1",$D98="FF 6x1"),$D98="5x2"),"",IF($AB98&lt;&gt;$AB97,IF(IFERROR(INDEX(Cadastro!$F$5:$F$148,$AB98),"")="",0,IF(IFERROR(INDEX(Cadastro!$F$5:$F$148,$AB98),"")&gt;IFERROR(INDEX(Parâmetros!$B$39:$B$48,MATCH($E98,Parâmetros!$A$39:$A$48,0)),99),IFERROR(INDEX(Cadastro!$F$5:$F$148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/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registro"),IF(AND($AB98&lt;&gt;$AB97,IFERROR(INDEX(Cadastro!$F$5:$F$148,$AB98),"")=""),"Indeterminado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IFERROR(MATCH($A98&amp;"|"&amp;TEXT(_xlfn.MAXIFS(Cadastro!$E$5:$E$148,Cadastro!$A$5:$A$148,$A98,Cadastro!$E$5:$E$148,"&lt;="&amp;$F98),"yyyymmdd"),Cadastro!$I$5:$I$148,0),"")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11352</v>
      </c>
      <c r="B99" s="17" t="s">
        <v>159</v>
      </c>
      <c r="C99" s="17" t="str">
        <f>IFERROR(INDEX(Cadastro!$C$5:$C$148,$AB99),"NÃO INFORMADO")</f>
        <v>MEC</v>
      </c>
      <c r="D99" s="17" t="str">
        <f>IFERROR(INDEX(Cadastro!$D$5:$D$148,$AB99),"")</f>
        <v>6x1</v>
      </c>
      <c r="E99" s="17" t="str">
        <f>IFERROR(INDEX(Cadastro!$G$5:$G$148,$AB99),"")</f>
        <v>6x1</v>
      </c>
      <c r="F99" s="29">
        <v>46290</v>
      </c>
      <c r="G99" s="32" t="str">
        <f t="shared" si="12"/>
        <v>sex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6x1</v>
      </c>
      <c r="L99" s="30">
        <f>SUMIFS(Dados!$E:$E,Dados!$A:$A,$A99,Dados!$S:$S,$F99)</f>
        <v>0</v>
      </c>
      <c r="M99" s="30">
        <f>IFERROR(INDEX(Parâmetros!$E$6:$E$11,MATCH($K99,Parâmetros!$A$6:$A$11,0)),"")</f>
        <v>8.8000000000000007</v>
      </c>
      <c r="N99" s="33">
        <f t="shared" si="13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14"/>
        <v/>
      </c>
      <c r="R99" s="32" t="str">
        <f t="shared" si="15"/>
        <v/>
      </c>
      <c r="S99" s="30" t="str">
        <f t="shared" si="16"/>
        <v/>
      </c>
      <c r="T99" s="32" t="str">
        <f>IF($Q99&lt;&gt;"Sim","",IF($N99&gt;Parâmetros!$E$15,"Sim","Não"))</f>
        <v/>
      </c>
      <c r="U99" s="17" t="str">
        <f t="shared" si="17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'[Apontamento_Mes_Setembro Atualizado.xlsx]Base Diária'!$V$221folga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útil da escala 6x1</v>
      </c>
      <c r="W99" s="34" t="str">
        <f>IF(OR(OR($D99="6x1",$D99="FF 6x1"),$D99="5x2"),"",IF($AB99&lt;&gt;$AB98,IF(IFERROR(INDEX(Cadastro!$F$5:$F$148,$AB99),"")="",IF($L99&gt;0,1,0),IF(IFERROR(INDEX(Cadastro!$F$5:$F$148,$AB99),"")&lt;=IFERROR(INDEX(Parâmetros!$B$39:$B$48,MATCH($E99,Parâmetros!$A$39:$A$48,0)),99),IFERROR(INDEX(Cadastro!$F$5:$F$148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/>
      </c>
      <c r="X99" s="34" t="str">
        <f>IF(OR(OR($D99="6x1",$D99="FF 6x1"),$D99="5x2"),"",IF($AB99&lt;&gt;$AB98,IF(IFERROR(INDEX(Cadastro!$F$5:$F$148,$AB99),"")="",0,IF(IFERROR(INDEX(Cadastro!$F$5:$F$148,$AB99),"")&gt;IFERROR(INDEX(Parâmetros!$B$39:$B$48,MATCH($E99,Parâmetros!$A$39:$A$48,0)),99),IFERROR(INDEX(Cadastro!$F$5:$F$148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/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registro"),IF(AND($AB99&lt;&gt;$AB98,IFERROR(INDEX(Cadastro!$F$5:$F$148,$AB99),"")=""),"Indeterminado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IFERROR(MATCH($A99&amp;"|"&amp;TEXT(_xlfn.MAXIFS(Cadastro!$E$5:$E$148,Cadastro!$A$5:$A$148,$A99,Cadastro!$E$5:$E$148,"&lt;="&amp;$F99),"yyyymmdd"),Cadastro!$I$5:$I$148,0),"")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11352</v>
      </c>
      <c r="B100" s="17" t="s">
        <v>159</v>
      </c>
      <c r="C100" s="17" t="str">
        <f>IFERROR(INDEX(Cadastro!$C$5:$C$148,$AB100),"NÃO INFORMADO")</f>
        <v>MEC</v>
      </c>
      <c r="D100" s="17" t="str">
        <f>IFERROR(INDEX(Cadastro!$D$5:$D$148,$AB100),"")</f>
        <v>6x1</v>
      </c>
      <c r="E100" s="17" t="str">
        <f>IFERROR(INDEX(Cadastro!$G$5:$G$148,$AB100),"")</f>
        <v>6x1</v>
      </c>
      <c r="F100" s="29">
        <v>46291</v>
      </c>
      <c r="G100" s="32" t="str">
        <f t="shared" si="12"/>
        <v>sáb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3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14"/>
        <v/>
      </c>
      <c r="R100" s="32" t="str">
        <f t="shared" si="15"/>
        <v/>
      </c>
      <c r="S100" s="30" t="str">
        <f t="shared" si="16"/>
        <v/>
      </c>
      <c r="T100" s="32" t="str">
        <f>IF($Q100&lt;&gt;"Sim","",IF($N100&gt;Parâmetros!$E$15,"Sim","Não"))</f>
        <v/>
      </c>
      <c r="U100" s="17" t="str">
        <f t="shared" si="17"/>
        <v>Folga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'[Apontamento_Mes_Setembro Atualizado.xlsx]Base Diária'!$V$221folga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Folga de fim de semana · sem apontamento no sábado nem no domingo</v>
      </c>
      <c r="W100" s="34" t="str">
        <f>IF(OR(OR($D100="6x1",$D100="FF 6x1"),$D100="5x2"),"",IF($AB100&lt;&gt;$AB99,IF(IFERROR(INDEX(Cadastro!$F$5:$F$148,$AB100),"")="",IF($L100&gt;0,1,0),IF(IFERROR(INDEX(Cadastro!$F$5:$F$148,$AB100),"")&lt;=IFERROR(INDEX(Parâmetros!$B$39:$B$48,MATCH($E100,Parâmetros!$A$39:$A$48,0)),99),IFERROR(INDEX(Cadastro!$F$5:$F$148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/>
      </c>
      <c r="X100" s="34" t="str">
        <f>IF(OR(OR($D100="6x1",$D100="FF 6x1"),$D100="5x2"),"",IF($AB100&lt;&gt;$AB99,IF(IFERROR(INDEX(Cadastro!$F$5:$F$148,$AB100),"")="",0,IF(IFERROR(INDEX(Cadastro!$F$5:$F$148,$AB100),"")&gt;IFERROR(INDEX(Parâmetros!$B$39:$B$48,MATCH($E100,Parâmetros!$A$39:$A$48,0)),99),IFERROR(INDEX(Cadastro!$F$5:$F$148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/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registro"),IF(AND($AB100&lt;&gt;$AB99,IFERROR(INDEX(Cadastro!$F$5:$F$148,$AB100),"")=""),"Indeterminado (início da série)",IF($X100&gt;0,"Folga","Falta de registro"))))))))</f>
        <v>Folga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IFERROR(MATCH($A100&amp;"|"&amp;TEXT(_xlfn.MAXIFS(Cadastro!$E$5:$E$148,Cadastro!$A$5:$A$148,$A100,Cadastro!$E$5:$E$148,"&lt;="&amp;$F100),"yyyymmdd"),Cadastro!$I$5:$I$148,0),"")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11352</v>
      </c>
      <c r="B101" s="17" t="s">
        <v>159</v>
      </c>
      <c r="C101" s="17" t="str">
        <f>IFERROR(INDEX(Cadastro!$C$5:$C$148,$AB101),"NÃO INFORMADO")</f>
        <v>MEC</v>
      </c>
      <c r="D101" s="17" t="str">
        <f>IFERROR(INDEX(Cadastro!$D$5:$D$148,$AB101),"")</f>
        <v>6x1</v>
      </c>
      <c r="E101" s="17" t="str">
        <f>IFERROR(INDEX(Cadastro!$G$5:$G$148,$AB101),"")</f>
        <v>6x1</v>
      </c>
      <c r="F101" s="29">
        <v>46292</v>
      </c>
      <c r="G101" s="32" t="str">
        <f t="shared" si="12"/>
        <v>dom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3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14"/>
        <v/>
      </c>
      <c r="R101" s="32" t="str">
        <f t="shared" si="15"/>
        <v/>
      </c>
      <c r="S101" s="30" t="str">
        <f t="shared" si="16"/>
        <v/>
      </c>
      <c r="T101" s="32" t="str">
        <f>IF($Q101&lt;&gt;"Sim","",IF($N101&gt;Parâmetros!$E$15,"Sim","Não"))</f>
        <v/>
      </c>
      <c r="U101" s="17" t="str">
        <f t="shared" si="17"/>
        <v>Folga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'[Apontamento_Mes_Setembro Atualizado.xlsx]Base Diária'!$V$221folga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Folga de fim de semana · sem apontamento no sábado nem no domingo</v>
      </c>
      <c r="W101" s="34" t="str">
        <f>IF(OR(OR($D101="6x1",$D101="FF 6x1"),$D101="5x2"),"",IF($AB101&lt;&gt;$AB100,IF(IFERROR(INDEX(Cadastro!$F$5:$F$148,$AB101),"")="",IF($L101&gt;0,1,0),IF(IFERROR(INDEX(Cadastro!$F$5:$F$148,$AB101),"")&lt;=IFERROR(INDEX(Parâmetros!$B$39:$B$48,MATCH($E101,Parâmetros!$A$39:$A$48,0)),99),IFERROR(INDEX(Cadastro!$F$5:$F$148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/>
      </c>
      <c r="X101" s="34" t="str">
        <f>IF(OR(OR($D101="6x1",$D101="FF 6x1"),$D101="5x2"),"",IF($AB101&lt;&gt;$AB100,IF(IFERROR(INDEX(Cadastro!$F$5:$F$148,$AB101),"")="",0,IF(IFERROR(INDEX(Cadastro!$F$5:$F$148,$AB101),"")&gt;IFERROR(INDEX(Parâmetros!$B$39:$B$48,MATCH($E101,Parâmetros!$A$39:$A$48,0)),99),IFERROR(INDEX(Cadastro!$F$5:$F$148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/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registro"),IF(AND($AB101&lt;&gt;$AB100,IFERROR(INDEX(Cadastro!$F$5:$F$148,$AB101),"")=""),"Indeterminado (início da série)",IF($X101&gt;0,"Folga","Falta de registro"))))))))</f>
        <v>Folga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IFERROR(MATCH($A101&amp;"|"&amp;TEXT(_xlfn.MAXIFS(Cadastro!$E$5:$E$148,Cadastro!$A$5:$A$148,$A101,Cadastro!$E$5:$E$148,"&lt;="&amp;$F101),"yyyymmdd"),Cadastro!$I$5:$I$148,0),"")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11352</v>
      </c>
      <c r="B102" s="17" t="s">
        <v>159</v>
      </c>
      <c r="C102" s="17" t="str">
        <f>IFERROR(INDEX(Cadastro!$C$5:$C$148,$AB102),"NÃO INFORMADO")</f>
        <v>MEC</v>
      </c>
      <c r="D102" s="17" t="str">
        <f>IFERROR(INDEX(Cadastro!$D$5:$D$148,$AB102),"")</f>
        <v>6x1</v>
      </c>
      <c r="E102" s="17" t="str">
        <f>IFERROR(INDEX(Cadastro!$G$5:$G$148,$AB102),"")</f>
        <v>6x1</v>
      </c>
      <c r="F102" s="29">
        <v>46293</v>
      </c>
      <c r="G102" s="32" t="str">
        <f t="shared" si="12"/>
        <v>seg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>6x1</v>
      </c>
      <c r="L102" s="30">
        <f>SUMIFS(Dados!$E:$E,Dados!$A:$A,$A102,Dados!$S:$S,$F102)</f>
        <v>0</v>
      </c>
      <c r="M102" s="30">
        <f>IFERROR(INDEX(Parâmetros!$E$6:$E$11,MATCH($K102,Parâmetros!$A$6:$A$11,0)),"")</f>
        <v>8.8000000000000007</v>
      </c>
      <c r="N102" s="33">
        <f t="shared" si="13"/>
        <v>0</v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14"/>
        <v/>
      </c>
      <c r="R102" s="32" t="str">
        <f t="shared" si="15"/>
        <v/>
      </c>
      <c r="S102" s="30" t="str">
        <f t="shared" si="16"/>
        <v/>
      </c>
      <c r="T102" s="32" t="str">
        <f>IF($Q102&lt;&gt;"Sim","",IF($N102&gt;Parâmetros!$E$15,"Sim","Não"))</f>
        <v/>
      </c>
      <c r="U102" s="17" t="str">
        <f t="shared" si="17"/>
        <v>Fora da apuração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'[Apontamento_Mes_Setembro Atualizado.xlsx]Base Diária'!$V$221folga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FALTA DE REGISTRO · dia útil da escala 6x1</v>
      </c>
      <c r="W102" s="34" t="str">
        <f>IF(OR(OR($D102="6x1",$D102="FF 6x1"),$D102="5x2"),"",IF($AB102&lt;&gt;$AB101,IF(IFERROR(INDEX(Cadastro!$F$5:$F$148,$AB102),"")="",IF($L102&gt;0,1,0),IF(IFERROR(INDEX(Cadastro!$F$5:$F$148,$AB102),"")&lt;=IFERROR(INDEX(Parâmetros!$B$39:$B$48,MATCH($E102,Parâmetros!$A$39:$A$48,0)),99),IFERROR(INDEX(Cadastro!$F$5:$F$148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/>
      </c>
      <c r="X102" s="34" t="str">
        <f>IF(OR(OR($D102="6x1",$D102="FF 6x1"),$D102="5x2"),"",IF($AB102&lt;&gt;$AB101,IF(IFERROR(INDEX(Cadastro!$F$5:$F$148,$AB102),"")="",0,IF(IFERROR(INDEX(Cadastro!$F$5:$F$148,$AB102),"")&gt;IFERROR(INDEX(Parâmetros!$B$39:$B$48,MATCH($E102,Parâmetros!$A$39:$A$48,0)),99),IFERROR(INDEX(Cadastro!$F$5:$F$148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/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registro"),IF(AND($AB102&lt;&gt;$AB101,IFERROR(INDEX(Cadastro!$F$5:$F$148,$AB102),"")=""),"Indeterminado (início da série)",IF($X102&gt;0,"Folga","Falta de registro"))))))))</f>
        <v>Falta de registro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IFERROR(MATCH($A102&amp;"|"&amp;TEXT(_xlfn.MAXIFS(Cadastro!$E$5:$E$148,Cadastro!$A$5:$A$148,$A102,Cadastro!$E$5:$E$148,"&lt;="&amp;$F102),"yyyymmdd"),Cadastro!$I$5:$I$148,0),"")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11352</v>
      </c>
      <c r="B103" s="17" t="s">
        <v>159</v>
      </c>
      <c r="C103" s="17" t="str">
        <f>IFERROR(INDEX(Cadastro!$C$5:$C$148,$AB103),"NÃO INFORMADO")</f>
        <v>MEC</v>
      </c>
      <c r="D103" s="17" t="str">
        <f>IFERROR(INDEX(Cadastro!$D$5:$D$148,$AB103),"")</f>
        <v>6x1</v>
      </c>
      <c r="E103" s="17" t="str">
        <f>IFERROR(INDEX(Cadastro!$G$5:$G$148,$AB103),"")</f>
        <v>6x1</v>
      </c>
      <c r="F103" s="29">
        <v>46294</v>
      </c>
      <c r="G103" s="32" t="str">
        <f t="shared" si="12"/>
        <v>ter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6x1</v>
      </c>
      <c r="L103" s="30">
        <f>SUMIFS(Dados!$E:$E,Dados!$A:$A,$A103,Dados!$S:$S,$F103)</f>
        <v>0</v>
      </c>
      <c r="M103" s="30">
        <f>IFERROR(INDEX(Parâmetros!$E$6:$E$11,MATCH($K103,Parâmetros!$A$6:$A$11,0)),"")</f>
        <v>8.8000000000000007</v>
      </c>
      <c r="N103" s="33">
        <f t="shared" si="13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14"/>
        <v/>
      </c>
      <c r="R103" s="32" t="str">
        <f t="shared" si="15"/>
        <v/>
      </c>
      <c r="S103" s="30" t="str">
        <f t="shared" si="16"/>
        <v/>
      </c>
      <c r="T103" s="32" t="str">
        <f>IF($Q103&lt;&gt;"Sim","",IF($N103&gt;Parâmetros!$E$15,"Sim","Não"))</f>
        <v/>
      </c>
      <c r="U103" s="17" t="str">
        <f t="shared" si="17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'[Apontamento_Mes_Setembro Atualizado.xlsx]Base Diária'!$V$221folga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útil da escala 6x1</v>
      </c>
      <c r="W103" s="34" t="str">
        <f>IF(OR(OR($D103="6x1",$D103="FF 6x1"),$D103="5x2"),"",IF($AB103&lt;&gt;$AB102,IF(IFERROR(INDEX(Cadastro!$F$5:$F$148,$AB103),"")="",IF($L103&gt;0,1,0),IF(IFERROR(INDEX(Cadastro!$F$5:$F$148,$AB103),"")&lt;=IFERROR(INDEX(Parâmetros!$B$39:$B$48,MATCH($E103,Parâmetros!$A$39:$A$48,0)),99),IFERROR(INDEX(Cadastro!$F$5:$F$148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/>
      </c>
      <c r="X103" s="34" t="str">
        <f>IF(OR(OR($D103="6x1",$D103="FF 6x1"),$D103="5x2"),"",IF($AB103&lt;&gt;$AB102,IF(IFERROR(INDEX(Cadastro!$F$5:$F$148,$AB103),"")="",0,IF(IFERROR(INDEX(Cadastro!$F$5:$F$148,$AB103),"")&gt;IFERROR(INDEX(Parâmetros!$B$39:$B$48,MATCH($E103,Parâmetros!$A$39:$A$48,0)),99),IFERROR(INDEX(Cadastro!$F$5:$F$148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/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registro"),IF(AND($AB103&lt;&gt;$AB102,IFERROR(INDEX(Cadastro!$F$5:$F$148,$AB103),"")=""),"Indeterminado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IFERROR(MATCH($A103&amp;"|"&amp;TEXT(_xlfn.MAXIFS(Cadastro!$E$5:$E$148,Cadastro!$A$5:$A$148,$A103,Cadastro!$E$5:$E$148,"&lt;="&amp;$F103),"yyyymmdd"),Cadastro!$I$5:$I$148,0),"")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11352</v>
      </c>
      <c r="B104" s="17" t="s">
        <v>159</v>
      </c>
      <c r="C104" s="17" t="str">
        <f>IFERROR(INDEX(Cadastro!$C$5:$C$148,$AB104),"NÃO INFORMADO")</f>
        <v>MEC</v>
      </c>
      <c r="D104" s="17" t="str">
        <f>IFERROR(INDEX(Cadastro!$D$5:$D$148,$AB104),"")</f>
        <v>6x1</v>
      </c>
      <c r="E104" s="17" t="str">
        <f>IFERROR(INDEX(Cadastro!$G$5:$G$148,$AB104),"")</f>
        <v>6x1</v>
      </c>
      <c r="F104" s="29">
        <v>46295</v>
      </c>
      <c r="G104" s="32" t="str">
        <f t="shared" si="12"/>
        <v>qua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0</v>
      </c>
      <c r="M104" s="30">
        <f>IFERROR(INDEX(Parâmetros!$E$6:$E$11,MATCH($K104,Parâmetros!$A$6:$A$11,0)),"")</f>
        <v>8.8000000000000007</v>
      </c>
      <c r="N104" s="33">
        <f t="shared" si="13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14"/>
        <v/>
      </c>
      <c r="R104" s="32" t="str">
        <f t="shared" si="15"/>
        <v/>
      </c>
      <c r="S104" s="30" t="str">
        <f t="shared" si="16"/>
        <v/>
      </c>
      <c r="T104" s="32" t="str">
        <f>IF($Q104&lt;&gt;"Sim","",IF($N104&gt;Parâmetros!$E$15,"Sim","Não"))</f>
        <v/>
      </c>
      <c r="U104" s="17" t="str">
        <f t="shared" si="17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'[Apontamento_Mes_Setembro Atualizado.xlsx]Base Diária'!$V$221folga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útil da escala 6x1</v>
      </c>
      <c r="W104" s="34" t="str">
        <f>IF(OR(OR($D104="6x1",$D104="FF 6x1"),$D104="5x2"),"",IF($AB104&lt;&gt;$AB103,IF(IFERROR(INDEX(Cadastro!$F$5:$F$148,$AB104),"")="",IF($L104&gt;0,1,0),IF(IFERROR(INDEX(Cadastro!$F$5:$F$148,$AB104),"")&lt;=IFERROR(INDEX(Parâmetros!$B$39:$B$48,MATCH($E104,Parâmetros!$A$39:$A$48,0)),99),IFERROR(INDEX(Cadastro!$F$5:$F$148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$148,$AB104),"")="",0,IF(IFERROR(INDEX(Cadastro!$F$5:$F$148,$AB104),"")&gt;IFERROR(INDEX(Parâmetros!$B$39:$B$48,MATCH($E104,Parâmetros!$A$39:$A$48,0)),99),IFERROR(INDEX(Cadastro!$F$5:$F$148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registro"),IF(AND($AB104&lt;&gt;$AB103,IFERROR(INDEX(Cadastro!$F$5:$F$148,$AB104),"")=""),"Indeterminado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IFERROR(MATCH($A104&amp;"|"&amp;TEXT(_xlfn.MAXIFS(Cadastro!$E$5:$E$148,Cadastro!$A$5:$A$148,$A104,Cadastro!$E$5:$E$148,"&lt;="&amp;$F104),"yyyymmdd"),Cadastro!$I$5:$I$148,0),"")</f>
        <v>4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11352</v>
      </c>
      <c r="B105" s="17" t="s">
        <v>159</v>
      </c>
      <c r="C105" s="17" t="str">
        <f>IFERROR(INDEX(Cadastro!$C$5:$C$148,$AB105),"NÃO INFORMADO")</f>
        <v>MEC</v>
      </c>
      <c r="D105" s="17" t="str">
        <f>IFERROR(INDEX(Cadastro!$D$5:$D$148,$AB105),"")</f>
        <v>6x1</v>
      </c>
      <c r="E105" s="17" t="str">
        <f>IFERROR(INDEX(Cadastro!$G$5:$G$148,$AB105),"")</f>
        <v>6x1</v>
      </c>
      <c r="F105" s="29">
        <v>46296</v>
      </c>
      <c r="G105" s="32" t="str">
        <f t="shared" si="12"/>
        <v>qui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0</v>
      </c>
      <c r="M105" s="30">
        <f>IFERROR(INDEX(Parâmetros!$E$6:$E$11,MATCH($K105,Parâmetros!$A$6:$A$11,0)),"")</f>
        <v>8.8000000000000007</v>
      </c>
      <c r="N105" s="33">
        <f t="shared" si="13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14"/>
        <v/>
      </c>
      <c r="R105" s="32" t="str">
        <f t="shared" si="15"/>
        <v/>
      </c>
      <c r="S105" s="30" t="str">
        <f t="shared" si="16"/>
        <v/>
      </c>
      <c r="T105" s="32" t="str">
        <f>IF($Q105&lt;&gt;"Sim","",IF($N105&gt;Parâmetros!$E$15,"Sim","Não"))</f>
        <v/>
      </c>
      <c r="U105" s="17" t="str">
        <f t="shared" si="17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'[Apontamento_Mes_Setembro Atualizado.xlsx]Base Diária'!$V$221folga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útil da escala 6x1</v>
      </c>
      <c r="W105" s="34" t="str">
        <f>IF(OR(OR($D105="6x1",$D105="FF 6x1"),$D105="5x2"),"",IF($AB105&lt;&gt;$AB104,IF(IFERROR(INDEX(Cadastro!$F$5:$F$148,$AB105),"")="",IF($L105&gt;0,1,0),IF(IFERROR(INDEX(Cadastro!$F$5:$F$148,$AB105),"")&lt;=IFERROR(INDEX(Parâmetros!$B$39:$B$48,MATCH($E105,Parâmetros!$A$39:$A$48,0)),99),IFERROR(INDEX(Cadastro!$F$5:$F$148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$148,$AB105),"")="",0,IF(IFERROR(INDEX(Cadastro!$F$5:$F$148,$AB105),"")&gt;IFERROR(INDEX(Parâmetros!$B$39:$B$48,MATCH($E105,Parâmetros!$A$39:$A$48,0)),99),IFERROR(INDEX(Cadastro!$F$5:$F$148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registro"),IF(AND($AB105&lt;&gt;$AB104,IFERROR(INDEX(Cadastro!$F$5:$F$148,$AB105),"")=""),"Indeterminado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IFERROR(MATCH($A105&amp;"|"&amp;TEXT(_xlfn.MAXIFS(Cadastro!$E$5:$E$148,Cadastro!$A$5:$A$148,$A105,Cadastro!$E$5:$E$148,"&lt;="&amp;$F105),"yyyymmdd"),Cadastro!$I$5:$I$148,0),"")</f>
        <v>4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11352</v>
      </c>
      <c r="B106" s="17" t="s">
        <v>159</v>
      </c>
      <c r="C106" s="17" t="str">
        <f>IFERROR(INDEX(Cadastro!$C$5:$C$148,$AB106),"NÃO INFORMADO")</f>
        <v>MEC</v>
      </c>
      <c r="D106" s="17" t="str">
        <f>IFERROR(INDEX(Cadastro!$D$5:$D$148,$AB106),"")</f>
        <v>6x1</v>
      </c>
      <c r="E106" s="17" t="str">
        <f>IFERROR(INDEX(Cadastro!$G$5:$G$148,$AB106),"")</f>
        <v>6x1</v>
      </c>
      <c r="F106" s="29">
        <v>46297</v>
      </c>
      <c r="G106" s="32" t="str">
        <f t="shared" si="12"/>
        <v>sex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0</v>
      </c>
      <c r="M106" s="30">
        <f>IFERROR(INDEX(Parâmetros!$E$6:$E$11,MATCH($K106,Parâmetros!$A$6:$A$11,0)),"")</f>
        <v>8.8000000000000007</v>
      </c>
      <c r="N106" s="33">
        <f t="shared" si="13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14"/>
        <v/>
      </c>
      <c r="R106" s="32" t="str">
        <f t="shared" si="15"/>
        <v/>
      </c>
      <c r="S106" s="30" t="str">
        <f t="shared" si="16"/>
        <v/>
      </c>
      <c r="T106" s="32" t="str">
        <f>IF($Q106&lt;&gt;"Sim","",IF($N106&gt;Parâmetros!$E$15,"Sim","Não"))</f>
        <v/>
      </c>
      <c r="U106" s="17" t="str">
        <f t="shared" si="17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'[Apontamento_Mes_Setembro Atualizado.xlsx]Base Diária'!$V$221folga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útil da escala 6x1</v>
      </c>
      <c r="W106" s="34" t="str">
        <f>IF(OR(OR($D106="6x1",$D106="FF 6x1"),$D106="5x2"),"",IF($AB106&lt;&gt;$AB105,IF(IFERROR(INDEX(Cadastro!$F$5:$F$148,$AB106),"")="",IF($L106&gt;0,1,0),IF(IFERROR(INDEX(Cadastro!$F$5:$F$148,$AB106),"")&lt;=IFERROR(INDEX(Parâmetros!$B$39:$B$48,MATCH($E106,Parâmetros!$A$39:$A$48,0)),99),IFERROR(INDEX(Cadastro!$F$5:$F$148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$148,$AB106),"")="",0,IF(IFERROR(INDEX(Cadastro!$F$5:$F$148,$AB106),"")&gt;IFERROR(INDEX(Parâmetros!$B$39:$B$48,MATCH($E106,Parâmetros!$A$39:$A$48,0)),99),IFERROR(INDEX(Cadastro!$F$5:$F$148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registro"),IF(AND($AB106&lt;&gt;$AB105,IFERROR(INDEX(Cadastro!$F$5:$F$148,$AB106),"")=""),"Indeterminado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IFERROR(MATCH($A106&amp;"|"&amp;TEXT(_xlfn.MAXIFS(Cadastro!$E$5:$E$148,Cadastro!$A$5:$A$148,$A106,Cadastro!$E$5:$E$148,"&lt;="&amp;$F106),"yyyymmdd"),Cadastro!$I$5:$I$148,0),"")</f>
        <v>4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11352</v>
      </c>
      <c r="B107" s="17" t="s">
        <v>159</v>
      </c>
      <c r="C107" s="17" t="str">
        <f>IFERROR(INDEX(Cadastro!$C$5:$C$148,$AB107),"NÃO INFORMADO")</f>
        <v>MEC</v>
      </c>
      <c r="D107" s="17" t="str">
        <f>IFERROR(INDEX(Cadastro!$D$5:$D$148,$AB107),"")</f>
        <v>6x1</v>
      </c>
      <c r="E107" s="17" t="str">
        <f>IFERROR(INDEX(Cadastro!$G$5:$G$148,$AB107),"")</f>
        <v>6x1</v>
      </c>
      <c r="F107" s="29">
        <v>46298</v>
      </c>
      <c r="G107" s="32" t="str">
        <f t="shared" si="12"/>
        <v>sáb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/>
      </c>
      <c r="L107" s="30">
        <f>SUMIFS(Dados!$E:$E,Dados!$A:$A,$A107,Dados!$S:$S,$F107)</f>
        <v>0</v>
      </c>
      <c r="M107" s="30" t="str">
        <f>IFERROR(INDEX(Parâmetros!$E$6:$E$11,MATCH($K107,Parâmetros!$A$6:$A$11,0)),"")</f>
        <v/>
      </c>
      <c r="N107" s="33" t="str">
        <f t="shared" si="13"/>
        <v/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14"/>
        <v/>
      </c>
      <c r="R107" s="32" t="str">
        <f t="shared" si="15"/>
        <v/>
      </c>
      <c r="S107" s="30" t="str">
        <f t="shared" si="16"/>
        <v/>
      </c>
      <c r="T107" s="32" t="str">
        <f>IF($Q107&lt;&gt;"Sim","",IF($N107&gt;Parâmetros!$E$15,"Sim","Não"))</f>
        <v/>
      </c>
      <c r="U107" s="17" t="str">
        <f t="shared" si="17"/>
        <v>Folga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'[Apontamento_Mes_Setembro Atualizado.xlsx]Base Diária'!$V$221folga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Folga de fim de semana · sem apontamento no sábado nem no domingo</v>
      </c>
      <c r="W107" s="34" t="str">
        <f>IF(OR(OR($D107="6x1",$D107="FF 6x1"),$D107="5x2"),"",IF($AB107&lt;&gt;$AB106,IF(IFERROR(INDEX(Cadastro!$F$5:$F$148,$AB107),"")="",IF($L107&gt;0,1,0),IF(IFERROR(INDEX(Cadastro!$F$5:$F$148,$AB107),"")&lt;=IFERROR(INDEX(Parâmetros!$B$39:$B$48,MATCH($E107,Parâmetros!$A$39:$A$48,0)),99),IFERROR(INDEX(Cadastro!$F$5:$F$148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$148,$AB107),"")="",0,IF(IFERROR(INDEX(Cadastro!$F$5:$F$148,$AB107),"")&gt;IFERROR(INDEX(Parâmetros!$B$39:$B$48,MATCH($E107,Parâmetros!$A$39:$A$48,0)),99),IFERROR(INDEX(Cadastro!$F$5:$F$148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registro"),IF(AND($AB107&lt;&gt;$AB106,IFERROR(INDEX(Cadastro!$F$5:$F$148,$AB107),"")=""),"Indeterminado (início da série)",IF($X107&gt;0,"Folga","Falta de registro"))))))))</f>
        <v>Folga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IFERROR(MATCH($A107&amp;"|"&amp;TEXT(_xlfn.MAXIFS(Cadastro!$E$5:$E$148,Cadastro!$A$5:$A$148,$A107,Cadastro!$E$5:$E$148,"&lt;="&amp;$F107),"yyyymmdd"),Cadastro!$I$5:$I$148,0),"")</f>
        <v>4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11352</v>
      </c>
      <c r="B108" s="17" t="s">
        <v>159</v>
      </c>
      <c r="C108" s="17" t="str">
        <f>IFERROR(INDEX(Cadastro!$C$5:$C$148,$AB108),"NÃO INFORMADO")</f>
        <v>MEC</v>
      </c>
      <c r="D108" s="17" t="str">
        <f>IFERROR(INDEX(Cadastro!$D$5:$D$148,$AB108),"")</f>
        <v>6x1</v>
      </c>
      <c r="E108" s="17" t="str">
        <f>IFERROR(INDEX(Cadastro!$G$5:$G$148,$AB108),"")</f>
        <v>6x1</v>
      </c>
      <c r="F108" s="29">
        <v>46299</v>
      </c>
      <c r="G108" s="32" t="str">
        <f t="shared" si="12"/>
        <v>dom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13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14"/>
        <v/>
      </c>
      <c r="R108" s="32" t="str">
        <f t="shared" si="15"/>
        <v/>
      </c>
      <c r="S108" s="30" t="str">
        <f t="shared" si="16"/>
        <v/>
      </c>
      <c r="T108" s="32" t="str">
        <f>IF($Q108&lt;&gt;"Sim","",IF($N108&gt;Parâmetros!$E$15,"Sim","Não"))</f>
        <v/>
      </c>
      <c r="U108" s="17" t="str">
        <f t="shared" si="17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'[Apontamento_Mes_Setembro Atualizado.xlsx]Base Diária'!$V$221folga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de fim de semana · sem apontamento no sábado nem no domingo</v>
      </c>
      <c r="W108" s="34" t="str">
        <f>IF(OR(OR($D108="6x1",$D108="FF 6x1"),$D108="5x2"),"",IF($AB108&lt;&gt;$AB107,IF(IFERROR(INDEX(Cadastro!$F$5:$F$148,$AB108),"")="",IF($L108&gt;0,1,0),IF(IFERROR(INDEX(Cadastro!$F$5:$F$148,$AB108),"")&lt;=IFERROR(INDEX(Parâmetros!$B$39:$B$48,MATCH($E108,Parâmetros!$A$39:$A$48,0)),99),IFERROR(INDEX(Cadastro!$F$5:$F$148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$148,$AB108),"")="",0,IF(IFERROR(INDEX(Cadastro!$F$5:$F$148,$AB108),"")&gt;IFERROR(INDEX(Parâmetros!$B$39:$B$48,MATCH($E108,Parâmetros!$A$39:$A$48,0)),99),IFERROR(INDEX(Cadastro!$F$5:$F$148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registro"),IF(AND($AB108&lt;&gt;$AB107,IFERROR(INDEX(Cadastro!$F$5:$F$148,$AB108),"")=""),"Indeterminado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IFERROR(MATCH($A108&amp;"|"&amp;TEXT(_xlfn.MAXIFS(Cadastro!$E$5:$E$148,Cadastro!$A$5:$A$148,$A108,Cadastro!$E$5:$E$148,"&lt;="&amp;$F108),"yyyymmdd"),Cadastro!$I$5:$I$148,0),"")</f>
        <v>4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hidden="1" customHeight="1" x14ac:dyDescent="0.25">
      <c r="A109" s="31">
        <v>11352</v>
      </c>
      <c r="B109" s="17" t="s">
        <v>159</v>
      </c>
      <c r="C109" s="17" t="str">
        <f>IFERROR(INDEX(Cadastro!$C$5:$C$148,$AB109),"NÃO INFORMADO")</f>
        <v>MEC</v>
      </c>
      <c r="D109" s="17" t="str">
        <f>IFERROR(INDEX(Cadastro!$D$5:$D$148,$AB109),"")</f>
        <v>6x1</v>
      </c>
      <c r="E109" s="17" t="str">
        <f>IFERROR(INDEX(Cadastro!$G$5:$G$148,$AB109),"")</f>
        <v>6x1</v>
      </c>
      <c r="F109" s="29">
        <v>46300</v>
      </c>
      <c r="G109" s="32" t="str">
        <f t="shared" si="12"/>
        <v>seg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6x1</v>
      </c>
      <c r="L109" s="30">
        <f>SUMIFS(Dados!$E:$E,Dados!$A:$A,$A109,Dados!$S:$S,$F109)</f>
        <v>0</v>
      </c>
      <c r="M109" s="30">
        <f>IFERROR(INDEX(Parâmetros!$E$6:$E$11,MATCH($K109,Parâmetros!$A$6:$A$11,0)),"")</f>
        <v>8.8000000000000007</v>
      </c>
      <c r="N109" s="33">
        <f t="shared" si="13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14"/>
        <v/>
      </c>
      <c r="R109" s="32" t="str">
        <f t="shared" si="15"/>
        <v/>
      </c>
      <c r="S109" s="30" t="str">
        <f t="shared" si="16"/>
        <v/>
      </c>
      <c r="T109" s="32" t="str">
        <f>IF($Q109&lt;&gt;"Sim","",IF($N109&gt;Parâmetros!$E$15,"Sim","Não"))</f>
        <v/>
      </c>
      <c r="U109" s="17" t="str">
        <f t="shared" si="17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'[Apontamento_Mes_Setembro Atualizado.xlsx]Base Diária'!$V$221folga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útil da escala 6x1</v>
      </c>
      <c r="W109" s="34" t="str">
        <f>IF(OR(OR($D109="6x1",$D109="FF 6x1"),$D109="5x2"),"",IF($AB109&lt;&gt;$AB108,IF(IFERROR(INDEX(Cadastro!$F$5:$F$148,$AB109),"")="",IF($L109&gt;0,1,0),IF(IFERROR(INDEX(Cadastro!$F$5:$F$148,$AB109),"")&lt;=IFERROR(INDEX(Parâmetros!$B$39:$B$48,MATCH($E109,Parâmetros!$A$39:$A$48,0)),99),IFERROR(INDEX(Cadastro!$F$5:$F$148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$148,$AB109),"")="",0,IF(IFERROR(INDEX(Cadastro!$F$5:$F$148,$AB109),"")&gt;IFERROR(INDEX(Parâmetros!$B$39:$B$48,MATCH($E109,Parâmetros!$A$39:$A$48,0)),99),IFERROR(INDEX(Cadastro!$F$5:$F$148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registro"),IF(AND($AB109&lt;&gt;$AB108,IFERROR(INDEX(Cadastro!$F$5:$F$148,$AB109),"")=""),"Indeterminado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IFERROR(MATCH($A109&amp;"|"&amp;TEXT(_xlfn.MAXIFS(Cadastro!$E$5:$E$148,Cadastro!$A$5:$A$148,$A109,Cadastro!$E$5:$E$148,"&lt;="&amp;$F109),"yyyymmdd"),Cadastro!$I$5:$I$148,0),"")</f>
        <v>4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IFERROR(INDEX(Cadastro!$C$5:$C$148,$AB110),"NÃO INFORMADO")</f>
        <v>AUT</v>
      </c>
      <c r="D110" s="17" t="str">
        <f>IFERROR(INDEX(Cadastro!$D$5:$D$148,$AB110),"")</f>
        <v>6x1</v>
      </c>
      <c r="E110" s="17" t="str">
        <f>IFERROR(INDEX(Cadastro!$G$5:$G$148,$AB110),"")</f>
        <v>6x1</v>
      </c>
      <c r="F110" s="29">
        <v>46265</v>
      </c>
      <c r="G110" s="32" t="str">
        <f t="shared" ref="G110:G145" si="18">CHOOSE(WEEKDAY($F110,1),"dom","seg","ter","qua","qui","sex","sáb")</f>
        <v>seg</v>
      </c>
      <c r="H110" s="31">
        <f>IF($L110=0,"",_xlfn.MINIFS(Dados!$Q:$Q,Dados!$A:$A,$A110,Dados!$S:$S,$F110))</f>
        <v>434</v>
      </c>
      <c r="I110" s="31">
        <f>IF($H110="","",_xlfn.MAXIFS(Dados!$R:$R,Dados!$A:$A,$A110,Dados!$S:$S,$F110))</f>
        <v>1002</v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6x1</v>
      </c>
      <c r="L110" s="30">
        <f>SUMIFS(Dados!$E:$E,Dados!$A:$A,$A110,Dados!$S:$S,$F110)</f>
        <v>8.3000000000000007</v>
      </c>
      <c r="M110" s="30">
        <f>IFERROR(INDEX(Parâmetros!$E$6:$E$11,MATCH($K110,Parâmetros!$A$6:$A$11,0)),"")</f>
        <v>8.8000000000000007</v>
      </c>
      <c r="N110" s="33">
        <f t="shared" ref="N110:N145" si="19">IFERROR($L110/$M110,"")</f>
        <v>0.94318181818181823</v>
      </c>
      <c r="O110" s="33">
        <f>Parâmetros!$E$13</f>
        <v>0.8</v>
      </c>
      <c r="P110" s="32" t="str">
        <f>IF(OR($M110="",$F110&gt;Parâmetros!$E$14),"Não","Sim")</f>
        <v>Sim</v>
      </c>
      <c r="Q110" s="32" t="str">
        <f t="shared" ref="Q110:Q145" si="20">IF($P110="Não","",IF($L110&gt;0,"Sim","Não"))</f>
        <v>Sim</v>
      </c>
      <c r="R110" s="32" t="str">
        <f t="shared" ref="R110:R145" si="21">IF($Q110&lt;&gt;"Sim","",IF($N110&gt;=$O110,"Sim","Não"))</f>
        <v>Sim</v>
      </c>
      <c r="S110" s="30">
        <f t="shared" ref="S110:S145" si="22">IF($Q110&lt;&gt;"Sim","",MAX(0,$M110*$O110-$L110))</f>
        <v>0</v>
      </c>
      <c r="T110" s="32" t="str">
        <f>IF($Q110&lt;&gt;"Sim","",IF($N110&gt;Parâmetros!$E$15,"Sim","Não"))</f>
        <v>Não</v>
      </c>
      <c r="U110" s="17" t="str">
        <f t="shared" ref="U110:U145" si="23">IF($AC110&lt;&gt;"",$AC110,IF($P110="Não",IF($Y110="Folga","Folga",IF(LEFT($Y110,6)="Férias","Férias / afastamento",IF($Y110="Indeterminado (início da série)","Início da série","Fora da apuração"))),IF($Q110="Não","Falta de registro",IF($R110="Sim","Na meta","Abaixo da meta"))))</f>
        <v>Na meta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'[Apontamento_Mes_Setembro Atualizado.xlsx]Base Diária'!$V$221folga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Jornada fixa do 6x1</v>
      </c>
      <c r="W110" s="34" t="str">
        <f>IF(OR(OR($D110="6x1",$D110="FF 6x1"),$D110="5x2"),"",IF($AB110&lt;&gt;$AB109,IF(IFERROR(INDEX(Cadastro!$F$5:$F$148,$AB110),"")="",IF($L110&gt;0,1,0),IF(IFERROR(INDEX(Cadastro!$F$5:$F$148,$AB110),"")&lt;=IFERROR(INDEX(Parâmetros!$B$39:$B$48,MATCH($E110,Parâmetros!$A$39:$A$48,0)),99),IFERROR(INDEX(Cadastro!$F$5:$F$148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$148,$AB110),"")="",0,IF(IFERROR(INDEX(Cadastro!$F$5:$F$148,$AB110),"")&gt;IFERROR(INDEX(Parâmetros!$B$39:$B$48,MATCH($E110,Parâmetros!$A$39:$A$48,0)),99),IFERROR(INDEX(Cadastro!$F$5:$F$148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registro"),IF(AND($AB110&lt;&gt;$AB109,IFERROR(INDEX(Cadastro!$F$5:$F$148,$AB110),"")=""),"Indeterminado (início da série)",IF($X110&gt;0,"Folga","Falta de registro"))))))))</f>
        <v>Trabalhado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IFERROR(MATCH($A110&amp;"|"&amp;TEXT(_xlfn.MAXIFS(Cadastro!$E$5:$E$148,Cadastro!$A$5:$A$148,$A110,Cadastro!$E$5:$E$148,"&lt;="&amp;$F110),"yyyymmdd"),Cadastro!$I$5:$I$148,0),"")</f>
        <v>6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IFERROR(INDEX(Cadastro!$C$5:$C$148,$AB111),"NÃO INFORMADO")</f>
        <v>AUT</v>
      </c>
      <c r="D111" s="17" t="str">
        <f>IFERROR(INDEX(Cadastro!$D$5:$D$148,$AB111),"")</f>
        <v>6x1</v>
      </c>
      <c r="E111" s="17" t="str">
        <f>IFERROR(INDEX(Cadastro!$G$5:$G$148,$AB111),"")</f>
        <v>6x1</v>
      </c>
      <c r="F111" s="29">
        <v>46266</v>
      </c>
      <c r="G111" s="32" t="str">
        <f t="shared" si="18"/>
        <v>ter</v>
      </c>
      <c r="H111" s="31">
        <f>IF($L111=0,"",_xlfn.MINIFS(Dados!$Q:$Q,Dados!$A:$A,$A111,Dados!$S:$S,$F111))</f>
        <v>436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8.34</v>
      </c>
      <c r="M111" s="30">
        <f>IFERROR(INDEX(Parâmetros!$E$6:$E$11,MATCH($K111,Parâmetros!$A$6:$A$11,0)),"")</f>
        <v>8.8000000000000007</v>
      </c>
      <c r="N111" s="33">
        <f t="shared" si="19"/>
        <v>0.94772727272727264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'[Apontamento_Mes_Setembro Atualizado.xlsx]Base Diária'!$V$221folga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$148,$AB111),"")="",IF($L111&gt;0,1,0),IF(IFERROR(INDEX(Cadastro!$F$5:$F$148,$AB111),"")&lt;=IFERROR(INDEX(Parâmetros!$B$39:$B$48,MATCH($E111,Parâmetros!$A$39:$A$48,0)),99),IFERROR(INDEX(Cadastro!$F$5:$F$148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$148,$AB111),"")="",0,IF(IFERROR(INDEX(Cadastro!$F$5:$F$148,$AB111),"")&gt;IFERROR(INDEX(Parâmetros!$B$39:$B$48,MATCH($E111,Parâmetros!$A$39:$A$48,0)),99),IFERROR(INDEX(Cadastro!$F$5:$F$148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registro"),IF(AND($AB111&lt;&gt;$AB110,IFERROR(INDEX(Cadastro!$F$5:$F$148,$AB111),"")=""),"Indeterminado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IFERROR(MATCH($A111&amp;"|"&amp;TEXT(_xlfn.MAXIFS(Cadastro!$E$5:$E$148,Cadastro!$A$5:$A$148,$A111,Cadastro!$E$5:$E$148,"&lt;="&amp;$F111),"yyyymmdd"),Cadastro!$I$5:$I$148,0),"")</f>
        <v>6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IFERROR(INDEX(Cadastro!$C$5:$C$148,$AB112),"NÃO INFORMADO")</f>
        <v>AUT</v>
      </c>
      <c r="D112" s="17" t="str">
        <f>IFERROR(INDEX(Cadastro!$D$5:$D$148,$AB112),"")</f>
        <v>6x1</v>
      </c>
      <c r="E112" s="17" t="str">
        <f>IFERROR(INDEX(Cadastro!$G$5:$G$148,$AB112),"")</f>
        <v>6x1</v>
      </c>
      <c r="F112" s="29">
        <v>46267</v>
      </c>
      <c r="G112" s="32" t="str">
        <f t="shared" si="18"/>
        <v>qua</v>
      </c>
      <c r="H112" s="31">
        <f>IF($L112=0,"",_xlfn.MINIFS(Dados!$Q:$Q,Dados!$A:$A,$A112,Dados!$S:$S,$F112))</f>
        <v>431</v>
      </c>
      <c r="I112" s="31">
        <f>IF($H112="","",_xlfn.MAXIFS(Dados!$R:$R,Dados!$A:$A,$A112,Dados!$S:$S,$F112))</f>
        <v>1000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8.39</v>
      </c>
      <c r="M112" s="30">
        <f>IFERROR(INDEX(Parâmetros!$E$6:$E$11,MATCH($K112,Parâmetros!$A$6:$A$11,0)),"")</f>
        <v>8.8000000000000007</v>
      </c>
      <c r="N112" s="33">
        <f t="shared" si="19"/>
        <v>0.95340909090909087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'[Apontamento_Mes_Setembro Atualizado.xlsx]Base Diária'!$V$221folga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$148,$AB112),"")="",IF($L112&gt;0,1,0),IF(IFERROR(INDEX(Cadastro!$F$5:$F$148,$AB112),"")&lt;=IFERROR(INDEX(Parâmetros!$B$39:$B$48,MATCH($E112,Parâmetros!$A$39:$A$48,0)),99),IFERROR(INDEX(Cadastro!$F$5:$F$148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$148,$AB112),"")="",0,IF(IFERROR(INDEX(Cadastro!$F$5:$F$148,$AB112),"")&gt;IFERROR(INDEX(Parâmetros!$B$39:$B$48,MATCH($E112,Parâmetros!$A$39:$A$48,0)),99),IFERROR(INDEX(Cadastro!$F$5:$F$148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registro"),IF(AND($AB112&lt;&gt;$AB111,IFERROR(INDEX(Cadastro!$F$5:$F$148,$AB112),"")=""),"Indeterminado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IFERROR(MATCH($A112&amp;"|"&amp;TEXT(_xlfn.MAXIFS(Cadastro!$E$5:$E$148,Cadastro!$A$5:$A$148,$A112,Cadastro!$E$5:$E$148,"&lt;="&amp;$F112),"yyyymmdd"),Cadastro!$I$5:$I$148,0),"")</f>
        <v>6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IFERROR(INDEX(Cadastro!$C$5:$C$148,$AB113),"NÃO INFORMADO")</f>
        <v>AUT</v>
      </c>
      <c r="D113" s="17" t="str">
        <f>IFERROR(INDEX(Cadastro!$D$5:$D$148,$AB113),"")</f>
        <v>6x1</v>
      </c>
      <c r="E113" s="17" t="str">
        <f>IFERROR(INDEX(Cadastro!$G$5:$G$148,$AB113),"")</f>
        <v>6x1</v>
      </c>
      <c r="F113" s="29">
        <v>46268</v>
      </c>
      <c r="G113" s="32" t="str">
        <f t="shared" si="18"/>
        <v>qui</v>
      </c>
      <c r="H113" s="31">
        <f>IF($L113=0,"",_xlfn.MINIFS(Dados!$Q:$Q,Dados!$A:$A,$A113,Dados!$S:$S,$F113))</f>
        <v>433</v>
      </c>
      <c r="I113" s="31">
        <f>IF($H113="","",_xlfn.MAXIFS(Dados!$R:$R,Dados!$A:$A,$A113,Dados!$S:$S,$F113))</f>
        <v>1006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8.39</v>
      </c>
      <c r="M113" s="30">
        <f>IFERROR(INDEX(Parâmetros!$E$6:$E$11,MATCH($K113,Parâmetros!$A$6:$A$11,0)),"")</f>
        <v>8.8000000000000007</v>
      </c>
      <c r="N113" s="33">
        <f t="shared" si="19"/>
        <v>0.95340909090909087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'[Apontamento_Mes_Setembro Atualizado.xlsx]Base Diária'!$V$221folga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$148,$AB113),"")="",IF($L113&gt;0,1,0),IF(IFERROR(INDEX(Cadastro!$F$5:$F$148,$AB113),"")&lt;=IFERROR(INDEX(Parâmetros!$B$39:$B$48,MATCH($E113,Parâmetros!$A$39:$A$48,0)),99),IFERROR(INDEX(Cadastro!$F$5:$F$148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$148,$AB113),"")="",0,IF(IFERROR(INDEX(Cadastro!$F$5:$F$148,$AB113),"")&gt;IFERROR(INDEX(Parâmetros!$B$39:$B$48,MATCH($E113,Parâmetros!$A$39:$A$48,0)),99),IFERROR(INDEX(Cadastro!$F$5:$F$148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registro"),IF(AND($AB113&lt;&gt;$AB112,IFERROR(INDEX(Cadastro!$F$5:$F$148,$AB113),"")=""),"Indeterminado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IFERROR(MATCH($A113&amp;"|"&amp;TEXT(_xlfn.MAXIFS(Cadastro!$E$5:$E$148,Cadastro!$A$5:$A$148,$A113,Cadastro!$E$5:$E$148,"&lt;="&amp;$F113),"yyyymmdd"),Cadastro!$I$5:$I$148,0),"")</f>
        <v>6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IFERROR(INDEX(Cadastro!$C$5:$C$148,$AB114),"NÃO INFORMADO")</f>
        <v>AUT</v>
      </c>
      <c r="D114" s="17" t="str">
        <f>IFERROR(INDEX(Cadastro!$D$5:$D$148,$AB114),"")</f>
        <v>6x1</v>
      </c>
      <c r="E114" s="17" t="str">
        <f>IFERROR(INDEX(Cadastro!$G$5:$G$148,$AB114),"")</f>
        <v>6x1</v>
      </c>
      <c r="F114" s="29">
        <v>46269</v>
      </c>
      <c r="G114" s="32" t="str">
        <f t="shared" si="18"/>
        <v>sex</v>
      </c>
      <c r="H114" s="31">
        <f>IF($L114=0,"",_xlfn.MINIFS(Dados!$Q:$Q,Dados!$A:$A,$A114,Dados!$S:$S,$F114))</f>
        <v>435</v>
      </c>
      <c r="I114" s="31">
        <f>IF($H114="","",_xlfn.MAXIFS(Dados!$R:$R,Dados!$A:$A,$A114,Dados!$S:$S,$F114))</f>
        <v>1002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8.3000000000000007</v>
      </c>
      <c r="M114" s="30">
        <f>IFERROR(INDEX(Parâmetros!$E$6:$E$11,MATCH($K114,Parâmetros!$A$6:$A$11,0)),"")</f>
        <v>8.8000000000000007</v>
      </c>
      <c r="N114" s="33">
        <f t="shared" si="19"/>
        <v>0.94318181818181823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'[Apontamento_Mes_Setembro Atualizado.xlsx]Base Diária'!$V$221folga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$148,$AB114),"")="",IF($L114&gt;0,1,0),IF(IFERROR(INDEX(Cadastro!$F$5:$F$148,$AB114),"")&lt;=IFERROR(INDEX(Parâmetros!$B$39:$B$48,MATCH($E114,Parâmetros!$A$39:$A$48,0)),99),IFERROR(INDEX(Cadastro!$F$5:$F$148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$148,$AB114),"")="",0,IF(IFERROR(INDEX(Cadastro!$F$5:$F$148,$AB114),"")&gt;IFERROR(INDEX(Parâmetros!$B$39:$B$48,MATCH($E114,Parâmetros!$A$39:$A$48,0)),99),IFERROR(INDEX(Cadastro!$F$5:$F$148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registro"),IF(AND($AB114&lt;&gt;$AB113,IFERROR(INDEX(Cadastro!$F$5:$F$148,$AB114),"")=""),"Indeterminado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IFERROR(MATCH($A114&amp;"|"&amp;TEXT(_xlfn.MAXIFS(Cadastro!$E$5:$E$148,Cadastro!$A$5:$A$148,$A114,Cadastro!$E$5:$E$148,"&lt;="&amp;$F114),"yyyymmdd"),Cadastro!$I$5:$I$148,0),"")</f>
        <v>6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IFERROR(INDEX(Cadastro!$C$5:$C$148,$AB115),"NÃO INFORMADO")</f>
        <v>AUT</v>
      </c>
      <c r="D115" s="17" t="str">
        <f>IFERROR(INDEX(Cadastro!$D$5:$D$148,$AB115),"")</f>
        <v>6x1</v>
      </c>
      <c r="E115" s="17" t="str">
        <f>IFERROR(INDEX(Cadastro!$G$5:$G$148,$AB115),"")</f>
        <v>6x1</v>
      </c>
      <c r="F115" s="29">
        <v>46270</v>
      </c>
      <c r="G115" s="32" t="str">
        <f t="shared" si="18"/>
        <v>sáb</v>
      </c>
      <c r="H115" s="31">
        <f>IF($L115=0,"",_xlfn.MINIFS(Dados!$Q:$Q,Dados!$A:$A,$A115,Dados!$S:$S,$F115))</f>
        <v>430</v>
      </c>
      <c r="I115" s="31">
        <f>IF($H115="","",_xlfn.MAXIFS(Dados!$R:$R,Dados!$A:$A,$A115,Dados!$S:$S,$F115))</f>
        <v>935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 sáb/dom</v>
      </c>
      <c r="L115" s="30">
        <f>SUMIFS(Dados!$E:$E,Dados!$A:$A,$A115,Dados!$S:$S,$F115)</f>
        <v>7.25</v>
      </c>
      <c r="M115" s="30">
        <f>IFERROR(INDEX(Parâmetros!$E$6:$E$11,MATCH($K115,Parâmetros!$A$6:$A$11,0)),"")</f>
        <v>7.33</v>
      </c>
      <c r="N115" s="33">
        <f t="shared" si="19"/>
        <v>0.98908594815825379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'[Apontamento_Mes_Setembro Atualizado.xlsx]Base Diária'!$V$221folga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de fim de semana do 6x1</v>
      </c>
      <c r="W115" s="34" t="str">
        <f>IF(OR(OR($D115="6x1",$D115="FF 6x1"),$D115="5x2"),"",IF($AB115&lt;&gt;$AB114,IF(IFERROR(INDEX(Cadastro!$F$5:$F$148,$AB115),"")="",IF($L115&gt;0,1,0),IF(IFERROR(INDEX(Cadastro!$F$5:$F$148,$AB115),"")&lt;=IFERROR(INDEX(Parâmetros!$B$39:$B$48,MATCH($E115,Parâmetros!$A$39:$A$48,0)),99),IFERROR(INDEX(Cadastro!$F$5:$F$148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$148,$AB115),"")="",0,IF(IFERROR(INDEX(Cadastro!$F$5:$F$148,$AB115),"")&gt;IFERROR(INDEX(Parâmetros!$B$39:$B$48,MATCH($E115,Parâmetros!$A$39:$A$48,0)),99),IFERROR(INDEX(Cadastro!$F$5:$F$148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registro"),IF(AND($AB115&lt;&gt;$AB114,IFERROR(INDEX(Cadastro!$F$5:$F$148,$AB115),"")=""),"Indeterminado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IFERROR(MATCH($A115&amp;"|"&amp;TEXT(_xlfn.MAXIFS(Cadastro!$E$5:$E$148,Cadastro!$A$5:$A$148,$A115,Cadastro!$E$5:$E$148,"&lt;="&amp;$F115),"yyyymmdd"),Cadastro!$I$5:$I$148,0),"")</f>
        <v>6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IFERROR(INDEX(Cadastro!$C$5:$C$148,$AB116),"NÃO INFORMADO")</f>
        <v>AUT</v>
      </c>
      <c r="D116" s="17" t="str">
        <f>IFERROR(INDEX(Cadastro!$D$5:$D$148,$AB116),"")</f>
        <v>6x1</v>
      </c>
      <c r="E116" s="17" t="str">
        <f>IFERROR(INDEX(Cadastro!$G$5:$G$148,$AB116),"")</f>
        <v>6x1</v>
      </c>
      <c r="F116" s="29">
        <v>46271</v>
      </c>
      <c r="G116" s="32" t="str">
        <f t="shared" si="18"/>
        <v>dom</v>
      </c>
      <c r="H116" s="31" t="str">
        <f>IF($L116=0,"",_xlfn.MINIFS(Dados!$Q:$Q,Dados!$A:$A,$A116,Dados!$S:$S,$F116))</f>
        <v/>
      </c>
      <c r="I116" s="31" t="str">
        <f>IF($H116="","",_xlfn.MAXIFS(Dados!$R:$R,Dados!$A:$A,$A116,Dados!$S:$S,$F116))</f>
        <v/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/>
      </c>
      <c r="L116" s="30">
        <f>SUMIFS(Dados!$E:$E,Dados!$A:$A,$A116,Dados!$S:$S,$F116)</f>
        <v>0</v>
      </c>
      <c r="M116" s="30" t="str">
        <f>IFERROR(INDEX(Parâmetros!$E$6:$E$11,MATCH($K116,Parâmetros!$A$6:$A$11,0)),"")</f>
        <v/>
      </c>
      <c r="N116" s="33" t="str">
        <f t="shared" si="19"/>
        <v/>
      </c>
      <c r="O116" s="33">
        <f>Parâmetros!$E$13</f>
        <v>0.8</v>
      </c>
      <c r="P116" s="32" t="str">
        <f>IF(OR($M116="",$F116&gt;Parâmetros!$E$14),"Não","Sim")</f>
        <v>Não</v>
      </c>
      <c r="Q116" s="32" t="str">
        <f t="shared" si="20"/>
        <v/>
      </c>
      <c r="R116" s="32" t="str">
        <f t="shared" si="21"/>
        <v/>
      </c>
      <c r="S116" s="30" t="str">
        <f t="shared" si="22"/>
        <v/>
      </c>
      <c r="T116" s="32" t="str">
        <f>IF($Q116&lt;&gt;"Sim","",IF($N116&gt;Parâmetros!$E$15,"Sim","Não"))</f>
        <v/>
      </c>
      <c r="U116" s="17" t="str">
        <f t="shared" si="23"/>
        <v>Folga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'[Apontamento_Mes_Setembro Atualizado.xlsx]Base Diária'!$V$221folga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Folga de fim de semana · apontou no sábado</v>
      </c>
      <c r="W116" s="34" t="str">
        <f>IF(OR(OR($D116="6x1",$D116="FF 6x1"),$D116="5x2"),"",IF($AB116&lt;&gt;$AB115,IF(IFERROR(INDEX(Cadastro!$F$5:$F$148,$AB116),"")="",IF($L116&gt;0,1,0),IF(IFERROR(INDEX(Cadastro!$F$5:$F$148,$AB116),"")&lt;=IFERROR(INDEX(Parâmetros!$B$39:$B$48,MATCH($E116,Parâmetros!$A$39:$A$48,0)),99),IFERROR(INDEX(Cadastro!$F$5:$F$148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$148,$AB116),"")="",0,IF(IFERROR(INDEX(Cadastro!$F$5:$F$148,$AB116),"")&gt;IFERROR(INDEX(Parâmetros!$B$39:$B$48,MATCH($E116,Parâmetros!$A$39:$A$48,0)),99),IFERROR(INDEX(Cadastro!$F$5:$F$148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registro"),IF(AND($AB116&lt;&gt;$AB115,IFERROR(INDEX(Cadastro!$F$5:$F$148,$AB116),"")=""),"Indeterminado (início da série)",IF($X116&gt;0,"Folga","Falta de registro"))))))))</f>
        <v>Folga</v>
      </c>
      <c r="Z116" s="34">
        <f>IF(OR($L116&gt;0,$F116&gt;Parâmetros!$E$14),0,IF($A116&lt;&gt;$A115,1,N($Z115)+1))</f>
        <v>1</v>
      </c>
      <c r="AA116" s="34">
        <f>IF(OR($L116&gt;0,$F116&gt;Parâmetros!$E$14),0,IF(OR($A116&lt;&gt;$A117,$F117&gt;Parâmetros!$E$14),1,N($AA117)+1))</f>
        <v>1</v>
      </c>
      <c r="AB116" s="31">
        <f>IFERROR(MATCH($A116&amp;"|"&amp;TEXT(_xlfn.MAXIFS(Cadastro!$E$5:$E$148,Cadastro!$A$5:$A$148,$A116,Cadastro!$E$5:$E$148,"&lt;="&amp;$F116),"yyyymmdd"),Cadastro!$I$5:$I$148,0),"")</f>
        <v>6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IFERROR(INDEX(Cadastro!$C$5:$C$148,$AB117),"NÃO INFORMADO")</f>
        <v>AUT</v>
      </c>
      <c r="D117" s="17" t="str">
        <f>IFERROR(INDEX(Cadastro!$D$5:$D$148,$AB117),"")</f>
        <v>6x1</v>
      </c>
      <c r="E117" s="17" t="str">
        <f>IFERROR(INDEX(Cadastro!$G$5:$G$148,$AB117),"")</f>
        <v>6x1</v>
      </c>
      <c r="F117" s="29">
        <v>46272</v>
      </c>
      <c r="G117" s="32" t="str">
        <f t="shared" si="18"/>
        <v>seg</v>
      </c>
      <c r="H117" s="31">
        <f>IF($L117=0,"",_xlfn.MINIFS(Dados!$Q:$Q,Dados!$A:$A,$A117,Dados!$S:$S,$F117))</f>
        <v>434</v>
      </c>
      <c r="I117" s="31">
        <f>IF($H117="","",_xlfn.MAXIFS(Dados!$R:$R,Dados!$A:$A,$A117,Dados!$S:$S,$F117))</f>
        <v>1010</v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>6x1</v>
      </c>
      <c r="L117" s="30">
        <f>SUMIFS(Dados!$E:$E,Dados!$A:$A,$A117,Dados!$S:$S,$F117)</f>
        <v>8.44</v>
      </c>
      <c r="M117" s="30">
        <f>IFERROR(INDEX(Parâmetros!$E$6:$E$11,MATCH($K117,Parâmetros!$A$6:$A$11,0)),"")</f>
        <v>8.8000000000000007</v>
      </c>
      <c r="N117" s="33">
        <f t="shared" si="19"/>
        <v>0.95909090909090899</v>
      </c>
      <c r="O117" s="33">
        <f>Parâmetros!$E$13</f>
        <v>0.8</v>
      </c>
      <c r="P117" s="32" t="str">
        <f>IF(OR($M117="",$F117&gt;Parâmetros!$E$14),"Não","Sim")</f>
        <v>Sim</v>
      </c>
      <c r="Q117" s="32" t="str">
        <f t="shared" si="20"/>
        <v>Sim</v>
      </c>
      <c r="R117" s="32" t="str">
        <f t="shared" si="21"/>
        <v>Sim</v>
      </c>
      <c r="S117" s="30">
        <f t="shared" si="22"/>
        <v>0</v>
      </c>
      <c r="T117" s="32" t="str">
        <f>IF($Q117&lt;&gt;"Sim","",IF($N117&gt;Parâmetros!$E$15,"Sim","Não"))</f>
        <v>Não</v>
      </c>
      <c r="U117" s="17" t="str">
        <f t="shared" si="23"/>
        <v>Na meta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'[Apontamento_Mes_Setembro Atualizado.xlsx]Base Diária'!$V$221folga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Jornada fixa do 6x1</v>
      </c>
      <c r="W117" s="34" t="str">
        <f>IF(OR(OR($D117="6x1",$D117="FF 6x1"),$D117="5x2"),"",IF($AB117&lt;&gt;$AB116,IF(IFERROR(INDEX(Cadastro!$F$5:$F$148,$AB117),"")="",IF($L117&gt;0,1,0),IF(IFERROR(INDEX(Cadastro!$F$5:$F$148,$AB117),"")&lt;=IFERROR(INDEX(Parâmetros!$B$39:$B$48,MATCH($E117,Parâmetros!$A$39:$A$48,0)),99),IFERROR(INDEX(Cadastro!$F$5:$F$148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$148,$AB117),"")="",0,IF(IFERROR(INDEX(Cadastro!$F$5:$F$148,$AB117),"")&gt;IFERROR(INDEX(Parâmetros!$B$39:$B$48,MATCH($E117,Parâmetros!$A$39:$A$48,0)),99),IFERROR(INDEX(Cadastro!$F$5:$F$148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registro"),IF(AND($AB117&lt;&gt;$AB116,IFERROR(INDEX(Cadastro!$F$5:$F$148,$AB117),"")=""),"Indeterminado (início da série)",IF($X117&gt;0,"Folga","Falta de registro"))))))))</f>
        <v>Trabalhado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IFERROR(MATCH($A117&amp;"|"&amp;TEXT(_xlfn.MAXIFS(Cadastro!$E$5:$E$148,Cadastro!$A$5:$A$148,$A117,Cadastro!$E$5:$E$148,"&lt;="&amp;$F117),"yyyymmdd"),Cadastro!$I$5:$I$148,0),"")</f>
        <v>6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IFERROR(INDEX(Cadastro!$C$5:$C$148,$AB118),"NÃO INFORMADO")</f>
        <v>AUT</v>
      </c>
      <c r="D118" s="17" t="str">
        <f>IFERROR(INDEX(Cadastro!$D$5:$D$148,$AB118),"")</f>
        <v>6x1</v>
      </c>
      <c r="E118" s="17" t="str">
        <f>IFERROR(INDEX(Cadastro!$G$5:$G$148,$AB118),"")</f>
        <v>6x1</v>
      </c>
      <c r="F118" s="29">
        <v>46273</v>
      </c>
      <c r="G118" s="32" t="str">
        <f t="shared" si="18"/>
        <v>ter</v>
      </c>
      <c r="H118" s="31">
        <f>IF($L118=0,"",_xlfn.MINIFS(Dados!$Q:$Q,Dados!$A:$A,$A118,Dados!$S:$S,$F118))</f>
        <v>431</v>
      </c>
      <c r="I118" s="31">
        <f>IF($H118="","",_xlfn.MAXIFS(Dados!$R:$R,Dados!$A:$A,$A118,Dados!$S:$S,$F118))</f>
        <v>1005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8.24</v>
      </c>
      <c r="M118" s="30">
        <f>IFERROR(INDEX(Parâmetros!$E$6:$E$11,MATCH($K118,Parâmetros!$A$6:$A$11,0)),"")</f>
        <v>8.8000000000000007</v>
      </c>
      <c r="N118" s="33">
        <f t="shared" si="19"/>
        <v>0.93636363636363629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Não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'[Apontamento_Mes_Setembro Atualizado.xlsx]Base Diária'!$V$221folga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$148,$AB118),"")="",IF($L118&gt;0,1,0),IF(IFERROR(INDEX(Cadastro!$F$5:$F$148,$AB118),"")&lt;=IFERROR(INDEX(Parâmetros!$B$39:$B$48,MATCH($E118,Parâmetros!$A$39:$A$48,0)),99),IFERROR(INDEX(Cadastro!$F$5:$F$148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$148,$AB118),"")="",0,IF(IFERROR(INDEX(Cadastro!$F$5:$F$148,$AB118),"")&gt;IFERROR(INDEX(Parâmetros!$B$39:$B$48,MATCH($E118,Parâmetros!$A$39:$A$48,0)),99),IFERROR(INDEX(Cadastro!$F$5:$F$148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registro"),IF(AND($AB118&lt;&gt;$AB117,IFERROR(INDEX(Cadastro!$F$5:$F$148,$AB118),"")=""),"Indeterminado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IFERROR(MATCH($A118&amp;"|"&amp;TEXT(_xlfn.MAXIFS(Cadastro!$E$5:$E$148,Cadastro!$A$5:$A$148,$A118,Cadastro!$E$5:$E$148,"&lt;="&amp;$F118),"yyyymmdd"),Cadastro!$I$5:$I$148,0),"")</f>
        <v>6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IFERROR(INDEX(Cadastro!$C$5:$C$148,$AB119),"NÃO INFORMADO")</f>
        <v>AUT</v>
      </c>
      <c r="D119" s="17" t="str">
        <f>IFERROR(INDEX(Cadastro!$D$5:$D$148,$AB119),"")</f>
        <v>6x1</v>
      </c>
      <c r="E119" s="17" t="str">
        <f>IFERROR(INDEX(Cadastro!$G$5:$G$148,$AB119),"")</f>
        <v>6x1</v>
      </c>
      <c r="F119" s="29">
        <v>46274</v>
      </c>
      <c r="G119" s="32" t="str">
        <f t="shared" si="18"/>
        <v>qua</v>
      </c>
      <c r="H119" s="31">
        <f>IF($L119=0,"",_xlfn.MINIFS(Dados!$Q:$Q,Dados!$A:$A,$A119,Dados!$S:$S,$F119))</f>
        <v>430</v>
      </c>
      <c r="I119" s="31">
        <f>IF($H119="","",_xlfn.MAXIFS(Dados!$R:$R,Dados!$A:$A,$A119,Dados!$S:$S,$F119))</f>
        <v>1005</v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8.33</v>
      </c>
      <c r="M119" s="30">
        <f>IFERROR(INDEX(Parâmetros!$E$6:$E$11,MATCH($K119,Parâmetros!$A$6:$A$11,0)),"")</f>
        <v>8.8000000000000007</v>
      </c>
      <c r="N119" s="33">
        <f t="shared" si="19"/>
        <v>0.94659090909090904</v>
      </c>
      <c r="O119" s="33">
        <f>Parâmetros!$E$13</f>
        <v>0.8</v>
      </c>
      <c r="P119" s="32" t="str">
        <f>IF(OR($M119="",$F119&gt;Parâmetros!$E$14),"Não","Sim")</f>
        <v>Sim</v>
      </c>
      <c r="Q119" s="32" t="str">
        <f t="shared" si="20"/>
        <v>Sim</v>
      </c>
      <c r="R119" s="32" t="str">
        <f t="shared" si="21"/>
        <v>Sim</v>
      </c>
      <c r="S119" s="30">
        <f t="shared" si="22"/>
        <v>0</v>
      </c>
      <c r="T119" s="32" t="str">
        <f>IF($Q119&lt;&gt;"Sim","",IF($N119&gt;Parâmetros!$E$15,"Sim","Não"))</f>
        <v>Não</v>
      </c>
      <c r="U119" s="17" t="str">
        <f t="shared" si="23"/>
        <v>Na meta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'[Apontamento_Mes_Setembro Atualizado.xlsx]Base Diária'!$V$221folga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Jornada fixa do 6x1</v>
      </c>
      <c r="W119" s="34" t="str">
        <f>IF(OR(OR($D119="6x1",$D119="FF 6x1"),$D119="5x2"),"",IF($AB119&lt;&gt;$AB118,IF(IFERROR(INDEX(Cadastro!$F$5:$F$148,$AB119),"")="",IF($L119&gt;0,1,0),IF(IFERROR(INDEX(Cadastro!$F$5:$F$148,$AB119),"")&lt;=IFERROR(INDEX(Parâmetros!$B$39:$B$48,MATCH($E119,Parâmetros!$A$39:$A$48,0)),99),IFERROR(INDEX(Cadastro!$F$5:$F$148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$148,$AB119),"")="",0,IF(IFERROR(INDEX(Cadastro!$F$5:$F$148,$AB119),"")&gt;IFERROR(INDEX(Parâmetros!$B$39:$B$48,MATCH($E119,Parâmetros!$A$39:$A$48,0)),99),IFERROR(INDEX(Cadastro!$F$5:$F$148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registro"),IF(AND($AB119&lt;&gt;$AB118,IFERROR(INDEX(Cadastro!$F$5:$F$148,$AB119),"")=""),"Indeterminado (início da série)",IF($X119&gt;0,"Folga","Falta de registro"))))))))</f>
        <v>Trabalhado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IFERROR(MATCH($A119&amp;"|"&amp;TEXT(_xlfn.MAXIFS(Cadastro!$E$5:$E$148,Cadastro!$A$5:$A$148,$A119,Cadastro!$E$5:$E$148,"&lt;="&amp;$F119),"yyyymmdd"),Cadastro!$I$5:$I$148,0),"")</f>
        <v>6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IFERROR(INDEX(Cadastro!$C$5:$C$148,$AB120),"NÃO INFORMADO")</f>
        <v>AUT</v>
      </c>
      <c r="D120" s="17" t="str">
        <f>IFERROR(INDEX(Cadastro!$D$5:$D$148,$AB120),"")</f>
        <v>6x1</v>
      </c>
      <c r="E120" s="17" t="str">
        <f>IFERROR(INDEX(Cadastro!$G$5:$G$148,$AB120),"")</f>
        <v>6x1</v>
      </c>
      <c r="F120" s="29">
        <v>46275</v>
      </c>
      <c r="G120" s="32" t="str">
        <f t="shared" si="18"/>
        <v>qui</v>
      </c>
      <c r="H120" s="31">
        <f>IF($L120=0,"",_xlfn.MINIFS(Dados!$Q:$Q,Dados!$A:$A,$A120,Dados!$S:$S,$F120))</f>
        <v>430</v>
      </c>
      <c r="I120" s="31">
        <f>IF($H120="","",_xlfn.MAXIFS(Dados!$R:$R,Dados!$A:$A,$A120,Dados!$S:$S,$F120))</f>
        <v>1005</v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8.35</v>
      </c>
      <c r="M120" s="30">
        <f>IFERROR(INDEX(Parâmetros!$E$6:$E$11,MATCH($K120,Parâmetros!$A$6:$A$11,0)),"")</f>
        <v>8.8000000000000007</v>
      </c>
      <c r="N120" s="33">
        <f t="shared" si="19"/>
        <v>0.94886363636363624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20"/>
        <v>Sim</v>
      </c>
      <c r="R120" s="32" t="str">
        <f t="shared" si="21"/>
        <v>Sim</v>
      </c>
      <c r="S120" s="30">
        <f t="shared" si="22"/>
        <v>0</v>
      </c>
      <c r="T120" s="32" t="str">
        <f>IF($Q120&lt;&gt;"Sim","",IF($N120&gt;Parâmetros!$E$15,"Sim","Não"))</f>
        <v>Não</v>
      </c>
      <c r="U120" s="17" t="str">
        <f t="shared" si="23"/>
        <v>Na meta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'[Apontamento_Mes_Setembro Atualizado.xlsx]Base Diária'!$V$221folga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Jornada fixa do 6x1</v>
      </c>
      <c r="W120" s="34" t="str">
        <f>IF(OR(OR($D120="6x1",$D120="FF 6x1"),$D120="5x2"),"",IF($AB120&lt;&gt;$AB119,IF(IFERROR(INDEX(Cadastro!$F$5:$F$148,$AB120),"")="",IF($L120&gt;0,1,0),IF(IFERROR(INDEX(Cadastro!$F$5:$F$148,$AB120),"")&lt;=IFERROR(INDEX(Parâmetros!$B$39:$B$48,MATCH($E120,Parâmetros!$A$39:$A$48,0)),99),IFERROR(INDEX(Cadastro!$F$5:$F$148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$148,$AB120),"")="",0,IF(IFERROR(INDEX(Cadastro!$F$5:$F$148,$AB120),"")&gt;IFERROR(INDEX(Parâmetros!$B$39:$B$48,MATCH($E120,Parâmetros!$A$39:$A$48,0)),99),IFERROR(INDEX(Cadastro!$F$5:$F$148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registro"),IF(AND($AB120&lt;&gt;$AB119,IFERROR(INDEX(Cadastro!$F$5:$F$148,$AB120),"")=""),"Indeterminado (início da série)",IF($X120&gt;0,"Folga","Falta de registro"))))))))</f>
        <v>Trabalhado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IFERROR(MATCH($A120&amp;"|"&amp;TEXT(_xlfn.MAXIFS(Cadastro!$E$5:$E$148,Cadastro!$A$5:$A$148,$A120,Cadastro!$E$5:$E$148,"&lt;="&amp;$F120),"yyyymmdd"),Cadastro!$I$5:$I$148,0),"")</f>
        <v>6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IFERROR(INDEX(Cadastro!$C$5:$C$148,$AB121),"NÃO INFORMADO")</f>
        <v>AUT</v>
      </c>
      <c r="D121" s="17" t="str">
        <f>IFERROR(INDEX(Cadastro!$D$5:$D$148,$AB121),"")</f>
        <v>6x1</v>
      </c>
      <c r="E121" s="17" t="str">
        <f>IFERROR(INDEX(Cadastro!$G$5:$G$148,$AB121),"")</f>
        <v>6x1</v>
      </c>
      <c r="F121" s="29">
        <v>46276</v>
      </c>
      <c r="G121" s="32" t="str">
        <f t="shared" si="18"/>
        <v>sex</v>
      </c>
      <c r="H121" s="31">
        <f>IF($L121=0,"",_xlfn.MINIFS(Dados!$Q:$Q,Dados!$A:$A,$A121,Dados!$S:$S,$F121))</f>
        <v>435</v>
      </c>
      <c r="I121" s="31">
        <f>IF($H121="","",_xlfn.MAXIFS(Dados!$R:$R,Dados!$A:$A,$A121,Dados!$S:$S,$F121))</f>
        <v>1005</v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8.36</v>
      </c>
      <c r="M121" s="30">
        <f>IFERROR(INDEX(Parâmetros!$E$6:$E$11,MATCH($K121,Parâmetros!$A$6:$A$11,0)),"")</f>
        <v>8.8000000000000007</v>
      </c>
      <c r="N121" s="33">
        <f t="shared" si="19"/>
        <v>0.94999999999999984</v>
      </c>
      <c r="O121" s="33">
        <f>Parâmetros!$E$13</f>
        <v>0.8</v>
      </c>
      <c r="P121" s="32" t="str">
        <f>IF(OR($M121="",$F121&gt;Parâmetros!$E$14),"Não","Sim")</f>
        <v>Sim</v>
      </c>
      <c r="Q121" s="32" t="str">
        <f t="shared" si="20"/>
        <v>Sim</v>
      </c>
      <c r="R121" s="32" t="str">
        <f t="shared" si="21"/>
        <v>Sim</v>
      </c>
      <c r="S121" s="30">
        <f t="shared" si="22"/>
        <v>0</v>
      </c>
      <c r="T121" s="32" t="str">
        <f>IF($Q121&lt;&gt;"Sim","",IF($N121&gt;Parâmetros!$E$15,"Sim","Não"))</f>
        <v>Não</v>
      </c>
      <c r="U121" s="17" t="str">
        <f t="shared" si="23"/>
        <v>Na meta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'[Apontamento_Mes_Setembro Atualizado.xlsx]Base Diária'!$V$221folga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Jornada fixa do 6x1</v>
      </c>
      <c r="W121" s="34" t="str">
        <f>IF(OR(OR($D121="6x1",$D121="FF 6x1"),$D121="5x2"),"",IF($AB121&lt;&gt;$AB120,IF(IFERROR(INDEX(Cadastro!$F$5:$F$148,$AB121),"")="",IF($L121&gt;0,1,0),IF(IFERROR(INDEX(Cadastro!$F$5:$F$148,$AB121),"")&lt;=IFERROR(INDEX(Parâmetros!$B$39:$B$48,MATCH($E121,Parâmetros!$A$39:$A$48,0)),99),IFERROR(INDEX(Cadastro!$F$5:$F$148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$148,$AB121),"")="",0,IF(IFERROR(INDEX(Cadastro!$F$5:$F$148,$AB121),"")&gt;IFERROR(INDEX(Parâmetros!$B$39:$B$48,MATCH($E121,Parâmetros!$A$39:$A$48,0)),99),IFERROR(INDEX(Cadastro!$F$5:$F$148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registro"),IF(AND($AB121&lt;&gt;$AB120,IFERROR(INDEX(Cadastro!$F$5:$F$148,$AB121),"")=""),"Indeterminado (início da série)",IF($X121&gt;0,"Folga","Falta de registro"))))))))</f>
        <v>Trabalhado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IFERROR(MATCH($A121&amp;"|"&amp;TEXT(_xlfn.MAXIFS(Cadastro!$E$5:$E$148,Cadastro!$A$5:$A$148,$A121,Cadastro!$E$5:$E$148,"&lt;="&amp;$F121),"yyyymmdd"),Cadastro!$I$5:$I$148,0),"")</f>
        <v>6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IFERROR(INDEX(Cadastro!$C$5:$C$148,$AB122),"NÃO INFORMADO")</f>
        <v>AUT</v>
      </c>
      <c r="D122" s="17" t="str">
        <f>IFERROR(INDEX(Cadastro!$D$5:$D$148,$AB122),"")</f>
        <v>6x1</v>
      </c>
      <c r="E122" s="17" t="str">
        <f>IFERROR(INDEX(Cadastro!$G$5:$G$148,$AB122),"")</f>
        <v>6x1</v>
      </c>
      <c r="F122" s="29">
        <v>46277</v>
      </c>
      <c r="G122" s="32" t="str">
        <f t="shared" si="18"/>
        <v>sáb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/>
      </c>
      <c r="L122" s="30">
        <f>SUMIFS(Dados!$E:$E,Dados!$A:$A,$A122,Dados!$S:$S,$F122)</f>
        <v>0</v>
      </c>
      <c r="M122" s="30" t="str">
        <f>IFERROR(INDEX(Parâmetros!$E$6:$E$11,MATCH($K122,Parâmetros!$A$6:$A$11,0)),"")</f>
        <v/>
      </c>
      <c r="N122" s="33" t="str">
        <f t="shared" si="19"/>
        <v/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Folga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'[Apontamento_Mes_Setembro Atualizado.xlsx]Base Diária'!$V$221folga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Folga de fim de semana · sem apontamento no sábado nem no domingo</v>
      </c>
      <c r="W122" s="34" t="str">
        <f>IF(OR(OR($D122="6x1",$D122="FF 6x1"),$D122="5x2"),"",IF($AB122&lt;&gt;$AB121,IF(IFERROR(INDEX(Cadastro!$F$5:$F$148,$AB122),"")="",IF($L122&gt;0,1,0),IF(IFERROR(INDEX(Cadastro!$F$5:$F$148,$AB122),"")&lt;=IFERROR(INDEX(Parâmetros!$B$39:$B$48,MATCH($E122,Parâmetros!$A$39:$A$48,0)),99),IFERROR(INDEX(Cadastro!$F$5:$F$148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$148,$AB122),"")="",0,IF(IFERROR(INDEX(Cadastro!$F$5:$F$148,$AB122),"")&gt;IFERROR(INDEX(Parâmetros!$B$39:$B$48,MATCH($E122,Parâmetros!$A$39:$A$48,0)),99),IFERROR(INDEX(Cadastro!$F$5:$F$148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registro"),IF(AND($AB122&lt;&gt;$AB121,IFERROR(INDEX(Cadastro!$F$5:$F$148,$AB122),"")=""),"Indeterminado (início da série)",IF($X122&gt;0,"Folga","Falta de registro"))))))))</f>
        <v>Folga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IFERROR(MATCH($A122&amp;"|"&amp;TEXT(_xlfn.MAXIFS(Cadastro!$E$5:$E$148,Cadastro!$A$5:$A$148,$A122,Cadastro!$E$5:$E$148,"&lt;="&amp;$F122),"yyyymmdd"),Cadastro!$I$5:$I$148,0),"")</f>
        <v>6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IFERROR(INDEX(Cadastro!$C$5:$C$148,$AB123),"NÃO INFORMADO")</f>
        <v>AUT</v>
      </c>
      <c r="D123" s="17" t="str">
        <f>IFERROR(INDEX(Cadastro!$D$5:$D$148,$AB123),"")</f>
        <v>6x1</v>
      </c>
      <c r="E123" s="17" t="str">
        <f>IFERROR(INDEX(Cadastro!$G$5:$G$148,$AB123),"")</f>
        <v>6x1</v>
      </c>
      <c r="F123" s="29">
        <v>46278</v>
      </c>
      <c r="G123" s="32" t="str">
        <f t="shared" si="18"/>
        <v>dom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'[Apontamento_Mes_Setembro Atualizado.xlsx]Base Diária'!$V$221folga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$148,$AB123),"")="",IF($L123&gt;0,1,0),IF(IFERROR(INDEX(Cadastro!$F$5:$F$148,$AB123),"")&lt;=IFERROR(INDEX(Parâmetros!$B$39:$B$48,MATCH($E123,Parâmetros!$A$39:$A$48,0)),99),IFERROR(INDEX(Cadastro!$F$5:$F$148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$148,$AB123),"")="",0,IF(IFERROR(INDEX(Cadastro!$F$5:$F$148,$AB123),"")&gt;IFERROR(INDEX(Parâmetros!$B$39:$B$48,MATCH($E123,Parâmetros!$A$39:$A$48,0)),99),IFERROR(INDEX(Cadastro!$F$5:$F$148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registro"),IF(AND($AB123&lt;&gt;$AB122,IFERROR(INDEX(Cadastro!$F$5:$F$148,$AB123),"")=""),"Indeterminado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IFERROR(MATCH($A123&amp;"|"&amp;TEXT(_xlfn.MAXIFS(Cadastro!$E$5:$E$148,Cadastro!$A$5:$A$148,$A123,Cadastro!$E$5:$E$148,"&lt;="&amp;$F123),"yyyymmdd"),Cadastro!$I$5:$I$148,0),"")</f>
        <v>6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IFERROR(INDEX(Cadastro!$C$5:$C$148,$AB124),"NÃO INFORMADO")</f>
        <v>AUT</v>
      </c>
      <c r="D124" s="17" t="str">
        <f>IFERROR(INDEX(Cadastro!$D$5:$D$148,$AB124),"")</f>
        <v>6x1</v>
      </c>
      <c r="E124" s="17" t="str">
        <f>IFERROR(INDEX(Cadastro!$G$5:$G$148,$AB124),"")</f>
        <v>6x1</v>
      </c>
      <c r="F124" s="29">
        <v>46279</v>
      </c>
      <c r="G124" s="32" t="str">
        <f t="shared" si="18"/>
        <v>seg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6x1</v>
      </c>
      <c r="L124" s="30">
        <f>SUMIFS(Dados!$E:$E,Dados!$A:$A,$A124,Dados!$S:$S,$F124)</f>
        <v>0</v>
      </c>
      <c r="M124" s="30">
        <f>IFERROR(INDEX(Parâmetros!$E$6:$E$11,MATCH($K124,Parâmetros!$A$6:$A$11,0)),"")</f>
        <v>8.8000000000000007</v>
      </c>
      <c r="N124" s="33">
        <f t="shared" si="19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'[Apontamento_Mes_Setembro Atualizado.xlsx]Base Diária'!$V$221folga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útil da escala 6x1</v>
      </c>
      <c r="W124" s="34" t="str">
        <f>IF(OR(OR($D124="6x1",$D124="FF 6x1"),$D124="5x2"),"",IF($AB124&lt;&gt;$AB123,IF(IFERROR(INDEX(Cadastro!$F$5:$F$148,$AB124),"")="",IF($L124&gt;0,1,0),IF(IFERROR(INDEX(Cadastro!$F$5:$F$148,$AB124),"")&lt;=IFERROR(INDEX(Parâmetros!$B$39:$B$48,MATCH($E124,Parâmetros!$A$39:$A$48,0)),99),IFERROR(INDEX(Cadastro!$F$5:$F$148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$148,$AB124),"")="",0,IF(IFERROR(INDEX(Cadastro!$F$5:$F$148,$AB124),"")&gt;IFERROR(INDEX(Parâmetros!$B$39:$B$48,MATCH($E124,Parâmetros!$A$39:$A$48,0)),99),IFERROR(INDEX(Cadastro!$F$5:$F$148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registro"),IF(AND($AB124&lt;&gt;$AB123,IFERROR(INDEX(Cadastro!$F$5:$F$148,$AB124),"")=""),"Indeterminado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IFERROR(MATCH($A124&amp;"|"&amp;TEXT(_xlfn.MAXIFS(Cadastro!$E$5:$E$148,Cadastro!$A$5:$A$148,$A124,Cadastro!$E$5:$E$148,"&lt;="&amp;$F124),"yyyymmdd"),Cadastro!$I$5:$I$148,0),"")</f>
        <v>6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IFERROR(INDEX(Cadastro!$C$5:$C$148,$AB125),"NÃO INFORMADO")</f>
        <v>AUT</v>
      </c>
      <c r="D125" s="17" t="str">
        <f>IFERROR(INDEX(Cadastro!$D$5:$D$148,$AB125),"")</f>
        <v>6x1</v>
      </c>
      <c r="E125" s="17" t="str">
        <f>IFERROR(INDEX(Cadastro!$G$5:$G$148,$AB125),"")</f>
        <v>6x1</v>
      </c>
      <c r="F125" s="29">
        <v>46280</v>
      </c>
      <c r="G125" s="32" t="str">
        <f t="shared" si="18"/>
        <v>ter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'[Apontamento_Mes_Setembro Atualizado.xlsx]Base Diária'!$V$221folga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$148,$AB125),"")="",IF($L125&gt;0,1,0),IF(IFERROR(INDEX(Cadastro!$F$5:$F$148,$AB125),"")&lt;=IFERROR(INDEX(Parâmetros!$B$39:$B$48,MATCH($E125,Parâmetros!$A$39:$A$48,0)),99),IFERROR(INDEX(Cadastro!$F$5:$F$148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$148,$AB125),"")="",0,IF(IFERROR(INDEX(Cadastro!$F$5:$F$148,$AB125),"")&gt;IFERROR(INDEX(Parâmetros!$B$39:$B$48,MATCH($E125,Parâmetros!$A$39:$A$48,0)),99),IFERROR(INDEX(Cadastro!$F$5:$F$148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registro"),IF(AND($AB125&lt;&gt;$AB124,IFERROR(INDEX(Cadastro!$F$5:$F$148,$AB125),"")=""),"Indeterminado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IFERROR(MATCH($A125&amp;"|"&amp;TEXT(_xlfn.MAXIFS(Cadastro!$E$5:$E$148,Cadastro!$A$5:$A$148,$A125,Cadastro!$E$5:$E$148,"&lt;="&amp;$F125),"yyyymmdd"),Cadastro!$I$5:$I$148,0),"")</f>
        <v>6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>
        <v>56222</v>
      </c>
      <c r="B126" s="17" t="s">
        <v>160</v>
      </c>
      <c r="C126" s="17" t="str">
        <f>IFERROR(INDEX(Cadastro!$C$5:$C$148,$AB126),"NÃO INFORMADO")</f>
        <v>AUT</v>
      </c>
      <c r="D126" s="17" t="str">
        <f>IFERROR(INDEX(Cadastro!$D$5:$D$148,$AB126),"")</f>
        <v>6x1</v>
      </c>
      <c r="E126" s="17" t="str">
        <f>IFERROR(INDEX(Cadastro!$G$5:$G$148,$AB126),"")</f>
        <v>6x1</v>
      </c>
      <c r="F126" s="29">
        <v>46281</v>
      </c>
      <c r="G126" s="32" t="str">
        <f t="shared" si="18"/>
        <v>qua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6x1</v>
      </c>
      <c r="L126" s="30">
        <f>SUMIFS(Dados!$E:$E,Dados!$A:$A,$A126,Dados!$S:$S,$F126)</f>
        <v>0</v>
      </c>
      <c r="M126" s="30">
        <f>IFERROR(INDEX(Parâmetros!$E$6:$E$11,MATCH($K126,Parâmetros!$A$6:$A$11,0)),"")</f>
        <v>8.8000000000000007</v>
      </c>
      <c r="N126" s="33">
        <f t="shared" si="19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20"/>
        <v/>
      </c>
      <c r="R126" s="32" t="str">
        <f t="shared" si="21"/>
        <v/>
      </c>
      <c r="S126" s="30" t="str">
        <f t="shared" si="22"/>
        <v/>
      </c>
      <c r="T126" s="32" t="str">
        <f>IF($Q126&lt;&gt;"Sim","",IF($N126&gt;Parâmetros!$E$15,"Sim","Não"))</f>
        <v/>
      </c>
      <c r="U126" s="17" t="str">
        <f t="shared" si="23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'[Apontamento_Mes_Setembro Atualizado.xlsx]Base Diária'!$V$221folga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útil da escala 6x1</v>
      </c>
      <c r="W126" s="34" t="str">
        <f>IF(OR(OR($D126="6x1",$D126="FF 6x1"),$D126="5x2"),"",IF($AB126&lt;&gt;$AB125,IF(IFERROR(INDEX(Cadastro!$F$5:$F$148,$AB126),"")="",IF($L126&gt;0,1,0),IF(IFERROR(INDEX(Cadastro!$F$5:$F$148,$AB126),"")&lt;=IFERROR(INDEX(Parâmetros!$B$39:$B$48,MATCH($E126,Parâmetros!$A$39:$A$48,0)),99),IFERROR(INDEX(Cadastro!$F$5:$F$148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/>
      </c>
      <c r="X126" s="34" t="str">
        <f>IF(OR(OR($D126="6x1",$D126="FF 6x1"),$D126="5x2"),"",IF($AB126&lt;&gt;$AB125,IF(IFERROR(INDEX(Cadastro!$F$5:$F$148,$AB126),"")="",0,IF(IFERROR(INDEX(Cadastro!$F$5:$F$148,$AB126),"")&gt;IFERROR(INDEX(Parâmetros!$B$39:$B$48,MATCH($E126,Parâmetros!$A$39:$A$48,0)),99),IFERROR(INDEX(Cadastro!$F$5:$F$148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/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registro"),IF(AND($AB126&lt;&gt;$AB125,IFERROR(INDEX(Cadastro!$F$5:$F$148,$AB126),"")=""),"Indeterminado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IFERROR(MATCH($A126&amp;"|"&amp;TEXT(_xlfn.MAXIFS(Cadastro!$E$5:$E$148,Cadastro!$A$5:$A$148,$A126,Cadastro!$E$5:$E$148,"&lt;="&amp;$F126),"yyyymmdd"),Cadastro!$I$5:$I$148,0),"")</f>
        <v>6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hidden="1" customHeight="1" x14ac:dyDescent="0.25">
      <c r="A127" s="31">
        <v>56222</v>
      </c>
      <c r="B127" s="17" t="s">
        <v>160</v>
      </c>
      <c r="C127" s="17" t="str">
        <f>IFERROR(INDEX(Cadastro!$C$5:$C$148,$AB127),"NÃO INFORMADO")</f>
        <v>AUT</v>
      </c>
      <c r="D127" s="17" t="str">
        <f>IFERROR(INDEX(Cadastro!$D$5:$D$148,$AB127),"")</f>
        <v>6x1</v>
      </c>
      <c r="E127" s="17" t="str">
        <f>IFERROR(INDEX(Cadastro!$G$5:$G$148,$AB127),"")</f>
        <v>6x1</v>
      </c>
      <c r="F127" s="29">
        <v>46282</v>
      </c>
      <c r="G127" s="32" t="str">
        <f t="shared" si="18"/>
        <v>qui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6x1</v>
      </c>
      <c r="L127" s="30">
        <f>SUMIFS(Dados!$E:$E,Dados!$A:$A,$A127,Dados!$S:$S,$F127)</f>
        <v>0</v>
      </c>
      <c r="M127" s="30">
        <f>IFERROR(INDEX(Parâmetros!$E$6:$E$11,MATCH($K127,Parâmetros!$A$6:$A$11,0)),"")</f>
        <v>8.8000000000000007</v>
      </c>
      <c r="N127" s="33">
        <f t="shared" si="19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20"/>
        <v/>
      </c>
      <c r="R127" s="32" t="str">
        <f t="shared" si="21"/>
        <v/>
      </c>
      <c r="S127" s="30" t="str">
        <f t="shared" si="22"/>
        <v/>
      </c>
      <c r="T127" s="32" t="str">
        <f>IF($Q127&lt;&gt;"Sim","",IF($N127&gt;Parâmetros!$E$15,"Sim","Não"))</f>
        <v/>
      </c>
      <c r="U127" s="17" t="str">
        <f t="shared" si="23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'[Apontamento_Mes_Setembro Atualizado.xlsx]Base Diária'!$V$221folga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útil da escala 6x1</v>
      </c>
      <c r="W127" s="34" t="str">
        <f>IF(OR(OR($D127="6x1",$D127="FF 6x1"),$D127="5x2"),"",IF($AB127&lt;&gt;$AB126,IF(IFERROR(INDEX(Cadastro!$F$5:$F$148,$AB127),"")="",IF($L127&gt;0,1,0),IF(IFERROR(INDEX(Cadastro!$F$5:$F$148,$AB127),"")&lt;=IFERROR(INDEX(Parâmetros!$B$39:$B$48,MATCH($E127,Parâmetros!$A$39:$A$48,0)),99),IFERROR(INDEX(Cadastro!$F$5:$F$148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/>
      </c>
      <c r="X127" s="34" t="str">
        <f>IF(OR(OR($D127="6x1",$D127="FF 6x1"),$D127="5x2"),"",IF($AB127&lt;&gt;$AB126,IF(IFERROR(INDEX(Cadastro!$F$5:$F$148,$AB127),"")="",0,IF(IFERROR(INDEX(Cadastro!$F$5:$F$148,$AB127),"")&gt;IFERROR(INDEX(Parâmetros!$B$39:$B$48,MATCH($E127,Parâmetros!$A$39:$A$48,0)),99),IFERROR(INDEX(Cadastro!$F$5:$F$148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/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registro"),IF(AND($AB127&lt;&gt;$AB126,IFERROR(INDEX(Cadastro!$F$5:$F$148,$AB127),"")=""),"Indeterminado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IFERROR(MATCH($A127&amp;"|"&amp;TEXT(_xlfn.MAXIFS(Cadastro!$E$5:$E$148,Cadastro!$A$5:$A$148,$A127,Cadastro!$E$5:$E$148,"&lt;="&amp;$F127),"yyyymmdd"),Cadastro!$I$5:$I$148,0),"")</f>
        <v>6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hidden="1" customHeight="1" x14ac:dyDescent="0.25">
      <c r="A128" s="31">
        <v>56222</v>
      </c>
      <c r="B128" s="17" t="s">
        <v>160</v>
      </c>
      <c r="C128" s="17" t="str">
        <f>IFERROR(INDEX(Cadastro!$C$5:$C$148,$AB128),"NÃO INFORMADO")</f>
        <v>AUT</v>
      </c>
      <c r="D128" s="17" t="str">
        <f>IFERROR(INDEX(Cadastro!$D$5:$D$148,$AB128),"")</f>
        <v>6x1</v>
      </c>
      <c r="E128" s="17" t="str">
        <f>IFERROR(INDEX(Cadastro!$G$5:$G$148,$AB128),"")</f>
        <v>6x1</v>
      </c>
      <c r="F128" s="29">
        <v>46283</v>
      </c>
      <c r="G128" s="32" t="str">
        <f t="shared" si="18"/>
        <v>sex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6x1</v>
      </c>
      <c r="L128" s="30">
        <f>SUMIFS(Dados!$E:$E,Dados!$A:$A,$A128,Dados!$S:$S,$F128)</f>
        <v>0</v>
      </c>
      <c r="M128" s="30">
        <f>IFERROR(INDEX(Parâmetros!$E$6:$E$11,MATCH($K128,Parâmetros!$A$6:$A$11,0)),"")</f>
        <v>8.8000000000000007</v>
      </c>
      <c r="N128" s="33">
        <f t="shared" si="19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20"/>
        <v/>
      </c>
      <c r="R128" s="32" t="str">
        <f t="shared" si="21"/>
        <v/>
      </c>
      <c r="S128" s="30" t="str">
        <f t="shared" si="22"/>
        <v/>
      </c>
      <c r="T128" s="32" t="str">
        <f>IF($Q128&lt;&gt;"Sim","",IF($N128&gt;Parâmetros!$E$15,"Sim","Não"))</f>
        <v/>
      </c>
      <c r="U128" s="17" t="str">
        <f t="shared" si="23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'[Apontamento_Mes_Setembro Atualizado.xlsx]Base Diária'!$V$221folga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útil da escala 6x1</v>
      </c>
      <c r="W128" s="34" t="str">
        <f>IF(OR(OR($D128="6x1",$D128="FF 6x1"),$D128="5x2"),"",IF($AB128&lt;&gt;$AB127,IF(IFERROR(INDEX(Cadastro!$F$5:$F$148,$AB128),"")="",IF($L128&gt;0,1,0),IF(IFERROR(INDEX(Cadastro!$F$5:$F$148,$AB128),"")&lt;=IFERROR(INDEX(Parâmetros!$B$39:$B$48,MATCH($E128,Parâmetros!$A$39:$A$48,0)),99),IFERROR(INDEX(Cadastro!$F$5:$F$148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/>
      </c>
      <c r="X128" s="34" t="str">
        <f>IF(OR(OR($D128="6x1",$D128="FF 6x1"),$D128="5x2"),"",IF($AB128&lt;&gt;$AB127,IF(IFERROR(INDEX(Cadastro!$F$5:$F$148,$AB128),"")="",0,IF(IFERROR(INDEX(Cadastro!$F$5:$F$148,$AB128),"")&gt;IFERROR(INDEX(Parâmetros!$B$39:$B$48,MATCH($E128,Parâmetros!$A$39:$A$48,0)),99),IFERROR(INDEX(Cadastro!$F$5:$F$148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/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registro"),IF(AND($AB128&lt;&gt;$AB127,IFERROR(INDEX(Cadastro!$F$5:$F$148,$AB128),"")=""),"Indeterminado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IFERROR(MATCH($A128&amp;"|"&amp;TEXT(_xlfn.MAXIFS(Cadastro!$E$5:$E$148,Cadastro!$A$5:$A$148,$A128,Cadastro!$E$5:$E$148,"&lt;="&amp;$F128),"yyyymmdd"),Cadastro!$I$5:$I$148,0),"")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56222</v>
      </c>
      <c r="B129" s="17" t="s">
        <v>160</v>
      </c>
      <c r="C129" s="17" t="str">
        <f>IFERROR(INDEX(Cadastro!$C$5:$C$148,$AB129),"NÃO INFORMADO")</f>
        <v>AUT</v>
      </c>
      <c r="D129" s="17" t="str">
        <f>IFERROR(INDEX(Cadastro!$D$5:$D$148,$AB129),"")</f>
        <v>6x1</v>
      </c>
      <c r="E129" s="17" t="str">
        <f>IFERROR(INDEX(Cadastro!$G$5:$G$148,$AB129),"")</f>
        <v>6x1</v>
      </c>
      <c r="F129" s="29">
        <v>46284</v>
      </c>
      <c r="G129" s="32" t="str">
        <f t="shared" si="18"/>
        <v>sáb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19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0"/>
        <v/>
      </c>
      <c r="R129" s="32" t="str">
        <f t="shared" si="21"/>
        <v/>
      </c>
      <c r="S129" s="30" t="str">
        <f t="shared" si="22"/>
        <v/>
      </c>
      <c r="T129" s="32" t="str">
        <f>IF($Q129&lt;&gt;"Sim","",IF($N129&gt;Parâmetros!$E$15,"Sim","Não"))</f>
        <v/>
      </c>
      <c r="U129" s="17" t="str">
        <f t="shared" si="23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'[Apontamento_Mes_Setembro Atualizado.xlsx]Base Diária'!$V$221folga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de fim de semana · sem apontamento no sábado nem no domingo</v>
      </c>
      <c r="W129" s="34" t="str">
        <f>IF(OR(OR($D129="6x1",$D129="FF 6x1"),$D129="5x2"),"",IF($AB129&lt;&gt;$AB128,IF(IFERROR(INDEX(Cadastro!$F$5:$F$148,$AB129),"")="",IF($L129&gt;0,1,0),IF(IFERROR(INDEX(Cadastro!$F$5:$F$148,$AB129),"")&lt;=IFERROR(INDEX(Parâmetros!$B$39:$B$48,MATCH($E129,Parâmetros!$A$39:$A$48,0)),99),IFERROR(INDEX(Cadastro!$F$5:$F$148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/>
      </c>
      <c r="X129" s="34" t="str">
        <f>IF(OR(OR($D129="6x1",$D129="FF 6x1"),$D129="5x2"),"",IF($AB129&lt;&gt;$AB128,IF(IFERROR(INDEX(Cadastro!$F$5:$F$148,$AB129),"")="",0,IF(IFERROR(INDEX(Cadastro!$F$5:$F$148,$AB129),"")&gt;IFERROR(INDEX(Parâmetros!$B$39:$B$48,MATCH($E129,Parâmetros!$A$39:$A$48,0)),99),IFERROR(INDEX(Cadastro!$F$5:$F$148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/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registro"),IF(AND($AB129&lt;&gt;$AB128,IFERROR(INDEX(Cadastro!$F$5:$F$148,$AB129),"")=""),"Indeterminado (início da série)",IF($X129&gt;0,"Folga","Falta de registro"))))))))</f>
        <v>Folga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IFERROR(MATCH($A129&amp;"|"&amp;TEXT(_xlfn.MAXIFS(Cadastro!$E$5:$E$148,Cadastro!$A$5:$A$148,$A129,Cadastro!$E$5:$E$148,"&lt;="&amp;$F129),"yyyymmdd"),Cadastro!$I$5:$I$148,0),"")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56222</v>
      </c>
      <c r="B130" s="17" t="s">
        <v>160</v>
      </c>
      <c r="C130" s="17" t="str">
        <f>IFERROR(INDEX(Cadastro!$C$5:$C$148,$AB130),"NÃO INFORMADO")</f>
        <v>AUT</v>
      </c>
      <c r="D130" s="17" t="str">
        <f>IFERROR(INDEX(Cadastro!$D$5:$D$148,$AB130),"")</f>
        <v>6x1</v>
      </c>
      <c r="E130" s="17" t="str">
        <f>IFERROR(INDEX(Cadastro!$G$5:$G$148,$AB130),"")</f>
        <v>6x1</v>
      </c>
      <c r="F130" s="29">
        <v>46285</v>
      </c>
      <c r="G130" s="32" t="str">
        <f t="shared" si="18"/>
        <v>dom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/>
      </c>
      <c r="L130" s="30">
        <f>SUMIFS(Dados!$E:$E,Dados!$A:$A,$A130,Dados!$S:$S,$F130)</f>
        <v>0</v>
      </c>
      <c r="M130" s="30" t="str">
        <f>IFERROR(INDEX(Parâmetros!$E$6:$E$11,MATCH($K130,Parâmetros!$A$6:$A$11,0)),"")</f>
        <v/>
      </c>
      <c r="N130" s="33" t="str">
        <f t="shared" si="19"/>
        <v/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si="20"/>
        <v/>
      </c>
      <c r="R130" s="32" t="str">
        <f t="shared" si="21"/>
        <v/>
      </c>
      <c r="S130" s="30" t="str">
        <f t="shared" si="22"/>
        <v/>
      </c>
      <c r="T130" s="32" t="str">
        <f>IF($Q130&lt;&gt;"Sim","",IF($N130&gt;Parâmetros!$E$15,"Sim","Não"))</f>
        <v/>
      </c>
      <c r="U130" s="17" t="str">
        <f t="shared" si="23"/>
        <v>Folga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'[Apontamento_Mes_Setembro Atualizado.xlsx]Base Diária'!$V$221folga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Folga de fim de semana · sem apontamento no sábado nem no domingo</v>
      </c>
      <c r="W130" s="34" t="str">
        <f>IF(OR(OR($D130="6x1",$D130="FF 6x1"),$D130="5x2"),"",IF($AB130&lt;&gt;$AB129,IF(IFERROR(INDEX(Cadastro!$F$5:$F$148,$AB130),"")="",IF($L130&gt;0,1,0),IF(IFERROR(INDEX(Cadastro!$F$5:$F$148,$AB130),"")&lt;=IFERROR(INDEX(Parâmetros!$B$39:$B$48,MATCH($E130,Parâmetros!$A$39:$A$48,0)),99),IFERROR(INDEX(Cadastro!$F$5:$F$148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/>
      </c>
      <c r="X130" s="34" t="str">
        <f>IF(OR(OR($D130="6x1",$D130="FF 6x1"),$D130="5x2"),"",IF($AB130&lt;&gt;$AB129,IF(IFERROR(INDEX(Cadastro!$F$5:$F$148,$AB130),"")="",0,IF(IFERROR(INDEX(Cadastro!$F$5:$F$148,$AB130),"")&gt;IFERROR(INDEX(Parâmetros!$B$39:$B$48,MATCH($E130,Parâmetros!$A$39:$A$48,0)),99),IFERROR(INDEX(Cadastro!$F$5:$F$148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/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registro"),IF(AND($AB130&lt;&gt;$AB129,IFERROR(INDEX(Cadastro!$F$5:$F$148,$AB130),"")=""),"Indeterminado (início da série)",IF($X130&gt;0,"Folga","Falta de registro"))))))))</f>
        <v>Folga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IFERROR(MATCH($A130&amp;"|"&amp;TEXT(_xlfn.MAXIFS(Cadastro!$E$5:$E$148,Cadastro!$A$5:$A$148,$A130,Cadastro!$E$5:$E$148,"&lt;="&amp;$F130),"yyyymmdd"),Cadastro!$I$5:$I$148,0),"")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56222</v>
      </c>
      <c r="B131" s="17" t="s">
        <v>160</v>
      </c>
      <c r="C131" s="17" t="str">
        <f>IFERROR(INDEX(Cadastro!$C$5:$C$148,$AB131),"NÃO INFORMADO")</f>
        <v>AUT</v>
      </c>
      <c r="D131" s="17" t="str">
        <f>IFERROR(INDEX(Cadastro!$D$5:$D$148,$AB131),"")</f>
        <v>6x1</v>
      </c>
      <c r="E131" s="17" t="str">
        <f>IFERROR(INDEX(Cadastro!$G$5:$G$148,$AB131),"")</f>
        <v>6x1</v>
      </c>
      <c r="F131" s="29">
        <v>46286</v>
      </c>
      <c r="G131" s="32" t="str">
        <f t="shared" si="18"/>
        <v>seg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6x1</v>
      </c>
      <c r="L131" s="30">
        <f>SUMIFS(Dados!$E:$E,Dados!$A:$A,$A131,Dados!$S:$S,$F131)</f>
        <v>0</v>
      </c>
      <c r="M131" s="30">
        <f>IFERROR(INDEX(Parâmetros!$E$6:$E$11,MATCH($K131,Parâmetros!$A$6:$A$11,0)),"")</f>
        <v>8.8000000000000007</v>
      </c>
      <c r="N131" s="33">
        <f t="shared" si="19"/>
        <v>0</v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20"/>
        <v/>
      </c>
      <c r="R131" s="32" t="str">
        <f t="shared" si="21"/>
        <v/>
      </c>
      <c r="S131" s="30" t="str">
        <f t="shared" si="22"/>
        <v/>
      </c>
      <c r="T131" s="32" t="str">
        <f>IF($Q131&lt;&gt;"Sim","",IF($N131&gt;Parâmetros!$E$15,"Sim","Não"))</f>
        <v/>
      </c>
      <c r="U131" s="17" t="str">
        <f t="shared" si="23"/>
        <v>Fora da apuração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'[Apontamento_Mes_Setembro Atualizado.xlsx]Base Diária'!$V$221folga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FALTA DE REGISTRO · dia útil da escala 6x1</v>
      </c>
      <c r="W131" s="34" t="str">
        <f>IF(OR(OR($D131="6x1",$D131="FF 6x1"),$D131="5x2"),"",IF($AB131&lt;&gt;$AB130,IF(IFERROR(INDEX(Cadastro!$F$5:$F$148,$AB131),"")="",IF($L131&gt;0,1,0),IF(IFERROR(INDEX(Cadastro!$F$5:$F$148,$AB131),"")&lt;=IFERROR(INDEX(Parâmetros!$B$39:$B$48,MATCH($E131,Parâmetros!$A$39:$A$48,0)),99),IFERROR(INDEX(Cadastro!$F$5:$F$148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/>
      </c>
      <c r="X131" s="34" t="str">
        <f>IF(OR(OR($D131="6x1",$D131="FF 6x1"),$D131="5x2"),"",IF($AB131&lt;&gt;$AB130,IF(IFERROR(INDEX(Cadastro!$F$5:$F$148,$AB131),"")="",0,IF(IFERROR(INDEX(Cadastro!$F$5:$F$148,$AB131),"")&gt;IFERROR(INDEX(Parâmetros!$B$39:$B$48,MATCH($E131,Parâmetros!$A$39:$A$48,0)),99),IFERROR(INDEX(Cadastro!$F$5:$F$148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/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registro"),IF(AND($AB131&lt;&gt;$AB130,IFERROR(INDEX(Cadastro!$F$5:$F$148,$AB131),"")=""),"Indeterminado (início da série)",IF($X131&gt;0,"Folga","Falta de registro"))))))))</f>
        <v>Falta de registro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IFERROR(MATCH($A131&amp;"|"&amp;TEXT(_xlfn.MAXIFS(Cadastro!$E$5:$E$148,Cadastro!$A$5:$A$148,$A131,Cadastro!$E$5:$E$148,"&lt;="&amp;$F131),"yyyymmdd"),Cadastro!$I$5:$I$148,0),"")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56222</v>
      </c>
      <c r="B132" s="17" t="s">
        <v>160</v>
      </c>
      <c r="C132" s="17" t="str">
        <f>IFERROR(INDEX(Cadastro!$C$5:$C$148,$AB132),"NÃO INFORMADO")</f>
        <v>AUT</v>
      </c>
      <c r="D132" s="17" t="str">
        <f>IFERROR(INDEX(Cadastro!$D$5:$D$148,$AB132),"")</f>
        <v>6x1</v>
      </c>
      <c r="E132" s="17" t="str">
        <f>IFERROR(INDEX(Cadastro!$G$5:$G$148,$AB132),"")</f>
        <v>6x1</v>
      </c>
      <c r="F132" s="29">
        <v>46287</v>
      </c>
      <c r="G132" s="32" t="str">
        <f t="shared" si="18"/>
        <v>ter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6x1</v>
      </c>
      <c r="L132" s="30">
        <f>SUMIFS(Dados!$E:$E,Dados!$A:$A,$A132,Dados!$S:$S,$F132)</f>
        <v>0</v>
      </c>
      <c r="M132" s="30">
        <f>IFERROR(INDEX(Parâmetros!$E$6:$E$11,MATCH($K132,Parâmetros!$A$6:$A$11,0)),"")</f>
        <v>8.8000000000000007</v>
      </c>
      <c r="N132" s="33">
        <f t="shared" si="19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20"/>
        <v/>
      </c>
      <c r="R132" s="32" t="str">
        <f t="shared" si="21"/>
        <v/>
      </c>
      <c r="S132" s="30" t="str">
        <f t="shared" si="22"/>
        <v/>
      </c>
      <c r="T132" s="32" t="str">
        <f>IF($Q132&lt;&gt;"Sim","",IF($N132&gt;Parâmetros!$E$15,"Sim","Não"))</f>
        <v/>
      </c>
      <c r="U132" s="17" t="str">
        <f t="shared" si="23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'[Apontamento_Mes_Setembro Atualizado.xlsx]Base Diária'!$V$221folga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útil da escala 6x1</v>
      </c>
      <c r="W132" s="34" t="str">
        <f>IF(OR(OR($D132="6x1",$D132="FF 6x1"),$D132="5x2"),"",IF($AB132&lt;&gt;$AB131,IF(IFERROR(INDEX(Cadastro!$F$5:$F$148,$AB132),"")="",IF($L132&gt;0,1,0),IF(IFERROR(INDEX(Cadastro!$F$5:$F$148,$AB132),"")&lt;=IFERROR(INDEX(Parâmetros!$B$39:$B$48,MATCH($E132,Parâmetros!$A$39:$A$48,0)),99),IFERROR(INDEX(Cadastro!$F$5:$F$148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/>
      </c>
      <c r="X132" s="34" t="str">
        <f>IF(OR(OR($D132="6x1",$D132="FF 6x1"),$D132="5x2"),"",IF($AB132&lt;&gt;$AB131,IF(IFERROR(INDEX(Cadastro!$F$5:$F$148,$AB132),"")="",0,IF(IFERROR(INDEX(Cadastro!$F$5:$F$148,$AB132),"")&gt;IFERROR(INDEX(Parâmetros!$B$39:$B$48,MATCH($E132,Parâmetros!$A$39:$A$48,0)),99),IFERROR(INDEX(Cadastro!$F$5:$F$148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/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registro"),IF(AND($AB132&lt;&gt;$AB131,IFERROR(INDEX(Cadastro!$F$5:$F$148,$AB132),"")=""),"Indeterminado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IFERROR(MATCH($A132&amp;"|"&amp;TEXT(_xlfn.MAXIFS(Cadastro!$E$5:$E$148,Cadastro!$A$5:$A$148,$A132,Cadastro!$E$5:$E$148,"&lt;="&amp;$F132),"yyyymmdd"),Cadastro!$I$5:$I$148,0),"")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56222</v>
      </c>
      <c r="B133" s="17" t="s">
        <v>160</v>
      </c>
      <c r="C133" s="17" t="str">
        <f>IFERROR(INDEX(Cadastro!$C$5:$C$148,$AB133),"NÃO INFORMADO")</f>
        <v>AUT</v>
      </c>
      <c r="D133" s="17" t="str">
        <f>IFERROR(INDEX(Cadastro!$D$5:$D$148,$AB133),"")</f>
        <v>6x1</v>
      </c>
      <c r="E133" s="17" t="str">
        <f>IFERROR(INDEX(Cadastro!$G$5:$G$148,$AB133),"")</f>
        <v>6x1</v>
      </c>
      <c r="F133" s="29">
        <v>46288</v>
      </c>
      <c r="G133" s="32" t="str">
        <f t="shared" si="18"/>
        <v>qua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6x1</v>
      </c>
      <c r="L133" s="30">
        <f>SUMIFS(Dados!$E:$E,Dados!$A:$A,$A133,Dados!$S:$S,$F133)</f>
        <v>0</v>
      </c>
      <c r="M133" s="30">
        <f>IFERROR(INDEX(Parâmetros!$E$6:$E$11,MATCH($K133,Parâmetros!$A$6:$A$11,0)),"")</f>
        <v>8.8000000000000007</v>
      </c>
      <c r="N133" s="33">
        <f t="shared" si="19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20"/>
        <v/>
      </c>
      <c r="R133" s="32" t="str">
        <f t="shared" si="21"/>
        <v/>
      </c>
      <c r="S133" s="30" t="str">
        <f t="shared" si="22"/>
        <v/>
      </c>
      <c r="T133" s="32" t="str">
        <f>IF($Q133&lt;&gt;"Sim","",IF($N133&gt;Parâmetros!$E$15,"Sim","Não"))</f>
        <v/>
      </c>
      <c r="U133" s="17" t="str">
        <f t="shared" si="23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'[Apontamento_Mes_Setembro Atualizado.xlsx]Base Diária'!$V$221folga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útil da escala 6x1</v>
      </c>
      <c r="W133" s="34" t="str">
        <f>IF(OR(OR($D133="6x1",$D133="FF 6x1"),$D133="5x2"),"",IF($AB133&lt;&gt;$AB132,IF(IFERROR(INDEX(Cadastro!$F$5:$F$148,$AB133),"")="",IF($L133&gt;0,1,0),IF(IFERROR(INDEX(Cadastro!$F$5:$F$148,$AB133),"")&lt;=IFERROR(INDEX(Parâmetros!$B$39:$B$48,MATCH($E133,Parâmetros!$A$39:$A$48,0)),99),IFERROR(INDEX(Cadastro!$F$5:$F$148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/>
      </c>
      <c r="X133" s="34" t="str">
        <f>IF(OR(OR($D133="6x1",$D133="FF 6x1"),$D133="5x2"),"",IF($AB133&lt;&gt;$AB132,IF(IFERROR(INDEX(Cadastro!$F$5:$F$148,$AB133),"")="",0,IF(IFERROR(INDEX(Cadastro!$F$5:$F$148,$AB133),"")&gt;IFERROR(INDEX(Parâmetros!$B$39:$B$48,MATCH($E133,Parâmetros!$A$39:$A$48,0)),99),IFERROR(INDEX(Cadastro!$F$5:$F$148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/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registro"),IF(AND($AB133&lt;&gt;$AB132,IFERROR(INDEX(Cadastro!$F$5:$F$148,$AB133),"")=""),"Indeterminado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IFERROR(MATCH($A133&amp;"|"&amp;TEXT(_xlfn.MAXIFS(Cadastro!$E$5:$E$148,Cadastro!$A$5:$A$148,$A133,Cadastro!$E$5:$E$148,"&lt;="&amp;$F133),"yyyymmdd"),Cadastro!$I$5:$I$148,0),"")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56222</v>
      </c>
      <c r="B134" s="17" t="s">
        <v>160</v>
      </c>
      <c r="C134" s="17" t="str">
        <f>IFERROR(INDEX(Cadastro!$C$5:$C$148,$AB134),"NÃO INFORMADO")</f>
        <v>AUT</v>
      </c>
      <c r="D134" s="17" t="str">
        <f>IFERROR(INDEX(Cadastro!$D$5:$D$148,$AB134),"")</f>
        <v>6x1</v>
      </c>
      <c r="E134" s="17" t="str">
        <f>IFERROR(INDEX(Cadastro!$G$5:$G$148,$AB134),"")</f>
        <v>6x1</v>
      </c>
      <c r="F134" s="29">
        <v>46289</v>
      </c>
      <c r="G134" s="32" t="str">
        <f t="shared" si="18"/>
        <v>qui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6x1</v>
      </c>
      <c r="L134" s="30">
        <f>SUMIFS(Dados!$E:$E,Dados!$A:$A,$A134,Dados!$S:$S,$F134)</f>
        <v>0</v>
      </c>
      <c r="M134" s="30">
        <f>IFERROR(INDEX(Parâmetros!$E$6:$E$11,MATCH($K134,Parâmetros!$A$6:$A$11,0)),"")</f>
        <v>8.8000000000000007</v>
      </c>
      <c r="N134" s="33">
        <f t="shared" si="19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20"/>
        <v/>
      </c>
      <c r="R134" s="32" t="str">
        <f t="shared" si="21"/>
        <v/>
      </c>
      <c r="S134" s="30" t="str">
        <f t="shared" si="22"/>
        <v/>
      </c>
      <c r="T134" s="32" t="str">
        <f>IF($Q134&lt;&gt;"Sim","",IF($N134&gt;Parâmetros!$E$15,"Sim","Não"))</f>
        <v/>
      </c>
      <c r="U134" s="17" t="str">
        <f t="shared" si="23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'[Apontamento_Mes_Setembro Atualizado.xlsx]Base Diária'!$V$221folga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útil da escala 6x1</v>
      </c>
      <c r="W134" s="34" t="str">
        <f>IF(OR(OR($D134="6x1",$D134="FF 6x1"),$D134="5x2"),"",IF($AB134&lt;&gt;$AB133,IF(IFERROR(INDEX(Cadastro!$F$5:$F$148,$AB134),"")="",IF($L134&gt;0,1,0),IF(IFERROR(INDEX(Cadastro!$F$5:$F$148,$AB134),"")&lt;=IFERROR(INDEX(Parâmetros!$B$39:$B$48,MATCH($E134,Parâmetros!$A$39:$A$48,0)),99),IFERROR(INDEX(Cadastro!$F$5:$F$148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/>
      </c>
      <c r="X134" s="34" t="str">
        <f>IF(OR(OR($D134="6x1",$D134="FF 6x1"),$D134="5x2"),"",IF($AB134&lt;&gt;$AB133,IF(IFERROR(INDEX(Cadastro!$F$5:$F$148,$AB134),"")="",0,IF(IFERROR(INDEX(Cadastro!$F$5:$F$148,$AB134),"")&gt;IFERROR(INDEX(Parâmetros!$B$39:$B$48,MATCH($E134,Parâmetros!$A$39:$A$48,0)),99),IFERROR(INDEX(Cadastro!$F$5:$F$148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/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registro"),IF(AND($AB134&lt;&gt;$AB133,IFERROR(INDEX(Cadastro!$F$5:$F$148,$AB134),"")=""),"Indeterminado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IFERROR(MATCH($A134&amp;"|"&amp;TEXT(_xlfn.MAXIFS(Cadastro!$E$5:$E$148,Cadastro!$A$5:$A$148,$A134,Cadastro!$E$5:$E$148,"&lt;="&amp;$F134),"yyyymmdd"),Cadastro!$I$5:$I$148,0),"")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56222</v>
      </c>
      <c r="B135" s="17" t="s">
        <v>160</v>
      </c>
      <c r="C135" s="17" t="str">
        <f>IFERROR(INDEX(Cadastro!$C$5:$C$148,$AB135),"NÃO INFORMADO")</f>
        <v>AUT</v>
      </c>
      <c r="D135" s="17" t="str">
        <f>IFERROR(INDEX(Cadastro!$D$5:$D$148,$AB135),"")</f>
        <v>6x1</v>
      </c>
      <c r="E135" s="17" t="str">
        <f>IFERROR(INDEX(Cadastro!$G$5:$G$148,$AB135),"")</f>
        <v>6x1</v>
      </c>
      <c r="F135" s="29">
        <v>46290</v>
      </c>
      <c r="G135" s="32" t="str">
        <f t="shared" si="18"/>
        <v>sex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6x1</v>
      </c>
      <c r="L135" s="30">
        <f>SUMIFS(Dados!$E:$E,Dados!$A:$A,$A135,Dados!$S:$S,$F135)</f>
        <v>0</v>
      </c>
      <c r="M135" s="30">
        <f>IFERROR(INDEX(Parâmetros!$E$6:$E$11,MATCH($K135,Parâmetros!$A$6:$A$11,0)),"")</f>
        <v>8.8000000000000007</v>
      </c>
      <c r="N135" s="33">
        <f t="shared" si="19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0"/>
        <v/>
      </c>
      <c r="R135" s="32" t="str">
        <f t="shared" si="21"/>
        <v/>
      </c>
      <c r="S135" s="30" t="str">
        <f t="shared" si="22"/>
        <v/>
      </c>
      <c r="T135" s="32" t="str">
        <f>IF($Q135&lt;&gt;"Sim","",IF($N135&gt;Parâmetros!$E$15,"Sim","Não"))</f>
        <v/>
      </c>
      <c r="U135" s="17" t="str">
        <f t="shared" si="23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'[Apontamento_Mes_Setembro Atualizado.xlsx]Base Diária'!$V$221folga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útil da escala 6x1</v>
      </c>
      <c r="W135" s="34" t="str">
        <f>IF(OR(OR($D135="6x1",$D135="FF 6x1"),$D135="5x2"),"",IF($AB135&lt;&gt;$AB134,IF(IFERROR(INDEX(Cadastro!$F$5:$F$148,$AB135),"")="",IF($L135&gt;0,1,0),IF(IFERROR(INDEX(Cadastro!$F$5:$F$148,$AB135),"")&lt;=IFERROR(INDEX(Parâmetros!$B$39:$B$48,MATCH($E135,Parâmetros!$A$39:$A$48,0)),99),IFERROR(INDEX(Cadastro!$F$5:$F$148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/>
      </c>
      <c r="X135" s="34" t="str">
        <f>IF(OR(OR($D135="6x1",$D135="FF 6x1"),$D135="5x2"),"",IF($AB135&lt;&gt;$AB134,IF(IFERROR(INDEX(Cadastro!$F$5:$F$148,$AB135),"")="",0,IF(IFERROR(INDEX(Cadastro!$F$5:$F$148,$AB135),"")&gt;IFERROR(INDEX(Parâmetros!$B$39:$B$48,MATCH($E135,Parâmetros!$A$39:$A$48,0)),99),IFERROR(INDEX(Cadastro!$F$5:$F$148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/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registro"),IF(AND($AB135&lt;&gt;$AB134,IFERROR(INDEX(Cadastro!$F$5:$F$148,$AB135),"")=""),"Indeterminado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IFERROR(MATCH($A135&amp;"|"&amp;TEXT(_xlfn.MAXIFS(Cadastro!$E$5:$E$148,Cadastro!$A$5:$A$148,$A135,Cadastro!$E$5:$E$148,"&lt;="&amp;$F135),"yyyymmdd"),Cadastro!$I$5:$I$148,0),"")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56222</v>
      </c>
      <c r="B136" s="17" t="s">
        <v>160</v>
      </c>
      <c r="C136" s="17" t="str">
        <f>IFERROR(INDEX(Cadastro!$C$5:$C$148,$AB136),"NÃO INFORMADO")</f>
        <v>AUT</v>
      </c>
      <c r="D136" s="17" t="str">
        <f>IFERROR(INDEX(Cadastro!$D$5:$D$148,$AB136),"")</f>
        <v>6x1</v>
      </c>
      <c r="E136" s="17" t="str">
        <f>IFERROR(INDEX(Cadastro!$G$5:$G$148,$AB136),"")</f>
        <v>6x1</v>
      </c>
      <c r="F136" s="29">
        <v>46291</v>
      </c>
      <c r="G136" s="32" t="str">
        <f t="shared" si="18"/>
        <v>sáb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/>
      </c>
      <c r="L136" s="30">
        <f>SUMIFS(Dados!$E:$E,Dados!$A:$A,$A136,Dados!$S:$S,$F136)</f>
        <v>0</v>
      </c>
      <c r="M136" s="30" t="str">
        <f>IFERROR(INDEX(Parâmetros!$E$6:$E$11,MATCH($K136,Parâmetros!$A$6:$A$11,0)),"")</f>
        <v/>
      </c>
      <c r="N136" s="33" t="str">
        <f t="shared" si="19"/>
        <v/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20"/>
        <v/>
      </c>
      <c r="R136" s="32" t="str">
        <f t="shared" si="21"/>
        <v/>
      </c>
      <c r="S136" s="30" t="str">
        <f t="shared" si="22"/>
        <v/>
      </c>
      <c r="T136" s="32" t="str">
        <f>IF($Q136&lt;&gt;"Sim","",IF($N136&gt;Parâmetros!$E$15,"Sim","Não"))</f>
        <v/>
      </c>
      <c r="U136" s="17" t="str">
        <f t="shared" si="23"/>
        <v>Folga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'[Apontamento_Mes_Setembro Atualizado.xlsx]Base Diária'!$V$221folga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Folga de fim de semana · sem apontamento no sábado nem no domingo</v>
      </c>
      <c r="W136" s="34" t="str">
        <f>IF(OR(OR($D136="6x1",$D136="FF 6x1"),$D136="5x2"),"",IF($AB136&lt;&gt;$AB135,IF(IFERROR(INDEX(Cadastro!$F$5:$F$148,$AB136),"")="",IF($L136&gt;0,1,0),IF(IFERROR(INDEX(Cadastro!$F$5:$F$148,$AB136),"")&lt;=IFERROR(INDEX(Parâmetros!$B$39:$B$48,MATCH($E136,Parâmetros!$A$39:$A$48,0)),99),IFERROR(INDEX(Cadastro!$F$5:$F$148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/>
      </c>
      <c r="X136" s="34" t="str">
        <f>IF(OR(OR($D136="6x1",$D136="FF 6x1"),$D136="5x2"),"",IF($AB136&lt;&gt;$AB135,IF(IFERROR(INDEX(Cadastro!$F$5:$F$148,$AB136),"")="",0,IF(IFERROR(INDEX(Cadastro!$F$5:$F$148,$AB136),"")&gt;IFERROR(INDEX(Parâmetros!$B$39:$B$48,MATCH($E136,Parâmetros!$A$39:$A$48,0)),99),IFERROR(INDEX(Cadastro!$F$5:$F$148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/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registro"),IF(AND($AB136&lt;&gt;$AB135,IFERROR(INDEX(Cadastro!$F$5:$F$148,$AB136),"")=""),"Indeterminado (início da série)",IF($X136&gt;0,"Folga","Falta de registro"))))))))</f>
        <v>Folga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IFERROR(MATCH($A136&amp;"|"&amp;TEXT(_xlfn.MAXIFS(Cadastro!$E$5:$E$148,Cadastro!$A$5:$A$148,$A136,Cadastro!$E$5:$E$148,"&lt;="&amp;$F136),"yyyymmdd"),Cadastro!$I$5:$I$148,0),"")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56222</v>
      </c>
      <c r="B137" s="17" t="s">
        <v>160</v>
      </c>
      <c r="C137" s="17" t="str">
        <f>IFERROR(INDEX(Cadastro!$C$5:$C$148,$AB137),"NÃO INFORMADO")</f>
        <v>AUT</v>
      </c>
      <c r="D137" s="17" t="str">
        <f>IFERROR(INDEX(Cadastro!$D$5:$D$148,$AB137),"")</f>
        <v>6x1</v>
      </c>
      <c r="E137" s="17" t="str">
        <f>IFERROR(INDEX(Cadastro!$G$5:$G$148,$AB137),"")</f>
        <v>6x1</v>
      </c>
      <c r="F137" s="29">
        <v>46292</v>
      </c>
      <c r="G137" s="32" t="str">
        <f t="shared" si="18"/>
        <v>dom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9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20"/>
        <v/>
      </c>
      <c r="R137" s="32" t="str">
        <f t="shared" si="21"/>
        <v/>
      </c>
      <c r="S137" s="30" t="str">
        <f t="shared" si="22"/>
        <v/>
      </c>
      <c r="T137" s="32" t="str">
        <f>IF($Q137&lt;&gt;"Sim","",IF($N137&gt;Parâmetros!$E$15,"Sim","Não"))</f>
        <v/>
      </c>
      <c r="U137" s="17" t="str">
        <f t="shared" si="23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'[Apontamento_Mes_Setembro Atualizado.xlsx]Base Diária'!$V$221folga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de fim de semana · sem apontamento no sábado nem no domingo</v>
      </c>
      <c r="W137" s="34" t="str">
        <f>IF(OR(OR($D137="6x1",$D137="FF 6x1"),$D137="5x2"),"",IF($AB137&lt;&gt;$AB136,IF(IFERROR(INDEX(Cadastro!$F$5:$F$148,$AB137),"")="",IF($L137&gt;0,1,0),IF(IFERROR(INDEX(Cadastro!$F$5:$F$148,$AB137),"")&lt;=IFERROR(INDEX(Parâmetros!$B$39:$B$48,MATCH($E137,Parâmetros!$A$39:$A$48,0)),99),IFERROR(INDEX(Cadastro!$F$5:$F$148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/>
      </c>
      <c r="X137" s="34" t="str">
        <f>IF(OR(OR($D137="6x1",$D137="FF 6x1"),$D137="5x2"),"",IF($AB137&lt;&gt;$AB136,IF(IFERROR(INDEX(Cadastro!$F$5:$F$148,$AB137),"")="",0,IF(IFERROR(INDEX(Cadastro!$F$5:$F$148,$AB137),"")&gt;IFERROR(INDEX(Parâmetros!$B$39:$B$48,MATCH($E137,Parâmetros!$A$39:$A$48,0)),99),IFERROR(INDEX(Cadastro!$F$5:$F$148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/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registro"),IF(AND($AB137&lt;&gt;$AB136,IFERROR(INDEX(Cadastro!$F$5:$F$148,$AB137),"")=""),"Indeterminado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IFERROR(MATCH($A137&amp;"|"&amp;TEXT(_xlfn.MAXIFS(Cadastro!$E$5:$E$148,Cadastro!$A$5:$A$148,$A137,Cadastro!$E$5:$E$148,"&lt;="&amp;$F137),"yyyymmdd"),Cadastro!$I$5:$I$148,0),"")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56222</v>
      </c>
      <c r="B138" s="17" t="s">
        <v>160</v>
      </c>
      <c r="C138" s="17" t="str">
        <f>IFERROR(INDEX(Cadastro!$C$5:$C$148,$AB138),"NÃO INFORMADO")</f>
        <v>AUT</v>
      </c>
      <c r="D138" s="17" t="str">
        <f>IFERROR(INDEX(Cadastro!$D$5:$D$148,$AB138),"")</f>
        <v>6x1</v>
      </c>
      <c r="E138" s="17" t="str">
        <f>IFERROR(INDEX(Cadastro!$G$5:$G$148,$AB138),"")</f>
        <v>6x1</v>
      </c>
      <c r="F138" s="29">
        <v>46293</v>
      </c>
      <c r="G138" s="32" t="str">
        <f t="shared" si="18"/>
        <v>seg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6x1</v>
      </c>
      <c r="L138" s="30">
        <f>SUMIFS(Dados!$E:$E,Dados!$A:$A,$A138,Dados!$S:$S,$F138)</f>
        <v>0</v>
      </c>
      <c r="M138" s="30">
        <f>IFERROR(INDEX(Parâmetros!$E$6:$E$11,MATCH($K138,Parâmetros!$A$6:$A$11,0)),"")</f>
        <v>8.8000000000000007</v>
      </c>
      <c r="N138" s="33">
        <f t="shared" si="19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20"/>
        <v/>
      </c>
      <c r="R138" s="32" t="str">
        <f t="shared" si="21"/>
        <v/>
      </c>
      <c r="S138" s="30" t="str">
        <f t="shared" si="22"/>
        <v/>
      </c>
      <c r="T138" s="32" t="str">
        <f>IF($Q138&lt;&gt;"Sim","",IF($N138&gt;Parâmetros!$E$15,"Sim","Não"))</f>
        <v/>
      </c>
      <c r="U138" s="17" t="str">
        <f t="shared" si="23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'[Apontamento_Mes_Setembro Atualizado.xlsx]Base Diária'!$V$221folga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útil da escala 6x1</v>
      </c>
      <c r="W138" s="34" t="str">
        <f>IF(OR(OR($D138="6x1",$D138="FF 6x1"),$D138="5x2"),"",IF($AB138&lt;&gt;$AB137,IF(IFERROR(INDEX(Cadastro!$F$5:$F$148,$AB138),"")="",IF($L138&gt;0,1,0),IF(IFERROR(INDEX(Cadastro!$F$5:$F$148,$AB138),"")&lt;=IFERROR(INDEX(Parâmetros!$B$39:$B$48,MATCH($E138,Parâmetros!$A$39:$A$48,0)),99),IFERROR(INDEX(Cadastro!$F$5:$F$148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/>
      </c>
      <c r="X138" s="34" t="str">
        <f>IF(OR(OR($D138="6x1",$D138="FF 6x1"),$D138="5x2"),"",IF($AB138&lt;&gt;$AB137,IF(IFERROR(INDEX(Cadastro!$F$5:$F$148,$AB138),"")="",0,IF(IFERROR(INDEX(Cadastro!$F$5:$F$148,$AB138),"")&gt;IFERROR(INDEX(Parâmetros!$B$39:$B$48,MATCH($E138,Parâmetros!$A$39:$A$48,0)),99),IFERROR(INDEX(Cadastro!$F$5:$F$148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/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registro"),IF(AND($AB138&lt;&gt;$AB137,IFERROR(INDEX(Cadastro!$F$5:$F$148,$AB138),"")=""),"Indeterminado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IFERROR(MATCH($A138&amp;"|"&amp;TEXT(_xlfn.MAXIFS(Cadastro!$E$5:$E$148,Cadastro!$A$5:$A$148,$A138,Cadastro!$E$5:$E$148,"&lt;="&amp;$F138),"yyyymmdd"),Cadastro!$I$5:$I$148,0),"")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56222</v>
      </c>
      <c r="B139" s="17" t="s">
        <v>160</v>
      </c>
      <c r="C139" s="17" t="str">
        <f>IFERROR(INDEX(Cadastro!$C$5:$C$148,$AB139),"NÃO INFORMADO")</f>
        <v>AUT</v>
      </c>
      <c r="D139" s="17" t="str">
        <f>IFERROR(INDEX(Cadastro!$D$5:$D$148,$AB139),"")</f>
        <v>6x1</v>
      </c>
      <c r="E139" s="17" t="str">
        <f>IFERROR(INDEX(Cadastro!$G$5:$G$148,$AB139),"")</f>
        <v>6x1</v>
      </c>
      <c r="F139" s="29">
        <v>46294</v>
      </c>
      <c r="G139" s="32" t="str">
        <f t="shared" si="18"/>
        <v>ter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6x1</v>
      </c>
      <c r="L139" s="30">
        <f>SUMIFS(Dados!$E:$E,Dados!$A:$A,$A139,Dados!$S:$S,$F139)</f>
        <v>0</v>
      </c>
      <c r="M139" s="30">
        <f>IFERROR(INDEX(Parâmetros!$E$6:$E$11,MATCH($K139,Parâmetros!$A$6:$A$11,0)),"")</f>
        <v>8.8000000000000007</v>
      </c>
      <c r="N139" s="33">
        <f t="shared" si="19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20"/>
        <v/>
      </c>
      <c r="R139" s="32" t="str">
        <f t="shared" si="21"/>
        <v/>
      </c>
      <c r="S139" s="30" t="str">
        <f t="shared" si="22"/>
        <v/>
      </c>
      <c r="T139" s="32" t="str">
        <f>IF($Q139&lt;&gt;"Sim","",IF($N139&gt;Parâmetros!$E$15,"Sim","Não"))</f>
        <v/>
      </c>
      <c r="U139" s="17" t="str">
        <f t="shared" si="23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'[Apontamento_Mes_Setembro Atualizado.xlsx]Base Diária'!$V$221folga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útil da escala 6x1</v>
      </c>
      <c r="W139" s="34" t="str">
        <f>IF(OR(OR($D139="6x1",$D139="FF 6x1"),$D139="5x2"),"",IF($AB139&lt;&gt;$AB138,IF(IFERROR(INDEX(Cadastro!$F$5:$F$148,$AB139),"")="",IF($L139&gt;0,1,0),IF(IFERROR(INDEX(Cadastro!$F$5:$F$148,$AB139),"")&lt;=IFERROR(INDEX(Parâmetros!$B$39:$B$48,MATCH($E139,Parâmetros!$A$39:$A$48,0)),99),IFERROR(INDEX(Cadastro!$F$5:$F$148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/>
      </c>
      <c r="X139" s="34" t="str">
        <f>IF(OR(OR($D139="6x1",$D139="FF 6x1"),$D139="5x2"),"",IF($AB139&lt;&gt;$AB138,IF(IFERROR(INDEX(Cadastro!$F$5:$F$148,$AB139),"")="",0,IF(IFERROR(INDEX(Cadastro!$F$5:$F$148,$AB139),"")&gt;IFERROR(INDEX(Parâmetros!$B$39:$B$48,MATCH($E139,Parâmetros!$A$39:$A$48,0)),99),IFERROR(INDEX(Cadastro!$F$5:$F$148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/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registro"),IF(AND($AB139&lt;&gt;$AB138,IFERROR(INDEX(Cadastro!$F$5:$F$148,$AB139),"")=""),"Indeterminado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IFERROR(MATCH($A139&amp;"|"&amp;TEXT(_xlfn.MAXIFS(Cadastro!$E$5:$E$148,Cadastro!$A$5:$A$148,$A139,Cadastro!$E$5:$E$148,"&lt;="&amp;$F139),"yyyymmdd"),Cadastro!$I$5:$I$148,0),"")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56222</v>
      </c>
      <c r="B140" s="17" t="s">
        <v>160</v>
      </c>
      <c r="C140" s="17" t="str">
        <f>IFERROR(INDEX(Cadastro!$C$5:$C$148,$AB140),"NÃO INFORMADO")</f>
        <v>AUT</v>
      </c>
      <c r="D140" s="17" t="str">
        <f>IFERROR(INDEX(Cadastro!$D$5:$D$148,$AB140),"")</f>
        <v>6x1</v>
      </c>
      <c r="E140" s="17" t="str">
        <f>IFERROR(INDEX(Cadastro!$G$5:$G$148,$AB140),"")</f>
        <v>6x1</v>
      </c>
      <c r="F140" s="29">
        <v>46295</v>
      </c>
      <c r="G140" s="32" t="str">
        <f t="shared" si="18"/>
        <v>qua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6x1</v>
      </c>
      <c r="L140" s="30">
        <f>SUMIFS(Dados!$E:$E,Dados!$A:$A,$A140,Dados!$S:$S,$F140)</f>
        <v>0</v>
      </c>
      <c r="M140" s="30">
        <f>IFERROR(INDEX(Parâmetros!$E$6:$E$11,MATCH($K140,Parâmetros!$A$6:$A$11,0)),"")</f>
        <v>8.8000000000000007</v>
      </c>
      <c r="N140" s="33">
        <f t="shared" si="19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20"/>
        <v/>
      </c>
      <c r="R140" s="32" t="str">
        <f t="shared" si="21"/>
        <v/>
      </c>
      <c r="S140" s="30" t="str">
        <f t="shared" si="22"/>
        <v/>
      </c>
      <c r="T140" s="32" t="str">
        <f>IF($Q140&lt;&gt;"Sim","",IF($N140&gt;Parâmetros!$E$15,"Sim","Não"))</f>
        <v/>
      </c>
      <c r="U140" s="17" t="str">
        <f t="shared" si="23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'[Apontamento_Mes_Setembro Atualizado.xlsx]Base Diária'!$V$221folga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útil da escala 6x1</v>
      </c>
      <c r="W140" s="34" t="str">
        <f>IF(OR(OR($D140="6x1",$D140="FF 6x1"),$D140="5x2"),"",IF($AB140&lt;&gt;$AB139,IF(IFERROR(INDEX(Cadastro!$F$5:$F$148,$AB140),"")="",IF($L140&gt;0,1,0),IF(IFERROR(INDEX(Cadastro!$F$5:$F$148,$AB140),"")&lt;=IFERROR(INDEX(Parâmetros!$B$39:$B$48,MATCH($E140,Parâmetros!$A$39:$A$48,0)),99),IFERROR(INDEX(Cadastro!$F$5:$F$148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/>
      </c>
      <c r="X140" s="34" t="str">
        <f>IF(OR(OR($D140="6x1",$D140="FF 6x1"),$D140="5x2"),"",IF($AB140&lt;&gt;$AB139,IF(IFERROR(INDEX(Cadastro!$F$5:$F$148,$AB140),"")="",0,IF(IFERROR(INDEX(Cadastro!$F$5:$F$148,$AB140),"")&gt;IFERROR(INDEX(Parâmetros!$B$39:$B$48,MATCH($E140,Parâmetros!$A$39:$A$48,0)),99),IFERROR(INDEX(Cadastro!$F$5:$F$148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/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registro"),IF(AND($AB140&lt;&gt;$AB139,IFERROR(INDEX(Cadastro!$F$5:$F$148,$AB140),"")=""),"Indeterminado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IFERROR(MATCH($A140&amp;"|"&amp;TEXT(_xlfn.MAXIFS(Cadastro!$E$5:$E$148,Cadastro!$A$5:$A$148,$A140,Cadastro!$E$5:$E$148,"&lt;="&amp;$F140),"yyyymmdd"),Cadastro!$I$5:$I$148,0),"")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56222</v>
      </c>
      <c r="B141" s="17" t="s">
        <v>160</v>
      </c>
      <c r="C141" s="17" t="str">
        <f>IFERROR(INDEX(Cadastro!$C$5:$C$148,$AB141),"NÃO INFORMADO")</f>
        <v>AUT</v>
      </c>
      <c r="D141" s="17" t="str">
        <f>IFERROR(INDEX(Cadastro!$D$5:$D$148,$AB141),"")</f>
        <v>6x1</v>
      </c>
      <c r="E141" s="17" t="str">
        <f>IFERROR(INDEX(Cadastro!$G$5:$G$148,$AB141),"")</f>
        <v>6x1</v>
      </c>
      <c r="F141" s="29">
        <v>46296</v>
      </c>
      <c r="G141" s="32" t="str">
        <f t="shared" si="18"/>
        <v>qui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6x1</v>
      </c>
      <c r="L141" s="30">
        <f>SUMIFS(Dados!$E:$E,Dados!$A:$A,$A141,Dados!$S:$S,$F141)</f>
        <v>0</v>
      </c>
      <c r="M141" s="30">
        <f>IFERROR(INDEX(Parâmetros!$E$6:$E$11,MATCH($K141,Parâmetros!$A$6:$A$11,0)),"")</f>
        <v>8.8000000000000007</v>
      </c>
      <c r="N141" s="33">
        <f t="shared" si="19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0"/>
        <v/>
      </c>
      <c r="R141" s="32" t="str">
        <f t="shared" si="21"/>
        <v/>
      </c>
      <c r="S141" s="30" t="str">
        <f t="shared" si="22"/>
        <v/>
      </c>
      <c r="T141" s="32" t="str">
        <f>IF($Q141&lt;&gt;"Sim","",IF($N141&gt;Parâmetros!$E$15,"Sim","Não"))</f>
        <v/>
      </c>
      <c r="U141" s="17" t="str">
        <f t="shared" si="23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'[Apontamento_Mes_Setembro Atualizado.xlsx]Base Diária'!$V$221folga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útil da escala 6x1</v>
      </c>
      <c r="W141" s="34" t="str">
        <f>IF(OR(OR($D141="6x1",$D141="FF 6x1"),$D141="5x2"),"",IF($AB141&lt;&gt;$AB140,IF(IFERROR(INDEX(Cadastro!$F$5:$F$148,$AB141),"")="",IF($L141&gt;0,1,0),IF(IFERROR(INDEX(Cadastro!$F$5:$F$148,$AB141),"")&lt;=IFERROR(INDEX(Parâmetros!$B$39:$B$48,MATCH($E141,Parâmetros!$A$39:$A$48,0)),99),IFERROR(INDEX(Cadastro!$F$5:$F$148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/>
      </c>
      <c r="X141" s="34" t="str">
        <f>IF(OR(OR($D141="6x1",$D141="FF 6x1"),$D141="5x2"),"",IF($AB141&lt;&gt;$AB140,IF(IFERROR(INDEX(Cadastro!$F$5:$F$148,$AB141),"")="",0,IF(IFERROR(INDEX(Cadastro!$F$5:$F$148,$AB141),"")&gt;IFERROR(INDEX(Parâmetros!$B$39:$B$48,MATCH($E141,Parâmetros!$A$39:$A$48,0)),99),IFERROR(INDEX(Cadastro!$F$5:$F$148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/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registro"),IF(AND($AB141&lt;&gt;$AB140,IFERROR(INDEX(Cadastro!$F$5:$F$148,$AB141),"")=""),"Indeterminado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IFERROR(MATCH($A141&amp;"|"&amp;TEXT(_xlfn.MAXIFS(Cadastro!$E$5:$E$148,Cadastro!$A$5:$A$148,$A141,Cadastro!$E$5:$E$148,"&lt;="&amp;$F141),"yyyymmdd"),Cadastro!$I$5:$I$148,0),"")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56222</v>
      </c>
      <c r="B142" s="17" t="s">
        <v>160</v>
      </c>
      <c r="C142" s="17" t="str">
        <f>IFERROR(INDEX(Cadastro!$C$5:$C$148,$AB142),"NÃO INFORMADO")</f>
        <v>AUT</v>
      </c>
      <c r="D142" s="17" t="str">
        <f>IFERROR(INDEX(Cadastro!$D$5:$D$148,$AB142),"")</f>
        <v>6x1</v>
      </c>
      <c r="E142" s="17" t="str">
        <f>IFERROR(INDEX(Cadastro!$G$5:$G$148,$AB142),"")</f>
        <v>6x1</v>
      </c>
      <c r="F142" s="29">
        <v>46297</v>
      </c>
      <c r="G142" s="32" t="str">
        <f t="shared" si="18"/>
        <v>sex</v>
      </c>
      <c r="H142" s="31" t="str">
        <f>IF($L142=0,"",_xlfn.MINIFS(Dados!$Q:$Q,Dados!$A:$A,$A142,Dados!$S:$S,$F142))</f>
        <v/>
      </c>
      <c r="I142" s="31" t="str">
        <f>IF($H142="","",_xlfn.MAXIFS(Dados!$R:$R,Dados!$A:$A,$A142,Dados!$S:$S,$F142))</f>
        <v/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0</v>
      </c>
      <c r="M142" s="30">
        <f>IFERROR(INDEX(Parâmetros!$E$6:$E$11,MATCH($K142,Parâmetros!$A$6:$A$11,0)),"")</f>
        <v>8.8000000000000007</v>
      </c>
      <c r="N142" s="33">
        <f t="shared" si="19"/>
        <v>0</v>
      </c>
      <c r="O142" s="33">
        <f>Parâmetros!$E$13</f>
        <v>0.8</v>
      </c>
      <c r="P142" s="32" t="str">
        <f>IF(OR($M142="",$F142&gt;Parâmetros!$E$14),"Não","Sim")</f>
        <v>Não</v>
      </c>
      <c r="Q142" s="32" t="str">
        <f t="shared" si="20"/>
        <v/>
      </c>
      <c r="R142" s="32" t="str">
        <f t="shared" si="21"/>
        <v/>
      </c>
      <c r="S142" s="30" t="str">
        <f t="shared" si="22"/>
        <v/>
      </c>
      <c r="T142" s="32" t="str">
        <f>IF($Q142&lt;&gt;"Sim","",IF($N142&gt;Parâmetros!$E$15,"Sim","Não"))</f>
        <v/>
      </c>
      <c r="U142" s="17" t="str">
        <f t="shared" si="23"/>
        <v>Fora da apuração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'[Apontamento_Mes_Setembro Atualizado.xlsx]Base Diária'!$V$221folga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FALTA DE REGISTRO · dia útil da escala 6x1</v>
      </c>
      <c r="W142" s="34" t="str">
        <f>IF(OR(OR($D142="6x1",$D142="FF 6x1"),$D142="5x2"),"",IF($AB142&lt;&gt;$AB141,IF(IFERROR(INDEX(Cadastro!$F$5:$F$148,$AB142),"")="",IF($L142&gt;0,1,0),IF(IFERROR(INDEX(Cadastro!$F$5:$F$148,$AB142),"")&lt;=IFERROR(INDEX(Parâmetros!$B$39:$B$48,MATCH($E142,Parâmetros!$A$39:$A$48,0)),99),IFERROR(INDEX(Cadastro!$F$5:$F$148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$148,$AB142),"")="",0,IF(IFERROR(INDEX(Cadastro!$F$5:$F$148,$AB142),"")&gt;IFERROR(INDEX(Parâmetros!$B$39:$B$48,MATCH($E142,Parâmetros!$A$39:$A$48,0)),99),IFERROR(INDEX(Cadastro!$F$5:$F$148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registro"),IF(AND($AB142&lt;&gt;$AB141,IFERROR(INDEX(Cadastro!$F$5:$F$148,$AB142),"")=""),"Indeterminado (início da série)",IF($X142&gt;0,"Folga","Falta de registro"))))))))</f>
        <v>Falta de registro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IFERROR(MATCH($A142&amp;"|"&amp;TEXT(_xlfn.MAXIFS(Cadastro!$E$5:$E$148,Cadastro!$A$5:$A$148,$A142,Cadastro!$E$5:$E$148,"&lt;="&amp;$F142),"yyyymmdd"),Cadastro!$I$5:$I$148,0),"")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56222</v>
      </c>
      <c r="B143" s="17" t="s">
        <v>160</v>
      </c>
      <c r="C143" s="17" t="str">
        <f>IFERROR(INDEX(Cadastro!$C$5:$C$148,$AB143),"NÃO INFORMADO")</f>
        <v>AUT</v>
      </c>
      <c r="D143" s="17" t="str">
        <f>IFERROR(INDEX(Cadastro!$D$5:$D$148,$AB143),"")</f>
        <v>6x1</v>
      </c>
      <c r="E143" s="17" t="str">
        <f>IFERROR(INDEX(Cadastro!$G$5:$G$148,$AB143),"")</f>
        <v>6x1</v>
      </c>
      <c r="F143" s="29">
        <v>46298</v>
      </c>
      <c r="G143" s="32" t="str">
        <f t="shared" si="18"/>
        <v>sáb</v>
      </c>
      <c r="H143" s="31" t="str">
        <f>IF($L143=0,"",_xlfn.MINIFS(Dados!$Q:$Q,Dados!$A:$A,$A143,Dados!$S:$S,$F143))</f>
        <v/>
      </c>
      <c r="I143" s="31" t="str">
        <f>IF($H143="","",_xlfn.MAXIFS(Dados!$R:$R,Dados!$A:$A,$A143,Dados!$S:$S,$F143))</f>
        <v/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/>
      </c>
      <c r="L143" s="30">
        <f>SUMIFS(Dados!$E:$E,Dados!$A:$A,$A143,Dados!$S:$S,$F143)</f>
        <v>0</v>
      </c>
      <c r="M143" s="30" t="str">
        <f>IFERROR(INDEX(Parâmetros!$E$6:$E$11,MATCH($K143,Parâmetros!$A$6:$A$11,0)),"")</f>
        <v/>
      </c>
      <c r="N143" s="33" t="str">
        <f t="shared" si="19"/>
        <v/>
      </c>
      <c r="O143" s="33">
        <f>Parâmetros!$E$13</f>
        <v>0.8</v>
      </c>
      <c r="P143" s="32" t="str">
        <f>IF(OR($M143="",$F143&gt;Parâmetros!$E$14),"Não","Sim")</f>
        <v>Não</v>
      </c>
      <c r="Q143" s="32" t="str">
        <f t="shared" si="20"/>
        <v/>
      </c>
      <c r="R143" s="32" t="str">
        <f t="shared" si="21"/>
        <v/>
      </c>
      <c r="S143" s="30" t="str">
        <f t="shared" si="22"/>
        <v/>
      </c>
      <c r="T143" s="32" t="str">
        <f>IF($Q143&lt;&gt;"Sim","",IF($N143&gt;Parâmetros!$E$15,"Sim","Não"))</f>
        <v/>
      </c>
      <c r="U143" s="17" t="str">
        <f t="shared" si="23"/>
        <v>Folga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'[Apontamento_Mes_Setembro Atualizado.xlsx]Base Diária'!$V$221folga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Folga de fim de semana · sem apontamento no sábado nem no domingo</v>
      </c>
      <c r="W143" s="34" t="str">
        <f>IF(OR(OR($D143="6x1",$D143="FF 6x1"),$D143="5x2"),"",IF($AB143&lt;&gt;$AB142,IF(IFERROR(INDEX(Cadastro!$F$5:$F$148,$AB143),"")="",IF($L143&gt;0,1,0),IF(IFERROR(INDEX(Cadastro!$F$5:$F$148,$AB143),"")&lt;=IFERROR(INDEX(Parâmetros!$B$39:$B$48,MATCH($E143,Parâmetros!$A$39:$A$48,0)),99),IFERROR(INDEX(Cadastro!$F$5:$F$148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$148,$AB143),"")="",0,IF(IFERROR(INDEX(Cadastro!$F$5:$F$148,$AB143),"")&gt;IFERROR(INDEX(Parâmetros!$B$39:$B$48,MATCH($E143,Parâmetros!$A$39:$A$48,0)),99),IFERROR(INDEX(Cadastro!$F$5:$F$148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registro"),IF(AND($AB143&lt;&gt;$AB142,IFERROR(INDEX(Cadastro!$F$5:$F$148,$AB143),"")=""),"Indeterminado (início da série)",IF($X143&gt;0,"Folga","Falta de registro"))))))))</f>
        <v>Folga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IFERROR(MATCH($A143&amp;"|"&amp;TEXT(_xlfn.MAXIFS(Cadastro!$E$5:$E$148,Cadastro!$A$5:$A$148,$A143,Cadastro!$E$5:$E$148,"&lt;="&amp;$F143),"yyyymmdd"),Cadastro!$I$5:$I$148,0),"")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56222</v>
      </c>
      <c r="B144" s="17" t="s">
        <v>160</v>
      </c>
      <c r="C144" s="17" t="str">
        <f>IFERROR(INDEX(Cadastro!$C$5:$C$148,$AB144),"NÃO INFORMADO")</f>
        <v>AUT</v>
      </c>
      <c r="D144" s="17" t="str">
        <f>IFERROR(INDEX(Cadastro!$D$5:$D$148,$AB144),"")</f>
        <v>6x1</v>
      </c>
      <c r="E144" s="17" t="str">
        <f>IFERROR(INDEX(Cadastro!$G$5:$G$148,$AB144),"")</f>
        <v>6x1</v>
      </c>
      <c r="F144" s="29">
        <v>46299</v>
      </c>
      <c r="G144" s="32" t="str">
        <f t="shared" si="18"/>
        <v>dom</v>
      </c>
      <c r="H144" s="31" t="str">
        <f>IF($L144=0,"",_xlfn.MINIFS(Dados!$Q:$Q,Dados!$A:$A,$A144,Dados!$S:$S,$F144))</f>
        <v/>
      </c>
      <c r="I144" s="31" t="str">
        <f>IF($H144="","",_xlfn.MAXIFS(Dados!$R:$R,Dados!$A:$A,$A144,Dados!$S:$S,$F144))</f>
        <v/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/>
      </c>
      <c r="L144" s="30">
        <f>SUMIFS(Dados!$E:$E,Dados!$A:$A,$A144,Dados!$S:$S,$F144)</f>
        <v>0</v>
      </c>
      <c r="M144" s="30" t="str">
        <f>IFERROR(INDEX(Parâmetros!$E$6:$E$11,MATCH($K144,Parâmetros!$A$6:$A$11,0)),"")</f>
        <v/>
      </c>
      <c r="N144" s="33" t="str">
        <f t="shared" si="19"/>
        <v/>
      </c>
      <c r="O144" s="33">
        <f>Parâmetros!$E$13</f>
        <v>0.8</v>
      </c>
      <c r="P144" s="32" t="str">
        <f>IF(OR($M144="",$F144&gt;Parâmetros!$E$14),"Não","Sim")</f>
        <v>Não</v>
      </c>
      <c r="Q144" s="32" t="str">
        <f t="shared" si="20"/>
        <v/>
      </c>
      <c r="R144" s="32" t="str">
        <f t="shared" si="21"/>
        <v/>
      </c>
      <c r="S144" s="30" t="str">
        <f t="shared" si="22"/>
        <v/>
      </c>
      <c r="T144" s="32" t="str">
        <f>IF($Q144&lt;&gt;"Sim","",IF($N144&gt;Parâmetros!$E$15,"Sim","Não"))</f>
        <v/>
      </c>
      <c r="U144" s="17" t="str">
        <f t="shared" si="23"/>
        <v>Folga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'[Apontamento_Mes_Setembro Atualizado.xlsx]Base Diária'!$V$221folga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Folga de fim de semana · sem apontamento no sábado nem no domingo</v>
      </c>
      <c r="W144" s="34" t="str">
        <f>IF(OR(OR($D144="6x1",$D144="FF 6x1"),$D144="5x2"),"",IF($AB144&lt;&gt;$AB143,IF(IFERROR(INDEX(Cadastro!$F$5:$F$148,$AB144),"")="",IF($L144&gt;0,1,0),IF(IFERROR(INDEX(Cadastro!$F$5:$F$148,$AB144),"")&lt;=IFERROR(INDEX(Parâmetros!$B$39:$B$48,MATCH($E144,Parâmetros!$A$39:$A$48,0)),99),IFERROR(INDEX(Cadastro!$F$5:$F$148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$148,$AB144),"")="",0,IF(IFERROR(INDEX(Cadastro!$F$5:$F$148,$AB144),"")&gt;IFERROR(INDEX(Parâmetros!$B$39:$B$48,MATCH($E144,Parâmetros!$A$39:$A$48,0)),99),IFERROR(INDEX(Cadastro!$F$5:$F$148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registro"),IF(AND($AB144&lt;&gt;$AB143,IFERROR(INDEX(Cadastro!$F$5:$F$148,$AB144),"")=""),"Indeterminado (início da série)",IF($X144&gt;0,"Folga","Falta de registro"))))))))</f>
        <v>Folga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IFERROR(MATCH($A144&amp;"|"&amp;TEXT(_xlfn.MAXIFS(Cadastro!$E$5:$E$148,Cadastro!$A$5:$A$148,$A144,Cadastro!$E$5:$E$148,"&lt;="&amp;$F144),"yyyymmdd"),Cadastro!$I$5:$I$148,0),"")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56222</v>
      </c>
      <c r="B145" s="17" t="s">
        <v>160</v>
      </c>
      <c r="C145" s="17" t="str">
        <f>IFERROR(INDEX(Cadastro!$C$5:$C$148,$AB145),"NÃO INFORMADO")</f>
        <v>AUT</v>
      </c>
      <c r="D145" s="17" t="str">
        <f>IFERROR(INDEX(Cadastro!$D$5:$D$148,$AB145),"")</f>
        <v>6x1</v>
      </c>
      <c r="E145" s="17" t="str">
        <f>IFERROR(INDEX(Cadastro!$G$5:$G$148,$AB145),"")</f>
        <v>6x1</v>
      </c>
      <c r="F145" s="29">
        <v>46300</v>
      </c>
      <c r="G145" s="32" t="str">
        <f t="shared" si="18"/>
        <v>seg</v>
      </c>
      <c r="H145" s="31" t="str">
        <f>IF($L145=0,"",_xlfn.MINIFS(Dados!$Q:$Q,Dados!$A:$A,$A145,Dados!$S:$S,$F145))</f>
        <v/>
      </c>
      <c r="I145" s="31" t="str">
        <f>IF($H145="","",_xlfn.MAXIFS(Dados!$R:$R,Dados!$A:$A,$A145,Dados!$S:$S,$F145))</f>
        <v/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0</v>
      </c>
      <c r="M145" s="30">
        <f>IFERROR(INDEX(Parâmetros!$E$6:$E$11,MATCH($K145,Parâmetros!$A$6:$A$11,0)),"")</f>
        <v>8.8000000000000007</v>
      </c>
      <c r="N145" s="33">
        <f t="shared" si="19"/>
        <v>0</v>
      </c>
      <c r="O145" s="33">
        <f>Parâmetros!$E$13</f>
        <v>0.8</v>
      </c>
      <c r="P145" s="32" t="str">
        <f>IF(OR($M145="",$F145&gt;Parâmetros!$E$14),"Não","Sim")</f>
        <v>Não</v>
      </c>
      <c r="Q145" s="32" t="str">
        <f t="shared" si="20"/>
        <v/>
      </c>
      <c r="R145" s="32" t="str">
        <f t="shared" si="21"/>
        <v/>
      </c>
      <c r="S145" s="30" t="str">
        <f t="shared" si="22"/>
        <v/>
      </c>
      <c r="T145" s="32" t="str">
        <f>IF($Q145&lt;&gt;"Sim","",IF($N145&gt;Parâmetros!$E$15,"Sim","Não"))</f>
        <v/>
      </c>
      <c r="U145" s="17" t="str">
        <f t="shared" si="23"/>
        <v>Fora da apuração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'[Apontamento_Mes_Setembro Atualizado.xlsx]Base Diária'!$V$221folga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FALTA DE REGISTRO · dia útil da escala 6x1</v>
      </c>
      <c r="W145" s="34" t="str">
        <f>IF(OR(OR($D145="6x1",$D145="FF 6x1"),$D145="5x2"),"",IF($AB145&lt;&gt;$AB144,IF(IFERROR(INDEX(Cadastro!$F$5:$F$148,$AB145),"")="",IF($L145&gt;0,1,0),IF(IFERROR(INDEX(Cadastro!$F$5:$F$148,$AB145),"")&lt;=IFERROR(INDEX(Parâmetros!$B$39:$B$48,MATCH($E145,Parâmetros!$A$39:$A$48,0)),99),IFERROR(INDEX(Cadastro!$F$5:$F$148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$148,$AB145),"")="",0,IF(IFERROR(INDEX(Cadastro!$F$5:$F$148,$AB145),"")&gt;IFERROR(INDEX(Parâmetros!$B$39:$B$48,MATCH($E145,Parâmetros!$A$39:$A$48,0)),99),IFERROR(INDEX(Cadastro!$F$5:$F$148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registro"),IF(AND($AB145&lt;&gt;$AB144,IFERROR(INDEX(Cadastro!$F$5:$F$148,$AB145),"")=""),"Indeterminado (início da série)",IF($X145&gt;0,"Folga","Falta de registro"))))))))</f>
        <v>Falta de registro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IFERROR(MATCH($A145&amp;"|"&amp;TEXT(_xlfn.MAXIFS(Cadastro!$E$5:$E$148,Cadastro!$A$5:$A$148,$A145,Cadastro!$E$5:$E$148,"&lt;="&amp;$F145),"yyyymmdd"),Cadastro!$I$5:$I$148,0),"")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IFERROR(INDEX(Cadastro!$C$5:$C$148,$AB146),"NÃO INFORMADO")</f>
        <v>ELE</v>
      </c>
      <c r="D146" s="17" t="str">
        <f>IFERROR(INDEX(Cadastro!$D$5:$D$148,$AB146),"")</f>
        <v>B</v>
      </c>
      <c r="E146" s="17" t="str">
        <f>IFERROR(INDEX(Cadastro!$G$5:$G$148,$AB146),"")</f>
        <v>B</v>
      </c>
      <c r="F146" s="29">
        <v>46265</v>
      </c>
      <c r="G146" s="32" t="str">
        <f t="shared" ref="G146:G181" si="24">CHOOSE(WEEKDAY($F146,1),"dom","seg","ter","qua","qui","sex","sáb")</f>
        <v>seg</v>
      </c>
      <c r="H146" s="31">
        <f>IF($L146=0,"",_xlfn.MINIFS(Dados!$Q:$Q,Dados!$A:$A,$A146,Dados!$S:$S,$F146))</f>
        <v>935</v>
      </c>
      <c r="I146" s="31">
        <f>IF($H146="","",_xlfn.MAXIFS(Dados!$R:$R,Dados!$A:$A,$A146,Dados!$S:$S,$F146))</f>
        <v>1410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6.8400000000000016</v>
      </c>
      <c r="M146" s="30">
        <f>IFERROR(INDEX(Parâmetros!$E$6:$E$11,MATCH($K146,Parâmetros!$A$6:$A$11,0)),"")</f>
        <v>7.67</v>
      </c>
      <c r="N146" s="33">
        <f t="shared" ref="N146:N181" si="25">IFERROR($L146/$M146,"")</f>
        <v>0.89178617992177334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ref="Q146:Q181" si="26">IF($P146="Não","",IF($L146&gt;0,"Sim","Não"))</f>
        <v>Sim</v>
      </c>
      <c r="R146" s="32" t="str">
        <f t="shared" ref="R146:R181" si="27">IF($Q146&lt;&gt;"Sim","",IF($N146&gt;=$O146,"Sim","Não"))</f>
        <v>Sim</v>
      </c>
      <c r="S146" s="30">
        <f t="shared" ref="S146:S181" si="28">IF($Q146&lt;&gt;"Sim","",MAX(0,$M146*$O146-$L146))</f>
        <v>0</v>
      </c>
      <c r="T146" s="32" t="str">
        <f>IF($Q146&lt;&gt;"Sim","",IF($N146&gt;Parâmetros!$E$15,"Sim","Não"))</f>
        <v>Não</v>
      </c>
      <c r="U146" s="17" t="str">
        <f t="shared" ref="U146:U181" si="29">IF($AC146&lt;&gt;"",$AC146,IF($P146="Não",IF($Y146="Folga","Folga",IF(LEFT($Y146,6)="Férias","Férias / afastamento",IF($Y146="Indeterminado (início da série)","Início da série","Fora da apuração"))),IF($Q146="Não","Falta de registro",IF($R146="Sim","Na meta","Abaixo da meta"))))</f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'[Apontamento_Mes_Setembro Atualizado.xlsx]Base Diária'!$V$221folga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$148,$AB146),"")="",IF($L146&gt;0,1,0),IF(IFERROR(INDEX(Cadastro!$F$5:$F$148,$AB146),"")&lt;=IFERROR(INDEX(Parâmetros!$B$39:$B$48,MATCH($E146,Parâmetros!$A$39:$A$48,0)),99),IFERROR(INDEX(Cadastro!$F$5:$F$148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$148,$AB146),"")="",0,IF(IFERROR(INDEX(Cadastro!$F$5:$F$148,$AB146),"")&gt;IFERROR(INDEX(Parâmetros!$B$39:$B$48,MATCH($E146,Parâmetros!$A$39:$A$48,0)),99),IFERROR(INDEX(Cadastro!$F$5:$F$148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registro"),IF(AND($AB146&lt;&gt;$AB145,IFERROR(INDEX(Cadastro!$F$5:$F$148,$AB146),"")=""),"Indeterminado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IFERROR(MATCH($A146&amp;"|"&amp;TEXT(_xlfn.MAXIFS(Cadastro!$E$5:$E$148,Cadastro!$A$5:$A$148,$A146,Cadastro!$E$5:$E$148,"&lt;="&amp;$F146),"yyyymmdd"),Cadastro!$I$5:$I$148,0),"")</f>
        <v>7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IFERROR(INDEX(Cadastro!$C$5:$C$148,$AB147),"NÃO INFORMADO")</f>
        <v>ELE</v>
      </c>
      <c r="D147" s="17" t="str">
        <f>IFERROR(INDEX(Cadastro!$D$5:$D$148,$AB147),"")</f>
        <v>B</v>
      </c>
      <c r="E147" s="17" t="str">
        <f>IFERROR(INDEX(Cadastro!$G$5:$G$148,$AB147),"")</f>
        <v>B</v>
      </c>
      <c r="F147" s="29">
        <v>46266</v>
      </c>
      <c r="G147" s="32" t="str">
        <f t="shared" si="24"/>
        <v>ter</v>
      </c>
      <c r="H147" s="31">
        <f>IF($L147=0,"",_xlfn.MINIFS(Dados!$Q:$Q,Dados!$A:$A,$A147,Dados!$S:$S,$F147))</f>
        <v>935</v>
      </c>
      <c r="I147" s="31">
        <f>IF($H147="","",_xlfn.MAXIFS(Dados!$R:$R,Dados!$A:$A,$A147,Dados!$S:$S,$F147))</f>
        <v>1410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B</v>
      </c>
      <c r="L147" s="30">
        <f>SUMIFS(Dados!$E:$E,Dados!$A:$A,$A147,Dados!$S:$S,$F147)</f>
        <v>6.92</v>
      </c>
      <c r="M147" s="30">
        <f>IFERROR(INDEX(Parâmetros!$E$6:$E$11,MATCH($K147,Parâmetros!$A$6:$A$11,0)),"")</f>
        <v>7.67</v>
      </c>
      <c r="N147" s="33">
        <f t="shared" si="25"/>
        <v>0.90221642764015642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26"/>
        <v>Sim</v>
      </c>
      <c r="R147" s="32" t="str">
        <f t="shared" si="27"/>
        <v>Sim</v>
      </c>
      <c r="S147" s="30">
        <f t="shared" si="28"/>
        <v>0</v>
      </c>
      <c r="T147" s="32" t="str">
        <f>IF($Q147&lt;&gt;"Sim","",IF($N147&gt;Parâmetros!$E$15,"Sim","Não"))</f>
        <v>Não</v>
      </c>
      <c r="U147" s="17" t="str">
        <f t="shared" si="29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'[Apontamento_Mes_Setembro Atualizado.xlsx]Base Diária'!$V$221folga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Evidência confirma cadastro</v>
      </c>
      <c r="W147" s="34">
        <f>IF(OR(OR($D147="6x1",$D147="FF 6x1"),$D147="5x2"),"",IF($AB147&lt;&gt;$AB146,IF(IFERROR(INDEX(Cadastro!$F$5:$F$148,$AB147),"")="",IF($L147&gt;0,1,0),IF(IFERROR(INDEX(Cadastro!$F$5:$F$148,$AB147),"")&lt;=IFERROR(INDEX(Parâmetros!$B$39:$B$48,MATCH($E147,Parâmetros!$A$39:$A$48,0)),99),IFERROR(INDEX(Cadastro!$F$5:$F$148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6</v>
      </c>
      <c r="X147" s="34">
        <f>IF(OR(OR($D147="6x1",$D147="FF 6x1"),$D147="5x2"),"",IF($AB147&lt;&gt;$AB146,IF(IFERROR(INDEX(Cadastro!$F$5:$F$148,$AB147),"")="",0,IF(IFERROR(INDEX(Cadastro!$F$5:$F$148,$AB147),"")&gt;IFERROR(INDEX(Parâmetros!$B$39:$B$48,MATCH($E147,Parâmetros!$A$39:$A$48,0)),99),IFERROR(INDEX(Cadastro!$F$5:$F$148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0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registro"),IF(AND($AB147&lt;&gt;$AB146,IFERROR(INDEX(Cadastro!$F$5:$F$148,$AB147),"")=""),"Indeterminado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IFERROR(MATCH($A147&amp;"|"&amp;TEXT(_xlfn.MAXIFS(Cadastro!$E$5:$E$148,Cadastro!$A$5:$A$148,$A147,Cadastro!$E$5:$E$148,"&lt;="&amp;$F147),"yyyymmdd"),Cadastro!$I$5:$I$148,0),"")</f>
        <v>7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IFERROR(INDEX(Cadastro!$C$5:$C$148,$AB148),"NÃO INFORMADO")</f>
        <v>ELE</v>
      </c>
      <c r="D148" s="17" t="str">
        <f>IFERROR(INDEX(Cadastro!$D$5:$D$148,$AB148),"")</f>
        <v>B</v>
      </c>
      <c r="E148" s="17" t="str">
        <f>IFERROR(INDEX(Cadastro!$G$5:$G$148,$AB148),"")</f>
        <v>B</v>
      </c>
      <c r="F148" s="29">
        <v>46267</v>
      </c>
      <c r="G148" s="32" t="str">
        <f t="shared" si="24"/>
        <v>qua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1408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6.7799999999999994</v>
      </c>
      <c r="M148" s="30">
        <f>IFERROR(INDEX(Parâmetros!$E$6:$E$11,MATCH($K148,Parâmetros!$A$6:$A$11,0)),"")</f>
        <v>7.67</v>
      </c>
      <c r="N148" s="33">
        <f t="shared" si="25"/>
        <v>0.88396349413298558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'[Apontamento_Mes_Setembro Atualizado.xlsx]Base Diária'!$V$221folga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$148,$AB148),"")="",IF($L148&gt;0,1,0),IF(IFERROR(INDEX(Cadastro!$F$5:$F$148,$AB148),"")&lt;=IFERROR(INDEX(Parâmetros!$B$39:$B$48,MATCH($E148,Parâmetros!$A$39:$A$48,0)),99),IFERROR(INDEX(Cadastro!$F$5:$F$148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7</v>
      </c>
      <c r="X148" s="34">
        <f>IF(OR(OR($D148="6x1",$D148="FF 6x1"),$D148="5x2"),"",IF($AB148&lt;&gt;$AB147,IF(IFERROR(INDEX(Cadastro!$F$5:$F$148,$AB148),"")="",0,IF(IFERROR(INDEX(Cadastro!$F$5:$F$148,$AB148),"")&gt;IFERROR(INDEX(Parâmetros!$B$39:$B$48,MATCH($E148,Parâmetros!$A$39:$A$48,0)),99),IFERROR(INDEX(Cadastro!$F$5:$F$148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registro"),IF(AND($AB148&lt;&gt;$AB147,IFERROR(INDEX(Cadastro!$F$5:$F$148,$AB148),"")=""),"Indeterminado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IFERROR(MATCH($A148&amp;"|"&amp;TEXT(_xlfn.MAXIFS(Cadastro!$E$5:$E$148,Cadastro!$A$5:$A$148,$A148,Cadastro!$E$5:$E$148,"&lt;="&amp;$F148),"yyyymmdd"),Cadastro!$I$5:$I$148,0),"")</f>
        <v>7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IFERROR(INDEX(Cadastro!$C$5:$C$148,$AB149),"NÃO INFORMADO")</f>
        <v>ELE</v>
      </c>
      <c r="D149" s="17" t="str">
        <f>IFERROR(INDEX(Cadastro!$D$5:$D$148,$AB149),"")</f>
        <v>B</v>
      </c>
      <c r="E149" s="17" t="str">
        <f>IFERROR(INDEX(Cadastro!$G$5:$G$148,$AB149),"")</f>
        <v>B</v>
      </c>
      <c r="F149" s="29">
        <v>46268</v>
      </c>
      <c r="G149" s="32" t="str">
        <f t="shared" si="24"/>
        <v>qui</v>
      </c>
      <c r="H149" s="31" t="str">
        <f>IF($L149=0,"",_xlfn.MINIFS(Dados!$Q:$Q,Dados!$A:$A,$A149,Dados!$S:$S,$F149))</f>
        <v/>
      </c>
      <c r="I149" s="31" t="str">
        <f>IF($H149="","",_xlfn.MAXIFS(Dados!$R:$R,Dados!$A:$A,$A149,Dados!$S:$S,$F149))</f>
        <v/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/>
      </c>
      <c r="L149" s="30">
        <f>SUMIFS(Dados!$E:$E,Dados!$A:$A,$A149,Dados!$S:$S,$F149)</f>
        <v>0</v>
      </c>
      <c r="M149" s="30" t="str">
        <f>IFERROR(INDEX(Parâmetros!$E$6:$E$11,MATCH($K149,Parâmetros!$A$6:$A$11,0)),"")</f>
        <v/>
      </c>
      <c r="N149" s="33" t="str">
        <f t="shared" si="25"/>
        <v/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Folga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'[Apontamento_Mes_Setembro Atualizado.xlsx]Base Diária'!$V$221folga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Folga prevista pelo ciclo</v>
      </c>
      <c r="W149" s="34">
        <f>IF(OR(OR($D149="6x1",$D149="FF 6x1"),$D149="5x2"),"",IF($AB149&lt;&gt;$AB148,IF(IFERROR(INDEX(Cadastro!$F$5:$F$148,$AB149),"")="",IF($L149&gt;0,1,0),IF(IFERROR(INDEX(Cadastro!$F$5:$F$148,$AB149),"")&lt;=IFERROR(INDEX(Parâmetros!$B$39:$B$48,MATCH($E149,Parâmetros!$A$39:$A$48,0)),99),IFERROR(INDEX(Cadastro!$F$5:$F$148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0</v>
      </c>
      <c r="X149" s="34">
        <f>IF(OR(OR($D149="6x1",$D149="FF 6x1"),$D149="5x2"),"",IF($AB149&lt;&gt;$AB148,IF(IFERROR(INDEX(Cadastro!$F$5:$F$148,$AB149),"")="",0,IF(IFERROR(INDEX(Cadastro!$F$5:$F$148,$AB149),"")&gt;IFERROR(INDEX(Parâmetros!$B$39:$B$48,MATCH($E149,Parâmetros!$A$39:$A$48,0)),99),IFERROR(INDEX(Cadastro!$F$5:$F$148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1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registro"),IF(AND($AB149&lt;&gt;$AB148,IFERROR(INDEX(Cadastro!$F$5:$F$148,$AB149),"")=""),"Indeterminado (início da série)",IF($X149&gt;0,"Folga","Falta de registro"))))))))</f>
        <v>Folga</v>
      </c>
      <c r="Z149" s="34">
        <f>IF(OR($L149&gt;0,$F149&gt;Parâmetros!$E$14),0,IF($A149&lt;&gt;$A148,1,N($Z148)+1))</f>
        <v>1</v>
      </c>
      <c r="AA149" s="34">
        <f>IF(OR($L149&gt;0,$F149&gt;Parâmetros!$E$14),0,IF(OR($A149&lt;&gt;$A150,$F150&gt;Parâmetros!$E$14),1,N($AA150)+1))</f>
        <v>1</v>
      </c>
      <c r="AB149" s="31">
        <f>IFERROR(MATCH($A149&amp;"|"&amp;TEXT(_xlfn.MAXIFS(Cadastro!$E$5:$E$148,Cadastro!$A$5:$A$148,$A149,Cadastro!$E$5:$E$148,"&lt;="&amp;$F149),"yyyymmdd"),Cadastro!$I$5:$I$148,0),"")</f>
        <v>7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IFERROR(INDEX(Cadastro!$C$5:$C$148,$AB150),"NÃO INFORMADO")</f>
        <v>ELE</v>
      </c>
      <c r="D150" s="17" t="str">
        <f>IFERROR(INDEX(Cadastro!$D$5:$D$148,$AB150),"")</f>
        <v>B</v>
      </c>
      <c r="E150" s="17" t="str">
        <f>IFERROR(INDEX(Cadastro!$G$5:$G$148,$AB150),"")</f>
        <v>B</v>
      </c>
      <c r="F150" s="29">
        <v>46269</v>
      </c>
      <c r="G150" s="32" t="str">
        <f t="shared" si="24"/>
        <v>sex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6.8599999999999994</v>
      </c>
      <c r="M150" s="30">
        <f>IFERROR(INDEX(Parâmetros!$E$6:$E$11,MATCH($K150,Parâmetros!$A$6:$A$11,0)),"")</f>
        <v>7.67</v>
      </c>
      <c r="N150" s="33">
        <f t="shared" si="25"/>
        <v>0.89439374185136888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'[Apontamento_Mes_Setembro Atualizado.xlsx]Base Diária'!$V$221folga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$148,$AB150),"")="",IF($L150&gt;0,1,0),IF(IFERROR(INDEX(Cadastro!$F$5:$F$148,$AB150),"")&lt;=IFERROR(INDEX(Parâmetros!$B$39:$B$48,MATCH($E150,Parâmetros!$A$39:$A$48,0)),99),IFERROR(INDEX(Cadastro!$F$5:$F$148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1</v>
      </c>
      <c r="X150" s="34">
        <f>IF(OR(OR($D150="6x1",$D150="FF 6x1"),$D150="5x2"),"",IF($AB150&lt;&gt;$AB149,IF(IFERROR(INDEX(Cadastro!$F$5:$F$148,$AB150),"")="",0,IF(IFERROR(INDEX(Cadastro!$F$5:$F$148,$AB150),"")&gt;IFERROR(INDEX(Parâmetros!$B$39:$B$48,MATCH($E150,Parâmetros!$A$39:$A$48,0)),99),IFERROR(INDEX(Cadastro!$F$5:$F$148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registro"),IF(AND($AB150&lt;&gt;$AB149,IFERROR(INDEX(Cadastro!$F$5:$F$148,$AB150),"")=""),"Indeterminado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IFERROR(MATCH($A150&amp;"|"&amp;TEXT(_xlfn.MAXIFS(Cadastro!$E$5:$E$148,Cadastro!$A$5:$A$148,$A150,Cadastro!$E$5:$E$148,"&lt;="&amp;$F150),"yyyymmdd"),Cadastro!$I$5:$I$148,0),"")</f>
        <v>7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IFERROR(INDEX(Cadastro!$C$5:$C$148,$AB151),"NÃO INFORMADO")</f>
        <v>ELE</v>
      </c>
      <c r="D151" s="17" t="str">
        <f>IFERROR(INDEX(Cadastro!$D$5:$D$148,$AB151),"")</f>
        <v>B</v>
      </c>
      <c r="E151" s="17" t="str">
        <f>IFERROR(INDEX(Cadastro!$G$5:$G$148,$AB151),"")</f>
        <v>B</v>
      </c>
      <c r="F151" s="29">
        <v>46270</v>
      </c>
      <c r="G151" s="32" t="str">
        <f t="shared" si="24"/>
        <v>sáb</v>
      </c>
      <c r="H151" s="31">
        <f>IF($L151=0,"",_xlfn.MINIFS(Dados!$Q:$Q,Dados!$A:$A,$A151,Dados!$S:$S,$F151))</f>
        <v>935</v>
      </c>
      <c r="I151" s="31">
        <f>IF($H151="","",_xlfn.MAXIFS(Dados!$R:$R,Dados!$A:$A,$A151,Dados!$S:$S,$F151))</f>
        <v>1412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6.7700000000000005</v>
      </c>
      <c r="M151" s="30">
        <f>IFERROR(INDEX(Parâmetros!$E$6:$E$11,MATCH($K151,Parâmetros!$A$6:$A$11,0)),"")</f>
        <v>7.67</v>
      </c>
      <c r="N151" s="33">
        <f t="shared" si="25"/>
        <v>0.88265971316818781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Sim</v>
      </c>
      <c r="S151" s="30">
        <f t="shared" si="28"/>
        <v>0</v>
      </c>
      <c r="T151" s="32" t="str">
        <f>IF($Q151&lt;&gt;"Sim","",IF($N151&gt;Parâmetros!$E$15,"Sim","Não"))</f>
        <v>Não</v>
      </c>
      <c r="U151" s="17" t="str">
        <f t="shared" si="29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'[Apontamento_Mes_Setembro Atualizado.xlsx]Base Diária'!$V$221folga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$148,$AB151),"")="",IF($L151&gt;0,1,0),IF(IFERROR(INDEX(Cadastro!$F$5:$F$148,$AB151),"")&lt;=IFERROR(INDEX(Parâmetros!$B$39:$B$48,MATCH($E151,Parâmetros!$A$39:$A$48,0)),99),IFERROR(INDEX(Cadastro!$F$5:$F$148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2</v>
      </c>
      <c r="X151" s="34">
        <f>IF(OR(OR($D151="6x1",$D151="FF 6x1"),$D151="5x2"),"",IF($AB151&lt;&gt;$AB150,IF(IFERROR(INDEX(Cadastro!$F$5:$F$148,$AB151),"")="",0,IF(IFERROR(INDEX(Cadastro!$F$5:$F$148,$AB151),"")&gt;IFERROR(INDEX(Parâmetros!$B$39:$B$48,MATCH($E151,Parâmetros!$A$39:$A$48,0)),99),IFERROR(INDEX(Cadastro!$F$5:$F$148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registro"),IF(AND($AB151&lt;&gt;$AB150,IFERROR(INDEX(Cadastro!$F$5:$F$148,$AB151),"")=""),"Indeterminado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IFERROR(MATCH($A151&amp;"|"&amp;TEXT(_xlfn.MAXIFS(Cadastro!$E$5:$E$148,Cadastro!$A$5:$A$148,$A151,Cadastro!$E$5:$E$148,"&lt;="&amp;$F151),"yyyymmdd"),Cadastro!$I$5:$I$148,0),"")</f>
        <v>7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IFERROR(INDEX(Cadastro!$C$5:$C$148,$AB152),"NÃO INFORMADO")</f>
        <v>ELE</v>
      </c>
      <c r="D152" s="17" t="str">
        <f>IFERROR(INDEX(Cadastro!$D$5:$D$148,$AB152),"")</f>
        <v>B</v>
      </c>
      <c r="E152" s="17" t="str">
        <f>IFERROR(INDEX(Cadastro!$G$5:$G$148,$AB152),"")</f>
        <v>B</v>
      </c>
      <c r="F152" s="29">
        <v>46271</v>
      </c>
      <c r="G152" s="32" t="str">
        <f t="shared" si="24"/>
        <v>dom</v>
      </c>
      <c r="H152" s="31">
        <f>IF($L152=0,"",_xlfn.MINIFS(Dados!$Q:$Q,Dados!$A:$A,$A152,Dados!$S:$S,$F152))</f>
        <v>935</v>
      </c>
      <c r="I152" s="31">
        <f>IF($H152="","",_xlfn.MAXIFS(Dados!$R:$R,Dados!$A:$A,$A152,Dados!$S:$S,$F152))</f>
        <v>1411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6.839999999999999</v>
      </c>
      <c r="M152" s="30">
        <f>IFERROR(INDEX(Parâmetros!$E$6:$E$11,MATCH($K152,Parâmetros!$A$6:$A$11,0)),"")</f>
        <v>7.67</v>
      </c>
      <c r="N152" s="33">
        <f t="shared" si="25"/>
        <v>0.891786179921773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26"/>
        <v>Sim</v>
      </c>
      <c r="R152" s="32" t="str">
        <f t="shared" si="27"/>
        <v>Sim</v>
      </c>
      <c r="S152" s="30">
        <f t="shared" si="28"/>
        <v>0</v>
      </c>
      <c r="T152" s="32" t="str">
        <f>IF($Q152&lt;&gt;"Sim","",IF($N152&gt;Parâmetros!$E$15,"Sim","Não"))</f>
        <v>Não</v>
      </c>
      <c r="U152" s="17" t="str">
        <f t="shared" si="29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'[Apontamento_Mes_Setembro Atualizado.xlsx]Base Diária'!$V$221folga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Evidência confirma cadastro</v>
      </c>
      <c r="W152" s="34">
        <f>IF(OR(OR($D152="6x1",$D152="FF 6x1"),$D152="5x2"),"",IF($AB152&lt;&gt;$AB151,IF(IFERROR(INDEX(Cadastro!$F$5:$F$148,$AB152),"")="",IF($L152&gt;0,1,0),IF(IFERROR(INDEX(Cadastro!$F$5:$F$148,$AB152),"")&lt;=IFERROR(INDEX(Parâmetros!$B$39:$B$48,MATCH($E152,Parâmetros!$A$39:$A$48,0)),99),IFERROR(INDEX(Cadastro!$F$5:$F$148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3</v>
      </c>
      <c r="X152" s="34">
        <f>IF(OR(OR($D152="6x1",$D152="FF 6x1"),$D152="5x2"),"",IF($AB152&lt;&gt;$AB151,IF(IFERROR(INDEX(Cadastro!$F$5:$F$148,$AB152),"")="",0,IF(IFERROR(INDEX(Cadastro!$F$5:$F$148,$AB152),"")&gt;IFERROR(INDEX(Parâmetros!$B$39:$B$48,MATCH($E152,Parâmetros!$A$39:$A$48,0)),99),IFERROR(INDEX(Cadastro!$F$5:$F$148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registro"),IF(AND($AB152&lt;&gt;$AB151,IFERROR(INDEX(Cadastro!$F$5:$F$148,$AB152),"")=""),"Indeterminado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IFERROR(MATCH($A152&amp;"|"&amp;TEXT(_xlfn.MAXIFS(Cadastro!$E$5:$E$148,Cadastro!$A$5:$A$148,$A152,Cadastro!$E$5:$E$148,"&lt;="&amp;$F152),"yyyymmdd"),Cadastro!$I$5:$I$148,0),"")</f>
        <v>7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IFERROR(INDEX(Cadastro!$C$5:$C$148,$AB153),"NÃO INFORMADO")</f>
        <v>ELE</v>
      </c>
      <c r="D153" s="17" t="str">
        <f>IFERROR(INDEX(Cadastro!$D$5:$D$148,$AB153),"")</f>
        <v>B</v>
      </c>
      <c r="E153" s="17" t="str">
        <f>IFERROR(INDEX(Cadastro!$G$5:$G$148,$AB153),"")</f>
        <v>B</v>
      </c>
      <c r="F153" s="29">
        <v>46272</v>
      </c>
      <c r="G153" s="32" t="str">
        <f t="shared" si="24"/>
        <v>seg</v>
      </c>
      <c r="H153" s="31">
        <f>IF($L153=0,"",_xlfn.MINIFS(Dados!$Q:$Q,Dados!$A:$A,$A153,Dados!$S:$S,$F153))</f>
        <v>935</v>
      </c>
      <c r="I153" s="31">
        <f>IF($H153="","",_xlfn.MAXIFS(Dados!$R:$R,Dados!$A:$A,$A153,Dados!$S:$S,$F153))</f>
        <v>1410</v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B</v>
      </c>
      <c r="L153" s="30">
        <f>SUMIFS(Dados!$E:$E,Dados!$A:$A,$A153,Dados!$S:$S,$F153)</f>
        <v>6.7900000000000009</v>
      </c>
      <c r="M153" s="30">
        <f>IFERROR(INDEX(Parâmetros!$E$6:$E$11,MATCH($K153,Parâmetros!$A$6:$A$11,0)),"")</f>
        <v>7.67</v>
      </c>
      <c r="N153" s="33">
        <f t="shared" si="25"/>
        <v>0.88526727509778369</v>
      </c>
      <c r="O153" s="33">
        <f>Parâmetros!$E$13</f>
        <v>0.8</v>
      </c>
      <c r="P153" s="32" t="str">
        <f>IF(OR($M153="",$F153&gt;Parâmetros!$E$14),"Não","Sim")</f>
        <v>Sim</v>
      </c>
      <c r="Q153" s="32" t="str">
        <f t="shared" si="26"/>
        <v>Sim</v>
      </c>
      <c r="R153" s="32" t="str">
        <f t="shared" si="27"/>
        <v>Sim</v>
      </c>
      <c r="S153" s="30">
        <f t="shared" si="28"/>
        <v>0</v>
      </c>
      <c r="T153" s="32" t="str">
        <f>IF($Q153&lt;&gt;"Sim","",IF($N153&gt;Parâmetros!$E$15,"Sim","Não"))</f>
        <v>Não</v>
      </c>
      <c r="U153" s="17" t="str">
        <f t="shared" si="29"/>
        <v>Na meta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'[Apontamento_Mes_Setembro Atualizado.xlsx]Base Diária'!$V$221folga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Evidência confirma cadastro</v>
      </c>
      <c r="W153" s="34">
        <f>IF(OR(OR($D153="6x1",$D153="FF 6x1"),$D153="5x2"),"",IF($AB153&lt;&gt;$AB152,IF(IFERROR(INDEX(Cadastro!$F$5:$F$148,$AB153),"")="",IF($L153&gt;0,1,0),IF(IFERROR(INDEX(Cadastro!$F$5:$F$148,$AB153),"")&lt;=IFERROR(INDEX(Parâmetros!$B$39:$B$48,MATCH($E153,Parâmetros!$A$39:$A$48,0)),99),IFERROR(INDEX(Cadastro!$F$5:$F$148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4</v>
      </c>
      <c r="X153" s="34">
        <f>IF(OR(OR($D153="6x1",$D153="FF 6x1"),$D153="5x2"),"",IF($AB153&lt;&gt;$AB152,IF(IFERROR(INDEX(Cadastro!$F$5:$F$148,$AB153),"")="",0,IF(IFERROR(INDEX(Cadastro!$F$5:$F$148,$AB153),"")&gt;IFERROR(INDEX(Parâmetros!$B$39:$B$48,MATCH($E153,Parâmetros!$A$39:$A$48,0)),99),IFERROR(INDEX(Cadastro!$F$5:$F$148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0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registro"),IF(AND($AB153&lt;&gt;$AB152,IFERROR(INDEX(Cadastro!$F$5:$F$148,$AB153),"")=""),"Indeterminado (início da série)",IF($X153&gt;0,"Folga","Falta de registro"))))))))</f>
        <v>Trabalhado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IFERROR(MATCH($A153&amp;"|"&amp;TEXT(_xlfn.MAXIFS(Cadastro!$E$5:$E$148,Cadastro!$A$5:$A$148,$A153,Cadastro!$E$5:$E$148,"&lt;="&amp;$F153),"yyyymmdd"),Cadastro!$I$5:$I$148,0),"")</f>
        <v>7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IFERROR(INDEX(Cadastro!$C$5:$C$148,$AB154),"NÃO INFORMADO")</f>
        <v>ELE</v>
      </c>
      <c r="D154" s="17" t="str">
        <f>IFERROR(INDEX(Cadastro!$D$5:$D$148,$AB154),"")</f>
        <v>B</v>
      </c>
      <c r="E154" s="17" t="str">
        <f>IFERROR(INDEX(Cadastro!$G$5:$G$148,$AB154),"")</f>
        <v>B</v>
      </c>
      <c r="F154" s="29">
        <v>46273</v>
      </c>
      <c r="G154" s="32" t="str">
        <f t="shared" si="24"/>
        <v>ter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Sim</v>
      </c>
      <c r="Q154" s="32" t="str">
        <f t="shared" si="26"/>
        <v>Não</v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Falta de registro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'[Apontamento_Mes_Setembro Atualizado.xlsx]Base Diária'!$V$221folga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5 de 5 do ciclo</v>
      </c>
      <c r="W154" s="34">
        <f>IF(OR(OR($D154="6x1",$D154="FF 6x1"),$D154="5x2"),"",IF($AB154&lt;&gt;$AB153,IF(IFERROR(INDEX(Cadastro!$F$5:$F$148,$AB154),"")="",IF($L154&gt;0,1,0),IF(IFERROR(INDEX(Cadastro!$F$5:$F$148,$AB154),"")&lt;=IFERROR(INDEX(Parâmetros!$B$39:$B$48,MATCH($E154,Parâmetros!$A$39:$A$48,0)),99),IFERROR(INDEX(Cadastro!$F$5:$F$148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5</v>
      </c>
      <c r="X154" s="34">
        <f>IF(OR(OR($D154="6x1",$D154="FF 6x1"),$D154="5x2"),"",IF($AB154&lt;&gt;$AB153,IF(IFERROR(INDEX(Cadastro!$F$5:$F$148,$AB154),"")="",0,IF(IFERROR(INDEX(Cadastro!$F$5:$F$148,$AB154),"")&gt;IFERROR(INDEX(Parâmetros!$B$39:$B$48,MATCH($E154,Parâmetros!$A$39:$A$48,0)),99),IFERROR(INDEX(Cadastro!$F$5:$F$148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registro"),IF(AND($AB154&lt;&gt;$AB153,IFERROR(INDEX(Cadastro!$F$5:$F$148,$AB154),"")=""),"Indeterminado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1</v>
      </c>
      <c r="AA154" s="34">
        <f>IF(OR($L154&gt;0,$F154&gt;Parâmetros!$E$14),0,IF(OR($A154&lt;&gt;$A155,$F155&gt;Parâmetros!$E$14),1,N($AA155)+1))</f>
        <v>2</v>
      </c>
      <c r="AB154" s="31">
        <f>IFERROR(MATCH($A154&amp;"|"&amp;TEXT(_xlfn.MAXIFS(Cadastro!$E$5:$E$148,Cadastro!$A$5:$A$148,$A154,Cadastro!$E$5:$E$148,"&lt;="&amp;$F154),"yyyymmdd"),Cadastro!$I$5:$I$148,0),"")</f>
        <v>7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IFERROR(INDEX(Cadastro!$C$5:$C$148,$AB155),"NÃO INFORMADO")</f>
        <v>ELE</v>
      </c>
      <c r="D155" s="17" t="str">
        <f>IFERROR(INDEX(Cadastro!$D$5:$D$148,$AB155),"")</f>
        <v>B</v>
      </c>
      <c r="E155" s="17" t="str">
        <f>IFERROR(INDEX(Cadastro!$G$5:$G$148,$AB155),"")</f>
        <v>B</v>
      </c>
      <c r="F155" s="29">
        <v>46274</v>
      </c>
      <c r="G155" s="32" t="str">
        <f t="shared" si="24"/>
        <v>qua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25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'[Apontamento_Mes_Setembro Atualizado.xlsx]Base Diária'!$V$221folga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prevista pelo ciclo</v>
      </c>
      <c r="W155" s="34">
        <f>IF(OR(OR($D155="6x1",$D155="FF 6x1"),$D155="5x2"),"",IF($AB155&lt;&gt;$AB154,IF(IFERROR(INDEX(Cadastro!$F$5:$F$148,$AB155),"")="",IF($L155&gt;0,1,0),IF(IFERROR(INDEX(Cadastro!$F$5:$F$148,$AB155),"")&lt;=IFERROR(INDEX(Parâmetros!$B$39:$B$48,MATCH($E155,Parâmetros!$A$39:$A$48,0)),99),IFERROR(INDEX(Cadastro!$F$5:$F$148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0</v>
      </c>
      <c r="X155" s="34">
        <f>IF(OR(OR($D155="6x1",$D155="FF 6x1"),$D155="5x2"),"",IF($AB155&lt;&gt;$AB154,IF(IFERROR(INDEX(Cadastro!$F$5:$F$148,$AB155),"")="",0,IF(IFERROR(INDEX(Cadastro!$F$5:$F$148,$AB155),"")&gt;IFERROR(INDEX(Parâmetros!$B$39:$B$48,MATCH($E155,Parâmetros!$A$39:$A$48,0)),99),IFERROR(INDEX(Cadastro!$F$5:$F$148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1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registro"),IF(AND($AB155&lt;&gt;$AB154,IFERROR(INDEX(Cadastro!$F$5:$F$148,$AB155),"")=""),"Indeterminado (início da série)",IF($X155&gt;0,"Folga","Falta de registro"))))))))</f>
        <v>Folga</v>
      </c>
      <c r="Z155" s="34">
        <f>IF(OR($L155&gt;0,$F155&gt;Parâmetros!$E$14),0,IF($A155&lt;&gt;$A154,1,N($Z154)+1))</f>
        <v>2</v>
      </c>
      <c r="AA155" s="34">
        <f>IF(OR($L155&gt;0,$F155&gt;Parâmetros!$E$14),0,IF(OR($A155&lt;&gt;$A156,$F156&gt;Parâmetros!$E$14),1,N($AA156)+1))</f>
        <v>1</v>
      </c>
      <c r="AB155" s="31">
        <f>IFERROR(MATCH($A155&amp;"|"&amp;TEXT(_xlfn.MAXIFS(Cadastro!$E$5:$E$148,Cadastro!$A$5:$A$148,$A155,Cadastro!$E$5:$E$148,"&lt;="&amp;$F155),"yyyymmdd"),Cadastro!$I$5:$I$148,0),"")</f>
        <v>7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IFERROR(INDEX(Cadastro!$C$5:$C$148,$AB156),"NÃO INFORMADO")</f>
        <v>ELE</v>
      </c>
      <c r="D156" s="17" t="str">
        <f>IFERROR(INDEX(Cadastro!$D$5:$D$148,$AB156),"")</f>
        <v>B</v>
      </c>
      <c r="E156" s="17" t="str">
        <f>IFERROR(INDEX(Cadastro!$G$5:$G$148,$AB156),"")</f>
        <v>B</v>
      </c>
      <c r="F156" s="29">
        <v>46275</v>
      </c>
      <c r="G156" s="32" t="str">
        <f t="shared" si="24"/>
        <v>qui</v>
      </c>
      <c r="H156" s="31">
        <f>IF($L156=0,"",_xlfn.MINIFS(Dados!$Q:$Q,Dados!$A:$A,$A156,Dados!$S:$S,$F156))</f>
        <v>935</v>
      </c>
      <c r="I156" s="31">
        <f>IF($H156="","",_xlfn.MAXIFS(Dados!$R:$R,Dados!$A:$A,$A156,Dados!$S:$S,$F156))</f>
        <v>1410</v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6.8199999999999994</v>
      </c>
      <c r="M156" s="30">
        <f>IFERROR(INDEX(Parâmetros!$E$6:$E$11,MATCH($K156,Parâmetros!$A$6:$A$11,0)),"")</f>
        <v>7.67</v>
      </c>
      <c r="N156" s="33">
        <f t="shared" si="25"/>
        <v>0.88917861799217723</v>
      </c>
      <c r="O156" s="33">
        <f>Parâmetros!$E$13</f>
        <v>0.8</v>
      </c>
      <c r="P156" s="32" t="str">
        <f>IF(OR($M156="",$F156&gt;Parâmetros!$E$14),"Não","Sim")</f>
        <v>Sim</v>
      </c>
      <c r="Q156" s="32" t="str">
        <f t="shared" si="26"/>
        <v>Sim</v>
      </c>
      <c r="R156" s="32" t="str">
        <f t="shared" si="27"/>
        <v>Sim</v>
      </c>
      <c r="S156" s="30">
        <f t="shared" si="28"/>
        <v>0</v>
      </c>
      <c r="T156" s="32" t="str">
        <f>IF($Q156&lt;&gt;"Sim","",IF($N156&gt;Parâmetros!$E$15,"Sim","Não"))</f>
        <v>Não</v>
      </c>
      <c r="U156" s="17" t="str">
        <f t="shared" si="29"/>
        <v>Na meta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'[Apontamento_Mes_Setembro Atualizado.xlsx]Base Diária'!$V$221folga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Evidência confirma cadastro</v>
      </c>
      <c r="W156" s="34">
        <f>IF(OR(OR($D156="6x1",$D156="FF 6x1"),$D156="5x2"),"",IF($AB156&lt;&gt;$AB155,IF(IFERROR(INDEX(Cadastro!$F$5:$F$148,$AB156),"")="",IF($L156&gt;0,1,0),IF(IFERROR(INDEX(Cadastro!$F$5:$F$148,$AB156),"")&lt;=IFERROR(INDEX(Parâmetros!$B$39:$B$48,MATCH($E156,Parâmetros!$A$39:$A$48,0)),99),IFERROR(INDEX(Cadastro!$F$5:$F$148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1</v>
      </c>
      <c r="X156" s="34">
        <f>IF(OR(OR($D156="6x1",$D156="FF 6x1"),$D156="5x2"),"",IF($AB156&lt;&gt;$AB155,IF(IFERROR(INDEX(Cadastro!$F$5:$F$148,$AB156),"")="",0,IF(IFERROR(INDEX(Cadastro!$F$5:$F$148,$AB156),"")&gt;IFERROR(INDEX(Parâmetros!$B$39:$B$48,MATCH($E156,Parâmetros!$A$39:$A$48,0)),99),IFERROR(INDEX(Cadastro!$F$5:$F$148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registro"),IF(AND($AB156&lt;&gt;$AB155,IFERROR(INDEX(Cadastro!$F$5:$F$148,$AB156),"")=""),"Indeterminado (início da série)",IF($X156&gt;0,"Folga","Falta de registro"))))))))</f>
        <v>Trabalhado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IFERROR(MATCH($A156&amp;"|"&amp;TEXT(_xlfn.MAXIFS(Cadastro!$E$5:$E$148,Cadastro!$A$5:$A$148,$A156,Cadastro!$E$5:$E$148,"&lt;="&amp;$F156),"yyyymmdd"),Cadastro!$I$5:$I$148,0),"")</f>
        <v>7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>
        <v>54161</v>
      </c>
      <c r="B157" s="17" t="s">
        <v>161</v>
      </c>
      <c r="C157" s="17" t="str">
        <f>IFERROR(INDEX(Cadastro!$C$5:$C$148,$AB157),"NÃO INFORMADO")</f>
        <v>ELE</v>
      </c>
      <c r="D157" s="17" t="str">
        <f>IFERROR(INDEX(Cadastro!$D$5:$D$148,$AB157),"")</f>
        <v>B</v>
      </c>
      <c r="E157" s="17" t="str">
        <f>IFERROR(INDEX(Cadastro!$G$5:$G$148,$AB157),"")</f>
        <v>B</v>
      </c>
      <c r="F157" s="29">
        <v>46276</v>
      </c>
      <c r="G157" s="32" t="str">
        <f t="shared" si="24"/>
        <v>sex</v>
      </c>
      <c r="H157" s="31">
        <f>IF($L157=0,"",_xlfn.MINIFS(Dados!$Q:$Q,Dados!$A:$A,$A157,Dados!$S:$S,$F157))</f>
        <v>935</v>
      </c>
      <c r="I157" s="31">
        <f>IF($H157="","",_xlfn.MAXIFS(Dados!$R:$R,Dados!$A:$A,$A157,Dados!$S:$S,$F157))</f>
        <v>1410</v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B</v>
      </c>
      <c r="L157" s="30">
        <f>SUMIFS(Dados!$E:$E,Dados!$A:$A,$A157,Dados!$S:$S,$F157)</f>
        <v>6.77</v>
      </c>
      <c r="M157" s="30">
        <f>IFERROR(INDEX(Parâmetros!$E$6:$E$11,MATCH($K157,Parâmetros!$A$6:$A$11,0)),"")</f>
        <v>7.67</v>
      </c>
      <c r="N157" s="33">
        <f t="shared" si="25"/>
        <v>0.8826597131681877</v>
      </c>
      <c r="O157" s="33">
        <f>Parâmetros!$E$13</f>
        <v>0.8</v>
      </c>
      <c r="P157" s="32" t="str">
        <f>IF(OR($M157="",$F157&gt;Parâmetros!$E$14),"Não","Sim")</f>
        <v>Sim</v>
      </c>
      <c r="Q157" s="32" t="str">
        <f t="shared" si="26"/>
        <v>Sim</v>
      </c>
      <c r="R157" s="32" t="str">
        <f t="shared" si="27"/>
        <v>Sim</v>
      </c>
      <c r="S157" s="30">
        <f t="shared" si="28"/>
        <v>0</v>
      </c>
      <c r="T157" s="32" t="str">
        <f>IF($Q157&lt;&gt;"Sim","",IF($N157&gt;Parâmetros!$E$15,"Sim","Não"))</f>
        <v>Não</v>
      </c>
      <c r="U157" s="17" t="str">
        <f t="shared" si="29"/>
        <v>Na meta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'[Apontamento_Mes_Setembro Atualizado.xlsx]Base Diária'!$V$221folga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Evidência confirma cadastro</v>
      </c>
      <c r="W157" s="34">
        <f>IF(OR(OR($D157="6x1",$D157="FF 6x1"),$D157="5x2"),"",IF($AB157&lt;&gt;$AB156,IF(IFERROR(INDEX(Cadastro!$F$5:$F$148,$AB157),"")="",IF($L157&gt;0,1,0),IF(IFERROR(INDEX(Cadastro!$F$5:$F$148,$AB157),"")&lt;=IFERROR(INDEX(Parâmetros!$B$39:$B$48,MATCH($E157,Parâmetros!$A$39:$A$48,0)),99),IFERROR(INDEX(Cadastro!$F$5:$F$148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>2</v>
      </c>
      <c r="X157" s="34">
        <f>IF(OR(OR($D157="6x1",$D157="FF 6x1"),$D157="5x2"),"",IF($AB157&lt;&gt;$AB156,IF(IFERROR(INDEX(Cadastro!$F$5:$F$148,$AB157),"")="",0,IF(IFERROR(INDEX(Cadastro!$F$5:$F$148,$AB157),"")&gt;IFERROR(INDEX(Parâmetros!$B$39:$B$48,MATCH($E157,Parâmetros!$A$39:$A$48,0)),99),IFERROR(INDEX(Cadastro!$F$5:$F$148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>0</v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registro"),IF(AND($AB157&lt;&gt;$AB156,IFERROR(INDEX(Cadastro!$F$5:$F$148,$AB157),"")=""),"Indeterminado (início da série)",IF($X157&gt;0,"Folga","Falta de registro"))))))))</f>
        <v>Trabalhado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IFERROR(MATCH($A157&amp;"|"&amp;TEXT(_xlfn.MAXIFS(Cadastro!$E$5:$E$148,Cadastro!$A$5:$A$148,$A157,Cadastro!$E$5:$E$148,"&lt;="&amp;$F157),"yyyymmdd"),Cadastro!$I$5:$I$148,0),"")</f>
        <v>7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hidden="1" customHeight="1" x14ac:dyDescent="0.25">
      <c r="A158" s="31">
        <v>54161</v>
      </c>
      <c r="B158" s="17" t="s">
        <v>161</v>
      </c>
      <c r="C158" s="17" t="str">
        <f>IFERROR(INDEX(Cadastro!$C$5:$C$148,$AB158),"NÃO INFORMADO")</f>
        <v>ELE</v>
      </c>
      <c r="D158" s="17" t="str">
        <f>IFERROR(INDEX(Cadastro!$D$5:$D$148,$AB158),"")</f>
        <v>B</v>
      </c>
      <c r="E158" s="17" t="str">
        <f>IFERROR(INDEX(Cadastro!$G$5:$G$148,$AB158),"")</f>
        <v>B</v>
      </c>
      <c r="F158" s="29">
        <v>46277</v>
      </c>
      <c r="G158" s="32" t="str">
        <f t="shared" si="24"/>
        <v>sáb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B</v>
      </c>
      <c r="L158" s="30">
        <f>SUMIFS(Dados!$E:$E,Dados!$A:$A,$A158,Dados!$S:$S,$F158)</f>
        <v>0</v>
      </c>
      <c r="M158" s="30">
        <f>IFERROR(INDEX(Parâmetros!$E$6:$E$11,MATCH($K158,Parâmetros!$A$6:$A$11,0)),"")</f>
        <v>7.67</v>
      </c>
      <c r="N158" s="33">
        <f t="shared" si="25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26"/>
        <v/>
      </c>
      <c r="R158" s="32" t="str">
        <f t="shared" si="27"/>
        <v/>
      </c>
      <c r="S158" s="30" t="str">
        <f t="shared" si="28"/>
        <v/>
      </c>
      <c r="T158" s="32" t="str">
        <f>IF($Q158&lt;&gt;"Sim","",IF($N158&gt;Parâmetros!$E$15,"Sim","Não"))</f>
        <v/>
      </c>
      <c r="U158" s="17" t="str">
        <f t="shared" si="29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'[Apontamento_Mes_Setembro Atualizado.xlsx]Base Diária'!$V$221folga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3 de 5 do ciclo</v>
      </c>
      <c r="W158" s="34">
        <f>IF(OR(OR($D158="6x1",$D158="FF 6x1"),$D158="5x2"),"",IF($AB158&lt;&gt;$AB157,IF(IFERROR(INDEX(Cadastro!$F$5:$F$148,$AB158),"")="",IF($L158&gt;0,1,0),IF(IFERROR(INDEX(Cadastro!$F$5:$F$148,$AB158),"")&lt;=IFERROR(INDEX(Parâmetros!$B$39:$B$48,MATCH($E158,Parâmetros!$A$39:$A$48,0)),99),IFERROR(INDEX(Cadastro!$F$5:$F$148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>3</v>
      </c>
      <c r="X158" s="34">
        <f>IF(OR(OR($D158="6x1",$D158="FF 6x1"),$D158="5x2"),"",IF($AB158&lt;&gt;$AB157,IF(IFERROR(INDEX(Cadastro!$F$5:$F$148,$AB158),"")="",0,IF(IFERROR(INDEX(Cadastro!$F$5:$F$148,$AB158),"")&gt;IFERROR(INDEX(Parâmetros!$B$39:$B$48,MATCH($E158,Parâmetros!$A$39:$A$48,0)),99),IFERROR(INDEX(Cadastro!$F$5:$F$148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>0</v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registro"),IF(AND($AB158&lt;&gt;$AB157,IFERROR(INDEX(Cadastro!$F$5:$F$148,$AB158),"")=""),"Indeterminado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IFERROR(MATCH($A158&amp;"|"&amp;TEXT(_xlfn.MAXIFS(Cadastro!$E$5:$E$148,Cadastro!$A$5:$A$148,$A158,Cadastro!$E$5:$E$148,"&lt;="&amp;$F158),"yyyymmdd"),Cadastro!$I$5:$I$148,0),"")</f>
        <v>7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hidden="1" customHeight="1" x14ac:dyDescent="0.25">
      <c r="A159" s="31">
        <v>54161</v>
      </c>
      <c r="B159" s="17" t="s">
        <v>161</v>
      </c>
      <c r="C159" s="17" t="str">
        <f>IFERROR(INDEX(Cadastro!$C$5:$C$148,$AB159),"NÃO INFORMADO")</f>
        <v>ELE</v>
      </c>
      <c r="D159" s="17" t="str">
        <f>IFERROR(INDEX(Cadastro!$D$5:$D$148,$AB159),"")</f>
        <v>B</v>
      </c>
      <c r="E159" s="17" t="str">
        <f>IFERROR(INDEX(Cadastro!$G$5:$G$148,$AB159),"")</f>
        <v>B</v>
      </c>
      <c r="F159" s="29">
        <v>46278</v>
      </c>
      <c r="G159" s="32" t="str">
        <f t="shared" si="24"/>
        <v>dom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0</v>
      </c>
      <c r="M159" s="30">
        <f>IFERROR(INDEX(Parâmetros!$E$6:$E$11,MATCH($K159,Parâmetros!$A$6:$A$11,0)),"")</f>
        <v>7.67</v>
      </c>
      <c r="N159" s="33">
        <f t="shared" si="25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26"/>
        <v/>
      </c>
      <c r="R159" s="32" t="str">
        <f t="shared" si="27"/>
        <v/>
      </c>
      <c r="S159" s="30" t="str">
        <f t="shared" si="28"/>
        <v/>
      </c>
      <c r="T159" s="32" t="str">
        <f>IF($Q159&lt;&gt;"Sim","",IF($N159&gt;Parâmetros!$E$15,"Sim","Não"))</f>
        <v/>
      </c>
      <c r="U159" s="17" t="str">
        <f t="shared" si="29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'[Apontamento_Mes_Setembro Atualizado.xlsx]Base Diária'!$V$221folga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4 de 5 do ciclo</v>
      </c>
      <c r="W159" s="34">
        <f>IF(OR(OR($D159="6x1",$D159="FF 6x1"),$D159="5x2"),"",IF($AB159&lt;&gt;$AB158,IF(IFERROR(INDEX(Cadastro!$F$5:$F$148,$AB159),"")="",IF($L159&gt;0,1,0),IF(IFERROR(INDEX(Cadastro!$F$5:$F$148,$AB159),"")&lt;=IFERROR(INDEX(Parâmetros!$B$39:$B$48,MATCH($E159,Parâmetros!$A$39:$A$48,0)),99),IFERROR(INDEX(Cadastro!$F$5:$F$148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$148,$AB159),"")="",0,IF(IFERROR(INDEX(Cadastro!$F$5:$F$148,$AB159),"")&gt;IFERROR(INDEX(Parâmetros!$B$39:$B$48,MATCH($E159,Parâmetros!$A$39:$A$48,0)),99),IFERROR(INDEX(Cadastro!$F$5:$F$148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registro"),IF(AND($AB159&lt;&gt;$AB158,IFERROR(INDEX(Cadastro!$F$5:$F$148,$AB159),"")=""),"Indeterminado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IFERROR(MATCH($A159&amp;"|"&amp;TEXT(_xlfn.MAXIFS(Cadastro!$E$5:$E$148,Cadastro!$A$5:$A$148,$A159,Cadastro!$E$5:$E$148,"&lt;="&amp;$F159),"yyyymmdd"),Cadastro!$I$5:$I$148,0),"")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54161</v>
      </c>
      <c r="B160" s="17" t="s">
        <v>161</v>
      </c>
      <c r="C160" s="17" t="str">
        <f>IFERROR(INDEX(Cadastro!$C$5:$C$148,$AB160),"NÃO INFORMADO")</f>
        <v>ELE</v>
      </c>
      <c r="D160" s="17" t="str">
        <f>IFERROR(INDEX(Cadastro!$D$5:$D$148,$AB160),"")</f>
        <v>B</v>
      </c>
      <c r="E160" s="17" t="str">
        <f>IFERROR(INDEX(Cadastro!$G$5:$G$148,$AB160),"")</f>
        <v>B</v>
      </c>
      <c r="F160" s="29">
        <v>46279</v>
      </c>
      <c r="G160" s="32" t="str">
        <f t="shared" si="24"/>
        <v>seg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0</v>
      </c>
      <c r="M160" s="30">
        <f>IFERROR(INDEX(Parâmetros!$E$6:$E$11,MATCH($K160,Parâmetros!$A$6:$A$11,0)),"")</f>
        <v>7.67</v>
      </c>
      <c r="N160" s="33">
        <f t="shared" si="25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26"/>
        <v/>
      </c>
      <c r="R160" s="32" t="str">
        <f t="shared" si="27"/>
        <v/>
      </c>
      <c r="S160" s="30" t="str">
        <f t="shared" si="28"/>
        <v/>
      </c>
      <c r="T160" s="32" t="str">
        <f>IF($Q160&lt;&gt;"Sim","",IF($N160&gt;Parâmetros!$E$15,"Sim","Não"))</f>
        <v/>
      </c>
      <c r="U160" s="17" t="str">
        <f t="shared" si="29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'[Apontamento_Mes_Setembro Atualizado.xlsx]Base Diária'!$V$221folga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5 de 5 do ciclo</v>
      </c>
      <c r="W160" s="34">
        <f>IF(OR(OR($D160="6x1",$D160="FF 6x1"),$D160="5x2"),"",IF($AB160&lt;&gt;$AB159,IF(IFERROR(INDEX(Cadastro!$F$5:$F$148,$AB160),"")="",IF($L160&gt;0,1,0),IF(IFERROR(INDEX(Cadastro!$F$5:$F$148,$AB160),"")&lt;=IFERROR(INDEX(Parâmetros!$B$39:$B$48,MATCH($E160,Parâmetros!$A$39:$A$48,0)),99),IFERROR(INDEX(Cadastro!$F$5:$F$148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$148,$AB160),"")="",0,IF(IFERROR(INDEX(Cadastro!$F$5:$F$148,$AB160),"")&gt;IFERROR(INDEX(Parâmetros!$B$39:$B$48,MATCH($E160,Parâmetros!$A$39:$A$48,0)),99),IFERROR(INDEX(Cadastro!$F$5:$F$148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registro"),IF(AND($AB160&lt;&gt;$AB159,IFERROR(INDEX(Cadastro!$F$5:$F$148,$AB160),"")=""),"Indeterminado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IFERROR(MATCH($A160&amp;"|"&amp;TEXT(_xlfn.MAXIFS(Cadastro!$E$5:$E$148,Cadastro!$A$5:$A$148,$A160,Cadastro!$E$5:$E$148,"&lt;="&amp;$F160),"yyyymmdd"),Cadastro!$I$5:$I$148,0),"")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54161</v>
      </c>
      <c r="B161" s="17" t="s">
        <v>161</v>
      </c>
      <c r="C161" s="17" t="str">
        <f>IFERROR(INDEX(Cadastro!$C$5:$C$148,$AB161),"NÃO INFORMADO")</f>
        <v>ELE</v>
      </c>
      <c r="D161" s="17" t="str">
        <f>IFERROR(INDEX(Cadastro!$D$5:$D$148,$AB161),"")</f>
        <v>B</v>
      </c>
      <c r="E161" s="17" t="str">
        <f>IFERROR(INDEX(Cadastro!$G$5:$G$148,$AB161),"")</f>
        <v>B</v>
      </c>
      <c r="F161" s="29">
        <v>46280</v>
      </c>
      <c r="G161" s="32" t="str">
        <f t="shared" si="24"/>
        <v>ter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25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26"/>
        <v/>
      </c>
      <c r="R161" s="32" t="str">
        <f t="shared" si="27"/>
        <v/>
      </c>
      <c r="S161" s="30" t="str">
        <f t="shared" si="28"/>
        <v/>
      </c>
      <c r="T161" s="32" t="str">
        <f>IF($Q161&lt;&gt;"Sim","",IF($N161&gt;Parâmetros!$E$15,"Sim","Não"))</f>
        <v/>
      </c>
      <c r="U161" s="17" t="str">
        <f t="shared" si="29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'[Apontamento_Mes_Setembro Atualizado.xlsx]Base Diária'!$V$221folga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$148,$AB161),"")="",IF($L161&gt;0,1,0),IF(IFERROR(INDEX(Cadastro!$F$5:$F$148,$AB161),"")&lt;=IFERROR(INDEX(Parâmetros!$B$39:$B$48,MATCH($E161,Parâmetros!$A$39:$A$48,0)),99),IFERROR(INDEX(Cadastro!$F$5:$F$148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$148,$AB161),"")="",0,IF(IFERROR(INDEX(Cadastro!$F$5:$F$148,$AB161),"")&gt;IFERROR(INDEX(Parâmetros!$B$39:$B$48,MATCH($E161,Parâmetros!$A$39:$A$48,0)),99),IFERROR(INDEX(Cadastro!$F$5:$F$148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registro"),IF(AND($AB161&lt;&gt;$AB160,IFERROR(INDEX(Cadastro!$F$5:$F$148,$AB161),"")=""),"Indeterminado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IFERROR(MATCH($A161&amp;"|"&amp;TEXT(_xlfn.MAXIFS(Cadastro!$E$5:$E$148,Cadastro!$A$5:$A$148,$A161,Cadastro!$E$5:$E$148,"&lt;="&amp;$F161),"yyyymmdd"),Cadastro!$I$5:$I$148,0),"")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54161</v>
      </c>
      <c r="B162" s="17" t="s">
        <v>161</v>
      </c>
      <c r="C162" s="17" t="str">
        <f>IFERROR(INDEX(Cadastro!$C$5:$C$148,$AB162),"NÃO INFORMADO")</f>
        <v>ELE</v>
      </c>
      <c r="D162" s="17" t="str">
        <f>IFERROR(INDEX(Cadastro!$D$5:$D$148,$AB162),"")</f>
        <v>B</v>
      </c>
      <c r="E162" s="17" t="str">
        <f>IFERROR(INDEX(Cadastro!$G$5:$G$148,$AB162),"")</f>
        <v>B</v>
      </c>
      <c r="F162" s="29">
        <v>46281</v>
      </c>
      <c r="G162" s="32" t="str">
        <f t="shared" si="24"/>
        <v>qua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0</v>
      </c>
      <c r="M162" s="30">
        <f>IFERROR(INDEX(Parâmetros!$E$6:$E$11,MATCH($K162,Parâmetros!$A$6:$A$11,0)),"")</f>
        <v>7.67</v>
      </c>
      <c r="N162" s="33">
        <f t="shared" si="25"/>
        <v>0</v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26"/>
        <v/>
      </c>
      <c r="R162" s="32" t="str">
        <f t="shared" si="27"/>
        <v/>
      </c>
      <c r="S162" s="30" t="str">
        <f t="shared" si="28"/>
        <v/>
      </c>
      <c r="T162" s="32" t="str">
        <f>IF($Q162&lt;&gt;"Sim","",IF($N162&gt;Parâmetros!$E$15,"Sim","Não"))</f>
        <v/>
      </c>
      <c r="U162" s="17" t="str">
        <f t="shared" si="29"/>
        <v>Fora da apuração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'[Apontamento_Mes_Setembro Atualizado.xlsx]Base Diária'!$V$221folga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FALTA DE REGISTRO · dia 1 de 5 do ciclo</v>
      </c>
      <c r="W162" s="34">
        <f>IF(OR(OR($D162="6x1",$D162="FF 6x1"),$D162="5x2"),"",IF($AB162&lt;&gt;$AB161,IF(IFERROR(INDEX(Cadastro!$F$5:$F$148,$AB162),"")="",IF($L162&gt;0,1,0),IF(IFERROR(INDEX(Cadastro!$F$5:$F$148,$AB162),"")&lt;=IFERROR(INDEX(Parâmetros!$B$39:$B$48,MATCH($E162,Parâmetros!$A$39:$A$48,0)),99),IFERROR(INDEX(Cadastro!$F$5:$F$148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$148,$AB162),"")="",0,IF(IFERROR(INDEX(Cadastro!$F$5:$F$148,$AB162),"")&gt;IFERROR(INDEX(Parâmetros!$B$39:$B$48,MATCH($E162,Parâmetros!$A$39:$A$48,0)),99),IFERROR(INDEX(Cadastro!$F$5:$F$148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registro"),IF(AND($AB162&lt;&gt;$AB161,IFERROR(INDEX(Cadastro!$F$5:$F$148,$AB162),"")=""),"Indeterminado (início da série)",IF($X162&gt;0,"Folga","Falta de registro"))))))))</f>
        <v>Falta de registro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IFERROR(MATCH($A162&amp;"|"&amp;TEXT(_xlfn.MAXIFS(Cadastro!$E$5:$E$148,Cadastro!$A$5:$A$148,$A162,Cadastro!$E$5:$E$148,"&lt;="&amp;$F162),"yyyymmdd"),Cadastro!$I$5:$I$148,0),"")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54161</v>
      </c>
      <c r="B163" s="17" t="s">
        <v>161</v>
      </c>
      <c r="C163" s="17" t="str">
        <f>IFERROR(INDEX(Cadastro!$C$5:$C$148,$AB163),"NÃO INFORMADO")</f>
        <v>ELE</v>
      </c>
      <c r="D163" s="17" t="str">
        <f>IFERROR(INDEX(Cadastro!$D$5:$D$148,$AB163),"")</f>
        <v>B</v>
      </c>
      <c r="E163" s="17" t="str">
        <f>IFERROR(INDEX(Cadastro!$G$5:$G$148,$AB163),"")</f>
        <v>B</v>
      </c>
      <c r="F163" s="29">
        <v>46282</v>
      </c>
      <c r="G163" s="32" t="str">
        <f t="shared" si="24"/>
        <v>qui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0</v>
      </c>
      <c r="M163" s="30">
        <f>IFERROR(INDEX(Parâmetros!$E$6:$E$11,MATCH($K163,Parâmetros!$A$6:$A$11,0)),"")</f>
        <v>7.67</v>
      </c>
      <c r="N163" s="33">
        <f t="shared" si="25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26"/>
        <v/>
      </c>
      <c r="R163" s="32" t="str">
        <f t="shared" si="27"/>
        <v/>
      </c>
      <c r="S163" s="30" t="str">
        <f t="shared" si="28"/>
        <v/>
      </c>
      <c r="T163" s="32" t="str">
        <f>IF($Q163&lt;&gt;"Sim","",IF($N163&gt;Parâmetros!$E$15,"Sim","Não"))</f>
        <v/>
      </c>
      <c r="U163" s="17" t="str">
        <f t="shared" si="29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'[Apontamento_Mes_Setembro Atualizado.xlsx]Base Diária'!$V$221folga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2 de 5 do ciclo</v>
      </c>
      <c r="W163" s="34">
        <f>IF(OR(OR($D163="6x1",$D163="FF 6x1"),$D163="5x2"),"",IF($AB163&lt;&gt;$AB162,IF(IFERROR(INDEX(Cadastro!$F$5:$F$148,$AB163),"")="",IF($L163&gt;0,1,0),IF(IFERROR(INDEX(Cadastro!$F$5:$F$148,$AB163),"")&lt;=IFERROR(INDEX(Parâmetros!$B$39:$B$48,MATCH($E163,Parâmetros!$A$39:$A$48,0)),99),IFERROR(INDEX(Cadastro!$F$5:$F$148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$148,$AB163),"")="",0,IF(IFERROR(INDEX(Cadastro!$F$5:$F$148,$AB163),"")&gt;IFERROR(INDEX(Parâmetros!$B$39:$B$48,MATCH($E163,Parâmetros!$A$39:$A$48,0)),99),IFERROR(INDEX(Cadastro!$F$5:$F$148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registro"),IF(AND($AB163&lt;&gt;$AB162,IFERROR(INDEX(Cadastro!$F$5:$F$148,$AB163),"")=""),"Indeterminado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IFERROR(MATCH($A163&amp;"|"&amp;TEXT(_xlfn.MAXIFS(Cadastro!$E$5:$E$148,Cadastro!$A$5:$A$148,$A163,Cadastro!$E$5:$E$148,"&lt;="&amp;$F163),"yyyymmdd"),Cadastro!$I$5:$I$148,0),"")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54161</v>
      </c>
      <c r="B164" s="17" t="s">
        <v>161</v>
      </c>
      <c r="C164" s="17" t="str">
        <f>IFERROR(INDEX(Cadastro!$C$5:$C$148,$AB164),"NÃO INFORMADO")</f>
        <v>ELE</v>
      </c>
      <c r="D164" s="17" t="str">
        <f>IFERROR(INDEX(Cadastro!$D$5:$D$148,$AB164),"")</f>
        <v>B</v>
      </c>
      <c r="E164" s="17" t="str">
        <f>IFERROR(INDEX(Cadastro!$G$5:$G$148,$AB164),"")</f>
        <v>B</v>
      </c>
      <c r="F164" s="29">
        <v>46283</v>
      </c>
      <c r="G164" s="32" t="str">
        <f t="shared" si="24"/>
        <v>sex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0</v>
      </c>
      <c r="M164" s="30">
        <f>IFERROR(INDEX(Parâmetros!$E$6:$E$11,MATCH($K164,Parâmetros!$A$6:$A$11,0)),"")</f>
        <v>7.67</v>
      </c>
      <c r="N164" s="33">
        <f t="shared" si="25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26"/>
        <v/>
      </c>
      <c r="R164" s="32" t="str">
        <f t="shared" si="27"/>
        <v/>
      </c>
      <c r="S164" s="30" t="str">
        <f t="shared" si="28"/>
        <v/>
      </c>
      <c r="T164" s="32" t="str">
        <f>IF($Q164&lt;&gt;"Sim","",IF($N164&gt;Parâmetros!$E$15,"Sim","Não"))</f>
        <v/>
      </c>
      <c r="U164" s="17" t="str">
        <f t="shared" si="29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'[Apontamento_Mes_Setembro Atualizado.xlsx]Base Diária'!$V$221folga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3 de 5 do ciclo</v>
      </c>
      <c r="W164" s="34">
        <f>IF(OR(OR($D164="6x1",$D164="FF 6x1"),$D164="5x2"),"",IF($AB164&lt;&gt;$AB163,IF(IFERROR(INDEX(Cadastro!$F$5:$F$148,$AB164),"")="",IF($L164&gt;0,1,0),IF(IFERROR(INDEX(Cadastro!$F$5:$F$148,$AB164),"")&lt;=IFERROR(INDEX(Parâmetros!$B$39:$B$48,MATCH($E164,Parâmetros!$A$39:$A$48,0)),99),IFERROR(INDEX(Cadastro!$F$5:$F$148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$148,$AB164),"")="",0,IF(IFERROR(INDEX(Cadastro!$F$5:$F$148,$AB164),"")&gt;IFERROR(INDEX(Parâmetros!$B$39:$B$48,MATCH($E164,Parâmetros!$A$39:$A$48,0)),99),IFERROR(INDEX(Cadastro!$F$5:$F$148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registro"),IF(AND($AB164&lt;&gt;$AB163,IFERROR(INDEX(Cadastro!$F$5:$F$148,$AB164),"")=""),"Indeterminado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IFERROR(MATCH($A164&amp;"|"&amp;TEXT(_xlfn.MAXIFS(Cadastro!$E$5:$E$148,Cadastro!$A$5:$A$148,$A164,Cadastro!$E$5:$E$148,"&lt;="&amp;$F164),"yyyymmdd"),Cadastro!$I$5:$I$148,0),"")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54161</v>
      </c>
      <c r="B165" s="17" t="s">
        <v>161</v>
      </c>
      <c r="C165" s="17" t="str">
        <f>IFERROR(INDEX(Cadastro!$C$5:$C$148,$AB165),"NÃO INFORMADO")</f>
        <v>ELE</v>
      </c>
      <c r="D165" s="17" t="str">
        <f>IFERROR(INDEX(Cadastro!$D$5:$D$148,$AB165),"")</f>
        <v>B</v>
      </c>
      <c r="E165" s="17" t="str">
        <f>IFERROR(INDEX(Cadastro!$G$5:$G$148,$AB165),"")</f>
        <v>B</v>
      </c>
      <c r="F165" s="29">
        <v>46284</v>
      </c>
      <c r="G165" s="32" t="str">
        <f t="shared" si="24"/>
        <v>sáb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0</v>
      </c>
      <c r="M165" s="30">
        <f>IFERROR(INDEX(Parâmetros!$E$6:$E$11,MATCH($K165,Parâmetros!$A$6:$A$11,0)),"")</f>
        <v>7.67</v>
      </c>
      <c r="N165" s="33">
        <f t="shared" si="25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26"/>
        <v/>
      </c>
      <c r="R165" s="32" t="str">
        <f t="shared" si="27"/>
        <v/>
      </c>
      <c r="S165" s="30" t="str">
        <f t="shared" si="28"/>
        <v/>
      </c>
      <c r="T165" s="32" t="str">
        <f>IF($Q165&lt;&gt;"Sim","",IF($N165&gt;Parâmetros!$E$15,"Sim","Não"))</f>
        <v/>
      </c>
      <c r="U165" s="17" t="str">
        <f t="shared" si="29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'[Apontamento_Mes_Setembro Atualizado.xlsx]Base Diária'!$V$221folga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4 de 5 do ciclo</v>
      </c>
      <c r="W165" s="34">
        <f>IF(OR(OR($D165="6x1",$D165="FF 6x1"),$D165="5x2"),"",IF($AB165&lt;&gt;$AB164,IF(IFERROR(INDEX(Cadastro!$F$5:$F$148,$AB165),"")="",IF($L165&gt;0,1,0),IF(IFERROR(INDEX(Cadastro!$F$5:$F$148,$AB165),"")&lt;=IFERROR(INDEX(Parâmetros!$B$39:$B$48,MATCH($E165,Parâmetros!$A$39:$A$48,0)),99),IFERROR(INDEX(Cadastro!$F$5:$F$148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$148,$AB165),"")="",0,IF(IFERROR(INDEX(Cadastro!$F$5:$F$148,$AB165),"")&gt;IFERROR(INDEX(Parâmetros!$B$39:$B$48,MATCH($E165,Parâmetros!$A$39:$A$48,0)),99),IFERROR(INDEX(Cadastro!$F$5:$F$148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registro"),IF(AND($AB165&lt;&gt;$AB164,IFERROR(INDEX(Cadastro!$F$5:$F$148,$AB165),"")=""),"Indeterminado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IFERROR(MATCH($A165&amp;"|"&amp;TEXT(_xlfn.MAXIFS(Cadastro!$E$5:$E$148,Cadastro!$A$5:$A$148,$A165,Cadastro!$E$5:$E$148,"&lt;="&amp;$F165),"yyyymmdd"),Cadastro!$I$5:$I$148,0),"")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54161</v>
      </c>
      <c r="B166" s="17" t="s">
        <v>161</v>
      </c>
      <c r="C166" s="17" t="str">
        <f>IFERROR(INDEX(Cadastro!$C$5:$C$148,$AB166),"NÃO INFORMADO")</f>
        <v>ELE</v>
      </c>
      <c r="D166" s="17" t="str">
        <f>IFERROR(INDEX(Cadastro!$D$5:$D$148,$AB166),"")</f>
        <v>B</v>
      </c>
      <c r="E166" s="17" t="str">
        <f>IFERROR(INDEX(Cadastro!$G$5:$G$148,$AB166),"")</f>
        <v>B</v>
      </c>
      <c r="F166" s="29">
        <v>46285</v>
      </c>
      <c r="G166" s="32" t="str">
        <f t="shared" si="24"/>
        <v>dom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0</v>
      </c>
      <c r="M166" s="30">
        <f>IFERROR(INDEX(Parâmetros!$E$6:$E$11,MATCH($K166,Parâmetros!$A$6:$A$11,0)),"")</f>
        <v>7.67</v>
      </c>
      <c r="N166" s="33">
        <f t="shared" si="25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26"/>
        <v/>
      </c>
      <c r="R166" s="32" t="str">
        <f t="shared" si="27"/>
        <v/>
      </c>
      <c r="S166" s="30" t="str">
        <f t="shared" si="28"/>
        <v/>
      </c>
      <c r="T166" s="32" t="str">
        <f>IF($Q166&lt;&gt;"Sim","",IF($N166&gt;Parâmetros!$E$15,"Sim","Não"))</f>
        <v/>
      </c>
      <c r="U166" s="17" t="str">
        <f t="shared" si="29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'[Apontamento_Mes_Setembro Atualizado.xlsx]Base Diária'!$V$221folga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5 de 5 do ciclo</v>
      </c>
      <c r="W166" s="34">
        <f>IF(OR(OR($D166="6x1",$D166="FF 6x1"),$D166="5x2"),"",IF($AB166&lt;&gt;$AB165,IF(IFERROR(INDEX(Cadastro!$F$5:$F$148,$AB166),"")="",IF($L166&gt;0,1,0),IF(IFERROR(INDEX(Cadastro!$F$5:$F$148,$AB166),"")&lt;=IFERROR(INDEX(Parâmetros!$B$39:$B$48,MATCH($E166,Parâmetros!$A$39:$A$48,0)),99),IFERROR(INDEX(Cadastro!$F$5:$F$148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$148,$AB166),"")="",0,IF(IFERROR(INDEX(Cadastro!$F$5:$F$148,$AB166),"")&gt;IFERROR(INDEX(Parâmetros!$B$39:$B$48,MATCH($E166,Parâmetros!$A$39:$A$48,0)),99),IFERROR(INDEX(Cadastro!$F$5:$F$148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registro"),IF(AND($AB166&lt;&gt;$AB165,IFERROR(INDEX(Cadastro!$F$5:$F$148,$AB166),"")=""),"Indeterminado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IFERROR(MATCH($A166&amp;"|"&amp;TEXT(_xlfn.MAXIFS(Cadastro!$E$5:$E$148,Cadastro!$A$5:$A$148,$A166,Cadastro!$E$5:$E$148,"&lt;="&amp;$F166),"yyyymmdd"),Cadastro!$I$5:$I$148,0),"")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54161</v>
      </c>
      <c r="B167" s="17" t="s">
        <v>161</v>
      </c>
      <c r="C167" s="17" t="str">
        <f>IFERROR(INDEX(Cadastro!$C$5:$C$148,$AB167),"NÃO INFORMADO")</f>
        <v>ELE</v>
      </c>
      <c r="D167" s="17" t="str">
        <f>IFERROR(INDEX(Cadastro!$D$5:$D$148,$AB167),"")</f>
        <v>B</v>
      </c>
      <c r="E167" s="17" t="str">
        <f>IFERROR(INDEX(Cadastro!$G$5:$G$148,$AB167),"")</f>
        <v>B</v>
      </c>
      <c r="F167" s="29">
        <v>46286</v>
      </c>
      <c r="G167" s="32" t="str">
        <f t="shared" si="24"/>
        <v>seg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25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26"/>
        <v/>
      </c>
      <c r="R167" s="32" t="str">
        <f t="shared" si="27"/>
        <v/>
      </c>
      <c r="S167" s="30" t="str">
        <f t="shared" si="28"/>
        <v/>
      </c>
      <c r="T167" s="32" t="str">
        <f>IF($Q167&lt;&gt;"Sim","",IF($N167&gt;Parâmetros!$E$15,"Sim","Não"))</f>
        <v/>
      </c>
      <c r="U167" s="17" t="str">
        <f t="shared" si="29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'[Apontamento_Mes_Setembro Atualizado.xlsx]Base Diária'!$V$221folga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$148,$AB167),"")="",IF($L167&gt;0,1,0),IF(IFERROR(INDEX(Cadastro!$F$5:$F$148,$AB167),"")&lt;=IFERROR(INDEX(Parâmetros!$B$39:$B$48,MATCH($E167,Parâmetros!$A$39:$A$48,0)),99),IFERROR(INDEX(Cadastro!$F$5:$F$148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$148,$AB167),"")="",0,IF(IFERROR(INDEX(Cadastro!$F$5:$F$148,$AB167),"")&gt;IFERROR(INDEX(Parâmetros!$B$39:$B$48,MATCH($E167,Parâmetros!$A$39:$A$48,0)),99),IFERROR(INDEX(Cadastro!$F$5:$F$148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registro"),IF(AND($AB167&lt;&gt;$AB166,IFERROR(INDEX(Cadastro!$F$5:$F$148,$AB167),"")=""),"Indeterminado (início da série)",IF($X167&gt;0,"Folga","Falta de registro"))))))))</f>
        <v>Folga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IFERROR(MATCH($A167&amp;"|"&amp;TEXT(_xlfn.MAXIFS(Cadastro!$E$5:$E$148,Cadastro!$A$5:$A$148,$A167,Cadastro!$E$5:$E$148,"&lt;="&amp;$F167),"yyyymmdd"),Cadastro!$I$5:$I$148,0),"")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54161</v>
      </c>
      <c r="B168" s="17" t="s">
        <v>161</v>
      </c>
      <c r="C168" s="17" t="str">
        <f>IFERROR(INDEX(Cadastro!$C$5:$C$148,$AB168),"NÃO INFORMADO")</f>
        <v>ELE</v>
      </c>
      <c r="D168" s="17" t="str">
        <f>IFERROR(INDEX(Cadastro!$D$5:$D$148,$AB168),"")</f>
        <v>B</v>
      </c>
      <c r="E168" s="17" t="str">
        <f>IFERROR(INDEX(Cadastro!$G$5:$G$148,$AB168),"")</f>
        <v>B</v>
      </c>
      <c r="F168" s="29">
        <v>46287</v>
      </c>
      <c r="G168" s="32" t="str">
        <f t="shared" si="24"/>
        <v>ter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0</v>
      </c>
      <c r="M168" s="30">
        <f>IFERROR(INDEX(Parâmetros!$E$6:$E$11,MATCH($K168,Parâmetros!$A$6:$A$11,0)),"")</f>
        <v>7.67</v>
      </c>
      <c r="N168" s="33">
        <f t="shared" si="25"/>
        <v>0</v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26"/>
        <v/>
      </c>
      <c r="R168" s="32" t="str">
        <f t="shared" si="27"/>
        <v/>
      </c>
      <c r="S168" s="30" t="str">
        <f t="shared" si="28"/>
        <v/>
      </c>
      <c r="T168" s="32" t="str">
        <f>IF($Q168&lt;&gt;"Sim","",IF($N168&gt;Parâmetros!$E$15,"Sim","Não"))</f>
        <v/>
      </c>
      <c r="U168" s="17" t="str">
        <f t="shared" si="29"/>
        <v>Fora da apuração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'[Apontamento_Mes_Setembro Atualizado.xlsx]Base Diária'!$V$221folga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FALTA DE REGISTRO · dia 1 de 5 do ciclo</v>
      </c>
      <c r="W168" s="34">
        <f>IF(OR(OR($D168="6x1",$D168="FF 6x1"),$D168="5x2"),"",IF($AB168&lt;&gt;$AB167,IF(IFERROR(INDEX(Cadastro!$F$5:$F$148,$AB168),"")="",IF($L168&gt;0,1,0),IF(IFERROR(INDEX(Cadastro!$F$5:$F$148,$AB168),"")&lt;=IFERROR(INDEX(Parâmetros!$B$39:$B$48,MATCH($E168,Parâmetros!$A$39:$A$48,0)),99),IFERROR(INDEX(Cadastro!$F$5:$F$148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$148,$AB168),"")="",0,IF(IFERROR(INDEX(Cadastro!$F$5:$F$148,$AB168),"")&gt;IFERROR(INDEX(Parâmetros!$B$39:$B$48,MATCH($E168,Parâmetros!$A$39:$A$48,0)),99),IFERROR(INDEX(Cadastro!$F$5:$F$148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registro"),IF(AND($AB168&lt;&gt;$AB167,IFERROR(INDEX(Cadastro!$F$5:$F$148,$AB168),"")=""),"Indeterminado (início da série)",IF($X168&gt;0,"Folga","Falta de registro"))))))))</f>
        <v>Falta de registro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IFERROR(MATCH($A168&amp;"|"&amp;TEXT(_xlfn.MAXIFS(Cadastro!$E$5:$E$148,Cadastro!$A$5:$A$148,$A168,Cadastro!$E$5:$E$148,"&lt;="&amp;$F168),"yyyymmdd"),Cadastro!$I$5:$I$148,0),"")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54161</v>
      </c>
      <c r="B169" s="17" t="s">
        <v>161</v>
      </c>
      <c r="C169" s="17" t="str">
        <f>IFERROR(INDEX(Cadastro!$C$5:$C$148,$AB169),"NÃO INFORMADO")</f>
        <v>ELE</v>
      </c>
      <c r="D169" s="17" t="str">
        <f>IFERROR(INDEX(Cadastro!$D$5:$D$148,$AB169),"")</f>
        <v>B</v>
      </c>
      <c r="E169" s="17" t="str">
        <f>IFERROR(INDEX(Cadastro!$G$5:$G$148,$AB169),"")</f>
        <v>B</v>
      </c>
      <c r="F169" s="29">
        <v>46288</v>
      </c>
      <c r="G169" s="32" t="str">
        <f t="shared" si="24"/>
        <v>qua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0</v>
      </c>
      <c r="M169" s="30">
        <f>IFERROR(INDEX(Parâmetros!$E$6:$E$11,MATCH($K169,Parâmetros!$A$6:$A$11,0)),"")</f>
        <v>7.67</v>
      </c>
      <c r="N169" s="33">
        <f t="shared" si="25"/>
        <v>0</v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26"/>
        <v/>
      </c>
      <c r="R169" s="32" t="str">
        <f t="shared" si="27"/>
        <v/>
      </c>
      <c r="S169" s="30" t="str">
        <f t="shared" si="28"/>
        <v/>
      </c>
      <c r="T169" s="32" t="str">
        <f>IF($Q169&lt;&gt;"Sim","",IF($N169&gt;Parâmetros!$E$15,"Sim","Não"))</f>
        <v/>
      </c>
      <c r="U169" s="17" t="str">
        <f t="shared" si="29"/>
        <v>Fora da apuração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'[Apontamento_Mes_Setembro Atualizado.xlsx]Base Diária'!$V$221folga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FALTA DE REGISTRO · dia 2 de 5 do ciclo</v>
      </c>
      <c r="W169" s="34">
        <f>IF(OR(OR($D169="6x1",$D169="FF 6x1"),$D169="5x2"),"",IF($AB169&lt;&gt;$AB168,IF(IFERROR(INDEX(Cadastro!$F$5:$F$148,$AB169),"")="",IF($L169&gt;0,1,0),IF(IFERROR(INDEX(Cadastro!$F$5:$F$148,$AB169),"")&lt;=IFERROR(INDEX(Parâmetros!$B$39:$B$48,MATCH($E169,Parâmetros!$A$39:$A$48,0)),99),IFERROR(INDEX(Cadastro!$F$5:$F$148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$148,$AB169),"")="",0,IF(IFERROR(INDEX(Cadastro!$F$5:$F$148,$AB169),"")&gt;IFERROR(INDEX(Parâmetros!$B$39:$B$48,MATCH($E169,Parâmetros!$A$39:$A$48,0)),99),IFERROR(INDEX(Cadastro!$F$5:$F$148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registro"),IF(AND($AB169&lt;&gt;$AB168,IFERROR(INDEX(Cadastro!$F$5:$F$148,$AB169),"")=""),"Indeterminado (início da série)",IF($X169&gt;0,"Folga","Falta de registro"))))))))</f>
        <v>Falta de registro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IFERROR(MATCH($A169&amp;"|"&amp;TEXT(_xlfn.MAXIFS(Cadastro!$E$5:$E$148,Cadastro!$A$5:$A$148,$A169,Cadastro!$E$5:$E$148,"&lt;="&amp;$F169),"yyyymmdd"),Cadastro!$I$5:$I$148,0),"")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54161</v>
      </c>
      <c r="B170" s="17" t="s">
        <v>161</v>
      </c>
      <c r="C170" s="17" t="str">
        <f>IFERROR(INDEX(Cadastro!$C$5:$C$148,$AB170),"NÃO INFORMADO")</f>
        <v>ELE</v>
      </c>
      <c r="D170" s="17" t="str">
        <f>IFERROR(INDEX(Cadastro!$D$5:$D$148,$AB170),"")</f>
        <v>B</v>
      </c>
      <c r="E170" s="17" t="str">
        <f>IFERROR(INDEX(Cadastro!$G$5:$G$148,$AB170),"")</f>
        <v>B</v>
      </c>
      <c r="F170" s="29">
        <v>46289</v>
      </c>
      <c r="G170" s="32" t="str">
        <f t="shared" si="24"/>
        <v>qui</v>
      </c>
      <c r="H170" s="31" t="str">
        <f>IF($L170=0,"",_xlfn.MINIFS(Dados!$Q:$Q,Dados!$A:$A,$A170,Dados!$S:$S,$F170))</f>
        <v/>
      </c>
      <c r="I170" s="31" t="str">
        <f>IF($H170="","",_xlfn.MAXIFS(Dados!$R:$R,Dados!$A:$A,$A170,Dados!$S:$S,$F170))</f>
        <v/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0</v>
      </c>
      <c r="M170" s="30">
        <f>IFERROR(INDEX(Parâmetros!$E$6:$E$11,MATCH($K170,Parâmetros!$A$6:$A$11,0)),"")</f>
        <v>7.67</v>
      </c>
      <c r="N170" s="33">
        <f t="shared" si="25"/>
        <v>0</v>
      </c>
      <c r="O170" s="33">
        <f>Parâmetros!$E$13</f>
        <v>0.8</v>
      </c>
      <c r="P170" s="32" t="str">
        <f>IF(OR($M170="",$F170&gt;Parâmetros!$E$14),"Não","Sim")</f>
        <v>Não</v>
      </c>
      <c r="Q170" s="32" t="str">
        <f t="shared" si="26"/>
        <v/>
      </c>
      <c r="R170" s="32" t="str">
        <f t="shared" si="27"/>
        <v/>
      </c>
      <c r="S170" s="30" t="str">
        <f t="shared" si="28"/>
        <v/>
      </c>
      <c r="T170" s="32" t="str">
        <f>IF($Q170&lt;&gt;"Sim","",IF($N170&gt;Parâmetros!$E$15,"Sim","Não"))</f>
        <v/>
      </c>
      <c r="U170" s="17" t="str">
        <f t="shared" si="29"/>
        <v>Fora da apuração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'[Apontamento_Mes_Setembro Atualizado.xlsx]Base Diária'!$V$221folga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FALTA DE REGISTRO · dia 3 de 5 do ciclo</v>
      </c>
      <c r="W170" s="34">
        <f>IF(OR(OR($D170="6x1",$D170="FF 6x1"),$D170="5x2"),"",IF($AB170&lt;&gt;$AB169,IF(IFERROR(INDEX(Cadastro!$F$5:$F$148,$AB170),"")="",IF($L170&gt;0,1,0),IF(IFERROR(INDEX(Cadastro!$F$5:$F$148,$AB170),"")&lt;=IFERROR(INDEX(Parâmetros!$B$39:$B$48,MATCH($E170,Parâmetros!$A$39:$A$48,0)),99),IFERROR(INDEX(Cadastro!$F$5:$F$148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$148,$AB170),"")="",0,IF(IFERROR(INDEX(Cadastro!$F$5:$F$148,$AB170),"")&gt;IFERROR(INDEX(Parâmetros!$B$39:$B$48,MATCH($E170,Parâmetros!$A$39:$A$48,0)),99),IFERROR(INDEX(Cadastro!$F$5:$F$148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registro"),IF(AND($AB170&lt;&gt;$AB169,IFERROR(INDEX(Cadastro!$F$5:$F$148,$AB170),"")=""),"Indeterminado (início da série)",IF($X170&gt;0,"Folga","Falta de registro"))))))))</f>
        <v>Falta de registro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IFERROR(MATCH($A170&amp;"|"&amp;TEXT(_xlfn.MAXIFS(Cadastro!$E$5:$E$148,Cadastro!$A$5:$A$148,$A170,Cadastro!$E$5:$E$148,"&lt;="&amp;$F170),"yyyymmdd"),Cadastro!$I$5:$I$148,0),"")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54161</v>
      </c>
      <c r="B171" s="17" t="s">
        <v>161</v>
      </c>
      <c r="C171" s="17" t="str">
        <f>IFERROR(INDEX(Cadastro!$C$5:$C$148,$AB171),"NÃO INFORMADO")</f>
        <v>ELE</v>
      </c>
      <c r="D171" s="17" t="str">
        <f>IFERROR(INDEX(Cadastro!$D$5:$D$148,$AB171),"")</f>
        <v>B</v>
      </c>
      <c r="E171" s="17" t="str">
        <f>IFERROR(INDEX(Cadastro!$G$5:$G$148,$AB171),"")</f>
        <v>B</v>
      </c>
      <c r="F171" s="29">
        <v>46290</v>
      </c>
      <c r="G171" s="32" t="str">
        <f t="shared" si="24"/>
        <v>sex</v>
      </c>
      <c r="H171" s="31" t="str">
        <f>IF($L171=0,"",_xlfn.MINIFS(Dados!$Q:$Q,Dados!$A:$A,$A171,Dados!$S:$S,$F171))</f>
        <v/>
      </c>
      <c r="I171" s="31" t="str">
        <f>IF($H171="","",_xlfn.MAXIFS(Dados!$R:$R,Dados!$A:$A,$A171,Dados!$S:$S,$F171))</f>
        <v/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0</v>
      </c>
      <c r="M171" s="30">
        <f>IFERROR(INDEX(Parâmetros!$E$6:$E$11,MATCH($K171,Parâmetros!$A$6:$A$11,0)),"")</f>
        <v>7.67</v>
      </c>
      <c r="N171" s="33">
        <f t="shared" si="25"/>
        <v>0</v>
      </c>
      <c r="O171" s="33">
        <f>Parâmetros!$E$13</f>
        <v>0.8</v>
      </c>
      <c r="P171" s="32" t="str">
        <f>IF(OR($M171="",$F171&gt;Parâmetros!$E$14),"Não","Sim")</f>
        <v>Não</v>
      </c>
      <c r="Q171" s="32" t="str">
        <f t="shared" si="26"/>
        <v/>
      </c>
      <c r="R171" s="32" t="str">
        <f t="shared" si="27"/>
        <v/>
      </c>
      <c r="S171" s="30" t="str">
        <f t="shared" si="28"/>
        <v/>
      </c>
      <c r="T171" s="32" t="str">
        <f>IF($Q171&lt;&gt;"Sim","",IF($N171&gt;Parâmetros!$E$15,"Sim","Não"))</f>
        <v/>
      </c>
      <c r="U171" s="17" t="str">
        <f t="shared" si="29"/>
        <v>Fora da apuração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'[Apontamento_Mes_Setembro Atualizado.xlsx]Base Diária'!$V$221folga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FALTA DE REGISTRO · dia 4 de 5 do ciclo</v>
      </c>
      <c r="W171" s="34">
        <f>IF(OR(OR($D171="6x1",$D171="FF 6x1"),$D171="5x2"),"",IF($AB171&lt;&gt;$AB170,IF(IFERROR(INDEX(Cadastro!$F$5:$F$148,$AB171),"")="",IF($L171&gt;0,1,0),IF(IFERROR(INDEX(Cadastro!$F$5:$F$148,$AB171),"")&lt;=IFERROR(INDEX(Parâmetros!$B$39:$B$48,MATCH($E171,Parâmetros!$A$39:$A$48,0)),99),IFERROR(INDEX(Cadastro!$F$5:$F$148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$148,$AB171),"")="",0,IF(IFERROR(INDEX(Cadastro!$F$5:$F$148,$AB171),"")&gt;IFERROR(INDEX(Parâmetros!$B$39:$B$48,MATCH($E171,Parâmetros!$A$39:$A$48,0)),99),IFERROR(INDEX(Cadastro!$F$5:$F$148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registro"),IF(AND($AB171&lt;&gt;$AB170,IFERROR(INDEX(Cadastro!$F$5:$F$148,$AB171),"")=""),"Indeterminado (início da série)",IF($X171&gt;0,"Folga","Falta de registro"))))))))</f>
        <v>Falta de registro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IFERROR(MATCH($A171&amp;"|"&amp;TEXT(_xlfn.MAXIFS(Cadastro!$E$5:$E$148,Cadastro!$A$5:$A$148,$A171,Cadastro!$E$5:$E$148,"&lt;="&amp;$F171),"yyyymmdd"),Cadastro!$I$5:$I$148,0),"")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54161</v>
      </c>
      <c r="B172" s="17" t="s">
        <v>161</v>
      </c>
      <c r="C172" s="17" t="str">
        <f>IFERROR(INDEX(Cadastro!$C$5:$C$148,$AB172),"NÃO INFORMADO")</f>
        <v>ELE</v>
      </c>
      <c r="D172" s="17" t="str">
        <f>IFERROR(INDEX(Cadastro!$D$5:$D$148,$AB172),"")</f>
        <v>B</v>
      </c>
      <c r="E172" s="17" t="str">
        <f>IFERROR(INDEX(Cadastro!$G$5:$G$148,$AB172),"")</f>
        <v>B</v>
      </c>
      <c r="F172" s="29">
        <v>46291</v>
      </c>
      <c r="G172" s="32" t="str">
        <f t="shared" si="24"/>
        <v>sáb</v>
      </c>
      <c r="H172" s="31" t="str">
        <f>IF($L172=0,"",_xlfn.MINIFS(Dados!$Q:$Q,Dados!$A:$A,$A172,Dados!$S:$S,$F172))</f>
        <v/>
      </c>
      <c r="I172" s="31" t="str">
        <f>IF($H172="","",_xlfn.MAXIFS(Dados!$R:$R,Dados!$A:$A,$A172,Dados!$S:$S,$F172))</f>
        <v/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0</v>
      </c>
      <c r="M172" s="30">
        <f>IFERROR(INDEX(Parâmetros!$E$6:$E$11,MATCH($K172,Parâmetros!$A$6:$A$11,0)),"")</f>
        <v>7.67</v>
      </c>
      <c r="N172" s="33">
        <f t="shared" si="25"/>
        <v>0</v>
      </c>
      <c r="O172" s="33">
        <f>Parâmetros!$E$13</f>
        <v>0.8</v>
      </c>
      <c r="P172" s="32" t="str">
        <f>IF(OR($M172="",$F172&gt;Parâmetros!$E$14),"Não","Sim")</f>
        <v>Não</v>
      </c>
      <c r="Q172" s="32" t="str">
        <f t="shared" si="26"/>
        <v/>
      </c>
      <c r="R172" s="32" t="str">
        <f t="shared" si="27"/>
        <v/>
      </c>
      <c r="S172" s="30" t="str">
        <f t="shared" si="28"/>
        <v/>
      </c>
      <c r="T172" s="32" t="str">
        <f>IF($Q172&lt;&gt;"Sim","",IF($N172&gt;Parâmetros!$E$15,"Sim","Não"))</f>
        <v/>
      </c>
      <c r="U172" s="17" t="str">
        <f t="shared" si="29"/>
        <v>Fora da apuração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'[Apontamento_Mes_Setembro Atualizado.xlsx]Base Diária'!$V$221folga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FALTA DE REGISTRO · dia 5 de 5 do ciclo</v>
      </c>
      <c r="W172" s="34">
        <f>IF(OR(OR($D172="6x1",$D172="FF 6x1"),$D172="5x2"),"",IF($AB172&lt;&gt;$AB171,IF(IFERROR(INDEX(Cadastro!$F$5:$F$148,$AB172),"")="",IF($L172&gt;0,1,0),IF(IFERROR(INDEX(Cadastro!$F$5:$F$148,$AB172),"")&lt;=IFERROR(INDEX(Parâmetros!$B$39:$B$48,MATCH($E172,Parâmetros!$A$39:$A$48,0)),99),IFERROR(INDEX(Cadastro!$F$5:$F$148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$148,$AB172),"")="",0,IF(IFERROR(INDEX(Cadastro!$F$5:$F$148,$AB172),"")&gt;IFERROR(INDEX(Parâmetros!$B$39:$B$48,MATCH($E172,Parâmetros!$A$39:$A$48,0)),99),IFERROR(INDEX(Cadastro!$F$5:$F$148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registro"),IF(AND($AB172&lt;&gt;$AB171,IFERROR(INDEX(Cadastro!$F$5:$F$148,$AB172),"")=""),"Indeterminado (início da série)",IF($X172&gt;0,"Folga","Falta de registro"))))))))</f>
        <v>Falta de registro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IFERROR(MATCH($A172&amp;"|"&amp;TEXT(_xlfn.MAXIFS(Cadastro!$E$5:$E$148,Cadastro!$A$5:$A$148,$A172,Cadastro!$E$5:$E$148,"&lt;="&amp;$F172),"yyyymmdd"),Cadastro!$I$5:$I$148,0),"")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54161</v>
      </c>
      <c r="B173" s="17" t="s">
        <v>161</v>
      </c>
      <c r="C173" s="17" t="str">
        <f>IFERROR(INDEX(Cadastro!$C$5:$C$148,$AB173),"NÃO INFORMADO")</f>
        <v>ELE</v>
      </c>
      <c r="D173" s="17" t="str">
        <f>IFERROR(INDEX(Cadastro!$D$5:$D$148,$AB173),"")</f>
        <v>B</v>
      </c>
      <c r="E173" s="17" t="str">
        <f>IFERROR(INDEX(Cadastro!$G$5:$G$148,$AB173),"")</f>
        <v>B</v>
      </c>
      <c r="F173" s="29">
        <v>46292</v>
      </c>
      <c r="G173" s="32" t="str">
        <f t="shared" si="24"/>
        <v>dom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25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26"/>
        <v/>
      </c>
      <c r="R173" s="32" t="str">
        <f t="shared" si="27"/>
        <v/>
      </c>
      <c r="S173" s="30" t="str">
        <f t="shared" si="28"/>
        <v/>
      </c>
      <c r="T173" s="32" t="str">
        <f>IF($Q173&lt;&gt;"Sim","",IF($N173&gt;Parâmetros!$E$15,"Sim","Não"))</f>
        <v/>
      </c>
      <c r="U173" s="17" t="str">
        <f t="shared" si="29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'[Apontamento_Mes_Setembro Atualizado.xlsx]Base Diária'!$V$221folga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$148,$AB173),"")="",IF($L173&gt;0,1,0),IF(IFERROR(INDEX(Cadastro!$F$5:$F$148,$AB173),"")&lt;=IFERROR(INDEX(Parâmetros!$B$39:$B$48,MATCH($E173,Parâmetros!$A$39:$A$48,0)),99),IFERROR(INDEX(Cadastro!$F$5:$F$148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$148,$AB173),"")="",0,IF(IFERROR(INDEX(Cadastro!$F$5:$F$148,$AB173),"")&gt;IFERROR(INDEX(Parâmetros!$B$39:$B$48,MATCH($E173,Parâmetros!$A$39:$A$48,0)),99),IFERROR(INDEX(Cadastro!$F$5:$F$148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registro"),IF(AND($AB173&lt;&gt;$AB172,IFERROR(INDEX(Cadastro!$F$5:$F$148,$AB173),"")=""),"Indeterminado (início da série)",IF($X173&gt;0,"Folga","Falta de registro"))))))))</f>
        <v>Folga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IFERROR(MATCH($A173&amp;"|"&amp;TEXT(_xlfn.MAXIFS(Cadastro!$E$5:$E$148,Cadastro!$A$5:$A$148,$A173,Cadastro!$E$5:$E$148,"&lt;="&amp;$F173),"yyyymmdd"),Cadastro!$I$5:$I$148,0),"")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54161</v>
      </c>
      <c r="B174" s="17" t="s">
        <v>161</v>
      </c>
      <c r="C174" s="17" t="str">
        <f>IFERROR(INDEX(Cadastro!$C$5:$C$148,$AB174),"NÃO INFORMADO")</f>
        <v>ELE</v>
      </c>
      <c r="D174" s="17" t="str">
        <f>IFERROR(INDEX(Cadastro!$D$5:$D$148,$AB174),"")</f>
        <v>B</v>
      </c>
      <c r="E174" s="17" t="str">
        <f>IFERROR(INDEX(Cadastro!$G$5:$G$148,$AB174),"")</f>
        <v>B</v>
      </c>
      <c r="F174" s="29">
        <v>46293</v>
      </c>
      <c r="G174" s="32" t="str">
        <f t="shared" si="24"/>
        <v>seg</v>
      </c>
      <c r="H174" s="31" t="str">
        <f>IF($L174=0,"",_xlfn.MINIFS(Dados!$Q:$Q,Dados!$A:$A,$A174,Dados!$S:$S,$F174))</f>
        <v/>
      </c>
      <c r="I174" s="31" t="str">
        <f>IF($H174="","",_xlfn.MAXIFS(Dados!$R:$R,Dados!$A:$A,$A174,Dados!$S:$S,$F174))</f>
        <v/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0</v>
      </c>
      <c r="M174" s="30">
        <f>IFERROR(INDEX(Parâmetros!$E$6:$E$11,MATCH($K174,Parâmetros!$A$6:$A$11,0)),"")</f>
        <v>7.67</v>
      </c>
      <c r="N174" s="33">
        <f t="shared" si="25"/>
        <v>0</v>
      </c>
      <c r="O174" s="33">
        <f>Parâmetros!$E$13</f>
        <v>0.8</v>
      </c>
      <c r="P174" s="32" t="str">
        <f>IF(OR($M174="",$F174&gt;Parâmetros!$E$14),"Não","Sim")</f>
        <v>Não</v>
      </c>
      <c r="Q174" s="32" t="str">
        <f t="shared" si="26"/>
        <v/>
      </c>
      <c r="R174" s="32" t="str">
        <f t="shared" si="27"/>
        <v/>
      </c>
      <c r="S174" s="30" t="str">
        <f t="shared" si="28"/>
        <v/>
      </c>
      <c r="T174" s="32" t="str">
        <f>IF($Q174&lt;&gt;"Sim","",IF($N174&gt;Parâmetros!$E$15,"Sim","Não"))</f>
        <v/>
      </c>
      <c r="U174" s="17" t="str">
        <f t="shared" si="29"/>
        <v>Fora da apuração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'[Apontamento_Mes_Setembro Atualizado.xlsx]Base Diária'!$V$221folga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FALTA DE REGISTRO · dia 1 de 5 do ciclo</v>
      </c>
      <c r="W174" s="34">
        <f>IF(OR(OR($D174="6x1",$D174="FF 6x1"),$D174="5x2"),"",IF($AB174&lt;&gt;$AB173,IF(IFERROR(INDEX(Cadastro!$F$5:$F$148,$AB174),"")="",IF($L174&gt;0,1,0),IF(IFERROR(INDEX(Cadastro!$F$5:$F$148,$AB174),"")&lt;=IFERROR(INDEX(Parâmetros!$B$39:$B$48,MATCH($E174,Parâmetros!$A$39:$A$48,0)),99),IFERROR(INDEX(Cadastro!$F$5:$F$148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$148,$AB174),"")="",0,IF(IFERROR(INDEX(Cadastro!$F$5:$F$148,$AB174),"")&gt;IFERROR(INDEX(Parâmetros!$B$39:$B$48,MATCH($E174,Parâmetros!$A$39:$A$48,0)),99),IFERROR(INDEX(Cadastro!$F$5:$F$148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registro"),IF(AND($AB174&lt;&gt;$AB173,IFERROR(INDEX(Cadastro!$F$5:$F$148,$AB174),"")=""),"Indeterminado (início da série)",IF($X174&gt;0,"Folga","Falta de registro"))))))))</f>
        <v>Falta de registro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IFERROR(MATCH($A174&amp;"|"&amp;TEXT(_xlfn.MAXIFS(Cadastro!$E$5:$E$148,Cadastro!$A$5:$A$148,$A174,Cadastro!$E$5:$E$148,"&lt;="&amp;$F174),"yyyymmdd"),Cadastro!$I$5:$I$148,0),"")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54161</v>
      </c>
      <c r="B175" s="17" t="s">
        <v>161</v>
      </c>
      <c r="C175" s="17" t="str">
        <f>IFERROR(INDEX(Cadastro!$C$5:$C$148,$AB175),"NÃO INFORMADO")</f>
        <v>ELE</v>
      </c>
      <c r="D175" s="17" t="str">
        <f>IFERROR(INDEX(Cadastro!$D$5:$D$148,$AB175),"")</f>
        <v>B</v>
      </c>
      <c r="E175" s="17" t="str">
        <f>IFERROR(INDEX(Cadastro!$G$5:$G$148,$AB175),"")</f>
        <v>B</v>
      </c>
      <c r="F175" s="29">
        <v>46294</v>
      </c>
      <c r="G175" s="32" t="str">
        <f t="shared" si="24"/>
        <v>ter</v>
      </c>
      <c r="H175" s="31" t="str">
        <f>IF($L175=0,"",_xlfn.MINIFS(Dados!$Q:$Q,Dados!$A:$A,$A175,Dados!$S:$S,$F175))</f>
        <v/>
      </c>
      <c r="I175" s="31" t="str">
        <f>IF($H175="","",_xlfn.MAXIFS(Dados!$R:$R,Dados!$A:$A,$A175,Dados!$S:$S,$F175))</f>
        <v/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0</v>
      </c>
      <c r="M175" s="30">
        <f>IFERROR(INDEX(Parâmetros!$E$6:$E$11,MATCH($K175,Parâmetros!$A$6:$A$11,0)),"")</f>
        <v>7.67</v>
      </c>
      <c r="N175" s="33">
        <f t="shared" si="25"/>
        <v>0</v>
      </c>
      <c r="O175" s="33">
        <f>Parâmetros!$E$13</f>
        <v>0.8</v>
      </c>
      <c r="P175" s="32" t="str">
        <f>IF(OR($M175="",$F175&gt;Parâmetros!$E$14),"Não","Sim")</f>
        <v>Não</v>
      </c>
      <c r="Q175" s="32" t="str">
        <f t="shared" si="26"/>
        <v/>
      </c>
      <c r="R175" s="32" t="str">
        <f t="shared" si="27"/>
        <v/>
      </c>
      <c r="S175" s="30" t="str">
        <f t="shared" si="28"/>
        <v/>
      </c>
      <c r="T175" s="32" t="str">
        <f>IF($Q175&lt;&gt;"Sim","",IF($N175&gt;Parâmetros!$E$15,"Sim","Não"))</f>
        <v/>
      </c>
      <c r="U175" s="17" t="str">
        <f t="shared" si="29"/>
        <v>Fora da apuração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'[Apontamento_Mes_Setembro Atualizado.xlsx]Base Diária'!$V$221folga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FALTA DE REGISTRO · dia 2 de 5 do ciclo</v>
      </c>
      <c r="W175" s="34">
        <f>IF(OR(OR($D175="6x1",$D175="FF 6x1"),$D175="5x2"),"",IF($AB175&lt;&gt;$AB174,IF(IFERROR(INDEX(Cadastro!$F$5:$F$148,$AB175),"")="",IF($L175&gt;0,1,0),IF(IFERROR(INDEX(Cadastro!$F$5:$F$148,$AB175),"")&lt;=IFERROR(INDEX(Parâmetros!$B$39:$B$48,MATCH($E175,Parâmetros!$A$39:$A$48,0)),99),IFERROR(INDEX(Cadastro!$F$5:$F$148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$148,$AB175),"")="",0,IF(IFERROR(INDEX(Cadastro!$F$5:$F$148,$AB175),"")&gt;IFERROR(INDEX(Parâmetros!$B$39:$B$48,MATCH($E175,Parâmetros!$A$39:$A$48,0)),99),IFERROR(INDEX(Cadastro!$F$5:$F$148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registro"),IF(AND($AB175&lt;&gt;$AB174,IFERROR(INDEX(Cadastro!$F$5:$F$148,$AB175),"")=""),"Indeterminado (início da série)",IF($X175&gt;0,"Folga","Falta de registro"))))))))</f>
        <v>Falta de registro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IFERROR(MATCH($A175&amp;"|"&amp;TEXT(_xlfn.MAXIFS(Cadastro!$E$5:$E$148,Cadastro!$A$5:$A$148,$A175,Cadastro!$E$5:$E$148,"&lt;="&amp;$F175),"yyyymmdd"),Cadastro!$I$5:$I$148,0),"")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54161</v>
      </c>
      <c r="B176" s="17" t="s">
        <v>161</v>
      </c>
      <c r="C176" s="17" t="str">
        <f>IFERROR(INDEX(Cadastro!$C$5:$C$148,$AB176),"NÃO INFORMADO")</f>
        <v>ELE</v>
      </c>
      <c r="D176" s="17" t="str">
        <f>IFERROR(INDEX(Cadastro!$D$5:$D$148,$AB176),"")</f>
        <v>B</v>
      </c>
      <c r="E176" s="17" t="str">
        <f>IFERROR(INDEX(Cadastro!$G$5:$G$148,$AB176),"")</f>
        <v>B</v>
      </c>
      <c r="F176" s="29">
        <v>46295</v>
      </c>
      <c r="G176" s="32" t="str">
        <f t="shared" si="24"/>
        <v>qua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0</v>
      </c>
      <c r="M176" s="30">
        <f>IFERROR(INDEX(Parâmetros!$E$6:$E$11,MATCH($K176,Parâmetros!$A$6:$A$11,0)),"")</f>
        <v>7.67</v>
      </c>
      <c r="N176" s="33">
        <f t="shared" si="25"/>
        <v>0</v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26"/>
        <v/>
      </c>
      <c r="R176" s="32" t="str">
        <f t="shared" si="27"/>
        <v/>
      </c>
      <c r="S176" s="30" t="str">
        <f t="shared" si="28"/>
        <v/>
      </c>
      <c r="T176" s="32" t="str">
        <f>IF($Q176&lt;&gt;"Sim","",IF($N176&gt;Parâmetros!$E$15,"Sim","Não"))</f>
        <v/>
      </c>
      <c r="U176" s="17" t="str">
        <f t="shared" si="29"/>
        <v>Fora da apuração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'[Apontamento_Mes_Setembro Atualizado.xlsx]Base Diária'!$V$221folga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FALTA DE REGISTRO · dia 3 de 5 do ciclo</v>
      </c>
      <c r="W176" s="34">
        <f>IF(OR(OR($D176="6x1",$D176="FF 6x1"),$D176="5x2"),"",IF($AB176&lt;&gt;$AB175,IF(IFERROR(INDEX(Cadastro!$F$5:$F$148,$AB176),"")="",IF($L176&gt;0,1,0),IF(IFERROR(INDEX(Cadastro!$F$5:$F$148,$AB176),"")&lt;=IFERROR(INDEX(Parâmetros!$B$39:$B$48,MATCH($E176,Parâmetros!$A$39:$A$48,0)),99),IFERROR(INDEX(Cadastro!$F$5:$F$148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$148,$AB176),"")="",0,IF(IFERROR(INDEX(Cadastro!$F$5:$F$148,$AB176),"")&gt;IFERROR(INDEX(Parâmetros!$B$39:$B$48,MATCH($E176,Parâmetros!$A$39:$A$48,0)),99),IFERROR(INDEX(Cadastro!$F$5:$F$148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registro"),IF(AND($AB176&lt;&gt;$AB175,IFERROR(INDEX(Cadastro!$F$5:$F$148,$AB176),"")=""),"Indeterminado (início da série)",IF($X176&gt;0,"Folga","Falta de registro"))))))))</f>
        <v>Falta de registro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IFERROR(MATCH($A176&amp;"|"&amp;TEXT(_xlfn.MAXIFS(Cadastro!$E$5:$E$148,Cadastro!$A$5:$A$148,$A176,Cadastro!$E$5:$E$148,"&lt;="&amp;$F176),"yyyymmdd"),Cadastro!$I$5:$I$148,0),"")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54161</v>
      </c>
      <c r="B177" s="17" t="s">
        <v>161</v>
      </c>
      <c r="C177" s="17" t="str">
        <f>IFERROR(INDEX(Cadastro!$C$5:$C$148,$AB177),"NÃO INFORMADO")</f>
        <v>ELE</v>
      </c>
      <c r="D177" s="17" t="str">
        <f>IFERROR(INDEX(Cadastro!$D$5:$D$148,$AB177),"")</f>
        <v>B</v>
      </c>
      <c r="E177" s="17" t="str">
        <f>IFERROR(INDEX(Cadastro!$G$5:$G$148,$AB177),"")</f>
        <v>B</v>
      </c>
      <c r="F177" s="29">
        <v>46296</v>
      </c>
      <c r="G177" s="32" t="str">
        <f t="shared" si="24"/>
        <v>qui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0</v>
      </c>
      <c r="M177" s="30">
        <f>IFERROR(INDEX(Parâmetros!$E$6:$E$11,MATCH($K177,Parâmetros!$A$6:$A$11,0)),"")</f>
        <v>7.67</v>
      </c>
      <c r="N177" s="33">
        <f t="shared" si="25"/>
        <v>0</v>
      </c>
      <c r="O177" s="33">
        <f>Parâmetros!$E$13</f>
        <v>0.8</v>
      </c>
      <c r="P177" s="32" t="str">
        <f>IF(OR($M177="",$F177&gt;Parâmetros!$E$14),"Não","Sim")</f>
        <v>Não</v>
      </c>
      <c r="Q177" s="32" t="str">
        <f t="shared" si="26"/>
        <v/>
      </c>
      <c r="R177" s="32" t="str">
        <f t="shared" si="27"/>
        <v/>
      </c>
      <c r="S177" s="30" t="str">
        <f t="shared" si="28"/>
        <v/>
      </c>
      <c r="T177" s="32" t="str">
        <f>IF($Q177&lt;&gt;"Sim","",IF($N177&gt;Parâmetros!$E$15,"Sim","Não"))</f>
        <v/>
      </c>
      <c r="U177" s="17" t="str">
        <f t="shared" si="29"/>
        <v>Fora da apuração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'[Apontamento_Mes_Setembro Atualizado.xlsx]Base Diária'!$V$221folga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4 de 5 do ciclo</v>
      </c>
      <c r="W177" s="34">
        <f>IF(OR(OR($D177="6x1",$D177="FF 6x1"),$D177="5x2"),"",IF($AB177&lt;&gt;$AB176,IF(IFERROR(INDEX(Cadastro!$F$5:$F$148,$AB177),"")="",IF($L177&gt;0,1,0),IF(IFERROR(INDEX(Cadastro!$F$5:$F$148,$AB177),"")&lt;=IFERROR(INDEX(Parâmetros!$B$39:$B$48,MATCH($E177,Parâmetros!$A$39:$A$48,0)),99),IFERROR(INDEX(Cadastro!$F$5:$F$148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$148,$AB177),"")="",0,IF(IFERROR(INDEX(Cadastro!$F$5:$F$148,$AB177),"")&gt;IFERROR(INDEX(Parâmetros!$B$39:$B$48,MATCH($E177,Parâmetros!$A$39:$A$48,0)),99),IFERROR(INDEX(Cadastro!$F$5:$F$148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registro"),IF(AND($AB177&lt;&gt;$AB176,IFERROR(INDEX(Cadastro!$F$5:$F$148,$AB177),"")=""),"Indeterminado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IFERROR(MATCH($A177&amp;"|"&amp;TEXT(_xlfn.MAXIFS(Cadastro!$E$5:$E$148,Cadastro!$A$5:$A$148,$A177,Cadastro!$E$5:$E$148,"&lt;="&amp;$F177),"yyyymmdd"),Cadastro!$I$5:$I$148,0),"")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54161</v>
      </c>
      <c r="B178" s="17" t="s">
        <v>161</v>
      </c>
      <c r="C178" s="17" t="str">
        <f>IFERROR(INDEX(Cadastro!$C$5:$C$148,$AB178),"NÃO INFORMADO")</f>
        <v>ELE</v>
      </c>
      <c r="D178" s="17" t="str">
        <f>IFERROR(INDEX(Cadastro!$D$5:$D$148,$AB178),"")</f>
        <v>B</v>
      </c>
      <c r="E178" s="17" t="str">
        <f>IFERROR(INDEX(Cadastro!$G$5:$G$148,$AB178),"")</f>
        <v>B</v>
      </c>
      <c r="F178" s="29">
        <v>46297</v>
      </c>
      <c r="G178" s="32" t="str">
        <f t="shared" si="24"/>
        <v>sex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0</v>
      </c>
      <c r="M178" s="30">
        <f>IFERROR(INDEX(Parâmetros!$E$6:$E$11,MATCH($K178,Parâmetros!$A$6:$A$11,0)),"")</f>
        <v>7.67</v>
      </c>
      <c r="N178" s="33">
        <f t="shared" si="25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26"/>
        <v/>
      </c>
      <c r="R178" s="32" t="str">
        <f t="shared" si="27"/>
        <v/>
      </c>
      <c r="S178" s="30" t="str">
        <f t="shared" si="28"/>
        <v/>
      </c>
      <c r="T178" s="32" t="str">
        <f>IF($Q178&lt;&gt;"Sim","",IF($N178&gt;Parâmetros!$E$15,"Sim","Não"))</f>
        <v/>
      </c>
      <c r="U178" s="17" t="str">
        <f t="shared" si="29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'[Apontamento_Mes_Setembro Atualizado.xlsx]Base Diária'!$V$221folga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5 de 5 do ciclo</v>
      </c>
      <c r="W178" s="34">
        <f>IF(OR(OR($D178="6x1",$D178="FF 6x1"),$D178="5x2"),"",IF($AB178&lt;&gt;$AB177,IF(IFERROR(INDEX(Cadastro!$F$5:$F$148,$AB178),"")="",IF($L178&gt;0,1,0),IF(IFERROR(INDEX(Cadastro!$F$5:$F$148,$AB178),"")&lt;=IFERROR(INDEX(Parâmetros!$B$39:$B$48,MATCH($E178,Parâmetros!$A$39:$A$48,0)),99),IFERROR(INDEX(Cadastro!$F$5:$F$148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$148,$AB178),"")="",0,IF(IFERROR(INDEX(Cadastro!$F$5:$F$148,$AB178),"")&gt;IFERROR(INDEX(Parâmetros!$B$39:$B$48,MATCH($E178,Parâmetros!$A$39:$A$48,0)),99),IFERROR(INDEX(Cadastro!$F$5:$F$148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registro"),IF(AND($AB178&lt;&gt;$AB177,IFERROR(INDEX(Cadastro!$F$5:$F$148,$AB178),"")=""),"Indeterminado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IFERROR(MATCH($A178&amp;"|"&amp;TEXT(_xlfn.MAXIFS(Cadastro!$E$5:$E$148,Cadastro!$A$5:$A$148,$A178,Cadastro!$E$5:$E$148,"&lt;="&amp;$F178),"yyyymmdd"),Cadastro!$I$5:$I$148,0),"")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54161</v>
      </c>
      <c r="B179" s="17" t="s">
        <v>161</v>
      </c>
      <c r="C179" s="17" t="str">
        <f>IFERROR(INDEX(Cadastro!$C$5:$C$148,$AB179),"NÃO INFORMADO")</f>
        <v>ELE</v>
      </c>
      <c r="D179" s="17" t="str">
        <f>IFERROR(INDEX(Cadastro!$D$5:$D$148,$AB179),"")</f>
        <v>B</v>
      </c>
      <c r="E179" s="17" t="str">
        <f>IFERROR(INDEX(Cadastro!$G$5:$G$148,$AB179),"")</f>
        <v>B</v>
      </c>
      <c r="F179" s="29">
        <v>46298</v>
      </c>
      <c r="G179" s="32" t="str">
        <f t="shared" si="24"/>
        <v>sáb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25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26"/>
        <v/>
      </c>
      <c r="R179" s="32" t="str">
        <f t="shared" si="27"/>
        <v/>
      </c>
      <c r="S179" s="30" t="str">
        <f t="shared" si="28"/>
        <v/>
      </c>
      <c r="T179" s="32" t="str">
        <f>IF($Q179&lt;&gt;"Sim","",IF($N179&gt;Parâmetros!$E$15,"Sim","Não"))</f>
        <v/>
      </c>
      <c r="U179" s="17" t="str">
        <f t="shared" si="29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'[Apontamento_Mes_Setembro Atualizado.xlsx]Base Diária'!$V$221folga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$148,$AB179),"")="",IF($L179&gt;0,1,0),IF(IFERROR(INDEX(Cadastro!$F$5:$F$148,$AB179),"")&lt;=IFERROR(INDEX(Parâmetros!$B$39:$B$48,MATCH($E179,Parâmetros!$A$39:$A$48,0)),99),IFERROR(INDEX(Cadastro!$F$5:$F$148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$148,$AB179),"")="",0,IF(IFERROR(INDEX(Cadastro!$F$5:$F$148,$AB179),"")&gt;IFERROR(INDEX(Parâmetros!$B$39:$B$48,MATCH($E179,Parâmetros!$A$39:$A$48,0)),99),IFERROR(INDEX(Cadastro!$F$5:$F$148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registro"),IF(AND($AB179&lt;&gt;$AB178,IFERROR(INDEX(Cadastro!$F$5:$F$148,$AB179),"")=""),"Indeterminado (início da série)",IF($X179&gt;0,"Folga","Falta de registro"))))))))</f>
        <v>Folga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IFERROR(MATCH($A179&amp;"|"&amp;TEXT(_xlfn.MAXIFS(Cadastro!$E$5:$E$148,Cadastro!$A$5:$A$148,$A179,Cadastro!$E$5:$E$148,"&lt;="&amp;$F179),"yyyymmdd"),Cadastro!$I$5:$I$148,0),"")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54161</v>
      </c>
      <c r="B180" s="17" t="s">
        <v>161</v>
      </c>
      <c r="C180" s="17" t="str">
        <f>IFERROR(INDEX(Cadastro!$C$5:$C$148,$AB180),"NÃO INFORMADO")</f>
        <v>ELE</v>
      </c>
      <c r="D180" s="17" t="str">
        <f>IFERROR(INDEX(Cadastro!$D$5:$D$148,$AB180),"")</f>
        <v>B</v>
      </c>
      <c r="E180" s="17" t="str">
        <f>IFERROR(INDEX(Cadastro!$G$5:$G$148,$AB180),"")</f>
        <v>B</v>
      </c>
      <c r="F180" s="29">
        <v>46299</v>
      </c>
      <c r="G180" s="32" t="str">
        <f t="shared" si="24"/>
        <v>dom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0</v>
      </c>
      <c r="M180" s="30">
        <f>IFERROR(INDEX(Parâmetros!$E$6:$E$11,MATCH($K180,Parâmetros!$A$6:$A$11,0)),"")</f>
        <v>7.67</v>
      </c>
      <c r="N180" s="33">
        <f t="shared" si="25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26"/>
        <v/>
      </c>
      <c r="R180" s="32" t="str">
        <f t="shared" si="27"/>
        <v/>
      </c>
      <c r="S180" s="30" t="str">
        <f t="shared" si="28"/>
        <v/>
      </c>
      <c r="T180" s="32" t="str">
        <f>IF($Q180&lt;&gt;"Sim","",IF($N180&gt;Parâmetros!$E$15,"Sim","Não"))</f>
        <v/>
      </c>
      <c r="U180" s="17" t="str">
        <f t="shared" si="29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'[Apontamento_Mes_Setembro Atualizado.xlsx]Base Diária'!$V$221folga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1 de 5 do ciclo</v>
      </c>
      <c r="W180" s="34">
        <f>IF(OR(OR($D180="6x1",$D180="FF 6x1"),$D180="5x2"),"",IF($AB180&lt;&gt;$AB179,IF(IFERROR(INDEX(Cadastro!$F$5:$F$148,$AB180),"")="",IF($L180&gt;0,1,0),IF(IFERROR(INDEX(Cadastro!$F$5:$F$148,$AB180),"")&lt;=IFERROR(INDEX(Parâmetros!$B$39:$B$48,MATCH($E180,Parâmetros!$A$39:$A$48,0)),99),IFERROR(INDEX(Cadastro!$F$5:$F$148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$148,$AB180),"")="",0,IF(IFERROR(INDEX(Cadastro!$F$5:$F$148,$AB180),"")&gt;IFERROR(INDEX(Parâmetros!$B$39:$B$48,MATCH($E180,Parâmetros!$A$39:$A$48,0)),99),IFERROR(INDEX(Cadastro!$F$5:$F$148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registro"),IF(AND($AB180&lt;&gt;$AB179,IFERROR(INDEX(Cadastro!$F$5:$F$148,$AB180),"")=""),"Indeterminado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IFERROR(MATCH($A180&amp;"|"&amp;TEXT(_xlfn.MAXIFS(Cadastro!$E$5:$E$148,Cadastro!$A$5:$A$148,$A180,Cadastro!$E$5:$E$148,"&lt;="&amp;$F180),"yyyymmdd"),Cadastro!$I$5:$I$148,0),"")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54161</v>
      </c>
      <c r="B181" s="17" t="s">
        <v>161</v>
      </c>
      <c r="C181" s="17" t="str">
        <f>IFERROR(INDEX(Cadastro!$C$5:$C$148,$AB181),"NÃO INFORMADO")</f>
        <v>ELE</v>
      </c>
      <c r="D181" s="17" t="str">
        <f>IFERROR(INDEX(Cadastro!$D$5:$D$148,$AB181),"")</f>
        <v>B</v>
      </c>
      <c r="E181" s="17" t="str">
        <f>IFERROR(INDEX(Cadastro!$G$5:$G$148,$AB181),"")</f>
        <v>B</v>
      </c>
      <c r="F181" s="29">
        <v>46300</v>
      </c>
      <c r="G181" s="32" t="str">
        <f t="shared" si="24"/>
        <v>seg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25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26"/>
        <v/>
      </c>
      <c r="R181" s="32" t="str">
        <f t="shared" si="27"/>
        <v/>
      </c>
      <c r="S181" s="30" t="str">
        <f t="shared" si="28"/>
        <v/>
      </c>
      <c r="T181" s="32" t="str">
        <f>IF($Q181&lt;&gt;"Sim","",IF($N181&gt;Parâmetros!$E$15,"Sim","Não"))</f>
        <v/>
      </c>
      <c r="U181" s="17" t="str">
        <f t="shared" si="29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'[Apontamento_Mes_Setembro Atualizado.xlsx]Base Diária'!$V$221folga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$148,$AB181),"")="",IF($L181&gt;0,1,0),IF(IFERROR(INDEX(Cadastro!$F$5:$F$148,$AB181),"")&lt;=IFERROR(INDEX(Parâmetros!$B$39:$B$48,MATCH($E181,Parâmetros!$A$39:$A$48,0)),99),IFERROR(INDEX(Cadastro!$F$5:$F$148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$148,$AB181),"")="",0,IF(IFERROR(INDEX(Cadastro!$F$5:$F$148,$AB181),"")&gt;IFERROR(INDEX(Parâmetros!$B$39:$B$48,MATCH($E181,Parâmetros!$A$39:$A$48,0)),99),IFERROR(INDEX(Cadastro!$F$5:$F$148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registro"),IF(AND($AB181&lt;&gt;$AB180,IFERROR(INDEX(Cadastro!$F$5:$F$148,$AB181),"")=""),"Indeterminado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IFERROR(MATCH($A181&amp;"|"&amp;TEXT(_xlfn.MAXIFS(Cadastro!$E$5:$E$148,Cadastro!$A$5:$A$148,$A181,Cadastro!$E$5:$E$148,"&lt;="&amp;$F181),"yyyymmdd"),Cadastro!$I$5:$I$148,0),"")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IFERROR(INDEX(Cadastro!$C$5:$C$148,$AB182),"NÃO INFORMADO")</f>
        <v>CAL</v>
      </c>
      <c r="D182" s="17" t="str">
        <f>IFERROR(INDEX(Cadastro!$D$5:$D$148,$AB182),"")</f>
        <v>B</v>
      </c>
      <c r="E182" s="17" t="str">
        <f>IFERROR(INDEX(Cadastro!$G$5:$G$148,$AB182),"")</f>
        <v>B</v>
      </c>
      <c r="F182" s="29">
        <v>46265</v>
      </c>
      <c r="G182" s="32" t="str">
        <f t="shared" ref="G182:G217" si="30">CHOOSE(WEEKDAY($F182,1),"dom","seg","ter","qua","qui","sex","sáb")</f>
        <v>seg</v>
      </c>
      <c r="H182" s="31">
        <f>IF($L182=0,"",_xlfn.MINIFS(Dados!$Q:$Q,Dados!$A:$A,$A182,Dados!$S:$S,$F182))</f>
        <v>937</v>
      </c>
      <c r="I182" s="31">
        <f>IF($H182="","",_xlfn.MAXIFS(Dados!$R:$R,Dados!$A:$A,$A182,Dados!$S:$S,$F182))</f>
        <v>1405</v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6.81</v>
      </c>
      <c r="M182" s="30">
        <f>IFERROR(INDEX(Parâmetros!$E$6:$E$11,MATCH($K182,Parâmetros!$A$6:$A$11,0)),"")</f>
        <v>7.67</v>
      </c>
      <c r="N182" s="33">
        <f t="shared" ref="N182:N217" si="31">IFERROR($L182/$M182,"")</f>
        <v>0.88787483702737935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ref="Q182:Q217" si="32">IF($P182="Não","",IF($L182&gt;0,"Sim","Não"))</f>
        <v>Sim</v>
      </c>
      <c r="R182" s="32" t="str">
        <f t="shared" ref="R182:R217" si="33">IF($Q182&lt;&gt;"Sim","",IF($N182&gt;=$O182,"Sim","Não"))</f>
        <v>Sim</v>
      </c>
      <c r="S182" s="30">
        <f t="shared" ref="S182:S217" si="34">IF($Q182&lt;&gt;"Sim","",MAX(0,$M182*$O182-$L182))</f>
        <v>0</v>
      </c>
      <c r="T182" s="32" t="str">
        <f>IF($Q182&lt;&gt;"Sim","",IF($N182&gt;Parâmetros!$E$15,"Sim","Não"))</f>
        <v>Não</v>
      </c>
      <c r="U182" s="17" t="str">
        <f t="shared" ref="U182:U217" si="35">IF($AC182&lt;&gt;"",$AC182,IF($P182="Não",IF($Y182="Folga","Folga",IF(LEFT($Y182,6)="Férias","Férias / afastamento",IF($Y182="Indeterminado (início da série)","Início da série","Fora da apuração"))),IF($Q182="Não","Falta de registro",IF($R182="Sim","Na meta","Abaixo da meta"))))</f>
        <v>Na meta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'[Apontamento_Mes_Setembro Atualizado.xlsx]Base Diária'!$V$221folga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Evidência confirma cadastro</v>
      </c>
      <c r="W182" s="34">
        <f>IF(OR(OR($D182="6x1",$D182="FF 6x1"),$D182="5x2"),"",IF($AB182&lt;&gt;$AB181,IF(IFERROR(INDEX(Cadastro!$F$5:$F$148,$AB182),"")="",IF($L182&gt;0,1,0),IF(IFERROR(INDEX(Cadastro!$F$5:$F$148,$AB182),"")&lt;=IFERROR(INDEX(Parâmetros!$B$39:$B$48,MATCH($E182,Parâmetros!$A$39:$A$48,0)),99),IFERROR(INDEX(Cadastro!$F$5:$F$148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4</v>
      </c>
      <c r="X182" s="34">
        <f>IF(OR(OR($D182="6x1",$D182="FF 6x1"),$D182="5x2"),"",IF($AB182&lt;&gt;$AB181,IF(IFERROR(INDEX(Cadastro!$F$5:$F$148,$AB182),"")="",0,IF(IFERROR(INDEX(Cadastro!$F$5:$F$148,$AB182),"")&gt;IFERROR(INDEX(Parâmetros!$B$39:$B$48,MATCH($E182,Parâmetros!$A$39:$A$48,0)),99),IFERROR(INDEX(Cadastro!$F$5:$F$148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registro"),IF(AND($AB182&lt;&gt;$AB181,IFERROR(INDEX(Cadastro!$F$5:$F$148,$AB182),"")=""),"Indeterminado (início da série)",IF($X182&gt;0,"Folga","Falta de registro"))))))))</f>
        <v>Trabalhado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IFERROR(MATCH($A182&amp;"|"&amp;TEXT(_xlfn.MAXIFS(Cadastro!$E$5:$E$148,Cadastro!$A$5:$A$148,$A182,Cadastro!$E$5:$E$148,"&lt;="&amp;$F182),"yyyymmdd"),Cadastro!$I$5:$I$148,0),"")</f>
        <v>8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IFERROR(INDEX(Cadastro!$C$5:$C$148,$AB183),"NÃO INFORMADO")</f>
        <v>CAL</v>
      </c>
      <c r="D183" s="17" t="str">
        <f>IFERROR(INDEX(Cadastro!$D$5:$D$148,$AB183),"")</f>
        <v>B</v>
      </c>
      <c r="E183" s="17" t="str">
        <f>IFERROR(INDEX(Cadastro!$G$5:$G$148,$AB183),"")</f>
        <v>B</v>
      </c>
      <c r="F183" s="29">
        <v>46266</v>
      </c>
      <c r="G183" s="32" t="str">
        <f t="shared" si="30"/>
        <v>ter</v>
      </c>
      <c r="H183" s="31">
        <f>IF($L183=0,"",_xlfn.MINIFS(Dados!$Q:$Q,Dados!$A:$A,$A183,Dados!$S:$S,$F183))</f>
        <v>936</v>
      </c>
      <c r="I183" s="31">
        <f>IF($H183="","",_xlfn.MAXIFS(Dados!$R:$R,Dados!$A:$A,$A183,Dados!$S:$S,$F183))</f>
        <v>1415</v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6.9799999999999995</v>
      </c>
      <c r="M183" s="30">
        <f>IFERROR(INDEX(Parâmetros!$E$6:$E$11,MATCH($K183,Parâmetros!$A$6:$A$11,0)),"")</f>
        <v>7.67</v>
      </c>
      <c r="N183" s="33">
        <f t="shared" si="31"/>
        <v>0.91003911342894384</v>
      </c>
      <c r="O183" s="33">
        <f>Parâmetros!$E$13</f>
        <v>0.8</v>
      </c>
      <c r="P183" s="32" t="str">
        <f>IF(OR($M183="",$F183&gt;Parâmetros!$E$14),"Não","Sim")</f>
        <v>Sim</v>
      </c>
      <c r="Q183" s="32" t="str">
        <f t="shared" si="32"/>
        <v>Sim</v>
      </c>
      <c r="R183" s="32" t="str">
        <f t="shared" si="33"/>
        <v>Sim</v>
      </c>
      <c r="S183" s="30">
        <f t="shared" si="34"/>
        <v>0</v>
      </c>
      <c r="T183" s="32" t="str">
        <f>IF($Q183&lt;&gt;"Sim","",IF($N183&gt;Parâmetros!$E$15,"Sim","Não"))</f>
        <v>Não</v>
      </c>
      <c r="U183" s="17" t="str">
        <f t="shared" si="35"/>
        <v>Na meta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'[Apontamento_Mes_Setembro Atualizado.xlsx]Base Diária'!$V$221folga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Evidência confirma cadastro</v>
      </c>
      <c r="W183" s="34">
        <f>IF(OR(OR($D183="6x1",$D183="FF 6x1"),$D183="5x2"),"",IF($AB183&lt;&gt;$AB182,IF(IFERROR(INDEX(Cadastro!$F$5:$F$148,$AB183),"")="",IF($L183&gt;0,1,0),IF(IFERROR(INDEX(Cadastro!$F$5:$F$148,$AB183),"")&lt;=IFERROR(INDEX(Parâmetros!$B$39:$B$48,MATCH($E183,Parâmetros!$A$39:$A$48,0)),99),IFERROR(INDEX(Cadastro!$F$5:$F$148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5</v>
      </c>
      <c r="X183" s="34">
        <f>IF(OR(OR($D183="6x1",$D183="FF 6x1"),$D183="5x2"),"",IF($AB183&lt;&gt;$AB182,IF(IFERROR(INDEX(Cadastro!$F$5:$F$148,$AB183),"")="",0,IF(IFERROR(INDEX(Cadastro!$F$5:$F$148,$AB183),"")&gt;IFERROR(INDEX(Parâmetros!$B$39:$B$48,MATCH($E183,Parâmetros!$A$39:$A$48,0)),99),IFERROR(INDEX(Cadastro!$F$5:$F$148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registro"),IF(AND($AB183&lt;&gt;$AB182,IFERROR(INDEX(Cadastro!$F$5:$F$148,$AB183),"")=""),"Indeterminado (início da série)",IF($X183&gt;0,"Folga","Falta de registro"))))))))</f>
        <v>Trabalhado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IFERROR(MATCH($A183&amp;"|"&amp;TEXT(_xlfn.MAXIFS(Cadastro!$E$5:$E$148,Cadastro!$A$5:$A$148,$A183,Cadastro!$E$5:$E$148,"&lt;="&amp;$F183),"yyyymmdd"),Cadastro!$I$5:$I$148,0),"")</f>
        <v>8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IFERROR(INDEX(Cadastro!$C$5:$C$148,$AB184),"NÃO INFORMADO")</f>
        <v>CAL</v>
      </c>
      <c r="D184" s="17" t="str">
        <f>IFERROR(INDEX(Cadastro!$D$5:$D$148,$AB184),"")</f>
        <v>B</v>
      </c>
      <c r="E184" s="17" t="str">
        <f>IFERROR(INDEX(Cadastro!$G$5:$G$148,$AB184),"")</f>
        <v>B</v>
      </c>
      <c r="F184" s="29">
        <v>46267</v>
      </c>
      <c r="G184" s="32" t="str">
        <f t="shared" si="30"/>
        <v>qua</v>
      </c>
      <c r="H184" s="31">
        <f>IF($L184=0,"",_xlfn.MINIFS(Dados!$Q:$Q,Dados!$A:$A,$A184,Dados!$S:$S,$F184))</f>
        <v>940</v>
      </c>
      <c r="I184" s="31">
        <f>IF($H184="","",_xlfn.MAXIFS(Dados!$R:$R,Dados!$A:$A,$A184,Dados!$S:$S,$F184))</f>
        <v>1400</v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6.67</v>
      </c>
      <c r="M184" s="30">
        <f>IFERROR(INDEX(Parâmetros!$E$6:$E$11,MATCH($K184,Parâmetros!$A$6:$A$11,0)),"")</f>
        <v>7.67</v>
      </c>
      <c r="N184" s="33">
        <f t="shared" si="31"/>
        <v>0.86962190352020863</v>
      </c>
      <c r="O184" s="33">
        <f>Parâmetros!$E$13</f>
        <v>0.8</v>
      </c>
      <c r="P184" s="32" t="str">
        <f>IF(OR($M184="",$F184&gt;Parâmetros!$E$14),"Não","Sim")</f>
        <v>Sim</v>
      </c>
      <c r="Q184" s="32" t="str">
        <f t="shared" si="32"/>
        <v>Sim</v>
      </c>
      <c r="R184" s="32" t="str">
        <f t="shared" si="33"/>
        <v>Sim</v>
      </c>
      <c r="S184" s="30">
        <f t="shared" si="34"/>
        <v>0</v>
      </c>
      <c r="T184" s="32" t="str">
        <f>IF($Q184&lt;&gt;"Sim","",IF($N184&gt;Parâmetros!$E$15,"Sim","Não"))</f>
        <v>Não</v>
      </c>
      <c r="U184" s="17" t="str">
        <f t="shared" si="35"/>
        <v>Na meta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'[Apontamento_Mes_Setembro Atualizado.xlsx]Base Diária'!$V$221folga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Evidência confirma cadastro</v>
      </c>
      <c r="W184" s="34">
        <f>IF(OR(OR($D184="6x1",$D184="FF 6x1"),$D184="5x2"),"",IF($AB184&lt;&gt;$AB183,IF(IFERROR(INDEX(Cadastro!$F$5:$F$148,$AB184),"")="",IF($L184&gt;0,1,0),IF(IFERROR(INDEX(Cadastro!$F$5:$F$148,$AB184),"")&lt;=IFERROR(INDEX(Parâmetros!$B$39:$B$48,MATCH($E184,Parâmetros!$A$39:$A$48,0)),99),IFERROR(INDEX(Cadastro!$F$5:$F$148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6</v>
      </c>
      <c r="X184" s="34">
        <f>IF(OR(OR($D184="6x1",$D184="FF 6x1"),$D184="5x2"),"",IF($AB184&lt;&gt;$AB183,IF(IFERROR(INDEX(Cadastro!$F$5:$F$148,$AB184),"")="",0,IF(IFERROR(INDEX(Cadastro!$F$5:$F$148,$AB184),"")&gt;IFERROR(INDEX(Parâmetros!$B$39:$B$48,MATCH($E184,Parâmetros!$A$39:$A$48,0)),99),IFERROR(INDEX(Cadastro!$F$5:$F$148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registro"),IF(AND($AB184&lt;&gt;$AB183,IFERROR(INDEX(Cadastro!$F$5:$F$148,$AB184),"")=""),"Indeterminado (início da série)",IF($X184&gt;0,"Folga","Falta de registro"))))))))</f>
        <v>Trabalhado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IFERROR(MATCH($A184&amp;"|"&amp;TEXT(_xlfn.MAXIFS(Cadastro!$E$5:$E$148,Cadastro!$A$5:$A$148,$A184,Cadastro!$E$5:$E$148,"&lt;="&amp;$F184),"yyyymmdd"),Cadastro!$I$5:$I$148,0),"")</f>
        <v>8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IFERROR(INDEX(Cadastro!$C$5:$C$148,$AB185),"NÃO INFORMADO")</f>
        <v>CAL</v>
      </c>
      <c r="D185" s="17" t="str">
        <f>IFERROR(INDEX(Cadastro!$D$5:$D$148,$AB185),"")</f>
        <v>B</v>
      </c>
      <c r="E185" s="17" t="str">
        <f>IFERROR(INDEX(Cadastro!$G$5:$G$148,$AB185),"")</f>
        <v>B</v>
      </c>
      <c r="F185" s="29">
        <v>46268</v>
      </c>
      <c r="G185" s="32" t="str">
        <f t="shared" si="30"/>
        <v>qui</v>
      </c>
      <c r="H185" s="31">
        <f>IF($L185=0,"",_xlfn.MINIFS(Dados!$Q:$Q,Dados!$A:$A,$A185,Dados!$S:$S,$F185))</f>
        <v>940</v>
      </c>
      <c r="I185" s="31">
        <f>IF($H185="","",_xlfn.MAXIFS(Dados!$R:$R,Dados!$A:$A,$A185,Dados!$S:$S,$F185))</f>
        <v>1418</v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B</v>
      </c>
      <c r="L185" s="30">
        <f>SUMIFS(Dados!$E:$E,Dados!$A:$A,$A185,Dados!$S:$S,$F185)</f>
        <v>6.99</v>
      </c>
      <c r="M185" s="30">
        <f>IFERROR(INDEX(Parâmetros!$E$6:$E$11,MATCH($K185,Parâmetros!$A$6:$A$11,0)),"")</f>
        <v>7.67</v>
      </c>
      <c r="N185" s="33">
        <f t="shared" si="31"/>
        <v>0.91134289439374194</v>
      </c>
      <c r="O185" s="33">
        <f>Parâmetros!$E$13</f>
        <v>0.8</v>
      </c>
      <c r="P185" s="32" t="str">
        <f>IF(OR($M185="",$F185&gt;Parâmetros!$E$14),"Não","Sim")</f>
        <v>Sim</v>
      </c>
      <c r="Q185" s="32" t="str">
        <f t="shared" si="32"/>
        <v>Sim</v>
      </c>
      <c r="R185" s="32" t="str">
        <f t="shared" si="33"/>
        <v>Sim</v>
      </c>
      <c r="S185" s="30">
        <f t="shared" si="34"/>
        <v>0</v>
      </c>
      <c r="T185" s="32" t="str">
        <f>IF($Q185&lt;&gt;"Sim","",IF($N185&gt;Parâmetros!$E$15,"Sim","Não"))</f>
        <v>Não</v>
      </c>
      <c r="U185" s="17" t="str">
        <f t="shared" si="35"/>
        <v>Na meta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'[Apontamento_Mes_Setembro Atualizado.xlsx]Base Diária'!$V$221folga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Evidência confirma cadastro</v>
      </c>
      <c r="W185" s="34">
        <f>IF(OR(OR($D185="6x1",$D185="FF 6x1"),$D185="5x2"),"",IF($AB185&lt;&gt;$AB184,IF(IFERROR(INDEX(Cadastro!$F$5:$F$148,$AB185),"")="",IF($L185&gt;0,1,0),IF(IFERROR(INDEX(Cadastro!$F$5:$F$148,$AB185),"")&lt;=IFERROR(INDEX(Parâmetros!$B$39:$B$48,MATCH($E185,Parâmetros!$A$39:$A$48,0)),99),IFERROR(INDEX(Cadastro!$F$5:$F$148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7</v>
      </c>
      <c r="X185" s="34">
        <f>IF(OR(OR($D185="6x1",$D185="FF 6x1"),$D185="5x2"),"",IF($AB185&lt;&gt;$AB184,IF(IFERROR(INDEX(Cadastro!$F$5:$F$148,$AB185),"")="",0,IF(IFERROR(INDEX(Cadastro!$F$5:$F$148,$AB185),"")&gt;IFERROR(INDEX(Parâmetros!$B$39:$B$48,MATCH($E185,Parâmetros!$A$39:$A$48,0)),99),IFERROR(INDEX(Cadastro!$F$5:$F$148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0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registro"),IF(AND($AB185&lt;&gt;$AB184,IFERROR(INDEX(Cadastro!$F$5:$F$148,$AB185),"")=""),"Indeterminado (início da série)",IF($X185&gt;0,"Folga","Falta de registro"))))))))</f>
        <v>Trabalhado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IFERROR(MATCH($A185&amp;"|"&amp;TEXT(_xlfn.MAXIFS(Cadastro!$E$5:$E$148,Cadastro!$A$5:$A$148,$A185,Cadastro!$E$5:$E$148,"&lt;="&amp;$F185),"yyyymmdd"),Cadastro!$I$5:$I$148,0),"")</f>
        <v>8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IFERROR(INDEX(Cadastro!$C$5:$C$148,$AB186),"NÃO INFORMADO")</f>
        <v>CAL</v>
      </c>
      <c r="D186" s="17" t="str">
        <f>IFERROR(INDEX(Cadastro!$D$5:$D$148,$AB186),"")</f>
        <v>B</v>
      </c>
      <c r="E186" s="17" t="str">
        <f>IFERROR(INDEX(Cadastro!$G$5:$G$148,$AB186),"")</f>
        <v>B</v>
      </c>
      <c r="F186" s="29">
        <v>46269</v>
      </c>
      <c r="G186" s="32" t="str">
        <f t="shared" si="30"/>
        <v>sex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/>
      </c>
      <c r="L186" s="30">
        <f>SUMIFS(Dados!$E:$E,Dados!$A:$A,$A186,Dados!$S:$S,$F186)</f>
        <v>0</v>
      </c>
      <c r="M186" s="30" t="str">
        <f>IFERROR(INDEX(Parâmetros!$E$6:$E$11,MATCH($K186,Parâmetros!$A$6:$A$11,0)),"")</f>
        <v/>
      </c>
      <c r="N186" s="33" t="str">
        <f t="shared" si="31"/>
        <v/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Folga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'[Apontamento_Mes_Setembro Atualizado.xlsx]Base Diária'!$V$221folga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Folga prevista pelo ciclo</v>
      </c>
      <c r="W186" s="34">
        <f>IF(OR(OR($D186="6x1",$D186="FF 6x1"),$D186="5x2"),"",IF($AB186&lt;&gt;$AB185,IF(IFERROR(INDEX(Cadastro!$F$5:$F$148,$AB186),"")="",IF($L186&gt;0,1,0),IF(IFERROR(INDEX(Cadastro!$F$5:$F$148,$AB186),"")&lt;=IFERROR(INDEX(Parâmetros!$B$39:$B$48,MATCH($E186,Parâmetros!$A$39:$A$48,0)),99),IFERROR(INDEX(Cadastro!$F$5:$F$148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0</v>
      </c>
      <c r="X186" s="34">
        <f>IF(OR(OR($D186="6x1",$D186="FF 6x1"),$D186="5x2"),"",IF($AB186&lt;&gt;$AB185,IF(IFERROR(INDEX(Cadastro!$F$5:$F$148,$AB186),"")="",0,IF(IFERROR(INDEX(Cadastro!$F$5:$F$148,$AB186),"")&gt;IFERROR(INDEX(Parâmetros!$B$39:$B$48,MATCH($E186,Parâmetros!$A$39:$A$48,0)),99),IFERROR(INDEX(Cadastro!$F$5:$F$148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1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registro"),IF(AND($AB186&lt;&gt;$AB185,IFERROR(INDEX(Cadastro!$F$5:$F$148,$AB186),"")=""),"Indeterminado (início da série)",IF($X186&gt;0,"Folga","Falta de registro"))))))))</f>
        <v>Folga</v>
      </c>
      <c r="Z186" s="34">
        <f>IF(OR($L186&gt;0,$F186&gt;Parâmetros!$E$14),0,IF($A186&lt;&gt;$A185,1,N($Z185)+1))</f>
        <v>1</v>
      </c>
      <c r="AA186" s="34">
        <f>IF(OR($L186&gt;0,$F186&gt;Parâmetros!$E$14),0,IF(OR($A186&lt;&gt;$A187,$F187&gt;Parâmetros!$E$14),1,N($AA187)+1))</f>
        <v>1</v>
      </c>
      <c r="AB186" s="31">
        <f>IFERROR(MATCH($A186&amp;"|"&amp;TEXT(_xlfn.MAXIFS(Cadastro!$E$5:$E$148,Cadastro!$A$5:$A$148,$A186,Cadastro!$E$5:$E$148,"&lt;="&amp;$F186),"yyyymmdd"),Cadastro!$I$5:$I$148,0),"")</f>
        <v>8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IFERROR(INDEX(Cadastro!$C$5:$C$148,$AB187),"NÃO INFORMADO")</f>
        <v>CAL</v>
      </c>
      <c r="D187" s="17" t="str">
        <f>IFERROR(INDEX(Cadastro!$D$5:$D$148,$AB187),"")</f>
        <v>B</v>
      </c>
      <c r="E187" s="17" t="str">
        <f>IFERROR(INDEX(Cadastro!$G$5:$G$148,$AB187),"")</f>
        <v>B</v>
      </c>
      <c r="F187" s="29">
        <v>46270</v>
      </c>
      <c r="G187" s="32" t="str">
        <f t="shared" si="30"/>
        <v>sáb</v>
      </c>
      <c r="H187" s="31">
        <f>IF($L187=0,"",_xlfn.MINIFS(Dados!$Q:$Q,Dados!$A:$A,$A187,Dados!$S:$S,$F187))</f>
        <v>939</v>
      </c>
      <c r="I187" s="31">
        <f>IF($H187="","",_xlfn.MAXIFS(Dados!$R:$R,Dados!$A:$A,$A187,Dados!$S:$S,$F187))</f>
        <v>1413</v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6.88</v>
      </c>
      <c r="M187" s="30">
        <f>IFERROR(INDEX(Parâmetros!$E$6:$E$11,MATCH($K187,Parâmetros!$A$6:$A$11,0)),"")</f>
        <v>7.67</v>
      </c>
      <c r="N187" s="33">
        <f t="shared" si="31"/>
        <v>0.89700130378096476</v>
      </c>
      <c r="O187" s="33">
        <f>Parâmetros!$E$13</f>
        <v>0.8</v>
      </c>
      <c r="P187" s="32" t="str">
        <f>IF(OR($M187="",$F187&gt;Parâmetros!$E$14),"Não","Sim")</f>
        <v>Sim</v>
      </c>
      <c r="Q187" s="32" t="str">
        <f t="shared" si="32"/>
        <v>Sim</v>
      </c>
      <c r="R187" s="32" t="str">
        <f t="shared" si="33"/>
        <v>Sim</v>
      </c>
      <c r="S187" s="30">
        <f t="shared" si="34"/>
        <v>0</v>
      </c>
      <c r="T187" s="32" t="str">
        <f>IF($Q187&lt;&gt;"Sim","",IF($N187&gt;Parâmetros!$E$15,"Sim","Não"))</f>
        <v>Não</v>
      </c>
      <c r="U187" s="17" t="str">
        <f t="shared" si="35"/>
        <v>Na meta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'[Apontamento_Mes_Setembro Atualizado.xlsx]Base Diária'!$V$221folga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Evidência confirma cadastro</v>
      </c>
      <c r="W187" s="34">
        <f>IF(OR(OR($D187="6x1",$D187="FF 6x1"),$D187="5x2"),"",IF($AB187&lt;&gt;$AB186,IF(IFERROR(INDEX(Cadastro!$F$5:$F$148,$AB187),"")="",IF($L187&gt;0,1,0),IF(IFERROR(INDEX(Cadastro!$F$5:$F$148,$AB187),"")&lt;=IFERROR(INDEX(Parâmetros!$B$39:$B$48,MATCH($E187,Parâmetros!$A$39:$A$48,0)),99),IFERROR(INDEX(Cadastro!$F$5:$F$148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1</v>
      </c>
      <c r="X187" s="34">
        <f>IF(OR(OR($D187="6x1",$D187="FF 6x1"),$D187="5x2"),"",IF($AB187&lt;&gt;$AB186,IF(IFERROR(INDEX(Cadastro!$F$5:$F$148,$AB187),"")="",0,IF(IFERROR(INDEX(Cadastro!$F$5:$F$148,$AB187),"")&gt;IFERROR(INDEX(Parâmetros!$B$39:$B$48,MATCH($E187,Parâmetros!$A$39:$A$48,0)),99),IFERROR(INDEX(Cadastro!$F$5:$F$148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registro"),IF(AND($AB187&lt;&gt;$AB186,IFERROR(INDEX(Cadastro!$F$5:$F$148,$AB187),"")=""),"Indeterminado (início da série)",IF($X187&gt;0,"Folga","Falta de registro"))))))))</f>
        <v>Trabalhado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IFERROR(MATCH($A187&amp;"|"&amp;TEXT(_xlfn.MAXIFS(Cadastro!$E$5:$E$148,Cadastro!$A$5:$A$148,$A187,Cadastro!$E$5:$E$148,"&lt;="&amp;$F187),"yyyymmdd"),Cadastro!$I$5:$I$148,0),"")</f>
        <v>8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>
        <v>11950</v>
      </c>
      <c r="B188" s="17" t="s">
        <v>162</v>
      </c>
      <c r="C188" s="17" t="str">
        <f>IFERROR(INDEX(Cadastro!$C$5:$C$148,$AB188),"NÃO INFORMADO")</f>
        <v>CAL</v>
      </c>
      <c r="D188" s="17" t="str">
        <f>IFERROR(INDEX(Cadastro!$D$5:$D$148,$AB188),"")</f>
        <v>B</v>
      </c>
      <c r="E188" s="17" t="str">
        <f>IFERROR(INDEX(Cadastro!$G$5:$G$148,$AB188),"")</f>
        <v>B</v>
      </c>
      <c r="F188" s="29">
        <v>46271</v>
      </c>
      <c r="G188" s="32" t="str">
        <f t="shared" si="30"/>
        <v>dom</v>
      </c>
      <c r="H188" s="31">
        <f>IF($L188=0,"",_xlfn.MINIFS(Dados!$Q:$Q,Dados!$A:$A,$A188,Dados!$S:$S,$F188))</f>
        <v>937</v>
      </c>
      <c r="I188" s="31">
        <f>IF($H188="","",_xlfn.MAXIFS(Dados!$R:$R,Dados!$A:$A,$A188,Dados!$S:$S,$F188))</f>
        <v>1410</v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B</v>
      </c>
      <c r="L188" s="30">
        <f>SUMIFS(Dados!$E:$E,Dados!$A:$A,$A188,Dados!$S:$S,$F188)</f>
        <v>6.89</v>
      </c>
      <c r="M188" s="30">
        <f>IFERROR(INDEX(Parâmetros!$E$6:$E$11,MATCH($K188,Parâmetros!$A$6:$A$11,0)),"")</f>
        <v>7.67</v>
      </c>
      <c r="N188" s="33">
        <f t="shared" si="31"/>
        <v>0.89830508474576265</v>
      </c>
      <c r="O188" s="33">
        <f>Parâmetros!$E$13</f>
        <v>0.8</v>
      </c>
      <c r="P188" s="32" t="str">
        <f>IF(OR($M188="",$F188&gt;Parâmetros!$E$14),"Não","Sim")</f>
        <v>Sim</v>
      </c>
      <c r="Q188" s="32" t="str">
        <f t="shared" si="32"/>
        <v>Sim</v>
      </c>
      <c r="R188" s="32" t="str">
        <f t="shared" si="33"/>
        <v>Sim</v>
      </c>
      <c r="S188" s="30">
        <f t="shared" si="34"/>
        <v>0</v>
      </c>
      <c r="T188" s="32" t="str">
        <f>IF($Q188&lt;&gt;"Sim","",IF($N188&gt;Parâmetros!$E$15,"Sim","Não"))</f>
        <v>Não</v>
      </c>
      <c r="U188" s="17" t="str">
        <f t="shared" si="35"/>
        <v>Na meta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'[Apontamento_Mes_Setembro Atualizado.xlsx]Base Diária'!$V$221folga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Evidência confirma cadastro</v>
      </c>
      <c r="W188" s="34">
        <f>IF(OR(OR($D188="6x1",$D188="FF 6x1"),$D188="5x2"),"",IF($AB188&lt;&gt;$AB187,IF(IFERROR(INDEX(Cadastro!$F$5:$F$148,$AB188),"")="",IF($L188&gt;0,1,0),IF(IFERROR(INDEX(Cadastro!$F$5:$F$148,$AB188),"")&lt;=IFERROR(INDEX(Parâmetros!$B$39:$B$48,MATCH($E188,Parâmetros!$A$39:$A$48,0)),99),IFERROR(INDEX(Cadastro!$F$5:$F$148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>2</v>
      </c>
      <c r="X188" s="34">
        <f>IF(OR(OR($D188="6x1",$D188="FF 6x1"),$D188="5x2"),"",IF($AB188&lt;&gt;$AB187,IF(IFERROR(INDEX(Cadastro!$F$5:$F$148,$AB188),"")="",0,IF(IFERROR(INDEX(Cadastro!$F$5:$F$148,$AB188),"")&gt;IFERROR(INDEX(Parâmetros!$B$39:$B$48,MATCH($E188,Parâmetros!$A$39:$A$48,0)),99),IFERROR(INDEX(Cadastro!$F$5:$F$148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>0</v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registro"),IF(AND($AB188&lt;&gt;$AB187,IFERROR(INDEX(Cadastro!$F$5:$F$148,$AB188),"")=""),"Indeterminado (início da série)",IF($X188&gt;0,"Folga","Falta de registro"))))))))</f>
        <v>Trabalhado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IFERROR(MATCH($A188&amp;"|"&amp;TEXT(_xlfn.MAXIFS(Cadastro!$E$5:$E$148,Cadastro!$A$5:$A$148,$A188,Cadastro!$E$5:$E$148,"&lt;="&amp;$F188),"yyyymmdd"),Cadastro!$I$5:$I$148,0),"")</f>
        <v>8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hidden="1" customHeight="1" x14ac:dyDescent="0.25">
      <c r="A189" s="31">
        <v>11950</v>
      </c>
      <c r="B189" s="17" t="s">
        <v>162</v>
      </c>
      <c r="C189" s="17" t="str">
        <f>IFERROR(INDEX(Cadastro!$C$5:$C$148,$AB189),"NÃO INFORMADO")</f>
        <v>CAL</v>
      </c>
      <c r="D189" s="17" t="str">
        <f>IFERROR(INDEX(Cadastro!$D$5:$D$148,$AB189),"")</f>
        <v>B</v>
      </c>
      <c r="E189" s="17" t="str">
        <f>IFERROR(INDEX(Cadastro!$G$5:$G$148,$AB189),"")</f>
        <v>B</v>
      </c>
      <c r="F189" s="29">
        <v>46272</v>
      </c>
      <c r="G189" s="32" t="str">
        <f t="shared" si="30"/>
        <v>seg</v>
      </c>
      <c r="H189" s="31">
        <f>IF($L189=0,"",_xlfn.MINIFS(Dados!$Q:$Q,Dados!$A:$A,$A189,Dados!$S:$S,$F189))</f>
        <v>940</v>
      </c>
      <c r="I189" s="31">
        <f>IF($H189="","",_xlfn.MAXIFS(Dados!$R:$R,Dados!$A:$A,$A189,Dados!$S:$S,$F189))</f>
        <v>1404</v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>B</v>
      </c>
      <c r="L189" s="30">
        <f>SUMIFS(Dados!$E:$E,Dados!$A:$A,$A189,Dados!$S:$S,$F189)</f>
        <v>6.7200000000000006</v>
      </c>
      <c r="M189" s="30">
        <f>IFERROR(INDEX(Parâmetros!$E$6:$E$11,MATCH($K189,Parâmetros!$A$6:$A$11,0)),"")</f>
        <v>7.67</v>
      </c>
      <c r="N189" s="33">
        <f t="shared" si="31"/>
        <v>0.87614080834419827</v>
      </c>
      <c r="O189" s="33">
        <f>Parâmetros!$E$13</f>
        <v>0.8</v>
      </c>
      <c r="P189" s="32" t="str">
        <f>IF(OR($M189="",$F189&gt;Parâmetros!$E$14),"Não","Sim")</f>
        <v>Sim</v>
      </c>
      <c r="Q189" s="32" t="str">
        <f t="shared" si="32"/>
        <v>Sim</v>
      </c>
      <c r="R189" s="32" t="str">
        <f t="shared" si="33"/>
        <v>Sim</v>
      </c>
      <c r="S189" s="30">
        <f t="shared" si="34"/>
        <v>0</v>
      </c>
      <c r="T189" s="32" t="str">
        <f>IF($Q189&lt;&gt;"Sim","",IF($N189&gt;Parâmetros!$E$15,"Sim","Não"))</f>
        <v>Não</v>
      </c>
      <c r="U189" s="17" t="str">
        <f t="shared" si="35"/>
        <v>Na meta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'[Apontamento_Mes_Setembro Atualizado.xlsx]Base Diária'!$V$221folga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Evidência confirma cadastro</v>
      </c>
      <c r="W189" s="34">
        <f>IF(OR(OR($D189="6x1",$D189="FF 6x1"),$D189="5x2"),"",IF($AB189&lt;&gt;$AB188,IF(IFERROR(INDEX(Cadastro!$F$5:$F$148,$AB189),"")="",IF($L189&gt;0,1,0),IF(IFERROR(INDEX(Cadastro!$F$5:$F$148,$AB189),"")&lt;=IFERROR(INDEX(Parâmetros!$B$39:$B$48,MATCH($E189,Parâmetros!$A$39:$A$48,0)),99),IFERROR(INDEX(Cadastro!$F$5:$F$148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>3</v>
      </c>
      <c r="X189" s="34">
        <f>IF(OR(OR($D189="6x1",$D189="FF 6x1"),$D189="5x2"),"",IF($AB189&lt;&gt;$AB188,IF(IFERROR(INDEX(Cadastro!$F$5:$F$148,$AB189),"")="",0,IF(IFERROR(INDEX(Cadastro!$F$5:$F$148,$AB189),"")&gt;IFERROR(INDEX(Parâmetros!$B$39:$B$48,MATCH($E189,Parâmetros!$A$39:$A$48,0)),99),IFERROR(INDEX(Cadastro!$F$5:$F$148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>0</v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registro"),IF(AND($AB189&lt;&gt;$AB188,IFERROR(INDEX(Cadastro!$F$5:$F$148,$AB189),"")=""),"Indeterminado (início da série)",IF($X189&gt;0,"Folga","Falta de registro"))))))))</f>
        <v>Trabalhado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IFERROR(MATCH($A189&amp;"|"&amp;TEXT(_xlfn.MAXIFS(Cadastro!$E$5:$E$148,Cadastro!$A$5:$A$148,$A189,Cadastro!$E$5:$E$148,"&lt;="&amp;$F189),"yyyymmdd"),Cadastro!$I$5:$I$148,0),"")</f>
        <v>8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hidden="1" customHeight="1" x14ac:dyDescent="0.25">
      <c r="A190" s="31">
        <v>11950</v>
      </c>
      <c r="B190" s="17" t="s">
        <v>162</v>
      </c>
      <c r="C190" s="17" t="str">
        <f>IFERROR(INDEX(Cadastro!$C$5:$C$148,$AB190),"NÃO INFORMADO")</f>
        <v>CAL</v>
      </c>
      <c r="D190" s="17" t="str">
        <f>IFERROR(INDEX(Cadastro!$D$5:$D$148,$AB190),"")</f>
        <v>B</v>
      </c>
      <c r="E190" s="17" t="str">
        <f>IFERROR(INDEX(Cadastro!$G$5:$G$148,$AB190),"")</f>
        <v>B</v>
      </c>
      <c r="F190" s="29">
        <v>46273</v>
      </c>
      <c r="G190" s="32" t="str">
        <f t="shared" si="30"/>
        <v>ter</v>
      </c>
      <c r="H190" s="31">
        <f>IF($L190=0,"",_xlfn.MINIFS(Dados!$Q:$Q,Dados!$A:$A,$A190,Dados!$S:$S,$F190))</f>
        <v>937</v>
      </c>
      <c r="I190" s="31">
        <f>IF($H190="","",_xlfn.MAXIFS(Dados!$R:$R,Dados!$A:$A,$A190,Dados!$S:$S,$F190))</f>
        <v>1410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B</v>
      </c>
      <c r="L190" s="30">
        <f>SUMIFS(Dados!$E:$E,Dados!$A:$A,$A190,Dados!$S:$S,$F190)</f>
        <v>6.88</v>
      </c>
      <c r="M190" s="30">
        <f>IFERROR(INDEX(Parâmetros!$E$6:$E$11,MATCH($K190,Parâmetros!$A$6:$A$11,0)),"")</f>
        <v>7.67</v>
      </c>
      <c r="N190" s="33">
        <f t="shared" si="31"/>
        <v>0.89700130378096476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si="32"/>
        <v>Sim</v>
      </c>
      <c r="R190" s="32" t="str">
        <f t="shared" si="33"/>
        <v>Sim</v>
      </c>
      <c r="S190" s="30">
        <f t="shared" si="34"/>
        <v>0</v>
      </c>
      <c r="T190" s="32" t="str">
        <f>IF($Q190&lt;&gt;"Sim","",IF($N190&gt;Parâmetros!$E$15,"Sim","Não"))</f>
        <v>Não</v>
      </c>
      <c r="U190" s="17" t="str">
        <f t="shared" si="35"/>
        <v>Na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'[Apontamento_Mes_Setembro Atualizado.xlsx]Base Diária'!$V$221folga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Evidência confirma cadastro</v>
      </c>
      <c r="W190" s="34">
        <f>IF(OR(OR($D190="6x1",$D190="FF 6x1"),$D190="5x2"),"",IF($AB190&lt;&gt;$AB189,IF(IFERROR(INDEX(Cadastro!$F$5:$F$148,$AB190),"")="",IF($L190&gt;0,1,0),IF(IFERROR(INDEX(Cadastro!$F$5:$F$148,$AB190),"")&lt;=IFERROR(INDEX(Parâmetros!$B$39:$B$48,MATCH($E190,Parâmetros!$A$39:$A$48,0)),99),IFERROR(INDEX(Cadastro!$F$5:$F$148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>4</v>
      </c>
      <c r="X190" s="34">
        <f>IF(OR(OR($D190="6x1",$D190="FF 6x1"),$D190="5x2"),"",IF($AB190&lt;&gt;$AB189,IF(IFERROR(INDEX(Cadastro!$F$5:$F$148,$AB190),"")="",0,IF(IFERROR(INDEX(Cadastro!$F$5:$F$148,$AB190),"")&gt;IFERROR(INDEX(Parâmetros!$B$39:$B$48,MATCH($E190,Parâmetros!$A$39:$A$48,0)),99),IFERROR(INDEX(Cadastro!$F$5:$F$148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>0</v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registro"),IF(AND($AB190&lt;&gt;$AB189,IFERROR(INDEX(Cadastro!$F$5:$F$148,$AB190),"")=""),"Indeterminado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IFERROR(MATCH($A190&amp;"|"&amp;TEXT(_xlfn.MAXIFS(Cadastro!$E$5:$E$148,Cadastro!$A$5:$A$148,$A190,Cadastro!$E$5:$E$148,"&lt;="&amp;$F190),"yyyymmdd"),Cadastro!$I$5:$I$148,0),"")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11950</v>
      </c>
      <c r="B191" s="17" t="s">
        <v>162</v>
      </c>
      <c r="C191" s="17" t="str">
        <f>IFERROR(INDEX(Cadastro!$C$5:$C$148,$AB191),"NÃO INFORMADO")</f>
        <v>CAL</v>
      </c>
      <c r="D191" s="17" t="str">
        <f>IFERROR(INDEX(Cadastro!$D$5:$D$148,$AB191),"")</f>
        <v>B</v>
      </c>
      <c r="E191" s="17" t="str">
        <f>IFERROR(INDEX(Cadastro!$G$5:$G$148,$AB191),"")</f>
        <v>B</v>
      </c>
      <c r="F191" s="29">
        <v>46274</v>
      </c>
      <c r="G191" s="32" t="str">
        <f t="shared" si="30"/>
        <v>qua</v>
      </c>
      <c r="H191" s="31">
        <f>IF($L191=0,"",_xlfn.MINIFS(Dados!$Q:$Q,Dados!$A:$A,$A191,Dados!$S:$S,$F191))</f>
        <v>938</v>
      </c>
      <c r="I191" s="31">
        <f>IF($H191="","",_xlfn.MAXIFS(Dados!$R:$R,Dados!$A:$A,$A191,Dados!$S:$S,$F191))</f>
        <v>1400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B</v>
      </c>
      <c r="L191" s="30">
        <f>SUMIFS(Dados!$E:$E,Dados!$A:$A,$A191,Dados!$S:$S,$F191)</f>
        <v>6.7</v>
      </c>
      <c r="M191" s="30">
        <f>IFERROR(INDEX(Parâmetros!$E$6:$E$11,MATCH($K191,Parâmetros!$A$6:$A$11,0)),"")</f>
        <v>7.67</v>
      </c>
      <c r="N191" s="33">
        <f t="shared" si="31"/>
        <v>0.87353324641460239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2"/>
        <v>Sim</v>
      </c>
      <c r="R191" s="32" t="str">
        <f t="shared" si="33"/>
        <v>Sim</v>
      </c>
      <c r="S191" s="30">
        <f t="shared" si="34"/>
        <v>0</v>
      </c>
      <c r="T191" s="32" t="str">
        <f>IF($Q191&lt;&gt;"Sim","",IF($N191&gt;Parâmetros!$E$15,"Sim","Não"))</f>
        <v>Não</v>
      </c>
      <c r="U191" s="17" t="str">
        <f t="shared" si="35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'[Apontamento_Mes_Setembro Atualizado.xlsx]Base Diária'!$V$221folga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Evidência confirma cadastro</v>
      </c>
      <c r="W191" s="34">
        <f>IF(OR(OR($D191="6x1",$D191="FF 6x1"),$D191="5x2"),"",IF($AB191&lt;&gt;$AB190,IF(IFERROR(INDEX(Cadastro!$F$5:$F$148,$AB191),"")="",IF($L191&gt;0,1,0),IF(IFERROR(INDEX(Cadastro!$F$5:$F$148,$AB191),"")&lt;=IFERROR(INDEX(Parâmetros!$B$39:$B$48,MATCH($E191,Parâmetros!$A$39:$A$48,0)),99),IFERROR(INDEX(Cadastro!$F$5:$F$148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>5</v>
      </c>
      <c r="X191" s="34">
        <f>IF(OR(OR($D191="6x1",$D191="FF 6x1"),$D191="5x2"),"",IF($AB191&lt;&gt;$AB190,IF(IFERROR(INDEX(Cadastro!$F$5:$F$148,$AB191),"")="",0,IF(IFERROR(INDEX(Cadastro!$F$5:$F$148,$AB191),"")&gt;IFERROR(INDEX(Parâmetros!$B$39:$B$48,MATCH($E191,Parâmetros!$A$39:$A$48,0)),99),IFERROR(INDEX(Cadastro!$F$5:$F$148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>0</v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registro"),IF(AND($AB191&lt;&gt;$AB190,IFERROR(INDEX(Cadastro!$F$5:$F$148,$AB191),"")=""),"Indeterminado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IFERROR(MATCH($A191&amp;"|"&amp;TEXT(_xlfn.MAXIFS(Cadastro!$E$5:$E$148,Cadastro!$A$5:$A$148,$A191,Cadastro!$E$5:$E$148,"&lt;="&amp;$F191),"yyyymmdd"),Cadastro!$I$5:$I$148,0),"")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11950</v>
      </c>
      <c r="B192" s="17" t="s">
        <v>162</v>
      </c>
      <c r="C192" s="17" t="str">
        <f>IFERROR(INDEX(Cadastro!$C$5:$C$148,$AB192),"NÃO INFORMADO")</f>
        <v>CAL</v>
      </c>
      <c r="D192" s="17" t="str">
        <f>IFERROR(INDEX(Cadastro!$D$5:$D$148,$AB192),"")</f>
        <v>B</v>
      </c>
      <c r="E192" s="17" t="str">
        <f>IFERROR(INDEX(Cadastro!$G$5:$G$148,$AB192),"")</f>
        <v>B</v>
      </c>
      <c r="F192" s="29">
        <v>46275</v>
      </c>
      <c r="G192" s="32" t="str">
        <f t="shared" si="30"/>
        <v>qui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/>
      </c>
      <c r="L192" s="30">
        <f>SUMIFS(Dados!$E:$E,Dados!$A:$A,$A192,Dados!$S:$S,$F192)</f>
        <v>0</v>
      </c>
      <c r="M192" s="30" t="str">
        <f>IFERROR(INDEX(Parâmetros!$E$6:$E$11,MATCH($K192,Parâmetros!$A$6:$A$11,0)),"")</f>
        <v/>
      </c>
      <c r="N192" s="33" t="str">
        <f t="shared" si="31"/>
        <v/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32"/>
        <v/>
      </c>
      <c r="R192" s="32" t="str">
        <f t="shared" si="33"/>
        <v/>
      </c>
      <c r="S192" s="30" t="str">
        <f t="shared" si="34"/>
        <v/>
      </c>
      <c r="T192" s="32" t="str">
        <f>IF($Q192&lt;&gt;"Sim","",IF($N192&gt;Parâmetros!$E$15,"Sim","Não"))</f>
        <v/>
      </c>
      <c r="U192" s="17" t="str">
        <f t="shared" si="35"/>
        <v>Folga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'[Apontamento_Mes_Setembro Atualizado.xlsx]Base Diária'!$V$221folga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Folga prevista pelo ciclo</v>
      </c>
      <c r="W192" s="34">
        <f>IF(OR(OR($D192="6x1",$D192="FF 6x1"),$D192="5x2"),"",IF($AB192&lt;&gt;$AB191,IF(IFERROR(INDEX(Cadastro!$F$5:$F$148,$AB192),"")="",IF($L192&gt;0,1,0),IF(IFERROR(INDEX(Cadastro!$F$5:$F$148,$AB192),"")&lt;=IFERROR(INDEX(Parâmetros!$B$39:$B$48,MATCH($E192,Parâmetros!$A$39:$A$48,0)),99),IFERROR(INDEX(Cadastro!$F$5:$F$148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>0</v>
      </c>
      <c r="X192" s="34">
        <f>IF(OR(OR($D192="6x1",$D192="FF 6x1"),$D192="5x2"),"",IF($AB192&lt;&gt;$AB191,IF(IFERROR(INDEX(Cadastro!$F$5:$F$148,$AB192),"")="",0,IF(IFERROR(INDEX(Cadastro!$F$5:$F$148,$AB192),"")&gt;IFERROR(INDEX(Parâmetros!$B$39:$B$48,MATCH($E192,Parâmetros!$A$39:$A$48,0)),99),IFERROR(INDEX(Cadastro!$F$5:$F$148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>1</v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registro"),IF(AND($AB192&lt;&gt;$AB191,IFERROR(INDEX(Cadastro!$F$5:$F$148,$AB192),"")=""),"Indeterminado (início da série)",IF($X192&gt;0,"Folga","Falta de registro"))))))))</f>
        <v>Folga</v>
      </c>
      <c r="Z192" s="34">
        <f>IF(OR($L192&gt;0,$F192&gt;Parâmetros!$E$14),0,IF($A192&lt;&gt;$A191,1,N($Z191)+1))</f>
        <v>1</v>
      </c>
      <c r="AA192" s="34">
        <f>IF(OR($L192&gt;0,$F192&gt;Parâmetros!$E$14),0,IF(OR($A192&lt;&gt;$A193,$F193&gt;Parâmetros!$E$14),1,N($AA193)+1))</f>
        <v>2</v>
      </c>
      <c r="AB192" s="31">
        <f>IFERROR(MATCH($A192&amp;"|"&amp;TEXT(_xlfn.MAXIFS(Cadastro!$E$5:$E$148,Cadastro!$A$5:$A$148,$A192,Cadastro!$E$5:$E$148,"&lt;="&amp;$F192),"yyyymmdd"),Cadastro!$I$5:$I$148,0),"")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11950</v>
      </c>
      <c r="B193" s="17" t="s">
        <v>162</v>
      </c>
      <c r="C193" s="17" t="str">
        <f>IFERROR(INDEX(Cadastro!$C$5:$C$148,$AB193),"NÃO INFORMADO")</f>
        <v>CAL</v>
      </c>
      <c r="D193" s="17" t="str">
        <f>IFERROR(INDEX(Cadastro!$D$5:$D$148,$AB193),"")</f>
        <v>B</v>
      </c>
      <c r="E193" s="17" t="str">
        <f>IFERROR(INDEX(Cadastro!$G$5:$G$148,$AB193),"")</f>
        <v>B</v>
      </c>
      <c r="F193" s="29">
        <v>46276</v>
      </c>
      <c r="G193" s="32" t="str">
        <f t="shared" si="30"/>
        <v>sex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B</v>
      </c>
      <c r="L193" s="30">
        <f>SUMIFS(Dados!$E:$E,Dados!$A:$A,$A193,Dados!$S:$S,$F193)</f>
        <v>0</v>
      </c>
      <c r="M193" s="30">
        <f>IFERROR(INDEX(Parâmetros!$E$6:$E$11,MATCH($K193,Parâmetros!$A$6:$A$11,0)),"")</f>
        <v>7.67</v>
      </c>
      <c r="N193" s="33">
        <f t="shared" si="31"/>
        <v>0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2"/>
        <v>Não</v>
      </c>
      <c r="R193" s="32" t="str">
        <f t="shared" si="33"/>
        <v/>
      </c>
      <c r="S193" s="30" t="str">
        <f t="shared" si="34"/>
        <v/>
      </c>
      <c r="T193" s="32" t="str">
        <f>IF($Q193&lt;&gt;"Sim","",IF($N193&gt;Parâmetros!$E$15,"Sim","Não"))</f>
        <v/>
      </c>
      <c r="U193" s="17" t="str">
        <f t="shared" si="35"/>
        <v>Falta de registro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'[Apontamento_Mes_Setembro Atualizado.xlsx]Base Diária'!$V$221folga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1 de 5 do ciclo</v>
      </c>
      <c r="W193" s="34">
        <f>IF(OR(OR($D193="6x1",$D193="FF 6x1"),$D193="5x2"),"",IF($AB193&lt;&gt;$AB192,IF(IFERROR(INDEX(Cadastro!$F$5:$F$148,$AB193),"")="",IF($L193&gt;0,1,0),IF(IFERROR(INDEX(Cadastro!$F$5:$F$148,$AB193),"")&lt;=IFERROR(INDEX(Parâmetros!$B$39:$B$48,MATCH($E193,Parâmetros!$A$39:$A$48,0)),99),IFERROR(INDEX(Cadastro!$F$5:$F$148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>1</v>
      </c>
      <c r="X193" s="34">
        <f>IF(OR(OR($D193="6x1",$D193="FF 6x1"),$D193="5x2"),"",IF($AB193&lt;&gt;$AB192,IF(IFERROR(INDEX(Cadastro!$F$5:$F$148,$AB193),"")="",0,IF(IFERROR(INDEX(Cadastro!$F$5:$F$148,$AB193),"")&gt;IFERROR(INDEX(Parâmetros!$B$39:$B$48,MATCH($E193,Parâmetros!$A$39:$A$48,0)),99),IFERROR(INDEX(Cadastro!$F$5:$F$148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>0</v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registro"),IF(AND($AB193&lt;&gt;$AB192,IFERROR(INDEX(Cadastro!$F$5:$F$148,$AB193),"")=""),"Indeterminado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2</v>
      </c>
      <c r="AA193" s="34">
        <f>IF(OR($L193&gt;0,$F193&gt;Parâmetros!$E$14),0,IF(OR($A193&lt;&gt;$A194,$F194&gt;Parâmetros!$E$14),1,N($AA194)+1))</f>
        <v>1</v>
      </c>
      <c r="AB193" s="31">
        <f>IFERROR(MATCH($A193&amp;"|"&amp;TEXT(_xlfn.MAXIFS(Cadastro!$E$5:$E$148,Cadastro!$A$5:$A$148,$A193,Cadastro!$E$5:$E$148,"&lt;="&amp;$F193),"yyyymmdd"),Cadastro!$I$5:$I$148,0),"")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11950</v>
      </c>
      <c r="B194" s="17" t="s">
        <v>162</v>
      </c>
      <c r="C194" s="17" t="str">
        <f>IFERROR(INDEX(Cadastro!$C$5:$C$148,$AB194),"NÃO INFORMADO")</f>
        <v>CAL</v>
      </c>
      <c r="D194" s="17" t="str">
        <f>IFERROR(INDEX(Cadastro!$D$5:$D$148,$AB194),"")</f>
        <v>B</v>
      </c>
      <c r="E194" s="17" t="str">
        <f>IFERROR(INDEX(Cadastro!$G$5:$G$148,$AB194),"")</f>
        <v>B</v>
      </c>
      <c r="F194" s="29">
        <v>46277</v>
      </c>
      <c r="G194" s="32" t="str">
        <f t="shared" si="30"/>
        <v>sáb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B</v>
      </c>
      <c r="L194" s="30">
        <f>SUMIFS(Dados!$E:$E,Dados!$A:$A,$A194,Dados!$S:$S,$F194)</f>
        <v>0</v>
      </c>
      <c r="M194" s="30">
        <f>IFERROR(INDEX(Parâmetros!$E$6:$E$11,MATCH($K194,Parâmetros!$A$6:$A$11,0)),"")</f>
        <v>7.67</v>
      </c>
      <c r="N194" s="33">
        <f t="shared" si="31"/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si="32"/>
        <v/>
      </c>
      <c r="R194" s="32" t="str">
        <f t="shared" si="33"/>
        <v/>
      </c>
      <c r="S194" s="30" t="str">
        <f t="shared" si="34"/>
        <v/>
      </c>
      <c r="T194" s="32" t="str">
        <f>IF($Q194&lt;&gt;"Sim","",IF($N194&gt;Parâmetros!$E$15,"Sim","Não"))</f>
        <v/>
      </c>
      <c r="U194" s="17" t="str">
        <f t="shared" si="35"/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'[Apontamento_Mes_Setembro Atualizado.xlsx]Base Diária'!$V$221folga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2 de 5 do ciclo</v>
      </c>
      <c r="W194" s="34">
        <f>IF(OR(OR($D194="6x1",$D194="FF 6x1"),$D194="5x2"),"",IF($AB194&lt;&gt;$AB193,IF(IFERROR(INDEX(Cadastro!$F$5:$F$148,$AB194),"")="",IF($L194&gt;0,1,0),IF(IFERROR(INDEX(Cadastro!$F$5:$F$148,$AB194),"")&lt;=IFERROR(INDEX(Parâmetros!$B$39:$B$48,MATCH($E194,Parâmetros!$A$39:$A$48,0)),99),IFERROR(INDEX(Cadastro!$F$5:$F$148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>2</v>
      </c>
      <c r="X194" s="34">
        <f>IF(OR(OR($D194="6x1",$D194="FF 6x1"),$D194="5x2"),"",IF($AB194&lt;&gt;$AB193,IF(IFERROR(INDEX(Cadastro!$F$5:$F$148,$AB194),"")="",0,IF(IFERROR(INDEX(Cadastro!$F$5:$F$148,$AB194),"")&gt;IFERROR(INDEX(Parâmetros!$B$39:$B$48,MATCH($E194,Parâmetros!$A$39:$A$48,0)),99),IFERROR(INDEX(Cadastro!$F$5:$F$148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>0</v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registro"),IF(AND($AB194&lt;&gt;$AB193,IFERROR(INDEX(Cadastro!$F$5:$F$148,$AB194),"")=""),"Indeterminado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IFERROR(MATCH($A194&amp;"|"&amp;TEXT(_xlfn.MAXIFS(Cadastro!$E$5:$E$148,Cadastro!$A$5:$A$148,$A194,Cadastro!$E$5:$E$148,"&lt;="&amp;$F194),"yyyymmdd"),Cadastro!$I$5:$I$148,0),"")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11950</v>
      </c>
      <c r="B195" s="17" t="s">
        <v>162</v>
      </c>
      <c r="C195" s="17" t="str">
        <f>IFERROR(INDEX(Cadastro!$C$5:$C$148,$AB195),"NÃO INFORMADO")</f>
        <v>CAL</v>
      </c>
      <c r="D195" s="17" t="str">
        <f>IFERROR(INDEX(Cadastro!$D$5:$D$148,$AB195),"")</f>
        <v>B</v>
      </c>
      <c r="E195" s="17" t="str">
        <f>IFERROR(INDEX(Cadastro!$G$5:$G$148,$AB195),"")</f>
        <v>B</v>
      </c>
      <c r="F195" s="29">
        <v>46278</v>
      </c>
      <c r="G195" s="32" t="str">
        <f t="shared" si="30"/>
        <v>dom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B</v>
      </c>
      <c r="L195" s="30">
        <f>SUMIFS(Dados!$E:$E,Dados!$A:$A,$A195,Dados!$S:$S,$F195)</f>
        <v>0</v>
      </c>
      <c r="M195" s="30">
        <f>IFERROR(INDEX(Parâmetros!$E$6:$E$11,MATCH($K195,Parâmetros!$A$6:$A$11,0)),"")</f>
        <v>7.67</v>
      </c>
      <c r="N195" s="33">
        <f t="shared" si="31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32"/>
        <v/>
      </c>
      <c r="R195" s="32" t="str">
        <f t="shared" si="33"/>
        <v/>
      </c>
      <c r="S195" s="30" t="str">
        <f t="shared" si="34"/>
        <v/>
      </c>
      <c r="T195" s="32" t="str">
        <f>IF($Q195&lt;&gt;"Sim","",IF($N195&gt;Parâmetros!$E$15,"Sim","Não"))</f>
        <v/>
      </c>
      <c r="U195" s="17" t="str">
        <f t="shared" si="35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'[Apontamento_Mes_Setembro Atualizado.xlsx]Base Diária'!$V$221folga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3 de 5 do ciclo</v>
      </c>
      <c r="W195" s="34">
        <f>IF(OR(OR($D195="6x1",$D195="FF 6x1"),$D195="5x2"),"",IF($AB195&lt;&gt;$AB194,IF(IFERROR(INDEX(Cadastro!$F$5:$F$148,$AB195),"")="",IF($L195&gt;0,1,0),IF(IFERROR(INDEX(Cadastro!$F$5:$F$148,$AB195),"")&lt;=IFERROR(INDEX(Parâmetros!$B$39:$B$48,MATCH($E195,Parâmetros!$A$39:$A$48,0)),99),IFERROR(INDEX(Cadastro!$F$5:$F$148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>3</v>
      </c>
      <c r="X195" s="34">
        <f>IF(OR(OR($D195="6x1",$D195="FF 6x1"),$D195="5x2"),"",IF($AB195&lt;&gt;$AB194,IF(IFERROR(INDEX(Cadastro!$F$5:$F$148,$AB195),"")="",0,IF(IFERROR(INDEX(Cadastro!$F$5:$F$148,$AB195),"")&gt;IFERROR(INDEX(Parâmetros!$B$39:$B$48,MATCH($E195,Parâmetros!$A$39:$A$48,0)),99),IFERROR(INDEX(Cadastro!$F$5:$F$148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>0</v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registro"),IF(AND($AB195&lt;&gt;$AB194,IFERROR(INDEX(Cadastro!$F$5:$F$148,$AB195),"")=""),"Indeterminado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IFERROR(MATCH($A195&amp;"|"&amp;TEXT(_xlfn.MAXIFS(Cadastro!$E$5:$E$148,Cadastro!$A$5:$A$148,$A195,Cadastro!$E$5:$E$148,"&lt;="&amp;$F195),"yyyymmdd"),Cadastro!$I$5:$I$148,0),"")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11950</v>
      </c>
      <c r="B196" s="17" t="s">
        <v>162</v>
      </c>
      <c r="C196" s="17" t="str">
        <f>IFERROR(INDEX(Cadastro!$C$5:$C$148,$AB196),"NÃO INFORMADO")</f>
        <v>CAL</v>
      </c>
      <c r="D196" s="17" t="str">
        <f>IFERROR(INDEX(Cadastro!$D$5:$D$148,$AB196),"")</f>
        <v>B</v>
      </c>
      <c r="E196" s="17" t="str">
        <f>IFERROR(INDEX(Cadastro!$G$5:$G$148,$AB196),"")</f>
        <v>B</v>
      </c>
      <c r="F196" s="29">
        <v>46279</v>
      </c>
      <c r="G196" s="32" t="str">
        <f t="shared" si="30"/>
        <v>seg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>B</v>
      </c>
      <c r="L196" s="30">
        <f>SUMIFS(Dados!$E:$E,Dados!$A:$A,$A196,Dados!$S:$S,$F196)</f>
        <v>0</v>
      </c>
      <c r="M196" s="30">
        <f>IFERROR(INDEX(Parâmetros!$E$6:$E$11,MATCH($K196,Parâmetros!$A$6:$A$11,0)),"")</f>
        <v>7.67</v>
      </c>
      <c r="N196" s="33">
        <f t="shared" si="31"/>
        <v>0</v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2"/>
        <v/>
      </c>
      <c r="R196" s="32" t="str">
        <f t="shared" si="33"/>
        <v/>
      </c>
      <c r="S196" s="30" t="str">
        <f t="shared" si="34"/>
        <v/>
      </c>
      <c r="T196" s="32" t="str">
        <f>IF($Q196&lt;&gt;"Sim","",IF($N196&gt;Parâmetros!$E$15,"Sim","Não"))</f>
        <v/>
      </c>
      <c r="U196" s="17" t="str">
        <f t="shared" si="35"/>
        <v>Fora da apuração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'[Apontamento_Mes_Setembro Atualizado.xlsx]Base Diária'!$V$221folga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FALTA DE REGISTRO · dia 4 de 5 do ciclo</v>
      </c>
      <c r="W196" s="34">
        <f>IF(OR(OR($D196="6x1",$D196="FF 6x1"),$D196="5x2"),"",IF($AB196&lt;&gt;$AB195,IF(IFERROR(INDEX(Cadastro!$F$5:$F$148,$AB196),"")="",IF($L196&gt;0,1,0),IF(IFERROR(INDEX(Cadastro!$F$5:$F$148,$AB196),"")&lt;=IFERROR(INDEX(Parâmetros!$B$39:$B$48,MATCH($E196,Parâmetros!$A$39:$A$48,0)),99),IFERROR(INDEX(Cadastro!$F$5:$F$148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>4</v>
      </c>
      <c r="X196" s="34">
        <f>IF(OR(OR($D196="6x1",$D196="FF 6x1"),$D196="5x2"),"",IF($AB196&lt;&gt;$AB195,IF(IFERROR(INDEX(Cadastro!$F$5:$F$148,$AB196),"")="",0,IF(IFERROR(INDEX(Cadastro!$F$5:$F$148,$AB196),"")&gt;IFERROR(INDEX(Parâmetros!$B$39:$B$48,MATCH($E196,Parâmetros!$A$39:$A$48,0)),99),IFERROR(INDEX(Cadastro!$F$5:$F$148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>0</v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registro"),IF(AND($AB196&lt;&gt;$AB195,IFERROR(INDEX(Cadastro!$F$5:$F$148,$AB196),"")=""),"Indeterminado (início da série)",IF($X196&gt;0,"Folga","Falta de registro"))))))))</f>
        <v>Falta de registro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IFERROR(MATCH($A196&amp;"|"&amp;TEXT(_xlfn.MAXIFS(Cadastro!$E$5:$E$148,Cadastro!$A$5:$A$148,$A196,Cadastro!$E$5:$E$148,"&lt;="&amp;$F196),"yyyymmdd"),Cadastro!$I$5:$I$148,0),"")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11950</v>
      </c>
      <c r="B197" s="17" t="s">
        <v>162</v>
      </c>
      <c r="C197" s="17" t="str">
        <f>IFERROR(INDEX(Cadastro!$C$5:$C$148,$AB197),"NÃO INFORMADO")</f>
        <v>CAL</v>
      </c>
      <c r="D197" s="17" t="str">
        <f>IFERROR(INDEX(Cadastro!$D$5:$D$148,$AB197),"")</f>
        <v>B</v>
      </c>
      <c r="E197" s="17" t="str">
        <f>IFERROR(INDEX(Cadastro!$G$5:$G$148,$AB197),"")</f>
        <v>B</v>
      </c>
      <c r="F197" s="29">
        <v>46280</v>
      </c>
      <c r="G197" s="32" t="str">
        <f t="shared" si="30"/>
        <v>ter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B</v>
      </c>
      <c r="L197" s="30">
        <f>SUMIFS(Dados!$E:$E,Dados!$A:$A,$A197,Dados!$S:$S,$F197)</f>
        <v>0</v>
      </c>
      <c r="M197" s="30">
        <f>IFERROR(INDEX(Parâmetros!$E$6:$E$11,MATCH($K197,Parâmetros!$A$6:$A$11,0)),"")</f>
        <v>7.67</v>
      </c>
      <c r="N197" s="33">
        <f t="shared" si="31"/>
        <v>0</v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32"/>
        <v/>
      </c>
      <c r="R197" s="32" t="str">
        <f t="shared" si="33"/>
        <v/>
      </c>
      <c r="S197" s="30" t="str">
        <f t="shared" si="34"/>
        <v/>
      </c>
      <c r="T197" s="32" t="str">
        <f>IF($Q197&lt;&gt;"Sim","",IF($N197&gt;Parâmetros!$E$15,"Sim","Não"))</f>
        <v/>
      </c>
      <c r="U197" s="17" t="str">
        <f t="shared" si="35"/>
        <v>Fora da apuração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'[Apontamento_Mes_Setembro Atualizado.xlsx]Base Diária'!$V$221folga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FALTA DE REGISTRO · dia 5 de 5 do ciclo</v>
      </c>
      <c r="W197" s="34">
        <f>IF(OR(OR($D197="6x1",$D197="FF 6x1"),$D197="5x2"),"",IF($AB197&lt;&gt;$AB196,IF(IFERROR(INDEX(Cadastro!$F$5:$F$148,$AB197),"")="",IF($L197&gt;0,1,0),IF(IFERROR(INDEX(Cadastro!$F$5:$F$148,$AB197),"")&lt;=IFERROR(INDEX(Parâmetros!$B$39:$B$48,MATCH($E197,Parâmetros!$A$39:$A$48,0)),99),IFERROR(INDEX(Cadastro!$F$5:$F$148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>5</v>
      </c>
      <c r="X197" s="34">
        <f>IF(OR(OR($D197="6x1",$D197="FF 6x1"),$D197="5x2"),"",IF($AB197&lt;&gt;$AB196,IF(IFERROR(INDEX(Cadastro!$F$5:$F$148,$AB197),"")="",0,IF(IFERROR(INDEX(Cadastro!$F$5:$F$148,$AB197),"")&gt;IFERROR(INDEX(Parâmetros!$B$39:$B$48,MATCH($E197,Parâmetros!$A$39:$A$48,0)),99),IFERROR(INDEX(Cadastro!$F$5:$F$148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>0</v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registro"),IF(AND($AB197&lt;&gt;$AB196,IFERROR(INDEX(Cadastro!$F$5:$F$148,$AB197),"")=""),"Indeterminado (início da série)",IF($X197&gt;0,"Folga","Falta de registro"))))))))</f>
        <v>Falta de registro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IFERROR(MATCH($A197&amp;"|"&amp;TEXT(_xlfn.MAXIFS(Cadastro!$E$5:$E$148,Cadastro!$A$5:$A$148,$A197,Cadastro!$E$5:$E$148,"&lt;="&amp;$F197),"yyyymmdd"),Cadastro!$I$5:$I$148,0),"")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11950</v>
      </c>
      <c r="B198" s="17" t="s">
        <v>162</v>
      </c>
      <c r="C198" s="17" t="str">
        <f>IFERROR(INDEX(Cadastro!$C$5:$C$148,$AB198),"NÃO INFORMADO")</f>
        <v>CAL</v>
      </c>
      <c r="D198" s="17" t="str">
        <f>IFERROR(INDEX(Cadastro!$D$5:$D$148,$AB198),"")</f>
        <v>B</v>
      </c>
      <c r="E198" s="17" t="str">
        <f>IFERROR(INDEX(Cadastro!$G$5:$G$148,$AB198),"")</f>
        <v>B</v>
      </c>
      <c r="F198" s="29">
        <v>46281</v>
      </c>
      <c r="G198" s="32" t="str">
        <f t="shared" si="30"/>
        <v>qua</v>
      </c>
      <c r="H198" s="31" t="str">
        <f>IF($L198=0,"",_xlfn.MINIFS(Dados!$Q:$Q,Dados!$A:$A,$A198,Dados!$S:$S,$F198))</f>
        <v/>
      </c>
      <c r="I198" s="31" t="str">
        <f>IF($H198="","",_xlfn.MAXIFS(Dados!$R:$R,Dados!$A:$A,$A198,Dados!$S:$S,$F198))</f>
        <v/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/>
      </c>
      <c r="L198" s="30">
        <f>SUMIFS(Dados!$E:$E,Dados!$A:$A,$A198,Dados!$S:$S,$F198)</f>
        <v>0</v>
      </c>
      <c r="M198" s="30" t="str">
        <f>IFERROR(INDEX(Parâmetros!$E$6:$E$11,MATCH($K198,Parâmetros!$A$6:$A$11,0)),"")</f>
        <v/>
      </c>
      <c r="N198" s="33" t="str">
        <f t="shared" si="31"/>
        <v/>
      </c>
      <c r="O198" s="33">
        <f>Parâmetros!$E$13</f>
        <v>0.8</v>
      </c>
      <c r="P198" s="32" t="str">
        <f>IF(OR($M198="",$F198&gt;Parâmetros!$E$14),"Não","Sim")</f>
        <v>Não</v>
      </c>
      <c r="Q198" s="32" t="str">
        <f t="shared" si="32"/>
        <v/>
      </c>
      <c r="R198" s="32" t="str">
        <f t="shared" si="33"/>
        <v/>
      </c>
      <c r="S198" s="30" t="str">
        <f t="shared" si="34"/>
        <v/>
      </c>
      <c r="T198" s="32" t="str">
        <f>IF($Q198&lt;&gt;"Sim","",IF($N198&gt;Parâmetros!$E$15,"Sim","Não"))</f>
        <v/>
      </c>
      <c r="U198" s="17" t="str">
        <f t="shared" si="35"/>
        <v>Folga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'[Apontamento_Mes_Setembro Atualizado.xlsx]Base Diária'!$V$221folga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Folga prevista pelo ciclo</v>
      </c>
      <c r="W198" s="34">
        <f>IF(OR(OR($D198="6x1",$D198="FF 6x1"),$D198="5x2"),"",IF($AB198&lt;&gt;$AB197,IF(IFERROR(INDEX(Cadastro!$F$5:$F$148,$AB198),"")="",IF($L198&gt;0,1,0),IF(IFERROR(INDEX(Cadastro!$F$5:$F$148,$AB198),"")&lt;=IFERROR(INDEX(Parâmetros!$B$39:$B$48,MATCH($E198,Parâmetros!$A$39:$A$48,0)),99),IFERROR(INDEX(Cadastro!$F$5:$F$148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>0</v>
      </c>
      <c r="X198" s="34">
        <f>IF(OR(OR($D198="6x1",$D198="FF 6x1"),$D198="5x2"),"",IF($AB198&lt;&gt;$AB197,IF(IFERROR(INDEX(Cadastro!$F$5:$F$148,$AB198),"")="",0,IF(IFERROR(INDEX(Cadastro!$F$5:$F$148,$AB198),"")&gt;IFERROR(INDEX(Parâmetros!$B$39:$B$48,MATCH($E198,Parâmetros!$A$39:$A$48,0)),99),IFERROR(INDEX(Cadastro!$F$5:$F$148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>1</v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registro"),IF(AND($AB198&lt;&gt;$AB197,IFERROR(INDEX(Cadastro!$F$5:$F$148,$AB198),"")=""),"Indeterminado (início da série)",IF($X198&gt;0,"Folga","Falta de registro"))))))))</f>
        <v>Folga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IFERROR(MATCH($A198&amp;"|"&amp;TEXT(_xlfn.MAXIFS(Cadastro!$E$5:$E$148,Cadastro!$A$5:$A$148,$A198,Cadastro!$E$5:$E$148,"&lt;="&amp;$F198),"yyyymmdd"),Cadastro!$I$5:$I$148,0),"")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11950</v>
      </c>
      <c r="B199" s="17" t="s">
        <v>162</v>
      </c>
      <c r="C199" s="17" t="str">
        <f>IFERROR(INDEX(Cadastro!$C$5:$C$148,$AB199),"NÃO INFORMADO")</f>
        <v>CAL</v>
      </c>
      <c r="D199" s="17" t="str">
        <f>IFERROR(INDEX(Cadastro!$D$5:$D$148,$AB199),"")</f>
        <v>B</v>
      </c>
      <c r="E199" s="17" t="str">
        <f>IFERROR(INDEX(Cadastro!$G$5:$G$148,$AB199),"")</f>
        <v>B</v>
      </c>
      <c r="F199" s="29">
        <v>46282</v>
      </c>
      <c r="G199" s="32" t="str">
        <f t="shared" si="30"/>
        <v>qui</v>
      </c>
      <c r="H199" s="31" t="str">
        <f>IF($L199=0,"",_xlfn.MINIFS(Dados!$Q:$Q,Dados!$A:$A,$A199,Dados!$S:$S,$F199))</f>
        <v/>
      </c>
      <c r="I199" s="31" t="str">
        <f>IF($H199="","",_xlfn.MAXIFS(Dados!$R:$R,Dados!$A:$A,$A199,Dados!$S:$S,$F199))</f>
        <v/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B</v>
      </c>
      <c r="L199" s="30">
        <f>SUMIFS(Dados!$E:$E,Dados!$A:$A,$A199,Dados!$S:$S,$F199)</f>
        <v>0</v>
      </c>
      <c r="M199" s="30">
        <f>IFERROR(INDEX(Parâmetros!$E$6:$E$11,MATCH($K199,Parâmetros!$A$6:$A$11,0)),"")</f>
        <v>7.67</v>
      </c>
      <c r="N199" s="33">
        <f t="shared" si="31"/>
        <v>0</v>
      </c>
      <c r="O199" s="33">
        <f>Parâmetros!$E$13</f>
        <v>0.8</v>
      </c>
      <c r="P199" s="32" t="str">
        <f>IF(OR($M199="",$F199&gt;Parâmetros!$E$14),"Não","Sim")</f>
        <v>Não</v>
      </c>
      <c r="Q199" s="32" t="str">
        <f t="shared" si="32"/>
        <v/>
      </c>
      <c r="R199" s="32" t="str">
        <f t="shared" si="33"/>
        <v/>
      </c>
      <c r="S199" s="30" t="str">
        <f t="shared" si="34"/>
        <v/>
      </c>
      <c r="T199" s="32" t="str">
        <f>IF($Q199&lt;&gt;"Sim","",IF($N199&gt;Parâmetros!$E$15,"Sim","Não"))</f>
        <v/>
      </c>
      <c r="U199" s="17" t="str">
        <f t="shared" si="35"/>
        <v>Fora da apuração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'[Apontamento_Mes_Setembro Atualizado.xlsx]Base Diária'!$V$221folga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FALTA DE REGISTRO · dia 1 de 5 do ciclo</v>
      </c>
      <c r="W199" s="34">
        <f>IF(OR(OR($D199="6x1",$D199="FF 6x1"),$D199="5x2"),"",IF($AB199&lt;&gt;$AB198,IF(IFERROR(INDEX(Cadastro!$F$5:$F$148,$AB199),"")="",IF($L199&gt;0,1,0),IF(IFERROR(INDEX(Cadastro!$F$5:$F$148,$AB199),"")&lt;=IFERROR(INDEX(Parâmetros!$B$39:$B$48,MATCH($E199,Parâmetros!$A$39:$A$48,0)),99),IFERROR(INDEX(Cadastro!$F$5:$F$148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>1</v>
      </c>
      <c r="X199" s="34">
        <f>IF(OR(OR($D199="6x1",$D199="FF 6x1"),$D199="5x2"),"",IF($AB199&lt;&gt;$AB198,IF(IFERROR(INDEX(Cadastro!$F$5:$F$148,$AB199),"")="",0,IF(IFERROR(INDEX(Cadastro!$F$5:$F$148,$AB199),"")&gt;IFERROR(INDEX(Parâmetros!$B$39:$B$48,MATCH($E199,Parâmetros!$A$39:$A$48,0)),99),IFERROR(INDEX(Cadastro!$F$5:$F$148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>0</v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registro"),IF(AND($AB199&lt;&gt;$AB198,IFERROR(INDEX(Cadastro!$F$5:$F$148,$AB199),"")=""),"Indeterminado (início da série)",IF($X199&gt;0,"Folga","Falta de registro"))))))))</f>
        <v>Falta de registro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IFERROR(MATCH($A199&amp;"|"&amp;TEXT(_xlfn.MAXIFS(Cadastro!$E$5:$E$148,Cadastro!$A$5:$A$148,$A199,Cadastro!$E$5:$E$148,"&lt;="&amp;$F199),"yyyymmdd"),Cadastro!$I$5:$I$148,0),"")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11950</v>
      </c>
      <c r="B200" s="17" t="s">
        <v>162</v>
      </c>
      <c r="C200" s="17" t="str">
        <f>IFERROR(INDEX(Cadastro!$C$5:$C$148,$AB200),"NÃO INFORMADO")</f>
        <v>CAL</v>
      </c>
      <c r="D200" s="17" t="str">
        <f>IFERROR(INDEX(Cadastro!$D$5:$D$148,$AB200),"")</f>
        <v>B</v>
      </c>
      <c r="E200" s="17" t="str">
        <f>IFERROR(INDEX(Cadastro!$G$5:$G$148,$AB200),"")</f>
        <v>B</v>
      </c>
      <c r="F200" s="29">
        <v>46283</v>
      </c>
      <c r="G200" s="32" t="str">
        <f t="shared" si="30"/>
        <v>sex</v>
      </c>
      <c r="H200" s="31" t="str">
        <f>IF($L200=0,"",_xlfn.MINIFS(Dados!$Q:$Q,Dados!$A:$A,$A200,Dados!$S:$S,$F200))</f>
        <v/>
      </c>
      <c r="I200" s="31" t="str">
        <f>IF($H200="","",_xlfn.MAXIFS(Dados!$R:$R,Dados!$A:$A,$A200,Dados!$S:$S,$F200))</f>
        <v/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B</v>
      </c>
      <c r="L200" s="30">
        <f>SUMIFS(Dados!$E:$E,Dados!$A:$A,$A200,Dados!$S:$S,$F200)</f>
        <v>0</v>
      </c>
      <c r="M200" s="30">
        <f>IFERROR(INDEX(Parâmetros!$E$6:$E$11,MATCH($K200,Parâmetros!$A$6:$A$11,0)),"")</f>
        <v>7.67</v>
      </c>
      <c r="N200" s="33">
        <f t="shared" si="31"/>
        <v>0</v>
      </c>
      <c r="O200" s="33">
        <f>Parâmetros!$E$13</f>
        <v>0.8</v>
      </c>
      <c r="P200" s="32" t="str">
        <f>IF(OR($M200="",$F200&gt;Parâmetros!$E$14),"Não","Sim")</f>
        <v>Não</v>
      </c>
      <c r="Q200" s="32" t="str">
        <f t="shared" si="32"/>
        <v/>
      </c>
      <c r="R200" s="32" t="str">
        <f t="shared" si="33"/>
        <v/>
      </c>
      <c r="S200" s="30" t="str">
        <f t="shared" si="34"/>
        <v/>
      </c>
      <c r="T200" s="32" t="str">
        <f>IF($Q200&lt;&gt;"Sim","",IF($N200&gt;Parâmetros!$E$15,"Sim","Não"))</f>
        <v/>
      </c>
      <c r="U200" s="17" t="str">
        <f t="shared" si="35"/>
        <v>Fora da apuração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'[Apontamento_Mes_Setembro Atualizado.xlsx]Base Diária'!$V$221folga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FALTA DE REGISTRO · dia 2 de 5 do ciclo</v>
      </c>
      <c r="W200" s="34">
        <f>IF(OR(OR($D200="6x1",$D200="FF 6x1"),$D200="5x2"),"",IF($AB200&lt;&gt;$AB199,IF(IFERROR(INDEX(Cadastro!$F$5:$F$148,$AB200),"")="",IF($L200&gt;0,1,0),IF(IFERROR(INDEX(Cadastro!$F$5:$F$148,$AB200),"")&lt;=IFERROR(INDEX(Parâmetros!$B$39:$B$48,MATCH($E200,Parâmetros!$A$39:$A$48,0)),99),IFERROR(INDEX(Cadastro!$F$5:$F$148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>2</v>
      </c>
      <c r="X200" s="34">
        <f>IF(OR(OR($D200="6x1",$D200="FF 6x1"),$D200="5x2"),"",IF($AB200&lt;&gt;$AB199,IF(IFERROR(INDEX(Cadastro!$F$5:$F$148,$AB200),"")="",0,IF(IFERROR(INDEX(Cadastro!$F$5:$F$148,$AB200),"")&gt;IFERROR(INDEX(Parâmetros!$B$39:$B$48,MATCH($E200,Parâmetros!$A$39:$A$48,0)),99),IFERROR(INDEX(Cadastro!$F$5:$F$148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>0</v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registro"),IF(AND($AB200&lt;&gt;$AB199,IFERROR(INDEX(Cadastro!$F$5:$F$148,$AB200),"")=""),"Indeterminado (início da série)",IF($X200&gt;0,"Folga","Falta de registro"))))))))</f>
        <v>Falta de registro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IFERROR(MATCH($A200&amp;"|"&amp;TEXT(_xlfn.MAXIFS(Cadastro!$E$5:$E$148,Cadastro!$A$5:$A$148,$A200,Cadastro!$E$5:$E$148,"&lt;="&amp;$F200),"yyyymmdd"),Cadastro!$I$5:$I$148,0),"")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11950</v>
      </c>
      <c r="B201" s="17" t="s">
        <v>162</v>
      </c>
      <c r="C201" s="17" t="str">
        <f>IFERROR(INDEX(Cadastro!$C$5:$C$148,$AB201),"NÃO INFORMADO")</f>
        <v>CAL</v>
      </c>
      <c r="D201" s="17" t="str">
        <f>IFERROR(INDEX(Cadastro!$D$5:$D$148,$AB201),"")</f>
        <v>B</v>
      </c>
      <c r="E201" s="17" t="str">
        <f>IFERROR(INDEX(Cadastro!$G$5:$G$148,$AB201),"")</f>
        <v>B</v>
      </c>
      <c r="F201" s="29">
        <v>46284</v>
      </c>
      <c r="G201" s="32" t="str">
        <f t="shared" si="30"/>
        <v>sáb</v>
      </c>
      <c r="H201" s="31" t="str">
        <f>IF($L201=0,"",_xlfn.MINIFS(Dados!$Q:$Q,Dados!$A:$A,$A201,Dados!$S:$S,$F201))</f>
        <v/>
      </c>
      <c r="I201" s="31" t="str">
        <f>IF($H201="","",_xlfn.MAXIFS(Dados!$R:$R,Dados!$A:$A,$A201,Dados!$S:$S,$F201))</f>
        <v/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B</v>
      </c>
      <c r="L201" s="30">
        <f>SUMIFS(Dados!$E:$E,Dados!$A:$A,$A201,Dados!$S:$S,$F201)</f>
        <v>0</v>
      </c>
      <c r="M201" s="30">
        <f>IFERROR(INDEX(Parâmetros!$E$6:$E$11,MATCH($K201,Parâmetros!$A$6:$A$11,0)),"")</f>
        <v>7.67</v>
      </c>
      <c r="N201" s="33">
        <f t="shared" si="31"/>
        <v>0</v>
      </c>
      <c r="O201" s="33">
        <f>Parâmetros!$E$13</f>
        <v>0.8</v>
      </c>
      <c r="P201" s="32" t="str">
        <f>IF(OR($M201="",$F201&gt;Parâmetros!$E$14),"Não","Sim")</f>
        <v>Não</v>
      </c>
      <c r="Q201" s="32" t="str">
        <f t="shared" si="32"/>
        <v/>
      </c>
      <c r="R201" s="32" t="str">
        <f t="shared" si="33"/>
        <v/>
      </c>
      <c r="S201" s="30" t="str">
        <f t="shared" si="34"/>
        <v/>
      </c>
      <c r="T201" s="32" t="str">
        <f>IF($Q201&lt;&gt;"Sim","",IF($N201&gt;Parâmetros!$E$15,"Sim","Não"))</f>
        <v/>
      </c>
      <c r="U201" s="17" t="str">
        <f t="shared" si="35"/>
        <v>Fora da apuração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'[Apontamento_Mes_Setembro Atualizado.xlsx]Base Diária'!$V$221folga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FALTA DE REGISTRO · dia 3 de 5 do ciclo</v>
      </c>
      <c r="W201" s="34">
        <f>IF(OR(OR($D201="6x1",$D201="FF 6x1"),$D201="5x2"),"",IF($AB201&lt;&gt;$AB200,IF(IFERROR(INDEX(Cadastro!$F$5:$F$148,$AB201),"")="",IF($L201&gt;0,1,0),IF(IFERROR(INDEX(Cadastro!$F$5:$F$148,$AB201),"")&lt;=IFERROR(INDEX(Parâmetros!$B$39:$B$48,MATCH($E201,Parâmetros!$A$39:$A$48,0)),99),IFERROR(INDEX(Cadastro!$F$5:$F$148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>3</v>
      </c>
      <c r="X201" s="34">
        <f>IF(OR(OR($D201="6x1",$D201="FF 6x1"),$D201="5x2"),"",IF($AB201&lt;&gt;$AB200,IF(IFERROR(INDEX(Cadastro!$F$5:$F$148,$AB201),"")="",0,IF(IFERROR(INDEX(Cadastro!$F$5:$F$148,$AB201),"")&gt;IFERROR(INDEX(Parâmetros!$B$39:$B$48,MATCH($E201,Parâmetros!$A$39:$A$48,0)),99),IFERROR(INDEX(Cadastro!$F$5:$F$148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>0</v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registro"),IF(AND($AB201&lt;&gt;$AB200,IFERROR(INDEX(Cadastro!$F$5:$F$148,$AB201),"")=""),"Indeterminado (início da série)",IF($X201&gt;0,"Folga","Falta de registro"))))))))</f>
        <v>Falta de registro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IFERROR(MATCH($A201&amp;"|"&amp;TEXT(_xlfn.MAXIFS(Cadastro!$E$5:$E$148,Cadastro!$A$5:$A$148,$A201,Cadastro!$E$5:$E$148,"&lt;="&amp;$F201),"yyyymmdd"),Cadastro!$I$5:$I$148,0),"")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11950</v>
      </c>
      <c r="B202" s="17" t="s">
        <v>162</v>
      </c>
      <c r="C202" s="17" t="str">
        <f>IFERROR(INDEX(Cadastro!$C$5:$C$148,$AB202),"NÃO INFORMADO")</f>
        <v>CAL</v>
      </c>
      <c r="D202" s="17" t="str">
        <f>IFERROR(INDEX(Cadastro!$D$5:$D$148,$AB202),"")</f>
        <v>B</v>
      </c>
      <c r="E202" s="17" t="str">
        <f>IFERROR(INDEX(Cadastro!$G$5:$G$148,$AB202),"")</f>
        <v>B</v>
      </c>
      <c r="F202" s="29">
        <v>46285</v>
      </c>
      <c r="G202" s="32" t="str">
        <f t="shared" si="30"/>
        <v>dom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B</v>
      </c>
      <c r="L202" s="30">
        <f>SUMIFS(Dados!$E:$E,Dados!$A:$A,$A202,Dados!$S:$S,$F202)</f>
        <v>0</v>
      </c>
      <c r="M202" s="30">
        <f>IFERROR(INDEX(Parâmetros!$E$6:$E$11,MATCH($K202,Parâmetros!$A$6:$A$11,0)),"")</f>
        <v>7.67</v>
      </c>
      <c r="N202" s="33">
        <f t="shared" si="31"/>
        <v>0</v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2"/>
        <v/>
      </c>
      <c r="R202" s="32" t="str">
        <f t="shared" si="33"/>
        <v/>
      </c>
      <c r="S202" s="30" t="str">
        <f t="shared" si="34"/>
        <v/>
      </c>
      <c r="T202" s="32" t="str">
        <f>IF($Q202&lt;&gt;"Sim","",IF($N202&gt;Parâmetros!$E$15,"Sim","Não"))</f>
        <v/>
      </c>
      <c r="U202" s="17" t="str">
        <f t="shared" si="35"/>
        <v>Fora da apuração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'[Apontamento_Mes_Setembro Atualizado.xlsx]Base Diária'!$V$221folga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FALTA DE REGISTRO · dia 4 de 5 do ciclo</v>
      </c>
      <c r="W202" s="34">
        <f>IF(OR(OR($D202="6x1",$D202="FF 6x1"),$D202="5x2"),"",IF($AB202&lt;&gt;$AB201,IF(IFERROR(INDEX(Cadastro!$F$5:$F$148,$AB202),"")="",IF($L202&gt;0,1,0),IF(IFERROR(INDEX(Cadastro!$F$5:$F$148,$AB202),"")&lt;=IFERROR(INDEX(Parâmetros!$B$39:$B$48,MATCH($E202,Parâmetros!$A$39:$A$48,0)),99),IFERROR(INDEX(Cadastro!$F$5:$F$148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>4</v>
      </c>
      <c r="X202" s="34">
        <f>IF(OR(OR($D202="6x1",$D202="FF 6x1"),$D202="5x2"),"",IF($AB202&lt;&gt;$AB201,IF(IFERROR(INDEX(Cadastro!$F$5:$F$148,$AB202),"")="",0,IF(IFERROR(INDEX(Cadastro!$F$5:$F$148,$AB202),"")&gt;IFERROR(INDEX(Parâmetros!$B$39:$B$48,MATCH($E202,Parâmetros!$A$39:$A$48,0)),99),IFERROR(INDEX(Cadastro!$F$5:$F$148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>0</v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registro"),IF(AND($AB202&lt;&gt;$AB201,IFERROR(INDEX(Cadastro!$F$5:$F$148,$AB202),"")=""),"Indeterminado (início da série)",IF($X202&gt;0,"Folga","Falta de registro"))))))))</f>
        <v>Falta de registro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IFERROR(MATCH($A202&amp;"|"&amp;TEXT(_xlfn.MAXIFS(Cadastro!$E$5:$E$148,Cadastro!$A$5:$A$148,$A202,Cadastro!$E$5:$E$148,"&lt;="&amp;$F202),"yyyymmdd"),Cadastro!$I$5:$I$148,0),"")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11950</v>
      </c>
      <c r="B203" s="17" t="s">
        <v>162</v>
      </c>
      <c r="C203" s="17" t="str">
        <f>IFERROR(INDEX(Cadastro!$C$5:$C$148,$AB203),"NÃO INFORMADO")</f>
        <v>CAL</v>
      </c>
      <c r="D203" s="17" t="str">
        <f>IFERROR(INDEX(Cadastro!$D$5:$D$148,$AB203),"")</f>
        <v>B</v>
      </c>
      <c r="E203" s="17" t="str">
        <f>IFERROR(INDEX(Cadastro!$G$5:$G$148,$AB203),"")</f>
        <v>B</v>
      </c>
      <c r="F203" s="29">
        <v>46286</v>
      </c>
      <c r="G203" s="32" t="str">
        <f t="shared" si="30"/>
        <v>seg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B</v>
      </c>
      <c r="L203" s="30">
        <f>SUMIFS(Dados!$E:$E,Dados!$A:$A,$A203,Dados!$S:$S,$F203)</f>
        <v>0</v>
      </c>
      <c r="M203" s="30">
        <f>IFERROR(INDEX(Parâmetros!$E$6:$E$11,MATCH($K203,Parâmetros!$A$6:$A$11,0)),"")</f>
        <v>7.67</v>
      </c>
      <c r="N203" s="33">
        <f t="shared" si="31"/>
        <v>0</v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2"/>
        <v/>
      </c>
      <c r="R203" s="32" t="str">
        <f t="shared" si="33"/>
        <v/>
      </c>
      <c r="S203" s="30" t="str">
        <f t="shared" si="34"/>
        <v/>
      </c>
      <c r="T203" s="32" t="str">
        <f>IF($Q203&lt;&gt;"Sim","",IF($N203&gt;Parâmetros!$E$15,"Sim","Não"))</f>
        <v/>
      </c>
      <c r="U203" s="17" t="str">
        <f t="shared" si="35"/>
        <v>Fora da apuração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'[Apontamento_Mes_Setembro Atualizado.xlsx]Base Diária'!$V$221folga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FALTA DE REGISTRO · dia 5 de 5 do ciclo</v>
      </c>
      <c r="W203" s="34">
        <f>IF(OR(OR($D203="6x1",$D203="FF 6x1"),$D203="5x2"),"",IF($AB203&lt;&gt;$AB202,IF(IFERROR(INDEX(Cadastro!$F$5:$F$148,$AB203),"")="",IF($L203&gt;0,1,0),IF(IFERROR(INDEX(Cadastro!$F$5:$F$148,$AB203),"")&lt;=IFERROR(INDEX(Parâmetros!$B$39:$B$48,MATCH($E203,Parâmetros!$A$39:$A$48,0)),99),IFERROR(INDEX(Cadastro!$F$5:$F$148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>5</v>
      </c>
      <c r="X203" s="34">
        <f>IF(OR(OR($D203="6x1",$D203="FF 6x1"),$D203="5x2"),"",IF($AB203&lt;&gt;$AB202,IF(IFERROR(INDEX(Cadastro!$F$5:$F$148,$AB203),"")="",0,IF(IFERROR(INDEX(Cadastro!$F$5:$F$148,$AB203),"")&gt;IFERROR(INDEX(Parâmetros!$B$39:$B$48,MATCH($E203,Parâmetros!$A$39:$A$48,0)),99),IFERROR(INDEX(Cadastro!$F$5:$F$148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>0</v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registro"),IF(AND($AB203&lt;&gt;$AB202,IFERROR(INDEX(Cadastro!$F$5:$F$148,$AB203),"")=""),"Indeterminado (início da série)",IF($X203&gt;0,"Folga","Falta de registro"))))))))</f>
        <v>Falta de registro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IFERROR(MATCH($A203&amp;"|"&amp;TEXT(_xlfn.MAXIFS(Cadastro!$E$5:$E$148,Cadastro!$A$5:$A$148,$A203,Cadastro!$E$5:$E$148,"&lt;="&amp;$F203),"yyyymmdd"),Cadastro!$I$5:$I$148,0),"")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11950</v>
      </c>
      <c r="B204" s="17" t="s">
        <v>162</v>
      </c>
      <c r="C204" s="17" t="str">
        <f>IFERROR(INDEX(Cadastro!$C$5:$C$148,$AB204),"NÃO INFORMADO")</f>
        <v>CAL</v>
      </c>
      <c r="D204" s="17" t="str">
        <f>IFERROR(INDEX(Cadastro!$D$5:$D$148,$AB204),"")</f>
        <v>B</v>
      </c>
      <c r="E204" s="17" t="str">
        <f>IFERROR(INDEX(Cadastro!$G$5:$G$148,$AB204),"")</f>
        <v>B</v>
      </c>
      <c r="F204" s="29">
        <v>46287</v>
      </c>
      <c r="G204" s="32" t="str">
        <f t="shared" si="30"/>
        <v>ter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1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2"/>
        <v/>
      </c>
      <c r="R204" s="32" t="str">
        <f t="shared" si="33"/>
        <v/>
      </c>
      <c r="S204" s="30" t="str">
        <f t="shared" si="34"/>
        <v/>
      </c>
      <c r="T204" s="32" t="str">
        <f>IF($Q204&lt;&gt;"Sim","",IF($N204&gt;Parâmetros!$E$15,"Sim","Não"))</f>
        <v/>
      </c>
      <c r="U204" s="17" t="str">
        <f t="shared" si="35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'[Apontamento_Mes_Setembro Atualizado.xlsx]Base Diária'!$V$221folga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prevista pelo ciclo</v>
      </c>
      <c r="W204" s="34">
        <f>IF(OR(OR($D204="6x1",$D204="FF 6x1"),$D204="5x2"),"",IF($AB204&lt;&gt;$AB203,IF(IFERROR(INDEX(Cadastro!$F$5:$F$148,$AB204),"")="",IF($L204&gt;0,1,0),IF(IFERROR(INDEX(Cadastro!$F$5:$F$148,$AB204),"")&lt;=IFERROR(INDEX(Parâmetros!$B$39:$B$48,MATCH($E204,Parâmetros!$A$39:$A$48,0)),99),IFERROR(INDEX(Cadastro!$F$5:$F$148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$148,$AB204),"")="",0,IF(IFERROR(INDEX(Cadastro!$F$5:$F$148,$AB204),"")&gt;IFERROR(INDEX(Parâmetros!$B$39:$B$48,MATCH($E204,Parâmetros!$A$39:$A$48,0)),99),IFERROR(INDEX(Cadastro!$F$5:$F$148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1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registro"),IF(AND($AB204&lt;&gt;$AB203,IFERROR(INDEX(Cadastro!$F$5:$F$148,$AB204),"")=""),"Indeterminado (início da série)",IF($X204&gt;0,"Folga","Falta de registro"))))))))</f>
        <v>Folga</v>
      </c>
      <c r="Z204" s="34">
        <f>IF(OR($L204&gt;0,$F204&gt;Parâmetros!$E$14),0,IF($A204&lt;&gt;$A203,1,N($Z203)+1))</f>
        <v>0</v>
      </c>
      <c r="AA204" s="34">
        <f>IF(OR($L204&gt;0,$F204&gt;Parâmetros!$E$14),0,IF(OR($A204&lt;&gt;$A205,$F205&gt;Parâmetros!$E$14),1,N($AA205)+1))</f>
        <v>0</v>
      </c>
      <c r="AB204" s="31">
        <f>IFERROR(MATCH($A204&amp;"|"&amp;TEXT(_xlfn.MAXIFS(Cadastro!$E$5:$E$148,Cadastro!$A$5:$A$148,$A204,Cadastro!$E$5:$E$148,"&lt;="&amp;$F204),"yyyymmdd"),Cadastro!$I$5:$I$148,0),"")</f>
        <v>8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11950</v>
      </c>
      <c r="B205" s="17" t="s">
        <v>162</v>
      </c>
      <c r="C205" s="17" t="str">
        <f>IFERROR(INDEX(Cadastro!$C$5:$C$148,$AB205),"NÃO INFORMADO")</f>
        <v>CAL</v>
      </c>
      <c r="D205" s="17" t="str">
        <f>IFERROR(INDEX(Cadastro!$D$5:$D$148,$AB205),"")</f>
        <v>B</v>
      </c>
      <c r="E205" s="17" t="str">
        <f>IFERROR(INDEX(Cadastro!$G$5:$G$148,$AB205),"")</f>
        <v>B</v>
      </c>
      <c r="F205" s="29">
        <v>46288</v>
      </c>
      <c r="G205" s="32" t="str">
        <f t="shared" si="30"/>
        <v>qua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B</v>
      </c>
      <c r="L205" s="30">
        <f>SUMIFS(Dados!$E:$E,Dados!$A:$A,$A205,Dados!$S:$S,$F205)</f>
        <v>0</v>
      </c>
      <c r="M205" s="30">
        <f>IFERROR(INDEX(Parâmetros!$E$6:$E$11,MATCH($K205,Parâmetros!$A$6:$A$11,0)),"")</f>
        <v>7.67</v>
      </c>
      <c r="N205" s="33">
        <f t="shared" si="31"/>
        <v>0</v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2"/>
        <v/>
      </c>
      <c r="R205" s="32" t="str">
        <f t="shared" si="33"/>
        <v/>
      </c>
      <c r="S205" s="30" t="str">
        <f t="shared" si="34"/>
        <v/>
      </c>
      <c r="T205" s="32" t="str">
        <f>IF($Q205&lt;&gt;"Sim","",IF($N205&gt;Parâmetros!$E$15,"Sim","Não"))</f>
        <v/>
      </c>
      <c r="U205" s="17" t="str">
        <f t="shared" si="35"/>
        <v>Fora da apuração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'[Apontamento_Mes_Setembro Atualizado.xlsx]Base Diária'!$V$221folga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FALTA DE REGISTRO · dia 1 de 5 do ciclo</v>
      </c>
      <c r="W205" s="34">
        <f>IF(OR(OR($D205="6x1",$D205="FF 6x1"),$D205="5x2"),"",IF($AB205&lt;&gt;$AB204,IF(IFERROR(INDEX(Cadastro!$F$5:$F$148,$AB205),"")="",IF($L205&gt;0,1,0),IF(IFERROR(INDEX(Cadastro!$F$5:$F$148,$AB205),"")&lt;=IFERROR(INDEX(Parâmetros!$B$39:$B$48,MATCH($E205,Parâmetros!$A$39:$A$48,0)),99),IFERROR(INDEX(Cadastro!$F$5:$F$148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$148,$AB205),"")="",0,IF(IFERROR(INDEX(Cadastro!$F$5:$F$148,$AB205),"")&gt;IFERROR(INDEX(Parâmetros!$B$39:$B$48,MATCH($E205,Parâmetros!$A$39:$A$48,0)),99),IFERROR(INDEX(Cadastro!$F$5:$F$148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registro"),IF(AND($AB205&lt;&gt;$AB204,IFERROR(INDEX(Cadastro!$F$5:$F$148,$AB205),"")=""),"Indeterminado (início da série)",IF($X205&gt;0,"Folga","Falta de registro"))))))))</f>
        <v>Falta de registro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IFERROR(MATCH($A205&amp;"|"&amp;TEXT(_xlfn.MAXIFS(Cadastro!$E$5:$E$148,Cadastro!$A$5:$A$148,$A205,Cadastro!$E$5:$E$148,"&lt;="&amp;$F205),"yyyymmdd"),Cadastro!$I$5:$I$148,0),"")</f>
        <v>8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11950</v>
      </c>
      <c r="B206" s="17" t="s">
        <v>162</v>
      </c>
      <c r="C206" s="17" t="str">
        <f>IFERROR(INDEX(Cadastro!$C$5:$C$148,$AB206),"NÃO INFORMADO")</f>
        <v>CAL</v>
      </c>
      <c r="D206" s="17" t="str">
        <f>IFERROR(INDEX(Cadastro!$D$5:$D$148,$AB206),"")</f>
        <v>B</v>
      </c>
      <c r="E206" s="17" t="str">
        <f>IFERROR(INDEX(Cadastro!$G$5:$G$148,$AB206),"")</f>
        <v>B</v>
      </c>
      <c r="F206" s="29">
        <v>46289</v>
      </c>
      <c r="G206" s="32" t="str">
        <f t="shared" si="30"/>
        <v>qui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B</v>
      </c>
      <c r="L206" s="30">
        <f>SUMIFS(Dados!$E:$E,Dados!$A:$A,$A206,Dados!$S:$S,$F206)</f>
        <v>0</v>
      </c>
      <c r="M206" s="30">
        <f>IFERROR(INDEX(Parâmetros!$E$6:$E$11,MATCH($K206,Parâmetros!$A$6:$A$11,0)),"")</f>
        <v>7.67</v>
      </c>
      <c r="N206" s="33">
        <f t="shared" si="31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2"/>
        <v/>
      </c>
      <c r="R206" s="32" t="str">
        <f t="shared" si="33"/>
        <v/>
      </c>
      <c r="S206" s="30" t="str">
        <f t="shared" si="34"/>
        <v/>
      </c>
      <c r="T206" s="32" t="str">
        <f>IF($Q206&lt;&gt;"Sim","",IF($N206&gt;Parâmetros!$E$15,"Sim","Não"))</f>
        <v/>
      </c>
      <c r="U206" s="17" t="str">
        <f t="shared" si="35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'[Apontamento_Mes_Setembro Atualizado.xlsx]Base Diária'!$V$221folga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2 de 5 do ciclo</v>
      </c>
      <c r="W206" s="34">
        <f>IF(OR(OR($D206="6x1",$D206="FF 6x1"),$D206="5x2"),"",IF($AB206&lt;&gt;$AB205,IF(IFERROR(INDEX(Cadastro!$F$5:$F$148,$AB206),"")="",IF($L206&gt;0,1,0),IF(IFERROR(INDEX(Cadastro!$F$5:$F$148,$AB206),"")&lt;=IFERROR(INDEX(Parâmetros!$B$39:$B$48,MATCH($E206,Parâmetros!$A$39:$A$48,0)),99),IFERROR(INDEX(Cadastro!$F$5:$F$148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$148,$AB206),"")="",0,IF(IFERROR(INDEX(Cadastro!$F$5:$F$148,$AB206),"")&gt;IFERROR(INDEX(Parâmetros!$B$39:$B$48,MATCH($E206,Parâmetros!$A$39:$A$48,0)),99),IFERROR(INDEX(Cadastro!$F$5:$F$148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registro"),IF(AND($AB206&lt;&gt;$AB205,IFERROR(INDEX(Cadastro!$F$5:$F$148,$AB206),"")=""),"Indeterminado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IFERROR(MATCH($A206&amp;"|"&amp;TEXT(_xlfn.MAXIFS(Cadastro!$E$5:$E$148,Cadastro!$A$5:$A$148,$A206,Cadastro!$E$5:$E$148,"&lt;="&amp;$F206),"yyyymmdd"),Cadastro!$I$5:$I$148,0),"")</f>
        <v>8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11950</v>
      </c>
      <c r="B207" s="17" t="s">
        <v>162</v>
      </c>
      <c r="C207" s="17" t="str">
        <f>IFERROR(INDEX(Cadastro!$C$5:$C$148,$AB207),"NÃO INFORMADO")</f>
        <v>CAL</v>
      </c>
      <c r="D207" s="17" t="str">
        <f>IFERROR(INDEX(Cadastro!$D$5:$D$148,$AB207),"")</f>
        <v>B</v>
      </c>
      <c r="E207" s="17" t="str">
        <f>IFERROR(INDEX(Cadastro!$G$5:$G$148,$AB207),"")</f>
        <v>B</v>
      </c>
      <c r="F207" s="29">
        <v>46290</v>
      </c>
      <c r="G207" s="32" t="str">
        <f t="shared" si="30"/>
        <v>sex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B</v>
      </c>
      <c r="L207" s="30">
        <f>SUMIFS(Dados!$E:$E,Dados!$A:$A,$A207,Dados!$S:$S,$F207)</f>
        <v>0</v>
      </c>
      <c r="M207" s="30">
        <f>IFERROR(INDEX(Parâmetros!$E$6:$E$11,MATCH($K207,Parâmetros!$A$6:$A$11,0)),"")</f>
        <v>7.67</v>
      </c>
      <c r="N207" s="33">
        <f t="shared" si="31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2"/>
        <v/>
      </c>
      <c r="R207" s="32" t="str">
        <f t="shared" si="33"/>
        <v/>
      </c>
      <c r="S207" s="30" t="str">
        <f t="shared" si="34"/>
        <v/>
      </c>
      <c r="T207" s="32" t="str">
        <f>IF($Q207&lt;&gt;"Sim","",IF($N207&gt;Parâmetros!$E$15,"Sim","Não"))</f>
        <v/>
      </c>
      <c r="U207" s="17" t="str">
        <f t="shared" si="35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'[Apontamento_Mes_Setembro Atualizado.xlsx]Base Diária'!$V$221folga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3 de 5 do ciclo</v>
      </c>
      <c r="W207" s="34">
        <f>IF(OR(OR($D207="6x1",$D207="FF 6x1"),$D207="5x2"),"",IF($AB207&lt;&gt;$AB206,IF(IFERROR(INDEX(Cadastro!$F$5:$F$148,$AB207),"")="",IF($L207&gt;0,1,0),IF(IFERROR(INDEX(Cadastro!$F$5:$F$148,$AB207),"")&lt;=IFERROR(INDEX(Parâmetros!$B$39:$B$48,MATCH($E207,Parâmetros!$A$39:$A$48,0)),99),IFERROR(INDEX(Cadastro!$F$5:$F$148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$148,$AB207),"")="",0,IF(IFERROR(INDEX(Cadastro!$F$5:$F$148,$AB207),"")&gt;IFERROR(INDEX(Parâmetros!$B$39:$B$48,MATCH($E207,Parâmetros!$A$39:$A$48,0)),99),IFERROR(INDEX(Cadastro!$F$5:$F$148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registro"),IF(AND($AB207&lt;&gt;$AB206,IFERROR(INDEX(Cadastro!$F$5:$F$148,$AB207),"")=""),"Indeterminado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IFERROR(MATCH($A207&amp;"|"&amp;TEXT(_xlfn.MAXIFS(Cadastro!$E$5:$E$148,Cadastro!$A$5:$A$148,$A207,Cadastro!$E$5:$E$148,"&lt;="&amp;$F207),"yyyymmdd"),Cadastro!$I$5:$I$148,0),"")</f>
        <v>8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11950</v>
      </c>
      <c r="B208" s="17" t="s">
        <v>162</v>
      </c>
      <c r="C208" s="17" t="str">
        <f>IFERROR(INDEX(Cadastro!$C$5:$C$148,$AB208),"NÃO INFORMADO")</f>
        <v>CAL</v>
      </c>
      <c r="D208" s="17" t="str">
        <f>IFERROR(INDEX(Cadastro!$D$5:$D$148,$AB208),"")</f>
        <v>B</v>
      </c>
      <c r="E208" s="17" t="str">
        <f>IFERROR(INDEX(Cadastro!$G$5:$G$148,$AB208),"")</f>
        <v>B</v>
      </c>
      <c r="F208" s="29">
        <v>46291</v>
      </c>
      <c r="G208" s="32" t="str">
        <f t="shared" si="30"/>
        <v>sáb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B</v>
      </c>
      <c r="L208" s="30">
        <f>SUMIFS(Dados!$E:$E,Dados!$A:$A,$A208,Dados!$S:$S,$F208)</f>
        <v>0</v>
      </c>
      <c r="M208" s="30">
        <f>IFERROR(INDEX(Parâmetros!$E$6:$E$11,MATCH($K208,Parâmetros!$A$6:$A$11,0)),"")</f>
        <v>7.67</v>
      </c>
      <c r="N208" s="33">
        <f t="shared" si="31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2"/>
        <v/>
      </c>
      <c r="R208" s="32" t="str">
        <f t="shared" si="33"/>
        <v/>
      </c>
      <c r="S208" s="30" t="str">
        <f t="shared" si="34"/>
        <v/>
      </c>
      <c r="T208" s="32" t="str">
        <f>IF($Q208&lt;&gt;"Sim","",IF($N208&gt;Parâmetros!$E$15,"Sim","Não"))</f>
        <v/>
      </c>
      <c r="U208" s="17" t="str">
        <f t="shared" si="35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'[Apontamento_Mes_Setembro Atualizado.xlsx]Base Diária'!$V$221folga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4 de 5 do ciclo</v>
      </c>
      <c r="W208" s="34">
        <f>IF(OR(OR($D208="6x1",$D208="FF 6x1"),$D208="5x2"),"",IF($AB208&lt;&gt;$AB207,IF(IFERROR(INDEX(Cadastro!$F$5:$F$148,$AB208),"")="",IF($L208&gt;0,1,0),IF(IFERROR(INDEX(Cadastro!$F$5:$F$148,$AB208),"")&lt;=IFERROR(INDEX(Parâmetros!$B$39:$B$48,MATCH($E208,Parâmetros!$A$39:$A$48,0)),99),IFERROR(INDEX(Cadastro!$F$5:$F$148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$148,$AB208),"")="",0,IF(IFERROR(INDEX(Cadastro!$F$5:$F$148,$AB208),"")&gt;IFERROR(INDEX(Parâmetros!$B$39:$B$48,MATCH($E208,Parâmetros!$A$39:$A$48,0)),99),IFERROR(INDEX(Cadastro!$F$5:$F$148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registro"),IF(AND($AB208&lt;&gt;$AB207,IFERROR(INDEX(Cadastro!$F$5:$F$148,$AB208),"")=""),"Indeterminado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IFERROR(MATCH($A208&amp;"|"&amp;TEXT(_xlfn.MAXIFS(Cadastro!$E$5:$E$148,Cadastro!$A$5:$A$148,$A208,Cadastro!$E$5:$E$148,"&lt;="&amp;$F208),"yyyymmdd"),Cadastro!$I$5:$I$148,0),"")</f>
        <v>8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11950</v>
      </c>
      <c r="B209" s="17" t="s">
        <v>162</v>
      </c>
      <c r="C209" s="17" t="str">
        <f>IFERROR(INDEX(Cadastro!$C$5:$C$148,$AB209),"NÃO INFORMADO")</f>
        <v>CAL</v>
      </c>
      <c r="D209" s="17" t="str">
        <f>IFERROR(INDEX(Cadastro!$D$5:$D$148,$AB209),"")</f>
        <v>B</v>
      </c>
      <c r="E209" s="17" t="str">
        <f>IFERROR(INDEX(Cadastro!$G$5:$G$148,$AB209),"")</f>
        <v>B</v>
      </c>
      <c r="F209" s="29">
        <v>46292</v>
      </c>
      <c r="G209" s="32" t="str">
        <f t="shared" si="30"/>
        <v>dom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B</v>
      </c>
      <c r="L209" s="30">
        <f>SUMIFS(Dados!$E:$E,Dados!$A:$A,$A209,Dados!$S:$S,$F209)</f>
        <v>0</v>
      </c>
      <c r="M209" s="30">
        <f>IFERROR(INDEX(Parâmetros!$E$6:$E$11,MATCH($K209,Parâmetros!$A$6:$A$11,0)),"")</f>
        <v>7.67</v>
      </c>
      <c r="N209" s="33">
        <f t="shared" si="31"/>
        <v>0</v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2"/>
        <v/>
      </c>
      <c r="R209" s="32" t="str">
        <f t="shared" si="33"/>
        <v/>
      </c>
      <c r="S209" s="30" t="str">
        <f t="shared" si="34"/>
        <v/>
      </c>
      <c r="T209" s="32" t="str">
        <f>IF($Q209&lt;&gt;"Sim","",IF($N209&gt;Parâmetros!$E$15,"Sim","Não"))</f>
        <v/>
      </c>
      <c r="U209" s="17" t="str">
        <f t="shared" si="35"/>
        <v>Fora da apuração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'[Apontamento_Mes_Setembro Atualizado.xlsx]Base Diária'!$V$221folga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FALTA DE REGISTRO · dia 5 de 5 do ciclo</v>
      </c>
      <c r="W209" s="34">
        <f>IF(OR(OR($D209="6x1",$D209="FF 6x1"),$D209="5x2"),"",IF($AB209&lt;&gt;$AB208,IF(IFERROR(INDEX(Cadastro!$F$5:$F$148,$AB209),"")="",IF($L209&gt;0,1,0),IF(IFERROR(INDEX(Cadastro!$F$5:$F$148,$AB209),"")&lt;=IFERROR(INDEX(Parâmetros!$B$39:$B$48,MATCH($E209,Parâmetros!$A$39:$A$48,0)),99),IFERROR(INDEX(Cadastro!$F$5:$F$148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$148,$AB209),"")="",0,IF(IFERROR(INDEX(Cadastro!$F$5:$F$148,$AB209),"")&gt;IFERROR(INDEX(Parâmetros!$B$39:$B$48,MATCH($E209,Parâmetros!$A$39:$A$48,0)),99),IFERROR(INDEX(Cadastro!$F$5:$F$148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registro"),IF(AND($AB209&lt;&gt;$AB208,IFERROR(INDEX(Cadastro!$F$5:$F$148,$AB209),"")=""),"Indeterminado (início da série)",IF($X209&gt;0,"Folga","Falta de registro"))))))))</f>
        <v>Falta de registro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IFERROR(MATCH($A209&amp;"|"&amp;TEXT(_xlfn.MAXIFS(Cadastro!$E$5:$E$148,Cadastro!$A$5:$A$148,$A209,Cadastro!$E$5:$E$148,"&lt;="&amp;$F209),"yyyymmdd"),Cadastro!$I$5:$I$148,0),"")</f>
        <v>8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11950</v>
      </c>
      <c r="B210" s="17" t="s">
        <v>162</v>
      </c>
      <c r="C210" s="17" t="str">
        <f>IFERROR(INDEX(Cadastro!$C$5:$C$148,$AB210),"NÃO INFORMADO")</f>
        <v>CAL</v>
      </c>
      <c r="D210" s="17" t="str">
        <f>IFERROR(INDEX(Cadastro!$D$5:$D$148,$AB210),"")</f>
        <v>B</v>
      </c>
      <c r="E210" s="17" t="str">
        <f>IFERROR(INDEX(Cadastro!$G$5:$G$148,$AB210),"")</f>
        <v>B</v>
      </c>
      <c r="F210" s="29">
        <v>46293</v>
      </c>
      <c r="G210" s="32" t="str">
        <f t="shared" si="30"/>
        <v>seg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1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2"/>
        <v/>
      </c>
      <c r="R210" s="32" t="str">
        <f t="shared" si="33"/>
        <v/>
      </c>
      <c r="S210" s="30" t="str">
        <f t="shared" si="34"/>
        <v/>
      </c>
      <c r="T210" s="32" t="str">
        <f>IF($Q210&lt;&gt;"Sim","",IF($N210&gt;Parâmetros!$E$15,"Sim","Não"))</f>
        <v/>
      </c>
      <c r="U210" s="17" t="str">
        <f t="shared" si="35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'[Apontamento_Mes_Setembro Atualizado.xlsx]Base Diária'!$V$221folga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prevista pelo ciclo</v>
      </c>
      <c r="W210" s="34">
        <f>IF(OR(OR($D210="6x1",$D210="FF 6x1"),$D210="5x2"),"",IF($AB210&lt;&gt;$AB209,IF(IFERROR(INDEX(Cadastro!$F$5:$F$148,$AB210),"")="",IF($L210&gt;0,1,0),IF(IFERROR(INDEX(Cadastro!$F$5:$F$148,$AB210),"")&lt;=IFERROR(INDEX(Parâmetros!$B$39:$B$48,MATCH($E210,Parâmetros!$A$39:$A$48,0)),99),IFERROR(INDEX(Cadastro!$F$5:$F$148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0</v>
      </c>
      <c r="X210" s="34">
        <f>IF(OR(OR($D210="6x1",$D210="FF 6x1"),$D210="5x2"),"",IF($AB210&lt;&gt;$AB209,IF(IFERROR(INDEX(Cadastro!$F$5:$F$148,$AB210),"")="",0,IF(IFERROR(INDEX(Cadastro!$F$5:$F$148,$AB210),"")&gt;IFERROR(INDEX(Parâmetros!$B$39:$B$48,MATCH($E210,Parâmetros!$A$39:$A$48,0)),99),IFERROR(INDEX(Cadastro!$F$5:$F$148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1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registro"),IF(AND($AB210&lt;&gt;$AB209,IFERROR(INDEX(Cadastro!$F$5:$F$148,$AB210),"")=""),"Indeterminado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IFERROR(MATCH($A210&amp;"|"&amp;TEXT(_xlfn.MAXIFS(Cadastro!$E$5:$E$148,Cadastro!$A$5:$A$148,$A210,Cadastro!$E$5:$E$148,"&lt;="&amp;$F210),"yyyymmdd"),Cadastro!$I$5:$I$148,0),"")</f>
        <v>8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11950</v>
      </c>
      <c r="B211" s="17" t="s">
        <v>162</v>
      </c>
      <c r="C211" s="17" t="str">
        <f>IFERROR(INDEX(Cadastro!$C$5:$C$148,$AB211),"NÃO INFORMADO")</f>
        <v>CAL</v>
      </c>
      <c r="D211" s="17" t="str">
        <f>IFERROR(INDEX(Cadastro!$D$5:$D$148,$AB211),"")</f>
        <v>B</v>
      </c>
      <c r="E211" s="17" t="str">
        <f>IFERROR(INDEX(Cadastro!$G$5:$G$148,$AB211),"")</f>
        <v>B</v>
      </c>
      <c r="F211" s="29">
        <v>46294</v>
      </c>
      <c r="G211" s="32" t="str">
        <f t="shared" si="30"/>
        <v>ter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>B</v>
      </c>
      <c r="L211" s="30">
        <f>SUMIFS(Dados!$E:$E,Dados!$A:$A,$A211,Dados!$S:$S,$F211)</f>
        <v>0</v>
      </c>
      <c r="M211" s="30">
        <f>IFERROR(INDEX(Parâmetros!$E$6:$E$11,MATCH($K211,Parâmetros!$A$6:$A$11,0)),"")</f>
        <v>7.67</v>
      </c>
      <c r="N211" s="33">
        <f t="shared" si="31"/>
        <v>0</v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2"/>
        <v/>
      </c>
      <c r="R211" s="32" t="str">
        <f t="shared" si="33"/>
        <v/>
      </c>
      <c r="S211" s="30" t="str">
        <f t="shared" si="34"/>
        <v/>
      </c>
      <c r="T211" s="32" t="str">
        <f>IF($Q211&lt;&gt;"Sim","",IF($N211&gt;Parâmetros!$E$15,"Sim","Não"))</f>
        <v/>
      </c>
      <c r="U211" s="17" t="str">
        <f t="shared" si="35"/>
        <v>Fora da apuração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'[Apontamento_Mes_Setembro Atualizado.xlsx]Base Diária'!$V$221folga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FALTA DE REGISTRO · dia 1 de 5 do ciclo</v>
      </c>
      <c r="W211" s="34">
        <f>IF(OR(OR($D211="6x1",$D211="FF 6x1"),$D211="5x2"),"",IF($AB211&lt;&gt;$AB210,IF(IFERROR(INDEX(Cadastro!$F$5:$F$148,$AB211),"")="",IF($L211&gt;0,1,0),IF(IFERROR(INDEX(Cadastro!$F$5:$F$148,$AB211),"")&lt;=IFERROR(INDEX(Parâmetros!$B$39:$B$48,MATCH($E211,Parâmetros!$A$39:$A$48,0)),99),IFERROR(INDEX(Cadastro!$F$5:$F$148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1</v>
      </c>
      <c r="X211" s="34">
        <f>IF(OR(OR($D211="6x1",$D211="FF 6x1"),$D211="5x2"),"",IF($AB211&lt;&gt;$AB210,IF(IFERROR(INDEX(Cadastro!$F$5:$F$148,$AB211),"")="",0,IF(IFERROR(INDEX(Cadastro!$F$5:$F$148,$AB211),"")&gt;IFERROR(INDEX(Parâmetros!$B$39:$B$48,MATCH($E211,Parâmetros!$A$39:$A$48,0)),99),IFERROR(INDEX(Cadastro!$F$5:$F$148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registro"),IF(AND($AB211&lt;&gt;$AB210,IFERROR(INDEX(Cadastro!$F$5:$F$148,$AB211),"")=""),"Indeterminado (início da série)",IF($X211&gt;0,"Folga","Falta de registro"))))))))</f>
        <v>Falta de registro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IFERROR(MATCH($A211&amp;"|"&amp;TEXT(_xlfn.MAXIFS(Cadastro!$E$5:$E$148,Cadastro!$A$5:$A$148,$A211,Cadastro!$E$5:$E$148,"&lt;="&amp;$F211),"yyyymmdd"),Cadastro!$I$5:$I$148,0),"")</f>
        <v>8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11950</v>
      </c>
      <c r="B212" s="17" t="s">
        <v>162</v>
      </c>
      <c r="C212" s="17" t="str">
        <f>IFERROR(INDEX(Cadastro!$C$5:$C$148,$AB212),"NÃO INFORMADO")</f>
        <v>CAL</v>
      </c>
      <c r="D212" s="17" t="str">
        <f>IFERROR(INDEX(Cadastro!$D$5:$D$148,$AB212),"")</f>
        <v>B</v>
      </c>
      <c r="E212" s="17" t="str">
        <f>IFERROR(INDEX(Cadastro!$G$5:$G$148,$AB212),"")</f>
        <v>B</v>
      </c>
      <c r="F212" s="29">
        <v>46295</v>
      </c>
      <c r="G212" s="32" t="str">
        <f t="shared" si="30"/>
        <v>qua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B</v>
      </c>
      <c r="L212" s="30">
        <f>SUMIFS(Dados!$E:$E,Dados!$A:$A,$A212,Dados!$S:$S,$F212)</f>
        <v>0</v>
      </c>
      <c r="M212" s="30">
        <f>IFERROR(INDEX(Parâmetros!$E$6:$E$11,MATCH($K212,Parâmetros!$A$6:$A$11,0)),"")</f>
        <v>7.67</v>
      </c>
      <c r="N212" s="33">
        <f t="shared" si="31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2"/>
        <v/>
      </c>
      <c r="R212" s="32" t="str">
        <f t="shared" si="33"/>
        <v/>
      </c>
      <c r="S212" s="30" t="str">
        <f t="shared" si="34"/>
        <v/>
      </c>
      <c r="T212" s="32" t="str">
        <f>IF($Q212&lt;&gt;"Sim","",IF($N212&gt;Parâmetros!$E$15,"Sim","Não"))</f>
        <v/>
      </c>
      <c r="U212" s="17" t="str">
        <f t="shared" si="35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'[Apontamento_Mes_Setembro Atualizado.xlsx]Base Diária'!$V$221folga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2 de 5 do ciclo</v>
      </c>
      <c r="W212" s="34">
        <f>IF(OR(OR($D212="6x1",$D212="FF 6x1"),$D212="5x2"),"",IF($AB212&lt;&gt;$AB211,IF(IFERROR(INDEX(Cadastro!$F$5:$F$148,$AB212),"")="",IF($L212&gt;0,1,0),IF(IFERROR(INDEX(Cadastro!$F$5:$F$148,$AB212),"")&lt;=IFERROR(INDEX(Parâmetros!$B$39:$B$48,MATCH($E212,Parâmetros!$A$39:$A$48,0)),99),IFERROR(INDEX(Cadastro!$F$5:$F$148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2</v>
      </c>
      <c r="X212" s="34">
        <f>IF(OR(OR($D212="6x1",$D212="FF 6x1"),$D212="5x2"),"",IF($AB212&lt;&gt;$AB211,IF(IFERROR(INDEX(Cadastro!$F$5:$F$148,$AB212),"")="",0,IF(IFERROR(INDEX(Cadastro!$F$5:$F$148,$AB212),"")&gt;IFERROR(INDEX(Parâmetros!$B$39:$B$48,MATCH($E212,Parâmetros!$A$39:$A$48,0)),99),IFERROR(INDEX(Cadastro!$F$5:$F$148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registro"),IF(AND($AB212&lt;&gt;$AB211,IFERROR(INDEX(Cadastro!$F$5:$F$148,$AB212),"")=""),"Indeterminado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IFERROR(MATCH($A212&amp;"|"&amp;TEXT(_xlfn.MAXIFS(Cadastro!$E$5:$E$148,Cadastro!$A$5:$A$148,$A212,Cadastro!$E$5:$E$148,"&lt;="&amp;$F212),"yyyymmdd"),Cadastro!$I$5:$I$148,0),"")</f>
        <v>8</v>
      </c>
    </row>
    <row r="213" spans="1:30" ht="15" hidden="1" customHeight="1" x14ac:dyDescent="0.25">
      <c r="A213" s="31">
        <v>11950</v>
      </c>
      <c r="B213" s="17" t="s">
        <v>162</v>
      </c>
      <c r="C213" s="17" t="str">
        <f>IFERROR(INDEX(Cadastro!$C$5:$C$148,$AB213),"NÃO INFORMADO")</f>
        <v>CAL</v>
      </c>
      <c r="D213" s="17" t="str">
        <f>IFERROR(INDEX(Cadastro!$D$5:$D$148,$AB213),"")</f>
        <v>B</v>
      </c>
      <c r="E213" s="17" t="str">
        <f>IFERROR(INDEX(Cadastro!$G$5:$G$148,$AB213),"")</f>
        <v>B</v>
      </c>
      <c r="F213" s="29">
        <v>46296</v>
      </c>
      <c r="G213" s="32" t="str">
        <f t="shared" si="30"/>
        <v>qui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B</v>
      </c>
      <c r="L213" s="30">
        <f>SUMIFS(Dados!$E:$E,Dados!$A:$A,$A213,Dados!$S:$S,$F213)</f>
        <v>0</v>
      </c>
      <c r="M213" s="30">
        <f>IFERROR(INDEX(Parâmetros!$E$6:$E$11,MATCH($K213,Parâmetros!$A$6:$A$11,0)),"")</f>
        <v>7.67</v>
      </c>
      <c r="N213" s="33">
        <f t="shared" si="31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2"/>
        <v/>
      </c>
      <c r="R213" s="32" t="str">
        <f t="shared" si="33"/>
        <v/>
      </c>
      <c r="S213" s="30" t="str">
        <f t="shared" si="34"/>
        <v/>
      </c>
      <c r="T213" s="32" t="str">
        <f>IF($Q213&lt;&gt;"Sim","",IF($N213&gt;Parâmetros!$E$15,"Sim","Não"))</f>
        <v/>
      </c>
      <c r="U213" s="17" t="str">
        <f t="shared" si="35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'[Apontamento_Mes_Setembro Atualizado.xlsx]Base Diária'!$V$221folga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3 de 5 do ciclo</v>
      </c>
      <c r="W213" s="34">
        <f>IF(OR(OR($D213="6x1",$D213="FF 6x1"),$D213="5x2"),"",IF($AB213&lt;&gt;$AB212,IF(IFERROR(INDEX(Cadastro!$F$5:$F$148,$AB213),"")="",IF($L213&gt;0,1,0),IF(IFERROR(INDEX(Cadastro!$F$5:$F$148,$AB213),"")&lt;=IFERROR(INDEX(Parâmetros!$B$39:$B$48,MATCH($E213,Parâmetros!$A$39:$A$48,0)),99),IFERROR(INDEX(Cadastro!$F$5:$F$148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3</v>
      </c>
      <c r="X213" s="34">
        <f>IF(OR(OR($D213="6x1",$D213="FF 6x1"),$D213="5x2"),"",IF($AB213&lt;&gt;$AB212,IF(IFERROR(INDEX(Cadastro!$F$5:$F$148,$AB213),"")="",0,IF(IFERROR(INDEX(Cadastro!$F$5:$F$148,$AB213),"")&gt;IFERROR(INDEX(Parâmetros!$B$39:$B$48,MATCH($E213,Parâmetros!$A$39:$A$48,0)),99),IFERROR(INDEX(Cadastro!$F$5:$F$148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registro"),IF(AND($AB213&lt;&gt;$AB212,IFERROR(INDEX(Cadastro!$F$5:$F$148,$AB213),"")=""),"Indeterminado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IFERROR(MATCH($A213&amp;"|"&amp;TEXT(_xlfn.MAXIFS(Cadastro!$E$5:$E$148,Cadastro!$A$5:$A$148,$A213,Cadastro!$E$5:$E$148,"&lt;="&amp;$F213),"yyyymmdd"),Cadastro!$I$5:$I$148,0),"")</f>
        <v>8</v>
      </c>
    </row>
    <row r="214" spans="1:30" ht="15" hidden="1" customHeight="1" x14ac:dyDescent="0.25">
      <c r="A214" s="31">
        <v>11950</v>
      </c>
      <c r="B214" s="17" t="s">
        <v>162</v>
      </c>
      <c r="C214" s="17" t="str">
        <f>IFERROR(INDEX(Cadastro!$C$5:$C$148,$AB214),"NÃO INFORMADO")</f>
        <v>CAL</v>
      </c>
      <c r="D214" s="17" t="str">
        <f>IFERROR(INDEX(Cadastro!$D$5:$D$148,$AB214),"")</f>
        <v>B</v>
      </c>
      <c r="E214" s="17" t="str">
        <f>IFERROR(INDEX(Cadastro!$G$5:$G$148,$AB214),"")</f>
        <v>B</v>
      </c>
      <c r="F214" s="29">
        <v>46297</v>
      </c>
      <c r="G214" s="32" t="str">
        <f t="shared" si="30"/>
        <v>sex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B</v>
      </c>
      <c r="L214" s="30">
        <f>SUMIFS(Dados!$E:$E,Dados!$A:$A,$A214,Dados!$S:$S,$F214)</f>
        <v>0</v>
      </c>
      <c r="M214" s="30">
        <f>IFERROR(INDEX(Parâmetros!$E$6:$E$11,MATCH($K214,Parâmetros!$A$6:$A$11,0)),"")</f>
        <v>7.67</v>
      </c>
      <c r="N214" s="33">
        <f t="shared" si="31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2"/>
        <v/>
      </c>
      <c r="R214" s="32" t="str">
        <f t="shared" si="33"/>
        <v/>
      </c>
      <c r="S214" s="30" t="str">
        <f t="shared" si="34"/>
        <v/>
      </c>
      <c r="T214" s="32" t="str">
        <f>IF($Q214&lt;&gt;"Sim","",IF($N214&gt;Parâmetros!$E$15,"Sim","Não"))</f>
        <v/>
      </c>
      <c r="U214" s="17" t="str">
        <f t="shared" si="35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'[Apontamento_Mes_Setembro Atualizado.xlsx]Base Diária'!$V$221folga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4 de 5 do ciclo</v>
      </c>
      <c r="W214" s="34">
        <f>IF(OR(OR($D214="6x1",$D214="FF 6x1"),$D214="5x2"),"",IF($AB214&lt;&gt;$AB213,IF(IFERROR(INDEX(Cadastro!$F$5:$F$148,$AB214),"")="",IF($L214&gt;0,1,0),IF(IFERROR(INDEX(Cadastro!$F$5:$F$148,$AB214),"")&lt;=IFERROR(INDEX(Parâmetros!$B$39:$B$48,MATCH($E214,Parâmetros!$A$39:$A$48,0)),99),IFERROR(INDEX(Cadastro!$F$5:$F$148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4</v>
      </c>
      <c r="X214" s="34">
        <f>IF(OR(OR($D214="6x1",$D214="FF 6x1"),$D214="5x2"),"",IF($AB214&lt;&gt;$AB213,IF(IFERROR(INDEX(Cadastro!$F$5:$F$148,$AB214),"")="",0,IF(IFERROR(INDEX(Cadastro!$F$5:$F$148,$AB214),"")&gt;IFERROR(INDEX(Parâmetros!$B$39:$B$48,MATCH($E214,Parâmetros!$A$39:$A$48,0)),99),IFERROR(INDEX(Cadastro!$F$5:$F$148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registro"),IF(AND($AB214&lt;&gt;$AB213,IFERROR(INDEX(Cadastro!$F$5:$F$148,$AB214),"")=""),"Indeterminado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IFERROR(MATCH($A214&amp;"|"&amp;TEXT(_xlfn.MAXIFS(Cadastro!$E$5:$E$148,Cadastro!$A$5:$A$148,$A214,Cadastro!$E$5:$E$148,"&lt;="&amp;$F214),"yyyymmdd"),Cadastro!$I$5:$I$148,0),"")</f>
        <v>8</v>
      </c>
    </row>
    <row r="215" spans="1:30" ht="15" hidden="1" customHeight="1" x14ac:dyDescent="0.25">
      <c r="A215" s="31">
        <v>11950</v>
      </c>
      <c r="B215" s="17" t="s">
        <v>162</v>
      </c>
      <c r="C215" s="17" t="str">
        <f>IFERROR(INDEX(Cadastro!$C$5:$C$148,$AB215),"NÃO INFORMADO")</f>
        <v>CAL</v>
      </c>
      <c r="D215" s="17" t="str">
        <f>IFERROR(INDEX(Cadastro!$D$5:$D$148,$AB215),"")</f>
        <v>B</v>
      </c>
      <c r="E215" s="17" t="str">
        <f>IFERROR(INDEX(Cadastro!$G$5:$G$148,$AB215),"")</f>
        <v>B</v>
      </c>
      <c r="F215" s="29">
        <v>46298</v>
      </c>
      <c r="G215" s="32" t="str">
        <f t="shared" si="30"/>
        <v>sáb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B</v>
      </c>
      <c r="L215" s="30">
        <f>SUMIFS(Dados!$E:$E,Dados!$A:$A,$A215,Dados!$S:$S,$F215)</f>
        <v>0</v>
      </c>
      <c r="M215" s="30">
        <f>IFERROR(INDEX(Parâmetros!$E$6:$E$11,MATCH($K215,Parâmetros!$A$6:$A$11,0)),"")</f>
        <v>7.67</v>
      </c>
      <c r="N215" s="33">
        <f t="shared" si="31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2"/>
        <v/>
      </c>
      <c r="R215" s="32" t="str">
        <f t="shared" si="33"/>
        <v/>
      </c>
      <c r="S215" s="30" t="str">
        <f t="shared" si="34"/>
        <v/>
      </c>
      <c r="T215" s="32" t="str">
        <f>IF($Q215&lt;&gt;"Sim","",IF($N215&gt;Parâmetros!$E$15,"Sim","Não"))</f>
        <v/>
      </c>
      <c r="U215" s="17" t="str">
        <f t="shared" si="35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'[Apontamento_Mes_Setembro Atualizado.xlsx]Base Diária'!$V$221folga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5 de 5 do ciclo</v>
      </c>
      <c r="W215" s="34">
        <f>IF(OR(OR($D215="6x1",$D215="FF 6x1"),$D215="5x2"),"",IF($AB215&lt;&gt;$AB214,IF(IFERROR(INDEX(Cadastro!$F$5:$F$148,$AB215),"")="",IF($L215&gt;0,1,0),IF(IFERROR(INDEX(Cadastro!$F$5:$F$148,$AB215),"")&lt;=IFERROR(INDEX(Parâmetros!$B$39:$B$48,MATCH($E215,Parâmetros!$A$39:$A$48,0)),99),IFERROR(INDEX(Cadastro!$F$5:$F$148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5</v>
      </c>
      <c r="X215" s="34">
        <f>IF(OR(OR($D215="6x1",$D215="FF 6x1"),$D215="5x2"),"",IF($AB215&lt;&gt;$AB214,IF(IFERROR(INDEX(Cadastro!$F$5:$F$148,$AB215),"")="",0,IF(IFERROR(INDEX(Cadastro!$F$5:$F$148,$AB215),"")&gt;IFERROR(INDEX(Parâmetros!$B$39:$B$48,MATCH($E215,Parâmetros!$A$39:$A$48,0)),99),IFERROR(INDEX(Cadastro!$F$5:$F$148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registro"),IF(AND($AB215&lt;&gt;$AB214,IFERROR(INDEX(Cadastro!$F$5:$F$148,$AB215),"")=""),"Indeterminado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IFERROR(MATCH($A215&amp;"|"&amp;TEXT(_xlfn.MAXIFS(Cadastro!$E$5:$E$148,Cadastro!$A$5:$A$148,$A215,Cadastro!$E$5:$E$148,"&lt;="&amp;$F215),"yyyymmdd"),Cadastro!$I$5:$I$148,0),"")</f>
        <v>8</v>
      </c>
    </row>
    <row r="216" spans="1:30" ht="15" hidden="1" customHeight="1" x14ac:dyDescent="0.25">
      <c r="A216" s="31">
        <v>11950</v>
      </c>
      <c r="B216" s="17" t="s">
        <v>162</v>
      </c>
      <c r="C216" s="17" t="str">
        <f>IFERROR(INDEX(Cadastro!$C$5:$C$148,$AB216),"NÃO INFORMADO")</f>
        <v>CAL</v>
      </c>
      <c r="D216" s="17" t="str">
        <f>IFERROR(INDEX(Cadastro!$D$5:$D$148,$AB216),"")</f>
        <v>B</v>
      </c>
      <c r="E216" s="17" t="str">
        <f>IFERROR(INDEX(Cadastro!$G$5:$G$148,$AB216),"")</f>
        <v>B</v>
      </c>
      <c r="F216" s="29">
        <v>46299</v>
      </c>
      <c r="G216" s="32" t="str">
        <f t="shared" si="30"/>
        <v>dom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1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2"/>
        <v/>
      </c>
      <c r="R216" s="32" t="str">
        <f t="shared" si="33"/>
        <v/>
      </c>
      <c r="S216" s="30" t="str">
        <f t="shared" si="34"/>
        <v/>
      </c>
      <c r="T216" s="32" t="str">
        <f>IF($Q216&lt;&gt;"Sim","",IF($N216&gt;Parâmetros!$E$15,"Sim","Não"))</f>
        <v/>
      </c>
      <c r="U216" s="17" t="str">
        <f t="shared" si="35"/>
        <v>Folga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'[Apontamento_Mes_Setembro Atualizado.xlsx]Base Diária'!$V$221folga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Folga prevista pelo ciclo</v>
      </c>
      <c r="W216" s="34">
        <f>IF(OR(OR($D216="6x1",$D216="FF 6x1"),$D216="5x2"),"",IF($AB216&lt;&gt;$AB215,IF(IFERROR(INDEX(Cadastro!$F$5:$F$148,$AB216),"")="",IF($L216&gt;0,1,0),IF(IFERROR(INDEX(Cadastro!$F$5:$F$148,$AB216),"")&lt;=IFERROR(INDEX(Parâmetros!$B$39:$B$48,MATCH($E216,Parâmetros!$A$39:$A$48,0)),99),IFERROR(INDEX(Cadastro!$F$5:$F$148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0</v>
      </c>
      <c r="X216" s="34">
        <f>IF(OR(OR($D216="6x1",$D216="FF 6x1"),$D216="5x2"),"",IF($AB216&lt;&gt;$AB215,IF(IFERROR(INDEX(Cadastro!$F$5:$F$148,$AB216),"")="",0,IF(IFERROR(INDEX(Cadastro!$F$5:$F$148,$AB216),"")&gt;IFERROR(INDEX(Parâmetros!$B$39:$B$48,MATCH($E216,Parâmetros!$A$39:$A$48,0)),99),IFERROR(INDEX(Cadastro!$F$5:$F$148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1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registro"),IF(AND($AB216&lt;&gt;$AB215,IFERROR(INDEX(Cadastro!$F$5:$F$148,$AB216),"")=""),"Indeterminado (início da série)",IF($X216&gt;0,"Folga","Falta de registro"))))))))</f>
        <v>Folga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IFERROR(MATCH($A216&amp;"|"&amp;TEXT(_xlfn.MAXIFS(Cadastro!$E$5:$E$148,Cadastro!$A$5:$A$148,$A216,Cadastro!$E$5:$E$148,"&lt;="&amp;$F216),"yyyymmdd"),Cadastro!$I$5:$I$148,0),"")</f>
        <v>8</v>
      </c>
    </row>
    <row r="217" spans="1:30" ht="15" hidden="1" customHeight="1" x14ac:dyDescent="0.25">
      <c r="A217" s="31">
        <v>11950</v>
      </c>
      <c r="B217" s="17" t="s">
        <v>162</v>
      </c>
      <c r="C217" s="17" t="str">
        <f>IFERROR(INDEX(Cadastro!$C$5:$C$148,$AB217),"NÃO INFORMADO")</f>
        <v>CAL</v>
      </c>
      <c r="D217" s="17" t="str">
        <f>IFERROR(INDEX(Cadastro!$D$5:$D$148,$AB217),"")</f>
        <v>B</v>
      </c>
      <c r="E217" s="17" t="str">
        <f>IFERROR(INDEX(Cadastro!$G$5:$G$148,$AB217),"")</f>
        <v>B</v>
      </c>
      <c r="F217" s="29">
        <v>46300</v>
      </c>
      <c r="G217" s="32" t="str">
        <f t="shared" si="30"/>
        <v>seg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>B</v>
      </c>
      <c r="L217" s="30">
        <f>SUMIFS(Dados!$E:$E,Dados!$A:$A,$A217,Dados!$S:$S,$F217)</f>
        <v>0</v>
      </c>
      <c r="M217" s="30">
        <f>IFERROR(INDEX(Parâmetros!$E$6:$E$11,MATCH($K217,Parâmetros!$A$6:$A$11,0)),"")</f>
        <v>7.67</v>
      </c>
      <c r="N217" s="33">
        <f t="shared" si="31"/>
        <v>0</v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2"/>
        <v/>
      </c>
      <c r="R217" s="32" t="str">
        <f t="shared" si="33"/>
        <v/>
      </c>
      <c r="S217" s="30" t="str">
        <f t="shared" si="34"/>
        <v/>
      </c>
      <c r="T217" s="32" t="str">
        <f>IF($Q217&lt;&gt;"Sim","",IF($N217&gt;Parâmetros!$E$15,"Sim","Não"))</f>
        <v/>
      </c>
      <c r="U217" s="17" t="str">
        <f t="shared" si="35"/>
        <v>Fora da apuração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'[Apontamento_Mes_Setembro Atualizado.xlsx]Base Diária'!$V$221folga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FALTA DE REGISTRO · dia 1 de 5 do ciclo</v>
      </c>
      <c r="W217" s="34">
        <f>IF(OR(OR($D217="6x1",$D217="FF 6x1"),$D217="5x2"),"",IF($AB217&lt;&gt;$AB216,IF(IFERROR(INDEX(Cadastro!$F$5:$F$148,$AB217),"")="",IF($L217&gt;0,1,0),IF(IFERROR(INDEX(Cadastro!$F$5:$F$148,$AB217),"")&lt;=IFERROR(INDEX(Parâmetros!$B$39:$B$48,MATCH($E217,Parâmetros!$A$39:$A$48,0)),99),IFERROR(INDEX(Cadastro!$F$5:$F$148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</v>
      </c>
      <c r="X217" s="34">
        <f>IF(OR(OR($D217="6x1",$D217="FF 6x1"),$D217="5x2"),"",IF($AB217&lt;&gt;$AB216,IF(IFERROR(INDEX(Cadastro!$F$5:$F$148,$AB217),"")="",0,IF(IFERROR(INDEX(Cadastro!$F$5:$F$148,$AB217),"")&gt;IFERROR(INDEX(Parâmetros!$B$39:$B$48,MATCH($E217,Parâmetros!$A$39:$A$48,0)),99),IFERROR(INDEX(Cadastro!$F$5:$F$148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registro"),IF(AND($AB217&lt;&gt;$AB216,IFERROR(INDEX(Cadastro!$F$5:$F$148,$AB217),"")=""),"Indeterminado (início da série)",IF($X217&gt;0,"Folga","Falta de registro"))))))))</f>
        <v>Falta de registro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IFERROR(MATCH($A217&amp;"|"&amp;TEXT(_xlfn.MAXIFS(Cadastro!$E$5:$E$148,Cadastro!$A$5:$A$148,$A217,Cadastro!$E$5:$E$148,"&lt;="&amp;$F217),"yyyymmdd"),Cadastro!$I$5:$I$148,0),"")</f>
        <v>8</v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IFERROR(INDEX(Cadastro!$C$5:$C$148,$AB218),"NÃO INFORMADO")</f>
        <v>NÃO INFORMADO</v>
      </c>
      <c r="D218" s="17" t="str">
        <f>IFERROR(INDEX(Cadastro!$D$5:$D$148,$AB218),"")</f>
        <v>Férias</v>
      </c>
      <c r="E218" s="17" t="str">
        <f>IFERROR(INDEX(Cadastro!$G$5:$G$148,$AB218),"")</f>
        <v>Férias</v>
      </c>
      <c r="F218" s="29">
        <v>46265</v>
      </c>
      <c r="G218" s="32" t="str">
        <f t="shared" ref="G218:G253" si="36">CHOOSE(WEEKDAY($F218,1),"dom","seg","ter","qua","qui","sex","sáb")</f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ref="N218:N253" si="37">IFERROR($L218/$M218,"")</f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ref="Q218:Q253" si="38">IF($P218="Não","",IF($L218&gt;0,"Sim","Não"))</f>
        <v/>
      </c>
      <c r="R218" s="32" t="str">
        <f t="shared" ref="R218:R253" si="39">IF($Q218&lt;&gt;"Sim","",IF($N218&gt;=$O218,"Sim","Não"))</f>
        <v/>
      </c>
      <c r="S218" s="30" t="str">
        <f t="shared" ref="S218:S253" si="40">IF($Q218&lt;&gt;"Sim","",MAX(0,$M218*$O218-$L218))</f>
        <v/>
      </c>
      <c r="T218" s="32" t="str">
        <f>IF($Q218&lt;&gt;"Sim","",IF($N218&gt;Parâmetros!$E$15,"Sim","Não"))</f>
        <v/>
      </c>
      <c r="U218" s="17" t="str">
        <f t="shared" ref="U218:U253" si="41">IF($AC218&lt;&gt;"",$AC218,IF($P218="Não",IF($Y218="Folga","Folga",IF(LEFT($Y218,6)="Férias","Férias / afastamento",IF($Y218="Indeterminado (início da série)","Início da série","Fora da apuração"))),IF($Q218="Não","Falta de registro",IF($R218="Sim","Na meta","Abaixo da meta"))))</f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'[Apontamento_Mes_Setembro Atualizado.xlsx]Base Diária'!$V$221folga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$148,$AB218),"")="",IF($L218&gt;0,1,0),IF(IFERROR(INDEX(Cadastro!$F$5:$F$148,$AB218),"")&lt;=IFERROR(INDEX(Parâmetros!$B$39:$B$48,MATCH($E218,Parâmetros!$A$39:$A$48,0)),99),IFERROR(INDEX(Cadastro!$F$5:$F$148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0</v>
      </c>
      <c r="X218" s="34">
        <f>IF(OR(OR($D218="6x1",$D218="FF 6x1"),$D218="5x2"),"",IF($AB218&lt;&gt;$AB217,IF(IFERROR(INDEX(Cadastro!$F$5:$F$148,$AB218),"")="",0,IF(IFERROR(INDEX(Cadastro!$F$5:$F$148,$AB218),"")&gt;IFERROR(INDEX(Parâmetros!$B$39:$B$48,MATCH($E218,Parâmetros!$A$39:$A$48,0)),99),IFERROR(INDEX(Cadastro!$F$5:$F$148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registro"),IF(AND($AB218&lt;&gt;$AB217,IFERROR(INDEX(Cadastro!$F$5:$F$148,$AB218),"")=""),"Indeterminado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1</v>
      </c>
      <c r="AA218" s="34">
        <f>IF(OR($L218&gt;0,$F218&gt;Parâmetros!$E$14),0,IF(OR($A218&lt;&gt;$A219,$F219&gt;Parâmetros!$E$14),1,N($AA219)+1))</f>
        <v>12</v>
      </c>
      <c r="AB218" s="31">
        <f>IFERROR(MATCH($A218&amp;"|"&amp;TEXT(_xlfn.MAXIFS(Cadastro!$E$5:$E$148,Cadastro!$A$5:$A$148,$A218,Cadastro!$E$5:$E$148,"&lt;="&amp;$F218),"yyyymmdd"),Cadastro!$I$5:$I$148,0),"")</f>
        <v>10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>
        <v>52351</v>
      </c>
      <c r="B219" s="17" t="s">
        <v>163</v>
      </c>
      <c r="C219" s="17" t="str">
        <f>IFERROR(INDEX(Cadastro!$C$5:$C$148,$AB219),"NÃO INFORMADO")</f>
        <v>NÃO INFORMADO</v>
      </c>
      <c r="D219" s="17" t="str">
        <f>IFERROR(INDEX(Cadastro!$D$5:$D$148,$AB219),"")</f>
        <v>Férias</v>
      </c>
      <c r="E219" s="17" t="str">
        <f>IFERROR(INDEX(Cadastro!$G$5:$G$148,$AB219),"")</f>
        <v>Férias</v>
      </c>
      <c r="F219" s="29">
        <v>46266</v>
      </c>
      <c r="G219" s="32" t="str">
        <f t="shared" si="36"/>
        <v>ter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/>
      </c>
      <c r="L219" s="30">
        <f>SUMIFS(Dados!$E:$E,Dados!$A:$A,$A219,Dados!$S:$S,$F219)</f>
        <v>0</v>
      </c>
      <c r="M219" s="30" t="str">
        <f>IFERROR(INDEX(Parâmetros!$E$6:$E$11,MATCH($K219,Parâmetros!$A$6:$A$11,0)),"")</f>
        <v/>
      </c>
      <c r="N219" s="33" t="str">
        <f t="shared" si="37"/>
        <v/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38"/>
        <v/>
      </c>
      <c r="R219" s="32" t="str">
        <f t="shared" si="39"/>
        <v/>
      </c>
      <c r="S219" s="30" t="str">
        <f t="shared" si="40"/>
        <v/>
      </c>
      <c r="T219" s="32" t="str">
        <f>IF($Q219&lt;&gt;"Sim","",IF($N219&gt;Parâmetros!$E$15,"Sim","Não"))</f>
        <v/>
      </c>
      <c r="U219" s="17" t="str">
        <f t="shared" si="41"/>
        <v>Férias / afastamento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'[Apontamento_Mes_Setembro Atualizado.xlsx]Base Diária'!$V$221folga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Férias no cadastro</v>
      </c>
      <c r="W219" s="34">
        <f>IF(OR(OR($D219="6x1",$D219="FF 6x1"),$D219="5x2"),"",IF($AB219&lt;&gt;$AB218,IF(IFERROR(INDEX(Cadastro!$F$5:$F$148,$AB219),"")="",IF($L219&gt;0,1,0),IF(IFERROR(INDEX(Cadastro!$F$5:$F$148,$AB219),"")&lt;=IFERROR(INDEX(Parâmetros!$B$39:$B$48,MATCH($E219,Parâmetros!$A$39:$A$48,0)),99),IFERROR(INDEX(Cadastro!$F$5:$F$148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>1</v>
      </c>
      <c r="X219" s="34">
        <f>IF(OR(OR($D219="6x1",$D219="FF 6x1"),$D219="5x2"),"",IF($AB219&lt;&gt;$AB218,IF(IFERROR(INDEX(Cadastro!$F$5:$F$148,$AB219),"")="",0,IF(IFERROR(INDEX(Cadastro!$F$5:$F$148,$AB219),"")&gt;IFERROR(INDEX(Parâmetros!$B$39:$B$48,MATCH($E219,Parâmetros!$A$39:$A$48,0)),99),IFERROR(INDEX(Cadastro!$F$5:$F$148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>0</v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registro"),IF(AND($AB219&lt;&gt;$AB218,IFERROR(INDEX(Cadastro!$F$5:$F$148,$AB219),"")=""),"Indeterminado (início da série)",IF($X219&gt;0,"Folga","Falta de registro"))))))))</f>
        <v>Férias (cadastro)</v>
      </c>
      <c r="Z219" s="34">
        <f>IF(OR($L219&gt;0,$F219&gt;Parâmetros!$E$14),0,IF($A219&lt;&gt;$A218,1,N($Z218)+1))</f>
        <v>2</v>
      </c>
      <c r="AA219" s="34">
        <f>IF(OR($L219&gt;0,$F219&gt;Parâmetros!$E$14),0,IF(OR($A219&lt;&gt;$A220,$F220&gt;Parâmetros!$E$14),1,N($AA220)+1))</f>
        <v>11</v>
      </c>
      <c r="AB219" s="31">
        <f>IFERROR(MATCH($A219&amp;"|"&amp;TEXT(_xlfn.MAXIFS(Cadastro!$E$5:$E$148,Cadastro!$A$5:$A$148,$A219,Cadastro!$E$5:$E$148,"&lt;="&amp;$F219),"yyyymmdd"),Cadastro!$I$5:$I$148,0),"")</f>
        <v>10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hidden="1" customHeight="1" x14ac:dyDescent="0.25">
      <c r="A220" s="31">
        <v>52351</v>
      </c>
      <c r="B220" s="17" t="s">
        <v>163</v>
      </c>
      <c r="C220" s="17" t="str">
        <f>IFERROR(INDEX(Cadastro!$C$5:$C$148,$AB220),"NÃO INFORMADO")</f>
        <v>NÃO INFORMADO</v>
      </c>
      <c r="D220" s="17" t="str">
        <f>IFERROR(INDEX(Cadastro!$D$5:$D$148,$AB220),"")</f>
        <v>Férias</v>
      </c>
      <c r="E220" s="17" t="str">
        <f>IFERROR(INDEX(Cadastro!$G$5:$G$148,$AB220),"")</f>
        <v>Férias</v>
      </c>
      <c r="F220" s="29">
        <v>46267</v>
      </c>
      <c r="G220" s="32" t="str">
        <f t="shared" si="36"/>
        <v>qua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/>
      </c>
      <c r="L220" s="30">
        <f>SUMIFS(Dados!$E:$E,Dados!$A:$A,$A220,Dados!$S:$S,$F220)</f>
        <v>0</v>
      </c>
      <c r="M220" s="30" t="str">
        <f>IFERROR(INDEX(Parâmetros!$E$6:$E$11,MATCH($K220,Parâmetros!$A$6:$A$11,0)),"")</f>
        <v/>
      </c>
      <c r="N220" s="33" t="str">
        <f t="shared" si="37"/>
        <v/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38"/>
        <v/>
      </c>
      <c r="R220" s="32" t="str">
        <f t="shared" si="39"/>
        <v/>
      </c>
      <c r="S220" s="30" t="str">
        <f t="shared" si="40"/>
        <v/>
      </c>
      <c r="T220" s="32" t="str">
        <f>IF($Q220&lt;&gt;"Sim","",IF($N220&gt;Parâmetros!$E$15,"Sim","Não"))</f>
        <v/>
      </c>
      <c r="U220" s="17" t="str">
        <f t="shared" si="41"/>
        <v>Férias / afastamento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'[Apontamento_Mes_Setembro Atualizado.xlsx]Base Diária'!$V$221folga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Férias no cadastro</v>
      </c>
      <c r="W220" s="34">
        <f>IF(OR(OR($D220="6x1",$D220="FF 6x1"),$D220="5x2"),"",IF($AB220&lt;&gt;$AB219,IF(IFERROR(INDEX(Cadastro!$F$5:$F$148,$AB220),"")="",IF($L220&gt;0,1,0),IF(IFERROR(INDEX(Cadastro!$F$5:$F$148,$AB220),"")&lt;=IFERROR(INDEX(Parâmetros!$B$39:$B$48,MATCH($E220,Parâmetros!$A$39:$A$48,0)),99),IFERROR(INDEX(Cadastro!$F$5:$F$148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>2</v>
      </c>
      <c r="X220" s="34">
        <f>IF(OR(OR($D220="6x1",$D220="FF 6x1"),$D220="5x2"),"",IF($AB220&lt;&gt;$AB219,IF(IFERROR(INDEX(Cadastro!$F$5:$F$148,$AB220),"")="",0,IF(IFERROR(INDEX(Cadastro!$F$5:$F$148,$AB220),"")&gt;IFERROR(INDEX(Parâmetros!$B$39:$B$48,MATCH($E220,Parâmetros!$A$39:$A$48,0)),99),IFERROR(INDEX(Cadastro!$F$5:$F$148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>0</v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registro"),IF(AND($AB220&lt;&gt;$AB219,IFERROR(INDEX(Cadastro!$F$5:$F$148,$AB220),"")=""),"Indeterminado (início da série)",IF($X220&gt;0,"Folga","Falta de registro"))))))))</f>
        <v>Férias (cadastro)</v>
      </c>
      <c r="Z220" s="34">
        <f>IF(OR($L220&gt;0,$F220&gt;Parâmetros!$E$14),0,IF($A220&lt;&gt;$A219,1,N($Z219)+1))</f>
        <v>3</v>
      </c>
      <c r="AA220" s="34">
        <f>IF(OR($L220&gt;0,$F220&gt;Parâmetros!$E$14),0,IF(OR($A220&lt;&gt;$A221,$F221&gt;Parâmetros!$E$14),1,N($AA221)+1))</f>
        <v>10</v>
      </c>
      <c r="AB220" s="31">
        <f>IFERROR(MATCH($A220&amp;"|"&amp;TEXT(_xlfn.MAXIFS(Cadastro!$E$5:$E$148,Cadastro!$A$5:$A$148,$A220,Cadastro!$E$5:$E$148,"&lt;="&amp;$F220),"yyyymmdd"),Cadastro!$I$5:$I$148,0),"")</f>
        <v>10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hidden="1" customHeight="1" x14ac:dyDescent="0.25">
      <c r="A221" s="31">
        <v>52351</v>
      </c>
      <c r="B221" s="17" t="s">
        <v>163</v>
      </c>
      <c r="C221" s="17" t="str">
        <f>IFERROR(INDEX(Cadastro!$C$5:$C$148,$AB221),"NÃO INFORMADO")</f>
        <v>NÃO INFORMADO</v>
      </c>
      <c r="D221" s="17" t="str">
        <f>IFERROR(INDEX(Cadastro!$D$5:$D$148,$AB221),"")</f>
        <v>Férias</v>
      </c>
      <c r="E221" s="17" t="str">
        <f>IFERROR(INDEX(Cadastro!$G$5:$G$148,$AB221),"")</f>
        <v>Férias</v>
      </c>
      <c r="F221" s="29">
        <v>46268</v>
      </c>
      <c r="G221" s="32" t="str">
        <f t="shared" si="36"/>
        <v>qui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si="37"/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38"/>
        <v/>
      </c>
      <c r="R221" s="32" t="str">
        <f t="shared" si="39"/>
        <v/>
      </c>
      <c r="S221" s="30" t="str">
        <f t="shared" si="40"/>
        <v/>
      </c>
      <c r="T221" s="32" t="str">
        <f>IF($Q221&lt;&gt;"Sim","",IF($N221&gt;Parâmetros!$E$15,"Sim","Não"))</f>
        <v/>
      </c>
      <c r="U221" s="17" t="str">
        <f t="shared" si="41"/>
        <v>Férias / afastamento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'[Apontamento_Mes_Setembro Atualizado.xlsx]Base Diária'!$V$221folga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Férias no cadastro</v>
      </c>
      <c r="W221" s="34">
        <f>IF(OR(OR($D221="6x1",$D221="FF 6x1"),$D221="5x2"),"",IF($AB221&lt;&gt;$AB220,IF(IFERROR(INDEX(Cadastro!$F$5:$F$148,$AB221),"")="",IF($L221&gt;0,1,0),IF(IFERROR(INDEX(Cadastro!$F$5:$F$148,$AB221),"")&lt;=IFERROR(INDEX(Parâmetros!$B$39:$B$48,MATCH($E221,Parâmetros!$A$39:$A$48,0)),99),IFERROR(INDEX(Cadastro!$F$5:$F$148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>3</v>
      </c>
      <c r="X221" s="34">
        <f>IF(OR(OR($D221="6x1",$D221="FF 6x1"),$D221="5x2"),"",IF($AB221&lt;&gt;$AB220,IF(IFERROR(INDEX(Cadastro!$F$5:$F$148,$AB221),"")="",0,IF(IFERROR(INDEX(Cadastro!$F$5:$F$148,$AB221),"")&gt;IFERROR(INDEX(Parâmetros!$B$39:$B$48,MATCH($E221,Parâmetros!$A$39:$A$48,0)),99),IFERROR(INDEX(Cadastro!$F$5:$F$148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>0</v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registro"),IF(AND($AB221&lt;&gt;$AB220,IFERROR(INDEX(Cadastro!$F$5:$F$148,$AB221),"")=""),"Indeterminado (início da série)",IF($X221&gt;0,"Folga","Falta de registro"))))))))</f>
        <v>Férias (cadastro)</v>
      </c>
      <c r="Z221" s="34">
        <f>IF(OR($L221&gt;0,$F221&gt;Parâmetros!$E$14),0,IF($A221&lt;&gt;$A220,1,N($Z220)+1))</f>
        <v>4</v>
      </c>
      <c r="AA221" s="34">
        <f>IF(OR($L221&gt;0,$F221&gt;Parâmetros!$E$14),0,IF(OR($A221&lt;&gt;$A222,$F222&gt;Parâmetros!$E$14),1,N($AA222)+1))</f>
        <v>9</v>
      </c>
      <c r="AB221" s="31">
        <f>IFERROR(MATCH($A221&amp;"|"&amp;TEXT(_xlfn.MAXIFS(Cadastro!$E$5:$E$148,Cadastro!$A$5:$A$148,$A221,Cadastro!$E$5:$E$148,"&lt;="&amp;$F221),"yyyymmdd"),Cadastro!$I$5:$I$148,0),"")</f>
        <v>10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hidden="1" customHeight="1" x14ac:dyDescent="0.25">
      <c r="A222" s="31">
        <v>52351</v>
      </c>
      <c r="B222" s="17" t="s">
        <v>163</v>
      </c>
      <c r="C222" s="17" t="str">
        <f>IFERROR(INDEX(Cadastro!$C$5:$C$148,$AB222),"NÃO INFORMADO")</f>
        <v>NÃO INFORMADO</v>
      </c>
      <c r="D222" s="17" t="str">
        <f>IFERROR(INDEX(Cadastro!$D$5:$D$148,$AB222),"")</f>
        <v>Férias</v>
      </c>
      <c r="E222" s="17" t="str">
        <f>IFERROR(INDEX(Cadastro!$G$5:$G$148,$AB222),"")</f>
        <v>Férias</v>
      </c>
      <c r="F222" s="29">
        <v>46269</v>
      </c>
      <c r="G222" s="32" t="str">
        <f t="shared" si="36"/>
        <v>sex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37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38"/>
        <v/>
      </c>
      <c r="R222" s="32" t="str">
        <f t="shared" si="39"/>
        <v/>
      </c>
      <c r="S222" s="30" t="str">
        <f t="shared" si="40"/>
        <v/>
      </c>
      <c r="T222" s="32" t="str">
        <f>IF($Q222&lt;&gt;"Sim","",IF($N222&gt;Parâmetros!$E$15,"Sim","Não"))</f>
        <v/>
      </c>
      <c r="U222" s="17" t="str">
        <f t="shared" si="41"/>
        <v>Férias / afastamento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'[Apontamento_Mes_Setembro Atualizado.xlsx]Base Diária'!$V$221folga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Férias no cadastro</v>
      </c>
      <c r="W222" s="34">
        <f>IF(OR(OR($D222="6x1",$D222="FF 6x1"),$D222="5x2"),"",IF($AB222&lt;&gt;$AB221,IF(IFERROR(INDEX(Cadastro!$F$5:$F$148,$AB222),"")="",IF($L222&gt;0,1,0),IF(IFERROR(INDEX(Cadastro!$F$5:$F$148,$AB222),"")&lt;=IFERROR(INDEX(Parâmetros!$B$39:$B$48,MATCH($E222,Parâmetros!$A$39:$A$48,0)),99),IFERROR(INDEX(Cadastro!$F$5:$F$148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>4</v>
      </c>
      <c r="X222" s="34">
        <f>IF(OR(OR($D222="6x1",$D222="FF 6x1"),$D222="5x2"),"",IF($AB222&lt;&gt;$AB221,IF(IFERROR(INDEX(Cadastro!$F$5:$F$148,$AB222),"")="",0,IF(IFERROR(INDEX(Cadastro!$F$5:$F$148,$AB222),"")&gt;IFERROR(INDEX(Parâmetros!$B$39:$B$48,MATCH($E222,Parâmetros!$A$39:$A$48,0)),99),IFERROR(INDEX(Cadastro!$F$5:$F$148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>0</v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registro"),IF(AND($AB222&lt;&gt;$AB221,IFERROR(INDEX(Cadastro!$F$5:$F$148,$AB222),"")=""),"Indeterminado (início da série)",IF($X222&gt;0,"Folga","Falta de registro"))))))))</f>
        <v>Férias (cadastro)</v>
      </c>
      <c r="Z222" s="34">
        <f>IF(OR($L222&gt;0,$F222&gt;Parâmetros!$E$14),0,IF($A222&lt;&gt;$A221,1,N($Z221)+1))</f>
        <v>5</v>
      </c>
      <c r="AA222" s="34">
        <f>IF(OR($L222&gt;0,$F222&gt;Parâmetros!$E$14),0,IF(OR($A222&lt;&gt;$A223,$F223&gt;Parâmetros!$E$14),1,N($AA223)+1))</f>
        <v>8</v>
      </c>
      <c r="AB222" s="31">
        <f>IFERROR(MATCH($A222&amp;"|"&amp;TEXT(_xlfn.MAXIFS(Cadastro!$E$5:$E$148,Cadastro!$A$5:$A$148,$A222,Cadastro!$E$5:$E$148,"&lt;="&amp;$F222),"yyyymmdd"),Cadastro!$I$5:$I$148,0),"")</f>
        <v>10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hidden="1" customHeight="1" x14ac:dyDescent="0.25">
      <c r="A223" s="31">
        <v>52351</v>
      </c>
      <c r="B223" s="17" t="s">
        <v>163</v>
      </c>
      <c r="C223" s="17" t="str">
        <f>IFERROR(INDEX(Cadastro!$C$5:$C$148,$AB223),"NÃO INFORMADO")</f>
        <v>NÃO INFORMADO</v>
      </c>
      <c r="D223" s="17" t="str">
        <f>IFERROR(INDEX(Cadastro!$D$5:$D$148,$AB223),"")</f>
        <v>Férias</v>
      </c>
      <c r="E223" s="17" t="str">
        <f>IFERROR(INDEX(Cadastro!$G$5:$G$148,$AB223),"")</f>
        <v>Férias</v>
      </c>
      <c r="F223" s="29">
        <v>46270</v>
      </c>
      <c r="G223" s="32" t="str">
        <f t="shared" si="36"/>
        <v>sáb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37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38"/>
        <v/>
      </c>
      <c r="R223" s="32" t="str">
        <f t="shared" si="39"/>
        <v/>
      </c>
      <c r="S223" s="30" t="str">
        <f t="shared" si="40"/>
        <v/>
      </c>
      <c r="T223" s="32" t="str">
        <f>IF($Q223&lt;&gt;"Sim","",IF($N223&gt;Parâmetros!$E$15,"Sim","Não"))</f>
        <v/>
      </c>
      <c r="U223" s="17" t="str">
        <f t="shared" si="41"/>
        <v>Férias / afastamento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'[Apontamento_Mes_Setembro Atualizado.xlsx]Base Diária'!$V$221folga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Férias no cadastro</v>
      </c>
      <c r="W223" s="34">
        <f>IF(OR(OR($D223="6x1",$D223="FF 6x1"),$D223="5x2"),"",IF($AB223&lt;&gt;$AB222,IF(IFERROR(INDEX(Cadastro!$F$5:$F$148,$AB223),"")="",IF($L223&gt;0,1,0),IF(IFERROR(INDEX(Cadastro!$F$5:$F$148,$AB223),"")&lt;=IFERROR(INDEX(Parâmetros!$B$39:$B$48,MATCH($E223,Parâmetros!$A$39:$A$48,0)),99),IFERROR(INDEX(Cadastro!$F$5:$F$148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>5</v>
      </c>
      <c r="X223" s="34">
        <f>IF(OR(OR($D223="6x1",$D223="FF 6x1"),$D223="5x2"),"",IF($AB223&lt;&gt;$AB222,IF(IFERROR(INDEX(Cadastro!$F$5:$F$148,$AB223),"")="",0,IF(IFERROR(INDEX(Cadastro!$F$5:$F$148,$AB223),"")&gt;IFERROR(INDEX(Parâmetros!$B$39:$B$48,MATCH($E223,Parâmetros!$A$39:$A$48,0)),99),IFERROR(INDEX(Cadastro!$F$5:$F$148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>0</v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registro"),IF(AND($AB223&lt;&gt;$AB222,IFERROR(INDEX(Cadastro!$F$5:$F$148,$AB223),"")=""),"Indeterminado (início da série)",IF($X223&gt;0,"Folga","Falta de registro"))))))))</f>
        <v>Férias (cadastro)</v>
      </c>
      <c r="Z223" s="34">
        <f>IF(OR($L223&gt;0,$F223&gt;Parâmetros!$E$14),0,IF($A223&lt;&gt;$A222,1,N($Z222)+1))</f>
        <v>6</v>
      </c>
      <c r="AA223" s="34">
        <f>IF(OR($L223&gt;0,$F223&gt;Parâmetros!$E$14),0,IF(OR($A223&lt;&gt;$A224,$F224&gt;Parâmetros!$E$14),1,N($AA224)+1))</f>
        <v>7</v>
      </c>
      <c r="AB223" s="31">
        <f>IFERROR(MATCH($A223&amp;"|"&amp;TEXT(_xlfn.MAXIFS(Cadastro!$E$5:$E$148,Cadastro!$A$5:$A$148,$A223,Cadastro!$E$5:$E$148,"&lt;="&amp;$F223),"yyyymmdd"),Cadastro!$I$5:$I$148,0),"")</f>
        <v>10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hidden="1" customHeight="1" x14ac:dyDescent="0.25">
      <c r="A224" s="31">
        <v>52351</v>
      </c>
      <c r="B224" s="17" t="s">
        <v>163</v>
      </c>
      <c r="C224" s="17" t="str">
        <f>IFERROR(INDEX(Cadastro!$C$5:$C$148,$AB224),"NÃO INFORMADO")</f>
        <v>NÃO INFORMADO</v>
      </c>
      <c r="D224" s="17" t="str">
        <f>IFERROR(INDEX(Cadastro!$D$5:$D$148,$AB224),"")</f>
        <v>Férias</v>
      </c>
      <c r="E224" s="17" t="str">
        <f>IFERROR(INDEX(Cadastro!$G$5:$G$148,$AB224),"")</f>
        <v>Férias</v>
      </c>
      <c r="F224" s="29">
        <v>46271</v>
      </c>
      <c r="G224" s="32" t="str">
        <f t="shared" si="36"/>
        <v>dom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37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38"/>
        <v/>
      </c>
      <c r="R224" s="32" t="str">
        <f t="shared" si="39"/>
        <v/>
      </c>
      <c r="S224" s="30" t="str">
        <f t="shared" si="40"/>
        <v/>
      </c>
      <c r="T224" s="32" t="str">
        <f>IF($Q224&lt;&gt;"Sim","",IF($N224&gt;Parâmetros!$E$15,"Sim","Não"))</f>
        <v/>
      </c>
      <c r="U224" s="17" t="str">
        <f t="shared" si="41"/>
        <v>Férias / afastamento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'[Apontamento_Mes_Setembro Atualizado.xlsx]Base Diária'!$V$221folga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Férias no cadastro</v>
      </c>
      <c r="W224" s="34">
        <f>IF(OR(OR($D224="6x1",$D224="FF 6x1"),$D224="5x2"),"",IF($AB224&lt;&gt;$AB223,IF(IFERROR(INDEX(Cadastro!$F$5:$F$148,$AB224),"")="",IF($L224&gt;0,1,0),IF(IFERROR(INDEX(Cadastro!$F$5:$F$148,$AB224),"")&lt;=IFERROR(INDEX(Parâmetros!$B$39:$B$48,MATCH($E224,Parâmetros!$A$39:$A$48,0)),99),IFERROR(INDEX(Cadastro!$F$5:$F$148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>6</v>
      </c>
      <c r="X224" s="34">
        <f>IF(OR(OR($D224="6x1",$D224="FF 6x1"),$D224="5x2"),"",IF($AB224&lt;&gt;$AB223,IF(IFERROR(INDEX(Cadastro!$F$5:$F$148,$AB224),"")="",0,IF(IFERROR(INDEX(Cadastro!$F$5:$F$148,$AB224),"")&gt;IFERROR(INDEX(Parâmetros!$B$39:$B$48,MATCH($E224,Parâmetros!$A$39:$A$48,0)),99),IFERROR(INDEX(Cadastro!$F$5:$F$148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>0</v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registro"),IF(AND($AB224&lt;&gt;$AB223,IFERROR(INDEX(Cadastro!$F$5:$F$148,$AB224),"")=""),"Indeterminado (início da série)",IF($X224&gt;0,"Folga","Falta de registro"))))))))</f>
        <v>Férias (cadastro)</v>
      </c>
      <c r="Z224" s="34">
        <f>IF(OR($L224&gt;0,$F224&gt;Parâmetros!$E$14),0,IF($A224&lt;&gt;$A223,1,N($Z223)+1))</f>
        <v>7</v>
      </c>
      <c r="AA224" s="34">
        <f>IF(OR($L224&gt;0,$F224&gt;Parâmetros!$E$14),0,IF(OR($A224&lt;&gt;$A225,$F225&gt;Parâmetros!$E$14),1,N($AA225)+1))</f>
        <v>6</v>
      </c>
      <c r="AB224" s="31">
        <f>IFERROR(MATCH($A224&amp;"|"&amp;TEXT(_xlfn.MAXIFS(Cadastro!$E$5:$E$148,Cadastro!$A$5:$A$148,$A224,Cadastro!$E$5:$E$148,"&lt;="&amp;$F224),"yyyymmdd"),Cadastro!$I$5:$I$148,0),"")</f>
        <v>10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hidden="1" customHeight="1" x14ac:dyDescent="0.25">
      <c r="A225" s="31">
        <v>52351</v>
      </c>
      <c r="B225" s="17" t="s">
        <v>163</v>
      </c>
      <c r="C225" s="17" t="str">
        <f>IFERROR(INDEX(Cadastro!$C$5:$C$148,$AB225),"NÃO INFORMADO")</f>
        <v>NÃO INFORMADO</v>
      </c>
      <c r="D225" s="17" t="str">
        <f>IFERROR(INDEX(Cadastro!$D$5:$D$148,$AB225),"")</f>
        <v>Férias</v>
      </c>
      <c r="E225" s="17" t="str">
        <f>IFERROR(INDEX(Cadastro!$G$5:$G$148,$AB225),"")</f>
        <v>Férias</v>
      </c>
      <c r="F225" s="29">
        <v>46272</v>
      </c>
      <c r="G225" s="32" t="str">
        <f t="shared" si="36"/>
        <v>seg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37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38"/>
        <v/>
      </c>
      <c r="R225" s="32" t="str">
        <f t="shared" si="39"/>
        <v/>
      </c>
      <c r="S225" s="30" t="str">
        <f t="shared" si="40"/>
        <v/>
      </c>
      <c r="T225" s="32" t="str">
        <f>IF($Q225&lt;&gt;"Sim","",IF($N225&gt;Parâmetros!$E$15,"Sim","Não"))</f>
        <v/>
      </c>
      <c r="U225" s="17" t="str">
        <f t="shared" si="41"/>
        <v>Férias / afastamento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'[Apontamento_Mes_Setembro Atualizado.xlsx]Base Diária'!$V$221folga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Férias no cadastro</v>
      </c>
      <c r="W225" s="34">
        <f>IF(OR(OR($D225="6x1",$D225="FF 6x1"),$D225="5x2"),"",IF($AB225&lt;&gt;$AB224,IF(IFERROR(INDEX(Cadastro!$F$5:$F$148,$AB225),"")="",IF($L225&gt;0,1,0),IF(IFERROR(INDEX(Cadastro!$F$5:$F$148,$AB225),"")&lt;=IFERROR(INDEX(Parâmetros!$B$39:$B$48,MATCH($E225,Parâmetros!$A$39:$A$48,0)),99),IFERROR(INDEX(Cadastro!$F$5:$F$148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>7</v>
      </c>
      <c r="X225" s="34">
        <f>IF(OR(OR($D225="6x1",$D225="FF 6x1"),$D225="5x2"),"",IF($AB225&lt;&gt;$AB224,IF(IFERROR(INDEX(Cadastro!$F$5:$F$148,$AB225),"")="",0,IF(IFERROR(INDEX(Cadastro!$F$5:$F$148,$AB225),"")&gt;IFERROR(INDEX(Parâmetros!$B$39:$B$48,MATCH($E225,Parâmetros!$A$39:$A$48,0)),99),IFERROR(INDEX(Cadastro!$F$5:$F$148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>0</v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registro"),IF(AND($AB225&lt;&gt;$AB224,IFERROR(INDEX(Cadastro!$F$5:$F$148,$AB225),"")=""),"Indeterminado (início da série)",IF($X225&gt;0,"Folga","Falta de registro"))))))))</f>
        <v>Férias (cadastro)</v>
      </c>
      <c r="Z225" s="34">
        <f>IF(OR($L225&gt;0,$F225&gt;Parâmetros!$E$14),0,IF($A225&lt;&gt;$A224,1,N($Z224)+1))</f>
        <v>8</v>
      </c>
      <c r="AA225" s="34">
        <f>IF(OR($L225&gt;0,$F225&gt;Parâmetros!$E$14),0,IF(OR($A225&lt;&gt;$A226,$F226&gt;Parâmetros!$E$14),1,N($AA226)+1))</f>
        <v>5</v>
      </c>
      <c r="AB225" s="31">
        <f>IFERROR(MATCH($A225&amp;"|"&amp;TEXT(_xlfn.MAXIFS(Cadastro!$E$5:$E$148,Cadastro!$A$5:$A$148,$A225,Cadastro!$E$5:$E$148,"&lt;="&amp;$F225),"yyyymmdd"),Cadastro!$I$5:$I$148,0),"")</f>
        <v>10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hidden="1" customHeight="1" x14ac:dyDescent="0.25">
      <c r="A226" s="31">
        <v>52351</v>
      </c>
      <c r="B226" s="17" t="s">
        <v>163</v>
      </c>
      <c r="C226" s="17" t="str">
        <f>IFERROR(INDEX(Cadastro!$C$5:$C$148,$AB226),"NÃO INFORMADO")</f>
        <v>NÃO INFORMADO</v>
      </c>
      <c r="D226" s="17" t="str">
        <f>IFERROR(INDEX(Cadastro!$D$5:$D$148,$AB226),"")</f>
        <v>Férias</v>
      </c>
      <c r="E226" s="17" t="str">
        <f>IFERROR(INDEX(Cadastro!$G$5:$G$148,$AB226),"")</f>
        <v>Férias</v>
      </c>
      <c r="F226" s="29">
        <v>46273</v>
      </c>
      <c r="G226" s="32" t="str">
        <f t="shared" si="36"/>
        <v>ter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37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38"/>
        <v/>
      </c>
      <c r="R226" s="32" t="str">
        <f t="shared" si="39"/>
        <v/>
      </c>
      <c r="S226" s="30" t="str">
        <f t="shared" si="40"/>
        <v/>
      </c>
      <c r="T226" s="32" t="str">
        <f>IF($Q226&lt;&gt;"Sim","",IF($N226&gt;Parâmetros!$E$15,"Sim","Não"))</f>
        <v/>
      </c>
      <c r="U226" s="17" t="str">
        <f t="shared" si="41"/>
        <v>Férias / afastamento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'[Apontamento_Mes_Setembro Atualizado.xlsx]Base Diária'!$V$221folga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Férias no cadastro</v>
      </c>
      <c r="W226" s="34">
        <f>IF(OR(OR($D226="6x1",$D226="FF 6x1"),$D226="5x2"),"",IF($AB226&lt;&gt;$AB225,IF(IFERROR(INDEX(Cadastro!$F$5:$F$148,$AB226),"")="",IF($L226&gt;0,1,0),IF(IFERROR(INDEX(Cadastro!$F$5:$F$148,$AB226),"")&lt;=IFERROR(INDEX(Parâmetros!$B$39:$B$48,MATCH($E226,Parâmetros!$A$39:$A$48,0)),99),IFERROR(INDEX(Cadastro!$F$5:$F$148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>8</v>
      </c>
      <c r="X226" s="34">
        <f>IF(OR(OR($D226="6x1",$D226="FF 6x1"),$D226="5x2"),"",IF($AB226&lt;&gt;$AB225,IF(IFERROR(INDEX(Cadastro!$F$5:$F$148,$AB226),"")="",0,IF(IFERROR(INDEX(Cadastro!$F$5:$F$148,$AB226),"")&gt;IFERROR(INDEX(Parâmetros!$B$39:$B$48,MATCH($E226,Parâmetros!$A$39:$A$48,0)),99),IFERROR(INDEX(Cadastro!$F$5:$F$148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>0</v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registro"),IF(AND($AB226&lt;&gt;$AB225,IFERROR(INDEX(Cadastro!$F$5:$F$148,$AB226),"")=""),"Indeterminado (início da série)",IF($X226&gt;0,"Folga","Falta de registro"))))))))</f>
        <v>Férias (cadastro)</v>
      </c>
      <c r="Z226" s="34">
        <f>IF(OR($L226&gt;0,$F226&gt;Parâmetros!$E$14),0,IF($A226&lt;&gt;$A225,1,N($Z225)+1))</f>
        <v>9</v>
      </c>
      <c r="AA226" s="34">
        <f>IF(OR($L226&gt;0,$F226&gt;Parâmetros!$E$14),0,IF(OR($A226&lt;&gt;$A227,$F227&gt;Parâmetros!$E$14),1,N($AA227)+1))</f>
        <v>4</v>
      </c>
      <c r="AB226" s="31">
        <f>IFERROR(MATCH($A226&amp;"|"&amp;TEXT(_xlfn.MAXIFS(Cadastro!$E$5:$E$148,Cadastro!$A$5:$A$148,$A226,Cadastro!$E$5:$E$148,"&lt;="&amp;$F226),"yyyymmdd"),Cadastro!$I$5:$I$148,0),"")</f>
        <v>10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hidden="1" customHeight="1" x14ac:dyDescent="0.25">
      <c r="A227" s="31">
        <v>52351</v>
      </c>
      <c r="B227" s="17" t="s">
        <v>163</v>
      </c>
      <c r="C227" s="17" t="str">
        <f>IFERROR(INDEX(Cadastro!$C$5:$C$148,$AB227),"NÃO INFORMADO")</f>
        <v>NÃO INFORMADO</v>
      </c>
      <c r="D227" s="17" t="str">
        <f>IFERROR(INDEX(Cadastro!$D$5:$D$148,$AB227),"")</f>
        <v>Férias</v>
      </c>
      <c r="E227" s="17" t="str">
        <f>IFERROR(INDEX(Cadastro!$G$5:$G$148,$AB227),"")</f>
        <v>Férias</v>
      </c>
      <c r="F227" s="29">
        <v>46274</v>
      </c>
      <c r="G227" s="32" t="str">
        <f t="shared" si="36"/>
        <v>qua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37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38"/>
        <v/>
      </c>
      <c r="R227" s="32" t="str">
        <f t="shared" si="39"/>
        <v/>
      </c>
      <c r="S227" s="30" t="str">
        <f t="shared" si="40"/>
        <v/>
      </c>
      <c r="T227" s="32" t="str">
        <f>IF($Q227&lt;&gt;"Sim","",IF($N227&gt;Parâmetros!$E$15,"Sim","Não"))</f>
        <v/>
      </c>
      <c r="U227" s="17" t="str">
        <f t="shared" si="41"/>
        <v>Férias / afastamento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'[Apontamento_Mes_Setembro Atualizado.xlsx]Base Diária'!$V$221folga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Férias no cadastro</v>
      </c>
      <c r="W227" s="34">
        <f>IF(OR(OR($D227="6x1",$D227="FF 6x1"),$D227="5x2"),"",IF($AB227&lt;&gt;$AB226,IF(IFERROR(INDEX(Cadastro!$F$5:$F$148,$AB227),"")="",IF($L227&gt;0,1,0),IF(IFERROR(INDEX(Cadastro!$F$5:$F$148,$AB227),"")&lt;=IFERROR(INDEX(Parâmetros!$B$39:$B$48,MATCH($E227,Parâmetros!$A$39:$A$48,0)),99),IFERROR(INDEX(Cadastro!$F$5:$F$148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>9</v>
      </c>
      <c r="X227" s="34">
        <f>IF(OR(OR($D227="6x1",$D227="FF 6x1"),$D227="5x2"),"",IF($AB227&lt;&gt;$AB226,IF(IFERROR(INDEX(Cadastro!$F$5:$F$148,$AB227),"")="",0,IF(IFERROR(INDEX(Cadastro!$F$5:$F$148,$AB227),"")&gt;IFERROR(INDEX(Parâmetros!$B$39:$B$48,MATCH($E227,Parâmetros!$A$39:$A$48,0)),99),IFERROR(INDEX(Cadastro!$F$5:$F$148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>0</v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registro"),IF(AND($AB227&lt;&gt;$AB226,IFERROR(INDEX(Cadastro!$F$5:$F$148,$AB227),"")=""),"Indeterminado (início da série)",IF($X227&gt;0,"Folga","Falta de registro"))))))))</f>
        <v>Férias (cadastro)</v>
      </c>
      <c r="Z227" s="34">
        <f>IF(OR($L227&gt;0,$F227&gt;Parâmetros!$E$14),0,IF($A227&lt;&gt;$A226,1,N($Z226)+1))</f>
        <v>10</v>
      </c>
      <c r="AA227" s="34">
        <f>IF(OR($L227&gt;0,$F227&gt;Parâmetros!$E$14),0,IF(OR($A227&lt;&gt;$A228,$F228&gt;Parâmetros!$E$14),1,N($AA228)+1))</f>
        <v>3</v>
      </c>
      <c r="AB227" s="31">
        <f>IFERROR(MATCH($A227&amp;"|"&amp;TEXT(_xlfn.MAXIFS(Cadastro!$E$5:$E$148,Cadastro!$A$5:$A$148,$A227,Cadastro!$E$5:$E$148,"&lt;="&amp;$F227),"yyyymmdd"),Cadastro!$I$5:$I$148,0),"")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52351</v>
      </c>
      <c r="B228" s="17" t="s">
        <v>163</v>
      </c>
      <c r="C228" s="17" t="str">
        <f>IFERROR(INDEX(Cadastro!$C$5:$C$148,$AB228),"NÃO INFORMADO")</f>
        <v>NÃO INFORMADO</v>
      </c>
      <c r="D228" s="17" t="str">
        <f>IFERROR(INDEX(Cadastro!$D$5:$D$148,$AB228),"")</f>
        <v>Férias</v>
      </c>
      <c r="E228" s="17" t="str">
        <f>IFERROR(INDEX(Cadastro!$G$5:$G$148,$AB228),"")</f>
        <v>Férias</v>
      </c>
      <c r="F228" s="29">
        <v>46275</v>
      </c>
      <c r="G228" s="32" t="str">
        <f t="shared" si="36"/>
        <v>qui</v>
      </c>
      <c r="H228" s="31" t="str">
        <f>IF($L228=0,"",_xlfn.MINIFS(Dados!$Q:$Q,Dados!$A:$A,$A228,Dados!$S:$S,$F228))</f>
        <v/>
      </c>
      <c r="I228" s="31" t="str">
        <f>IF($H228="","",_xlfn.MAXIFS(Dados!$R:$R,Dados!$A:$A,$A228,Dados!$S:$S,$F228))</f>
        <v/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/>
      </c>
      <c r="L228" s="30">
        <f>SUMIFS(Dados!$E:$E,Dados!$A:$A,$A228,Dados!$S:$S,$F228)</f>
        <v>0</v>
      </c>
      <c r="M228" s="30" t="str">
        <f>IFERROR(INDEX(Parâmetros!$E$6:$E$11,MATCH($K228,Parâmetros!$A$6:$A$11,0)),"")</f>
        <v/>
      </c>
      <c r="N228" s="33" t="str">
        <f t="shared" si="37"/>
        <v/>
      </c>
      <c r="O228" s="33">
        <f>Parâmetros!$E$13</f>
        <v>0.8</v>
      </c>
      <c r="P228" s="32" t="str">
        <f>IF(OR($M228="",$F228&gt;Parâmetros!$E$14),"Não","Sim")</f>
        <v>Não</v>
      </c>
      <c r="Q228" s="32" t="str">
        <f t="shared" si="38"/>
        <v/>
      </c>
      <c r="R228" s="32" t="str">
        <f t="shared" si="39"/>
        <v/>
      </c>
      <c r="S228" s="30" t="str">
        <f t="shared" si="40"/>
        <v/>
      </c>
      <c r="T228" s="32" t="str">
        <f>IF($Q228&lt;&gt;"Sim","",IF($N228&gt;Parâmetros!$E$15,"Sim","Não"))</f>
        <v/>
      </c>
      <c r="U228" s="17" t="str">
        <f t="shared" si="41"/>
        <v>Férias / afastamento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'[Apontamento_Mes_Setembro Atualizado.xlsx]Base Diária'!$V$221folga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Férias no cadastro</v>
      </c>
      <c r="W228" s="34">
        <f>IF(OR(OR($D228="6x1",$D228="FF 6x1"),$D228="5x2"),"",IF($AB228&lt;&gt;$AB227,IF(IFERROR(INDEX(Cadastro!$F$5:$F$148,$AB228),"")="",IF($L228&gt;0,1,0),IF(IFERROR(INDEX(Cadastro!$F$5:$F$148,$AB228),"")&lt;=IFERROR(INDEX(Parâmetros!$B$39:$B$48,MATCH($E228,Parâmetros!$A$39:$A$48,0)),99),IFERROR(INDEX(Cadastro!$F$5:$F$148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>10</v>
      </c>
      <c r="X228" s="34">
        <f>IF(OR(OR($D228="6x1",$D228="FF 6x1"),$D228="5x2"),"",IF($AB228&lt;&gt;$AB227,IF(IFERROR(INDEX(Cadastro!$F$5:$F$148,$AB228),"")="",0,IF(IFERROR(INDEX(Cadastro!$F$5:$F$148,$AB228),"")&gt;IFERROR(INDEX(Parâmetros!$B$39:$B$48,MATCH($E228,Parâmetros!$A$39:$A$48,0)),99),IFERROR(INDEX(Cadastro!$F$5:$F$148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>0</v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registro"),IF(AND($AB228&lt;&gt;$AB227,IFERROR(INDEX(Cadastro!$F$5:$F$148,$AB228),"")=""),"Indeterminado (início da série)",IF($X228&gt;0,"Folga","Falta de registro"))))))))</f>
        <v>Férias (cadastro)</v>
      </c>
      <c r="Z228" s="34">
        <f>IF(OR($L228&gt;0,$F228&gt;Parâmetros!$E$14),0,IF($A228&lt;&gt;$A227,1,N($Z227)+1))</f>
        <v>11</v>
      </c>
      <c r="AA228" s="34">
        <f>IF(OR($L228&gt;0,$F228&gt;Parâmetros!$E$14),0,IF(OR($A228&lt;&gt;$A229,$F229&gt;Parâmetros!$E$14),1,N($AA229)+1))</f>
        <v>2</v>
      </c>
      <c r="AB228" s="31">
        <f>IFERROR(MATCH($A228&amp;"|"&amp;TEXT(_xlfn.MAXIFS(Cadastro!$E$5:$E$148,Cadastro!$A$5:$A$148,$A228,Cadastro!$E$5:$E$148,"&lt;="&amp;$F228),"yyyymmdd"),Cadastro!$I$5:$I$148,0),"")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52351</v>
      </c>
      <c r="B229" s="17" t="s">
        <v>163</v>
      </c>
      <c r="C229" s="17" t="str">
        <f>IFERROR(INDEX(Cadastro!$C$5:$C$148,$AB229),"NÃO INFORMADO")</f>
        <v>NÃO INFORMADO</v>
      </c>
      <c r="D229" s="17" t="str">
        <f>IFERROR(INDEX(Cadastro!$D$5:$D$148,$AB229),"")</f>
        <v>Férias</v>
      </c>
      <c r="E229" s="17" t="str">
        <f>IFERROR(INDEX(Cadastro!$G$5:$G$148,$AB229),"")</f>
        <v>Férias</v>
      </c>
      <c r="F229" s="29">
        <v>46276</v>
      </c>
      <c r="G229" s="32" t="str">
        <f t="shared" si="36"/>
        <v>sex</v>
      </c>
      <c r="H229" s="31" t="str">
        <f>IF($L229=0,"",_xlfn.MINIFS(Dados!$Q:$Q,Dados!$A:$A,$A229,Dados!$S:$S,$F229))</f>
        <v/>
      </c>
      <c r="I229" s="31" t="str">
        <f>IF($H229="","",_xlfn.MAXIFS(Dados!$R:$R,Dados!$A:$A,$A229,Dados!$S:$S,$F229))</f>
        <v/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/>
      </c>
      <c r="L229" s="30">
        <f>SUMIFS(Dados!$E:$E,Dados!$A:$A,$A229,Dados!$S:$S,$F229)</f>
        <v>0</v>
      </c>
      <c r="M229" s="30" t="str">
        <f>IFERROR(INDEX(Parâmetros!$E$6:$E$11,MATCH($K229,Parâmetros!$A$6:$A$11,0)),"")</f>
        <v/>
      </c>
      <c r="N229" s="33" t="str">
        <f t="shared" si="37"/>
        <v/>
      </c>
      <c r="O229" s="33">
        <f>Parâmetros!$E$13</f>
        <v>0.8</v>
      </c>
      <c r="P229" s="32" t="str">
        <f>IF(OR($M229="",$F229&gt;Parâmetros!$E$14),"Não","Sim")</f>
        <v>Não</v>
      </c>
      <c r="Q229" s="32" t="str">
        <f t="shared" si="38"/>
        <v/>
      </c>
      <c r="R229" s="32" t="str">
        <f t="shared" si="39"/>
        <v/>
      </c>
      <c r="S229" s="30" t="str">
        <f t="shared" si="40"/>
        <v/>
      </c>
      <c r="T229" s="32" t="str">
        <f>IF($Q229&lt;&gt;"Sim","",IF($N229&gt;Parâmetros!$E$15,"Sim","Não"))</f>
        <v/>
      </c>
      <c r="U229" s="17" t="str">
        <f t="shared" si="41"/>
        <v>Férias / afastamento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'[Apontamento_Mes_Setembro Atualizado.xlsx]Base Diária'!$V$221folga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Férias no cadastro</v>
      </c>
      <c r="W229" s="34">
        <f>IF(OR(OR($D229="6x1",$D229="FF 6x1"),$D229="5x2"),"",IF($AB229&lt;&gt;$AB228,IF(IFERROR(INDEX(Cadastro!$F$5:$F$148,$AB229),"")="",IF($L229&gt;0,1,0),IF(IFERROR(INDEX(Cadastro!$F$5:$F$148,$AB229),"")&lt;=IFERROR(INDEX(Parâmetros!$B$39:$B$48,MATCH($E229,Parâmetros!$A$39:$A$48,0)),99),IFERROR(INDEX(Cadastro!$F$5:$F$148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>11</v>
      </c>
      <c r="X229" s="34">
        <f>IF(OR(OR($D229="6x1",$D229="FF 6x1"),$D229="5x2"),"",IF($AB229&lt;&gt;$AB228,IF(IFERROR(INDEX(Cadastro!$F$5:$F$148,$AB229),"")="",0,IF(IFERROR(INDEX(Cadastro!$F$5:$F$148,$AB229),"")&gt;IFERROR(INDEX(Parâmetros!$B$39:$B$48,MATCH($E229,Parâmetros!$A$39:$A$48,0)),99),IFERROR(INDEX(Cadastro!$F$5:$F$148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>0</v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registro"),IF(AND($AB229&lt;&gt;$AB228,IFERROR(INDEX(Cadastro!$F$5:$F$148,$AB229),"")=""),"Indeterminado (início da série)",IF($X229&gt;0,"Folga","Falta de registro"))))))))</f>
        <v>Férias (cadastro)</v>
      </c>
      <c r="Z229" s="34">
        <f>IF(OR($L229&gt;0,$F229&gt;Parâmetros!$E$14),0,IF($A229&lt;&gt;$A228,1,N($Z228)+1))</f>
        <v>12</v>
      </c>
      <c r="AA229" s="34">
        <f>IF(OR($L229&gt;0,$F229&gt;Parâmetros!$E$14),0,IF(OR($A229&lt;&gt;$A230,$F230&gt;Parâmetros!$E$14),1,N($AA230)+1))</f>
        <v>1</v>
      </c>
      <c r="AB229" s="31">
        <f>IFERROR(MATCH($A229&amp;"|"&amp;TEXT(_xlfn.MAXIFS(Cadastro!$E$5:$E$148,Cadastro!$A$5:$A$148,$A229,Cadastro!$E$5:$E$148,"&lt;="&amp;$F229),"yyyymmdd"),Cadastro!$I$5:$I$148,0),"")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52351</v>
      </c>
      <c r="B230" s="17" t="s">
        <v>163</v>
      </c>
      <c r="C230" s="17" t="str">
        <f>IFERROR(INDEX(Cadastro!$C$5:$C$148,$AB230),"NÃO INFORMADO")</f>
        <v>NÃO INFORMADO</v>
      </c>
      <c r="D230" s="17" t="str">
        <f>IFERROR(INDEX(Cadastro!$D$5:$D$148,$AB230),"")</f>
        <v>Férias</v>
      </c>
      <c r="E230" s="17" t="str">
        <f>IFERROR(INDEX(Cadastro!$G$5:$G$148,$AB230),"")</f>
        <v>Férias</v>
      </c>
      <c r="F230" s="29">
        <v>46277</v>
      </c>
      <c r="G230" s="32" t="str">
        <f t="shared" si="36"/>
        <v>sáb</v>
      </c>
      <c r="H230" s="31" t="str">
        <f>IF($L230=0,"",_xlfn.MINIFS(Dados!$Q:$Q,Dados!$A:$A,$A230,Dados!$S:$S,$F230))</f>
        <v/>
      </c>
      <c r="I230" s="31" t="str">
        <f>IF($H230="","",_xlfn.MAXIFS(Dados!$R:$R,Dados!$A:$A,$A230,Dados!$S:$S,$F230))</f>
        <v/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/>
      </c>
      <c r="L230" s="30">
        <f>SUMIFS(Dados!$E:$E,Dados!$A:$A,$A230,Dados!$S:$S,$F230)</f>
        <v>0</v>
      </c>
      <c r="M230" s="30" t="str">
        <f>IFERROR(INDEX(Parâmetros!$E$6:$E$11,MATCH($K230,Parâmetros!$A$6:$A$11,0)),"")</f>
        <v/>
      </c>
      <c r="N230" s="33" t="str">
        <f t="shared" si="37"/>
        <v/>
      </c>
      <c r="O230" s="33">
        <f>Parâmetros!$E$13</f>
        <v>0.8</v>
      </c>
      <c r="P230" s="32" t="str">
        <f>IF(OR($M230="",$F230&gt;Parâmetros!$E$14),"Não","Sim")</f>
        <v>Não</v>
      </c>
      <c r="Q230" s="32" t="str">
        <f t="shared" si="38"/>
        <v/>
      </c>
      <c r="R230" s="32" t="str">
        <f t="shared" si="39"/>
        <v/>
      </c>
      <c r="S230" s="30" t="str">
        <f t="shared" si="40"/>
        <v/>
      </c>
      <c r="T230" s="32" t="str">
        <f>IF($Q230&lt;&gt;"Sim","",IF($N230&gt;Parâmetros!$E$15,"Sim","Não"))</f>
        <v/>
      </c>
      <c r="U230" s="17" t="str">
        <f t="shared" si="41"/>
        <v>Férias / afastamento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'[Apontamento_Mes_Setembro Atualizado.xlsx]Base Diária'!$V$221folga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Férias no cadastro</v>
      </c>
      <c r="W230" s="34">
        <f>IF(OR(OR($D230="6x1",$D230="FF 6x1"),$D230="5x2"),"",IF($AB230&lt;&gt;$AB229,IF(IFERROR(INDEX(Cadastro!$F$5:$F$148,$AB230),"")="",IF($L230&gt;0,1,0),IF(IFERROR(INDEX(Cadastro!$F$5:$F$148,$AB230),"")&lt;=IFERROR(INDEX(Parâmetros!$B$39:$B$48,MATCH($E230,Parâmetros!$A$39:$A$48,0)),99),IFERROR(INDEX(Cadastro!$F$5:$F$148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>12</v>
      </c>
      <c r="X230" s="34">
        <f>IF(OR(OR($D230="6x1",$D230="FF 6x1"),$D230="5x2"),"",IF($AB230&lt;&gt;$AB229,IF(IFERROR(INDEX(Cadastro!$F$5:$F$148,$AB230),"")="",0,IF(IFERROR(INDEX(Cadastro!$F$5:$F$148,$AB230),"")&gt;IFERROR(INDEX(Parâmetros!$B$39:$B$48,MATCH($E230,Parâmetros!$A$39:$A$48,0)),99),IFERROR(INDEX(Cadastro!$F$5:$F$148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>0</v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registro"),IF(AND($AB230&lt;&gt;$AB229,IFERROR(INDEX(Cadastro!$F$5:$F$148,$AB230),"")=""),"Indeterminado (início da série)",IF($X230&gt;0,"Folga","Falta de registro"))))))))</f>
        <v>Férias (cadastro)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IFERROR(MATCH($A230&amp;"|"&amp;TEXT(_xlfn.MAXIFS(Cadastro!$E$5:$E$148,Cadastro!$A$5:$A$148,$A230,Cadastro!$E$5:$E$148,"&lt;="&amp;$F230),"yyyymmdd"),Cadastro!$I$5:$I$148,0),"")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52351</v>
      </c>
      <c r="B231" s="17" t="s">
        <v>163</v>
      </c>
      <c r="C231" s="17" t="str">
        <f>IFERROR(INDEX(Cadastro!$C$5:$C$148,$AB231),"NÃO INFORMADO")</f>
        <v>NÃO INFORMADO</v>
      </c>
      <c r="D231" s="17" t="str">
        <f>IFERROR(INDEX(Cadastro!$D$5:$D$148,$AB231),"")</f>
        <v>Férias</v>
      </c>
      <c r="E231" s="17" t="str">
        <f>IFERROR(INDEX(Cadastro!$G$5:$G$148,$AB231),"")</f>
        <v>Férias</v>
      </c>
      <c r="F231" s="29">
        <v>46278</v>
      </c>
      <c r="G231" s="32" t="str">
        <f t="shared" si="36"/>
        <v>dom</v>
      </c>
      <c r="H231" s="31" t="str">
        <f>IF($L231=0,"",_xlfn.MINIFS(Dados!$Q:$Q,Dados!$A:$A,$A231,Dados!$S:$S,$F231))</f>
        <v/>
      </c>
      <c r="I231" s="31" t="str">
        <f>IF($H231="","",_xlfn.MAXIFS(Dados!$R:$R,Dados!$A:$A,$A231,Dados!$S:$S,$F231))</f>
        <v/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/>
      </c>
      <c r="L231" s="30">
        <f>SUMIFS(Dados!$E:$E,Dados!$A:$A,$A231,Dados!$S:$S,$F231)</f>
        <v>0</v>
      </c>
      <c r="M231" s="30" t="str">
        <f>IFERROR(INDEX(Parâmetros!$E$6:$E$11,MATCH($K231,Parâmetros!$A$6:$A$11,0)),"")</f>
        <v/>
      </c>
      <c r="N231" s="33" t="str">
        <f t="shared" si="37"/>
        <v/>
      </c>
      <c r="O231" s="33">
        <f>Parâmetros!$E$13</f>
        <v>0.8</v>
      </c>
      <c r="P231" s="32" t="str">
        <f>IF(OR($M231="",$F231&gt;Parâmetros!$E$14),"Não","Sim")</f>
        <v>Não</v>
      </c>
      <c r="Q231" s="32" t="str">
        <f t="shared" si="38"/>
        <v/>
      </c>
      <c r="R231" s="32" t="str">
        <f t="shared" si="39"/>
        <v/>
      </c>
      <c r="S231" s="30" t="str">
        <f t="shared" si="40"/>
        <v/>
      </c>
      <c r="T231" s="32" t="str">
        <f>IF($Q231&lt;&gt;"Sim","",IF($N231&gt;Parâmetros!$E$15,"Sim","Não"))</f>
        <v/>
      </c>
      <c r="U231" s="17" t="str">
        <f t="shared" si="41"/>
        <v>Férias / afastamento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'[Apontamento_Mes_Setembro Atualizado.xlsx]Base Diária'!$V$221folga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Férias no cadastro</v>
      </c>
      <c r="W231" s="34">
        <f>IF(OR(OR($D231="6x1",$D231="FF 6x1"),$D231="5x2"),"",IF($AB231&lt;&gt;$AB230,IF(IFERROR(INDEX(Cadastro!$F$5:$F$148,$AB231),"")="",IF($L231&gt;0,1,0),IF(IFERROR(INDEX(Cadastro!$F$5:$F$148,$AB231),"")&lt;=IFERROR(INDEX(Parâmetros!$B$39:$B$48,MATCH($E231,Parâmetros!$A$39:$A$48,0)),99),IFERROR(INDEX(Cadastro!$F$5:$F$148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>13</v>
      </c>
      <c r="X231" s="34">
        <f>IF(OR(OR($D231="6x1",$D231="FF 6x1"),$D231="5x2"),"",IF($AB231&lt;&gt;$AB230,IF(IFERROR(INDEX(Cadastro!$F$5:$F$148,$AB231),"")="",0,IF(IFERROR(INDEX(Cadastro!$F$5:$F$148,$AB231),"")&gt;IFERROR(INDEX(Parâmetros!$B$39:$B$48,MATCH($E231,Parâmetros!$A$39:$A$48,0)),99),IFERROR(INDEX(Cadastro!$F$5:$F$148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>0</v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registro"),IF(AND($AB231&lt;&gt;$AB230,IFERROR(INDEX(Cadastro!$F$5:$F$148,$AB231),"")=""),"Indeterminado (início da série)",IF($X231&gt;0,"Folga","Falta de registro"))))))))</f>
        <v>Férias (cadastro)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IFERROR(MATCH($A231&amp;"|"&amp;TEXT(_xlfn.MAXIFS(Cadastro!$E$5:$E$148,Cadastro!$A$5:$A$148,$A231,Cadastro!$E$5:$E$148,"&lt;="&amp;$F231),"yyyymmdd"),Cadastro!$I$5:$I$148,0),"")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52351</v>
      </c>
      <c r="B232" s="17" t="s">
        <v>163</v>
      </c>
      <c r="C232" s="17" t="str">
        <f>IFERROR(INDEX(Cadastro!$C$5:$C$148,$AB232),"NÃO INFORMADO")</f>
        <v>NÃO INFORMADO</v>
      </c>
      <c r="D232" s="17" t="str">
        <f>IFERROR(INDEX(Cadastro!$D$5:$D$148,$AB232),"")</f>
        <v>Férias</v>
      </c>
      <c r="E232" s="17" t="str">
        <f>IFERROR(INDEX(Cadastro!$G$5:$G$148,$AB232),"")</f>
        <v>Férias</v>
      </c>
      <c r="F232" s="29">
        <v>46279</v>
      </c>
      <c r="G232" s="32" t="str">
        <f t="shared" si="36"/>
        <v>seg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37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38"/>
        <v/>
      </c>
      <c r="R232" s="32" t="str">
        <f t="shared" si="39"/>
        <v/>
      </c>
      <c r="S232" s="30" t="str">
        <f t="shared" si="40"/>
        <v/>
      </c>
      <c r="T232" s="32" t="str">
        <f>IF($Q232&lt;&gt;"Sim","",IF($N232&gt;Parâmetros!$E$15,"Sim","Não"))</f>
        <v/>
      </c>
      <c r="U232" s="17" t="str">
        <f t="shared" si="41"/>
        <v>Férias / afastamento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'[Apontamento_Mes_Setembro Atualizado.xlsx]Base Diária'!$V$221folga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Férias no cadastro</v>
      </c>
      <c r="W232" s="34">
        <f>IF(OR(OR($D232="6x1",$D232="FF 6x1"),$D232="5x2"),"",IF($AB232&lt;&gt;$AB231,IF(IFERROR(INDEX(Cadastro!$F$5:$F$148,$AB232),"")="",IF($L232&gt;0,1,0),IF(IFERROR(INDEX(Cadastro!$F$5:$F$148,$AB232),"")&lt;=IFERROR(INDEX(Parâmetros!$B$39:$B$48,MATCH($E232,Parâmetros!$A$39:$A$48,0)),99),IFERROR(INDEX(Cadastro!$F$5:$F$148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>14</v>
      </c>
      <c r="X232" s="34">
        <f>IF(OR(OR($D232="6x1",$D232="FF 6x1"),$D232="5x2"),"",IF($AB232&lt;&gt;$AB231,IF(IFERROR(INDEX(Cadastro!$F$5:$F$148,$AB232),"")="",0,IF(IFERROR(INDEX(Cadastro!$F$5:$F$148,$AB232),"")&gt;IFERROR(INDEX(Parâmetros!$B$39:$B$48,MATCH($E232,Parâmetros!$A$39:$A$48,0)),99),IFERROR(INDEX(Cadastro!$F$5:$F$148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>0</v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registro"),IF(AND($AB232&lt;&gt;$AB231,IFERROR(INDEX(Cadastro!$F$5:$F$148,$AB232),"")=""),"Indeterminado (início da série)",IF($X232&gt;0,"Folga","Falta de registro"))))))))</f>
        <v>Férias (cadastro)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IFERROR(MATCH($A232&amp;"|"&amp;TEXT(_xlfn.MAXIFS(Cadastro!$E$5:$E$148,Cadastro!$A$5:$A$148,$A232,Cadastro!$E$5:$E$148,"&lt;="&amp;$F232),"yyyymmdd"),Cadastro!$I$5:$I$148,0),"")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52351</v>
      </c>
      <c r="B233" s="17" t="s">
        <v>163</v>
      </c>
      <c r="C233" s="17" t="str">
        <f>IFERROR(INDEX(Cadastro!$C$5:$C$148,$AB233),"NÃO INFORMADO")</f>
        <v>NÃO INFORMADO</v>
      </c>
      <c r="D233" s="17" t="str">
        <f>IFERROR(INDEX(Cadastro!$D$5:$D$148,$AB233),"")</f>
        <v>Férias</v>
      </c>
      <c r="E233" s="17" t="str">
        <f>IFERROR(INDEX(Cadastro!$G$5:$G$148,$AB233),"")</f>
        <v>Férias</v>
      </c>
      <c r="F233" s="29">
        <v>46280</v>
      </c>
      <c r="G233" s="32" t="str">
        <f t="shared" si="36"/>
        <v>ter</v>
      </c>
      <c r="H233" s="31" t="str">
        <f>IF($L233=0,"",_xlfn.MINIFS(Dados!$Q:$Q,Dados!$A:$A,$A233,Dados!$S:$S,$F233))</f>
        <v/>
      </c>
      <c r="I233" s="31" t="str">
        <f>IF($H233="","",_xlfn.MAXIFS(Dados!$R:$R,Dados!$A:$A,$A233,Dados!$S:$S,$F233))</f>
        <v/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/>
      </c>
      <c r="L233" s="30">
        <f>SUMIFS(Dados!$E:$E,Dados!$A:$A,$A233,Dados!$S:$S,$F233)</f>
        <v>0</v>
      </c>
      <c r="M233" s="30" t="str">
        <f>IFERROR(INDEX(Parâmetros!$E$6:$E$11,MATCH($K233,Parâmetros!$A$6:$A$11,0)),"")</f>
        <v/>
      </c>
      <c r="N233" s="33" t="str">
        <f t="shared" si="37"/>
        <v/>
      </c>
      <c r="O233" s="33">
        <f>Parâmetros!$E$13</f>
        <v>0.8</v>
      </c>
      <c r="P233" s="32" t="str">
        <f>IF(OR($M233="",$F233&gt;Parâmetros!$E$14),"Não","Sim")</f>
        <v>Não</v>
      </c>
      <c r="Q233" s="32" t="str">
        <f t="shared" si="38"/>
        <v/>
      </c>
      <c r="R233" s="32" t="str">
        <f t="shared" si="39"/>
        <v/>
      </c>
      <c r="S233" s="30" t="str">
        <f t="shared" si="40"/>
        <v/>
      </c>
      <c r="T233" s="32" t="str">
        <f>IF($Q233&lt;&gt;"Sim","",IF($N233&gt;Parâmetros!$E$15,"Sim","Não"))</f>
        <v/>
      </c>
      <c r="U233" s="17" t="str">
        <f t="shared" si="41"/>
        <v>Férias / afastamento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'[Apontamento_Mes_Setembro Atualizado.xlsx]Base Diária'!$V$221folga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Férias no cadastro</v>
      </c>
      <c r="W233" s="34">
        <f>IF(OR(OR($D233="6x1",$D233="FF 6x1"),$D233="5x2"),"",IF($AB233&lt;&gt;$AB232,IF(IFERROR(INDEX(Cadastro!$F$5:$F$148,$AB233),"")="",IF($L233&gt;0,1,0),IF(IFERROR(INDEX(Cadastro!$F$5:$F$148,$AB233),"")&lt;=IFERROR(INDEX(Parâmetros!$B$39:$B$48,MATCH($E233,Parâmetros!$A$39:$A$48,0)),99),IFERROR(INDEX(Cadastro!$F$5:$F$148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>15</v>
      </c>
      <c r="X233" s="34">
        <f>IF(OR(OR($D233="6x1",$D233="FF 6x1"),$D233="5x2"),"",IF($AB233&lt;&gt;$AB232,IF(IFERROR(INDEX(Cadastro!$F$5:$F$148,$AB233),"")="",0,IF(IFERROR(INDEX(Cadastro!$F$5:$F$148,$AB233),"")&gt;IFERROR(INDEX(Parâmetros!$B$39:$B$48,MATCH($E233,Parâmetros!$A$39:$A$48,0)),99),IFERROR(INDEX(Cadastro!$F$5:$F$148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>0</v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registro"),IF(AND($AB233&lt;&gt;$AB232,IFERROR(INDEX(Cadastro!$F$5:$F$148,$AB233),"")=""),"Indeterminado (início da série)",IF($X233&gt;0,"Folga","Falta de registro"))))))))</f>
        <v>Férias (cadastro)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IFERROR(MATCH($A233&amp;"|"&amp;TEXT(_xlfn.MAXIFS(Cadastro!$E$5:$E$148,Cadastro!$A$5:$A$148,$A233,Cadastro!$E$5:$E$148,"&lt;="&amp;$F233),"yyyymmdd"),Cadastro!$I$5:$I$148,0),"")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52351</v>
      </c>
      <c r="B234" s="17" t="s">
        <v>163</v>
      </c>
      <c r="C234" s="17" t="str">
        <f>IFERROR(INDEX(Cadastro!$C$5:$C$148,$AB234),"NÃO INFORMADO")</f>
        <v>NÃO INFORMADO</v>
      </c>
      <c r="D234" s="17" t="str">
        <f>IFERROR(INDEX(Cadastro!$D$5:$D$148,$AB234),"")</f>
        <v>Férias</v>
      </c>
      <c r="E234" s="17" t="str">
        <f>IFERROR(INDEX(Cadastro!$G$5:$G$148,$AB234),"")</f>
        <v>Férias</v>
      </c>
      <c r="F234" s="29">
        <v>46281</v>
      </c>
      <c r="G234" s="32" t="str">
        <f t="shared" si="36"/>
        <v>qua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37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38"/>
        <v/>
      </c>
      <c r="R234" s="32" t="str">
        <f t="shared" si="39"/>
        <v/>
      </c>
      <c r="S234" s="30" t="str">
        <f t="shared" si="40"/>
        <v/>
      </c>
      <c r="T234" s="32" t="str">
        <f>IF($Q234&lt;&gt;"Sim","",IF($N234&gt;Parâmetros!$E$15,"Sim","Não"))</f>
        <v/>
      </c>
      <c r="U234" s="17" t="str">
        <f t="shared" si="41"/>
        <v>Férias / afastamento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'[Apontamento_Mes_Setembro Atualizado.xlsx]Base Diária'!$V$221folga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Férias no cadastro</v>
      </c>
      <c r="W234" s="34">
        <f>IF(OR(OR($D234="6x1",$D234="FF 6x1"),$D234="5x2"),"",IF($AB234&lt;&gt;$AB233,IF(IFERROR(INDEX(Cadastro!$F$5:$F$148,$AB234),"")="",IF($L234&gt;0,1,0),IF(IFERROR(INDEX(Cadastro!$F$5:$F$148,$AB234),"")&lt;=IFERROR(INDEX(Parâmetros!$B$39:$B$48,MATCH($E234,Parâmetros!$A$39:$A$48,0)),99),IFERROR(INDEX(Cadastro!$F$5:$F$148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>16</v>
      </c>
      <c r="X234" s="34">
        <f>IF(OR(OR($D234="6x1",$D234="FF 6x1"),$D234="5x2"),"",IF($AB234&lt;&gt;$AB233,IF(IFERROR(INDEX(Cadastro!$F$5:$F$148,$AB234),"")="",0,IF(IFERROR(INDEX(Cadastro!$F$5:$F$148,$AB234),"")&gt;IFERROR(INDEX(Parâmetros!$B$39:$B$48,MATCH($E234,Parâmetros!$A$39:$A$48,0)),99),IFERROR(INDEX(Cadastro!$F$5:$F$148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>0</v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registro"),IF(AND($AB234&lt;&gt;$AB233,IFERROR(INDEX(Cadastro!$F$5:$F$148,$AB234),"")=""),"Indeterminado (início da série)",IF($X234&gt;0,"Folga","Falta de registro"))))))))</f>
        <v>Férias (cadastro)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IFERROR(MATCH($A234&amp;"|"&amp;TEXT(_xlfn.MAXIFS(Cadastro!$E$5:$E$148,Cadastro!$A$5:$A$148,$A234,Cadastro!$E$5:$E$148,"&lt;="&amp;$F234),"yyyymmdd"),Cadastro!$I$5:$I$148,0),"")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52351</v>
      </c>
      <c r="B235" s="17" t="s">
        <v>163</v>
      </c>
      <c r="C235" s="17" t="str">
        <f>IFERROR(INDEX(Cadastro!$C$5:$C$148,$AB235),"NÃO INFORMADO")</f>
        <v>NÃO INFORMADO</v>
      </c>
      <c r="D235" s="17" t="str">
        <f>IFERROR(INDEX(Cadastro!$D$5:$D$148,$AB235),"")</f>
        <v>Férias</v>
      </c>
      <c r="E235" s="17" t="str">
        <f>IFERROR(INDEX(Cadastro!$G$5:$G$148,$AB235),"")</f>
        <v>Férias</v>
      </c>
      <c r="F235" s="29">
        <v>46282</v>
      </c>
      <c r="G235" s="32" t="str">
        <f t="shared" si="36"/>
        <v>qui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/>
      </c>
      <c r="L235" s="30">
        <f>SUMIFS(Dados!$E:$E,Dados!$A:$A,$A235,Dados!$S:$S,$F235)</f>
        <v>0</v>
      </c>
      <c r="M235" s="30" t="str">
        <f>IFERROR(INDEX(Parâmetros!$E$6:$E$11,MATCH($K235,Parâmetros!$A$6:$A$11,0)),"")</f>
        <v/>
      </c>
      <c r="N235" s="33" t="str">
        <f t="shared" si="37"/>
        <v/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38"/>
        <v/>
      </c>
      <c r="R235" s="32" t="str">
        <f t="shared" si="39"/>
        <v/>
      </c>
      <c r="S235" s="30" t="str">
        <f t="shared" si="40"/>
        <v/>
      </c>
      <c r="T235" s="32" t="str">
        <f>IF($Q235&lt;&gt;"Sim","",IF($N235&gt;Parâmetros!$E$15,"Sim","Não"))</f>
        <v/>
      </c>
      <c r="U235" s="17" t="str">
        <f t="shared" si="41"/>
        <v>Férias / afastamento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'[Apontamento_Mes_Setembro Atualizado.xlsx]Base Diária'!$V$221folga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Férias no cadastro</v>
      </c>
      <c r="W235" s="34">
        <f>IF(OR(OR($D235="6x1",$D235="FF 6x1"),$D235="5x2"),"",IF($AB235&lt;&gt;$AB234,IF(IFERROR(INDEX(Cadastro!$F$5:$F$148,$AB235),"")="",IF($L235&gt;0,1,0),IF(IFERROR(INDEX(Cadastro!$F$5:$F$148,$AB235),"")&lt;=IFERROR(INDEX(Parâmetros!$B$39:$B$48,MATCH($E235,Parâmetros!$A$39:$A$48,0)),99),IFERROR(INDEX(Cadastro!$F$5:$F$148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>17</v>
      </c>
      <c r="X235" s="34">
        <f>IF(OR(OR($D235="6x1",$D235="FF 6x1"),$D235="5x2"),"",IF($AB235&lt;&gt;$AB234,IF(IFERROR(INDEX(Cadastro!$F$5:$F$148,$AB235),"")="",0,IF(IFERROR(INDEX(Cadastro!$F$5:$F$148,$AB235),"")&gt;IFERROR(INDEX(Parâmetros!$B$39:$B$48,MATCH($E235,Parâmetros!$A$39:$A$48,0)),99),IFERROR(INDEX(Cadastro!$F$5:$F$148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>0</v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registro"),IF(AND($AB235&lt;&gt;$AB234,IFERROR(INDEX(Cadastro!$F$5:$F$148,$AB235),"")=""),"Indeterminado (início da série)",IF($X235&gt;0,"Folga","Falta de registro"))))))))</f>
        <v>Férias (cadastro)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IFERROR(MATCH($A235&amp;"|"&amp;TEXT(_xlfn.MAXIFS(Cadastro!$E$5:$E$148,Cadastro!$A$5:$A$148,$A235,Cadastro!$E$5:$E$148,"&lt;="&amp;$F235),"yyyymmdd"),Cadastro!$I$5:$I$148,0),"")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52351</v>
      </c>
      <c r="B236" s="17" t="s">
        <v>163</v>
      </c>
      <c r="C236" s="17" t="str">
        <f>IFERROR(INDEX(Cadastro!$C$5:$C$148,$AB236),"NÃO INFORMADO")</f>
        <v>NÃO INFORMADO</v>
      </c>
      <c r="D236" s="17" t="str">
        <f>IFERROR(INDEX(Cadastro!$D$5:$D$148,$AB236),"")</f>
        <v>Férias</v>
      </c>
      <c r="E236" s="17" t="str">
        <f>IFERROR(INDEX(Cadastro!$G$5:$G$148,$AB236),"")</f>
        <v>Férias</v>
      </c>
      <c r="F236" s="29">
        <v>46283</v>
      </c>
      <c r="G236" s="32" t="str">
        <f t="shared" si="36"/>
        <v>sex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/>
      </c>
      <c r="L236" s="30">
        <f>SUMIFS(Dados!$E:$E,Dados!$A:$A,$A236,Dados!$S:$S,$F236)</f>
        <v>0</v>
      </c>
      <c r="M236" s="30" t="str">
        <f>IFERROR(INDEX(Parâmetros!$E$6:$E$11,MATCH($K236,Parâmetros!$A$6:$A$11,0)),"")</f>
        <v/>
      </c>
      <c r="N236" s="33" t="str">
        <f t="shared" si="37"/>
        <v/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38"/>
        <v/>
      </c>
      <c r="R236" s="32" t="str">
        <f t="shared" si="39"/>
        <v/>
      </c>
      <c r="S236" s="30" t="str">
        <f t="shared" si="40"/>
        <v/>
      </c>
      <c r="T236" s="32" t="str">
        <f>IF($Q236&lt;&gt;"Sim","",IF($N236&gt;Parâmetros!$E$15,"Sim","Não"))</f>
        <v/>
      </c>
      <c r="U236" s="17" t="str">
        <f t="shared" si="41"/>
        <v>Férias / afastamento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'[Apontamento_Mes_Setembro Atualizado.xlsx]Base Diária'!$V$221folga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Férias no cadastro</v>
      </c>
      <c r="W236" s="34">
        <f>IF(OR(OR($D236="6x1",$D236="FF 6x1"),$D236="5x2"),"",IF($AB236&lt;&gt;$AB235,IF(IFERROR(INDEX(Cadastro!$F$5:$F$148,$AB236),"")="",IF($L236&gt;0,1,0),IF(IFERROR(INDEX(Cadastro!$F$5:$F$148,$AB236),"")&lt;=IFERROR(INDEX(Parâmetros!$B$39:$B$48,MATCH($E236,Parâmetros!$A$39:$A$48,0)),99),IFERROR(INDEX(Cadastro!$F$5:$F$148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>18</v>
      </c>
      <c r="X236" s="34">
        <f>IF(OR(OR($D236="6x1",$D236="FF 6x1"),$D236="5x2"),"",IF($AB236&lt;&gt;$AB235,IF(IFERROR(INDEX(Cadastro!$F$5:$F$148,$AB236),"")="",0,IF(IFERROR(INDEX(Cadastro!$F$5:$F$148,$AB236),"")&gt;IFERROR(INDEX(Parâmetros!$B$39:$B$48,MATCH($E236,Parâmetros!$A$39:$A$48,0)),99),IFERROR(INDEX(Cadastro!$F$5:$F$148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>0</v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registro"),IF(AND($AB236&lt;&gt;$AB235,IFERROR(INDEX(Cadastro!$F$5:$F$148,$AB236),"")=""),"Indeterminado (início da série)",IF($X236&gt;0,"Folga","Falta de registro"))))))))</f>
        <v>Férias (cadastro)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IFERROR(MATCH($A236&amp;"|"&amp;TEXT(_xlfn.MAXIFS(Cadastro!$E$5:$E$148,Cadastro!$A$5:$A$148,$A236,Cadastro!$E$5:$E$148,"&lt;="&amp;$F236),"yyyymmdd"),Cadastro!$I$5:$I$148,0),"")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52351</v>
      </c>
      <c r="B237" s="17" t="s">
        <v>163</v>
      </c>
      <c r="C237" s="17" t="str">
        <f>IFERROR(INDEX(Cadastro!$C$5:$C$148,$AB237),"NÃO INFORMADO")</f>
        <v>NÃO INFORMADO</v>
      </c>
      <c r="D237" s="17" t="str">
        <f>IFERROR(INDEX(Cadastro!$D$5:$D$148,$AB237),"")</f>
        <v>Férias</v>
      </c>
      <c r="E237" s="17" t="str">
        <f>IFERROR(INDEX(Cadastro!$G$5:$G$148,$AB237),"")</f>
        <v>Férias</v>
      </c>
      <c r="F237" s="29">
        <v>46284</v>
      </c>
      <c r="G237" s="32" t="str">
        <f t="shared" si="36"/>
        <v>sáb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/>
      </c>
      <c r="L237" s="30">
        <f>SUMIFS(Dados!$E:$E,Dados!$A:$A,$A237,Dados!$S:$S,$F237)</f>
        <v>0</v>
      </c>
      <c r="M237" s="30" t="str">
        <f>IFERROR(INDEX(Parâmetros!$E$6:$E$11,MATCH($K237,Parâmetros!$A$6:$A$11,0)),"")</f>
        <v/>
      </c>
      <c r="N237" s="33" t="str">
        <f t="shared" si="37"/>
        <v/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38"/>
        <v/>
      </c>
      <c r="R237" s="32" t="str">
        <f t="shared" si="39"/>
        <v/>
      </c>
      <c r="S237" s="30" t="str">
        <f t="shared" si="40"/>
        <v/>
      </c>
      <c r="T237" s="32" t="str">
        <f>IF($Q237&lt;&gt;"Sim","",IF($N237&gt;Parâmetros!$E$15,"Sim","Não"))</f>
        <v/>
      </c>
      <c r="U237" s="17" t="str">
        <f t="shared" si="41"/>
        <v>Férias / afastamento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'[Apontamento_Mes_Setembro Atualizado.xlsx]Base Diária'!$V$221folga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Férias no cadastro</v>
      </c>
      <c r="W237" s="34">
        <f>IF(OR(OR($D237="6x1",$D237="FF 6x1"),$D237="5x2"),"",IF($AB237&lt;&gt;$AB236,IF(IFERROR(INDEX(Cadastro!$F$5:$F$148,$AB237),"")="",IF($L237&gt;0,1,0),IF(IFERROR(INDEX(Cadastro!$F$5:$F$148,$AB237),"")&lt;=IFERROR(INDEX(Parâmetros!$B$39:$B$48,MATCH($E237,Parâmetros!$A$39:$A$48,0)),99),IFERROR(INDEX(Cadastro!$F$5:$F$148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>19</v>
      </c>
      <c r="X237" s="34">
        <f>IF(OR(OR($D237="6x1",$D237="FF 6x1"),$D237="5x2"),"",IF($AB237&lt;&gt;$AB236,IF(IFERROR(INDEX(Cadastro!$F$5:$F$148,$AB237),"")="",0,IF(IFERROR(INDEX(Cadastro!$F$5:$F$148,$AB237),"")&gt;IFERROR(INDEX(Parâmetros!$B$39:$B$48,MATCH($E237,Parâmetros!$A$39:$A$48,0)),99),IFERROR(INDEX(Cadastro!$F$5:$F$148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>0</v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registro"),IF(AND($AB237&lt;&gt;$AB236,IFERROR(INDEX(Cadastro!$F$5:$F$148,$AB237),"")=""),"Indeterminado (início da série)",IF($X237&gt;0,"Folga","Falta de registro"))))))))</f>
        <v>Férias (cadastro)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IFERROR(MATCH($A237&amp;"|"&amp;TEXT(_xlfn.MAXIFS(Cadastro!$E$5:$E$148,Cadastro!$A$5:$A$148,$A237,Cadastro!$E$5:$E$148,"&lt;="&amp;$F237),"yyyymmdd"),Cadastro!$I$5:$I$148,0),"")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52351</v>
      </c>
      <c r="B238" s="17" t="s">
        <v>163</v>
      </c>
      <c r="C238" s="17" t="str">
        <f>IFERROR(INDEX(Cadastro!$C$5:$C$148,$AB238),"NÃO INFORMADO")</f>
        <v>NÃO INFORMADO</v>
      </c>
      <c r="D238" s="17" t="str">
        <f>IFERROR(INDEX(Cadastro!$D$5:$D$148,$AB238),"")</f>
        <v>Férias</v>
      </c>
      <c r="E238" s="17" t="str">
        <f>IFERROR(INDEX(Cadastro!$G$5:$G$148,$AB238),"")</f>
        <v>Férias</v>
      </c>
      <c r="F238" s="29">
        <v>46285</v>
      </c>
      <c r="G238" s="32" t="str">
        <f t="shared" si="36"/>
        <v>dom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37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38"/>
        <v/>
      </c>
      <c r="R238" s="32" t="str">
        <f t="shared" si="39"/>
        <v/>
      </c>
      <c r="S238" s="30" t="str">
        <f t="shared" si="40"/>
        <v/>
      </c>
      <c r="T238" s="32" t="str">
        <f>IF($Q238&lt;&gt;"Sim","",IF($N238&gt;Parâmetros!$E$15,"Sim","Não"))</f>
        <v/>
      </c>
      <c r="U238" s="17" t="str">
        <f t="shared" si="41"/>
        <v>Férias / afastamento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'[Apontamento_Mes_Setembro Atualizado.xlsx]Base Diária'!$V$221folga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Férias no cadastro</v>
      </c>
      <c r="W238" s="34">
        <f>IF(OR(OR($D238="6x1",$D238="FF 6x1"),$D238="5x2"),"",IF($AB238&lt;&gt;$AB237,IF(IFERROR(INDEX(Cadastro!$F$5:$F$148,$AB238),"")="",IF($L238&gt;0,1,0),IF(IFERROR(INDEX(Cadastro!$F$5:$F$148,$AB238),"")&lt;=IFERROR(INDEX(Parâmetros!$B$39:$B$48,MATCH($E238,Parâmetros!$A$39:$A$48,0)),99),IFERROR(INDEX(Cadastro!$F$5:$F$148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>20</v>
      </c>
      <c r="X238" s="34">
        <f>IF(OR(OR($D238="6x1",$D238="FF 6x1"),$D238="5x2"),"",IF($AB238&lt;&gt;$AB237,IF(IFERROR(INDEX(Cadastro!$F$5:$F$148,$AB238),"")="",0,IF(IFERROR(INDEX(Cadastro!$F$5:$F$148,$AB238),"")&gt;IFERROR(INDEX(Parâmetros!$B$39:$B$48,MATCH($E238,Parâmetros!$A$39:$A$48,0)),99),IFERROR(INDEX(Cadastro!$F$5:$F$148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>0</v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registro"),IF(AND($AB238&lt;&gt;$AB237,IFERROR(INDEX(Cadastro!$F$5:$F$148,$AB238),"")=""),"Indeterminado (início da série)",IF($X238&gt;0,"Folga","Falta de registro"))))))))</f>
        <v>Férias (cadastro)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IFERROR(MATCH($A238&amp;"|"&amp;TEXT(_xlfn.MAXIFS(Cadastro!$E$5:$E$148,Cadastro!$A$5:$A$148,$A238,Cadastro!$E$5:$E$148,"&lt;="&amp;$F238),"yyyymmdd"),Cadastro!$I$5:$I$148,0),"")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52351</v>
      </c>
      <c r="B239" s="17" t="s">
        <v>163</v>
      </c>
      <c r="C239" s="17" t="str">
        <f>IFERROR(INDEX(Cadastro!$C$5:$C$148,$AB239),"NÃO INFORMADO")</f>
        <v>NÃO INFORMADO</v>
      </c>
      <c r="D239" s="17" t="str">
        <f>IFERROR(INDEX(Cadastro!$D$5:$D$148,$AB239),"")</f>
        <v>Férias</v>
      </c>
      <c r="E239" s="17" t="str">
        <f>IFERROR(INDEX(Cadastro!$G$5:$G$148,$AB239),"")</f>
        <v>Férias</v>
      </c>
      <c r="F239" s="29">
        <v>46286</v>
      </c>
      <c r="G239" s="32" t="str">
        <f t="shared" si="36"/>
        <v>seg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37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38"/>
        <v/>
      </c>
      <c r="R239" s="32" t="str">
        <f t="shared" si="39"/>
        <v/>
      </c>
      <c r="S239" s="30" t="str">
        <f t="shared" si="40"/>
        <v/>
      </c>
      <c r="T239" s="32" t="str">
        <f>IF($Q239&lt;&gt;"Sim","",IF($N239&gt;Parâmetros!$E$15,"Sim","Não"))</f>
        <v/>
      </c>
      <c r="U239" s="17" t="str">
        <f t="shared" si="41"/>
        <v>Férias / afastamento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'[Apontamento_Mes_Setembro Atualizado.xlsx]Base Diária'!$V$221folga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Férias no cadastro</v>
      </c>
      <c r="W239" s="34">
        <f>IF(OR(OR($D239="6x1",$D239="FF 6x1"),$D239="5x2"),"",IF($AB239&lt;&gt;$AB238,IF(IFERROR(INDEX(Cadastro!$F$5:$F$148,$AB239),"")="",IF($L239&gt;0,1,0),IF(IFERROR(INDEX(Cadastro!$F$5:$F$148,$AB239),"")&lt;=IFERROR(INDEX(Parâmetros!$B$39:$B$48,MATCH($E239,Parâmetros!$A$39:$A$48,0)),99),IFERROR(INDEX(Cadastro!$F$5:$F$148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>21</v>
      </c>
      <c r="X239" s="34">
        <f>IF(OR(OR($D239="6x1",$D239="FF 6x1"),$D239="5x2"),"",IF($AB239&lt;&gt;$AB238,IF(IFERROR(INDEX(Cadastro!$F$5:$F$148,$AB239),"")="",0,IF(IFERROR(INDEX(Cadastro!$F$5:$F$148,$AB239),"")&gt;IFERROR(INDEX(Parâmetros!$B$39:$B$48,MATCH($E239,Parâmetros!$A$39:$A$48,0)),99),IFERROR(INDEX(Cadastro!$F$5:$F$148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>0</v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registro"),IF(AND($AB239&lt;&gt;$AB238,IFERROR(INDEX(Cadastro!$F$5:$F$148,$AB239),"")=""),"Indeterminado (início da série)",IF($X239&gt;0,"Folga","Falta de registro"))))))))</f>
        <v>Férias (cadastro)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IFERROR(MATCH($A239&amp;"|"&amp;TEXT(_xlfn.MAXIFS(Cadastro!$E$5:$E$148,Cadastro!$A$5:$A$148,$A239,Cadastro!$E$5:$E$148,"&lt;="&amp;$F239),"yyyymmdd"),Cadastro!$I$5:$I$148,0),"")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52351</v>
      </c>
      <c r="B240" s="17" t="s">
        <v>163</v>
      </c>
      <c r="C240" s="17" t="str">
        <f>IFERROR(INDEX(Cadastro!$C$5:$C$148,$AB240),"NÃO INFORMADO")</f>
        <v>NÃO INFORMADO</v>
      </c>
      <c r="D240" s="17" t="str">
        <f>IFERROR(INDEX(Cadastro!$D$5:$D$148,$AB240),"")</f>
        <v>Férias</v>
      </c>
      <c r="E240" s="17" t="str">
        <f>IFERROR(INDEX(Cadastro!$G$5:$G$148,$AB240),"")</f>
        <v>Férias</v>
      </c>
      <c r="F240" s="29">
        <v>46287</v>
      </c>
      <c r="G240" s="32" t="str">
        <f t="shared" si="36"/>
        <v>ter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/>
      </c>
      <c r="L240" s="30">
        <f>SUMIFS(Dados!$E:$E,Dados!$A:$A,$A240,Dados!$S:$S,$F240)</f>
        <v>0</v>
      </c>
      <c r="M240" s="30" t="str">
        <f>IFERROR(INDEX(Parâmetros!$E$6:$E$11,MATCH($K240,Parâmetros!$A$6:$A$11,0)),"")</f>
        <v/>
      </c>
      <c r="N240" s="33" t="str">
        <f t="shared" si="37"/>
        <v/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38"/>
        <v/>
      </c>
      <c r="R240" s="32" t="str">
        <f t="shared" si="39"/>
        <v/>
      </c>
      <c r="S240" s="30" t="str">
        <f t="shared" si="40"/>
        <v/>
      </c>
      <c r="T240" s="32" t="str">
        <f>IF($Q240&lt;&gt;"Sim","",IF($N240&gt;Parâmetros!$E$15,"Sim","Não"))</f>
        <v/>
      </c>
      <c r="U240" s="17" t="str">
        <f t="shared" si="41"/>
        <v>Férias / afastamento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'[Apontamento_Mes_Setembro Atualizado.xlsx]Base Diária'!$V$221folga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Férias no cadastro</v>
      </c>
      <c r="W240" s="34">
        <f>IF(OR(OR($D240="6x1",$D240="FF 6x1"),$D240="5x2"),"",IF($AB240&lt;&gt;$AB239,IF(IFERROR(INDEX(Cadastro!$F$5:$F$148,$AB240),"")="",IF($L240&gt;0,1,0),IF(IFERROR(INDEX(Cadastro!$F$5:$F$148,$AB240),"")&lt;=IFERROR(INDEX(Parâmetros!$B$39:$B$48,MATCH($E240,Parâmetros!$A$39:$A$48,0)),99),IFERROR(INDEX(Cadastro!$F$5:$F$148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>22</v>
      </c>
      <c r="X240" s="34">
        <f>IF(OR(OR($D240="6x1",$D240="FF 6x1"),$D240="5x2"),"",IF($AB240&lt;&gt;$AB239,IF(IFERROR(INDEX(Cadastro!$F$5:$F$148,$AB240),"")="",0,IF(IFERROR(INDEX(Cadastro!$F$5:$F$148,$AB240),"")&gt;IFERROR(INDEX(Parâmetros!$B$39:$B$48,MATCH($E240,Parâmetros!$A$39:$A$48,0)),99),IFERROR(INDEX(Cadastro!$F$5:$F$148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>0</v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registro"),IF(AND($AB240&lt;&gt;$AB239,IFERROR(INDEX(Cadastro!$F$5:$F$148,$AB240),"")=""),"Indeterminado (início da série)",IF($X240&gt;0,"Folga","Falta de registro"))))))))</f>
        <v>Férias (cadastro)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IFERROR(MATCH($A240&amp;"|"&amp;TEXT(_xlfn.MAXIFS(Cadastro!$E$5:$E$148,Cadastro!$A$5:$A$148,$A240,Cadastro!$E$5:$E$148,"&lt;="&amp;$F240),"yyyymmdd"),Cadastro!$I$5:$I$148,0),"")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52351</v>
      </c>
      <c r="B241" s="17" t="s">
        <v>163</v>
      </c>
      <c r="C241" s="17" t="str">
        <f>IFERROR(INDEX(Cadastro!$C$5:$C$148,$AB241),"NÃO INFORMADO")</f>
        <v>NÃO INFORMADO</v>
      </c>
      <c r="D241" s="17" t="str">
        <f>IFERROR(INDEX(Cadastro!$D$5:$D$148,$AB241),"")</f>
        <v>Férias</v>
      </c>
      <c r="E241" s="17" t="str">
        <f>IFERROR(INDEX(Cadastro!$G$5:$G$148,$AB241),"")</f>
        <v>Férias</v>
      </c>
      <c r="F241" s="29">
        <v>46288</v>
      </c>
      <c r="G241" s="32" t="str">
        <f t="shared" si="36"/>
        <v>qua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37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38"/>
        <v/>
      </c>
      <c r="R241" s="32" t="str">
        <f t="shared" si="39"/>
        <v/>
      </c>
      <c r="S241" s="30" t="str">
        <f t="shared" si="40"/>
        <v/>
      </c>
      <c r="T241" s="32" t="str">
        <f>IF($Q241&lt;&gt;"Sim","",IF($N241&gt;Parâmetros!$E$15,"Sim","Não"))</f>
        <v/>
      </c>
      <c r="U241" s="17" t="str">
        <f t="shared" si="41"/>
        <v>Férias / afastamento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'[Apontamento_Mes_Setembro Atualizado.xlsx]Base Diária'!$V$221folga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Férias no cadastro</v>
      </c>
      <c r="W241" s="34">
        <f>IF(OR(OR($D241="6x1",$D241="FF 6x1"),$D241="5x2"),"",IF($AB241&lt;&gt;$AB240,IF(IFERROR(INDEX(Cadastro!$F$5:$F$148,$AB241),"")="",IF($L241&gt;0,1,0),IF(IFERROR(INDEX(Cadastro!$F$5:$F$148,$AB241),"")&lt;=IFERROR(INDEX(Parâmetros!$B$39:$B$48,MATCH($E241,Parâmetros!$A$39:$A$48,0)),99),IFERROR(INDEX(Cadastro!$F$5:$F$148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>23</v>
      </c>
      <c r="X241" s="34">
        <f>IF(OR(OR($D241="6x1",$D241="FF 6x1"),$D241="5x2"),"",IF($AB241&lt;&gt;$AB240,IF(IFERROR(INDEX(Cadastro!$F$5:$F$148,$AB241),"")="",0,IF(IFERROR(INDEX(Cadastro!$F$5:$F$148,$AB241),"")&gt;IFERROR(INDEX(Parâmetros!$B$39:$B$48,MATCH($E241,Parâmetros!$A$39:$A$48,0)),99),IFERROR(INDEX(Cadastro!$F$5:$F$148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>0</v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registro"),IF(AND($AB241&lt;&gt;$AB240,IFERROR(INDEX(Cadastro!$F$5:$F$148,$AB241),"")=""),"Indeterminado (início da série)",IF($X241&gt;0,"Folga","Falta de registro"))))))))</f>
        <v>Férias (cadastro)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IFERROR(MATCH($A241&amp;"|"&amp;TEXT(_xlfn.MAXIFS(Cadastro!$E$5:$E$148,Cadastro!$A$5:$A$148,$A241,Cadastro!$E$5:$E$148,"&lt;="&amp;$F241),"yyyymmdd"),Cadastro!$I$5:$I$148,0),"")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52351</v>
      </c>
      <c r="B242" s="17" t="s">
        <v>163</v>
      </c>
      <c r="C242" s="17" t="str">
        <f>IFERROR(INDEX(Cadastro!$C$5:$C$148,$AB242),"NÃO INFORMADO")</f>
        <v>NÃO INFORMADO</v>
      </c>
      <c r="D242" s="17" t="str">
        <f>IFERROR(INDEX(Cadastro!$D$5:$D$148,$AB242),"")</f>
        <v>Férias</v>
      </c>
      <c r="E242" s="17" t="str">
        <f>IFERROR(INDEX(Cadastro!$G$5:$G$148,$AB242),"")</f>
        <v>Férias</v>
      </c>
      <c r="F242" s="29">
        <v>46289</v>
      </c>
      <c r="G242" s="32" t="str">
        <f t="shared" si="36"/>
        <v>qui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/>
      </c>
      <c r="L242" s="30">
        <f>SUMIFS(Dados!$E:$E,Dados!$A:$A,$A242,Dados!$S:$S,$F242)</f>
        <v>0</v>
      </c>
      <c r="M242" s="30" t="str">
        <f>IFERROR(INDEX(Parâmetros!$E$6:$E$11,MATCH($K242,Parâmetros!$A$6:$A$11,0)),"")</f>
        <v/>
      </c>
      <c r="N242" s="33" t="str">
        <f t="shared" si="37"/>
        <v/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38"/>
        <v/>
      </c>
      <c r="R242" s="32" t="str">
        <f t="shared" si="39"/>
        <v/>
      </c>
      <c r="S242" s="30" t="str">
        <f t="shared" si="40"/>
        <v/>
      </c>
      <c r="T242" s="32" t="str">
        <f>IF($Q242&lt;&gt;"Sim","",IF($N242&gt;Parâmetros!$E$15,"Sim","Não"))</f>
        <v/>
      </c>
      <c r="U242" s="17" t="str">
        <f t="shared" si="41"/>
        <v>Férias / afastamento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'[Apontamento_Mes_Setembro Atualizado.xlsx]Base Diária'!$V$221folga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Férias no cadastro</v>
      </c>
      <c r="W242" s="34">
        <f>IF(OR(OR($D242="6x1",$D242="FF 6x1"),$D242="5x2"),"",IF($AB242&lt;&gt;$AB241,IF(IFERROR(INDEX(Cadastro!$F$5:$F$148,$AB242),"")="",IF($L242&gt;0,1,0),IF(IFERROR(INDEX(Cadastro!$F$5:$F$148,$AB242),"")&lt;=IFERROR(INDEX(Parâmetros!$B$39:$B$48,MATCH($E242,Parâmetros!$A$39:$A$48,0)),99),IFERROR(INDEX(Cadastro!$F$5:$F$148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>24</v>
      </c>
      <c r="X242" s="34">
        <f>IF(OR(OR($D242="6x1",$D242="FF 6x1"),$D242="5x2"),"",IF($AB242&lt;&gt;$AB241,IF(IFERROR(INDEX(Cadastro!$F$5:$F$148,$AB242),"")="",0,IF(IFERROR(INDEX(Cadastro!$F$5:$F$148,$AB242),"")&gt;IFERROR(INDEX(Parâmetros!$B$39:$B$48,MATCH($E242,Parâmetros!$A$39:$A$48,0)),99),IFERROR(INDEX(Cadastro!$F$5:$F$148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>0</v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registro"),IF(AND($AB242&lt;&gt;$AB241,IFERROR(INDEX(Cadastro!$F$5:$F$148,$AB242),"")=""),"Indeterminado (início da série)",IF($X242&gt;0,"Folga","Falta de registro"))))))))</f>
        <v>Férias (cadastro)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IFERROR(MATCH($A242&amp;"|"&amp;TEXT(_xlfn.MAXIFS(Cadastro!$E$5:$E$148,Cadastro!$A$5:$A$148,$A242,Cadastro!$E$5:$E$148,"&lt;="&amp;$F242),"yyyymmdd"),Cadastro!$I$5:$I$148,0),"")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52351</v>
      </c>
      <c r="B243" s="17" t="s">
        <v>163</v>
      </c>
      <c r="C243" s="17" t="str">
        <f>IFERROR(INDEX(Cadastro!$C$5:$C$148,$AB243),"NÃO INFORMADO")</f>
        <v>NÃO INFORMADO</v>
      </c>
      <c r="D243" s="17" t="str">
        <f>IFERROR(INDEX(Cadastro!$D$5:$D$148,$AB243),"")</f>
        <v>Férias</v>
      </c>
      <c r="E243" s="17" t="str">
        <f>IFERROR(INDEX(Cadastro!$G$5:$G$148,$AB243),"")</f>
        <v>Férias</v>
      </c>
      <c r="F243" s="29">
        <v>46290</v>
      </c>
      <c r="G243" s="32" t="str">
        <f t="shared" si="36"/>
        <v>sex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/>
      </c>
      <c r="L243" s="30">
        <f>SUMIFS(Dados!$E:$E,Dados!$A:$A,$A243,Dados!$S:$S,$F243)</f>
        <v>0</v>
      </c>
      <c r="M243" s="30" t="str">
        <f>IFERROR(INDEX(Parâmetros!$E$6:$E$11,MATCH($K243,Parâmetros!$A$6:$A$11,0)),"")</f>
        <v/>
      </c>
      <c r="N243" s="33" t="str">
        <f t="shared" si="37"/>
        <v/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38"/>
        <v/>
      </c>
      <c r="R243" s="32" t="str">
        <f t="shared" si="39"/>
        <v/>
      </c>
      <c r="S243" s="30" t="str">
        <f t="shared" si="40"/>
        <v/>
      </c>
      <c r="T243" s="32" t="str">
        <f>IF($Q243&lt;&gt;"Sim","",IF($N243&gt;Parâmetros!$E$15,"Sim","Não"))</f>
        <v/>
      </c>
      <c r="U243" s="17" t="str">
        <f t="shared" si="41"/>
        <v>Férias / afastamento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'[Apontamento_Mes_Setembro Atualizado.xlsx]Base Diária'!$V$221folga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Férias no cadastro</v>
      </c>
      <c r="W243" s="34">
        <f>IF(OR(OR($D243="6x1",$D243="FF 6x1"),$D243="5x2"),"",IF($AB243&lt;&gt;$AB242,IF(IFERROR(INDEX(Cadastro!$F$5:$F$148,$AB243),"")="",IF($L243&gt;0,1,0),IF(IFERROR(INDEX(Cadastro!$F$5:$F$148,$AB243),"")&lt;=IFERROR(INDEX(Parâmetros!$B$39:$B$48,MATCH($E243,Parâmetros!$A$39:$A$48,0)),99),IFERROR(INDEX(Cadastro!$F$5:$F$148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>25</v>
      </c>
      <c r="X243" s="34">
        <f>IF(OR(OR($D243="6x1",$D243="FF 6x1"),$D243="5x2"),"",IF($AB243&lt;&gt;$AB242,IF(IFERROR(INDEX(Cadastro!$F$5:$F$148,$AB243),"")="",0,IF(IFERROR(INDEX(Cadastro!$F$5:$F$148,$AB243),"")&gt;IFERROR(INDEX(Parâmetros!$B$39:$B$48,MATCH($E243,Parâmetros!$A$39:$A$48,0)),99),IFERROR(INDEX(Cadastro!$F$5:$F$148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>0</v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registro"),IF(AND($AB243&lt;&gt;$AB242,IFERROR(INDEX(Cadastro!$F$5:$F$148,$AB243),"")=""),"Indeterminado (início da série)",IF($X243&gt;0,"Folga","Falta de registro"))))))))</f>
        <v>Férias (cadastro)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IFERROR(MATCH($A243&amp;"|"&amp;TEXT(_xlfn.MAXIFS(Cadastro!$E$5:$E$148,Cadastro!$A$5:$A$148,$A243,Cadastro!$E$5:$E$148,"&lt;="&amp;$F243),"yyyymmdd"),Cadastro!$I$5:$I$148,0),"")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52351</v>
      </c>
      <c r="B244" s="17" t="s">
        <v>163</v>
      </c>
      <c r="C244" s="17" t="str">
        <f>IFERROR(INDEX(Cadastro!$C$5:$C$148,$AB244),"NÃO INFORMADO")</f>
        <v>NÃO INFORMADO</v>
      </c>
      <c r="D244" s="17" t="str">
        <f>IFERROR(INDEX(Cadastro!$D$5:$D$148,$AB244),"")</f>
        <v>Férias</v>
      </c>
      <c r="E244" s="17" t="str">
        <f>IFERROR(INDEX(Cadastro!$G$5:$G$148,$AB244),"")</f>
        <v>Férias</v>
      </c>
      <c r="F244" s="29">
        <v>46291</v>
      </c>
      <c r="G244" s="32" t="str">
        <f t="shared" si="36"/>
        <v>sáb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/>
      </c>
      <c r="L244" s="30">
        <f>SUMIFS(Dados!$E:$E,Dados!$A:$A,$A244,Dados!$S:$S,$F244)</f>
        <v>0</v>
      </c>
      <c r="M244" s="30" t="str">
        <f>IFERROR(INDEX(Parâmetros!$E$6:$E$11,MATCH($K244,Parâmetros!$A$6:$A$11,0)),"")</f>
        <v/>
      </c>
      <c r="N244" s="33" t="str">
        <f t="shared" si="37"/>
        <v/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38"/>
        <v/>
      </c>
      <c r="R244" s="32" t="str">
        <f t="shared" si="39"/>
        <v/>
      </c>
      <c r="S244" s="30" t="str">
        <f t="shared" si="40"/>
        <v/>
      </c>
      <c r="T244" s="32" t="str">
        <f>IF($Q244&lt;&gt;"Sim","",IF($N244&gt;Parâmetros!$E$15,"Sim","Não"))</f>
        <v/>
      </c>
      <c r="U244" s="17" t="str">
        <f t="shared" si="41"/>
        <v>Férias / afastamento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'[Apontamento_Mes_Setembro Atualizado.xlsx]Base Diária'!$V$221folga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Férias no cadastro</v>
      </c>
      <c r="W244" s="34">
        <f>IF(OR(OR($D244="6x1",$D244="FF 6x1"),$D244="5x2"),"",IF($AB244&lt;&gt;$AB243,IF(IFERROR(INDEX(Cadastro!$F$5:$F$148,$AB244),"")="",IF($L244&gt;0,1,0),IF(IFERROR(INDEX(Cadastro!$F$5:$F$148,$AB244),"")&lt;=IFERROR(INDEX(Parâmetros!$B$39:$B$48,MATCH($E244,Parâmetros!$A$39:$A$48,0)),99),IFERROR(INDEX(Cadastro!$F$5:$F$148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>26</v>
      </c>
      <c r="X244" s="34">
        <f>IF(OR(OR($D244="6x1",$D244="FF 6x1"),$D244="5x2"),"",IF($AB244&lt;&gt;$AB243,IF(IFERROR(INDEX(Cadastro!$F$5:$F$148,$AB244),"")="",0,IF(IFERROR(INDEX(Cadastro!$F$5:$F$148,$AB244),"")&gt;IFERROR(INDEX(Parâmetros!$B$39:$B$48,MATCH($E244,Parâmetros!$A$39:$A$48,0)),99),IFERROR(INDEX(Cadastro!$F$5:$F$148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>0</v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registro"),IF(AND($AB244&lt;&gt;$AB243,IFERROR(INDEX(Cadastro!$F$5:$F$148,$AB244),"")=""),"Indeterminado (início da série)",IF($X244&gt;0,"Folga","Falta de registro"))))))))</f>
        <v>Férias (cadastro)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IFERROR(MATCH($A244&amp;"|"&amp;TEXT(_xlfn.MAXIFS(Cadastro!$E$5:$E$148,Cadastro!$A$5:$A$148,$A244,Cadastro!$E$5:$E$148,"&lt;="&amp;$F244),"yyyymmdd"),Cadastro!$I$5:$I$148,0),"")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52351</v>
      </c>
      <c r="B245" s="17" t="s">
        <v>163</v>
      </c>
      <c r="C245" s="17" t="str">
        <f>IFERROR(INDEX(Cadastro!$C$5:$C$148,$AB245),"NÃO INFORMADO")</f>
        <v>NÃO INFORMADO</v>
      </c>
      <c r="D245" s="17" t="str">
        <f>IFERROR(INDEX(Cadastro!$D$5:$D$148,$AB245),"")</f>
        <v>Férias</v>
      </c>
      <c r="E245" s="17" t="str">
        <f>IFERROR(INDEX(Cadastro!$G$5:$G$148,$AB245),"")</f>
        <v>Férias</v>
      </c>
      <c r="F245" s="29">
        <v>46292</v>
      </c>
      <c r="G245" s="32" t="str">
        <f t="shared" si="36"/>
        <v>dom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37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38"/>
        <v/>
      </c>
      <c r="R245" s="32" t="str">
        <f t="shared" si="39"/>
        <v/>
      </c>
      <c r="S245" s="30" t="str">
        <f t="shared" si="40"/>
        <v/>
      </c>
      <c r="T245" s="32" t="str">
        <f>IF($Q245&lt;&gt;"Sim","",IF($N245&gt;Parâmetros!$E$15,"Sim","Não"))</f>
        <v/>
      </c>
      <c r="U245" s="17" t="str">
        <f t="shared" si="41"/>
        <v>Férias / afastamento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'[Apontamento_Mes_Setembro Atualizado.xlsx]Base Diária'!$V$221folga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Férias no cadastro</v>
      </c>
      <c r="W245" s="34">
        <f>IF(OR(OR($D245="6x1",$D245="FF 6x1"),$D245="5x2"),"",IF($AB245&lt;&gt;$AB244,IF(IFERROR(INDEX(Cadastro!$F$5:$F$148,$AB245),"")="",IF($L245&gt;0,1,0),IF(IFERROR(INDEX(Cadastro!$F$5:$F$148,$AB245),"")&lt;=IFERROR(INDEX(Parâmetros!$B$39:$B$48,MATCH($E245,Parâmetros!$A$39:$A$48,0)),99),IFERROR(INDEX(Cadastro!$F$5:$F$148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>27</v>
      </c>
      <c r="X245" s="34">
        <f>IF(OR(OR($D245="6x1",$D245="FF 6x1"),$D245="5x2"),"",IF($AB245&lt;&gt;$AB244,IF(IFERROR(INDEX(Cadastro!$F$5:$F$148,$AB245),"")="",0,IF(IFERROR(INDEX(Cadastro!$F$5:$F$148,$AB245),"")&gt;IFERROR(INDEX(Parâmetros!$B$39:$B$48,MATCH($E245,Parâmetros!$A$39:$A$48,0)),99),IFERROR(INDEX(Cadastro!$F$5:$F$148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>0</v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registro"),IF(AND($AB245&lt;&gt;$AB244,IFERROR(INDEX(Cadastro!$F$5:$F$148,$AB245),"")=""),"Indeterminado (início da série)",IF($X245&gt;0,"Folga","Falta de registro"))))))))</f>
        <v>Férias (cadastro)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IFERROR(MATCH($A245&amp;"|"&amp;TEXT(_xlfn.MAXIFS(Cadastro!$E$5:$E$148,Cadastro!$A$5:$A$148,$A245,Cadastro!$E$5:$E$148,"&lt;="&amp;$F245),"yyyymmdd"),Cadastro!$I$5:$I$148,0),"")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52351</v>
      </c>
      <c r="B246" s="17" t="s">
        <v>163</v>
      </c>
      <c r="C246" s="17" t="str">
        <f>IFERROR(INDEX(Cadastro!$C$5:$C$148,$AB246),"NÃO INFORMADO")</f>
        <v>NÃO INFORMADO</v>
      </c>
      <c r="D246" s="17" t="str">
        <f>IFERROR(INDEX(Cadastro!$D$5:$D$148,$AB246),"")</f>
        <v>Férias</v>
      </c>
      <c r="E246" s="17" t="str">
        <f>IFERROR(INDEX(Cadastro!$G$5:$G$148,$AB246),"")</f>
        <v>Férias</v>
      </c>
      <c r="F246" s="29">
        <v>46293</v>
      </c>
      <c r="G246" s="32" t="str">
        <f t="shared" si="36"/>
        <v>seg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37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38"/>
        <v/>
      </c>
      <c r="R246" s="32" t="str">
        <f t="shared" si="39"/>
        <v/>
      </c>
      <c r="S246" s="30" t="str">
        <f t="shared" si="40"/>
        <v/>
      </c>
      <c r="T246" s="32" t="str">
        <f>IF($Q246&lt;&gt;"Sim","",IF($N246&gt;Parâmetros!$E$15,"Sim","Não"))</f>
        <v/>
      </c>
      <c r="U246" s="17" t="str">
        <f t="shared" si="41"/>
        <v>Férias / afastamento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'[Apontamento_Mes_Setembro Atualizado.xlsx]Base Diária'!$V$221folga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Férias no cadastro</v>
      </c>
      <c r="W246" s="34">
        <f>IF(OR(OR($D246="6x1",$D246="FF 6x1"),$D246="5x2"),"",IF($AB246&lt;&gt;$AB245,IF(IFERROR(INDEX(Cadastro!$F$5:$F$148,$AB246),"")="",IF($L246&gt;0,1,0),IF(IFERROR(INDEX(Cadastro!$F$5:$F$148,$AB246),"")&lt;=IFERROR(INDEX(Parâmetros!$B$39:$B$48,MATCH($E246,Parâmetros!$A$39:$A$48,0)),99),IFERROR(INDEX(Cadastro!$F$5:$F$148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>28</v>
      </c>
      <c r="X246" s="34">
        <f>IF(OR(OR($D246="6x1",$D246="FF 6x1"),$D246="5x2"),"",IF($AB246&lt;&gt;$AB245,IF(IFERROR(INDEX(Cadastro!$F$5:$F$148,$AB246),"")="",0,IF(IFERROR(INDEX(Cadastro!$F$5:$F$148,$AB246),"")&gt;IFERROR(INDEX(Parâmetros!$B$39:$B$48,MATCH($E246,Parâmetros!$A$39:$A$48,0)),99),IFERROR(INDEX(Cadastro!$F$5:$F$148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>0</v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registro"),IF(AND($AB246&lt;&gt;$AB245,IFERROR(INDEX(Cadastro!$F$5:$F$148,$AB246),"")=""),"Indeterminado (início da série)",IF($X246&gt;0,"Folga","Falta de registro"))))))))</f>
        <v>Férias (cadastro)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IFERROR(MATCH($A246&amp;"|"&amp;TEXT(_xlfn.MAXIFS(Cadastro!$E$5:$E$148,Cadastro!$A$5:$A$148,$A246,Cadastro!$E$5:$E$148,"&lt;="&amp;$F246),"yyyymmdd"),Cadastro!$I$5:$I$148,0),"")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52351</v>
      </c>
      <c r="B247" s="17" t="s">
        <v>163</v>
      </c>
      <c r="C247" s="17" t="str">
        <f>IFERROR(INDEX(Cadastro!$C$5:$C$148,$AB247),"NÃO INFORMADO")</f>
        <v>NÃO INFORMADO</v>
      </c>
      <c r="D247" s="17" t="str">
        <f>IFERROR(INDEX(Cadastro!$D$5:$D$148,$AB247),"")</f>
        <v>Férias</v>
      </c>
      <c r="E247" s="17" t="str">
        <f>IFERROR(INDEX(Cadastro!$G$5:$G$148,$AB247),"")</f>
        <v>Férias</v>
      </c>
      <c r="F247" s="29">
        <v>46294</v>
      </c>
      <c r="G247" s="32" t="str">
        <f t="shared" si="36"/>
        <v>ter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37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38"/>
        <v/>
      </c>
      <c r="R247" s="32" t="str">
        <f t="shared" si="39"/>
        <v/>
      </c>
      <c r="S247" s="30" t="str">
        <f t="shared" si="40"/>
        <v/>
      </c>
      <c r="T247" s="32" t="str">
        <f>IF($Q247&lt;&gt;"Sim","",IF($N247&gt;Parâmetros!$E$15,"Sim","Não"))</f>
        <v/>
      </c>
      <c r="U247" s="17" t="str">
        <f t="shared" si="41"/>
        <v>Férias / afastamento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'[Apontamento_Mes_Setembro Atualizado.xlsx]Base Diária'!$V$221folga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Férias no cadastro</v>
      </c>
      <c r="W247" s="34">
        <f>IF(OR(OR($D247="6x1",$D247="FF 6x1"),$D247="5x2"),"",IF($AB247&lt;&gt;$AB246,IF(IFERROR(INDEX(Cadastro!$F$5:$F$148,$AB247),"")="",IF($L247&gt;0,1,0),IF(IFERROR(INDEX(Cadastro!$F$5:$F$148,$AB247),"")&lt;=IFERROR(INDEX(Parâmetros!$B$39:$B$48,MATCH($E247,Parâmetros!$A$39:$A$48,0)),99),IFERROR(INDEX(Cadastro!$F$5:$F$148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>29</v>
      </c>
      <c r="X247" s="34">
        <f>IF(OR(OR($D247="6x1",$D247="FF 6x1"),$D247="5x2"),"",IF($AB247&lt;&gt;$AB246,IF(IFERROR(INDEX(Cadastro!$F$5:$F$148,$AB247),"")="",0,IF(IFERROR(INDEX(Cadastro!$F$5:$F$148,$AB247),"")&gt;IFERROR(INDEX(Parâmetros!$B$39:$B$48,MATCH($E247,Parâmetros!$A$39:$A$48,0)),99),IFERROR(INDEX(Cadastro!$F$5:$F$148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>0</v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registro"),IF(AND($AB247&lt;&gt;$AB246,IFERROR(INDEX(Cadastro!$F$5:$F$148,$AB247),"")=""),"Indeterminado (início da série)",IF($X247&gt;0,"Folga","Falta de registro"))))))))</f>
        <v>Férias (cadastro)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IFERROR(MATCH($A247&amp;"|"&amp;TEXT(_xlfn.MAXIFS(Cadastro!$E$5:$E$148,Cadastro!$A$5:$A$148,$A247,Cadastro!$E$5:$E$148,"&lt;="&amp;$F247),"yyyymmdd"),Cadastro!$I$5:$I$148,0),"")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52351</v>
      </c>
      <c r="B248" s="17" t="s">
        <v>163</v>
      </c>
      <c r="C248" s="17" t="str">
        <f>IFERROR(INDEX(Cadastro!$C$5:$C$148,$AB248),"NÃO INFORMADO")</f>
        <v>NÃO INFORMADO</v>
      </c>
      <c r="D248" s="17" t="str">
        <f>IFERROR(INDEX(Cadastro!$D$5:$D$148,$AB248),"")</f>
        <v>Férias</v>
      </c>
      <c r="E248" s="17" t="str">
        <f>IFERROR(INDEX(Cadastro!$G$5:$G$148,$AB248),"")</f>
        <v>Férias</v>
      </c>
      <c r="F248" s="29">
        <v>46295</v>
      </c>
      <c r="G248" s="32" t="str">
        <f t="shared" si="36"/>
        <v>qua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37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38"/>
        <v/>
      </c>
      <c r="R248" s="32" t="str">
        <f t="shared" si="39"/>
        <v/>
      </c>
      <c r="S248" s="30" t="str">
        <f t="shared" si="40"/>
        <v/>
      </c>
      <c r="T248" s="32" t="str">
        <f>IF($Q248&lt;&gt;"Sim","",IF($N248&gt;Parâmetros!$E$15,"Sim","Não"))</f>
        <v/>
      </c>
      <c r="U248" s="17" t="str">
        <f t="shared" si="41"/>
        <v>Férias / afastamento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'[Apontamento_Mes_Setembro Atualizado.xlsx]Base Diária'!$V$221folga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Férias no cadastro</v>
      </c>
      <c r="W248" s="34">
        <f>IF(OR(OR($D248="6x1",$D248="FF 6x1"),$D248="5x2"),"",IF($AB248&lt;&gt;$AB247,IF(IFERROR(INDEX(Cadastro!$F$5:$F$148,$AB248),"")="",IF($L248&gt;0,1,0),IF(IFERROR(INDEX(Cadastro!$F$5:$F$148,$AB248),"")&lt;=IFERROR(INDEX(Parâmetros!$B$39:$B$48,MATCH($E248,Parâmetros!$A$39:$A$48,0)),99),IFERROR(INDEX(Cadastro!$F$5:$F$148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>30</v>
      </c>
      <c r="X248" s="34">
        <f>IF(OR(OR($D248="6x1",$D248="FF 6x1"),$D248="5x2"),"",IF($AB248&lt;&gt;$AB247,IF(IFERROR(INDEX(Cadastro!$F$5:$F$148,$AB248),"")="",0,IF(IFERROR(INDEX(Cadastro!$F$5:$F$148,$AB248),"")&gt;IFERROR(INDEX(Parâmetros!$B$39:$B$48,MATCH($E248,Parâmetros!$A$39:$A$48,0)),99),IFERROR(INDEX(Cadastro!$F$5:$F$148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>0</v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registro"),IF(AND($AB248&lt;&gt;$AB247,IFERROR(INDEX(Cadastro!$F$5:$F$148,$AB248),"")=""),"Indeterminado (início da série)",IF($X248&gt;0,"Folga","Falta de registro"))))))))</f>
        <v>Férias (cadastro)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IFERROR(MATCH($A248&amp;"|"&amp;TEXT(_xlfn.MAXIFS(Cadastro!$E$5:$E$148,Cadastro!$A$5:$A$148,$A248,Cadastro!$E$5:$E$148,"&lt;="&amp;$F248),"yyyymmdd"),Cadastro!$I$5:$I$148,0),"")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52351</v>
      </c>
      <c r="B249" s="17" t="s">
        <v>163</v>
      </c>
      <c r="C249" s="17" t="str">
        <f>IFERROR(INDEX(Cadastro!$C$5:$C$148,$AB249),"NÃO INFORMADO")</f>
        <v>NÃO INFORMADO</v>
      </c>
      <c r="D249" s="17" t="str">
        <f>IFERROR(INDEX(Cadastro!$D$5:$D$148,$AB249),"")</f>
        <v>Férias</v>
      </c>
      <c r="E249" s="17" t="str">
        <f>IFERROR(INDEX(Cadastro!$G$5:$G$148,$AB249),"")</f>
        <v>Férias</v>
      </c>
      <c r="F249" s="29">
        <v>46296</v>
      </c>
      <c r="G249" s="32" t="str">
        <f t="shared" si="36"/>
        <v>qui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/>
      </c>
      <c r="L249" s="30">
        <f>SUMIFS(Dados!$E:$E,Dados!$A:$A,$A249,Dados!$S:$S,$F249)</f>
        <v>0</v>
      </c>
      <c r="M249" s="30" t="str">
        <f>IFERROR(INDEX(Parâmetros!$E$6:$E$11,MATCH($K249,Parâmetros!$A$6:$A$11,0)),"")</f>
        <v/>
      </c>
      <c r="N249" s="33" t="str">
        <f t="shared" si="37"/>
        <v/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38"/>
        <v/>
      </c>
      <c r="R249" s="32" t="str">
        <f t="shared" si="39"/>
        <v/>
      </c>
      <c r="S249" s="30" t="str">
        <f t="shared" si="40"/>
        <v/>
      </c>
      <c r="T249" s="32" t="str">
        <f>IF($Q249&lt;&gt;"Sim","",IF($N249&gt;Parâmetros!$E$15,"Sim","Não"))</f>
        <v/>
      </c>
      <c r="U249" s="17" t="str">
        <f t="shared" si="41"/>
        <v>Férias / afastamento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'[Apontamento_Mes_Setembro Atualizado.xlsx]Base Diária'!$V$221folga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Férias no cadastro</v>
      </c>
      <c r="W249" s="34">
        <f>IF(OR(OR($D249="6x1",$D249="FF 6x1"),$D249="5x2"),"",IF($AB249&lt;&gt;$AB248,IF(IFERROR(INDEX(Cadastro!$F$5:$F$148,$AB249),"")="",IF($L249&gt;0,1,0),IF(IFERROR(INDEX(Cadastro!$F$5:$F$148,$AB249),"")&lt;=IFERROR(INDEX(Parâmetros!$B$39:$B$48,MATCH($E249,Parâmetros!$A$39:$A$48,0)),99),IFERROR(INDEX(Cadastro!$F$5:$F$148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>31</v>
      </c>
      <c r="X249" s="34">
        <f>IF(OR(OR($D249="6x1",$D249="FF 6x1"),$D249="5x2"),"",IF($AB249&lt;&gt;$AB248,IF(IFERROR(INDEX(Cadastro!$F$5:$F$148,$AB249),"")="",0,IF(IFERROR(INDEX(Cadastro!$F$5:$F$148,$AB249),"")&gt;IFERROR(INDEX(Parâmetros!$B$39:$B$48,MATCH($E249,Parâmetros!$A$39:$A$48,0)),99),IFERROR(INDEX(Cadastro!$F$5:$F$148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>0</v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registro"),IF(AND($AB249&lt;&gt;$AB248,IFERROR(INDEX(Cadastro!$F$5:$F$148,$AB249),"")=""),"Indeterminado (início da série)",IF($X249&gt;0,"Folga","Falta de registro"))))))))</f>
        <v>Férias (cadastro)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IFERROR(MATCH($A249&amp;"|"&amp;TEXT(_xlfn.MAXIFS(Cadastro!$E$5:$E$148,Cadastro!$A$5:$A$148,$A249,Cadastro!$E$5:$E$148,"&lt;="&amp;$F249),"yyyymmdd"),Cadastro!$I$5:$I$148,0),"")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>
        <v>52351</v>
      </c>
      <c r="B250" s="17" t="s">
        <v>163</v>
      </c>
      <c r="C250" s="17" t="str">
        <f>IFERROR(INDEX(Cadastro!$C$5:$C$148,$AB250),"NÃO INFORMADO")</f>
        <v>NÃO INFORMADO</v>
      </c>
      <c r="D250" s="17" t="str">
        <f>IFERROR(INDEX(Cadastro!$D$5:$D$148,$AB250),"")</f>
        <v>Férias</v>
      </c>
      <c r="E250" s="17" t="str">
        <f>IFERROR(INDEX(Cadastro!$G$5:$G$148,$AB250),"")</f>
        <v>Férias</v>
      </c>
      <c r="F250" s="29">
        <v>46297</v>
      </c>
      <c r="G250" s="32" t="str">
        <f t="shared" si="36"/>
        <v>sex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/>
      </c>
      <c r="L250" s="30">
        <f>SUMIFS(Dados!$E:$E,Dados!$A:$A,$A250,Dados!$S:$S,$F250)</f>
        <v>0</v>
      </c>
      <c r="M250" s="30" t="str">
        <f>IFERROR(INDEX(Parâmetros!$E$6:$E$11,MATCH($K250,Parâmetros!$A$6:$A$11,0)),"")</f>
        <v/>
      </c>
      <c r="N250" s="33" t="str">
        <f t="shared" si="37"/>
        <v/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38"/>
        <v/>
      </c>
      <c r="R250" s="32" t="str">
        <f t="shared" si="39"/>
        <v/>
      </c>
      <c r="S250" s="30" t="str">
        <f t="shared" si="40"/>
        <v/>
      </c>
      <c r="T250" s="32" t="str">
        <f>IF($Q250&lt;&gt;"Sim","",IF($N250&gt;Parâmetros!$E$15,"Sim","Não"))</f>
        <v/>
      </c>
      <c r="U250" s="17" t="str">
        <f t="shared" si="41"/>
        <v>Férias / afastamento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'[Apontamento_Mes_Setembro Atualizado.xlsx]Base Diária'!$V$221folga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Férias no cadastro</v>
      </c>
      <c r="W250" s="34">
        <f>IF(OR(OR($D250="6x1",$D250="FF 6x1"),$D250="5x2"),"",IF($AB250&lt;&gt;$AB249,IF(IFERROR(INDEX(Cadastro!$F$5:$F$148,$AB250),"")="",IF($L250&gt;0,1,0),IF(IFERROR(INDEX(Cadastro!$F$5:$F$148,$AB250),"")&lt;=IFERROR(INDEX(Parâmetros!$B$39:$B$48,MATCH($E250,Parâmetros!$A$39:$A$48,0)),99),IFERROR(INDEX(Cadastro!$F$5:$F$148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>32</v>
      </c>
      <c r="X250" s="34">
        <f>IF(OR(OR($D250="6x1",$D250="FF 6x1"),$D250="5x2"),"",IF($AB250&lt;&gt;$AB249,IF(IFERROR(INDEX(Cadastro!$F$5:$F$148,$AB250),"")="",0,IF(IFERROR(INDEX(Cadastro!$F$5:$F$148,$AB250),"")&gt;IFERROR(INDEX(Parâmetros!$B$39:$B$48,MATCH($E250,Parâmetros!$A$39:$A$48,0)),99),IFERROR(INDEX(Cadastro!$F$5:$F$148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>0</v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registro"),IF(AND($AB250&lt;&gt;$AB249,IFERROR(INDEX(Cadastro!$F$5:$F$148,$AB250),"")=""),"Indeterminado (início da série)",IF($X250&gt;0,"Folga","Falta de registro"))))))))</f>
        <v>Férias (cadastro)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IFERROR(MATCH($A250&amp;"|"&amp;TEXT(_xlfn.MAXIFS(Cadastro!$E$5:$E$148,Cadastro!$A$5:$A$148,$A250,Cadastro!$E$5:$E$148,"&lt;="&amp;$F250),"yyyymmdd"),Cadastro!$I$5:$I$148,0),"")</f>
        <v>10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hidden="1" customHeight="1" x14ac:dyDescent="0.25">
      <c r="A251" s="31">
        <v>52351</v>
      </c>
      <c r="B251" s="17" t="s">
        <v>163</v>
      </c>
      <c r="C251" s="17" t="str">
        <f>IFERROR(INDEX(Cadastro!$C$5:$C$148,$AB251),"NÃO INFORMADO")</f>
        <v>NÃO INFORMADO</v>
      </c>
      <c r="D251" s="17" t="str">
        <f>IFERROR(INDEX(Cadastro!$D$5:$D$148,$AB251),"")</f>
        <v>Férias</v>
      </c>
      <c r="E251" s="17" t="str">
        <f>IFERROR(INDEX(Cadastro!$G$5:$G$148,$AB251),"")</f>
        <v>Férias</v>
      </c>
      <c r="F251" s="29">
        <v>46298</v>
      </c>
      <c r="G251" s="32" t="str">
        <f t="shared" si="36"/>
        <v>sáb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/>
      </c>
      <c r="L251" s="30">
        <f>SUMIFS(Dados!$E:$E,Dados!$A:$A,$A251,Dados!$S:$S,$F251)</f>
        <v>0</v>
      </c>
      <c r="M251" s="30" t="str">
        <f>IFERROR(INDEX(Parâmetros!$E$6:$E$11,MATCH($K251,Parâmetros!$A$6:$A$11,0)),"")</f>
        <v/>
      </c>
      <c r="N251" s="33" t="str">
        <f t="shared" si="37"/>
        <v/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38"/>
        <v/>
      </c>
      <c r="R251" s="32" t="str">
        <f t="shared" si="39"/>
        <v/>
      </c>
      <c r="S251" s="30" t="str">
        <f t="shared" si="40"/>
        <v/>
      </c>
      <c r="T251" s="32" t="str">
        <f>IF($Q251&lt;&gt;"Sim","",IF($N251&gt;Parâmetros!$E$15,"Sim","Não"))</f>
        <v/>
      </c>
      <c r="U251" s="17" t="str">
        <f t="shared" si="41"/>
        <v>Férias / afastamento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'[Apontamento_Mes_Setembro Atualizado.xlsx]Base Diária'!$V$221folga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Férias no cadastro</v>
      </c>
      <c r="W251" s="34">
        <f>IF(OR(OR($D251="6x1",$D251="FF 6x1"),$D251="5x2"),"",IF($AB251&lt;&gt;$AB250,IF(IFERROR(INDEX(Cadastro!$F$5:$F$148,$AB251),"")="",IF($L251&gt;0,1,0),IF(IFERROR(INDEX(Cadastro!$F$5:$F$148,$AB251),"")&lt;=IFERROR(INDEX(Parâmetros!$B$39:$B$48,MATCH($E251,Parâmetros!$A$39:$A$48,0)),99),IFERROR(INDEX(Cadastro!$F$5:$F$148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>33</v>
      </c>
      <c r="X251" s="34">
        <f>IF(OR(OR($D251="6x1",$D251="FF 6x1"),$D251="5x2"),"",IF($AB251&lt;&gt;$AB250,IF(IFERROR(INDEX(Cadastro!$F$5:$F$148,$AB251),"")="",0,IF(IFERROR(INDEX(Cadastro!$F$5:$F$148,$AB251),"")&gt;IFERROR(INDEX(Parâmetros!$B$39:$B$48,MATCH($E251,Parâmetros!$A$39:$A$48,0)),99),IFERROR(INDEX(Cadastro!$F$5:$F$148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>0</v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registro"),IF(AND($AB251&lt;&gt;$AB250,IFERROR(INDEX(Cadastro!$F$5:$F$148,$AB251),"")=""),"Indeterminado (início da série)",IF($X251&gt;0,"Folga","Falta de registro"))))))))</f>
        <v>Férias (cadastro)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IFERROR(MATCH($A251&amp;"|"&amp;TEXT(_xlfn.MAXIFS(Cadastro!$E$5:$E$148,Cadastro!$A$5:$A$148,$A251,Cadastro!$E$5:$E$148,"&lt;="&amp;$F251),"yyyymmdd"),Cadastro!$I$5:$I$148,0),"")</f>
        <v>10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hidden="1" customHeight="1" x14ac:dyDescent="0.25">
      <c r="A252" s="31">
        <v>52351</v>
      </c>
      <c r="B252" s="17" t="s">
        <v>163</v>
      </c>
      <c r="C252" s="17" t="str">
        <f>IFERROR(INDEX(Cadastro!$C$5:$C$148,$AB252),"NÃO INFORMADO")</f>
        <v>NÃO INFORMADO</v>
      </c>
      <c r="D252" s="17" t="str">
        <f>IFERROR(INDEX(Cadastro!$D$5:$D$148,$AB252),"")</f>
        <v>Férias</v>
      </c>
      <c r="E252" s="17" t="str">
        <f>IFERROR(INDEX(Cadastro!$G$5:$G$148,$AB252),"")</f>
        <v>Férias</v>
      </c>
      <c r="F252" s="29">
        <v>46299</v>
      </c>
      <c r="G252" s="32" t="str">
        <f t="shared" si="36"/>
        <v>dom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37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38"/>
        <v/>
      </c>
      <c r="R252" s="32" t="str">
        <f t="shared" si="39"/>
        <v/>
      </c>
      <c r="S252" s="30" t="str">
        <f t="shared" si="40"/>
        <v/>
      </c>
      <c r="T252" s="32" t="str">
        <f>IF($Q252&lt;&gt;"Sim","",IF($N252&gt;Parâmetros!$E$15,"Sim","Não"))</f>
        <v/>
      </c>
      <c r="U252" s="17" t="str">
        <f t="shared" si="41"/>
        <v>Férias / afastamento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'[Apontamento_Mes_Setembro Atualizado.xlsx]Base Diária'!$V$221folga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Férias no cadastro</v>
      </c>
      <c r="W252" s="34">
        <f>IF(OR(OR($D252="6x1",$D252="FF 6x1"),$D252="5x2"),"",IF($AB252&lt;&gt;$AB251,IF(IFERROR(INDEX(Cadastro!$F$5:$F$148,$AB252),"")="",IF($L252&gt;0,1,0),IF(IFERROR(INDEX(Cadastro!$F$5:$F$148,$AB252),"")&lt;=IFERROR(INDEX(Parâmetros!$B$39:$B$48,MATCH($E252,Parâmetros!$A$39:$A$48,0)),99),IFERROR(INDEX(Cadastro!$F$5:$F$148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>34</v>
      </c>
      <c r="X252" s="34">
        <f>IF(OR(OR($D252="6x1",$D252="FF 6x1"),$D252="5x2"),"",IF($AB252&lt;&gt;$AB251,IF(IFERROR(INDEX(Cadastro!$F$5:$F$148,$AB252),"")="",0,IF(IFERROR(INDEX(Cadastro!$F$5:$F$148,$AB252),"")&gt;IFERROR(INDEX(Parâmetros!$B$39:$B$48,MATCH($E252,Parâmetros!$A$39:$A$48,0)),99),IFERROR(INDEX(Cadastro!$F$5:$F$148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>0</v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registro"),IF(AND($AB252&lt;&gt;$AB251,IFERROR(INDEX(Cadastro!$F$5:$F$148,$AB252),"")=""),"Indeterminado (início da série)",IF($X252&gt;0,"Folga","Falta de registro"))))))))</f>
        <v>Férias (cadastro)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IFERROR(MATCH($A252&amp;"|"&amp;TEXT(_xlfn.MAXIFS(Cadastro!$E$5:$E$148,Cadastro!$A$5:$A$148,$A252,Cadastro!$E$5:$E$148,"&lt;="&amp;$F252),"yyyymmdd"),Cadastro!$I$5:$I$148,0),"")</f>
        <v>10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52351</v>
      </c>
      <c r="B253" s="17" t="s">
        <v>163</v>
      </c>
      <c r="C253" s="17" t="str">
        <f>IFERROR(INDEX(Cadastro!$C$5:$C$148,$AB253),"NÃO INFORMADO")</f>
        <v>NÃO INFORMADO</v>
      </c>
      <c r="D253" s="17" t="str">
        <f>IFERROR(INDEX(Cadastro!$D$5:$D$148,$AB253),"")</f>
        <v>Férias</v>
      </c>
      <c r="E253" s="17" t="str">
        <f>IFERROR(INDEX(Cadastro!$G$5:$G$148,$AB253),"")</f>
        <v>Férias</v>
      </c>
      <c r="F253" s="29">
        <v>46300</v>
      </c>
      <c r="G253" s="32" t="str">
        <f t="shared" si="36"/>
        <v>seg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37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38"/>
        <v/>
      </c>
      <c r="R253" s="32" t="str">
        <f t="shared" si="39"/>
        <v/>
      </c>
      <c r="S253" s="30" t="str">
        <f t="shared" si="40"/>
        <v/>
      </c>
      <c r="T253" s="32" t="str">
        <f>IF($Q253&lt;&gt;"Sim","",IF($N253&gt;Parâmetros!$E$15,"Sim","Não"))</f>
        <v/>
      </c>
      <c r="U253" s="17" t="str">
        <f t="shared" si="41"/>
        <v>Férias / afastamento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'[Apontamento_Mes_Setembro Atualizado.xlsx]Base Diária'!$V$221folga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Férias no cadastro</v>
      </c>
      <c r="W253" s="34">
        <f>IF(OR(OR($D253="6x1",$D253="FF 6x1"),$D253="5x2"),"",IF($AB253&lt;&gt;$AB252,IF(IFERROR(INDEX(Cadastro!$F$5:$F$148,$AB253),"")="",IF($L253&gt;0,1,0),IF(IFERROR(INDEX(Cadastro!$F$5:$F$148,$AB253),"")&lt;=IFERROR(INDEX(Parâmetros!$B$39:$B$48,MATCH($E253,Parâmetros!$A$39:$A$48,0)),99),IFERROR(INDEX(Cadastro!$F$5:$F$148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>35</v>
      </c>
      <c r="X253" s="34">
        <f>IF(OR(OR($D253="6x1",$D253="FF 6x1"),$D253="5x2"),"",IF($AB253&lt;&gt;$AB252,IF(IFERROR(INDEX(Cadastro!$F$5:$F$148,$AB253),"")="",0,IF(IFERROR(INDEX(Cadastro!$F$5:$F$148,$AB253),"")&gt;IFERROR(INDEX(Parâmetros!$B$39:$B$48,MATCH($E253,Parâmetros!$A$39:$A$48,0)),99),IFERROR(INDEX(Cadastro!$F$5:$F$148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>0</v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registro"),IF(AND($AB253&lt;&gt;$AB252,IFERROR(INDEX(Cadastro!$F$5:$F$148,$AB253),"")=""),"Indeterminado (início da série)",IF($X253&gt;0,"Folga","Falta de registro"))))))))</f>
        <v>Férias (cadastro)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IFERROR(MATCH($A253&amp;"|"&amp;TEXT(_xlfn.MAXIFS(Cadastro!$E$5:$E$148,Cadastro!$A$5:$A$148,$A253,Cadastro!$E$5:$E$148,"&lt;="&amp;$F253),"yyyymmdd"),Cadastro!$I$5:$I$148,0),"")</f>
        <v>10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53726</v>
      </c>
      <c r="B254" s="17" t="s">
        <v>164</v>
      </c>
      <c r="C254" s="17" t="str">
        <f>IFERROR(INDEX(Cadastro!$C$5:$C$148,$AB254),"NÃO INFORMADO")</f>
        <v>PED</v>
      </c>
      <c r="D254" s="17" t="str">
        <f>IFERROR(INDEX(Cadastro!$D$5:$D$148,$AB254),"")</f>
        <v>6x1</v>
      </c>
      <c r="E254" s="17" t="str">
        <f>IFERROR(INDEX(Cadastro!$G$5:$G$148,$AB254),"")</f>
        <v>6x1</v>
      </c>
      <c r="F254" s="29">
        <v>46265</v>
      </c>
      <c r="G254" s="32" t="str">
        <f t="shared" ref="G254:G289" si="42">CHOOSE(WEEKDAY($F254,1),"dom","seg","ter","qua","qui","sex","sáb")</f>
        <v>seg</v>
      </c>
      <c r="H254" s="31">
        <f>IF($L254=0,"",_xlfn.MINIFS(Dados!$Q:$Q,Dados!$A:$A,$A254,Dados!$S:$S,$F254))</f>
        <v>444</v>
      </c>
      <c r="I254" s="31">
        <f>IF($H254="","",_xlfn.MAXIFS(Dados!$R:$R,Dados!$A:$A,$A254,Dados!$S:$S,$F254))</f>
        <v>987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7.95</v>
      </c>
      <c r="M254" s="30">
        <f>IFERROR(INDEX(Parâmetros!$E$6:$E$11,MATCH($K254,Parâmetros!$A$6:$A$11,0)),"")</f>
        <v>8.8000000000000007</v>
      </c>
      <c r="N254" s="33">
        <f t="shared" ref="N254:N289" si="43">IFERROR($L254/$M254,"")</f>
        <v>0.90340909090909083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ref="Q254:Q289" si="44">IF($P254="Não","",IF($L254&gt;0,"Sim","Não"))</f>
        <v>Sim</v>
      </c>
      <c r="R254" s="32" t="str">
        <f t="shared" ref="R254:R289" si="45">IF($Q254&lt;&gt;"Sim","",IF($N254&gt;=$O254,"Sim","Não"))</f>
        <v>Sim</v>
      </c>
      <c r="S254" s="30">
        <f t="shared" ref="S254:S289" si="46">IF($Q254&lt;&gt;"Sim","",MAX(0,$M254*$O254-$L254))</f>
        <v>0</v>
      </c>
      <c r="T254" s="32" t="str">
        <f>IF($Q254&lt;&gt;"Sim","",IF($N254&gt;Parâmetros!$E$15,"Sim","Não"))</f>
        <v>Não</v>
      </c>
      <c r="U254" s="17" t="str">
        <f t="shared" ref="U254:U289" si="47">IF($AC254&lt;&gt;"",$AC254,IF($P254="Não",IF($Y254="Folga","Folga",IF(LEFT($Y254,6)="Férias","Férias / afastamento",IF($Y254="Indeterminado (início da série)","Início da série","Fora da apuração"))),IF($Q254="Não","Falta de registro",IF($R254="Sim","Na meta","Abaixo da meta"))))</f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'[Apontamento_Mes_Setembro Atualizado.xlsx]Base Diária'!$V$221folga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$148,$AB254),"")="",IF($L254&gt;0,1,0),IF(IFERROR(INDEX(Cadastro!$F$5:$F$148,$AB254),"")&lt;=IFERROR(INDEX(Parâmetros!$B$39:$B$48,MATCH($E254,Parâmetros!$A$39:$A$48,0)),99),IFERROR(INDEX(Cadastro!$F$5:$F$148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$148,$AB254),"")="",0,IF(IFERROR(INDEX(Cadastro!$F$5:$F$148,$AB254),"")&gt;IFERROR(INDEX(Parâmetros!$B$39:$B$48,MATCH($E254,Parâmetros!$A$39:$A$48,0)),99),IFERROR(INDEX(Cadastro!$F$5:$F$148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registro"),IF(AND($AB254&lt;&gt;$AB253,IFERROR(INDEX(Cadastro!$F$5:$F$148,$AB254),"")=""),"Indeterminado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IFERROR(MATCH($A254&amp;"|"&amp;TEXT(_xlfn.MAXIFS(Cadastro!$E$5:$E$148,Cadastro!$A$5:$A$148,$A254,Cadastro!$E$5:$E$148,"&lt;="&amp;$F254),"yyyymmdd"),Cadastro!$I$5:$I$148,0),"")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53726</v>
      </c>
      <c r="B255" s="17" t="s">
        <v>164</v>
      </c>
      <c r="C255" s="17" t="str">
        <f>IFERROR(INDEX(Cadastro!$C$5:$C$148,$AB255),"NÃO INFORMADO")</f>
        <v>PED</v>
      </c>
      <c r="D255" s="17" t="str">
        <f>IFERROR(INDEX(Cadastro!$D$5:$D$148,$AB255),"")</f>
        <v>6x1</v>
      </c>
      <c r="E255" s="17" t="str">
        <f>IFERROR(INDEX(Cadastro!$G$5:$G$148,$AB255),"")</f>
        <v>6x1</v>
      </c>
      <c r="F255" s="29">
        <v>46266</v>
      </c>
      <c r="G255" s="32" t="str">
        <f t="shared" si="42"/>
        <v>ter</v>
      </c>
      <c r="H255" s="31">
        <f>IF($L255=0,"",_xlfn.MINIFS(Dados!$Q:$Q,Dados!$A:$A,$A255,Dados!$S:$S,$F255))</f>
        <v>444</v>
      </c>
      <c r="I255" s="31">
        <f>IF($H255="","",_xlfn.MAXIFS(Dados!$R:$R,Dados!$A:$A,$A255,Dados!$S:$S,$F255))</f>
        <v>990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3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44"/>
        <v>Sim</v>
      </c>
      <c r="R255" s="32" t="str">
        <f t="shared" si="45"/>
        <v>Sim</v>
      </c>
      <c r="S255" s="30">
        <f t="shared" si="46"/>
        <v>0</v>
      </c>
      <c r="T255" s="32" t="str">
        <f>IF($Q255&lt;&gt;"Sim","",IF($N255&gt;Parâmetros!$E$15,"Sim","Não"))</f>
        <v>Não</v>
      </c>
      <c r="U255" s="17" t="str">
        <f t="shared" si="47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'[Apontamento_Mes_Setembro Atualizado.xlsx]Base Diária'!$V$221folga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$148,$AB255),"")="",IF($L255&gt;0,1,0),IF(IFERROR(INDEX(Cadastro!$F$5:$F$148,$AB255),"")&lt;=IFERROR(INDEX(Parâmetros!$B$39:$B$48,MATCH($E255,Parâmetros!$A$39:$A$48,0)),99),IFERROR(INDEX(Cadastro!$F$5:$F$148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$148,$AB255),"")="",0,IF(IFERROR(INDEX(Cadastro!$F$5:$F$148,$AB255),"")&gt;IFERROR(INDEX(Parâmetros!$B$39:$B$48,MATCH($E255,Parâmetros!$A$39:$A$48,0)),99),IFERROR(INDEX(Cadastro!$F$5:$F$148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registro"),IF(AND($AB255&lt;&gt;$AB254,IFERROR(INDEX(Cadastro!$F$5:$F$148,$AB255),"")=""),"Indeterminado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IFERROR(MATCH($A255&amp;"|"&amp;TEXT(_xlfn.MAXIFS(Cadastro!$E$5:$E$148,Cadastro!$A$5:$A$148,$A255,Cadastro!$E$5:$E$148,"&lt;="&amp;$F255),"yyyymmdd"),Cadastro!$I$5:$I$148,0),"")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53726</v>
      </c>
      <c r="B256" s="17" t="s">
        <v>164</v>
      </c>
      <c r="C256" s="17" t="str">
        <f>IFERROR(INDEX(Cadastro!$C$5:$C$148,$AB256),"NÃO INFORMADO")</f>
        <v>PED</v>
      </c>
      <c r="D256" s="17" t="str">
        <f>IFERROR(INDEX(Cadastro!$D$5:$D$148,$AB256),"")</f>
        <v>6x1</v>
      </c>
      <c r="E256" s="17" t="str">
        <f>IFERROR(INDEX(Cadastro!$G$5:$G$148,$AB256),"")</f>
        <v>6x1</v>
      </c>
      <c r="F256" s="29">
        <v>46267</v>
      </c>
      <c r="G256" s="32" t="str">
        <f t="shared" si="42"/>
        <v>qua</v>
      </c>
      <c r="H256" s="31">
        <f>IF($L256=0,"",_xlfn.MINIFS(Dados!$Q:$Q,Dados!$A:$A,$A256,Dados!$S:$S,$F256))</f>
        <v>441</v>
      </c>
      <c r="I256" s="31">
        <f>IF($H256="","",_xlfn.MAXIFS(Dados!$R:$R,Dados!$A:$A,$A256,Dados!$S:$S,$F256))</f>
        <v>997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8.16</v>
      </c>
      <c r="M256" s="30">
        <f>IFERROR(INDEX(Parâmetros!$E$6:$E$11,MATCH($K256,Parâmetros!$A$6:$A$11,0)),"")</f>
        <v>8.8000000000000007</v>
      </c>
      <c r="N256" s="33">
        <f t="shared" si="43"/>
        <v>0.92727272727272725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44"/>
        <v>Sim</v>
      </c>
      <c r="R256" s="32" t="str">
        <f t="shared" si="45"/>
        <v>Sim</v>
      </c>
      <c r="S256" s="30">
        <f t="shared" si="46"/>
        <v>0</v>
      </c>
      <c r="T256" s="32" t="str">
        <f>IF($Q256&lt;&gt;"Sim","",IF($N256&gt;Parâmetros!$E$15,"Sim","Não"))</f>
        <v>Não</v>
      </c>
      <c r="U256" s="17" t="str">
        <f t="shared" si="47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'[Apontamento_Mes_Setembro Atualizado.xlsx]Base Diária'!$V$221folga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$148,$AB256),"")="",IF($L256&gt;0,1,0),IF(IFERROR(INDEX(Cadastro!$F$5:$F$148,$AB256),"")&lt;=IFERROR(INDEX(Parâmetros!$B$39:$B$48,MATCH($E256,Parâmetros!$A$39:$A$48,0)),99),IFERROR(INDEX(Cadastro!$F$5:$F$148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$148,$AB256),"")="",0,IF(IFERROR(INDEX(Cadastro!$F$5:$F$148,$AB256),"")&gt;IFERROR(INDEX(Parâmetros!$B$39:$B$48,MATCH($E256,Parâmetros!$A$39:$A$48,0)),99),IFERROR(INDEX(Cadastro!$F$5:$F$148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registro"),IF(AND($AB256&lt;&gt;$AB255,IFERROR(INDEX(Cadastro!$F$5:$F$148,$AB256),"")=""),"Indeterminado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IFERROR(MATCH($A256&amp;"|"&amp;TEXT(_xlfn.MAXIFS(Cadastro!$E$5:$E$148,Cadastro!$A$5:$A$148,$A256,Cadastro!$E$5:$E$148,"&lt;="&amp;$F256),"yyyymmdd"),Cadastro!$I$5:$I$148,0),"")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53726</v>
      </c>
      <c r="B257" s="17" t="s">
        <v>164</v>
      </c>
      <c r="C257" s="17" t="str">
        <f>IFERROR(INDEX(Cadastro!$C$5:$C$148,$AB257),"NÃO INFORMADO")</f>
        <v>PED</v>
      </c>
      <c r="D257" s="17" t="str">
        <f>IFERROR(INDEX(Cadastro!$D$5:$D$148,$AB257),"")</f>
        <v>6x1</v>
      </c>
      <c r="E257" s="17" t="str">
        <f>IFERROR(INDEX(Cadastro!$G$5:$G$148,$AB257),"")</f>
        <v>6x1</v>
      </c>
      <c r="F257" s="29">
        <v>46268</v>
      </c>
      <c r="G257" s="32" t="str">
        <f t="shared" si="42"/>
        <v>qui</v>
      </c>
      <c r="H257" s="31">
        <f>IF($L257=0,"",_xlfn.MINIFS(Dados!$Q:$Q,Dados!$A:$A,$A257,Dados!$S:$S,$F257))</f>
        <v>440</v>
      </c>
      <c r="I257" s="31">
        <f>IF($H257="","",_xlfn.MAXIFS(Dados!$R:$R,Dados!$A:$A,$A257,Dados!$S:$S,$F257))</f>
        <v>998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</v>
      </c>
      <c r="L257" s="30">
        <f>SUMIFS(Dados!$E:$E,Dados!$A:$A,$A257,Dados!$S:$S,$F257)</f>
        <v>8.1</v>
      </c>
      <c r="M257" s="30">
        <f>IFERROR(INDEX(Parâmetros!$E$6:$E$11,MATCH($K257,Parâmetros!$A$6:$A$11,0)),"")</f>
        <v>8.8000000000000007</v>
      </c>
      <c r="N257" s="33">
        <f t="shared" si="43"/>
        <v>0.9204545454545453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44"/>
        <v>Sim</v>
      </c>
      <c r="R257" s="32" t="str">
        <f t="shared" si="45"/>
        <v>Sim</v>
      </c>
      <c r="S257" s="30">
        <f t="shared" si="46"/>
        <v>0</v>
      </c>
      <c r="T257" s="32" t="str">
        <f>IF($Q257&lt;&gt;"Sim","",IF($N257&gt;Parâmetros!$E$15,"Sim","Não"))</f>
        <v>Não</v>
      </c>
      <c r="U257" s="17" t="str">
        <f t="shared" si="47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'[Apontamento_Mes_Setembro Atualizado.xlsx]Base Diária'!$V$221folga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fixa do 6x1</v>
      </c>
      <c r="W257" s="34" t="str">
        <f>IF(OR(OR($D257="6x1",$D257="FF 6x1"),$D257="5x2"),"",IF($AB257&lt;&gt;$AB256,IF(IFERROR(INDEX(Cadastro!$F$5:$F$148,$AB257),"")="",IF($L257&gt;0,1,0),IF(IFERROR(INDEX(Cadastro!$F$5:$F$148,$AB257),"")&lt;=IFERROR(INDEX(Parâmetros!$B$39:$B$48,MATCH($E257,Parâmetros!$A$39:$A$48,0)),99),IFERROR(INDEX(Cadastro!$F$5:$F$148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$148,$AB257),"")="",0,IF(IFERROR(INDEX(Cadastro!$F$5:$F$148,$AB257),"")&gt;IFERROR(INDEX(Parâmetros!$B$39:$B$48,MATCH($E257,Parâmetros!$A$39:$A$48,0)),99),IFERROR(INDEX(Cadastro!$F$5:$F$148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registro"),IF(AND($AB257&lt;&gt;$AB256,IFERROR(INDEX(Cadastro!$F$5:$F$148,$AB257),"")=""),"Indeterminado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IFERROR(MATCH($A257&amp;"|"&amp;TEXT(_xlfn.MAXIFS(Cadastro!$E$5:$E$148,Cadastro!$A$5:$A$148,$A257,Cadastro!$E$5:$E$148,"&lt;="&amp;$F257),"yyyymmdd"),Cadastro!$I$5:$I$148,0),"")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53726</v>
      </c>
      <c r="B258" s="17" t="s">
        <v>164</v>
      </c>
      <c r="C258" s="17" t="str">
        <f>IFERROR(INDEX(Cadastro!$C$5:$C$148,$AB258),"NÃO INFORMADO")</f>
        <v>PED</v>
      </c>
      <c r="D258" s="17" t="str">
        <f>IFERROR(INDEX(Cadastro!$D$5:$D$148,$AB258),"")</f>
        <v>6x1</v>
      </c>
      <c r="E258" s="17" t="str">
        <f>IFERROR(INDEX(Cadastro!$G$5:$G$148,$AB258),"")</f>
        <v>6x1</v>
      </c>
      <c r="F258" s="29">
        <v>46269</v>
      </c>
      <c r="G258" s="32" t="str">
        <f t="shared" si="42"/>
        <v>sex</v>
      </c>
      <c r="H258" s="31">
        <f>IF($L258=0,"",_xlfn.MINIFS(Dados!$Q:$Q,Dados!$A:$A,$A258,Dados!$S:$S,$F258))</f>
        <v>444</v>
      </c>
      <c r="I258" s="31">
        <f>IF($H258="","",_xlfn.MAXIFS(Dados!$R:$R,Dados!$A:$A,$A258,Dados!$S:$S,$F258))</f>
        <v>985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6x1</v>
      </c>
      <c r="L258" s="30">
        <f>SUMIFS(Dados!$E:$E,Dados!$A:$A,$A258,Dados!$S:$S,$F258)</f>
        <v>7.9</v>
      </c>
      <c r="M258" s="30">
        <f>IFERROR(INDEX(Parâmetros!$E$6:$E$11,MATCH($K258,Parâmetros!$A$6:$A$11,0)),"")</f>
        <v>8.8000000000000007</v>
      </c>
      <c r="N258" s="33">
        <f t="shared" si="43"/>
        <v>0.89772727272727271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si="44"/>
        <v>Sim</v>
      </c>
      <c r="R258" s="32" t="str">
        <f t="shared" si="45"/>
        <v>Sim</v>
      </c>
      <c r="S258" s="30">
        <f t="shared" si="46"/>
        <v>0</v>
      </c>
      <c r="T258" s="32" t="str">
        <f>IF($Q258&lt;&gt;"Sim","",IF($N258&gt;Parâmetros!$E$15,"Sim","Não"))</f>
        <v>Não</v>
      </c>
      <c r="U258" s="17" t="str">
        <f t="shared" si="47"/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'[Apontamento_Mes_Setembro Atualizado.xlsx]Base Diária'!$V$221folga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Jornada fixa do 6x1</v>
      </c>
      <c r="W258" s="34" t="str">
        <f>IF(OR(OR($D258="6x1",$D258="FF 6x1"),$D258="5x2"),"",IF($AB258&lt;&gt;$AB257,IF(IFERROR(INDEX(Cadastro!$F$5:$F$148,$AB258),"")="",IF($L258&gt;0,1,0),IF(IFERROR(INDEX(Cadastro!$F$5:$F$148,$AB258),"")&lt;=IFERROR(INDEX(Parâmetros!$B$39:$B$48,MATCH($E258,Parâmetros!$A$39:$A$48,0)),99),IFERROR(INDEX(Cadastro!$F$5:$F$148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$148,$AB258),"")="",0,IF(IFERROR(INDEX(Cadastro!$F$5:$F$148,$AB258),"")&gt;IFERROR(INDEX(Parâmetros!$B$39:$B$48,MATCH($E258,Parâmetros!$A$39:$A$48,0)),99),IFERROR(INDEX(Cadastro!$F$5:$F$148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registro"),IF(AND($AB258&lt;&gt;$AB257,IFERROR(INDEX(Cadastro!$F$5:$F$148,$AB258),"")=""),"Indeterminado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IFERROR(MATCH($A258&amp;"|"&amp;TEXT(_xlfn.MAXIFS(Cadastro!$E$5:$E$148,Cadastro!$A$5:$A$148,$A258,Cadastro!$E$5:$E$148,"&lt;="&amp;$F258),"yyyymmdd"),Cadastro!$I$5:$I$148,0),"")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53726</v>
      </c>
      <c r="B259" s="17" t="s">
        <v>164</v>
      </c>
      <c r="C259" s="17" t="str">
        <f>IFERROR(INDEX(Cadastro!$C$5:$C$148,$AB259),"NÃO INFORMADO")</f>
        <v>PED</v>
      </c>
      <c r="D259" s="17" t="str">
        <f>IFERROR(INDEX(Cadastro!$D$5:$D$148,$AB259),"")</f>
        <v>6x1</v>
      </c>
      <c r="E259" s="17" t="str">
        <f>IFERROR(INDEX(Cadastro!$G$5:$G$148,$AB259),"")</f>
        <v>6x1</v>
      </c>
      <c r="F259" s="29">
        <v>46270</v>
      </c>
      <c r="G259" s="32" t="str">
        <f t="shared" si="42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43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44"/>
        <v/>
      </c>
      <c r="R259" s="32" t="str">
        <f t="shared" si="45"/>
        <v/>
      </c>
      <c r="S259" s="30" t="str">
        <f t="shared" si="46"/>
        <v/>
      </c>
      <c r="T259" s="32" t="str">
        <f>IF($Q259&lt;&gt;"Sim","",IF($N259&gt;Parâmetros!$E$15,"Sim","Não"))</f>
        <v/>
      </c>
      <c r="U259" s="17" t="str">
        <f t="shared" si="47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'[Apontamento_Mes_Setembro Atualizado.xlsx]Base Diária'!$V$221folga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de fim de semana · sem apontamento no sábado nem no domingo</v>
      </c>
      <c r="W259" s="34" t="str">
        <f>IF(OR(OR($D259="6x1",$D259="FF 6x1"),$D259="5x2"),"",IF($AB259&lt;&gt;$AB258,IF(IFERROR(INDEX(Cadastro!$F$5:$F$148,$AB259),"")="",IF($L259&gt;0,1,0),IF(IFERROR(INDEX(Cadastro!$F$5:$F$148,$AB259),"")&lt;=IFERROR(INDEX(Parâmetros!$B$39:$B$48,MATCH($E259,Parâmetros!$A$39:$A$48,0)),99),IFERROR(INDEX(Cadastro!$F$5:$F$148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$148,$AB259),"")="",0,IF(IFERROR(INDEX(Cadastro!$F$5:$F$148,$AB259),"")&gt;IFERROR(INDEX(Parâmetros!$B$39:$B$48,MATCH($E259,Parâmetros!$A$39:$A$48,0)),99),IFERROR(INDEX(Cadastro!$F$5:$F$148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registro"),IF(AND($AB259&lt;&gt;$AB258,IFERROR(INDEX(Cadastro!$F$5:$F$148,$AB259),"")=""),"Indeterminado (início da série)",IF($X259&gt;0,"Folga","Falta de registro"))))))))</f>
        <v>Folga</v>
      </c>
      <c r="Z259" s="34">
        <f>IF(OR($L259&gt;0,$F259&gt;Parâmetros!$E$14),0,IF($A259&lt;&gt;$A258,1,N($Z258)+1))</f>
        <v>1</v>
      </c>
      <c r="AA259" s="34">
        <f>IF(OR($L259&gt;0,$F259&gt;Parâmetros!$E$14),0,IF(OR($A259&lt;&gt;$A260,$F260&gt;Parâmetros!$E$14),1,N($AA260)+1))</f>
        <v>2</v>
      </c>
      <c r="AB259" s="31">
        <f>IFERROR(MATCH($A259&amp;"|"&amp;TEXT(_xlfn.MAXIFS(Cadastro!$E$5:$E$148,Cadastro!$A$5:$A$148,$A259,Cadastro!$E$5:$E$148,"&lt;="&amp;$F259),"yyyymmdd"),Cadastro!$I$5:$I$148,0),"")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53726</v>
      </c>
      <c r="B260" s="17" t="s">
        <v>164</v>
      </c>
      <c r="C260" s="17" t="str">
        <f>IFERROR(INDEX(Cadastro!$C$5:$C$148,$AB260),"NÃO INFORMADO")</f>
        <v>PED</v>
      </c>
      <c r="D260" s="17" t="str">
        <f>IFERROR(INDEX(Cadastro!$D$5:$D$148,$AB260),"")</f>
        <v>6x1</v>
      </c>
      <c r="E260" s="17" t="str">
        <f>IFERROR(INDEX(Cadastro!$G$5:$G$148,$AB260),"")</f>
        <v>6x1</v>
      </c>
      <c r="F260" s="29">
        <v>46271</v>
      </c>
      <c r="G260" s="32" t="str">
        <f t="shared" si="42"/>
        <v>dom</v>
      </c>
      <c r="H260" s="31" t="str">
        <f>IF($L260=0,"",_xlfn.MINIFS(Dados!$Q:$Q,Dados!$A:$A,$A260,Dados!$S:$S,$F260))</f>
        <v/>
      </c>
      <c r="I260" s="31" t="str">
        <f>IF($H260="","",_xlfn.MAXIFS(Dados!$R:$R,Dados!$A:$A,$A260,Dados!$S:$S,$F260))</f>
        <v/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/>
      </c>
      <c r="L260" s="30">
        <f>SUMIFS(Dados!$E:$E,Dados!$A:$A,$A260,Dados!$S:$S,$F260)</f>
        <v>0</v>
      </c>
      <c r="M260" s="30" t="str">
        <f>IFERROR(INDEX(Parâmetros!$E$6:$E$11,MATCH($K260,Parâmetros!$A$6:$A$11,0)),"")</f>
        <v/>
      </c>
      <c r="N260" s="33" t="str">
        <f t="shared" si="43"/>
        <v/>
      </c>
      <c r="O260" s="33">
        <f>Parâmetros!$E$13</f>
        <v>0.8</v>
      </c>
      <c r="P260" s="32" t="str">
        <f>IF(OR($M260="",$F260&gt;Parâmetros!$E$14),"Não","Sim")</f>
        <v>Não</v>
      </c>
      <c r="Q260" s="32" t="str">
        <f t="shared" si="44"/>
        <v/>
      </c>
      <c r="R260" s="32" t="str">
        <f t="shared" si="45"/>
        <v/>
      </c>
      <c r="S260" s="30" t="str">
        <f t="shared" si="46"/>
        <v/>
      </c>
      <c r="T260" s="32" t="str">
        <f>IF($Q260&lt;&gt;"Sim","",IF($N260&gt;Parâmetros!$E$15,"Sim","Não"))</f>
        <v/>
      </c>
      <c r="U260" s="17" t="str">
        <f t="shared" si="47"/>
        <v>Folga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'[Apontamento_Mes_Setembro Atualizado.xlsx]Base Diária'!$V$221folga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Folga de fim de semana · sem apontamento no sábado nem no domingo</v>
      </c>
      <c r="W260" s="34" t="str">
        <f>IF(OR(OR($D260="6x1",$D260="FF 6x1"),$D260="5x2"),"",IF($AB260&lt;&gt;$AB259,IF(IFERROR(INDEX(Cadastro!$F$5:$F$148,$AB260),"")="",IF($L260&gt;0,1,0),IF(IFERROR(INDEX(Cadastro!$F$5:$F$148,$AB260),"")&lt;=IFERROR(INDEX(Parâmetros!$B$39:$B$48,MATCH($E260,Parâmetros!$A$39:$A$48,0)),99),IFERROR(INDEX(Cadastro!$F$5:$F$148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$148,$AB260),"")="",0,IF(IFERROR(INDEX(Cadastro!$F$5:$F$148,$AB260),"")&gt;IFERROR(INDEX(Parâmetros!$B$39:$B$48,MATCH($E260,Parâmetros!$A$39:$A$48,0)),99),IFERROR(INDEX(Cadastro!$F$5:$F$148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registro"),IF(AND($AB260&lt;&gt;$AB259,IFERROR(INDEX(Cadastro!$F$5:$F$148,$AB260),"")=""),"Indeterminado (início da série)",IF($X260&gt;0,"Folga","Falta de registro"))))))))</f>
        <v>Folga</v>
      </c>
      <c r="Z260" s="34">
        <f>IF(OR($L260&gt;0,$F260&gt;Parâmetros!$E$14),0,IF($A260&lt;&gt;$A259,1,N($Z259)+1))</f>
        <v>2</v>
      </c>
      <c r="AA260" s="34">
        <f>IF(OR($L260&gt;0,$F260&gt;Parâmetros!$E$14),0,IF(OR($A260&lt;&gt;$A261,$F261&gt;Parâmetros!$E$14),1,N($AA261)+1))</f>
        <v>1</v>
      </c>
      <c r="AB260" s="31">
        <f>IFERROR(MATCH($A260&amp;"|"&amp;TEXT(_xlfn.MAXIFS(Cadastro!$E$5:$E$148,Cadastro!$A$5:$A$148,$A260,Cadastro!$E$5:$E$148,"&lt;="&amp;$F260),"yyyymmdd"),Cadastro!$I$5:$I$148,0),"")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53726</v>
      </c>
      <c r="B261" s="17" t="s">
        <v>164</v>
      </c>
      <c r="C261" s="17" t="str">
        <f>IFERROR(INDEX(Cadastro!$C$5:$C$148,$AB261),"NÃO INFORMADO")</f>
        <v>PED</v>
      </c>
      <c r="D261" s="17" t="str">
        <f>IFERROR(INDEX(Cadastro!$D$5:$D$148,$AB261),"")</f>
        <v>6x1</v>
      </c>
      <c r="E261" s="17" t="str">
        <f>IFERROR(INDEX(Cadastro!$G$5:$G$148,$AB261),"")</f>
        <v>6x1</v>
      </c>
      <c r="F261" s="29">
        <v>46272</v>
      </c>
      <c r="G261" s="32" t="str">
        <f t="shared" si="42"/>
        <v>seg</v>
      </c>
      <c r="H261" s="31">
        <f>IF($L261=0,"",_xlfn.MINIFS(Dados!$Q:$Q,Dados!$A:$A,$A261,Dados!$S:$S,$F261))</f>
        <v>436</v>
      </c>
      <c r="I261" s="31">
        <f>IF($H261="","",_xlfn.MAXIFS(Dados!$R:$R,Dados!$A:$A,$A261,Dados!$S:$S,$F261))</f>
        <v>932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7.11</v>
      </c>
      <c r="M261" s="30">
        <f>IFERROR(INDEX(Parâmetros!$E$6:$E$11,MATCH($K261,Parâmetros!$A$6:$A$11,0)),"")</f>
        <v>8.8000000000000007</v>
      </c>
      <c r="N261" s="33">
        <f t="shared" si="43"/>
        <v>0.80795454545454548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44"/>
        <v>Sim</v>
      </c>
      <c r="R261" s="32" t="str">
        <f t="shared" si="45"/>
        <v>Sim</v>
      </c>
      <c r="S261" s="30">
        <f t="shared" si="46"/>
        <v>0</v>
      </c>
      <c r="T261" s="32" t="str">
        <f>IF($Q261&lt;&gt;"Sim","",IF($N261&gt;Parâmetros!$E$15,"Sim","Não"))</f>
        <v>Não</v>
      </c>
      <c r="U261" s="17" t="str">
        <f t="shared" si="47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'[Apontamento_Mes_Setembro Atualizado.xlsx]Base Diária'!$V$221folga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$148,$AB261),"")="",IF($L261&gt;0,1,0),IF(IFERROR(INDEX(Cadastro!$F$5:$F$148,$AB261),"")&lt;=IFERROR(INDEX(Parâmetros!$B$39:$B$48,MATCH($E261,Parâmetros!$A$39:$A$48,0)),99),IFERROR(INDEX(Cadastro!$F$5:$F$148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$148,$AB261),"")="",0,IF(IFERROR(INDEX(Cadastro!$F$5:$F$148,$AB261),"")&gt;IFERROR(INDEX(Parâmetros!$B$39:$B$48,MATCH($E261,Parâmetros!$A$39:$A$48,0)),99),IFERROR(INDEX(Cadastro!$F$5:$F$148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registro"),IF(AND($AB261&lt;&gt;$AB260,IFERROR(INDEX(Cadastro!$F$5:$F$148,$AB261),"")=""),"Indeterminado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IFERROR(MATCH($A261&amp;"|"&amp;TEXT(_xlfn.MAXIFS(Cadastro!$E$5:$E$148,Cadastro!$A$5:$A$148,$A261,Cadastro!$E$5:$E$148,"&lt;="&amp;$F261),"yyyymmdd"),Cadastro!$I$5:$I$148,0),"")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53726</v>
      </c>
      <c r="B262" s="17" t="s">
        <v>164</v>
      </c>
      <c r="C262" s="17" t="str">
        <f>IFERROR(INDEX(Cadastro!$C$5:$C$148,$AB262),"NÃO INFORMADO")</f>
        <v>PED</v>
      </c>
      <c r="D262" s="17" t="str">
        <f>IFERROR(INDEX(Cadastro!$D$5:$D$148,$AB262),"")</f>
        <v>6x1</v>
      </c>
      <c r="E262" s="17" t="str">
        <f>IFERROR(INDEX(Cadastro!$G$5:$G$148,$AB262),"")</f>
        <v>6x1</v>
      </c>
      <c r="F262" s="29">
        <v>46273</v>
      </c>
      <c r="G262" s="32" t="str">
        <f t="shared" si="42"/>
        <v>ter</v>
      </c>
      <c r="H262" s="31">
        <f>IF($L262=0,"",_xlfn.MINIFS(Dados!$Q:$Q,Dados!$A:$A,$A262,Dados!$S:$S,$F262))</f>
        <v>442</v>
      </c>
      <c r="I262" s="31">
        <f>IF($H262="","",_xlfn.MAXIFS(Dados!$R:$R,Dados!$A:$A,$A262,Dados!$S:$S,$F262))</f>
        <v>980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7.83</v>
      </c>
      <c r="M262" s="30">
        <f>IFERROR(INDEX(Parâmetros!$E$6:$E$11,MATCH($K262,Parâmetros!$A$6:$A$11,0)),"")</f>
        <v>8.8000000000000007</v>
      </c>
      <c r="N262" s="33">
        <f t="shared" si="43"/>
        <v>0.88977272727272716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44"/>
        <v>Sim</v>
      </c>
      <c r="R262" s="32" t="str">
        <f t="shared" si="45"/>
        <v>Sim</v>
      </c>
      <c r="S262" s="30">
        <f t="shared" si="46"/>
        <v>0</v>
      </c>
      <c r="T262" s="32" t="str">
        <f>IF($Q262&lt;&gt;"Sim","",IF($N262&gt;Parâmetros!$E$15,"Sim","Não"))</f>
        <v>Não</v>
      </c>
      <c r="U262" s="17" t="str">
        <f t="shared" si="47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'[Apontamento_Mes_Setembro Atualizado.xlsx]Base Diária'!$V$221folga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$148,$AB262),"")="",IF($L262&gt;0,1,0),IF(IFERROR(INDEX(Cadastro!$F$5:$F$148,$AB262),"")&lt;=IFERROR(INDEX(Parâmetros!$B$39:$B$48,MATCH($E262,Parâmetros!$A$39:$A$48,0)),99),IFERROR(INDEX(Cadastro!$F$5:$F$148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$148,$AB262),"")="",0,IF(IFERROR(INDEX(Cadastro!$F$5:$F$148,$AB262),"")&gt;IFERROR(INDEX(Parâmetros!$B$39:$B$48,MATCH($E262,Parâmetros!$A$39:$A$48,0)),99),IFERROR(INDEX(Cadastro!$F$5:$F$148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registro"),IF(AND($AB262&lt;&gt;$AB261,IFERROR(INDEX(Cadastro!$F$5:$F$148,$AB262),"")=""),"Indeterminado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IFERROR(MATCH($A262&amp;"|"&amp;TEXT(_xlfn.MAXIFS(Cadastro!$E$5:$E$148,Cadastro!$A$5:$A$148,$A262,Cadastro!$E$5:$E$148,"&lt;="&amp;$F262),"yyyymmdd"),Cadastro!$I$5:$I$148,0),"")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53726</v>
      </c>
      <c r="B263" s="17" t="s">
        <v>164</v>
      </c>
      <c r="C263" s="17" t="str">
        <f>IFERROR(INDEX(Cadastro!$C$5:$C$148,$AB263),"NÃO INFORMADO")</f>
        <v>PED</v>
      </c>
      <c r="D263" s="17" t="str">
        <f>IFERROR(INDEX(Cadastro!$D$5:$D$148,$AB263),"")</f>
        <v>6x1</v>
      </c>
      <c r="E263" s="17" t="str">
        <f>IFERROR(INDEX(Cadastro!$G$5:$G$148,$AB263),"")</f>
        <v>6x1</v>
      </c>
      <c r="F263" s="29">
        <v>46274</v>
      </c>
      <c r="G263" s="32" t="str">
        <f t="shared" si="42"/>
        <v>qua</v>
      </c>
      <c r="H263" s="31">
        <f>IF($L263=0,"",_xlfn.MINIFS(Dados!$Q:$Q,Dados!$A:$A,$A263,Dados!$S:$S,$F263))</f>
        <v>442</v>
      </c>
      <c r="I263" s="31">
        <f>IF($H263="","",_xlfn.MAXIFS(Dados!$R:$R,Dados!$A:$A,$A263,Dados!$S:$S,$F263))</f>
        <v>984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7.84</v>
      </c>
      <c r="M263" s="30">
        <f>IFERROR(INDEX(Parâmetros!$E$6:$E$11,MATCH($K263,Parâmetros!$A$6:$A$11,0)),"")</f>
        <v>8.8000000000000007</v>
      </c>
      <c r="N263" s="33">
        <f t="shared" si="43"/>
        <v>0.89090909090909087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44"/>
        <v>Sim</v>
      </c>
      <c r="R263" s="32" t="str">
        <f t="shared" si="45"/>
        <v>Sim</v>
      </c>
      <c r="S263" s="30">
        <f t="shared" si="46"/>
        <v>0</v>
      </c>
      <c r="T263" s="32" t="str">
        <f>IF($Q263&lt;&gt;"Sim","",IF($N263&gt;Parâmetros!$E$15,"Sim","Não"))</f>
        <v>Não</v>
      </c>
      <c r="U263" s="17" t="str">
        <f t="shared" si="47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'[Apontamento_Mes_Setembro Atualizado.xlsx]Base Diária'!$V$221folga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$148,$AB263),"")="",IF($L263&gt;0,1,0),IF(IFERROR(INDEX(Cadastro!$F$5:$F$148,$AB263),"")&lt;=IFERROR(INDEX(Parâmetros!$B$39:$B$48,MATCH($E263,Parâmetros!$A$39:$A$48,0)),99),IFERROR(INDEX(Cadastro!$F$5:$F$148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$148,$AB263),"")="",0,IF(IFERROR(INDEX(Cadastro!$F$5:$F$148,$AB263),"")&gt;IFERROR(INDEX(Parâmetros!$B$39:$B$48,MATCH($E263,Parâmetros!$A$39:$A$48,0)),99),IFERROR(INDEX(Cadastro!$F$5:$F$148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registro"),IF(AND($AB263&lt;&gt;$AB262,IFERROR(INDEX(Cadastro!$F$5:$F$148,$AB263),"")=""),"Indeterminado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IFERROR(MATCH($A263&amp;"|"&amp;TEXT(_xlfn.MAXIFS(Cadastro!$E$5:$E$148,Cadastro!$A$5:$A$148,$A263,Cadastro!$E$5:$E$148,"&lt;="&amp;$F263),"yyyymmdd"),Cadastro!$I$5:$I$148,0),"")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53726</v>
      </c>
      <c r="B264" s="17" t="s">
        <v>164</v>
      </c>
      <c r="C264" s="17" t="str">
        <f>IFERROR(INDEX(Cadastro!$C$5:$C$148,$AB264),"NÃO INFORMADO")</f>
        <v>PED</v>
      </c>
      <c r="D264" s="17" t="str">
        <f>IFERROR(INDEX(Cadastro!$D$5:$D$148,$AB264),"")</f>
        <v>6x1</v>
      </c>
      <c r="E264" s="17" t="str">
        <f>IFERROR(INDEX(Cadastro!$G$5:$G$148,$AB264),"")</f>
        <v>6x1</v>
      </c>
      <c r="F264" s="29">
        <v>46275</v>
      </c>
      <c r="G264" s="32" t="str">
        <f t="shared" si="42"/>
        <v>qui</v>
      </c>
      <c r="H264" s="31">
        <f>IF($L264=0,"",_xlfn.MINIFS(Dados!$Q:$Q,Dados!$A:$A,$A264,Dados!$S:$S,$F264))</f>
        <v>436</v>
      </c>
      <c r="I264" s="31">
        <f>IF($H264="","",_xlfn.MAXIFS(Dados!$R:$R,Dados!$A:$A,$A264,Dados!$S:$S,$F264))</f>
        <v>994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</v>
      </c>
      <c r="L264" s="30">
        <f>SUMIFS(Dados!$E:$E,Dados!$A:$A,$A264,Dados!$S:$S,$F264)</f>
        <v>8.2100000000000009</v>
      </c>
      <c r="M264" s="30">
        <f>IFERROR(INDEX(Parâmetros!$E$6:$E$11,MATCH($K264,Parâmetros!$A$6:$A$11,0)),"")</f>
        <v>8.8000000000000007</v>
      </c>
      <c r="N264" s="33">
        <f t="shared" si="43"/>
        <v>0.93295454545454548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44"/>
        <v>Sim</v>
      </c>
      <c r="R264" s="32" t="str">
        <f t="shared" si="45"/>
        <v>Sim</v>
      </c>
      <c r="S264" s="30">
        <f t="shared" si="46"/>
        <v>0</v>
      </c>
      <c r="T264" s="32" t="str">
        <f>IF($Q264&lt;&gt;"Sim","",IF($N264&gt;Parâmetros!$E$15,"Sim","Não"))</f>
        <v>Não</v>
      </c>
      <c r="U264" s="17" t="str">
        <f t="shared" si="47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'[Apontamento_Mes_Setembro Atualizado.xlsx]Base Diária'!$V$221folga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fixa do 6x1</v>
      </c>
      <c r="W264" s="34" t="str">
        <f>IF(OR(OR($D264="6x1",$D264="FF 6x1"),$D264="5x2"),"",IF($AB264&lt;&gt;$AB263,IF(IFERROR(INDEX(Cadastro!$F$5:$F$148,$AB264),"")="",IF($L264&gt;0,1,0),IF(IFERROR(INDEX(Cadastro!$F$5:$F$148,$AB264),"")&lt;=IFERROR(INDEX(Parâmetros!$B$39:$B$48,MATCH($E264,Parâmetros!$A$39:$A$48,0)),99),IFERROR(INDEX(Cadastro!$F$5:$F$148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$148,$AB264),"")="",0,IF(IFERROR(INDEX(Cadastro!$F$5:$F$148,$AB264),"")&gt;IFERROR(INDEX(Parâmetros!$B$39:$B$48,MATCH($E264,Parâmetros!$A$39:$A$48,0)),99),IFERROR(INDEX(Cadastro!$F$5:$F$148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registro"),IF(AND($AB264&lt;&gt;$AB263,IFERROR(INDEX(Cadastro!$F$5:$F$148,$AB264),"")=""),"Indeterminado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IFERROR(MATCH($A264&amp;"|"&amp;TEXT(_xlfn.MAXIFS(Cadastro!$E$5:$E$148,Cadastro!$A$5:$A$148,$A264,Cadastro!$E$5:$E$148,"&lt;="&amp;$F264),"yyyymmdd"),Cadastro!$I$5:$I$148,0),"")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53726</v>
      </c>
      <c r="B265" s="17" t="s">
        <v>164</v>
      </c>
      <c r="C265" s="17" t="str">
        <f>IFERROR(INDEX(Cadastro!$C$5:$C$148,$AB265),"NÃO INFORMADO")</f>
        <v>PED</v>
      </c>
      <c r="D265" s="17" t="str">
        <f>IFERROR(INDEX(Cadastro!$D$5:$D$148,$AB265),"")</f>
        <v>6x1</v>
      </c>
      <c r="E265" s="17" t="str">
        <f>IFERROR(INDEX(Cadastro!$G$5:$G$148,$AB265),"")</f>
        <v>6x1</v>
      </c>
      <c r="F265" s="29">
        <v>46276</v>
      </c>
      <c r="G265" s="32" t="str">
        <f t="shared" si="42"/>
        <v>sex</v>
      </c>
      <c r="H265" s="31">
        <f>IF($L265=0,"",_xlfn.MINIFS(Dados!$Q:$Q,Dados!$A:$A,$A265,Dados!$S:$S,$F265))</f>
        <v>442</v>
      </c>
      <c r="I265" s="31">
        <f>IF($H265="","",_xlfn.MAXIFS(Dados!$R:$R,Dados!$A:$A,$A265,Dados!$S:$S,$F265))</f>
        <v>985</v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>6x1</v>
      </c>
      <c r="L265" s="30">
        <f>SUMIFS(Dados!$E:$E,Dados!$A:$A,$A265,Dados!$S:$S,$F265)</f>
        <v>7.9399999999999995</v>
      </c>
      <c r="M265" s="30">
        <f>IFERROR(INDEX(Parâmetros!$E$6:$E$11,MATCH($K265,Parâmetros!$A$6:$A$11,0)),"")</f>
        <v>8.8000000000000007</v>
      </c>
      <c r="N265" s="33">
        <f t="shared" si="43"/>
        <v>0.90227272727272712</v>
      </c>
      <c r="O265" s="33">
        <f>Parâmetros!$E$13</f>
        <v>0.8</v>
      </c>
      <c r="P265" s="32" t="str">
        <f>IF(OR($M265="",$F265&gt;Parâmetros!$E$14),"Não","Sim")</f>
        <v>Sim</v>
      </c>
      <c r="Q265" s="32" t="str">
        <f t="shared" si="44"/>
        <v>Sim</v>
      </c>
      <c r="R265" s="32" t="str">
        <f t="shared" si="45"/>
        <v>Sim</v>
      </c>
      <c r="S265" s="30">
        <f t="shared" si="46"/>
        <v>0</v>
      </c>
      <c r="T265" s="32" t="str">
        <f>IF($Q265&lt;&gt;"Sim","",IF($N265&gt;Parâmetros!$E$15,"Sim","Não"))</f>
        <v>Não</v>
      </c>
      <c r="U265" s="17" t="str">
        <f t="shared" si="47"/>
        <v>Na meta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'[Apontamento_Mes_Setembro Atualizado.xlsx]Base Diária'!$V$221folga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Jornada fixa do 6x1</v>
      </c>
      <c r="W265" s="34" t="str">
        <f>IF(OR(OR($D265="6x1",$D265="FF 6x1"),$D265="5x2"),"",IF($AB265&lt;&gt;$AB264,IF(IFERROR(INDEX(Cadastro!$F$5:$F$148,$AB265),"")="",IF($L265&gt;0,1,0),IF(IFERROR(INDEX(Cadastro!$F$5:$F$148,$AB265),"")&lt;=IFERROR(INDEX(Parâmetros!$B$39:$B$48,MATCH($E265,Parâmetros!$A$39:$A$48,0)),99),IFERROR(INDEX(Cadastro!$F$5:$F$148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$148,$AB265),"")="",0,IF(IFERROR(INDEX(Cadastro!$F$5:$F$148,$AB265),"")&gt;IFERROR(INDEX(Parâmetros!$B$39:$B$48,MATCH($E265,Parâmetros!$A$39:$A$48,0)),99),IFERROR(INDEX(Cadastro!$F$5:$F$148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registro"),IF(AND($AB265&lt;&gt;$AB264,IFERROR(INDEX(Cadastro!$F$5:$F$148,$AB265),"")=""),"Indeterminado (início da série)",IF($X265&gt;0,"Folga","Falta de registro"))))))))</f>
        <v>Trabalhado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IFERROR(MATCH($A265&amp;"|"&amp;TEXT(_xlfn.MAXIFS(Cadastro!$E$5:$E$148,Cadastro!$A$5:$A$148,$A265,Cadastro!$E$5:$E$148,"&lt;="&amp;$F265),"yyyymmdd"),Cadastro!$I$5:$I$148,0),"")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53726</v>
      </c>
      <c r="B266" s="17" t="s">
        <v>164</v>
      </c>
      <c r="C266" s="17" t="str">
        <f>IFERROR(INDEX(Cadastro!$C$5:$C$148,$AB266),"NÃO INFORMADO")</f>
        <v>PED</v>
      </c>
      <c r="D266" s="17" t="str">
        <f>IFERROR(INDEX(Cadastro!$D$5:$D$148,$AB266),"")</f>
        <v>6x1</v>
      </c>
      <c r="E266" s="17" t="str">
        <f>IFERROR(INDEX(Cadastro!$G$5:$G$148,$AB266),"")</f>
        <v>6x1</v>
      </c>
      <c r="F266" s="29">
        <v>46277</v>
      </c>
      <c r="G266" s="32" t="str">
        <f t="shared" si="42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/>
      </c>
      <c r="L266" s="30">
        <f>SUMIFS(Dados!$E:$E,Dados!$A:$A,$A266,Dados!$S:$S,$F266)</f>
        <v>0</v>
      </c>
      <c r="M266" s="30" t="str">
        <f>IFERROR(INDEX(Parâmetros!$E$6:$E$11,MATCH($K266,Parâmetros!$A$6:$A$11,0)),"")</f>
        <v/>
      </c>
      <c r="N266" s="33" t="str">
        <f t="shared" si="43"/>
        <v/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44"/>
        <v/>
      </c>
      <c r="R266" s="32" t="str">
        <f t="shared" si="45"/>
        <v/>
      </c>
      <c r="S266" s="30" t="str">
        <f t="shared" si="46"/>
        <v/>
      </c>
      <c r="T266" s="32" t="str">
        <f>IF($Q266&lt;&gt;"Sim","",IF($N266&gt;Parâmetros!$E$15,"Sim","Não"))</f>
        <v/>
      </c>
      <c r="U266" s="17" t="str">
        <f t="shared" si="47"/>
        <v>Folga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'[Apontamento_Mes_Setembro Atualizado.xlsx]Base Diária'!$V$221folga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Folga de fim de semana · sem apontamento no sábado nem no domingo</v>
      </c>
      <c r="W266" s="34" t="str">
        <f>IF(OR(OR($D266="6x1",$D266="FF 6x1"),$D266="5x2"),"",IF($AB266&lt;&gt;$AB265,IF(IFERROR(INDEX(Cadastro!$F$5:$F$148,$AB266),"")="",IF($L266&gt;0,1,0),IF(IFERROR(INDEX(Cadastro!$F$5:$F$148,$AB266),"")&lt;=IFERROR(INDEX(Parâmetros!$B$39:$B$48,MATCH($E266,Parâmetros!$A$39:$A$48,0)),99),IFERROR(INDEX(Cadastro!$F$5:$F$148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$148,$AB266),"")="",0,IF(IFERROR(INDEX(Cadastro!$F$5:$F$148,$AB266),"")&gt;IFERROR(INDEX(Parâmetros!$B$39:$B$48,MATCH($E266,Parâmetros!$A$39:$A$48,0)),99),IFERROR(INDEX(Cadastro!$F$5:$F$148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registro"),IF(AND($AB266&lt;&gt;$AB265,IFERROR(INDEX(Cadastro!$F$5:$F$148,$AB266),"")=""),"Indeterminado (início da série)",IF($X266&gt;0,"Folga","Falta de registro"))))))))</f>
        <v>Folga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IFERROR(MATCH($A266&amp;"|"&amp;TEXT(_xlfn.MAXIFS(Cadastro!$E$5:$E$148,Cadastro!$A$5:$A$148,$A266,Cadastro!$E$5:$E$148,"&lt;="&amp;$F266),"yyyymmdd"),Cadastro!$I$5:$I$148,0),"")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53726</v>
      </c>
      <c r="B267" s="17" t="s">
        <v>164</v>
      </c>
      <c r="C267" s="17" t="str">
        <f>IFERROR(INDEX(Cadastro!$C$5:$C$148,$AB267),"NÃO INFORMADO")</f>
        <v>PED</v>
      </c>
      <c r="D267" s="17" t="str">
        <f>IFERROR(INDEX(Cadastro!$D$5:$D$148,$AB267),"")</f>
        <v>6x1</v>
      </c>
      <c r="E267" s="17" t="str">
        <f>IFERROR(INDEX(Cadastro!$G$5:$G$148,$AB267),"")</f>
        <v>6x1</v>
      </c>
      <c r="F267" s="29">
        <v>46278</v>
      </c>
      <c r="G267" s="32" t="str">
        <f t="shared" si="42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/>
      </c>
      <c r="L267" s="30">
        <f>SUMIFS(Dados!$E:$E,Dados!$A:$A,$A267,Dados!$S:$S,$F267)</f>
        <v>0</v>
      </c>
      <c r="M267" s="30" t="str">
        <f>IFERROR(INDEX(Parâmetros!$E$6:$E$11,MATCH($K267,Parâmetros!$A$6:$A$11,0)),"")</f>
        <v/>
      </c>
      <c r="N267" s="33" t="str">
        <f t="shared" si="43"/>
        <v/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44"/>
        <v/>
      </c>
      <c r="R267" s="32" t="str">
        <f t="shared" si="45"/>
        <v/>
      </c>
      <c r="S267" s="30" t="str">
        <f t="shared" si="46"/>
        <v/>
      </c>
      <c r="T267" s="32" t="str">
        <f>IF($Q267&lt;&gt;"Sim","",IF($N267&gt;Parâmetros!$E$15,"Sim","Não"))</f>
        <v/>
      </c>
      <c r="U267" s="17" t="str">
        <f t="shared" si="47"/>
        <v>Folga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'[Apontamento_Mes_Setembro Atualizado.xlsx]Base Diária'!$V$221folga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Folga de fim de semana · sem apontamento no sábado nem no domingo</v>
      </c>
      <c r="W267" s="34" t="str">
        <f>IF(OR(OR($D267="6x1",$D267="FF 6x1"),$D267="5x2"),"",IF($AB267&lt;&gt;$AB266,IF(IFERROR(INDEX(Cadastro!$F$5:$F$148,$AB267),"")="",IF($L267&gt;0,1,0),IF(IFERROR(INDEX(Cadastro!$F$5:$F$148,$AB267),"")&lt;=IFERROR(INDEX(Parâmetros!$B$39:$B$48,MATCH($E267,Parâmetros!$A$39:$A$48,0)),99),IFERROR(INDEX(Cadastro!$F$5:$F$148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$148,$AB267),"")="",0,IF(IFERROR(INDEX(Cadastro!$F$5:$F$148,$AB267),"")&gt;IFERROR(INDEX(Parâmetros!$B$39:$B$48,MATCH($E267,Parâmetros!$A$39:$A$48,0)),99),IFERROR(INDEX(Cadastro!$F$5:$F$148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registro"),IF(AND($AB267&lt;&gt;$AB266,IFERROR(INDEX(Cadastro!$F$5:$F$148,$AB267),"")=""),"Indeterminado (início da série)",IF($X267&gt;0,"Folga","Falta de registro"))))))))</f>
        <v>Folga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IFERROR(MATCH($A267&amp;"|"&amp;TEXT(_xlfn.MAXIFS(Cadastro!$E$5:$E$148,Cadastro!$A$5:$A$148,$A267,Cadastro!$E$5:$E$148,"&lt;="&amp;$F267),"yyyymmdd"),Cadastro!$I$5:$I$148,0),"")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53726</v>
      </c>
      <c r="B268" s="17" t="s">
        <v>164</v>
      </c>
      <c r="C268" s="17" t="str">
        <f>IFERROR(INDEX(Cadastro!$C$5:$C$148,$AB268),"NÃO INFORMADO")</f>
        <v>PED</v>
      </c>
      <c r="D268" s="17" t="str">
        <f>IFERROR(INDEX(Cadastro!$D$5:$D$148,$AB268),"")</f>
        <v>6x1</v>
      </c>
      <c r="E268" s="17" t="str">
        <f>IFERROR(INDEX(Cadastro!$G$5:$G$148,$AB268),"")</f>
        <v>6x1</v>
      </c>
      <c r="F268" s="29">
        <v>46279</v>
      </c>
      <c r="G268" s="32" t="str">
        <f t="shared" si="42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0</v>
      </c>
      <c r="M268" s="30">
        <f>IFERROR(INDEX(Parâmetros!$E$6:$E$11,MATCH($K268,Parâmetros!$A$6:$A$11,0)),"")</f>
        <v>8.8000000000000007</v>
      </c>
      <c r="N268" s="33">
        <f t="shared" si="43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44"/>
        <v/>
      </c>
      <c r="R268" s="32" t="str">
        <f t="shared" si="45"/>
        <v/>
      </c>
      <c r="S268" s="30" t="str">
        <f t="shared" si="46"/>
        <v/>
      </c>
      <c r="T268" s="32" t="str">
        <f>IF($Q268&lt;&gt;"Sim","",IF($N268&gt;Parâmetros!$E$15,"Sim","Não"))</f>
        <v/>
      </c>
      <c r="U268" s="17" t="str">
        <f t="shared" si="47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'[Apontamento_Mes_Setembro Atualizado.xlsx]Base Diária'!$V$221folga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útil da escala 6x1</v>
      </c>
      <c r="W268" s="34" t="str">
        <f>IF(OR(OR($D268="6x1",$D268="FF 6x1"),$D268="5x2"),"",IF($AB268&lt;&gt;$AB267,IF(IFERROR(INDEX(Cadastro!$F$5:$F$148,$AB268),"")="",IF($L268&gt;0,1,0),IF(IFERROR(INDEX(Cadastro!$F$5:$F$148,$AB268),"")&lt;=IFERROR(INDEX(Parâmetros!$B$39:$B$48,MATCH($E268,Parâmetros!$A$39:$A$48,0)),99),IFERROR(INDEX(Cadastro!$F$5:$F$148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$148,$AB268),"")="",0,IF(IFERROR(INDEX(Cadastro!$F$5:$F$148,$AB268),"")&gt;IFERROR(INDEX(Parâmetros!$B$39:$B$48,MATCH($E268,Parâmetros!$A$39:$A$48,0)),99),IFERROR(INDEX(Cadastro!$F$5:$F$148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registro"),IF(AND($AB268&lt;&gt;$AB267,IFERROR(INDEX(Cadastro!$F$5:$F$148,$AB268),"")=""),"Indeterminado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IFERROR(MATCH($A268&amp;"|"&amp;TEXT(_xlfn.MAXIFS(Cadastro!$E$5:$E$148,Cadastro!$A$5:$A$148,$A268,Cadastro!$E$5:$E$148,"&lt;="&amp;$F268),"yyyymmdd"),Cadastro!$I$5:$I$148,0),"")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53726</v>
      </c>
      <c r="B269" s="17" t="s">
        <v>164</v>
      </c>
      <c r="C269" s="17" t="str">
        <f>IFERROR(INDEX(Cadastro!$C$5:$C$148,$AB269),"NÃO INFORMADO")</f>
        <v>PED</v>
      </c>
      <c r="D269" s="17" t="str">
        <f>IFERROR(INDEX(Cadastro!$D$5:$D$148,$AB269),"")</f>
        <v>6x1</v>
      </c>
      <c r="E269" s="17" t="str">
        <f>IFERROR(INDEX(Cadastro!$G$5:$G$148,$AB269),"")</f>
        <v>6x1</v>
      </c>
      <c r="F269" s="29">
        <v>46280</v>
      </c>
      <c r="G269" s="32" t="str">
        <f t="shared" si="42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0</v>
      </c>
      <c r="M269" s="30">
        <f>IFERROR(INDEX(Parâmetros!$E$6:$E$11,MATCH($K269,Parâmetros!$A$6:$A$11,0)),"")</f>
        <v>8.8000000000000007</v>
      </c>
      <c r="N269" s="33">
        <f t="shared" si="43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44"/>
        <v/>
      </c>
      <c r="R269" s="32" t="str">
        <f t="shared" si="45"/>
        <v/>
      </c>
      <c r="S269" s="30" t="str">
        <f t="shared" si="46"/>
        <v/>
      </c>
      <c r="T269" s="32" t="str">
        <f>IF($Q269&lt;&gt;"Sim","",IF($N269&gt;Parâmetros!$E$15,"Sim","Não"))</f>
        <v/>
      </c>
      <c r="U269" s="17" t="str">
        <f t="shared" si="47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'[Apontamento_Mes_Setembro Atualizado.xlsx]Base Diária'!$V$221folga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útil da escala 6x1</v>
      </c>
      <c r="W269" s="34" t="str">
        <f>IF(OR(OR($D269="6x1",$D269="FF 6x1"),$D269="5x2"),"",IF($AB269&lt;&gt;$AB268,IF(IFERROR(INDEX(Cadastro!$F$5:$F$148,$AB269),"")="",IF($L269&gt;0,1,0),IF(IFERROR(INDEX(Cadastro!$F$5:$F$148,$AB269),"")&lt;=IFERROR(INDEX(Parâmetros!$B$39:$B$48,MATCH($E269,Parâmetros!$A$39:$A$48,0)),99),IFERROR(INDEX(Cadastro!$F$5:$F$148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$148,$AB269),"")="",0,IF(IFERROR(INDEX(Cadastro!$F$5:$F$148,$AB269),"")&gt;IFERROR(INDEX(Parâmetros!$B$39:$B$48,MATCH($E269,Parâmetros!$A$39:$A$48,0)),99),IFERROR(INDEX(Cadastro!$F$5:$F$148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registro"),IF(AND($AB269&lt;&gt;$AB268,IFERROR(INDEX(Cadastro!$F$5:$F$148,$AB269),"")=""),"Indeterminado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IFERROR(MATCH($A269&amp;"|"&amp;TEXT(_xlfn.MAXIFS(Cadastro!$E$5:$E$148,Cadastro!$A$5:$A$148,$A269,Cadastro!$E$5:$E$148,"&lt;="&amp;$F269),"yyyymmdd"),Cadastro!$I$5:$I$148,0),"")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53726</v>
      </c>
      <c r="B270" s="17" t="s">
        <v>164</v>
      </c>
      <c r="C270" s="17" t="str">
        <f>IFERROR(INDEX(Cadastro!$C$5:$C$148,$AB270),"NÃO INFORMADO")</f>
        <v>PED</v>
      </c>
      <c r="D270" s="17" t="str">
        <f>IFERROR(INDEX(Cadastro!$D$5:$D$148,$AB270),"")</f>
        <v>6x1</v>
      </c>
      <c r="E270" s="17" t="str">
        <f>IFERROR(INDEX(Cadastro!$G$5:$G$148,$AB270),"")</f>
        <v>6x1</v>
      </c>
      <c r="F270" s="29">
        <v>46281</v>
      </c>
      <c r="G270" s="32" t="str">
        <f t="shared" si="42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0</v>
      </c>
      <c r="M270" s="30">
        <f>IFERROR(INDEX(Parâmetros!$E$6:$E$11,MATCH($K270,Parâmetros!$A$6:$A$11,0)),"")</f>
        <v>8.8000000000000007</v>
      </c>
      <c r="N270" s="33">
        <f t="shared" si="43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44"/>
        <v/>
      </c>
      <c r="R270" s="32" t="str">
        <f t="shared" si="45"/>
        <v/>
      </c>
      <c r="S270" s="30" t="str">
        <f t="shared" si="46"/>
        <v/>
      </c>
      <c r="T270" s="32" t="str">
        <f>IF($Q270&lt;&gt;"Sim","",IF($N270&gt;Parâmetros!$E$15,"Sim","Não"))</f>
        <v/>
      </c>
      <c r="U270" s="17" t="str">
        <f t="shared" si="47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'[Apontamento_Mes_Setembro Atualizado.xlsx]Base Diária'!$V$221folga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útil da escala 6x1</v>
      </c>
      <c r="W270" s="34" t="str">
        <f>IF(OR(OR($D270="6x1",$D270="FF 6x1"),$D270="5x2"),"",IF($AB270&lt;&gt;$AB269,IF(IFERROR(INDEX(Cadastro!$F$5:$F$148,$AB270),"")="",IF($L270&gt;0,1,0),IF(IFERROR(INDEX(Cadastro!$F$5:$F$148,$AB270),"")&lt;=IFERROR(INDEX(Parâmetros!$B$39:$B$48,MATCH($E270,Parâmetros!$A$39:$A$48,0)),99),IFERROR(INDEX(Cadastro!$F$5:$F$148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$148,$AB270),"")="",0,IF(IFERROR(INDEX(Cadastro!$F$5:$F$148,$AB270),"")&gt;IFERROR(INDEX(Parâmetros!$B$39:$B$48,MATCH($E270,Parâmetros!$A$39:$A$48,0)),99),IFERROR(INDEX(Cadastro!$F$5:$F$148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registro"),IF(AND($AB270&lt;&gt;$AB269,IFERROR(INDEX(Cadastro!$F$5:$F$148,$AB270),"")=""),"Indeterminado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IFERROR(MATCH($A270&amp;"|"&amp;TEXT(_xlfn.MAXIFS(Cadastro!$E$5:$E$148,Cadastro!$A$5:$A$148,$A270,Cadastro!$E$5:$E$148,"&lt;="&amp;$F270),"yyyymmdd"),Cadastro!$I$5:$I$148,0),"")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53726</v>
      </c>
      <c r="B271" s="17" t="s">
        <v>164</v>
      </c>
      <c r="C271" s="17" t="str">
        <f>IFERROR(INDEX(Cadastro!$C$5:$C$148,$AB271),"NÃO INFORMADO")</f>
        <v>PED</v>
      </c>
      <c r="D271" s="17" t="str">
        <f>IFERROR(INDEX(Cadastro!$D$5:$D$148,$AB271),"")</f>
        <v>6x1</v>
      </c>
      <c r="E271" s="17" t="str">
        <f>IFERROR(INDEX(Cadastro!$G$5:$G$148,$AB271),"")</f>
        <v>6x1</v>
      </c>
      <c r="F271" s="29">
        <v>46282</v>
      </c>
      <c r="G271" s="32" t="str">
        <f t="shared" si="42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>6x1</v>
      </c>
      <c r="L271" s="30">
        <f>SUMIFS(Dados!$E:$E,Dados!$A:$A,$A271,Dados!$S:$S,$F271)</f>
        <v>0</v>
      </c>
      <c r="M271" s="30">
        <f>IFERROR(INDEX(Parâmetros!$E$6:$E$11,MATCH($K271,Parâmetros!$A$6:$A$11,0)),"")</f>
        <v>8.8000000000000007</v>
      </c>
      <c r="N271" s="33">
        <f t="shared" si="43"/>
        <v>0</v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44"/>
        <v/>
      </c>
      <c r="R271" s="32" t="str">
        <f t="shared" si="45"/>
        <v/>
      </c>
      <c r="S271" s="30" t="str">
        <f t="shared" si="46"/>
        <v/>
      </c>
      <c r="T271" s="32" t="str">
        <f>IF($Q271&lt;&gt;"Sim","",IF($N271&gt;Parâmetros!$E$15,"Sim","Não"))</f>
        <v/>
      </c>
      <c r="U271" s="17" t="str">
        <f t="shared" si="47"/>
        <v>Fora da apuração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'[Apontamento_Mes_Setembro Atualizado.xlsx]Base Diária'!$V$221folga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FALTA DE REGISTRO · dia útil da escala 6x1</v>
      </c>
      <c r="W271" s="34" t="str">
        <f>IF(OR(OR($D271="6x1",$D271="FF 6x1"),$D271="5x2"),"",IF($AB271&lt;&gt;$AB270,IF(IFERROR(INDEX(Cadastro!$F$5:$F$148,$AB271),"")="",IF($L271&gt;0,1,0),IF(IFERROR(INDEX(Cadastro!$F$5:$F$148,$AB271),"")&lt;=IFERROR(INDEX(Parâmetros!$B$39:$B$48,MATCH($E271,Parâmetros!$A$39:$A$48,0)),99),IFERROR(INDEX(Cadastro!$F$5:$F$148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$148,$AB271),"")="",0,IF(IFERROR(INDEX(Cadastro!$F$5:$F$148,$AB271),"")&gt;IFERROR(INDEX(Parâmetros!$B$39:$B$48,MATCH($E271,Parâmetros!$A$39:$A$48,0)),99),IFERROR(INDEX(Cadastro!$F$5:$F$148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registro"),IF(AND($AB271&lt;&gt;$AB270,IFERROR(INDEX(Cadastro!$F$5:$F$148,$AB271),"")=""),"Indeterminado (início da série)",IF($X271&gt;0,"Folga","Falta de registro"))))))))</f>
        <v>Falta de registro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IFERROR(MATCH($A271&amp;"|"&amp;TEXT(_xlfn.MAXIFS(Cadastro!$E$5:$E$148,Cadastro!$A$5:$A$148,$A271,Cadastro!$E$5:$E$148,"&lt;="&amp;$F271),"yyyymmdd"),Cadastro!$I$5:$I$148,0),"")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53726</v>
      </c>
      <c r="B272" s="17" t="s">
        <v>164</v>
      </c>
      <c r="C272" s="17" t="str">
        <f>IFERROR(INDEX(Cadastro!$C$5:$C$148,$AB272),"NÃO INFORMADO")</f>
        <v>PED</v>
      </c>
      <c r="D272" s="17" t="str">
        <f>IFERROR(INDEX(Cadastro!$D$5:$D$148,$AB272),"")</f>
        <v>6x1</v>
      </c>
      <c r="E272" s="17" t="str">
        <f>IFERROR(INDEX(Cadastro!$G$5:$G$148,$AB272),"")</f>
        <v>6x1</v>
      </c>
      <c r="F272" s="29">
        <v>46283</v>
      </c>
      <c r="G272" s="32" t="str">
        <f t="shared" si="42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6x1</v>
      </c>
      <c r="L272" s="30">
        <f>SUMIFS(Dados!$E:$E,Dados!$A:$A,$A272,Dados!$S:$S,$F272)</f>
        <v>0</v>
      </c>
      <c r="M272" s="30">
        <f>IFERROR(INDEX(Parâmetros!$E$6:$E$11,MATCH($K272,Parâmetros!$A$6:$A$11,0)),"")</f>
        <v>8.8000000000000007</v>
      </c>
      <c r="N272" s="33">
        <f t="shared" si="43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44"/>
        <v/>
      </c>
      <c r="R272" s="32" t="str">
        <f t="shared" si="45"/>
        <v/>
      </c>
      <c r="S272" s="30" t="str">
        <f t="shared" si="46"/>
        <v/>
      </c>
      <c r="T272" s="32" t="str">
        <f>IF($Q272&lt;&gt;"Sim","",IF($N272&gt;Parâmetros!$E$15,"Sim","Não"))</f>
        <v/>
      </c>
      <c r="U272" s="17" t="str">
        <f t="shared" si="47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'[Apontamento_Mes_Setembro Atualizado.xlsx]Base Diária'!$V$221folga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útil da escala 6x1</v>
      </c>
      <c r="W272" s="34" t="str">
        <f>IF(OR(OR($D272="6x1",$D272="FF 6x1"),$D272="5x2"),"",IF($AB272&lt;&gt;$AB271,IF(IFERROR(INDEX(Cadastro!$F$5:$F$148,$AB272),"")="",IF($L272&gt;0,1,0),IF(IFERROR(INDEX(Cadastro!$F$5:$F$148,$AB272),"")&lt;=IFERROR(INDEX(Parâmetros!$B$39:$B$48,MATCH($E272,Parâmetros!$A$39:$A$48,0)),99),IFERROR(INDEX(Cadastro!$F$5:$F$148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$148,$AB272),"")="",0,IF(IFERROR(INDEX(Cadastro!$F$5:$F$148,$AB272),"")&gt;IFERROR(INDEX(Parâmetros!$B$39:$B$48,MATCH($E272,Parâmetros!$A$39:$A$48,0)),99),IFERROR(INDEX(Cadastro!$F$5:$F$148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registro"),IF(AND($AB272&lt;&gt;$AB271,IFERROR(INDEX(Cadastro!$F$5:$F$148,$AB272),"")=""),"Indeterminado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IFERROR(MATCH($A272&amp;"|"&amp;TEXT(_xlfn.MAXIFS(Cadastro!$E$5:$E$148,Cadastro!$A$5:$A$148,$A272,Cadastro!$E$5:$E$148,"&lt;="&amp;$F272),"yyyymmdd"),Cadastro!$I$5:$I$148,0),"")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53726</v>
      </c>
      <c r="B273" s="17" t="s">
        <v>164</v>
      </c>
      <c r="C273" s="17" t="str">
        <f>IFERROR(INDEX(Cadastro!$C$5:$C$148,$AB273),"NÃO INFORMADO")</f>
        <v>PED</v>
      </c>
      <c r="D273" s="17" t="str">
        <f>IFERROR(INDEX(Cadastro!$D$5:$D$148,$AB273),"")</f>
        <v>6x1</v>
      </c>
      <c r="E273" s="17" t="str">
        <f>IFERROR(INDEX(Cadastro!$G$5:$G$148,$AB273),"")</f>
        <v>6x1</v>
      </c>
      <c r="F273" s="29">
        <v>46284</v>
      </c>
      <c r="G273" s="32" t="str">
        <f t="shared" si="42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/>
      </c>
      <c r="L273" s="30">
        <f>SUMIFS(Dados!$E:$E,Dados!$A:$A,$A273,Dados!$S:$S,$F273)</f>
        <v>0</v>
      </c>
      <c r="M273" s="30" t="str">
        <f>IFERROR(INDEX(Parâmetros!$E$6:$E$11,MATCH($K273,Parâmetros!$A$6:$A$11,0)),"")</f>
        <v/>
      </c>
      <c r="N273" s="33" t="str">
        <f t="shared" si="43"/>
        <v/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44"/>
        <v/>
      </c>
      <c r="R273" s="32" t="str">
        <f t="shared" si="45"/>
        <v/>
      </c>
      <c r="S273" s="30" t="str">
        <f t="shared" si="46"/>
        <v/>
      </c>
      <c r="T273" s="32" t="str">
        <f>IF($Q273&lt;&gt;"Sim","",IF($N273&gt;Parâmetros!$E$15,"Sim","Não"))</f>
        <v/>
      </c>
      <c r="U273" s="17" t="str">
        <f t="shared" si="47"/>
        <v>Folga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'[Apontamento_Mes_Setembro Atualizado.xlsx]Base Diária'!$V$221folga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Folga de fim de semana · sem apontamento no sábado nem no domingo</v>
      </c>
      <c r="W273" s="34" t="str">
        <f>IF(OR(OR($D273="6x1",$D273="FF 6x1"),$D273="5x2"),"",IF($AB273&lt;&gt;$AB272,IF(IFERROR(INDEX(Cadastro!$F$5:$F$148,$AB273),"")="",IF($L273&gt;0,1,0),IF(IFERROR(INDEX(Cadastro!$F$5:$F$148,$AB273),"")&lt;=IFERROR(INDEX(Parâmetros!$B$39:$B$48,MATCH($E273,Parâmetros!$A$39:$A$48,0)),99),IFERROR(INDEX(Cadastro!$F$5:$F$148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$148,$AB273),"")="",0,IF(IFERROR(INDEX(Cadastro!$F$5:$F$148,$AB273),"")&gt;IFERROR(INDEX(Parâmetros!$B$39:$B$48,MATCH($E273,Parâmetros!$A$39:$A$48,0)),99),IFERROR(INDEX(Cadastro!$F$5:$F$148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registro"),IF(AND($AB273&lt;&gt;$AB272,IFERROR(INDEX(Cadastro!$F$5:$F$148,$AB273),"")=""),"Indeterminado (início da série)",IF($X273&gt;0,"Folga","Falta de registro"))))))))</f>
        <v>Folga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IFERROR(MATCH($A273&amp;"|"&amp;TEXT(_xlfn.MAXIFS(Cadastro!$E$5:$E$148,Cadastro!$A$5:$A$148,$A273,Cadastro!$E$5:$E$148,"&lt;="&amp;$F273),"yyyymmdd"),Cadastro!$I$5:$I$148,0),"")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53726</v>
      </c>
      <c r="B274" s="17" t="s">
        <v>164</v>
      </c>
      <c r="C274" s="17" t="str">
        <f>IFERROR(INDEX(Cadastro!$C$5:$C$148,$AB274),"NÃO INFORMADO")</f>
        <v>PED</v>
      </c>
      <c r="D274" s="17" t="str">
        <f>IFERROR(INDEX(Cadastro!$D$5:$D$148,$AB274),"")</f>
        <v>6x1</v>
      </c>
      <c r="E274" s="17" t="str">
        <f>IFERROR(INDEX(Cadastro!$G$5:$G$148,$AB274),"")</f>
        <v>6x1</v>
      </c>
      <c r="F274" s="29">
        <v>46285</v>
      </c>
      <c r="G274" s="32" t="str">
        <f t="shared" si="42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/>
      </c>
      <c r="L274" s="30">
        <f>SUMIFS(Dados!$E:$E,Dados!$A:$A,$A274,Dados!$S:$S,$F274)</f>
        <v>0</v>
      </c>
      <c r="M274" s="30" t="str">
        <f>IFERROR(INDEX(Parâmetros!$E$6:$E$11,MATCH($K274,Parâmetros!$A$6:$A$11,0)),"")</f>
        <v/>
      </c>
      <c r="N274" s="33" t="str">
        <f t="shared" si="43"/>
        <v/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44"/>
        <v/>
      </c>
      <c r="R274" s="32" t="str">
        <f t="shared" si="45"/>
        <v/>
      </c>
      <c r="S274" s="30" t="str">
        <f t="shared" si="46"/>
        <v/>
      </c>
      <c r="T274" s="32" t="str">
        <f>IF($Q274&lt;&gt;"Sim","",IF($N274&gt;Parâmetros!$E$15,"Sim","Não"))</f>
        <v/>
      </c>
      <c r="U274" s="17" t="str">
        <f t="shared" si="47"/>
        <v>Folga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'[Apontamento_Mes_Setembro Atualizado.xlsx]Base Diária'!$V$221folga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Folga de fim de semana · sem apontamento no sábado nem no domingo</v>
      </c>
      <c r="W274" s="34" t="str">
        <f>IF(OR(OR($D274="6x1",$D274="FF 6x1"),$D274="5x2"),"",IF($AB274&lt;&gt;$AB273,IF(IFERROR(INDEX(Cadastro!$F$5:$F$148,$AB274),"")="",IF($L274&gt;0,1,0),IF(IFERROR(INDEX(Cadastro!$F$5:$F$148,$AB274),"")&lt;=IFERROR(INDEX(Parâmetros!$B$39:$B$48,MATCH($E274,Parâmetros!$A$39:$A$48,0)),99),IFERROR(INDEX(Cadastro!$F$5:$F$148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$148,$AB274),"")="",0,IF(IFERROR(INDEX(Cadastro!$F$5:$F$148,$AB274),"")&gt;IFERROR(INDEX(Parâmetros!$B$39:$B$48,MATCH($E274,Parâmetros!$A$39:$A$48,0)),99),IFERROR(INDEX(Cadastro!$F$5:$F$148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registro"),IF(AND($AB274&lt;&gt;$AB273,IFERROR(INDEX(Cadastro!$F$5:$F$148,$AB274),"")=""),"Indeterminado (início da série)",IF($X274&gt;0,"Folga","Falta de registro"))))))))</f>
        <v>Folga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IFERROR(MATCH($A274&amp;"|"&amp;TEXT(_xlfn.MAXIFS(Cadastro!$E$5:$E$148,Cadastro!$A$5:$A$148,$A274,Cadastro!$E$5:$E$148,"&lt;="&amp;$F274),"yyyymmdd"),Cadastro!$I$5:$I$148,0),"")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53726</v>
      </c>
      <c r="B275" s="17" t="s">
        <v>164</v>
      </c>
      <c r="C275" s="17" t="str">
        <f>IFERROR(INDEX(Cadastro!$C$5:$C$148,$AB275),"NÃO INFORMADO")</f>
        <v>PED</v>
      </c>
      <c r="D275" s="17" t="str">
        <f>IFERROR(INDEX(Cadastro!$D$5:$D$148,$AB275),"")</f>
        <v>6x1</v>
      </c>
      <c r="E275" s="17" t="str">
        <f>IFERROR(INDEX(Cadastro!$G$5:$G$148,$AB275),"")</f>
        <v>6x1</v>
      </c>
      <c r="F275" s="29">
        <v>46286</v>
      </c>
      <c r="G275" s="32" t="str">
        <f t="shared" si="42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3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44"/>
        <v/>
      </c>
      <c r="R275" s="32" t="str">
        <f t="shared" si="45"/>
        <v/>
      </c>
      <c r="S275" s="30" t="str">
        <f t="shared" si="46"/>
        <v/>
      </c>
      <c r="T275" s="32" t="str">
        <f>IF($Q275&lt;&gt;"Sim","",IF($N275&gt;Parâmetros!$E$15,"Sim","Não"))</f>
        <v/>
      </c>
      <c r="U275" s="17" t="str">
        <f t="shared" si="47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'[Apontamento_Mes_Setembro Atualizado.xlsx]Base Diária'!$V$221folga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$148,$AB275),"")="",IF($L275&gt;0,1,0),IF(IFERROR(INDEX(Cadastro!$F$5:$F$148,$AB275),"")&lt;=IFERROR(INDEX(Parâmetros!$B$39:$B$48,MATCH($E275,Parâmetros!$A$39:$A$48,0)),99),IFERROR(INDEX(Cadastro!$F$5:$F$148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$148,$AB275),"")="",0,IF(IFERROR(INDEX(Cadastro!$F$5:$F$148,$AB275),"")&gt;IFERROR(INDEX(Parâmetros!$B$39:$B$48,MATCH($E275,Parâmetros!$A$39:$A$48,0)),99),IFERROR(INDEX(Cadastro!$F$5:$F$148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registro"),IF(AND($AB275&lt;&gt;$AB274,IFERROR(INDEX(Cadastro!$F$5:$F$148,$AB275),"")=""),"Indeterminado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IFERROR(MATCH($A275&amp;"|"&amp;TEXT(_xlfn.MAXIFS(Cadastro!$E$5:$E$148,Cadastro!$A$5:$A$148,$A275,Cadastro!$E$5:$E$148,"&lt;="&amp;$F275),"yyyymmdd"),Cadastro!$I$5:$I$148,0),"")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53726</v>
      </c>
      <c r="B276" s="17" t="s">
        <v>164</v>
      </c>
      <c r="C276" s="17" t="str">
        <f>IFERROR(INDEX(Cadastro!$C$5:$C$148,$AB276),"NÃO INFORMADO")</f>
        <v>PED</v>
      </c>
      <c r="D276" s="17" t="str">
        <f>IFERROR(INDEX(Cadastro!$D$5:$D$148,$AB276),"")</f>
        <v>6x1</v>
      </c>
      <c r="E276" s="17" t="str">
        <f>IFERROR(INDEX(Cadastro!$G$5:$G$148,$AB276),"")</f>
        <v>6x1</v>
      </c>
      <c r="F276" s="29">
        <v>46287</v>
      </c>
      <c r="G276" s="32" t="str">
        <f t="shared" si="42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3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44"/>
        <v/>
      </c>
      <c r="R276" s="32" t="str">
        <f t="shared" si="45"/>
        <v/>
      </c>
      <c r="S276" s="30" t="str">
        <f t="shared" si="46"/>
        <v/>
      </c>
      <c r="T276" s="32" t="str">
        <f>IF($Q276&lt;&gt;"Sim","",IF($N276&gt;Parâmetros!$E$15,"Sim","Não"))</f>
        <v/>
      </c>
      <c r="U276" s="17" t="str">
        <f t="shared" si="47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'[Apontamento_Mes_Setembro Atualizado.xlsx]Base Diária'!$V$221folga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$148,$AB276),"")="",IF($L276&gt;0,1,0),IF(IFERROR(INDEX(Cadastro!$F$5:$F$148,$AB276),"")&lt;=IFERROR(INDEX(Parâmetros!$B$39:$B$48,MATCH($E276,Parâmetros!$A$39:$A$48,0)),99),IFERROR(INDEX(Cadastro!$F$5:$F$148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$148,$AB276),"")="",0,IF(IFERROR(INDEX(Cadastro!$F$5:$F$148,$AB276),"")&gt;IFERROR(INDEX(Parâmetros!$B$39:$B$48,MATCH($E276,Parâmetros!$A$39:$A$48,0)),99),IFERROR(INDEX(Cadastro!$F$5:$F$148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registro"),IF(AND($AB276&lt;&gt;$AB275,IFERROR(INDEX(Cadastro!$F$5:$F$148,$AB276),"")=""),"Indeterminado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IFERROR(MATCH($A276&amp;"|"&amp;TEXT(_xlfn.MAXIFS(Cadastro!$E$5:$E$148,Cadastro!$A$5:$A$148,$A276,Cadastro!$E$5:$E$148,"&lt;="&amp;$F276),"yyyymmdd"),Cadastro!$I$5:$I$148,0),"")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53726</v>
      </c>
      <c r="B277" s="17" t="s">
        <v>164</v>
      </c>
      <c r="C277" s="17" t="str">
        <f>IFERROR(INDEX(Cadastro!$C$5:$C$148,$AB277),"NÃO INFORMADO")</f>
        <v>PED</v>
      </c>
      <c r="D277" s="17" t="str">
        <f>IFERROR(INDEX(Cadastro!$D$5:$D$148,$AB277),"")</f>
        <v>6x1</v>
      </c>
      <c r="E277" s="17" t="str">
        <f>IFERROR(INDEX(Cadastro!$G$5:$G$148,$AB277),"")</f>
        <v>6x1</v>
      </c>
      <c r="F277" s="29">
        <v>46288</v>
      </c>
      <c r="G277" s="32" t="str">
        <f t="shared" si="42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3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44"/>
        <v/>
      </c>
      <c r="R277" s="32" t="str">
        <f t="shared" si="45"/>
        <v/>
      </c>
      <c r="S277" s="30" t="str">
        <f t="shared" si="46"/>
        <v/>
      </c>
      <c r="T277" s="32" t="str">
        <f>IF($Q277&lt;&gt;"Sim","",IF($N277&gt;Parâmetros!$E$15,"Sim","Não"))</f>
        <v/>
      </c>
      <c r="U277" s="17" t="str">
        <f t="shared" si="47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'[Apontamento_Mes_Setembro Atualizado.xlsx]Base Diária'!$V$221folga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$148,$AB277),"")="",IF($L277&gt;0,1,0),IF(IFERROR(INDEX(Cadastro!$F$5:$F$148,$AB277),"")&lt;=IFERROR(INDEX(Parâmetros!$B$39:$B$48,MATCH($E277,Parâmetros!$A$39:$A$48,0)),99),IFERROR(INDEX(Cadastro!$F$5:$F$148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$148,$AB277),"")="",0,IF(IFERROR(INDEX(Cadastro!$F$5:$F$148,$AB277),"")&gt;IFERROR(INDEX(Parâmetros!$B$39:$B$48,MATCH($E277,Parâmetros!$A$39:$A$48,0)),99),IFERROR(INDEX(Cadastro!$F$5:$F$148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registro"),IF(AND($AB277&lt;&gt;$AB276,IFERROR(INDEX(Cadastro!$F$5:$F$148,$AB277),"")=""),"Indeterminado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IFERROR(MATCH($A277&amp;"|"&amp;TEXT(_xlfn.MAXIFS(Cadastro!$E$5:$E$148,Cadastro!$A$5:$A$148,$A277,Cadastro!$E$5:$E$148,"&lt;="&amp;$F277),"yyyymmdd"),Cadastro!$I$5:$I$148,0),"")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53726</v>
      </c>
      <c r="B278" s="17" t="s">
        <v>164</v>
      </c>
      <c r="C278" s="17" t="str">
        <f>IFERROR(INDEX(Cadastro!$C$5:$C$148,$AB278),"NÃO INFORMADO")</f>
        <v>PED</v>
      </c>
      <c r="D278" s="17" t="str">
        <f>IFERROR(INDEX(Cadastro!$D$5:$D$148,$AB278),"")</f>
        <v>6x1</v>
      </c>
      <c r="E278" s="17" t="str">
        <f>IFERROR(INDEX(Cadastro!$G$5:$G$148,$AB278),"")</f>
        <v>6x1</v>
      </c>
      <c r="F278" s="29">
        <v>46289</v>
      </c>
      <c r="G278" s="32" t="str">
        <f t="shared" si="42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6x1</v>
      </c>
      <c r="L278" s="30">
        <f>SUMIFS(Dados!$E:$E,Dados!$A:$A,$A278,Dados!$S:$S,$F278)</f>
        <v>0</v>
      </c>
      <c r="M278" s="30">
        <f>IFERROR(INDEX(Parâmetros!$E$6:$E$11,MATCH($K278,Parâmetros!$A$6:$A$11,0)),"")</f>
        <v>8.8000000000000007</v>
      </c>
      <c r="N278" s="33">
        <f t="shared" si="43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44"/>
        <v/>
      </c>
      <c r="R278" s="32" t="str">
        <f t="shared" si="45"/>
        <v/>
      </c>
      <c r="S278" s="30" t="str">
        <f t="shared" si="46"/>
        <v/>
      </c>
      <c r="T278" s="32" t="str">
        <f>IF($Q278&lt;&gt;"Sim","",IF($N278&gt;Parâmetros!$E$15,"Sim","Não"))</f>
        <v/>
      </c>
      <c r="U278" s="17" t="str">
        <f t="shared" si="47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'[Apontamento_Mes_Setembro Atualizado.xlsx]Base Diária'!$V$221folga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útil da escala 6x1</v>
      </c>
      <c r="W278" s="34" t="str">
        <f>IF(OR(OR($D278="6x1",$D278="FF 6x1"),$D278="5x2"),"",IF($AB278&lt;&gt;$AB277,IF(IFERROR(INDEX(Cadastro!$F$5:$F$148,$AB278),"")="",IF($L278&gt;0,1,0),IF(IFERROR(INDEX(Cadastro!$F$5:$F$148,$AB278),"")&lt;=IFERROR(INDEX(Parâmetros!$B$39:$B$48,MATCH($E278,Parâmetros!$A$39:$A$48,0)),99),IFERROR(INDEX(Cadastro!$F$5:$F$148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$148,$AB278),"")="",0,IF(IFERROR(INDEX(Cadastro!$F$5:$F$148,$AB278),"")&gt;IFERROR(INDEX(Parâmetros!$B$39:$B$48,MATCH($E278,Parâmetros!$A$39:$A$48,0)),99),IFERROR(INDEX(Cadastro!$F$5:$F$148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registro"),IF(AND($AB278&lt;&gt;$AB277,IFERROR(INDEX(Cadastro!$F$5:$F$148,$AB278),"")=""),"Indeterminado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IFERROR(MATCH($A278&amp;"|"&amp;TEXT(_xlfn.MAXIFS(Cadastro!$E$5:$E$148,Cadastro!$A$5:$A$148,$A278,Cadastro!$E$5:$E$148,"&lt;="&amp;$F278),"yyyymmdd"),Cadastro!$I$5:$I$148,0),"")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53726</v>
      </c>
      <c r="B279" s="17" t="s">
        <v>164</v>
      </c>
      <c r="C279" s="17" t="str">
        <f>IFERROR(INDEX(Cadastro!$C$5:$C$148,$AB279),"NÃO INFORMADO")</f>
        <v>PED</v>
      </c>
      <c r="D279" s="17" t="str">
        <f>IFERROR(INDEX(Cadastro!$D$5:$D$148,$AB279),"")</f>
        <v>6x1</v>
      </c>
      <c r="E279" s="17" t="str">
        <f>IFERROR(INDEX(Cadastro!$G$5:$G$148,$AB279),"")</f>
        <v>6x1</v>
      </c>
      <c r="F279" s="29">
        <v>46290</v>
      </c>
      <c r="G279" s="32" t="str">
        <f t="shared" si="42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6x1</v>
      </c>
      <c r="L279" s="30">
        <f>SUMIFS(Dados!$E:$E,Dados!$A:$A,$A279,Dados!$S:$S,$F279)</f>
        <v>0</v>
      </c>
      <c r="M279" s="30">
        <f>IFERROR(INDEX(Parâmetros!$E$6:$E$11,MATCH($K279,Parâmetros!$A$6:$A$11,0)),"")</f>
        <v>8.8000000000000007</v>
      </c>
      <c r="N279" s="33">
        <f t="shared" si="43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44"/>
        <v/>
      </c>
      <c r="R279" s="32" t="str">
        <f t="shared" si="45"/>
        <v/>
      </c>
      <c r="S279" s="30" t="str">
        <f t="shared" si="46"/>
        <v/>
      </c>
      <c r="T279" s="32" t="str">
        <f>IF($Q279&lt;&gt;"Sim","",IF($N279&gt;Parâmetros!$E$15,"Sim","Não"))</f>
        <v/>
      </c>
      <c r="U279" s="17" t="str">
        <f t="shared" si="47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'[Apontamento_Mes_Setembro Atualizado.xlsx]Base Diária'!$V$221folga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útil da escala 6x1</v>
      </c>
      <c r="W279" s="34" t="str">
        <f>IF(OR(OR($D279="6x1",$D279="FF 6x1"),$D279="5x2"),"",IF($AB279&lt;&gt;$AB278,IF(IFERROR(INDEX(Cadastro!$F$5:$F$148,$AB279),"")="",IF($L279&gt;0,1,0),IF(IFERROR(INDEX(Cadastro!$F$5:$F$148,$AB279),"")&lt;=IFERROR(INDEX(Parâmetros!$B$39:$B$48,MATCH($E279,Parâmetros!$A$39:$A$48,0)),99),IFERROR(INDEX(Cadastro!$F$5:$F$148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$148,$AB279),"")="",0,IF(IFERROR(INDEX(Cadastro!$F$5:$F$148,$AB279),"")&gt;IFERROR(INDEX(Parâmetros!$B$39:$B$48,MATCH($E279,Parâmetros!$A$39:$A$48,0)),99),IFERROR(INDEX(Cadastro!$F$5:$F$148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registro"),IF(AND($AB279&lt;&gt;$AB278,IFERROR(INDEX(Cadastro!$F$5:$F$148,$AB279),"")=""),"Indeterminado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IFERROR(MATCH($A279&amp;"|"&amp;TEXT(_xlfn.MAXIFS(Cadastro!$E$5:$E$148,Cadastro!$A$5:$A$148,$A279,Cadastro!$E$5:$E$148,"&lt;="&amp;$F279),"yyyymmdd"),Cadastro!$I$5:$I$148,0),"")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53726</v>
      </c>
      <c r="B280" s="17" t="s">
        <v>164</v>
      </c>
      <c r="C280" s="17" t="str">
        <f>IFERROR(INDEX(Cadastro!$C$5:$C$148,$AB280),"NÃO INFORMADO")</f>
        <v>PED</v>
      </c>
      <c r="D280" s="17" t="str">
        <f>IFERROR(INDEX(Cadastro!$D$5:$D$148,$AB280),"")</f>
        <v>6x1</v>
      </c>
      <c r="E280" s="17" t="str">
        <f>IFERROR(INDEX(Cadastro!$G$5:$G$148,$AB280),"")</f>
        <v>6x1</v>
      </c>
      <c r="F280" s="29">
        <v>46291</v>
      </c>
      <c r="G280" s="32" t="str">
        <f t="shared" si="42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/>
      </c>
      <c r="L280" s="30">
        <f>SUMIFS(Dados!$E:$E,Dados!$A:$A,$A280,Dados!$S:$S,$F280)</f>
        <v>0</v>
      </c>
      <c r="M280" s="30" t="str">
        <f>IFERROR(INDEX(Parâmetros!$E$6:$E$11,MATCH($K280,Parâmetros!$A$6:$A$11,0)),"")</f>
        <v/>
      </c>
      <c r="N280" s="33" t="str">
        <f t="shared" si="43"/>
        <v/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44"/>
        <v/>
      </c>
      <c r="R280" s="32" t="str">
        <f t="shared" si="45"/>
        <v/>
      </c>
      <c r="S280" s="30" t="str">
        <f t="shared" si="46"/>
        <v/>
      </c>
      <c r="T280" s="32" t="str">
        <f>IF($Q280&lt;&gt;"Sim","",IF($N280&gt;Parâmetros!$E$15,"Sim","Não"))</f>
        <v/>
      </c>
      <c r="U280" s="17" t="str">
        <f t="shared" si="47"/>
        <v>Folga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'[Apontamento_Mes_Setembro Atualizado.xlsx]Base Diária'!$V$221folga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Folga de fim de semana · sem apontamento no sábado nem no domingo</v>
      </c>
      <c r="W280" s="34" t="str">
        <f>IF(OR(OR($D280="6x1",$D280="FF 6x1"),$D280="5x2"),"",IF($AB280&lt;&gt;$AB279,IF(IFERROR(INDEX(Cadastro!$F$5:$F$148,$AB280),"")="",IF($L280&gt;0,1,0),IF(IFERROR(INDEX(Cadastro!$F$5:$F$148,$AB280),"")&lt;=IFERROR(INDEX(Parâmetros!$B$39:$B$48,MATCH($E280,Parâmetros!$A$39:$A$48,0)),99),IFERROR(INDEX(Cadastro!$F$5:$F$148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$148,$AB280),"")="",0,IF(IFERROR(INDEX(Cadastro!$F$5:$F$148,$AB280),"")&gt;IFERROR(INDEX(Parâmetros!$B$39:$B$48,MATCH($E280,Parâmetros!$A$39:$A$48,0)),99),IFERROR(INDEX(Cadastro!$F$5:$F$148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registro"),IF(AND($AB280&lt;&gt;$AB279,IFERROR(INDEX(Cadastro!$F$5:$F$148,$AB280),"")=""),"Indeterminado (início da série)",IF($X280&gt;0,"Folga","Falta de registro"))))))))</f>
        <v>Folga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IFERROR(MATCH($A280&amp;"|"&amp;TEXT(_xlfn.MAXIFS(Cadastro!$E$5:$E$148,Cadastro!$A$5:$A$148,$A280,Cadastro!$E$5:$E$148,"&lt;="&amp;$F280),"yyyymmdd"),Cadastro!$I$5:$I$148,0),"")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>
        <v>53726</v>
      </c>
      <c r="B281" s="17" t="s">
        <v>164</v>
      </c>
      <c r="C281" s="17" t="str">
        <f>IFERROR(INDEX(Cadastro!$C$5:$C$148,$AB281),"NÃO INFORMADO")</f>
        <v>PED</v>
      </c>
      <c r="D281" s="17" t="str">
        <f>IFERROR(INDEX(Cadastro!$D$5:$D$148,$AB281),"")</f>
        <v>6x1</v>
      </c>
      <c r="E281" s="17" t="str">
        <f>IFERROR(INDEX(Cadastro!$G$5:$G$148,$AB281),"")</f>
        <v>6x1</v>
      </c>
      <c r="F281" s="29">
        <v>46292</v>
      </c>
      <c r="G281" s="32" t="str">
        <f t="shared" si="42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/>
      </c>
      <c r="L281" s="30">
        <f>SUMIFS(Dados!$E:$E,Dados!$A:$A,$A281,Dados!$S:$S,$F281)</f>
        <v>0</v>
      </c>
      <c r="M281" s="30" t="str">
        <f>IFERROR(INDEX(Parâmetros!$E$6:$E$11,MATCH($K281,Parâmetros!$A$6:$A$11,0)),"")</f>
        <v/>
      </c>
      <c r="N281" s="33" t="str">
        <f t="shared" si="43"/>
        <v/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44"/>
        <v/>
      </c>
      <c r="R281" s="32" t="str">
        <f t="shared" si="45"/>
        <v/>
      </c>
      <c r="S281" s="30" t="str">
        <f t="shared" si="46"/>
        <v/>
      </c>
      <c r="T281" s="32" t="str">
        <f>IF($Q281&lt;&gt;"Sim","",IF($N281&gt;Parâmetros!$E$15,"Sim","Não"))</f>
        <v/>
      </c>
      <c r="U281" s="17" t="str">
        <f t="shared" si="47"/>
        <v>Folga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'[Apontamento_Mes_Setembro Atualizado.xlsx]Base Diária'!$V$221folga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Folga de fim de semana · sem apontamento no sábado nem no domingo</v>
      </c>
      <c r="W281" s="34" t="str">
        <f>IF(OR(OR($D281="6x1",$D281="FF 6x1"),$D281="5x2"),"",IF($AB281&lt;&gt;$AB280,IF(IFERROR(INDEX(Cadastro!$F$5:$F$148,$AB281),"")="",IF($L281&gt;0,1,0),IF(IFERROR(INDEX(Cadastro!$F$5:$F$148,$AB281),"")&lt;=IFERROR(INDEX(Parâmetros!$B$39:$B$48,MATCH($E281,Parâmetros!$A$39:$A$48,0)),99),IFERROR(INDEX(Cadastro!$F$5:$F$148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/>
      </c>
      <c r="X281" s="34" t="str">
        <f>IF(OR(OR($D281="6x1",$D281="FF 6x1"),$D281="5x2"),"",IF($AB281&lt;&gt;$AB280,IF(IFERROR(INDEX(Cadastro!$F$5:$F$148,$AB281),"")="",0,IF(IFERROR(INDEX(Cadastro!$F$5:$F$148,$AB281),"")&gt;IFERROR(INDEX(Parâmetros!$B$39:$B$48,MATCH($E281,Parâmetros!$A$39:$A$48,0)),99),IFERROR(INDEX(Cadastro!$F$5:$F$148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/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registro"),IF(AND($AB281&lt;&gt;$AB280,IFERROR(INDEX(Cadastro!$F$5:$F$148,$AB281),"")=""),"Indeterminado (início da série)",IF($X281&gt;0,"Folga","Falta de registro"))))))))</f>
        <v>Folga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IFERROR(MATCH($A281&amp;"|"&amp;TEXT(_xlfn.MAXIFS(Cadastro!$E$5:$E$148,Cadastro!$A$5:$A$148,$A281,Cadastro!$E$5:$E$148,"&lt;="&amp;$F281),"yyyymmdd"),Cadastro!$I$5:$I$148,0),"")</f>
        <v>11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hidden="1" customHeight="1" x14ac:dyDescent="0.25">
      <c r="A282" s="31">
        <v>53726</v>
      </c>
      <c r="B282" s="17" t="s">
        <v>164</v>
      </c>
      <c r="C282" s="17" t="str">
        <f>IFERROR(INDEX(Cadastro!$C$5:$C$148,$AB282),"NÃO INFORMADO")</f>
        <v>PED</v>
      </c>
      <c r="D282" s="17" t="str">
        <f>IFERROR(INDEX(Cadastro!$D$5:$D$148,$AB282),"")</f>
        <v>6x1</v>
      </c>
      <c r="E282" s="17" t="str">
        <f>IFERROR(INDEX(Cadastro!$G$5:$G$148,$AB282),"")</f>
        <v>6x1</v>
      </c>
      <c r="F282" s="29">
        <v>46293</v>
      </c>
      <c r="G282" s="32" t="str">
        <f t="shared" si="42"/>
        <v>seg</v>
      </c>
      <c r="H282" s="31" t="str">
        <f>IF($L282=0,"",_xlfn.MINIFS(Dados!$Q:$Q,Dados!$A:$A,$A282,Dados!$S:$S,$F282))</f>
        <v/>
      </c>
      <c r="I282" s="31" t="str">
        <f>IF($H282="","",_xlfn.MAXIFS(Dados!$R:$R,Dados!$A:$A,$A282,Dados!$S:$S,$F282))</f>
        <v/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0</v>
      </c>
      <c r="M282" s="30">
        <f>IFERROR(INDEX(Parâmetros!$E$6:$E$11,MATCH($K282,Parâmetros!$A$6:$A$11,0)),"")</f>
        <v>8.8000000000000007</v>
      </c>
      <c r="N282" s="33">
        <f t="shared" si="43"/>
        <v>0</v>
      </c>
      <c r="O282" s="33">
        <f>Parâmetros!$E$13</f>
        <v>0.8</v>
      </c>
      <c r="P282" s="32" t="str">
        <f>IF(OR($M282="",$F282&gt;Parâmetros!$E$14),"Não","Sim")</f>
        <v>Não</v>
      </c>
      <c r="Q282" s="32" t="str">
        <f t="shared" si="44"/>
        <v/>
      </c>
      <c r="R282" s="32" t="str">
        <f t="shared" si="45"/>
        <v/>
      </c>
      <c r="S282" s="30" t="str">
        <f t="shared" si="46"/>
        <v/>
      </c>
      <c r="T282" s="32" t="str">
        <f>IF($Q282&lt;&gt;"Sim","",IF($N282&gt;Parâmetros!$E$15,"Sim","Não"))</f>
        <v/>
      </c>
      <c r="U282" s="17" t="str">
        <f t="shared" si="47"/>
        <v>Fora da apuração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'[Apontamento_Mes_Setembro Atualizado.xlsx]Base Diária'!$V$221folga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FALTA DE REGISTRO · dia útil da escala 6x1</v>
      </c>
      <c r="W282" s="34" t="str">
        <f>IF(OR(OR($D282="6x1",$D282="FF 6x1"),$D282="5x2"),"",IF($AB282&lt;&gt;$AB281,IF(IFERROR(INDEX(Cadastro!$F$5:$F$148,$AB282),"")="",IF($L282&gt;0,1,0),IF(IFERROR(INDEX(Cadastro!$F$5:$F$148,$AB282),"")&lt;=IFERROR(INDEX(Parâmetros!$B$39:$B$48,MATCH($E282,Parâmetros!$A$39:$A$48,0)),99),IFERROR(INDEX(Cadastro!$F$5:$F$148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$148,$AB282),"")="",0,IF(IFERROR(INDEX(Cadastro!$F$5:$F$148,$AB282),"")&gt;IFERROR(INDEX(Parâmetros!$B$39:$B$48,MATCH($E282,Parâmetros!$A$39:$A$48,0)),99),IFERROR(INDEX(Cadastro!$F$5:$F$148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registro"),IF(AND($AB282&lt;&gt;$AB281,IFERROR(INDEX(Cadastro!$F$5:$F$148,$AB282),"")=""),"Indeterminado (início da série)",IF($X282&gt;0,"Folga","Falta de registro"))))))))</f>
        <v>Falta de registro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IFERROR(MATCH($A282&amp;"|"&amp;TEXT(_xlfn.MAXIFS(Cadastro!$E$5:$E$148,Cadastro!$A$5:$A$148,$A282,Cadastro!$E$5:$E$148,"&lt;="&amp;$F282),"yyyymmdd"),Cadastro!$I$5:$I$148,0),"")</f>
        <v>11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hidden="1" customHeight="1" x14ac:dyDescent="0.25">
      <c r="A283" s="31">
        <v>53726</v>
      </c>
      <c r="B283" s="17" t="s">
        <v>164</v>
      </c>
      <c r="C283" s="17" t="str">
        <f>IFERROR(INDEX(Cadastro!$C$5:$C$148,$AB283),"NÃO INFORMADO")</f>
        <v>PED</v>
      </c>
      <c r="D283" s="17" t="str">
        <f>IFERROR(INDEX(Cadastro!$D$5:$D$148,$AB283),"")</f>
        <v>6x1</v>
      </c>
      <c r="E283" s="17" t="str">
        <f>IFERROR(INDEX(Cadastro!$G$5:$G$148,$AB283),"")</f>
        <v>6x1</v>
      </c>
      <c r="F283" s="29">
        <v>46294</v>
      </c>
      <c r="G283" s="32" t="str">
        <f t="shared" si="42"/>
        <v>ter</v>
      </c>
      <c r="H283" s="31" t="str">
        <f>IF($L283=0,"",_xlfn.MINIFS(Dados!$Q:$Q,Dados!$A:$A,$A283,Dados!$S:$S,$F283))</f>
        <v/>
      </c>
      <c r="I283" s="31" t="str">
        <f>IF($H283="","",_xlfn.MAXIFS(Dados!$R:$R,Dados!$A:$A,$A283,Dados!$S:$S,$F283))</f>
        <v/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0</v>
      </c>
      <c r="M283" s="30">
        <f>IFERROR(INDEX(Parâmetros!$E$6:$E$11,MATCH($K283,Parâmetros!$A$6:$A$11,0)),"")</f>
        <v>8.8000000000000007</v>
      </c>
      <c r="N283" s="33">
        <f t="shared" si="43"/>
        <v>0</v>
      </c>
      <c r="O283" s="33">
        <f>Parâmetros!$E$13</f>
        <v>0.8</v>
      </c>
      <c r="P283" s="32" t="str">
        <f>IF(OR($M283="",$F283&gt;Parâmetros!$E$14),"Não","Sim")</f>
        <v>Não</v>
      </c>
      <c r="Q283" s="32" t="str">
        <f t="shared" si="44"/>
        <v/>
      </c>
      <c r="R283" s="32" t="str">
        <f t="shared" si="45"/>
        <v/>
      </c>
      <c r="S283" s="30" t="str">
        <f t="shared" si="46"/>
        <v/>
      </c>
      <c r="T283" s="32" t="str">
        <f>IF($Q283&lt;&gt;"Sim","",IF($N283&gt;Parâmetros!$E$15,"Sim","Não"))</f>
        <v/>
      </c>
      <c r="U283" s="17" t="str">
        <f t="shared" si="47"/>
        <v>Fora da apuração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'[Apontamento_Mes_Setembro Atualizado.xlsx]Base Diária'!$V$221folga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FALTA DE REGISTRO · dia útil da escala 6x1</v>
      </c>
      <c r="W283" s="34" t="str">
        <f>IF(OR(OR($D283="6x1",$D283="FF 6x1"),$D283="5x2"),"",IF($AB283&lt;&gt;$AB282,IF(IFERROR(INDEX(Cadastro!$F$5:$F$148,$AB283),"")="",IF($L283&gt;0,1,0),IF(IFERROR(INDEX(Cadastro!$F$5:$F$148,$AB283),"")&lt;=IFERROR(INDEX(Parâmetros!$B$39:$B$48,MATCH($E283,Parâmetros!$A$39:$A$48,0)),99),IFERROR(INDEX(Cadastro!$F$5:$F$148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$148,$AB283),"")="",0,IF(IFERROR(INDEX(Cadastro!$F$5:$F$148,$AB283),"")&gt;IFERROR(INDEX(Parâmetros!$B$39:$B$48,MATCH($E283,Parâmetros!$A$39:$A$48,0)),99),IFERROR(INDEX(Cadastro!$F$5:$F$148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registro"),IF(AND($AB283&lt;&gt;$AB282,IFERROR(INDEX(Cadastro!$F$5:$F$148,$AB283),"")=""),"Indeterminado (início da série)",IF($X283&gt;0,"Folga","Falta de registro"))))))))</f>
        <v>Falta de registro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IFERROR(MATCH($A283&amp;"|"&amp;TEXT(_xlfn.MAXIFS(Cadastro!$E$5:$E$148,Cadastro!$A$5:$A$148,$A283,Cadastro!$E$5:$E$148,"&lt;="&amp;$F283),"yyyymmdd"),Cadastro!$I$5:$I$148,0),"")</f>
        <v>11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53726</v>
      </c>
      <c r="B284" s="17" t="s">
        <v>164</v>
      </c>
      <c r="C284" s="17" t="str">
        <f>IFERROR(INDEX(Cadastro!$C$5:$C$148,$AB284),"NÃO INFORMADO")</f>
        <v>PED</v>
      </c>
      <c r="D284" s="17" t="str">
        <f>IFERROR(INDEX(Cadastro!$D$5:$D$148,$AB284),"")</f>
        <v>6x1</v>
      </c>
      <c r="E284" s="17" t="str">
        <f>IFERROR(INDEX(Cadastro!$G$5:$G$148,$AB284),"")</f>
        <v>6x1</v>
      </c>
      <c r="F284" s="29">
        <v>46295</v>
      </c>
      <c r="G284" s="32" t="str">
        <f t="shared" si="42"/>
        <v>qua</v>
      </c>
      <c r="H284" s="31" t="str">
        <f>IF($L284=0,"",_xlfn.MINIFS(Dados!$Q:$Q,Dados!$A:$A,$A284,Dados!$S:$S,$F284))</f>
        <v/>
      </c>
      <c r="I284" s="31" t="str">
        <f>IF($H284="","",_xlfn.MAXIFS(Dados!$R:$R,Dados!$A:$A,$A284,Dados!$S:$S,$F284))</f>
        <v/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0</v>
      </c>
      <c r="M284" s="30">
        <f>IFERROR(INDEX(Parâmetros!$E$6:$E$11,MATCH($K284,Parâmetros!$A$6:$A$11,0)),"")</f>
        <v>8.8000000000000007</v>
      </c>
      <c r="N284" s="33">
        <f t="shared" si="43"/>
        <v>0</v>
      </c>
      <c r="O284" s="33">
        <f>Parâmetros!$E$13</f>
        <v>0.8</v>
      </c>
      <c r="P284" s="32" t="str">
        <f>IF(OR($M284="",$F284&gt;Parâmetros!$E$14),"Não","Sim")</f>
        <v>Não</v>
      </c>
      <c r="Q284" s="32" t="str">
        <f t="shared" si="44"/>
        <v/>
      </c>
      <c r="R284" s="32" t="str">
        <f t="shared" si="45"/>
        <v/>
      </c>
      <c r="S284" s="30" t="str">
        <f t="shared" si="46"/>
        <v/>
      </c>
      <c r="T284" s="32" t="str">
        <f>IF($Q284&lt;&gt;"Sim","",IF($N284&gt;Parâmetros!$E$15,"Sim","Não"))</f>
        <v/>
      </c>
      <c r="U284" s="17" t="str">
        <f t="shared" si="47"/>
        <v>Fora da apuração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'[Apontamento_Mes_Setembro Atualizado.xlsx]Base Diária'!$V$221folga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FALTA DE REGISTRO · dia útil da escala 6x1</v>
      </c>
      <c r="W284" s="34" t="str">
        <f>IF(OR(OR($D284="6x1",$D284="FF 6x1"),$D284="5x2"),"",IF($AB284&lt;&gt;$AB283,IF(IFERROR(INDEX(Cadastro!$F$5:$F$148,$AB284),"")="",IF($L284&gt;0,1,0),IF(IFERROR(INDEX(Cadastro!$F$5:$F$148,$AB284),"")&lt;=IFERROR(INDEX(Parâmetros!$B$39:$B$48,MATCH($E284,Parâmetros!$A$39:$A$48,0)),99),IFERROR(INDEX(Cadastro!$F$5:$F$148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$148,$AB284),"")="",0,IF(IFERROR(INDEX(Cadastro!$F$5:$F$148,$AB284),"")&gt;IFERROR(INDEX(Parâmetros!$B$39:$B$48,MATCH($E284,Parâmetros!$A$39:$A$48,0)),99),IFERROR(INDEX(Cadastro!$F$5:$F$148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registro"),IF(AND($AB284&lt;&gt;$AB283,IFERROR(INDEX(Cadastro!$F$5:$F$148,$AB284),"")=""),"Indeterminado (início da série)",IF($X284&gt;0,"Folga","Falta de registro"))))))))</f>
        <v>Falta de registro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IFERROR(MATCH($A284&amp;"|"&amp;TEXT(_xlfn.MAXIFS(Cadastro!$E$5:$E$148,Cadastro!$A$5:$A$148,$A284,Cadastro!$E$5:$E$148,"&lt;="&amp;$F284),"yyyymmdd"),Cadastro!$I$5:$I$148,0),"")</f>
        <v>11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53726</v>
      </c>
      <c r="B285" s="17" t="s">
        <v>164</v>
      </c>
      <c r="C285" s="17" t="str">
        <f>IFERROR(INDEX(Cadastro!$C$5:$C$148,$AB285),"NÃO INFORMADO")</f>
        <v>PED</v>
      </c>
      <c r="D285" s="17" t="str">
        <f>IFERROR(INDEX(Cadastro!$D$5:$D$148,$AB285),"")</f>
        <v>6x1</v>
      </c>
      <c r="E285" s="17" t="str">
        <f>IFERROR(INDEX(Cadastro!$G$5:$G$148,$AB285),"")</f>
        <v>6x1</v>
      </c>
      <c r="F285" s="29">
        <v>46296</v>
      </c>
      <c r="G285" s="32" t="str">
        <f t="shared" si="42"/>
        <v>qui</v>
      </c>
      <c r="H285" s="31" t="str">
        <f>IF($L285=0,"",_xlfn.MINIFS(Dados!$Q:$Q,Dados!$A:$A,$A285,Dados!$S:$S,$F285))</f>
        <v/>
      </c>
      <c r="I285" s="31" t="str">
        <f>IF($H285="","",_xlfn.MAXIFS(Dados!$R:$R,Dados!$A:$A,$A285,Dados!$S:$S,$F285))</f>
        <v/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0</v>
      </c>
      <c r="M285" s="30">
        <f>IFERROR(INDEX(Parâmetros!$E$6:$E$11,MATCH($K285,Parâmetros!$A$6:$A$11,0)),"")</f>
        <v>8.8000000000000007</v>
      </c>
      <c r="N285" s="33">
        <f t="shared" si="43"/>
        <v>0</v>
      </c>
      <c r="O285" s="33">
        <f>Parâmetros!$E$13</f>
        <v>0.8</v>
      </c>
      <c r="P285" s="32" t="str">
        <f>IF(OR($M285="",$F285&gt;Parâmetros!$E$14),"Não","Sim")</f>
        <v>Não</v>
      </c>
      <c r="Q285" s="32" t="str">
        <f t="shared" si="44"/>
        <v/>
      </c>
      <c r="R285" s="32" t="str">
        <f t="shared" si="45"/>
        <v/>
      </c>
      <c r="S285" s="30" t="str">
        <f t="shared" si="46"/>
        <v/>
      </c>
      <c r="T285" s="32" t="str">
        <f>IF($Q285&lt;&gt;"Sim","",IF($N285&gt;Parâmetros!$E$15,"Sim","Não"))</f>
        <v/>
      </c>
      <c r="U285" s="17" t="str">
        <f t="shared" si="47"/>
        <v>Fora da apuração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'[Apontamento_Mes_Setembro Atualizado.xlsx]Base Diária'!$V$221folga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FALTA DE REGISTRO · dia útil da escala 6x1</v>
      </c>
      <c r="W285" s="34" t="str">
        <f>IF(OR(OR($D285="6x1",$D285="FF 6x1"),$D285="5x2"),"",IF($AB285&lt;&gt;$AB284,IF(IFERROR(INDEX(Cadastro!$F$5:$F$148,$AB285),"")="",IF($L285&gt;0,1,0),IF(IFERROR(INDEX(Cadastro!$F$5:$F$148,$AB285),"")&lt;=IFERROR(INDEX(Parâmetros!$B$39:$B$48,MATCH($E285,Parâmetros!$A$39:$A$48,0)),99),IFERROR(INDEX(Cadastro!$F$5:$F$148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$148,$AB285),"")="",0,IF(IFERROR(INDEX(Cadastro!$F$5:$F$148,$AB285),"")&gt;IFERROR(INDEX(Parâmetros!$B$39:$B$48,MATCH($E285,Parâmetros!$A$39:$A$48,0)),99),IFERROR(INDEX(Cadastro!$F$5:$F$148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registro"),IF(AND($AB285&lt;&gt;$AB284,IFERROR(INDEX(Cadastro!$F$5:$F$148,$AB285),"")=""),"Indeterminado (início da série)",IF($X285&gt;0,"Folga","Falta de registro"))))))))</f>
        <v>Falta de registro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IFERROR(MATCH($A285&amp;"|"&amp;TEXT(_xlfn.MAXIFS(Cadastro!$E$5:$E$148,Cadastro!$A$5:$A$148,$A285,Cadastro!$E$5:$E$148,"&lt;="&amp;$F285),"yyyymmdd"),Cadastro!$I$5:$I$148,0),"")</f>
        <v>11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53726</v>
      </c>
      <c r="B286" s="17" t="s">
        <v>164</v>
      </c>
      <c r="C286" s="17" t="str">
        <f>IFERROR(INDEX(Cadastro!$C$5:$C$148,$AB286),"NÃO INFORMADO")</f>
        <v>PED</v>
      </c>
      <c r="D286" s="17" t="str">
        <f>IFERROR(INDEX(Cadastro!$D$5:$D$148,$AB286),"")</f>
        <v>6x1</v>
      </c>
      <c r="E286" s="17" t="str">
        <f>IFERROR(INDEX(Cadastro!$G$5:$G$148,$AB286),"")</f>
        <v>6x1</v>
      </c>
      <c r="F286" s="29">
        <v>46297</v>
      </c>
      <c r="G286" s="32" t="str">
        <f t="shared" si="42"/>
        <v>sex</v>
      </c>
      <c r="H286" s="31" t="str">
        <f>IF($L286=0,"",_xlfn.MINIFS(Dados!$Q:$Q,Dados!$A:$A,$A286,Dados!$S:$S,$F286))</f>
        <v/>
      </c>
      <c r="I286" s="31" t="str">
        <f>IF($H286="","",_xlfn.MAXIFS(Dados!$R:$R,Dados!$A:$A,$A286,Dados!$S:$S,$F286))</f>
        <v/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0</v>
      </c>
      <c r="M286" s="30">
        <f>IFERROR(INDEX(Parâmetros!$E$6:$E$11,MATCH($K286,Parâmetros!$A$6:$A$11,0)),"")</f>
        <v>8.8000000000000007</v>
      </c>
      <c r="N286" s="33">
        <f t="shared" si="43"/>
        <v>0</v>
      </c>
      <c r="O286" s="33">
        <f>Parâmetros!$E$13</f>
        <v>0.8</v>
      </c>
      <c r="P286" s="32" t="str">
        <f>IF(OR($M286="",$F286&gt;Parâmetros!$E$14),"Não","Sim")</f>
        <v>Não</v>
      </c>
      <c r="Q286" s="32" t="str">
        <f t="shared" si="44"/>
        <v/>
      </c>
      <c r="R286" s="32" t="str">
        <f t="shared" si="45"/>
        <v/>
      </c>
      <c r="S286" s="30" t="str">
        <f t="shared" si="46"/>
        <v/>
      </c>
      <c r="T286" s="32" t="str">
        <f>IF($Q286&lt;&gt;"Sim","",IF($N286&gt;Parâmetros!$E$15,"Sim","Não"))</f>
        <v/>
      </c>
      <c r="U286" s="17" t="str">
        <f t="shared" si="47"/>
        <v>Fora da apuração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'[Apontamento_Mes_Setembro Atualizado.xlsx]Base Diária'!$V$221folga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FALTA DE REGISTRO · dia útil da escala 6x1</v>
      </c>
      <c r="W286" s="34" t="str">
        <f>IF(OR(OR($D286="6x1",$D286="FF 6x1"),$D286="5x2"),"",IF($AB286&lt;&gt;$AB285,IF(IFERROR(INDEX(Cadastro!$F$5:$F$148,$AB286),"")="",IF($L286&gt;0,1,0),IF(IFERROR(INDEX(Cadastro!$F$5:$F$148,$AB286),"")&lt;=IFERROR(INDEX(Parâmetros!$B$39:$B$48,MATCH($E286,Parâmetros!$A$39:$A$48,0)),99),IFERROR(INDEX(Cadastro!$F$5:$F$148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$148,$AB286),"")="",0,IF(IFERROR(INDEX(Cadastro!$F$5:$F$148,$AB286),"")&gt;IFERROR(INDEX(Parâmetros!$B$39:$B$48,MATCH($E286,Parâmetros!$A$39:$A$48,0)),99),IFERROR(INDEX(Cadastro!$F$5:$F$148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registro"),IF(AND($AB286&lt;&gt;$AB285,IFERROR(INDEX(Cadastro!$F$5:$F$148,$AB286),"")=""),"Indeterminado (início da série)",IF($X286&gt;0,"Folga","Falta de registro"))))))))</f>
        <v>Falta de registro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IFERROR(MATCH($A286&amp;"|"&amp;TEXT(_xlfn.MAXIFS(Cadastro!$E$5:$E$148,Cadastro!$A$5:$A$148,$A286,Cadastro!$E$5:$E$148,"&lt;="&amp;$F286),"yyyymmdd"),Cadastro!$I$5:$I$148,0),"")</f>
        <v>11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53726</v>
      </c>
      <c r="B287" s="17" t="s">
        <v>164</v>
      </c>
      <c r="C287" s="17" t="str">
        <f>IFERROR(INDEX(Cadastro!$C$5:$C$148,$AB287),"NÃO INFORMADO")</f>
        <v>PED</v>
      </c>
      <c r="D287" s="17" t="str">
        <f>IFERROR(INDEX(Cadastro!$D$5:$D$148,$AB287),"")</f>
        <v>6x1</v>
      </c>
      <c r="E287" s="17" t="str">
        <f>IFERROR(INDEX(Cadastro!$G$5:$G$148,$AB287),"")</f>
        <v>6x1</v>
      </c>
      <c r="F287" s="29">
        <v>46298</v>
      </c>
      <c r="G287" s="32" t="str">
        <f t="shared" si="42"/>
        <v>sáb</v>
      </c>
      <c r="H287" s="31" t="str">
        <f>IF($L287=0,"",_xlfn.MINIFS(Dados!$Q:$Q,Dados!$A:$A,$A287,Dados!$S:$S,$F287))</f>
        <v/>
      </c>
      <c r="I287" s="31" t="str">
        <f>IF($H287="","",_xlfn.MAXIFS(Dados!$R:$R,Dados!$A:$A,$A287,Dados!$S:$S,$F287))</f>
        <v/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/>
      </c>
      <c r="L287" s="30">
        <f>SUMIFS(Dados!$E:$E,Dados!$A:$A,$A287,Dados!$S:$S,$F287)</f>
        <v>0</v>
      </c>
      <c r="M287" s="30" t="str">
        <f>IFERROR(INDEX(Parâmetros!$E$6:$E$11,MATCH($K287,Parâmetros!$A$6:$A$11,0)),"")</f>
        <v/>
      </c>
      <c r="N287" s="33" t="str">
        <f t="shared" si="43"/>
        <v/>
      </c>
      <c r="O287" s="33">
        <f>Parâmetros!$E$13</f>
        <v>0.8</v>
      </c>
      <c r="P287" s="32" t="str">
        <f>IF(OR($M287="",$F287&gt;Parâmetros!$E$14),"Não","Sim")</f>
        <v>Não</v>
      </c>
      <c r="Q287" s="32" t="str">
        <f t="shared" si="44"/>
        <v/>
      </c>
      <c r="R287" s="32" t="str">
        <f t="shared" si="45"/>
        <v/>
      </c>
      <c r="S287" s="30" t="str">
        <f t="shared" si="46"/>
        <v/>
      </c>
      <c r="T287" s="32" t="str">
        <f>IF($Q287&lt;&gt;"Sim","",IF($N287&gt;Parâmetros!$E$15,"Sim","Não"))</f>
        <v/>
      </c>
      <c r="U287" s="17" t="str">
        <f t="shared" si="47"/>
        <v>Folga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'[Apontamento_Mes_Setembro Atualizado.xlsx]Base Diária'!$V$221folga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Folga de fim de semana · sem apontamento no sábado nem no domingo</v>
      </c>
      <c r="W287" s="34" t="str">
        <f>IF(OR(OR($D287="6x1",$D287="FF 6x1"),$D287="5x2"),"",IF($AB287&lt;&gt;$AB286,IF(IFERROR(INDEX(Cadastro!$F$5:$F$148,$AB287),"")="",IF($L287&gt;0,1,0),IF(IFERROR(INDEX(Cadastro!$F$5:$F$148,$AB287),"")&lt;=IFERROR(INDEX(Parâmetros!$B$39:$B$48,MATCH($E287,Parâmetros!$A$39:$A$48,0)),99),IFERROR(INDEX(Cadastro!$F$5:$F$148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$148,$AB287),"")="",0,IF(IFERROR(INDEX(Cadastro!$F$5:$F$148,$AB287),"")&gt;IFERROR(INDEX(Parâmetros!$B$39:$B$48,MATCH($E287,Parâmetros!$A$39:$A$48,0)),99),IFERROR(INDEX(Cadastro!$F$5:$F$148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registro"),IF(AND($AB287&lt;&gt;$AB286,IFERROR(INDEX(Cadastro!$F$5:$F$148,$AB287),"")=""),"Indeterminado (início da série)",IF($X287&gt;0,"Folga","Falta de registro"))))))))</f>
        <v>Folga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IFERROR(MATCH($A287&amp;"|"&amp;TEXT(_xlfn.MAXIFS(Cadastro!$E$5:$E$148,Cadastro!$A$5:$A$148,$A287,Cadastro!$E$5:$E$148,"&lt;="&amp;$F287),"yyyymmdd"),Cadastro!$I$5:$I$148,0),"")</f>
        <v>11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53726</v>
      </c>
      <c r="B288" s="17" t="s">
        <v>164</v>
      </c>
      <c r="C288" s="17" t="str">
        <f>IFERROR(INDEX(Cadastro!$C$5:$C$148,$AB288),"NÃO INFORMADO")</f>
        <v>PED</v>
      </c>
      <c r="D288" s="17" t="str">
        <f>IFERROR(INDEX(Cadastro!$D$5:$D$148,$AB288),"")</f>
        <v>6x1</v>
      </c>
      <c r="E288" s="17" t="str">
        <f>IFERROR(INDEX(Cadastro!$G$5:$G$148,$AB288),"")</f>
        <v>6x1</v>
      </c>
      <c r="F288" s="29">
        <v>46299</v>
      </c>
      <c r="G288" s="32" t="str">
        <f t="shared" si="42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43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44"/>
        <v/>
      </c>
      <c r="R288" s="32" t="str">
        <f t="shared" si="45"/>
        <v/>
      </c>
      <c r="S288" s="30" t="str">
        <f t="shared" si="46"/>
        <v/>
      </c>
      <c r="T288" s="32" t="str">
        <f>IF($Q288&lt;&gt;"Sim","",IF($N288&gt;Parâmetros!$E$15,"Sim","Não"))</f>
        <v/>
      </c>
      <c r="U288" s="17" t="str">
        <f t="shared" si="47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'[Apontamento_Mes_Setembro Atualizado.xlsx]Base Diária'!$V$221folga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$148,$AB288),"")="",IF($L288&gt;0,1,0),IF(IFERROR(INDEX(Cadastro!$F$5:$F$148,$AB288),"")&lt;=IFERROR(INDEX(Parâmetros!$B$39:$B$48,MATCH($E288,Parâmetros!$A$39:$A$48,0)),99),IFERROR(INDEX(Cadastro!$F$5:$F$148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$148,$AB288),"")="",0,IF(IFERROR(INDEX(Cadastro!$F$5:$F$148,$AB288),"")&gt;IFERROR(INDEX(Parâmetros!$B$39:$B$48,MATCH($E288,Parâmetros!$A$39:$A$48,0)),99),IFERROR(INDEX(Cadastro!$F$5:$F$148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registro"),IF(AND($AB288&lt;&gt;$AB287,IFERROR(INDEX(Cadastro!$F$5:$F$148,$AB288),"")=""),"Indeterminado (início da série)",IF($X288&gt;0,"Folga","Falta de registro"))))))))</f>
        <v>Folga</v>
      </c>
      <c r="Z288" s="34">
        <f>IF(OR($L288&gt;0,$F288&gt;Parâmetros!$E$14),0,IF($A288&lt;&gt;$A287,1,N($Z287)+1))</f>
        <v>0</v>
      </c>
      <c r="AA288" s="34">
        <f>IF(OR($L288&gt;0,$F288&gt;Parâmetros!$E$14),0,IF(OR($A288&lt;&gt;$A290,$F290&gt;Parâmetros!$E$14),1,N($AA290)+1))</f>
        <v>0</v>
      </c>
      <c r="AB288" s="31">
        <f>IFERROR(MATCH($A288&amp;"|"&amp;TEXT(_xlfn.MAXIFS(Cadastro!$E$5:$E$148,Cadastro!$A$5:$A$148,$A288,Cadastro!$E$5:$E$148,"&lt;="&amp;$F288),"yyyymmdd"),Cadastro!$I$5:$I$148,0),"")</f>
        <v>11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53726</v>
      </c>
      <c r="B289" s="17" t="s">
        <v>164</v>
      </c>
      <c r="C289" s="17" t="str">
        <f>IFERROR(INDEX(Cadastro!$C$5:$C$148,$AB289),"NÃO INFORMADO")</f>
        <v>PED</v>
      </c>
      <c r="D289" s="17" t="str">
        <f>IFERROR(INDEX(Cadastro!$D$5:$D$148,$AB289),"")</f>
        <v>6x1</v>
      </c>
      <c r="E289" s="17" t="str">
        <f>IFERROR(INDEX(Cadastro!$G$5:$G$148,$AB289),"")</f>
        <v>6x1</v>
      </c>
      <c r="F289" s="29">
        <v>46300</v>
      </c>
      <c r="G289" s="32" t="str">
        <f t="shared" si="42"/>
        <v>seg</v>
      </c>
      <c r="H289" s="31" t="str">
        <f>IF($L289=0,"",_xlfn.MINIFS(Dados!$Q:$Q,Dados!$A:$A,$A289,Dados!$S:$S,$F289))</f>
        <v/>
      </c>
      <c r="I289" s="31" t="str">
        <f>IF($H289="","",_xlfn.MAXIFS(Dados!$R:$R,Dados!$A:$A,$A289,Dados!$S:$S,$F289))</f>
        <v/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0</v>
      </c>
      <c r="M289" s="30">
        <f>IFERROR(INDEX(Parâmetros!$E$6:$E$11,MATCH($K289,Parâmetros!$A$6:$A$11,0)),"")</f>
        <v>8.8000000000000007</v>
      </c>
      <c r="N289" s="33">
        <f t="shared" si="43"/>
        <v>0</v>
      </c>
      <c r="O289" s="33">
        <f>Parâmetros!$E$13</f>
        <v>0.8</v>
      </c>
      <c r="P289" s="32" t="str">
        <f>IF(OR($M289="",$F289&gt;Parâmetros!$E$14),"Não","Sim")</f>
        <v>Não</v>
      </c>
      <c r="Q289" s="32" t="str">
        <f t="shared" si="44"/>
        <v/>
      </c>
      <c r="R289" s="32" t="str">
        <f t="shared" si="45"/>
        <v/>
      </c>
      <c r="S289" s="30" t="str">
        <f t="shared" si="46"/>
        <v/>
      </c>
      <c r="T289" s="32" t="str">
        <f>IF($Q289&lt;&gt;"Sim","",IF($N289&gt;Parâmetros!$E$15,"Sim","Não"))</f>
        <v/>
      </c>
      <c r="U289" s="17" t="str">
        <f t="shared" si="47"/>
        <v>Fora da apuração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'[Apontamento_Mes_Setembro Atualizado.xlsx]Base Diária'!$V$221folga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FALTA DE REGISTRO · dia útil da escala 6x1</v>
      </c>
      <c r="W289" s="34" t="str">
        <f>IF(OR(OR($D289="6x1",$D289="FF 6x1"),$D289="5x2"),"",IF($AB289&lt;&gt;$AB288,IF(IFERROR(INDEX(Cadastro!$F$5:$F$148,$AB289),"")="",IF($L289&gt;0,1,0),IF(IFERROR(INDEX(Cadastro!$F$5:$F$148,$AB289),"")&lt;=IFERROR(INDEX(Parâmetros!$B$39:$B$48,MATCH($E289,Parâmetros!$A$39:$A$48,0)),99),IFERROR(INDEX(Cadastro!$F$5:$F$148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$148,$AB289),"")="",0,IF(IFERROR(INDEX(Cadastro!$F$5:$F$148,$AB289),"")&gt;IFERROR(INDEX(Parâmetros!$B$39:$B$48,MATCH($E289,Parâmetros!$A$39:$A$48,0)),99),IFERROR(INDEX(Cadastro!$F$5:$F$148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registro"),IF(AND($AB289&lt;&gt;$AB288,IFERROR(INDEX(Cadastro!$F$5:$F$148,$AB289),"")=""),"Indeterminado (início da série)",IF($X289&gt;0,"Folga","Falta de registro"))))))))</f>
        <v>Falta de registro</v>
      </c>
      <c r="Z289" s="34">
        <f>IF(OR($L289&gt;0,$F289&gt;Parâmetros!$E$14),0,IF($A289&lt;&gt;$A288,1,N($Z288)+1))</f>
        <v>0</v>
      </c>
      <c r="AA289" s="34">
        <f>IF(OR($L289&gt;0,$F289&gt;Parâmetros!$E$14),0,IF(OR($A289&lt;&gt;$A291,$F291&gt;Parâmetros!$E$14),1,N($AA291)+1))</f>
        <v>0</v>
      </c>
      <c r="AB289" s="31">
        <f>IFERROR(MATCH($A289&amp;"|"&amp;TEXT(_xlfn.MAXIFS(Cadastro!$E$5:$E$148,Cadastro!$A$5:$A$148,$A289,Cadastro!$E$5:$E$148,"&lt;="&amp;$F289),"yyyymmdd"),Cadastro!$I$5:$I$148,0),"")</f>
        <v>11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56030</v>
      </c>
      <c r="B290" s="17" t="s">
        <v>165</v>
      </c>
      <c r="C290" s="17" t="str">
        <f>IFERROR(INDEX(Cadastro!$C$5:$C$148,$AB290),"NÃO INFORMADO")</f>
        <v>PED</v>
      </c>
      <c r="D290" s="17" t="str">
        <f>IFERROR(INDEX(Cadastro!$D$5:$D$148,$AB290),"")</f>
        <v>6x1</v>
      </c>
      <c r="E290" s="17" t="str">
        <f>IFERROR(INDEX(Cadastro!$G$5:$G$148,$AB290),"")</f>
        <v>6x1</v>
      </c>
      <c r="F290" s="29">
        <v>46265</v>
      </c>
      <c r="G290" s="32" t="str">
        <f t="shared" ref="G290:G326" si="48">CHOOSE(WEEKDAY($F290,1),"dom","seg","ter","qua","qui","sex","sáb")</f>
        <v>seg</v>
      </c>
      <c r="H290" s="31">
        <f>IF($L290=0,"",_xlfn.MINIFS(Dados!$Q:$Q,Dados!$A:$A,$A290,Dados!$S:$S,$F290))</f>
        <v>433</v>
      </c>
      <c r="I290" s="31">
        <f>IF($H290="","",_xlfn.MAXIFS(Dados!$R:$R,Dados!$A:$A,$A290,Dados!$S:$S,$F290))</f>
        <v>1001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7.3199999999999994</v>
      </c>
      <c r="M290" s="30">
        <f>IFERROR(INDEX(Parâmetros!$E$6:$E$11,MATCH($K290,Parâmetros!$A$6:$A$11,0)),"")</f>
        <v>8.8000000000000007</v>
      </c>
      <c r="N290" s="33">
        <f t="shared" ref="N290:N326" si="49">IFERROR($L290/$M290,"")</f>
        <v>0.83181818181818168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ref="Q290:Q326" si="50">IF($P290="Não","",IF($L290&gt;0,"Sim","Não"))</f>
        <v>Sim</v>
      </c>
      <c r="R290" s="32" t="str">
        <f t="shared" ref="R290:R326" si="51">IF($Q290&lt;&gt;"Sim","",IF($N290&gt;=$O290,"Sim","Não"))</f>
        <v>Sim</v>
      </c>
      <c r="S290" s="30">
        <f t="shared" ref="S290:S326" si="52">IF($Q290&lt;&gt;"Sim","",MAX(0,$M290*$O290-$L290))</f>
        <v>0</v>
      </c>
      <c r="T290" s="32" t="str">
        <f>IF($Q290&lt;&gt;"Sim","",IF($N290&gt;Parâmetros!$E$15,"Sim","Não"))</f>
        <v>Não</v>
      </c>
      <c r="U290" s="17" t="str">
        <f t="shared" ref="U290:U326" si="53">IF($AC290&lt;&gt;"",$AC290,IF($P290="Não",IF($Y290="Folga","Folga",IF(LEFT($Y290,6)="Férias","Férias / afastamento",IF($Y290="Indeterminado (início da série)","Início da série","Fora da apuração"))),IF($Q290="Não","Falta de registro",IF($R290="Sim","Na meta","Abaixo da meta"))))</f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'[Apontamento_Mes_Setembro Atualizado.xlsx]Base Diária'!$V$221folga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284,IF(IFERROR(INDEX(Cadastro!$F$5:$F$148,$AB290),"")="",IF($L290&gt;0,1,0),IF(IFERROR(INDEX(Cadastro!$F$5:$F$148,$AB290),"")&lt;=IFERROR(INDEX(Parâmetros!$B$39:$B$48,MATCH($E290,Parâmetros!$A$39:$A$48,0)),99),IFERROR(INDEX(Cadastro!$F$5:$F$148,$AB290),""),0)),IF($L290&gt;0,IF(N($X284)&gt;0,1,N($W284)+1),IF(AND($L290=0,OR(N($W284)&gt;=IFERROR(INDEX(Parâmetros!$B$39:$B$48,MATCH($E290,Parâmetros!$A$39:$A$48,0)),99),AND(N($X284)&gt;0,N($X284)&lt;IFERROR(INDEX(Parâmetros!$C$39:$C$48,MATCH($E290,Parâmetros!$A$39:$A$48,0)),0)))),0,N($W284)+1))))</f>
        <v/>
      </c>
      <c r="X290" s="34" t="str">
        <f>IF(OR(OR($D290="6x1",$D290="FF 6x1"),$D290="5x2"),"",IF($AB290&lt;&gt;$AB284,IF(IFERROR(INDEX(Cadastro!$F$5:$F$148,$AB290),"")="",0,IF(IFERROR(INDEX(Cadastro!$F$5:$F$148,$AB290),"")&gt;IFERROR(INDEX(Parâmetros!$B$39:$B$48,MATCH($E290,Parâmetros!$A$39:$A$48,0)),99),IFERROR(INDEX(Cadastro!$F$5:$F$148,$AB290),"")-IFERROR(INDEX(Parâmetros!$B$39:$B$48,MATCH($E290,Parâmetros!$A$39:$A$48,0)),99),0)),IF(AND($L290=0,OR(N($W284)&gt;=IFERROR(INDEX(Parâmetros!$B$39:$B$48,MATCH($E290,Parâmetros!$A$39:$A$48,0)),99),AND(N($X284)&gt;0,N($X284)&lt;IFERROR(INDEX(Parâmetros!$C$39:$C$48,MATCH($E290,Parâmetros!$A$39:$A$48,0)),0)))),N($X284)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registro"),IF(AND($AB290&lt;&gt;$AB284,IFERROR(INDEX(Cadastro!$F$5:$F$148,$AB290),"")=""),"Indeterminado (início da série)",IF($X290&gt;0,"Folga","Falta de registro"))))))))</f>
        <v>Trabalhado</v>
      </c>
      <c r="Z290" s="34">
        <f>IF(OR($L290&gt;0,$F290&gt;Parâmetros!$E$14),0,IF($A290&lt;&gt;$A284,1,N($Z284)+1))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IFERROR(MATCH($A290&amp;"|"&amp;TEXT(_xlfn.MAXIFS(Cadastro!$E$5:$E$148,Cadastro!$A$5:$A$148,$A290,Cadastro!$E$5:$E$148,"&lt;="&amp;$F290),"yyyymmdd"),Cadastro!$I$5:$I$148,0),"")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56030</v>
      </c>
      <c r="B291" s="17" t="s">
        <v>165</v>
      </c>
      <c r="C291" s="17" t="str">
        <f>IFERROR(INDEX(Cadastro!$C$5:$C$148,$AB291),"NÃO INFORMADO")</f>
        <v>PED</v>
      </c>
      <c r="D291" s="17" t="str">
        <f>IFERROR(INDEX(Cadastro!$D$5:$D$148,$AB291),"")</f>
        <v>6x1</v>
      </c>
      <c r="E291" s="17" t="str">
        <f>IFERROR(INDEX(Cadastro!$G$5:$G$148,$AB291),"")</f>
        <v>6x1</v>
      </c>
      <c r="F291" s="29">
        <v>46266</v>
      </c>
      <c r="G291" s="32" t="str">
        <f t="shared" si="48"/>
        <v>ter</v>
      </c>
      <c r="H291" s="31">
        <f>IF($L291=0,"",_xlfn.MINIFS(Dados!$Q:$Q,Dados!$A:$A,$A291,Dados!$S:$S,$F291))</f>
        <v>433</v>
      </c>
      <c r="I291" s="31">
        <f>IF($H291="","",_xlfn.MAXIFS(Dados!$R:$R,Dados!$A:$A,$A291,Dados!$S:$S,$F291))</f>
        <v>1000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7.1400000000000006</v>
      </c>
      <c r="M291" s="30">
        <f>IFERROR(INDEX(Parâmetros!$E$6:$E$11,MATCH($K291,Parâmetros!$A$6:$A$11,0)),"")</f>
        <v>8.8000000000000007</v>
      </c>
      <c r="N291" s="33">
        <f t="shared" si="49"/>
        <v>0.8113636363636364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0"/>
        <v>Sim</v>
      </c>
      <c r="R291" s="32" t="str">
        <f t="shared" si="51"/>
        <v>Sim</v>
      </c>
      <c r="S291" s="30">
        <f t="shared" si="52"/>
        <v>0</v>
      </c>
      <c r="T291" s="32" t="str">
        <f>IF($Q291&lt;&gt;"Sim","",IF($N291&gt;Parâmetros!$E$15,"Sim","Não"))</f>
        <v>Não</v>
      </c>
      <c r="U291" s="17" t="str">
        <f t="shared" si="53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'[Apontamento_Mes_Setembro Atualizado.xlsx]Base Diária'!$V$221folga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285,IF(IFERROR(INDEX(Cadastro!$F$5:$F$148,$AB291),"")="",IF($L291&gt;0,1,0),IF(IFERROR(INDEX(Cadastro!$F$5:$F$148,$AB291),"")&lt;=IFERROR(INDEX(Parâmetros!$B$39:$B$48,MATCH($E291,Parâmetros!$A$39:$A$48,0)),99),IFERROR(INDEX(Cadastro!$F$5:$F$148,$AB291),""),0)),IF($L291&gt;0,IF(N($X285)&gt;0,1,N($W285)+1),IF(AND($L291=0,OR(N($W285)&gt;=IFERROR(INDEX(Parâmetros!$B$39:$B$48,MATCH($E291,Parâmetros!$A$39:$A$48,0)),99),AND(N($X285)&gt;0,N($X285)&lt;IFERROR(INDEX(Parâmetros!$C$39:$C$48,MATCH($E291,Parâmetros!$A$39:$A$48,0)),0)))),0,N($W285)+1))))</f>
        <v/>
      </c>
      <c r="X291" s="34" t="str">
        <f>IF(OR(OR($D291="6x1",$D291="FF 6x1"),$D291="5x2"),"",IF($AB291&lt;&gt;$AB285,IF(IFERROR(INDEX(Cadastro!$F$5:$F$148,$AB291),"")="",0,IF(IFERROR(INDEX(Cadastro!$F$5:$F$148,$AB291),"")&gt;IFERROR(INDEX(Parâmetros!$B$39:$B$48,MATCH($E291,Parâmetros!$A$39:$A$48,0)),99),IFERROR(INDEX(Cadastro!$F$5:$F$148,$AB291),"")-IFERROR(INDEX(Parâmetros!$B$39:$B$48,MATCH($E291,Parâmetros!$A$39:$A$48,0)),99),0)),IF(AND($L291=0,OR(N($W285)&gt;=IFERROR(INDEX(Parâmetros!$B$39:$B$48,MATCH($E291,Parâmetros!$A$39:$A$48,0)),99),AND(N($X285)&gt;0,N($X285)&lt;IFERROR(INDEX(Parâmetros!$C$39:$C$48,MATCH($E291,Parâmetros!$A$39:$A$48,0)),0)))),N($X285)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registro"),IF(AND($AB291&lt;&gt;$AB285,IFERROR(INDEX(Cadastro!$F$5:$F$148,$AB291),"")=""),"Indeterminado (início da série)",IF($X291&gt;0,"Folga","Falta de registro"))))))))</f>
        <v>Trabalhado</v>
      </c>
      <c r="Z291" s="34">
        <f>IF(OR($L291&gt;0,$F291&gt;Parâmetros!$E$14),0,IF($A291&lt;&gt;$A285,1,N($Z285)+1))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IFERROR(MATCH($A291&amp;"|"&amp;TEXT(_xlfn.MAXIFS(Cadastro!$E$5:$E$148,Cadastro!$A$5:$A$148,$A291,Cadastro!$E$5:$E$148,"&lt;="&amp;$F291),"yyyymmdd"),Cadastro!$I$5:$I$148,0),"")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56030</v>
      </c>
      <c r="B292" s="17" t="s">
        <v>165</v>
      </c>
      <c r="C292" s="17" t="str">
        <f>IFERROR(INDEX(Cadastro!$C$5:$C$148,$AB292),"NÃO INFORMADO")</f>
        <v>PED</v>
      </c>
      <c r="D292" s="17" t="str">
        <f>IFERROR(INDEX(Cadastro!$D$5:$D$148,$AB292),"")</f>
        <v>6x1</v>
      </c>
      <c r="E292" s="17" t="str">
        <f>IFERROR(INDEX(Cadastro!$G$5:$G$148,$AB292),"")</f>
        <v>6x1</v>
      </c>
      <c r="F292" s="29">
        <v>46267</v>
      </c>
      <c r="G292" s="32" t="str">
        <f t="shared" si="48"/>
        <v>qua</v>
      </c>
      <c r="H292" s="31">
        <f>IF($L292=0,"",_xlfn.MINIFS(Dados!$Q:$Q,Dados!$A:$A,$A292,Dados!$S:$S,$F292))</f>
        <v>433</v>
      </c>
      <c r="I292" s="31">
        <f>IF($H292="","",_xlfn.MAXIFS(Dados!$R:$R,Dados!$A:$A,$A292,Dados!$S:$S,$F292))</f>
        <v>980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7.6</v>
      </c>
      <c r="M292" s="30">
        <f>IFERROR(INDEX(Parâmetros!$E$6:$E$11,MATCH($K292,Parâmetros!$A$6:$A$11,0)),"")</f>
        <v>8.8000000000000007</v>
      </c>
      <c r="N292" s="33">
        <f t="shared" si="49"/>
        <v>0.86363636363636354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0"/>
        <v>Sim</v>
      </c>
      <c r="R292" s="32" t="str">
        <f t="shared" si="51"/>
        <v>Sim</v>
      </c>
      <c r="S292" s="30">
        <f t="shared" si="52"/>
        <v>0</v>
      </c>
      <c r="T292" s="32" t="str">
        <f>IF($Q292&lt;&gt;"Sim","",IF($N292&gt;Parâmetros!$E$15,"Sim","Não"))</f>
        <v>Não</v>
      </c>
      <c r="U292" s="17" t="str">
        <f t="shared" si="53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'[Apontamento_Mes_Setembro Atualizado.xlsx]Base Diária'!$V$221folga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$148,$AB292),"")="",IF($L292&gt;0,1,0),IF(IFERROR(INDEX(Cadastro!$F$5:$F$148,$AB292),"")&lt;=IFERROR(INDEX(Parâmetros!$B$39:$B$48,MATCH($E292,Parâmetros!$A$39:$A$48,0)),99),IFERROR(INDEX(Cadastro!$F$5:$F$148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$148,$AB292),"")="",0,IF(IFERROR(INDEX(Cadastro!$F$5:$F$148,$AB292),"")&gt;IFERROR(INDEX(Parâmetros!$B$39:$B$48,MATCH($E292,Parâmetros!$A$39:$A$48,0)),99),IFERROR(INDEX(Cadastro!$F$5:$F$148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registro"),IF(AND($AB292&lt;&gt;$AB291,IFERROR(INDEX(Cadastro!$F$5:$F$148,$AB292),"")=""),"Indeterminado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IFERROR(MATCH($A292&amp;"|"&amp;TEXT(_xlfn.MAXIFS(Cadastro!$E$5:$E$148,Cadastro!$A$5:$A$148,$A292,Cadastro!$E$5:$E$148,"&lt;="&amp;$F292),"yyyymmdd"),Cadastro!$I$5:$I$148,0),"")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56030</v>
      </c>
      <c r="B293" s="17" t="s">
        <v>165</v>
      </c>
      <c r="C293" s="17" t="str">
        <f>IFERROR(INDEX(Cadastro!$C$5:$C$148,$AB293),"NÃO INFORMADO")</f>
        <v>PED</v>
      </c>
      <c r="D293" s="17" t="str">
        <f>IFERROR(INDEX(Cadastro!$D$5:$D$148,$AB293),"")</f>
        <v>6x1</v>
      </c>
      <c r="E293" s="17" t="str">
        <f>IFERROR(INDEX(Cadastro!$G$5:$G$148,$AB293),"")</f>
        <v>6x1</v>
      </c>
      <c r="F293" s="29">
        <v>46268</v>
      </c>
      <c r="G293" s="32" t="str">
        <f t="shared" si="48"/>
        <v>qui</v>
      </c>
      <c r="H293" s="31">
        <f>IF($L293=0,"",_xlfn.MINIFS(Dados!$Q:$Q,Dados!$A:$A,$A293,Dados!$S:$S,$F293))</f>
        <v>435</v>
      </c>
      <c r="I293" s="31">
        <f>IF($H293="","",_xlfn.MAXIFS(Dados!$R:$R,Dados!$A:$A,$A293,Dados!$S:$S,$F293))</f>
        <v>987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7.9399999999999995</v>
      </c>
      <c r="M293" s="30">
        <f>IFERROR(INDEX(Parâmetros!$E$6:$E$11,MATCH($K293,Parâmetros!$A$6:$A$11,0)),"")</f>
        <v>8.8000000000000007</v>
      </c>
      <c r="N293" s="33">
        <f t="shared" si="49"/>
        <v>0.90227272727272712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0"/>
        <v>Sim</v>
      </c>
      <c r="R293" s="32" t="str">
        <f t="shared" si="51"/>
        <v>Sim</v>
      </c>
      <c r="S293" s="30">
        <f t="shared" si="52"/>
        <v>0</v>
      </c>
      <c r="T293" s="32" t="str">
        <f>IF($Q293&lt;&gt;"Sim","",IF($N293&gt;Parâmetros!$E$15,"Sim","Não"))</f>
        <v>Não</v>
      </c>
      <c r="U293" s="17" t="str">
        <f t="shared" si="53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'[Apontamento_Mes_Setembro Atualizado.xlsx]Base Diária'!$V$221folga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$148,$AB293),"")="",IF($L293&gt;0,1,0),IF(IFERROR(INDEX(Cadastro!$F$5:$F$148,$AB293),"")&lt;=IFERROR(INDEX(Parâmetros!$B$39:$B$48,MATCH($E293,Parâmetros!$A$39:$A$48,0)),99),IFERROR(INDEX(Cadastro!$F$5:$F$148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$148,$AB293),"")="",0,IF(IFERROR(INDEX(Cadastro!$F$5:$F$148,$AB293),"")&gt;IFERROR(INDEX(Parâmetros!$B$39:$B$48,MATCH($E293,Parâmetros!$A$39:$A$48,0)),99),IFERROR(INDEX(Cadastro!$F$5:$F$148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registro"),IF(AND($AB293&lt;&gt;$AB292,IFERROR(INDEX(Cadastro!$F$5:$F$148,$AB293),"")=""),"Indeterminado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IFERROR(MATCH($A293&amp;"|"&amp;TEXT(_xlfn.MAXIFS(Cadastro!$E$5:$E$148,Cadastro!$A$5:$A$148,$A293,Cadastro!$E$5:$E$148,"&lt;="&amp;$F293),"yyyymmdd"),Cadastro!$I$5:$I$148,0),"")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56030</v>
      </c>
      <c r="B294" s="17" t="s">
        <v>165</v>
      </c>
      <c r="C294" s="17" t="str">
        <f>IFERROR(INDEX(Cadastro!$C$5:$C$148,$AB294),"NÃO INFORMADO")</f>
        <v>PED</v>
      </c>
      <c r="D294" s="17" t="str">
        <f>IFERROR(INDEX(Cadastro!$D$5:$D$148,$AB294),"")</f>
        <v>6x1</v>
      </c>
      <c r="E294" s="17" t="str">
        <f>IFERROR(INDEX(Cadastro!$G$5:$G$148,$AB294),"")</f>
        <v>6x1</v>
      </c>
      <c r="F294" s="29">
        <v>46269</v>
      </c>
      <c r="G294" s="32" t="str">
        <f t="shared" si="48"/>
        <v>sex</v>
      </c>
      <c r="H294" s="31">
        <f>IF($L294=0,"",_xlfn.MINIFS(Dados!$Q:$Q,Dados!$A:$A,$A294,Dados!$S:$S,$F294))</f>
        <v>432</v>
      </c>
      <c r="I294" s="31">
        <f>IF($H294="","",_xlfn.MAXIFS(Dados!$R:$R,Dados!$A:$A,$A294,Dados!$S:$S,$F294))</f>
        <v>975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7.8599999999999994</v>
      </c>
      <c r="M294" s="30">
        <f>IFERROR(INDEX(Parâmetros!$E$6:$E$11,MATCH($K294,Parâmetros!$A$6:$A$11,0)),"")</f>
        <v>8.8000000000000007</v>
      </c>
      <c r="N294" s="33">
        <f t="shared" si="49"/>
        <v>0.89318181818181808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0"/>
        <v>Sim</v>
      </c>
      <c r="R294" s="32" t="str">
        <f t="shared" si="51"/>
        <v>Sim</v>
      </c>
      <c r="S294" s="30">
        <f t="shared" si="52"/>
        <v>0</v>
      </c>
      <c r="T294" s="32" t="str">
        <f>IF($Q294&lt;&gt;"Sim","",IF($N294&gt;Parâmetros!$E$15,"Sim","Não"))</f>
        <v>Não</v>
      </c>
      <c r="U294" s="17" t="str">
        <f t="shared" si="53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'[Apontamento_Mes_Setembro Atualizado.xlsx]Base Diária'!$V$221folga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$148,$AB294),"")="",IF($L294&gt;0,1,0),IF(IFERROR(INDEX(Cadastro!$F$5:$F$148,$AB294),"")&lt;=IFERROR(INDEX(Parâmetros!$B$39:$B$48,MATCH($E294,Parâmetros!$A$39:$A$48,0)),99),IFERROR(INDEX(Cadastro!$F$5:$F$148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$148,$AB294),"")="",0,IF(IFERROR(INDEX(Cadastro!$F$5:$F$148,$AB294),"")&gt;IFERROR(INDEX(Parâmetros!$B$39:$B$48,MATCH($E294,Parâmetros!$A$39:$A$48,0)),99),IFERROR(INDEX(Cadastro!$F$5:$F$148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registro"),IF(AND($AB294&lt;&gt;$AB293,IFERROR(INDEX(Cadastro!$F$5:$F$148,$AB294),"")=""),"Indeterminado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IFERROR(MATCH($A294&amp;"|"&amp;TEXT(_xlfn.MAXIFS(Cadastro!$E$5:$E$148,Cadastro!$A$5:$A$148,$A294,Cadastro!$E$5:$E$148,"&lt;="&amp;$F294),"yyyymmdd"),Cadastro!$I$5:$I$148,0),"")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56030</v>
      </c>
      <c r="B295" s="17" t="s">
        <v>165</v>
      </c>
      <c r="C295" s="17" t="str">
        <f>IFERROR(INDEX(Cadastro!$C$5:$C$148,$AB295),"NÃO INFORMADO")</f>
        <v>PED</v>
      </c>
      <c r="D295" s="17" t="str">
        <f>IFERROR(INDEX(Cadastro!$D$5:$D$148,$AB295),"")</f>
        <v>6x1</v>
      </c>
      <c r="E295" s="17" t="str">
        <f>IFERROR(INDEX(Cadastro!$G$5:$G$148,$AB295),"")</f>
        <v>6x1</v>
      </c>
      <c r="F295" s="29">
        <v>46270</v>
      </c>
      <c r="G295" s="32" t="str">
        <f t="shared" si="48"/>
        <v>sáb</v>
      </c>
      <c r="H295" s="31">
        <f>IF($L295=0,"",_xlfn.MINIFS(Dados!$Q:$Q,Dados!$A:$A,$A295,Dados!$S:$S,$F295))</f>
        <v>435</v>
      </c>
      <c r="I295" s="31">
        <f>IF($H295="","",_xlfn.MAXIFS(Dados!$R:$R,Dados!$A:$A,$A295,Dados!$S:$S,$F295))</f>
        <v>904</v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>6x1 sáb/dom</v>
      </c>
      <c r="L295" s="30">
        <f>SUMIFS(Dados!$E:$E,Dados!$A:$A,$A295,Dados!$S:$S,$F295)</f>
        <v>6.6</v>
      </c>
      <c r="M295" s="30">
        <f>IFERROR(INDEX(Parâmetros!$E$6:$E$11,MATCH($K295,Parâmetros!$A$6:$A$11,0)),"")</f>
        <v>7.33</v>
      </c>
      <c r="N295" s="33">
        <f t="shared" si="49"/>
        <v>0.90040927694406547</v>
      </c>
      <c r="O295" s="33">
        <f>Parâmetros!$E$13</f>
        <v>0.8</v>
      </c>
      <c r="P295" s="32" t="str">
        <f>IF(OR($M295="",$F295&gt;Parâmetros!$E$14),"Não","Sim")</f>
        <v>Sim</v>
      </c>
      <c r="Q295" s="32" t="str">
        <f t="shared" si="50"/>
        <v>Sim</v>
      </c>
      <c r="R295" s="32" t="str">
        <f t="shared" si="51"/>
        <v>Sim</v>
      </c>
      <c r="S295" s="30">
        <f t="shared" si="52"/>
        <v>0</v>
      </c>
      <c r="T295" s="32" t="str">
        <f>IF($Q295&lt;&gt;"Sim","",IF($N295&gt;Parâmetros!$E$15,"Sim","Não"))</f>
        <v>Não</v>
      </c>
      <c r="U295" s="17" t="str">
        <f t="shared" si="53"/>
        <v>Na meta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'[Apontamento_Mes_Setembro Atualizado.xlsx]Base Diária'!$V$221folga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Jornada de fim de semana do 6x1</v>
      </c>
      <c r="W295" s="34" t="str">
        <f>IF(OR(OR($D295="6x1",$D295="FF 6x1"),$D295="5x2"),"",IF($AB295&lt;&gt;$AB294,IF(IFERROR(INDEX(Cadastro!$F$5:$F$148,$AB295),"")="",IF($L295&gt;0,1,0),IF(IFERROR(INDEX(Cadastro!$F$5:$F$148,$AB295),"")&lt;=IFERROR(INDEX(Parâmetros!$B$39:$B$48,MATCH($E295,Parâmetros!$A$39:$A$48,0)),99),IFERROR(INDEX(Cadastro!$F$5:$F$148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$148,$AB295),"")="",0,IF(IFERROR(INDEX(Cadastro!$F$5:$F$148,$AB295),"")&gt;IFERROR(INDEX(Parâmetros!$B$39:$B$48,MATCH($E295,Parâmetros!$A$39:$A$48,0)),99),IFERROR(INDEX(Cadastro!$F$5:$F$148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registro"),IF(AND($AB295&lt;&gt;$AB294,IFERROR(INDEX(Cadastro!$F$5:$F$148,$AB295),"")=""),"Indeterminado (início da série)",IF($X295&gt;0,"Folga","Falta de registro"))))))))</f>
        <v>Trabalhado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IFERROR(MATCH($A295&amp;"|"&amp;TEXT(_xlfn.MAXIFS(Cadastro!$E$5:$E$148,Cadastro!$A$5:$A$148,$A295,Cadastro!$E$5:$E$148,"&lt;="&amp;$F295),"yyyymmdd"),Cadastro!$I$5:$I$148,0),"")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56030</v>
      </c>
      <c r="B296" s="17" t="s">
        <v>165</v>
      </c>
      <c r="C296" s="17" t="str">
        <f>IFERROR(INDEX(Cadastro!$C$5:$C$148,$AB296),"NÃO INFORMADO")</f>
        <v>PED</v>
      </c>
      <c r="D296" s="17" t="str">
        <f>IFERROR(INDEX(Cadastro!$D$5:$D$148,$AB296),"")</f>
        <v>6x1</v>
      </c>
      <c r="E296" s="17" t="str">
        <f>IFERROR(INDEX(Cadastro!$G$5:$G$148,$AB296),"")</f>
        <v>6x1</v>
      </c>
      <c r="F296" s="29">
        <v>46271</v>
      </c>
      <c r="G296" s="32" t="str">
        <f t="shared" si="48"/>
        <v>dom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/>
      </c>
      <c r="L296" s="30">
        <f>SUMIFS(Dados!$E:$E,Dados!$A:$A,$A296,Dados!$S:$S,$F296)</f>
        <v>0</v>
      </c>
      <c r="M296" s="30" t="str">
        <f>IFERROR(INDEX(Parâmetros!$E$6:$E$11,MATCH($K296,Parâmetros!$A$6:$A$11,0)),"")</f>
        <v/>
      </c>
      <c r="N296" s="33" t="str">
        <f t="shared" si="49"/>
        <v/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50"/>
        <v/>
      </c>
      <c r="R296" s="32" t="str">
        <f t="shared" si="51"/>
        <v/>
      </c>
      <c r="S296" s="30" t="str">
        <f t="shared" si="52"/>
        <v/>
      </c>
      <c r="T296" s="32" t="str">
        <f>IF($Q296&lt;&gt;"Sim","",IF($N296&gt;Parâmetros!$E$15,"Sim","Não"))</f>
        <v/>
      </c>
      <c r="U296" s="17" t="str">
        <f t="shared" si="53"/>
        <v>Folga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'[Apontamento_Mes_Setembro Atualizado.xlsx]Base Diária'!$V$221folga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Folga de fim de semana · apontou no sábado</v>
      </c>
      <c r="W296" s="34" t="str">
        <f>IF(OR(OR($D296="6x1",$D296="FF 6x1"),$D296="5x2"),"",IF($AB296&lt;&gt;$AB295,IF(IFERROR(INDEX(Cadastro!$F$5:$F$148,$AB296),"")="",IF($L296&gt;0,1,0),IF(IFERROR(INDEX(Cadastro!$F$5:$F$148,$AB296),"")&lt;=IFERROR(INDEX(Parâmetros!$B$39:$B$48,MATCH($E296,Parâmetros!$A$39:$A$48,0)),99),IFERROR(INDEX(Cadastro!$F$5:$F$148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$148,$AB296),"")="",0,IF(IFERROR(INDEX(Cadastro!$F$5:$F$148,$AB296),"")&gt;IFERROR(INDEX(Parâmetros!$B$39:$B$48,MATCH($E296,Parâmetros!$A$39:$A$48,0)),99),IFERROR(INDEX(Cadastro!$F$5:$F$148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registro"),IF(AND($AB296&lt;&gt;$AB295,IFERROR(INDEX(Cadastro!$F$5:$F$148,$AB296),"")=""),"Indeterminado (início da série)",IF($X296&gt;0,"Folga","Falta de registro"))))))))</f>
        <v>Folga</v>
      </c>
      <c r="Z296" s="34">
        <f>IF(OR($L296&gt;0,$F296&gt;Parâmetros!$E$14),0,IF($A296&lt;&gt;$A295,1,N($Z295)+1))</f>
        <v>1</v>
      </c>
      <c r="AA296" s="34">
        <f>IF(OR($L296&gt;0,$F296&gt;Parâmetros!$E$14),0,IF(OR($A296&lt;&gt;$A297,$F297&gt;Parâmetros!$E$14),1,N($AA297)+1))</f>
        <v>1</v>
      </c>
      <c r="AB296" s="31">
        <f>IFERROR(MATCH($A296&amp;"|"&amp;TEXT(_xlfn.MAXIFS(Cadastro!$E$5:$E$148,Cadastro!$A$5:$A$148,$A296,Cadastro!$E$5:$E$148,"&lt;="&amp;$F296),"yyyymmdd"),Cadastro!$I$5:$I$148,0),"")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56030</v>
      </c>
      <c r="B297" s="17" t="s">
        <v>165</v>
      </c>
      <c r="C297" s="17" t="str">
        <f>IFERROR(INDEX(Cadastro!$C$5:$C$148,$AB297),"NÃO INFORMADO")</f>
        <v>PED</v>
      </c>
      <c r="D297" s="17" t="str">
        <f>IFERROR(INDEX(Cadastro!$D$5:$D$148,$AB297),"")</f>
        <v>A</v>
      </c>
      <c r="E297" s="17" t="str">
        <f>IFERROR(INDEX(Cadastro!$G$5:$G$148,$AB297),"")</f>
        <v>A</v>
      </c>
      <c r="F297" s="29">
        <v>46272</v>
      </c>
      <c r="G297" s="32" t="str">
        <f t="shared" si="48"/>
        <v>seg</v>
      </c>
      <c r="H297" s="31">
        <f>IF($L297=0,"",_xlfn.MINIFS(Dados!$Q:$Q,Dados!$A:$A,$A297,Dados!$S:$S,$F297))</f>
        <v>436</v>
      </c>
      <c r="I297" s="31">
        <f>IF($H297="","",_xlfn.MAXIFS(Dados!$R:$R,Dados!$A:$A,$A297,Dados!$S:$S,$F297))</f>
        <v>911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A</v>
      </c>
      <c r="L297" s="30">
        <f>SUMIFS(Dados!$E:$E,Dados!$A:$A,$A297,Dados!$S:$S,$F297)</f>
        <v>6.2</v>
      </c>
      <c r="M297" s="30">
        <f>IFERROR(INDEX(Parâmetros!$E$6:$E$11,MATCH($K297,Parâmetros!$A$6:$A$11,0)),"")</f>
        <v>7.58</v>
      </c>
      <c r="N297" s="33">
        <f t="shared" si="49"/>
        <v>0.81794195250659629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0"/>
        <v>Sim</v>
      </c>
      <c r="R297" s="32" t="str">
        <f t="shared" si="51"/>
        <v>Sim</v>
      </c>
      <c r="S297" s="30">
        <f t="shared" si="52"/>
        <v>0</v>
      </c>
      <c r="T297" s="32" t="str">
        <f>IF($Q297&lt;&gt;"Sim","",IF($N297&gt;Parâmetros!$E$15,"Sim","Não"))</f>
        <v>Não</v>
      </c>
      <c r="U297" s="17" t="str">
        <f t="shared" si="53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'[Apontamento_Mes_Setembro Atualizado.xlsx]Base Diária'!$V$221folga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Evidência confirma cadastro</v>
      </c>
      <c r="W297" s="34">
        <f>IF(OR(OR($D297="6x1",$D297="FF 6x1"),$D297="5x2"),"",IF($AB297&lt;&gt;$AB296,IF(IFERROR(INDEX(Cadastro!$F$5:$F$148,$AB297),"")="",IF($L297&gt;0,1,0),IF(IFERROR(INDEX(Cadastro!$F$5:$F$148,$AB297),"")&lt;=IFERROR(INDEX(Parâmetros!$B$39:$B$48,MATCH($E297,Parâmetros!$A$39:$A$48,0)),99),IFERROR(INDEX(Cadastro!$F$5:$F$148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>1</v>
      </c>
      <c r="X297" s="34">
        <f>IF(OR(OR($D297="6x1",$D297="FF 6x1"),$D297="5x2"),"",IF($AB297&lt;&gt;$AB296,IF(IFERROR(INDEX(Cadastro!$F$5:$F$148,$AB297),"")="",0,IF(IFERROR(INDEX(Cadastro!$F$5:$F$148,$AB297),"")&gt;IFERROR(INDEX(Parâmetros!$B$39:$B$48,MATCH($E297,Parâmetros!$A$39:$A$48,0)),99),IFERROR(INDEX(Cadastro!$F$5:$F$148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>0</v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registro"),IF(AND($AB297&lt;&gt;$AB296,IFERROR(INDEX(Cadastro!$F$5:$F$148,$AB297),"")=""),"Indeterminado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IFERROR(MATCH($A297&amp;"|"&amp;TEXT(_xlfn.MAXIFS(Cadastro!$E$5:$E$148,Cadastro!$A$5:$A$148,$A297,Cadastro!$E$5:$E$148,"&lt;="&amp;$F297),"yyyymmdd"),Cadastro!$I$5:$I$148,0),"")</f>
        <v>90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56030</v>
      </c>
      <c r="B298" s="17" t="s">
        <v>165</v>
      </c>
      <c r="C298" s="17" t="str">
        <f>IFERROR(INDEX(Cadastro!$C$5:$C$148,$AB298),"NÃO INFORMADO")</f>
        <v>PED</v>
      </c>
      <c r="D298" s="17" t="str">
        <f>IFERROR(INDEX(Cadastro!$D$5:$D$148,$AB298),"")</f>
        <v>6x1</v>
      </c>
      <c r="E298" s="17" t="str">
        <f>IFERROR(INDEX(Cadastro!$G$5:$G$148,$AB298),"")</f>
        <v>6x1</v>
      </c>
      <c r="F298" s="29">
        <v>46273</v>
      </c>
      <c r="G298" s="32" t="str">
        <f t="shared" si="48"/>
        <v>ter</v>
      </c>
      <c r="H298" s="31">
        <f>IF($L298=0,"",_xlfn.MINIFS(Dados!$Q:$Q,Dados!$A:$A,$A298,Dados!$S:$S,$F298))</f>
        <v>434</v>
      </c>
      <c r="I298" s="31">
        <f>IF($H298="","",_xlfn.MAXIFS(Dados!$R:$R,Dados!$A:$A,$A298,Dados!$S:$S,$F298))</f>
        <v>980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7.88</v>
      </c>
      <c r="M298" s="30">
        <f>IFERROR(INDEX(Parâmetros!$E$6:$E$11,MATCH($K298,Parâmetros!$A$6:$A$11,0)),"")</f>
        <v>8.8000000000000007</v>
      </c>
      <c r="N298" s="33">
        <f t="shared" si="49"/>
        <v>0.89545454545454539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0"/>
        <v>Sim</v>
      </c>
      <c r="R298" s="32" t="str">
        <f t="shared" si="51"/>
        <v>Sim</v>
      </c>
      <c r="S298" s="30">
        <f t="shared" si="52"/>
        <v>0</v>
      </c>
      <c r="T298" s="32" t="str">
        <f>IF($Q298&lt;&gt;"Sim","",IF($N298&gt;Parâmetros!$E$15,"Sim","Não"))</f>
        <v>Não</v>
      </c>
      <c r="U298" s="17" t="str">
        <f t="shared" si="53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'[Apontamento_Mes_Setembro Atualizado.xlsx]Base Diária'!$V$221folga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$148,$AB298),"")="",IF($L298&gt;0,1,0),IF(IFERROR(INDEX(Cadastro!$F$5:$F$148,$AB298),"")&lt;=IFERROR(INDEX(Parâmetros!$B$39:$B$48,MATCH($E298,Parâmetros!$A$39:$A$48,0)),99),IFERROR(INDEX(Cadastro!$F$5:$F$148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$148,$AB298),"")="",0,IF(IFERROR(INDEX(Cadastro!$F$5:$F$148,$AB298),"")&gt;IFERROR(INDEX(Parâmetros!$B$39:$B$48,MATCH($E298,Parâmetros!$A$39:$A$48,0)),99),IFERROR(INDEX(Cadastro!$F$5:$F$148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registro"),IF(AND($AB298&lt;&gt;$AB297,IFERROR(INDEX(Cadastro!$F$5:$F$148,$AB298),"")=""),"Indeterminado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IFERROR(MATCH($A298&amp;"|"&amp;TEXT(_xlfn.MAXIFS(Cadastro!$E$5:$E$148,Cadastro!$A$5:$A$148,$A298,Cadastro!$E$5:$E$148,"&lt;="&amp;$F298),"yyyymmdd"),Cadastro!$I$5:$I$148,0),"")</f>
        <v>91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56030</v>
      </c>
      <c r="B299" s="17" t="s">
        <v>165</v>
      </c>
      <c r="C299" s="17" t="str">
        <f>IFERROR(INDEX(Cadastro!$C$5:$C$148,$AB299),"NÃO INFORMADO")</f>
        <v>PED</v>
      </c>
      <c r="D299" s="17" t="str">
        <f>IFERROR(INDEX(Cadastro!$D$5:$D$148,$AB299),"")</f>
        <v>6x1</v>
      </c>
      <c r="E299" s="17" t="str">
        <f>IFERROR(INDEX(Cadastro!$G$5:$G$148,$AB299),"")</f>
        <v>6x1</v>
      </c>
      <c r="F299" s="29">
        <v>46274</v>
      </c>
      <c r="G299" s="32" t="str">
        <f t="shared" si="48"/>
        <v>qua</v>
      </c>
      <c r="H299" s="31">
        <f>IF($L299=0,"",_xlfn.MINIFS(Dados!$Q:$Q,Dados!$A:$A,$A299,Dados!$S:$S,$F299))</f>
        <v>431</v>
      </c>
      <c r="I299" s="31">
        <f>IF($H299="","",_xlfn.MAXIFS(Dados!$R:$R,Dados!$A:$A,$A299,Dados!$S:$S,$F299))</f>
        <v>686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4.25</v>
      </c>
      <c r="M299" s="30">
        <f>IFERROR(INDEX(Parâmetros!$E$6:$E$11,MATCH($K299,Parâmetros!$A$6:$A$11,0)),"")</f>
        <v>8.8000000000000007</v>
      </c>
      <c r="N299" s="33">
        <f t="shared" si="49"/>
        <v>0.48295454545454541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0"/>
        <v>Sim</v>
      </c>
      <c r="R299" s="32" t="str">
        <f t="shared" si="51"/>
        <v>Não</v>
      </c>
      <c r="S299" s="30">
        <f t="shared" si="52"/>
        <v>2.7900000000000009</v>
      </c>
      <c r="T299" s="32" t="str">
        <f>IF($Q299&lt;&gt;"Sim","",IF($N299&gt;Parâmetros!$E$15,"Sim","Não"))</f>
        <v>Não</v>
      </c>
      <c r="U299" s="17" t="str">
        <f t="shared" si="53"/>
        <v>Abaixo da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'[Apontamento_Mes_Setembro Atualizado.xlsx]Base Diária'!$V$221folga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$148,$AB299),"")="",IF($L299&gt;0,1,0),IF(IFERROR(INDEX(Cadastro!$F$5:$F$148,$AB299),"")&lt;=IFERROR(INDEX(Parâmetros!$B$39:$B$48,MATCH($E299,Parâmetros!$A$39:$A$48,0)),99),IFERROR(INDEX(Cadastro!$F$5:$F$148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$148,$AB299),"")="",0,IF(IFERROR(INDEX(Cadastro!$F$5:$F$148,$AB299),"")&gt;IFERROR(INDEX(Parâmetros!$B$39:$B$48,MATCH($E299,Parâmetros!$A$39:$A$48,0)),99),IFERROR(INDEX(Cadastro!$F$5:$F$148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registro"),IF(AND($AB299&lt;&gt;$AB298,IFERROR(INDEX(Cadastro!$F$5:$F$148,$AB299),"")=""),"Indeterminado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IFERROR(MATCH($A299&amp;"|"&amp;TEXT(_xlfn.MAXIFS(Cadastro!$E$5:$E$148,Cadastro!$A$5:$A$148,$A299,Cadastro!$E$5:$E$148,"&lt;="&amp;$F299),"yyyymmdd"),Cadastro!$I$5:$I$148,0),"")</f>
        <v>91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56030</v>
      </c>
      <c r="B300" s="17" t="s">
        <v>165</v>
      </c>
      <c r="C300" s="17" t="str">
        <f>IFERROR(INDEX(Cadastro!$C$5:$C$148,$AB300),"NÃO INFORMADO")</f>
        <v>PED</v>
      </c>
      <c r="D300" s="17" t="str">
        <f>IFERROR(INDEX(Cadastro!$D$5:$D$148,$AB300),"")</f>
        <v>6x1</v>
      </c>
      <c r="E300" s="17" t="str">
        <f>IFERROR(INDEX(Cadastro!$G$5:$G$148,$AB300),"")</f>
        <v>6x1</v>
      </c>
      <c r="F300" s="29">
        <v>46275</v>
      </c>
      <c r="G300" s="32" t="str">
        <f t="shared" si="48"/>
        <v>qui</v>
      </c>
      <c r="H300" s="31">
        <f>IF($L300=0,"",_xlfn.MINIFS(Dados!$Q:$Q,Dados!$A:$A,$A300,Dados!$S:$S,$F300))</f>
        <v>430</v>
      </c>
      <c r="I300" s="31">
        <f>IF($H300="","",_xlfn.MAXIFS(Dados!$R:$R,Dados!$A:$A,$A300,Dados!$S:$S,$F300))</f>
        <v>995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8.27</v>
      </c>
      <c r="M300" s="30">
        <f>IFERROR(INDEX(Parâmetros!$E$6:$E$11,MATCH($K300,Parâmetros!$A$6:$A$11,0)),"")</f>
        <v>8.8000000000000007</v>
      </c>
      <c r="N300" s="33">
        <f t="shared" si="49"/>
        <v>0.93977272727272709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0"/>
        <v>Sim</v>
      </c>
      <c r="R300" s="32" t="str">
        <f t="shared" si="51"/>
        <v>Sim</v>
      </c>
      <c r="S300" s="30">
        <f t="shared" si="52"/>
        <v>0</v>
      </c>
      <c r="T300" s="32" t="str">
        <f>IF($Q300&lt;&gt;"Sim","",IF($N300&gt;Parâmetros!$E$15,"Sim","Não"))</f>
        <v>Não</v>
      </c>
      <c r="U300" s="17" t="str">
        <f t="shared" si="53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'[Apontamento_Mes_Setembro Atualizado.xlsx]Base Diária'!$V$221folga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$148,$AB300),"")="",IF($L300&gt;0,1,0),IF(IFERROR(INDEX(Cadastro!$F$5:$F$148,$AB300),"")&lt;=IFERROR(INDEX(Parâmetros!$B$39:$B$48,MATCH($E300,Parâmetros!$A$39:$A$48,0)),99),IFERROR(INDEX(Cadastro!$F$5:$F$148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$148,$AB300),"")="",0,IF(IFERROR(INDEX(Cadastro!$F$5:$F$148,$AB300),"")&gt;IFERROR(INDEX(Parâmetros!$B$39:$B$48,MATCH($E300,Parâmetros!$A$39:$A$48,0)),99),IFERROR(INDEX(Cadastro!$F$5:$F$148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registro"),IF(AND($AB300&lt;&gt;$AB299,IFERROR(INDEX(Cadastro!$F$5:$F$148,$AB300),"")=""),"Indeterminado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IFERROR(MATCH($A300&amp;"|"&amp;TEXT(_xlfn.MAXIFS(Cadastro!$E$5:$E$148,Cadastro!$A$5:$A$148,$A300,Cadastro!$E$5:$E$148,"&lt;="&amp;$F300),"yyyymmdd"),Cadastro!$I$5:$I$148,0),"")</f>
        <v>91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56030</v>
      </c>
      <c r="B301" s="17" t="s">
        <v>165</v>
      </c>
      <c r="C301" s="17" t="str">
        <f>IFERROR(INDEX(Cadastro!$C$5:$C$148,$AB301),"NÃO INFORMADO")</f>
        <v>PED</v>
      </c>
      <c r="D301" s="17" t="str">
        <f>IFERROR(INDEX(Cadastro!$D$5:$D$148,$AB301),"")</f>
        <v>6x1</v>
      </c>
      <c r="E301" s="17" t="str">
        <f>IFERROR(INDEX(Cadastro!$G$5:$G$148,$AB301),"")</f>
        <v>6x1</v>
      </c>
      <c r="F301" s="29">
        <v>46276</v>
      </c>
      <c r="G301" s="32" t="str">
        <f t="shared" si="48"/>
        <v>sex</v>
      </c>
      <c r="H301" s="31">
        <f>IF($L301=0,"",_xlfn.MINIFS(Dados!$Q:$Q,Dados!$A:$A,$A301,Dados!$S:$S,$F301))</f>
        <v>434</v>
      </c>
      <c r="I301" s="31">
        <f>IF($H301="","",_xlfn.MAXIFS(Dados!$R:$R,Dados!$A:$A,$A301,Dados!$S:$S,$F301))</f>
        <v>984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7.92</v>
      </c>
      <c r="M301" s="30">
        <f>IFERROR(INDEX(Parâmetros!$E$6:$E$11,MATCH($K301,Parâmetros!$A$6:$A$11,0)),"")</f>
        <v>8.8000000000000007</v>
      </c>
      <c r="N301" s="33">
        <f t="shared" si="49"/>
        <v>0.89999999999999991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0"/>
        <v>Sim</v>
      </c>
      <c r="R301" s="32" t="str">
        <f t="shared" si="51"/>
        <v>Sim</v>
      </c>
      <c r="S301" s="30">
        <f t="shared" si="52"/>
        <v>0</v>
      </c>
      <c r="T301" s="32" t="str">
        <f>IF($Q301&lt;&gt;"Sim","",IF($N301&gt;Parâmetros!$E$15,"Sim","Não"))</f>
        <v>Não</v>
      </c>
      <c r="U301" s="17" t="str">
        <f t="shared" si="53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'[Apontamento_Mes_Setembro Atualizado.xlsx]Base Diária'!$V$221folga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$148,$AB301),"")="",IF($L301&gt;0,1,0),IF(IFERROR(INDEX(Cadastro!$F$5:$F$148,$AB301),"")&lt;=IFERROR(INDEX(Parâmetros!$B$39:$B$48,MATCH($E301,Parâmetros!$A$39:$A$48,0)),99),IFERROR(INDEX(Cadastro!$F$5:$F$148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$148,$AB301),"")="",0,IF(IFERROR(INDEX(Cadastro!$F$5:$F$148,$AB301),"")&gt;IFERROR(INDEX(Parâmetros!$B$39:$B$48,MATCH($E301,Parâmetros!$A$39:$A$48,0)),99),IFERROR(INDEX(Cadastro!$F$5:$F$148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registro"),IF(AND($AB301&lt;&gt;$AB300,IFERROR(INDEX(Cadastro!$F$5:$F$148,$AB301),"")=""),"Indeterminado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IFERROR(MATCH($A301&amp;"|"&amp;TEXT(_xlfn.MAXIFS(Cadastro!$E$5:$E$148,Cadastro!$A$5:$A$148,$A301,Cadastro!$E$5:$E$148,"&lt;="&amp;$F301),"yyyymmdd"),Cadastro!$I$5:$I$148,0),"")</f>
        <v>91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56030</v>
      </c>
      <c r="B302" s="17" t="s">
        <v>165</v>
      </c>
      <c r="C302" s="17" t="str">
        <f>IFERROR(INDEX(Cadastro!$C$5:$C$148,$AB302),"NÃO INFORMADO")</f>
        <v>PED</v>
      </c>
      <c r="D302" s="17" t="str">
        <f>IFERROR(INDEX(Cadastro!$D$5:$D$148,$AB302),"")</f>
        <v>6x1</v>
      </c>
      <c r="E302" s="17" t="str">
        <f>IFERROR(INDEX(Cadastro!$G$5:$G$148,$AB302),"")</f>
        <v>6x1</v>
      </c>
      <c r="F302" s="29">
        <v>46277</v>
      </c>
      <c r="G302" s="32" t="str">
        <f t="shared" si="48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49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0"/>
        <v/>
      </c>
      <c r="R302" s="32" t="str">
        <f t="shared" si="51"/>
        <v/>
      </c>
      <c r="S302" s="30" t="str">
        <f t="shared" si="52"/>
        <v/>
      </c>
      <c r="T302" s="32" t="str">
        <f>IF($Q302&lt;&gt;"Sim","",IF($N302&gt;Parâmetros!$E$15,"Sim","Não"))</f>
        <v/>
      </c>
      <c r="U302" s="17" t="str">
        <f t="shared" si="53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'[Apontamento_Mes_Setembro Atualizado.xlsx]Base Diária'!$V$221folga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$148,$AB302),"")="",IF($L302&gt;0,1,0),IF(IFERROR(INDEX(Cadastro!$F$5:$F$148,$AB302),"")&lt;=IFERROR(INDEX(Parâmetros!$B$39:$B$48,MATCH($E302,Parâmetros!$A$39:$A$48,0)),99),IFERROR(INDEX(Cadastro!$F$5:$F$148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$148,$AB302),"")="",0,IF(IFERROR(INDEX(Cadastro!$F$5:$F$148,$AB302),"")&gt;IFERROR(INDEX(Parâmetros!$B$39:$B$48,MATCH($E302,Parâmetros!$A$39:$A$48,0)),99),IFERROR(INDEX(Cadastro!$F$5:$F$148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registro"),IF(AND($AB302&lt;&gt;$AB301,IFERROR(INDEX(Cadastro!$F$5:$F$148,$AB302),"")=""),"Indeterminado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IFERROR(MATCH($A302&amp;"|"&amp;TEXT(_xlfn.MAXIFS(Cadastro!$E$5:$E$148,Cadastro!$A$5:$A$148,$A302,Cadastro!$E$5:$E$148,"&lt;="&amp;$F302),"yyyymmdd"),Cadastro!$I$5:$I$148,0),"")</f>
        <v>91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56030</v>
      </c>
      <c r="B303" s="17" t="s">
        <v>165</v>
      </c>
      <c r="C303" s="17" t="str">
        <f>IFERROR(INDEX(Cadastro!$C$5:$C$148,$AB303),"NÃO INFORMADO")</f>
        <v>PED</v>
      </c>
      <c r="D303" s="17" t="str">
        <f>IFERROR(INDEX(Cadastro!$D$5:$D$148,$AB303),"")</f>
        <v>6x1</v>
      </c>
      <c r="E303" s="17" t="str">
        <f>IFERROR(INDEX(Cadastro!$G$5:$G$148,$AB303),"")</f>
        <v>6x1</v>
      </c>
      <c r="F303" s="29">
        <v>46278</v>
      </c>
      <c r="G303" s="32" t="str">
        <f t="shared" si="48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49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0"/>
        <v/>
      </c>
      <c r="R303" s="32" t="str">
        <f t="shared" si="51"/>
        <v/>
      </c>
      <c r="S303" s="30" t="str">
        <f t="shared" si="52"/>
        <v/>
      </c>
      <c r="T303" s="32" t="str">
        <f>IF($Q303&lt;&gt;"Sim","",IF($N303&gt;Parâmetros!$E$15,"Sim","Não"))</f>
        <v/>
      </c>
      <c r="U303" s="17" t="str">
        <f t="shared" si="53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'[Apontamento_Mes_Setembro Atualizado.xlsx]Base Diária'!$V$221folga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$148,$AB303),"")="",IF($L303&gt;0,1,0),IF(IFERROR(INDEX(Cadastro!$F$5:$F$148,$AB303),"")&lt;=IFERROR(INDEX(Parâmetros!$B$39:$B$48,MATCH($E303,Parâmetros!$A$39:$A$48,0)),99),IFERROR(INDEX(Cadastro!$F$5:$F$148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$148,$AB303),"")="",0,IF(IFERROR(INDEX(Cadastro!$F$5:$F$148,$AB303),"")&gt;IFERROR(INDEX(Parâmetros!$B$39:$B$48,MATCH($E303,Parâmetros!$A$39:$A$48,0)),99),IFERROR(INDEX(Cadastro!$F$5:$F$148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registro"),IF(AND($AB303&lt;&gt;$AB302,IFERROR(INDEX(Cadastro!$F$5:$F$148,$AB303),"")=""),"Indeterminado (início da série)",IF($X303&gt;0,"Folga","Falta de registro"))))))))</f>
        <v>Folga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IFERROR(MATCH($A303&amp;"|"&amp;TEXT(_xlfn.MAXIFS(Cadastro!$E$5:$E$148,Cadastro!$A$5:$A$148,$A303,Cadastro!$E$5:$E$148,"&lt;="&amp;$F303),"yyyymmdd"),Cadastro!$I$5:$I$148,0),"")</f>
        <v>91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56030</v>
      </c>
      <c r="B304" s="17" t="s">
        <v>165</v>
      </c>
      <c r="C304" s="17" t="str">
        <f>IFERROR(INDEX(Cadastro!$C$5:$C$148,$AB304),"NÃO INFORMADO")</f>
        <v>PED</v>
      </c>
      <c r="D304" s="17" t="str">
        <f>IFERROR(INDEX(Cadastro!$D$5:$D$148,$AB304),"")</f>
        <v>6x1</v>
      </c>
      <c r="E304" s="17" t="str">
        <f>IFERROR(INDEX(Cadastro!$G$5:$G$148,$AB304),"")</f>
        <v>6x1</v>
      </c>
      <c r="F304" s="29">
        <v>46279</v>
      </c>
      <c r="G304" s="32" t="str">
        <f t="shared" si="48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49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0"/>
        <v/>
      </c>
      <c r="R304" s="32" t="str">
        <f t="shared" si="51"/>
        <v/>
      </c>
      <c r="S304" s="30" t="str">
        <f t="shared" si="52"/>
        <v/>
      </c>
      <c r="T304" s="32" t="str">
        <f>IF($Q304&lt;&gt;"Sim","",IF($N304&gt;Parâmetros!$E$15,"Sim","Não"))</f>
        <v/>
      </c>
      <c r="U304" s="17" t="str">
        <f t="shared" si="53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'[Apontamento_Mes_Setembro Atualizado.xlsx]Base Diária'!$V$221folga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$148,$AB304),"")="",IF($L304&gt;0,1,0),IF(IFERROR(INDEX(Cadastro!$F$5:$F$148,$AB304),"")&lt;=IFERROR(INDEX(Parâmetros!$B$39:$B$48,MATCH($E304,Parâmetros!$A$39:$A$48,0)),99),IFERROR(INDEX(Cadastro!$F$5:$F$148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$148,$AB304),"")="",0,IF(IFERROR(INDEX(Cadastro!$F$5:$F$148,$AB304),"")&gt;IFERROR(INDEX(Parâmetros!$B$39:$B$48,MATCH($E304,Parâmetros!$A$39:$A$48,0)),99),IFERROR(INDEX(Cadastro!$F$5:$F$148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registro"),IF(AND($AB304&lt;&gt;$AB303,IFERROR(INDEX(Cadastro!$F$5:$F$148,$AB304),"")=""),"Indeterminado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IFERROR(MATCH($A304&amp;"|"&amp;TEXT(_xlfn.MAXIFS(Cadastro!$E$5:$E$148,Cadastro!$A$5:$A$148,$A304,Cadastro!$E$5:$E$148,"&lt;="&amp;$F304),"yyyymmdd"),Cadastro!$I$5:$I$148,0),"")</f>
        <v>91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56030</v>
      </c>
      <c r="B305" s="17" t="s">
        <v>165</v>
      </c>
      <c r="C305" s="17" t="str">
        <f>IFERROR(INDEX(Cadastro!$C$5:$C$148,$AB305),"NÃO INFORMADO")</f>
        <v>PED</v>
      </c>
      <c r="D305" s="17" t="str">
        <f>IFERROR(INDEX(Cadastro!$D$5:$D$148,$AB305),"")</f>
        <v>6x1</v>
      </c>
      <c r="E305" s="17" t="str">
        <f>IFERROR(INDEX(Cadastro!$G$5:$G$148,$AB305),"")</f>
        <v>6x1</v>
      </c>
      <c r="F305" s="29">
        <v>46280</v>
      </c>
      <c r="G305" s="32" t="str">
        <f t="shared" si="48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49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0"/>
        <v/>
      </c>
      <c r="R305" s="32" t="str">
        <f t="shared" si="51"/>
        <v/>
      </c>
      <c r="S305" s="30" t="str">
        <f t="shared" si="52"/>
        <v/>
      </c>
      <c r="T305" s="32" t="str">
        <f>IF($Q305&lt;&gt;"Sim","",IF($N305&gt;Parâmetros!$E$15,"Sim","Não"))</f>
        <v/>
      </c>
      <c r="U305" s="17" t="str">
        <f t="shared" si="53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'[Apontamento_Mes_Setembro Atualizado.xlsx]Base Diária'!$V$221folga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$148,$AB305),"")="",IF($L305&gt;0,1,0),IF(IFERROR(INDEX(Cadastro!$F$5:$F$148,$AB305),"")&lt;=IFERROR(INDEX(Parâmetros!$B$39:$B$48,MATCH($E305,Parâmetros!$A$39:$A$48,0)),99),IFERROR(INDEX(Cadastro!$F$5:$F$148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$148,$AB305),"")="",0,IF(IFERROR(INDEX(Cadastro!$F$5:$F$148,$AB305),"")&gt;IFERROR(INDEX(Parâmetros!$B$39:$B$48,MATCH($E305,Parâmetros!$A$39:$A$48,0)),99),IFERROR(INDEX(Cadastro!$F$5:$F$148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registro"),IF(AND($AB305&lt;&gt;$AB304,IFERROR(INDEX(Cadastro!$F$5:$F$148,$AB305),"")=""),"Indeterminado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IFERROR(MATCH($A305&amp;"|"&amp;TEXT(_xlfn.MAXIFS(Cadastro!$E$5:$E$148,Cadastro!$A$5:$A$148,$A305,Cadastro!$E$5:$E$148,"&lt;="&amp;$F305),"yyyymmdd"),Cadastro!$I$5:$I$148,0),"")</f>
        <v>91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56030</v>
      </c>
      <c r="B306" s="17" t="s">
        <v>165</v>
      </c>
      <c r="C306" s="17" t="str">
        <f>IFERROR(INDEX(Cadastro!$C$5:$C$148,$AB306),"NÃO INFORMADO")</f>
        <v>PED</v>
      </c>
      <c r="D306" s="17" t="str">
        <f>IFERROR(INDEX(Cadastro!$D$5:$D$148,$AB306),"")</f>
        <v>6x1</v>
      </c>
      <c r="E306" s="17" t="str">
        <f>IFERROR(INDEX(Cadastro!$G$5:$G$148,$AB306),"")</f>
        <v>6x1</v>
      </c>
      <c r="F306" s="29">
        <v>46281</v>
      </c>
      <c r="G306" s="32" t="str">
        <f t="shared" si="48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49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0"/>
        <v/>
      </c>
      <c r="R306" s="32" t="str">
        <f t="shared" si="51"/>
        <v/>
      </c>
      <c r="S306" s="30" t="str">
        <f t="shared" si="52"/>
        <v/>
      </c>
      <c r="T306" s="32" t="str">
        <f>IF($Q306&lt;&gt;"Sim","",IF($N306&gt;Parâmetros!$E$15,"Sim","Não"))</f>
        <v/>
      </c>
      <c r="U306" s="17" t="str">
        <f t="shared" si="53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'[Apontamento_Mes_Setembro Atualizado.xlsx]Base Diária'!$V$221folga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$148,$AB306),"")="",IF($L306&gt;0,1,0),IF(IFERROR(INDEX(Cadastro!$F$5:$F$148,$AB306),"")&lt;=IFERROR(INDEX(Parâmetros!$B$39:$B$48,MATCH($E306,Parâmetros!$A$39:$A$48,0)),99),IFERROR(INDEX(Cadastro!$F$5:$F$148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$148,$AB306),"")="",0,IF(IFERROR(INDEX(Cadastro!$F$5:$F$148,$AB306),"")&gt;IFERROR(INDEX(Parâmetros!$B$39:$B$48,MATCH($E306,Parâmetros!$A$39:$A$48,0)),99),IFERROR(INDEX(Cadastro!$F$5:$F$148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registro"),IF(AND($AB306&lt;&gt;$AB305,IFERROR(INDEX(Cadastro!$F$5:$F$148,$AB306),"")=""),"Indeterminado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IFERROR(MATCH($A306&amp;"|"&amp;TEXT(_xlfn.MAXIFS(Cadastro!$E$5:$E$148,Cadastro!$A$5:$A$148,$A306,Cadastro!$E$5:$E$148,"&lt;="&amp;$F306),"yyyymmdd"),Cadastro!$I$5:$I$148,0),"")</f>
        <v>91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56030</v>
      </c>
      <c r="B307" s="17" t="s">
        <v>165</v>
      </c>
      <c r="C307" s="17" t="str">
        <f>IFERROR(INDEX(Cadastro!$C$5:$C$148,$AB307),"NÃO INFORMADO")</f>
        <v>PED</v>
      </c>
      <c r="D307" s="17" t="str">
        <f>IFERROR(INDEX(Cadastro!$D$5:$D$148,$AB307),"")</f>
        <v>6x1</v>
      </c>
      <c r="E307" s="17" t="str">
        <f>IFERROR(INDEX(Cadastro!$G$5:$G$148,$AB307),"")</f>
        <v>6x1</v>
      </c>
      <c r="F307" s="29">
        <v>46282</v>
      </c>
      <c r="G307" s="32" t="str">
        <f t="shared" si="48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49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0"/>
        <v/>
      </c>
      <c r="R307" s="32" t="str">
        <f t="shared" si="51"/>
        <v/>
      </c>
      <c r="S307" s="30" t="str">
        <f t="shared" si="52"/>
        <v/>
      </c>
      <c r="T307" s="32" t="str">
        <f>IF($Q307&lt;&gt;"Sim","",IF($N307&gt;Parâmetros!$E$15,"Sim","Não"))</f>
        <v/>
      </c>
      <c r="U307" s="17" t="str">
        <f t="shared" si="53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'[Apontamento_Mes_Setembro Atualizado.xlsx]Base Diária'!$V$221folga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$148,$AB307),"")="",IF($L307&gt;0,1,0),IF(IFERROR(INDEX(Cadastro!$F$5:$F$148,$AB307),"")&lt;=IFERROR(INDEX(Parâmetros!$B$39:$B$48,MATCH($E307,Parâmetros!$A$39:$A$48,0)),99),IFERROR(INDEX(Cadastro!$F$5:$F$148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$148,$AB307),"")="",0,IF(IFERROR(INDEX(Cadastro!$F$5:$F$148,$AB307),"")&gt;IFERROR(INDEX(Parâmetros!$B$39:$B$48,MATCH($E307,Parâmetros!$A$39:$A$48,0)),99),IFERROR(INDEX(Cadastro!$F$5:$F$148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registro"),IF(AND($AB307&lt;&gt;$AB306,IFERROR(INDEX(Cadastro!$F$5:$F$148,$AB307),"")=""),"Indeterminado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IFERROR(MATCH($A307&amp;"|"&amp;TEXT(_xlfn.MAXIFS(Cadastro!$E$5:$E$148,Cadastro!$A$5:$A$148,$A307,Cadastro!$E$5:$E$148,"&lt;="&amp;$F307),"yyyymmdd"),Cadastro!$I$5:$I$148,0),"")</f>
        <v>91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56030</v>
      </c>
      <c r="B308" s="17" t="s">
        <v>165</v>
      </c>
      <c r="C308" s="17" t="str">
        <f>IFERROR(INDEX(Cadastro!$C$5:$C$148,$AB308),"NÃO INFORMADO")</f>
        <v>PED</v>
      </c>
      <c r="D308" s="17" t="str">
        <f>IFERROR(INDEX(Cadastro!$D$5:$D$148,$AB308),"")</f>
        <v>6x1</v>
      </c>
      <c r="E308" s="17" t="str">
        <f>IFERROR(INDEX(Cadastro!$G$5:$G$148,$AB308),"")</f>
        <v>6x1</v>
      </c>
      <c r="F308" s="29">
        <v>46283</v>
      </c>
      <c r="G308" s="32" t="str">
        <f t="shared" si="48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49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0"/>
        <v/>
      </c>
      <c r="R308" s="32" t="str">
        <f t="shared" si="51"/>
        <v/>
      </c>
      <c r="S308" s="30" t="str">
        <f t="shared" si="52"/>
        <v/>
      </c>
      <c r="T308" s="32" t="str">
        <f>IF($Q308&lt;&gt;"Sim","",IF($N308&gt;Parâmetros!$E$15,"Sim","Não"))</f>
        <v/>
      </c>
      <c r="U308" s="17" t="str">
        <f t="shared" si="53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'[Apontamento_Mes_Setembro Atualizado.xlsx]Base Diária'!$V$221folga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$148,$AB308),"")="",IF($L308&gt;0,1,0),IF(IFERROR(INDEX(Cadastro!$F$5:$F$148,$AB308),"")&lt;=IFERROR(INDEX(Parâmetros!$B$39:$B$48,MATCH($E308,Parâmetros!$A$39:$A$48,0)),99),IFERROR(INDEX(Cadastro!$F$5:$F$148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$148,$AB308),"")="",0,IF(IFERROR(INDEX(Cadastro!$F$5:$F$148,$AB308),"")&gt;IFERROR(INDEX(Parâmetros!$B$39:$B$48,MATCH($E308,Parâmetros!$A$39:$A$48,0)),99),IFERROR(INDEX(Cadastro!$F$5:$F$148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registro"),IF(AND($AB308&lt;&gt;$AB307,IFERROR(INDEX(Cadastro!$F$5:$F$148,$AB308),"")=""),"Indeterminado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IFERROR(MATCH($A308&amp;"|"&amp;TEXT(_xlfn.MAXIFS(Cadastro!$E$5:$E$148,Cadastro!$A$5:$A$148,$A308,Cadastro!$E$5:$E$148,"&lt;="&amp;$F308),"yyyymmdd"),Cadastro!$I$5:$I$148,0),"")</f>
        <v>91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56030</v>
      </c>
      <c r="B309" s="17" t="s">
        <v>165</v>
      </c>
      <c r="C309" s="17" t="str">
        <f>IFERROR(INDEX(Cadastro!$C$5:$C$148,$AB309),"NÃO INFORMADO")</f>
        <v>PED</v>
      </c>
      <c r="D309" s="17" t="str">
        <f>IFERROR(INDEX(Cadastro!$D$5:$D$148,$AB309),"")</f>
        <v>6x1</v>
      </c>
      <c r="E309" s="17" t="str">
        <f>IFERROR(INDEX(Cadastro!$G$5:$G$148,$AB309),"")</f>
        <v>6x1</v>
      </c>
      <c r="F309" s="29">
        <v>46284</v>
      </c>
      <c r="G309" s="32" t="str">
        <f t="shared" si="48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49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0"/>
        <v/>
      </c>
      <c r="R309" s="32" t="str">
        <f t="shared" si="51"/>
        <v/>
      </c>
      <c r="S309" s="30" t="str">
        <f t="shared" si="52"/>
        <v/>
      </c>
      <c r="T309" s="32" t="str">
        <f>IF($Q309&lt;&gt;"Sim","",IF($N309&gt;Parâmetros!$E$15,"Sim","Não"))</f>
        <v/>
      </c>
      <c r="U309" s="17" t="str">
        <f t="shared" si="53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'[Apontamento_Mes_Setembro Atualizado.xlsx]Base Diária'!$V$221folga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$148,$AB309),"")="",IF($L309&gt;0,1,0),IF(IFERROR(INDEX(Cadastro!$F$5:$F$148,$AB309),"")&lt;=IFERROR(INDEX(Parâmetros!$B$39:$B$48,MATCH($E309,Parâmetros!$A$39:$A$48,0)),99),IFERROR(INDEX(Cadastro!$F$5:$F$148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$148,$AB309),"")="",0,IF(IFERROR(INDEX(Cadastro!$F$5:$F$148,$AB309),"")&gt;IFERROR(INDEX(Parâmetros!$B$39:$B$48,MATCH($E309,Parâmetros!$A$39:$A$48,0)),99),IFERROR(INDEX(Cadastro!$F$5:$F$148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registro"),IF(AND($AB309&lt;&gt;$AB308,IFERROR(INDEX(Cadastro!$F$5:$F$148,$AB309),"")=""),"Indeterminado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IFERROR(MATCH($A309&amp;"|"&amp;TEXT(_xlfn.MAXIFS(Cadastro!$E$5:$E$148,Cadastro!$A$5:$A$148,$A309,Cadastro!$E$5:$E$148,"&lt;="&amp;$F309),"yyyymmdd"),Cadastro!$I$5:$I$148,0),"")</f>
        <v>91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56030</v>
      </c>
      <c r="B310" s="17" t="s">
        <v>165</v>
      </c>
      <c r="C310" s="17" t="str">
        <f>IFERROR(INDEX(Cadastro!$C$5:$C$148,$AB310),"NÃO INFORMADO")</f>
        <v>PED</v>
      </c>
      <c r="D310" s="17" t="str">
        <f>IFERROR(INDEX(Cadastro!$D$5:$D$148,$AB310),"")</f>
        <v>6x1</v>
      </c>
      <c r="E310" s="17" t="str">
        <f>IFERROR(INDEX(Cadastro!$G$5:$G$148,$AB310),"")</f>
        <v>6x1</v>
      </c>
      <c r="F310" s="29">
        <v>46285</v>
      </c>
      <c r="G310" s="32" t="str">
        <f t="shared" si="48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49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0"/>
        <v/>
      </c>
      <c r="R310" s="32" t="str">
        <f t="shared" si="51"/>
        <v/>
      </c>
      <c r="S310" s="30" t="str">
        <f t="shared" si="52"/>
        <v/>
      </c>
      <c r="T310" s="32" t="str">
        <f>IF($Q310&lt;&gt;"Sim","",IF($N310&gt;Parâmetros!$E$15,"Sim","Não"))</f>
        <v/>
      </c>
      <c r="U310" s="17" t="str">
        <f t="shared" si="53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'[Apontamento_Mes_Setembro Atualizado.xlsx]Base Diária'!$V$221folga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$148,$AB310),"")="",IF($L310&gt;0,1,0),IF(IFERROR(INDEX(Cadastro!$F$5:$F$148,$AB310),"")&lt;=IFERROR(INDEX(Parâmetros!$B$39:$B$48,MATCH($E310,Parâmetros!$A$39:$A$48,0)),99),IFERROR(INDEX(Cadastro!$F$5:$F$148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$148,$AB310),"")="",0,IF(IFERROR(INDEX(Cadastro!$F$5:$F$148,$AB310),"")&gt;IFERROR(INDEX(Parâmetros!$B$39:$B$48,MATCH($E310,Parâmetros!$A$39:$A$48,0)),99),IFERROR(INDEX(Cadastro!$F$5:$F$148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registro"),IF(AND($AB310&lt;&gt;$AB309,IFERROR(INDEX(Cadastro!$F$5:$F$148,$AB310),"")=""),"Indeterminado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IFERROR(MATCH($A310&amp;"|"&amp;TEXT(_xlfn.MAXIFS(Cadastro!$E$5:$E$148,Cadastro!$A$5:$A$148,$A310,Cadastro!$E$5:$E$148,"&lt;="&amp;$F310),"yyyymmdd"),Cadastro!$I$5:$I$148,0),"")</f>
        <v>91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56030</v>
      </c>
      <c r="B311" s="17" t="s">
        <v>165</v>
      </c>
      <c r="C311" s="17" t="str">
        <f>IFERROR(INDEX(Cadastro!$C$5:$C$148,$AB311),"NÃO INFORMADO")</f>
        <v>PED</v>
      </c>
      <c r="D311" s="17" t="str">
        <f>IFERROR(INDEX(Cadastro!$D$5:$D$148,$AB311),"")</f>
        <v>6x1</v>
      </c>
      <c r="E311" s="17" t="str">
        <f>IFERROR(INDEX(Cadastro!$G$5:$G$148,$AB311),"")</f>
        <v>6x1</v>
      </c>
      <c r="F311" s="29">
        <v>46286</v>
      </c>
      <c r="G311" s="32" t="str">
        <f t="shared" si="48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49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0"/>
        <v/>
      </c>
      <c r="R311" s="32" t="str">
        <f t="shared" si="51"/>
        <v/>
      </c>
      <c r="S311" s="30" t="str">
        <f t="shared" si="52"/>
        <v/>
      </c>
      <c r="T311" s="32" t="str">
        <f>IF($Q311&lt;&gt;"Sim","",IF($N311&gt;Parâmetros!$E$15,"Sim","Não"))</f>
        <v/>
      </c>
      <c r="U311" s="17" t="str">
        <f t="shared" si="53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'[Apontamento_Mes_Setembro Atualizado.xlsx]Base Diária'!$V$221folga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$148,$AB311),"")="",IF($L311&gt;0,1,0),IF(IFERROR(INDEX(Cadastro!$F$5:$F$148,$AB311),"")&lt;=IFERROR(INDEX(Parâmetros!$B$39:$B$48,MATCH($E311,Parâmetros!$A$39:$A$48,0)),99),IFERROR(INDEX(Cadastro!$F$5:$F$148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$148,$AB311),"")="",0,IF(IFERROR(INDEX(Cadastro!$F$5:$F$148,$AB311),"")&gt;IFERROR(INDEX(Parâmetros!$B$39:$B$48,MATCH($E311,Parâmetros!$A$39:$A$48,0)),99),IFERROR(INDEX(Cadastro!$F$5:$F$148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registro"),IF(AND($AB311&lt;&gt;$AB310,IFERROR(INDEX(Cadastro!$F$5:$F$148,$AB311),"")=""),"Indeterminado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IFERROR(MATCH($A311&amp;"|"&amp;TEXT(_xlfn.MAXIFS(Cadastro!$E$5:$E$148,Cadastro!$A$5:$A$148,$A311,Cadastro!$E$5:$E$148,"&lt;="&amp;$F311),"yyyymmdd"),Cadastro!$I$5:$I$148,0),"")</f>
        <v>91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>
        <v>56030</v>
      </c>
      <c r="B312" s="17" t="s">
        <v>165</v>
      </c>
      <c r="C312" s="17" t="str">
        <f>IFERROR(INDEX(Cadastro!$C$5:$C$148,$AB312),"NÃO INFORMADO")</f>
        <v>PED</v>
      </c>
      <c r="D312" s="17" t="str">
        <f>IFERROR(INDEX(Cadastro!$D$5:$D$148,$AB312),"")</f>
        <v>6x1</v>
      </c>
      <c r="E312" s="17" t="str">
        <f>IFERROR(INDEX(Cadastro!$G$5:$G$148,$AB312),"")</f>
        <v>6x1</v>
      </c>
      <c r="F312" s="29">
        <v>46287</v>
      </c>
      <c r="G312" s="32" t="str">
        <f t="shared" si="48"/>
        <v>ter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>6x1</v>
      </c>
      <c r="L312" s="30">
        <f>SUMIFS(Dados!$E:$E,Dados!$A:$A,$A312,Dados!$S:$S,$F312)</f>
        <v>0</v>
      </c>
      <c r="M312" s="30">
        <f>IFERROR(INDEX(Parâmetros!$E$6:$E$11,MATCH($K312,Parâmetros!$A$6:$A$11,0)),"")</f>
        <v>8.8000000000000007</v>
      </c>
      <c r="N312" s="33">
        <f t="shared" si="49"/>
        <v>0</v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50"/>
        <v/>
      </c>
      <c r="R312" s="32" t="str">
        <f t="shared" si="51"/>
        <v/>
      </c>
      <c r="S312" s="30" t="str">
        <f t="shared" si="52"/>
        <v/>
      </c>
      <c r="T312" s="32" t="str">
        <f>IF($Q312&lt;&gt;"Sim","",IF($N312&gt;Parâmetros!$E$15,"Sim","Não"))</f>
        <v/>
      </c>
      <c r="U312" s="17" t="str">
        <f t="shared" si="53"/>
        <v>Fora da apuração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'[Apontamento_Mes_Setembro Atualizado.xlsx]Base Diária'!$V$221folga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FALTA DE REGISTRO · dia útil da escala 6x1</v>
      </c>
      <c r="W312" s="34" t="str">
        <f>IF(OR(OR($D312="6x1",$D312="FF 6x1"),$D312="5x2"),"",IF($AB312&lt;&gt;$AB311,IF(IFERROR(INDEX(Cadastro!$F$5:$F$148,$AB312),"")="",IF($L312&gt;0,1,0),IF(IFERROR(INDEX(Cadastro!$F$5:$F$148,$AB312),"")&lt;=IFERROR(INDEX(Parâmetros!$B$39:$B$48,MATCH($E312,Parâmetros!$A$39:$A$48,0)),99),IFERROR(INDEX(Cadastro!$F$5:$F$148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/>
      </c>
      <c r="X312" s="34" t="str">
        <f>IF(OR(OR($D312="6x1",$D312="FF 6x1"),$D312="5x2"),"",IF($AB312&lt;&gt;$AB311,IF(IFERROR(INDEX(Cadastro!$F$5:$F$148,$AB312),"")="",0,IF(IFERROR(INDEX(Cadastro!$F$5:$F$148,$AB312),"")&gt;IFERROR(INDEX(Parâmetros!$B$39:$B$48,MATCH($E312,Parâmetros!$A$39:$A$48,0)),99),IFERROR(INDEX(Cadastro!$F$5:$F$148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/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registro"),IF(AND($AB312&lt;&gt;$AB311,IFERROR(INDEX(Cadastro!$F$5:$F$148,$AB312),"")=""),"Indeterminado (início da série)",IF($X312&gt;0,"Folga","Falta de registro"))))))))</f>
        <v>Falta de registro</v>
      </c>
      <c r="Z312" s="34">
        <f>IF(OR($L312&gt;0,$F312&gt;Parâmetros!$E$14),0,IF($A312&lt;&gt;$A311,1,N($Z311)+1))</f>
        <v>0</v>
      </c>
      <c r="AA312" s="34">
        <f>IF(OR($L312&gt;0,$F312&gt;Parâmetros!$E$14),0,IF(OR($A312&lt;&gt;$A313,$F313&gt;Parâmetros!$E$14),1,N($AA313)+1))</f>
        <v>0</v>
      </c>
      <c r="AB312" s="31">
        <f>IFERROR(MATCH($A312&amp;"|"&amp;TEXT(_xlfn.MAXIFS(Cadastro!$E$5:$E$148,Cadastro!$A$5:$A$148,$A312,Cadastro!$E$5:$E$148,"&lt;="&amp;$F312),"yyyymmdd"),Cadastro!$I$5:$I$148,0),"")</f>
        <v>91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hidden="1" customHeight="1" x14ac:dyDescent="0.25">
      <c r="A313" s="31">
        <v>56030</v>
      </c>
      <c r="B313" s="17" t="s">
        <v>165</v>
      </c>
      <c r="C313" s="17" t="str">
        <f>IFERROR(INDEX(Cadastro!$C$5:$C$148,$AB313),"NÃO INFORMADO")</f>
        <v>PED</v>
      </c>
      <c r="D313" s="17" t="str">
        <f>IFERROR(INDEX(Cadastro!$D$5:$D$148,$AB313),"")</f>
        <v>6x1</v>
      </c>
      <c r="E313" s="17" t="str">
        <f>IFERROR(INDEX(Cadastro!$G$5:$G$148,$AB313),"")</f>
        <v>6x1</v>
      </c>
      <c r="F313" s="29">
        <v>46288</v>
      </c>
      <c r="G313" s="32" t="str">
        <f t="shared" si="48"/>
        <v>qua</v>
      </c>
      <c r="H313" s="31" t="str">
        <f>IF($L313=0,"",_xlfn.MINIFS(Dados!$Q:$Q,Dados!$A:$A,$A313,Dados!$S:$S,$F313))</f>
        <v/>
      </c>
      <c r="I313" s="31" t="str">
        <f>IF($H313="","",_xlfn.MAXIFS(Dados!$R:$R,Dados!$A:$A,$A313,Dados!$S:$S,$F313))</f>
        <v/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6x1</v>
      </c>
      <c r="L313" s="30">
        <f>SUMIFS(Dados!$E:$E,Dados!$A:$A,$A313,Dados!$S:$S,$F313)</f>
        <v>0</v>
      </c>
      <c r="M313" s="30">
        <f>IFERROR(INDEX(Parâmetros!$E$6:$E$11,MATCH($K313,Parâmetros!$A$6:$A$11,0)),"")</f>
        <v>8.8000000000000007</v>
      </c>
      <c r="N313" s="33">
        <f t="shared" si="49"/>
        <v>0</v>
      </c>
      <c r="O313" s="33">
        <f>Parâmetros!$E$13</f>
        <v>0.8</v>
      </c>
      <c r="P313" s="32" t="str">
        <f>IF(OR($M313="",$F313&gt;Parâmetros!$E$14),"Não","Sim")</f>
        <v>Não</v>
      </c>
      <c r="Q313" s="32" t="str">
        <f t="shared" si="50"/>
        <v/>
      </c>
      <c r="R313" s="32" t="str">
        <f t="shared" si="51"/>
        <v/>
      </c>
      <c r="S313" s="30" t="str">
        <f t="shared" si="52"/>
        <v/>
      </c>
      <c r="T313" s="32" t="str">
        <f>IF($Q313&lt;&gt;"Sim","",IF($N313&gt;Parâmetros!$E$15,"Sim","Não"))</f>
        <v/>
      </c>
      <c r="U313" s="17" t="str">
        <f t="shared" si="53"/>
        <v>Fora da apuração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'[Apontamento_Mes_Setembro Atualizado.xlsx]Base Diária'!$V$221folga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FALTA DE REGISTRO · dia útil da escala 6x1</v>
      </c>
      <c r="W313" s="34" t="str">
        <f>IF(OR(OR($D313="6x1",$D313="FF 6x1"),$D313="5x2"),"",IF($AB313&lt;&gt;$AB312,IF(IFERROR(INDEX(Cadastro!$F$5:$F$148,$AB313),"")="",IF($L313&gt;0,1,0),IF(IFERROR(INDEX(Cadastro!$F$5:$F$148,$AB313),"")&lt;=IFERROR(INDEX(Parâmetros!$B$39:$B$48,MATCH($E313,Parâmetros!$A$39:$A$48,0)),99),IFERROR(INDEX(Cadastro!$F$5:$F$148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/>
      </c>
      <c r="X313" s="34" t="str">
        <f>IF(OR(OR($D313="6x1",$D313="FF 6x1"),$D313="5x2"),"",IF($AB313&lt;&gt;$AB312,IF(IFERROR(INDEX(Cadastro!$F$5:$F$148,$AB313),"")="",0,IF(IFERROR(INDEX(Cadastro!$F$5:$F$148,$AB313),"")&gt;IFERROR(INDEX(Parâmetros!$B$39:$B$48,MATCH($E313,Parâmetros!$A$39:$A$48,0)),99),IFERROR(INDEX(Cadastro!$F$5:$F$148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/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registro"),IF(AND($AB313&lt;&gt;$AB312,IFERROR(INDEX(Cadastro!$F$5:$F$148,$AB313),"")=""),"Indeterminado (início da série)",IF($X313&gt;0,"Folga","Falta de registro"))))))))</f>
        <v>Falta de registro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IFERROR(MATCH($A313&amp;"|"&amp;TEXT(_xlfn.MAXIFS(Cadastro!$E$5:$E$148,Cadastro!$A$5:$A$148,$A313,Cadastro!$E$5:$E$148,"&lt;="&amp;$F313),"yyyymmdd"),Cadastro!$I$5:$I$148,0),"")</f>
        <v>91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hidden="1" customHeight="1" x14ac:dyDescent="0.25">
      <c r="A314" s="31">
        <v>56030</v>
      </c>
      <c r="B314" s="17" t="s">
        <v>165</v>
      </c>
      <c r="C314" s="17" t="str">
        <f>IFERROR(INDEX(Cadastro!$C$5:$C$148,$AB314),"NÃO INFORMADO")</f>
        <v>PED</v>
      </c>
      <c r="D314" s="17" t="str">
        <f>IFERROR(INDEX(Cadastro!$D$5:$D$148,$AB314),"")</f>
        <v>6x1</v>
      </c>
      <c r="E314" s="17" t="str">
        <f>IFERROR(INDEX(Cadastro!$G$5:$G$148,$AB314),"")</f>
        <v>6x1</v>
      </c>
      <c r="F314" s="29">
        <v>46289</v>
      </c>
      <c r="G314" s="32" t="str">
        <f t="shared" si="48"/>
        <v>qui</v>
      </c>
      <c r="H314" s="31" t="str">
        <f>IF($L314=0,"",_xlfn.MINIFS(Dados!$Q:$Q,Dados!$A:$A,$A314,Dados!$S:$S,$F314))</f>
        <v/>
      </c>
      <c r="I314" s="31" t="str">
        <f>IF($H314="","",_xlfn.MAXIFS(Dados!$R:$R,Dados!$A:$A,$A314,Dados!$S:$S,$F314))</f>
        <v/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6x1</v>
      </c>
      <c r="L314" s="30">
        <f>SUMIFS(Dados!$E:$E,Dados!$A:$A,$A314,Dados!$S:$S,$F314)</f>
        <v>0</v>
      </c>
      <c r="M314" s="30">
        <f>IFERROR(INDEX(Parâmetros!$E$6:$E$11,MATCH($K314,Parâmetros!$A$6:$A$11,0)),"")</f>
        <v>8.8000000000000007</v>
      </c>
      <c r="N314" s="33">
        <f t="shared" si="49"/>
        <v>0</v>
      </c>
      <c r="O314" s="33">
        <f>Parâmetros!$E$13</f>
        <v>0.8</v>
      </c>
      <c r="P314" s="32" t="str">
        <f>IF(OR($M314="",$F314&gt;Parâmetros!$E$14),"Não","Sim")</f>
        <v>Não</v>
      </c>
      <c r="Q314" s="32" t="str">
        <f t="shared" si="50"/>
        <v/>
      </c>
      <c r="R314" s="32" t="str">
        <f t="shared" si="51"/>
        <v/>
      </c>
      <c r="S314" s="30" t="str">
        <f t="shared" si="52"/>
        <v/>
      </c>
      <c r="T314" s="32" t="str">
        <f>IF($Q314&lt;&gt;"Sim","",IF($N314&gt;Parâmetros!$E$15,"Sim","Não"))</f>
        <v/>
      </c>
      <c r="U314" s="17" t="str">
        <f t="shared" si="53"/>
        <v>Fora da apuração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'[Apontamento_Mes_Setembro Atualizado.xlsx]Base Diária'!$V$221folga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FALTA DE REGISTRO · dia útil da escala 6x1</v>
      </c>
      <c r="W314" s="34" t="str">
        <f>IF(OR(OR($D314="6x1",$D314="FF 6x1"),$D314="5x2"),"",IF($AB314&lt;&gt;$AB313,IF(IFERROR(INDEX(Cadastro!$F$5:$F$148,$AB314),"")="",IF($L314&gt;0,1,0),IF(IFERROR(INDEX(Cadastro!$F$5:$F$148,$AB314),"")&lt;=IFERROR(INDEX(Parâmetros!$B$39:$B$48,MATCH($E314,Parâmetros!$A$39:$A$48,0)),99),IFERROR(INDEX(Cadastro!$F$5:$F$148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/>
      </c>
      <c r="X314" s="34" t="str">
        <f>IF(OR(OR($D314="6x1",$D314="FF 6x1"),$D314="5x2"),"",IF($AB314&lt;&gt;$AB313,IF(IFERROR(INDEX(Cadastro!$F$5:$F$148,$AB314),"")="",0,IF(IFERROR(INDEX(Cadastro!$F$5:$F$148,$AB314),"")&gt;IFERROR(INDEX(Parâmetros!$B$39:$B$48,MATCH($E314,Parâmetros!$A$39:$A$48,0)),99),IFERROR(INDEX(Cadastro!$F$5:$F$148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/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registro"),IF(AND($AB314&lt;&gt;$AB313,IFERROR(INDEX(Cadastro!$F$5:$F$148,$AB314),"")=""),"Indeterminado (início da série)",IF($X314&gt;0,"Folga","Falta de registro"))))))))</f>
        <v>Falta de registro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IFERROR(MATCH($A314&amp;"|"&amp;TEXT(_xlfn.MAXIFS(Cadastro!$E$5:$E$148,Cadastro!$A$5:$A$148,$A314,Cadastro!$E$5:$E$148,"&lt;="&amp;$F314),"yyyymmdd"),Cadastro!$I$5:$I$148,0),"")</f>
        <v>91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56030</v>
      </c>
      <c r="B315" s="17" t="s">
        <v>165</v>
      </c>
      <c r="C315" s="17" t="str">
        <f>IFERROR(INDEX(Cadastro!$C$5:$C$148,$AB315),"NÃO INFORMADO")</f>
        <v>PED</v>
      </c>
      <c r="D315" s="17" t="str">
        <f>IFERROR(INDEX(Cadastro!$D$5:$D$148,$AB315),"")</f>
        <v>6x1</v>
      </c>
      <c r="E315" s="17" t="str">
        <f>IFERROR(INDEX(Cadastro!$G$5:$G$148,$AB315),"")</f>
        <v>6x1</v>
      </c>
      <c r="F315" s="29">
        <v>46290</v>
      </c>
      <c r="G315" s="32" t="str">
        <f t="shared" si="48"/>
        <v>sex</v>
      </c>
      <c r="H315" s="31" t="str">
        <f>IF($L315=0,"",_xlfn.MINIFS(Dados!$Q:$Q,Dados!$A:$A,$A315,Dados!$S:$S,$F315))</f>
        <v/>
      </c>
      <c r="I315" s="31" t="str">
        <f>IF($H315="","",_xlfn.MAXIFS(Dados!$R:$R,Dados!$A:$A,$A315,Dados!$S:$S,$F315))</f>
        <v/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6x1</v>
      </c>
      <c r="L315" s="30">
        <f>SUMIFS(Dados!$E:$E,Dados!$A:$A,$A315,Dados!$S:$S,$F315)</f>
        <v>0</v>
      </c>
      <c r="M315" s="30">
        <f>IFERROR(INDEX(Parâmetros!$E$6:$E$11,MATCH($K315,Parâmetros!$A$6:$A$11,0)),"")</f>
        <v>8.8000000000000007</v>
      </c>
      <c r="N315" s="33">
        <f t="shared" si="49"/>
        <v>0</v>
      </c>
      <c r="O315" s="33">
        <f>Parâmetros!$E$13</f>
        <v>0.8</v>
      </c>
      <c r="P315" s="32" t="str">
        <f>IF(OR($M315="",$F315&gt;Parâmetros!$E$14),"Não","Sim")</f>
        <v>Não</v>
      </c>
      <c r="Q315" s="32" t="str">
        <f t="shared" si="50"/>
        <v/>
      </c>
      <c r="R315" s="32" t="str">
        <f t="shared" si="51"/>
        <v/>
      </c>
      <c r="S315" s="30" t="str">
        <f t="shared" si="52"/>
        <v/>
      </c>
      <c r="T315" s="32" t="str">
        <f>IF($Q315&lt;&gt;"Sim","",IF($N315&gt;Parâmetros!$E$15,"Sim","Não"))</f>
        <v/>
      </c>
      <c r="U315" s="17" t="str">
        <f t="shared" si="53"/>
        <v>Fora da apuração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'[Apontamento_Mes_Setembro Atualizado.xlsx]Base Diária'!$V$221folga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FALTA DE REGISTRO · dia útil da escala 6x1</v>
      </c>
      <c r="W315" s="34" t="str">
        <f>IF(OR(OR($D315="6x1",$D315="FF 6x1"),$D315="5x2"),"",IF($AB315&lt;&gt;$AB314,IF(IFERROR(INDEX(Cadastro!$F$5:$F$148,$AB315),"")="",IF($L315&gt;0,1,0),IF(IFERROR(INDEX(Cadastro!$F$5:$F$148,$AB315),"")&lt;=IFERROR(INDEX(Parâmetros!$B$39:$B$48,MATCH($E315,Parâmetros!$A$39:$A$48,0)),99),IFERROR(INDEX(Cadastro!$F$5:$F$148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/>
      </c>
      <c r="X315" s="34" t="str">
        <f>IF(OR(OR($D315="6x1",$D315="FF 6x1"),$D315="5x2"),"",IF($AB315&lt;&gt;$AB314,IF(IFERROR(INDEX(Cadastro!$F$5:$F$148,$AB315),"")="",0,IF(IFERROR(INDEX(Cadastro!$F$5:$F$148,$AB315),"")&gt;IFERROR(INDEX(Parâmetros!$B$39:$B$48,MATCH($E315,Parâmetros!$A$39:$A$48,0)),99),IFERROR(INDEX(Cadastro!$F$5:$F$148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/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registro"),IF(AND($AB315&lt;&gt;$AB314,IFERROR(INDEX(Cadastro!$F$5:$F$148,$AB315),"")=""),"Indeterminado (início da série)",IF($X315&gt;0,"Folga","Falta de registro"))))))))</f>
        <v>Falta de registro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IFERROR(MATCH($A315&amp;"|"&amp;TEXT(_xlfn.MAXIFS(Cadastro!$E$5:$E$148,Cadastro!$A$5:$A$148,$A315,Cadastro!$E$5:$E$148,"&lt;="&amp;$F315),"yyyymmdd"),Cadastro!$I$5:$I$148,0),"")</f>
        <v>91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56030</v>
      </c>
      <c r="B316" s="17" t="s">
        <v>165</v>
      </c>
      <c r="C316" s="17" t="str">
        <f>IFERROR(INDEX(Cadastro!$C$5:$C$148,$AB316),"NÃO INFORMADO")</f>
        <v>PED</v>
      </c>
      <c r="D316" s="17" t="str">
        <f>IFERROR(INDEX(Cadastro!$D$5:$D$148,$AB316),"")</f>
        <v>6x1</v>
      </c>
      <c r="E316" s="17" t="str">
        <f>IFERROR(INDEX(Cadastro!$G$5:$G$148,$AB316),"")</f>
        <v>6x1</v>
      </c>
      <c r="F316" s="29">
        <v>46291</v>
      </c>
      <c r="G316" s="32" t="str">
        <f t="shared" si="48"/>
        <v>sáb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49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50"/>
        <v/>
      </c>
      <c r="R316" s="32" t="str">
        <f t="shared" si="51"/>
        <v/>
      </c>
      <c r="S316" s="30" t="str">
        <f t="shared" si="52"/>
        <v/>
      </c>
      <c r="T316" s="32" t="str">
        <f>IF($Q316&lt;&gt;"Sim","",IF($N316&gt;Parâmetros!$E$15,"Sim","Não"))</f>
        <v/>
      </c>
      <c r="U316" s="17" t="str">
        <f t="shared" si="53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'[Apontamento_Mes_Setembro Atualizado.xlsx]Base Diária'!$V$221folga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de fim de semana · sem apontamento no sábado nem no domingo</v>
      </c>
      <c r="W316" s="34" t="str">
        <f>IF(OR(OR($D316="6x1",$D316="FF 6x1"),$D316="5x2"),"",IF($AB316&lt;&gt;$AB315,IF(IFERROR(INDEX(Cadastro!$F$5:$F$148,$AB316),"")="",IF($L316&gt;0,1,0),IF(IFERROR(INDEX(Cadastro!$F$5:$F$148,$AB316),"")&lt;=IFERROR(INDEX(Parâmetros!$B$39:$B$48,MATCH($E316,Parâmetros!$A$39:$A$48,0)),99),IFERROR(INDEX(Cadastro!$F$5:$F$148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/>
      </c>
      <c r="X316" s="34" t="str">
        <f>IF(OR(OR($D316="6x1",$D316="FF 6x1"),$D316="5x2"),"",IF($AB316&lt;&gt;$AB315,IF(IFERROR(INDEX(Cadastro!$F$5:$F$148,$AB316),"")="",0,IF(IFERROR(INDEX(Cadastro!$F$5:$F$148,$AB316),"")&gt;IFERROR(INDEX(Parâmetros!$B$39:$B$48,MATCH($E316,Parâmetros!$A$39:$A$48,0)),99),IFERROR(INDEX(Cadastro!$F$5:$F$148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/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registro"),IF(AND($AB316&lt;&gt;$AB315,IFERROR(INDEX(Cadastro!$F$5:$F$148,$AB316),"")=""),"Indeterminado (início da série)",IF($X316&gt;0,"Folga","Falta de registro"))))))))</f>
        <v>Folga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IFERROR(MATCH($A316&amp;"|"&amp;TEXT(_xlfn.MAXIFS(Cadastro!$E$5:$E$148,Cadastro!$A$5:$A$148,$A316,Cadastro!$E$5:$E$148,"&lt;="&amp;$F316),"yyyymmdd"),Cadastro!$I$5:$I$148,0),"")</f>
        <v>91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56030</v>
      </c>
      <c r="B317" s="17" t="s">
        <v>165</v>
      </c>
      <c r="C317" s="17" t="str">
        <f>IFERROR(INDEX(Cadastro!$C$5:$C$148,$AB317),"NÃO INFORMADO")</f>
        <v>PED</v>
      </c>
      <c r="D317" s="17" t="str">
        <f>IFERROR(INDEX(Cadastro!$D$5:$D$148,$AB317),"")</f>
        <v>6x1</v>
      </c>
      <c r="E317" s="17" t="str">
        <f>IFERROR(INDEX(Cadastro!$G$5:$G$148,$AB317),"")</f>
        <v>6x1</v>
      </c>
      <c r="F317" s="29">
        <v>46292</v>
      </c>
      <c r="G317" s="32" t="str">
        <f t="shared" si="48"/>
        <v>dom</v>
      </c>
      <c r="H317" s="31" t="str">
        <f>IF($L317=0,"",_xlfn.MINIFS(Dados!$Q:$Q,Dados!$A:$A,$A317,Dados!$S:$S,$F317))</f>
        <v/>
      </c>
      <c r="I317" s="31" t="str">
        <f>IF($H317="","",_xlfn.MAXIFS(Dados!$R:$R,Dados!$A:$A,$A317,Dados!$S:$S,$F317))</f>
        <v/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/>
      </c>
      <c r="L317" s="30">
        <f>SUMIFS(Dados!$E:$E,Dados!$A:$A,$A317,Dados!$S:$S,$F317)</f>
        <v>0</v>
      </c>
      <c r="M317" s="30" t="str">
        <f>IFERROR(INDEX(Parâmetros!$E$6:$E$11,MATCH($K317,Parâmetros!$A$6:$A$11,0)),"")</f>
        <v/>
      </c>
      <c r="N317" s="33" t="str">
        <f t="shared" si="49"/>
        <v/>
      </c>
      <c r="O317" s="33">
        <f>Parâmetros!$E$13</f>
        <v>0.8</v>
      </c>
      <c r="P317" s="32" t="str">
        <f>IF(OR($M317="",$F317&gt;Parâmetros!$E$14),"Não","Sim")</f>
        <v>Não</v>
      </c>
      <c r="Q317" s="32" t="str">
        <f t="shared" si="50"/>
        <v/>
      </c>
      <c r="R317" s="32" t="str">
        <f t="shared" si="51"/>
        <v/>
      </c>
      <c r="S317" s="30" t="str">
        <f t="shared" si="52"/>
        <v/>
      </c>
      <c r="T317" s="32" t="str">
        <f>IF($Q317&lt;&gt;"Sim","",IF($N317&gt;Parâmetros!$E$15,"Sim","Não"))</f>
        <v/>
      </c>
      <c r="U317" s="17" t="str">
        <f t="shared" si="53"/>
        <v>Folga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'[Apontamento_Mes_Setembro Atualizado.xlsx]Base Diária'!$V$221folga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Folga de fim de semana · sem apontamento no sábado nem no domingo</v>
      </c>
      <c r="W317" s="34" t="str">
        <f>IF(OR(OR($D317="6x1",$D317="FF 6x1"),$D317="5x2"),"",IF($AB317&lt;&gt;$AB316,IF(IFERROR(INDEX(Cadastro!$F$5:$F$148,$AB317),"")="",IF($L317&gt;0,1,0),IF(IFERROR(INDEX(Cadastro!$F$5:$F$148,$AB317),"")&lt;=IFERROR(INDEX(Parâmetros!$B$39:$B$48,MATCH($E317,Parâmetros!$A$39:$A$48,0)),99),IFERROR(INDEX(Cadastro!$F$5:$F$148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/>
      </c>
      <c r="X317" s="34" t="str">
        <f>IF(OR(OR($D317="6x1",$D317="FF 6x1"),$D317="5x2"),"",IF($AB317&lt;&gt;$AB316,IF(IFERROR(INDEX(Cadastro!$F$5:$F$148,$AB317),"")="",0,IF(IFERROR(INDEX(Cadastro!$F$5:$F$148,$AB317),"")&gt;IFERROR(INDEX(Parâmetros!$B$39:$B$48,MATCH($E317,Parâmetros!$A$39:$A$48,0)),99),IFERROR(INDEX(Cadastro!$F$5:$F$148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/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registro"),IF(AND($AB317&lt;&gt;$AB316,IFERROR(INDEX(Cadastro!$F$5:$F$148,$AB317),"")=""),"Indeterminado (início da série)",IF($X317&gt;0,"Folga","Falta de registro"))))))))</f>
        <v>Folga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IFERROR(MATCH($A317&amp;"|"&amp;TEXT(_xlfn.MAXIFS(Cadastro!$E$5:$E$148,Cadastro!$A$5:$A$148,$A317,Cadastro!$E$5:$E$148,"&lt;="&amp;$F317),"yyyymmdd"),Cadastro!$I$5:$I$148,0),"")</f>
        <v>91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56030</v>
      </c>
      <c r="B318" s="17" t="s">
        <v>165</v>
      </c>
      <c r="C318" s="17" t="str">
        <f>IFERROR(INDEX(Cadastro!$C$5:$C$148,$AB318),"NÃO INFORMADO")</f>
        <v>PED</v>
      </c>
      <c r="D318" s="17" t="str">
        <f>IFERROR(INDEX(Cadastro!$D$5:$D$148,$AB318),"")</f>
        <v>6x1</v>
      </c>
      <c r="E318" s="17" t="str">
        <f>IFERROR(INDEX(Cadastro!$G$5:$G$148,$AB318),"")</f>
        <v>6x1</v>
      </c>
      <c r="F318" s="29">
        <v>46293</v>
      </c>
      <c r="G318" s="32" t="str">
        <f t="shared" si="48"/>
        <v>seg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>6x1</v>
      </c>
      <c r="L318" s="30">
        <f>SUMIFS(Dados!$E:$E,Dados!$A:$A,$A318,Dados!$S:$S,$F318)</f>
        <v>0</v>
      </c>
      <c r="M318" s="30">
        <f>IFERROR(INDEX(Parâmetros!$E$6:$E$11,MATCH($K318,Parâmetros!$A$6:$A$11,0)),"")</f>
        <v>8.8000000000000007</v>
      </c>
      <c r="N318" s="33">
        <f t="shared" si="49"/>
        <v>0</v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50"/>
        <v/>
      </c>
      <c r="R318" s="32" t="str">
        <f t="shared" si="51"/>
        <v/>
      </c>
      <c r="S318" s="30" t="str">
        <f t="shared" si="52"/>
        <v/>
      </c>
      <c r="T318" s="32" t="str">
        <f>IF($Q318&lt;&gt;"Sim","",IF($N318&gt;Parâmetros!$E$15,"Sim","Não"))</f>
        <v/>
      </c>
      <c r="U318" s="17" t="str">
        <f t="shared" si="53"/>
        <v>Fora da apuração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'[Apontamento_Mes_Setembro Atualizado.xlsx]Base Diária'!$V$221folga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FALTA DE REGISTRO · dia útil da escala 6x1</v>
      </c>
      <c r="W318" s="34" t="str">
        <f>IF(OR(OR($D318="6x1",$D318="FF 6x1"),$D318="5x2"),"",IF($AB318&lt;&gt;$AB317,IF(IFERROR(INDEX(Cadastro!$F$5:$F$148,$AB318),"")="",IF($L318&gt;0,1,0),IF(IFERROR(INDEX(Cadastro!$F$5:$F$148,$AB318),"")&lt;=IFERROR(INDEX(Parâmetros!$B$39:$B$48,MATCH($E318,Parâmetros!$A$39:$A$48,0)),99),IFERROR(INDEX(Cadastro!$F$5:$F$148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/>
      </c>
      <c r="X318" s="34" t="str">
        <f>IF(OR(OR($D318="6x1",$D318="FF 6x1"),$D318="5x2"),"",IF($AB318&lt;&gt;$AB317,IF(IFERROR(INDEX(Cadastro!$F$5:$F$148,$AB318),"")="",0,IF(IFERROR(INDEX(Cadastro!$F$5:$F$148,$AB318),"")&gt;IFERROR(INDEX(Parâmetros!$B$39:$B$48,MATCH($E318,Parâmetros!$A$39:$A$48,0)),99),IFERROR(INDEX(Cadastro!$F$5:$F$148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/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registro"),IF(AND($AB318&lt;&gt;$AB317,IFERROR(INDEX(Cadastro!$F$5:$F$148,$AB318),"")=""),"Indeterminado (início da série)",IF($X318&gt;0,"Folga","Falta de registro"))))))))</f>
        <v>Falta de registro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IFERROR(MATCH($A318&amp;"|"&amp;TEXT(_xlfn.MAXIFS(Cadastro!$E$5:$E$148,Cadastro!$A$5:$A$148,$A318,Cadastro!$E$5:$E$148,"&lt;="&amp;$F318),"yyyymmdd"),Cadastro!$I$5:$I$148,0),"")</f>
        <v>91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hidden="1" customHeight="1" x14ac:dyDescent="0.25">
      <c r="A319" s="31">
        <v>56030</v>
      </c>
      <c r="B319" s="17" t="s">
        <v>165</v>
      </c>
      <c r="C319" s="17" t="str">
        <f>IFERROR(INDEX(Cadastro!$C$5:$C$148,$AB319),"NÃO INFORMADO")</f>
        <v>PED</v>
      </c>
      <c r="D319" s="17" t="str">
        <f>IFERROR(INDEX(Cadastro!$D$5:$D$148,$AB319),"")</f>
        <v>6x1</v>
      </c>
      <c r="E319" s="17" t="str">
        <f>IFERROR(INDEX(Cadastro!$G$5:$G$148,$AB319),"")</f>
        <v>6x1</v>
      </c>
      <c r="F319" s="29">
        <v>46294</v>
      </c>
      <c r="G319" s="32" t="str">
        <f t="shared" si="48"/>
        <v>ter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6x1</v>
      </c>
      <c r="L319" s="30">
        <f>SUMIFS(Dados!$E:$E,Dados!$A:$A,$A319,Dados!$S:$S,$F319)</f>
        <v>0</v>
      </c>
      <c r="M319" s="30">
        <f>IFERROR(INDEX(Parâmetros!$E$6:$E$11,MATCH($K319,Parâmetros!$A$6:$A$11,0)),"")</f>
        <v>8.8000000000000007</v>
      </c>
      <c r="N319" s="33">
        <f t="shared" si="49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50"/>
        <v/>
      </c>
      <c r="R319" s="32" t="str">
        <f t="shared" si="51"/>
        <v/>
      </c>
      <c r="S319" s="30" t="str">
        <f t="shared" si="52"/>
        <v/>
      </c>
      <c r="T319" s="32" t="str">
        <f>IF($Q319&lt;&gt;"Sim","",IF($N319&gt;Parâmetros!$E$15,"Sim","Não"))</f>
        <v/>
      </c>
      <c r="U319" s="17" t="str">
        <f t="shared" si="53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'[Apontamento_Mes_Setembro Atualizado.xlsx]Base Diária'!$V$221folga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útil da escala 6x1</v>
      </c>
      <c r="W319" s="34" t="str">
        <f>IF(OR(OR($D319="6x1",$D319="FF 6x1"),$D319="5x2"),"",IF($AB319&lt;&gt;$AB318,IF(IFERROR(INDEX(Cadastro!$F$5:$F$148,$AB319),"")="",IF($L319&gt;0,1,0),IF(IFERROR(INDEX(Cadastro!$F$5:$F$148,$AB319),"")&lt;=IFERROR(INDEX(Parâmetros!$B$39:$B$48,MATCH($E319,Parâmetros!$A$39:$A$48,0)),99),IFERROR(INDEX(Cadastro!$F$5:$F$148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/>
      </c>
      <c r="X319" s="34" t="str">
        <f>IF(OR(OR($D319="6x1",$D319="FF 6x1"),$D319="5x2"),"",IF($AB319&lt;&gt;$AB318,IF(IFERROR(INDEX(Cadastro!$F$5:$F$148,$AB319),"")="",0,IF(IFERROR(INDEX(Cadastro!$F$5:$F$148,$AB319),"")&gt;IFERROR(INDEX(Parâmetros!$B$39:$B$48,MATCH($E319,Parâmetros!$A$39:$A$48,0)),99),IFERROR(INDEX(Cadastro!$F$5:$F$148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/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registro"),IF(AND($AB319&lt;&gt;$AB318,IFERROR(INDEX(Cadastro!$F$5:$F$148,$AB319),"")=""),"Indeterminado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IFERROR(MATCH($A319&amp;"|"&amp;TEXT(_xlfn.MAXIFS(Cadastro!$E$5:$E$148,Cadastro!$A$5:$A$148,$A319,Cadastro!$E$5:$E$148,"&lt;="&amp;$F319),"yyyymmdd"),Cadastro!$I$5:$I$148,0),"")</f>
        <v>91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56030</v>
      </c>
      <c r="B320" s="17" t="s">
        <v>165</v>
      </c>
      <c r="C320" s="17" t="str">
        <f>IFERROR(INDEX(Cadastro!$C$5:$C$148,$AB320),"NÃO INFORMADO")</f>
        <v>PED</v>
      </c>
      <c r="D320" s="17" t="str">
        <f>IFERROR(INDEX(Cadastro!$D$5:$D$148,$AB320),"")</f>
        <v>6x1</v>
      </c>
      <c r="E320" s="17" t="str">
        <f>IFERROR(INDEX(Cadastro!$G$5:$G$148,$AB320),"")</f>
        <v>6x1</v>
      </c>
      <c r="F320" s="29">
        <v>46295</v>
      </c>
      <c r="G320" s="32" t="str">
        <f t="shared" si="48"/>
        <v>qua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6x1</v>
      </c>
      <c r="L320" s="30">
        <f>SUMIFS(Dados!$E:$E,Dados!$A:$A,$A320,Dados!$S:$S,$F320)</f>
        <v>0</v>
      </c>
      <c r="M320" s="30">
        <f>IFERROR(INDEX(Parâmetros!$E$6:$E$11,MATCH($K320,Parâmetros!$A$6:$A$11,0)),"")</f>
        <v>8.8000000000000007</v>
      </c>
      <c r="N320" s="33">
        <f t="shared" si="49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50"/>
        <v/>
      </c>
      <c r="R320" s="32" t="str">
        <f t="shared" si="51"/>
        <v/>
      </c>
      <c r="S320" s="30" t="str">
        <f t="shared" si="52"/>
        <v/>
      </c>
      <c r="T320" s="32" t="str">
        <f>IF($Q320&lt;&gt;"Sim","",IF($N320&gt;Parâmetros!$E$15,"Sim","Não"))</f>
        <v/>
      </c>
      <c r="U320" s="17" t="str">
        <f t="shared" si="53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'[Apontamento_Mes_Setembro Atualizado.xlsx]Base Diária'!$V$221folga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útil da escala 6x1</v>
      </c>
      <c r="W320" s="34" t="str">
        <f>IF(OR(OR($D320="6x1",$D320="FF 6x1"),$D320="5x2"),"",IF($AB320&lt;&gt;$AB319,IF(IFERROR(INDEX(Cadastro!$F$5:$F$148,$AB320),"")="",IF($L320&gt;0,1,0),IF(IFERROR(INDEX(Cadastro!$F$5:$F$148,$AB320),"")&lt;=IFERROR(INDEX(Parâmetros!$B$39:$B$48,MATCH($E320,Parâmetros!$A$39:$A$48,0)),99),IFERROR(INDEX(Cadastro!$F$5:$F$148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/>
      </c>
      <c r="X320" s="34" t="str">
        <f>IF(OR(OR($D320="6x1",$D320="FF 6x1"),$D320="5x2"),"",IF($AB320&lt;&gt;$AB319,IF(IFERROR(INDEX(Cadastro!$F$5:$F$148,$AB320),"")="",0,IF(IFERROR(INDEX(Cadastro!$F$5:$F$148,$AB320),"")&gt;IFERROR(INDEX(Parâmetros!$B$39:$B$48,MATCH($E320,Parâmetros!$A$39:$A$48,0)),99),IFERROR(INDEX(Cadastro!$F$5:$F$148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/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registro"),IF(AND($AB320&lt;&gt;$AB319,IFERROR(INDEX(Cadastro!$F$5:$F$148,$AB320),"")=""),"Indeterminado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IFERROR(MATCH($A320&amp;"|"&amp;TEXT(_xlfn.MAXIFS(Cadastro!$E$5:$E$148,Cadastro!$A$5:$A$148,$A320,Cadastro!$E$5:$E$148,"&lt;="&amp;$F320),"yyyymmdd"),Cadastro!$I$5:$I$148,0),"")</f>
        <v>91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56030</v>
      </c>
      <c r="B321" s="17" t="s">
        <v>165</v>
      </c>
      <c r="C321" s="17" t="str">
        <f>IFERROR(INDEX(Cadastro!$C$5:$C$148,$AB321),"NÃO INFORMADO")</f>
        <v>PED</v>
      </c>
      <c r="D321" s="17" t="str">
        <f>IFERROR(INDEX(Cadastro!$D$5:$D$148,$AB321),"")</f>
        <v>6x1</v>
      </c>
      <c r="E321" s="17" t="str">
        <f>IFERROR(INDEX(Cadastro!$G$5:$G$148,$AB321),"")</f>
        <v>6x1</v>
      </c>
      <c r="F321" s="29">
        <v>46296</v>
      </c>
      <c r="G321" s="32" t="str">
        <f t="shared" si="48"/>
        <v>qui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6x1</v>
      </c>
      <c r="L321" s="30">
        <f>SUMIFS(Dados!$E:$E,Dados!$A:$A,$A321,Dados!$S:$S,$F321)</f>
        <v>0</v>
      </c>
      <c r="M321" s="30">
        <f>IFERROR(INDEX(Parâmetros!$E$6:$E$11,MATCH($K321,Parâmetros!$A$6:$A$11,0)),"")</f>
        <v>8.8000000000000007</v>
      </c>
      <c r="N321" s="33">
        <f t="shared" si="49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50"/>
        <v/>
      </c>
      <c r="R321" s="32" t="str">
        <f t="shared" si="51"/>
        <v/>
      </c>
      <c r="S321" s="30" t="str">
        <f t="shared" si="52"/>
        <v/>
      </c>
      <c r="T321" s="32" t="str">
        <f>IF($Q321&lt;&gt;"Sim","",IF($N321&gt;Parâmetros!$E$15,"Sim","Não"))</f>
        <v/>
      </c>
      <c r="U321" s="17" t="str">
        <f t="shared" si="53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'[Apontamento_Mes_Setembro Atualizado.xlsx]Base Diária'!$V$221folga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útil da escala 6x1</v>
      </c>
      <c r="W321" s="34" t="str">
        <f>IF(OR(OR($D321="6x1",$D321="FF 6x1"),$D321="5x2"),"",IF($AB321&lt;&gt;$AB320,IF(IFERROR(INDEX(Cadastro!$F$5:$F$148,$AB321),"")="",IF($L321&gt;0,1,0),IF(IFERROR(INDEX(Cadastro!$F$5:$F$148,$AB321),"")&lt;=IFERROR(INDEX(Parâmetros!$B$39:$B$48,MATCH($E321,Parâmetros!$A$39:$A$48,0)),99),IFERROR(INDEX(Cadastro!$F$5:$F$148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/>
      </c>
      <c r="X321" s="34" t="str">
        <f>IF(OR(OR($D321="6x1",$D321="FF 6x1"),$D321="5x2"),"",IF($AB321&lt;&gt;$AB320,IF(IFERROR(INDEX(Cadastro!$F$5:$F$148,$AB321),"")="",0,IF(IFERROR(INDEX(Cadastro!$F$5:$F$148,$AB321),"")&gt;IFERROR(INDEX(Parâmetros!$B$39:$B$48,MATCH($E321,Parâmetros!$A$39:$A$48,0)),99),IFERROR(INDEX(Cadastro!$F$5:$F$148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/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registro"),IF(AND($AB321&lt;&gt;$AB320,IFERROR(INDEX(Cadastro!$F$5:$F$148,$AB321),"")=""),"Indeterminado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IFERROR(MATCH($A321&amp;"|"&amp;TEXT(_xlfn.MAXIFS(Cadastro!$E$5:$E$148,Cadastro!$A$5:$A$148,$A321,Cadastro!$E$5:$E$148,"&lt;="&amp;$F321),"yyyymmdd"),Cadastro!$I$5:$I$148,0),"")</f>
        <v>91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hidden="1" customHeight="1" x14ac:dyDescent="0.25">
      <c r="A322" s="31">
        <v>56030</v>
      </c>
      <c r="B322" s="17" t="s">
        <v>165</v>
      </c>
      <c r="C322" s="17" t="str">
        <f>IFERROR(INDEX(Cadastro!$C$5:$C$148,$AB322),"NÃO INFORMADO")</f>
        <v>PED</v>
      </c>
      <c r="D322" s="17" t="str">
        <f>IFERROR(INDEX(Cadastro!$D$5:$D$148,$AB322),"")</f>
        <v>6x1</v>
      </c>
      <c r="E322" s="17" t="str">
        <f>IFERROR(INDEX(Cadastro!$G$5:$G$148,$AB322),"")</f>
        <v>6x1</v>
      </c>
      <c r="F322" s="29">
        <v>46297</v>
      </c>
      <c r="G322" s="32" t="str">
        <f t="shared" si="48"/>
        <v>sex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6x1</v>
      </c>
      <c r="L322" s="30">
        <f>SUMIFS(Dados!$E:$E,Dados!$A:$A,$A322,Dados!$S:$S,$F322)</f>
        <v>0</v>
      </c>
      <c r="M322" s="30">
        <f>IFERROR(INDEX(Parâmetros!$E$6:$E$11,MATCH($K322,Parâmetros!$A$6:$A$11,0)),"")</f>
        <v>8.8000000000000007</v>
      </c>
      <c r="N322" s="33">
        <f t="shared" si="49"/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50"/>
        <v/>
      </c>
      <c r="R322" s="32" t="str">
        <f t="shared" si="51"/>
        <v/>
      </c>
      <c r="S322" s="30" t="str">
        <f t="shared" si="52"/>
        <v/>
      </c>
      <c r="T322" s="32" t="str">
        <f>IF($Q322&lt;&gt;"Sim","",IF($N322&gt;Parâmetros!$E$15,"Sim","Não"))</f>
        <v/>
      </c>
      <c r="U322" s="17" t="str">
        <f t="shared" si="53"/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'[Apontamento_Mes_Setembro Atualizado.xlsx]Base Diária'!$V$221folga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útil da escala 6x1</v>
      </c>
      <c r="W322" s="34" t="str">
        <f>IF(OR(OR($D322="6x1",$D322="FF 6x1"),$D322="5x2"),"",IF($AB322&lt;&gt;$AB321,IF(IFERROR(INDEX(Cadastro!$F$5:$F$148,$AB322),"")="",IF($L322&gt;0,1,0),IF(IFERROR(INDEX(Cadastro!$F$5:$F$148,$AB322),"")&lt;=IFERROR(INDEX(Parâmetros!$B$39:$B$48,MATCH($E322,Parâmetros!$A$39:$A$48,0)),99),IFERROR(INDEX(Cadastro!$F$5:$F$148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/>
      </c>
      <c r="X322" s="34" t="str">
        <f>IF(OR(OR($D322="6x1",$D322="FF 6x1"),$D322="5x2"),"",IF($AB322&lt;&gt;$AB321,IF(IFERROR(INDEX(Cadastro!$F$5:$F$148,$AB322),"")="",0,IF(IFERROR(INDEX(Cadastro!$F$5:$F$148,$AB322),"")&gt;IFERROR(INDEX(Parâmetros!$B$39:$B$48,MATCH($E322,Parâmetros!$A$39:$A$48,0)),99),IFERROR(INDEX(Cadastro!$F$5:$F$148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/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registro"),IF(AND($AB322&lt;&gt;$AB321,IFERROR(INDEX(Cadastro!$F$5:$F$148,$AB322),"")=""),"Indeterminado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IFERROR(MATCH($A322&amp;"|"&amp;TEXT(_xlfn.MAXIFS(Cadastro!$E$5:$E$148,Cadastro!$A$5:$A$148,$A322,Cadastro!$E$5:$E$148,"&lt;="&amp;$F322),"yyyymmdd"),Cadastro!$I$5:$I$148,0),"")</f>
        <v>91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hidden="1" customHeight="1" x14ac:dyDescent="0.25">
      <c r="A323" s="31">
        <v>56030</v>
      </c>
      <c r="B323" s="17" t="s">
        <v>165</v>
      </c>
      <c r="C323" s="17" t="str">
        <f>IFERROR(INDEX(Cadastro!$C$5:$C$148,$AB323),"NÃO INFORMADO")</f>
        <v>PED</v>
      </c>
      <c r="D323" s="17" t="str">
        <f>IFERROR(INDEX(Cadastro!$D$5:$D$148,$AB323),"")</f>
        <v>6x1</v>
      </c>
      <c r="E323" s="17" t="str">
        <f>IFERROR(INDEX(Cadastro!$G$5:$G$148,$AB323),"")</f>
        <v>6x1</v>
      </c>
      <c r="F323" s="29">
        <v>46298</v>
      </c>
      <c r="G323" s="32" t="str">
        <f t="shared" si="48"/>
        <v>sáb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/>
      </c>
      <c r="L323" s="30">
        <f>SUMIFS(Dados!$E:$E,Dados!$A:$A,$A323,Dados!$S:$S,$F323)</f>
        <v>0</v>
      </c>
      <c r="M323" s="30" t="str">
        <f>IFERROR(INDEX(Parâmetros!$E$6:$E$11,MATCH($K323,Parâmetros!$A$6:$A$11,0)),"")</f>
        <v/>
      </c>
      <c r="N323" s="33" t="str">
        <f t="shared" si="49"/>
        <v/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50"/>
        <v/>
      </c>
      <c r="R323" s="32" t="str">
        <f t="shared" si="51"/>
        <v/>
      </c>
      <c r="S323" s="30" t="str">
        <f t="shared" si="52"/>
        <v/>
      </c>
      <c r="T323" s="32" t="str">
        <f>IF($Q323&lt;&gt;"Sim","",IF($N323&gt;Parâmetros!$E$15,"Sim","Não"))</f>
        <v/>
      </c>
      <c r="U323" s="17" t="str">
        <f t="shared" si="53"/>
        <v>Folga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'[Apontamento_Mes_Setembro Atualizado.xlsx]Base Diária'!$V$221folga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Folga de fim de semana · sem apontamento no sábado nem no domingo</v>
      </c>
      <c r="W323" s="34" t="str">
        <f>IF(OR(OR($D323="6x1",$D323="FF 6x1"),$D323="5x2"),"",IF($AB323&lt;&gt;$AB322,IF(IFERROR(INDEX(Cadastro!$F$5:$F$148,$AB323),"")="",IF($L323&gt;0,1,0),IF(IFERROR(INDEX(Cadastro!$F$5:$F$148,$AB323),"")&lt;=IFERROR(INDEX(Parâmetros!$B$39:$B$48,MATCH($E323,Parâmetros!$A$39:$A$48,0)),99),IFERROR(INDEX(Cadastro!$F$5:$F$148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/>
      </c>
      <c r="X323" s="34" t="str">
        <f>IF(OR(OR($D323="6x1",$D323="FF 6x1"),$D323="5x2"),"",IF($AB323&lt;&gt;$AB322,IF(IFERROR(INDEX(Cadastro!$F$5:$F$148,$AB323),"")="",0,IF(IFERROR(INDEX(Cadastro!$F$5:$F$148,$AB323),"")&gt;IFERROR(INDEX(Parâmetros!$B$39:$B$48,MATCH($E323,Parâmetros!$A$39:$A$48,0)),99),IFERROR(INDEX(Cadastro!$F$5:$F$148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/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registro"),IF(AND($AB323&lt;&gt;$AB322,IFERROR(INDEX(Cadastro!$F$5:$F$148,$AB323),"")=""),"Indeterminado (início da série)",IF($X323&gt;0,"Folga","Falta de registro"))))))))</f>
        <v>Folga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IFERROR(MATCH($A323&amp;"|"&amp;TEXT(_xlfn.MAXIFS(Cadastro!$E$5:$E$148,Cadastro!$A$5:$A$148,$A323,Cadastro!$E$5:$E$148,"&lt;="&amp;$F323),"yyyymmdd"),Cadastro!$I$5:$I$148,0),"")</f>
        <v>91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56030</v>
      </c>
      <c r="B324" s="17" t="s">
        <v>165</v>
      </c>
      <c r="C324" s="17" t="str">
        <f>IFERROR(INDEX(Cadastro!$C$5:$C$148,$AB324),"NÃO INFORMADO")</f>
        <v>PED</v>
      </c>
      <c r="D324" s="17" t="str">
        <f>IFERROR(INDEX(Cadastro!$D$5:$D$148,$AB324),"")</f>
        <v>6x1</v>
      </c>
      <c r="E324" s="17" t="str">
        <f>IFERROR(INDEX(Cadastro!$G$5:$G$148,$AB324),"")</f>
        <v>6x1</v>
      </c>
      <c r="F324" s="29">
        <v>46299</v>
      </c>
      <c r="G324" s="32" t="str">
        <f t="shared" si="48"/>
        <v>dom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49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50"/>
        <v/>
      </c>
      <c r="R324" s="32" t="str">
        <f t="shared" si="51"/>
        <v/>
      </c>
      <c r="S324" s="30" t="str">
        <f t="shared" si="52"/>
        <v/>
      </c>
      <c r="T324" s="32" t="str">
        <f>IF($Q324&lt;&gt;"Sim","",IF($N324&gt;Parâmetros!$E$15,"Sim","Não"))</f>
        <v/>
      </c>
      <c r="U324" s="17" t="str">
        <f t="shared" si="53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'[Apontamento_Mes_Setembro Atualizado.xlsx]Base Diária'!$V$221folga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de fim de semana · sem apontamento no sábado nem no domingo</v>
      </c>
      <c r="W324" s="34" t="str">
        <f>IF(OR(OR($D324="6x1",$D324="FF 6x1"),$D324="5x2"),"",IF($AB324&lt;&gt;$AB323,IF(IFERROR(INDEX(Cadastro!$F$5:$F$148,$AB324),"")="",IF($L324&gt;0,1,0),IF(IFERROR(INDEX(Cadastro!$F$5:$F$148,$AB324),"")&lt;=IFERROR(INDEX(Parâmetros!$B$39:$B$48,MATCH($E324,Parâmetros!$A$39:$A$48,0)),99),IFERROR(INDEX(Cadastro!$F$5:$F$148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/>
      </c>
      <c r="X324" s="34" t="str">
        <f>IF(OR(OR($D324="6x1",$D324="FF 6x1"),$D324="5x2"),"",IF($AB324&lt;&gt;$AB323,IF(IFERROR(INDEX(Cadastro!$F$5:$F$148,$AB324),"")="",0,IF(IFERROR(INDEX(Cadastro!$F$5:$F$148,$AB324),"")&gt;IFERROR(INDEX(Parâmetros!$B$39:$B$48,MATCH($E324,Parâmetros!$A$39:$A$48,0)),99),IFERROR(INDEX(Cadastro!$F$5:$F$148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/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registro"),IF(AND($AB324&lt;&gt;$AB323,IFERROR(INDEX(Cadastro!$F$5:$F$148,$AB324),"")=""),"Indeterminado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IFERROR(MATCH($A324&amp;"|"&amp;TEXT(_xlfn.MAXIFS(Cadastro!$E$5:$E$148,Cadastro!$A$5:$A$148,$A324,Cadastro!$E$5:$E$148,"&lt;="&amp;$F324),"yyyymmdd"),Cadastro!$I$5:$I$148,0),"")</f>
        <v>91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56030</v>
      </c>
      <c r="B325" s="17" t="s">
        <v>165</v>
      </c>
      <c r="C325" s="17" t="str">
        <f>IFERROR(INDEX(Cadastro!$C$5:$C$148,$AB325),"NÃO INFORMADO")</f>
        <v>PED</v>
      </c>
      <c r="D325" s="17" t="str">
        <f>IFERROR(INDEX(Cadastro!$D$5:$D$148,$AB325),"")</f>
        <v>6x1</v>
      </c>
      <c r="E325" s="17" t="str">
        <f>IFERROR(INDEX(Cadastro!$G$5:$G$148,$AB325),"")</f>
        <v>6x1</v>
      </c>
      <c r="F325" s="29">
        <v>46300</v>
      </c>
      <c r="G325" s="32" t="str">
        <f t="shared" si="48"/>
        <v>seg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6x1</v>
      </c>
      <c r="L325" s="30">
        <f>SUMIFS(Dados!$E:$E,Dados!$A:$A,$A325,Dados!$S:$S,$F325)</f>
        <v>0</v>
      </c>
      <c r="M325" s="30">
        <f>IFERROR(INDEX(Parâmetros!$E$6:$E$11,MATCH($K325,Parâmetros!$A$6:$A$11,0)),"")</f>
        <v>8.8000000000000007</v>
      </c>
      <c r="N325" s="33">
        <f t="shared" si="49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50"/>
        <v/>
      </c>
      <c r="R325" s="32" t="str">
        <f t="shared" si="51"/>
        <v/>
      </c>
      <c r="S325" s="30" t="str">
        <f t="shared" si="52"/>
        <v/>
      </c>
      <c r="T325" s="32" t="str">
        <f>IF($Q325&lt;&gt;"Sim","",IF($N325&gt;Parâmetros!$E$15,"Sim","Não"))</f>
        <v/>
      </c>
      <c r="U325" s="17" t="str">
        <f t="shared" si="53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'[Apontamento_Mes_Setembro Atualizado.xlsx]Base Diária'!$V$221folga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útil da escala 6x1</v>
      </c>
      <c r="W325" s="34" t="str">
        <f>IF(OR(OR($D325="6x1",$D325="FF 6x1"),$D325="5x2"),"",IF($AB325&lt;&gt;$AB324,IF(IFERROR(INDEX(Cadastro!$F$5:$F$148,$AB325),"")="",IF($L325&gt;0,1,0),IF(IFERROR(INDEX(Cadastro!$F$5:$F$148,$AB325),"")&lt;=IFERROR(INDEX(Parâmetros!$B$39:$B$48,MATCH($E325,Parâmetros!$A$39:$A$48,0)),99),IFERROR(INDEX(Cadastro!$F$5:$F$148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/>
      </c>
      <c r="X325" s="34" t="str">
        <f>IF(OR(OR($D325="6x1",$D325="FF 6x1"),$D325="5x2"),"",IF($AB325&lt;&gt;$AB324,IF(IFERROR(INDEX(Cadastro!$F$5:$F$148,$AB325),"")="",0,IF(IFERROR(INDEX(Cadastro!$F$5:$F$148,$AB325),"")&gt;IFERROR(INDEX(Parâmetros!$B$39:$B$48,MATCH($E325,Parâmetros!$A$39:$A$48,0)),99),IFERROR(INDEX(Cadastro!$F$5:$F$148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/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registro"),IF(AND($AB325&lt;&gt;$AB324,IFERROR(INDEX(Cadastro!$F$5:$F$148,$AB325),"")=""),"Indeterminado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IFERROR(MATCH($A325&amp;"|"&amp;TEXT(_xlfn.MAXIFS(Cadastro!$E$5:$E$148,Cadastro!$A$5:$A$148,$A325,Cadastro!$E$5:$E$148,"&lt;="&amp;$F325),"yyyymmdd"),Cadastro!$I$5:$I$148,0),"")</f>
        <v>91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56030</v>
      </c>
      <c r="B326" s="17" t="s">
        <v>165</v>
      </c>
      <c r="C326" s="17" t="str">
        <f>IFERROR(INDEX(Cadastro!$C$5:$C$148,$AB326),"NÃO INFORMADO")</f>
        <v>PED</v>
      </c>
      <c r="D326" s="17" t="str">
        <f>IFERROR(INDEX(Cadastro!$D$5:$D$148,$AB326),"")</f>
        <v>6x1</v>
      </c>
      <c r="E326" s="17" t="str">
        <f>IFERROR(INDEX(Cadastro!$G$5:$G$148,$AB326),"")</f>
        <v>6x1</v>
      </c>
      <c r="F326" s="29">
        <v>46301</v>
      </c>
      <c r="G326" s="32" t="str">
        <f t="shared" si="48"/>
        <v>ter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6x1</v>
      </c>
      <c r="L326" s="30">
        <f>SUMIFS(Dados!$E:$E,Dados!$A:$A,$A326,Dados!$S:$S,$F326)</f>
        <v>0</v>
      </c>
      <c r="M326" s="30">
        <f>IFERROR(INDEX(Parâmetros!$E$6:$E$11,MATCH($K326,Parâmetros!$A$6:$A$11,0)),"")</f>
        <v>8.8000000000000007</v>
      </c>
      <c r="N326" s="33">
        <f t="shared" si="49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50"/>
        <v/>
      </c>
      <c r="R326" s="32" t="str">
        <f t="shared" si="51"/>
        <v/>
      </c>
      <c r="S326" s="30" t="str">
        <f t="shared" si="52"/>
        <v/>
      </c>
      <c r="T326" s="32" t="str">
        <f>IF($Q326&lt;&gt;"Sim","",IF($N326&gt;Parâmetros!$E$15,"Sim","Não"))</f>
        <v/>
      </c>
      <c r="U326" s="17" t="str">
        <f t="shared" si="53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'[Apontamento_Mes_Setembro Atualizado.xlsx]Base Diária'!$V$221folga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útil da escala 6x1</v>
      </c>
      <c r="W326" s="34" t="str">
        <f>IF(OR(OR($D326="6x1",$D326="FF 6x1"),$D326="5x2"),"",IF($AB326&lt;&gt;$AB325,IF(IFERROR(INDEX(Cadastro!$F$5:$F$148,$AB326),"")="",IF($L326&gt;0,1,0),IF(IFERROR(INDEX(Cadastro!$F$5:$F$148,$AB326),"")&lt;=IFERROR(INDEX(Parâmetros!$B$39:$B$48,MATCH($E326,Parâmetros!$A$39:$A$48,0)),99),IFERROR(INDEX(Cadastro!$F$5:$F$148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/>
      </c>
      <c r="X326" s="34" t="str">
        <f>IF(OR(OR($D326="6x1",$D326="FF 6x1"),$D326="5x2"),"",IF($AB326&lt;&gt;$AB325,IF(IFERROR(INDEX(Cadastro!$F$5:$F$148,$AB326),"")="",0,IF(IFERROR(INDEX(Cadastro!$F$5:$F$148,$AB326),"")&gt;IFERROR(INDEX(Parâmetros!$B$39:$B$48,MATCH($E326,Parâmetros!$A$39:$A$48,0)),99),IFERROR(INDEX(Cadastro!$F$5:$F$148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/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registro"),IF(AND($AB326&lt;&gt;$AB325,IFERROR(INDEX(Cadastro!$F$5:$F$148,$AB326),"")=""),"Indeterminado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IFERROR(MATCH($A326&amp;"|"&amp;TEXT(_xlfn.MAXIFS(Cadastro!$E$5:$E$148,Cadastro!$A$5:$A$148,$A326,Cadastro!$E$5:$E$148,"&lt;="&amp;$F326),"yyyymmdd"),Cadastro!$I$5:$I$148,0),"")</f>
        <v>91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11229</v>
      </c>
      <c r="B327" s="17" t="s">
        <v>166</v>
      </c>
      <c r="C327" s="17" t="str">
        <f>IFERROR(INDEX(Cadastro!$C$5:$C$148,$AB327),"NÃO INFORMADO")</f>
        <v>CAL</v>
      </c>
      <c r="D327" s="17" t="str">
        <f>IFERROR(INDEX(Cadastro!$D$5:$D$148,$AB327),"")</f>
        <v>6x1</v>
      </c>
      <c r="E327" s="17" t="str">
        <f>IFERROR(INDEX(Cadastro!$G$5:$G$148,$AB327),"")</f>
        <v>6x1</v>
      </c>
      <c r="F327" s="29">
        <v>46265</v>
      </c>
      <c r="G327" s="32" t="str">
        <f t="shared" ref="G327:G362" si="54">CHOOSE(WEEKDAY($F327,1),"dom","seg","ter","qua","qui","sex","sáb")</f>
        <v>seg</v>
      </c>
      <c r="H327" s="31">
        <f>IF($L327=0,"",_xlfn.MINIFS(Dados!$Q:$Q,Dados!$A:$A,$A327,Dados!$S:$S,$F327))</f>
        <v>423</v>
      </c>
      <c r="I327" s="31">
        <f>IF($H327="","",_xlfn.MAXIFS(Dados!$R:$R,Dados!$A:$A,$A327,Dados!$S:$S,$F327))</f>
        <v>992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6x1</v>
      </c>
      <c r="L327" s="30">
        <f>SUMIFS(Dados!$E:$E,Dados!$A:$A,$A327,Dados!$S:$S,$F327)</f>
        <v>8.240000000000002</v>
      </c>
      <c r="M327" s="30">
        <f>IFERROR(INDEX(Parâmetros!$E$6:$E$11,MATCH($K327,Parâmetros!$A$6:$A$11,0)),"")</f>
        <v>8.8000000000000007</v>
      </c>
      <c r="N327" s="33">
        <f t="shared" ref="N327:N362" si="55">IFERROR($L327/$M327,"")</f>
        <v>0.93636363636363651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ref="Q327:Q362" si="56">IF($P327="Não","",IF($L327&gt;0,"Sim","Não"))</f>
        <v>Sim</v>
      </c>
      <c r="R327" s="32" t="str">
        <f t="shared" ref="R327:R362" si="57">IF($Q327&lt;&gt;"Sim","",IF($N327&gt;=$O327,"Sim","Não"))</f>
        <v>Sim</v>
      </c>
      <c r="S327" s="30">
        <f t="shared" ref="S327:S362" si="58">IF($Q327&lt;&gt;"Sim","",MAX(0,$M327*$O327-$L327))</f>
        <v>0</v>
      </c>
      <c r="T327" s="32" t="str">
        <f>IF($Q327&lt;&gt;"Sim","",IF($N327&gt;Parâmetros!$E$15,"Sim","Não"))</f>
        <v>Não</v>
      </c>
      <c r="U327" s="17" t="str">
        <f t="shared" ref="U327:U362" si="59">IF($AC327&lt;&gt;"",$AC327,IF($P327="Não",IF($Y327="Folga","Folga",IF(LEFT($Y327,6)="Férias","Férias / afastamento",IF($Y327="Indeterminado (início da série)","Início da série","Fora da apuração"))),IF($Q327="Não","Falta de registro",IF($R327="Sim","Na meta","Abaixo da meta"))))</f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'[Apontamento_Mes_Setembro Atualizado.xlsx]Base Diária'!$V$221folga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Jornada fixa do 6x1</v>
      </c>
      <c r="W327" s="34" t="str">
        <f>IF(OR(OR($D327="6x1",$D327="FF 6x1"),$D327="5x2"),"",IF($AB327&lt;&gt;$AB326,IF(IFERROR(INDEX(Cadastro!$F$5:$F$148,$AB327),"")="",IF($L327&gt;0,1,0),IF(IFERROR(INDEX(Cadastro!$F$5:$F$148,$AB327),"")&lt;=IFERROR(INDEX(Parâmetros!$B$39:$B$48,MATCH($E327,Parâmetros!$A$39:$A$48,0)),99),IFERROR(INDEX(Cadastro!$F$5:$F$148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/>
      </c>
      <c r="X327" s="34" t="str">
        <f>IF(OR(OR($D327="6x1",$D327="FF 6x1"),$D327="5x2"),"",IF($AB327&lt;&gt;$AB326,IF(IFERROR(INDEX(Cadastro!$F$5:$F$148,$AB327),"")="",0,IF(IFERROR(INDEX(Cadastro!$F$5:$F$148,$AB327),"")&gt;IFERROR(INDEX(Parâmetros!$B$39:$B$48,MATCH($E327,Parâmetros!$A$39:$A$48,0)),99),IFERROR(INDEX(Cadastro!$F$5:$F$148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/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registro"),IF(AND($AB327&lt;&gt;$AB326,IFERROR(INDEX(Cadastro!$F$5:$F$148,$AB327),"")=""),"Indeterminado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IFERROR(MATCH($A327&amp;"|"&amp;TEXT(_xlfn.MAXIFS(Cadastro!$E$5:$E$148,Cadastro!$A$5:$A$148,$A327,Cadastro!$E$5:$E$148,"&lt;="&amp;$F327),"yyyymmdd"),Cadastro!$I$5:$I$148,0),"")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11229</v>
      </c>
      <c r="B328" s="17" t="s">
        <v>166</v>
      </c>
      <c r="C328" s="17" t="str">
        <f>IFERROR(INDEX(Cadastro!$C$5:$C$148,$AB328),"NÃO INFORMADO")</f>
        <v>CAL</v>
      </c>
      <c r="D328" s="17" t="str">
        <f>IFERROR(INDEX(Cadastro!$D$5:$D$148,$AB328),"")</f>
        <v>6x1</v>
      </c>
      <c r="E328" s="17" t="str">
        <f>IFERROR(INDEX(Cadastro!$G$5:$G$148,$AB328),"")</f>
        <v>6x1</v>
      </c>
      <c r="F328" s="29">
        <v>46266</v>
      </c>
      <c r="G328" s="32" t="str">
        <f t="shared" si="54"/>
        <v>ter</v>
      </c>
      <c r="H328" s="31">
        <f>IF($L328=0,"",_xlfn.MINIFS(Dados!$Q:$Q,Dados!$A:$A,$A328,Dados!$S:$S,$F328))</f>
        <v>435</v>
      </c>
      <c r="I328" s="31">
        <f>IF($H328="","",_xlfn.MAXIFS(Dados!$R:$R,Dados!$A:$A,$A328,Dados!$S:$S,$F328))</f>
        <v>998</v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6x1</v>
      </c>
      <c r="L328" s="30">
        <f>SUMIFS(Dados!$E:$E,Dados!$A:$A,$A328,Dados!$S:$S,$F328)</f>
        <v>8.2899999999999991</v>
      </c>
      <c r="M328" s="30">
        <f>IFERROR(INDEX(Parâmetros!$E$6:$E$11,MATCH($K328,Parâmetros!$A$6:$A$11,0)),"")</f>
        <v>8.8000000000000007</v>
      </c>
      <c r="N328" s="33">
        <f t="shared" si="55"/>
        <v>0.94204545454545441</v>
      </c>
      <c r="O328" s="33">
        <f>Parâmetros!$E$13</f>
        <v>0.8</v>
      </c>
      <c r="P328" s="32" t="str">
        <f>IF(OR($M328="",$F328&gt;Parâmetros!$E$14),"Não","Sim")</f>
        <v>Sim</v>
      </c>
      <c r="Q328" s="32" t="str">
        <f t="shared" si="56"/>
        <v>Sim</v>
      </c>
      <c r="R328" s="32" t="str">
        <f t="shared" si="57"/>
        <v>Sim</v>
      </c>
      <c r="S328" s="30">
        <f t="shared" si="58"/>
        <v>0</v>
      </c>
      <c r="T328" s="32" t="str">
        <f>IF($Q328&lt;&gt;"Sim","",IF($N328&gt;Parâmetros!$E$15,"Sim","Não"))</f>
        <v>Não</v>
      </c>
      <c r="U328" s="17" t="str">
        <f t="shared" si="59"/>
        <v>Na meta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'[Apontamento_Mes_Setembro Atualizado.xlsx]Base Diária'!$V$221folga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Jornada fixa do 6x1</v>
      </c>
      <c r="W328" s="34" t="str">
        <f>IF(OR(OR($D328="6x1",$D328="FF 6x1"),$D328="5x2"),"",IF($AB328&lt;&gt;$AB327,IF(IFERROR(INDEX(Cadastro!$F$5:$F$148,$AB328),"")="",IF($L328&gt;0,1,0),IF(IFERROR(INDEX(Cadastro!$F$5:$F$148,$AB328),"")&lt;=IFERROR(INDEX(Parâmetros!$B$39:$B$48,MATCH($E328,Parâmetros!$A$39:$A$48,0)),99),IFERROR(INDEX(Cadastro!$F$5:$F$148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/>
      </c>
      <c r="X328" s="34" t="str">
        <f>IF(OR(OR($D328="6x1",$D328="FF 6x1"),$D328="5x2"),"",IF($AB328&lt;&gt;$AB327,IF(IFERROR(INDEX(Cadastro!$F$5:$F$148,$AB328),"")="",0,IF(IFERROR(INDEX(Cadastro!$F$5:$F$148,$AB328),"")&gt;IFERROR(INDEX(Parâmetros!$B$39:$B$48,MATCH($E328,Parâmetros!$A$39:$A$48,0)),99),IFERROR(INDEX(Cadastro!$F$5:$F$148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/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registro"),IF(AND($AB328&lt;&gt;$AB327,IFERROR(INDEX(Cadastro!$F$5:$F$148,$AB328),"")=""),"Indeterminado (início da série)",IF($X328&gt;0,"Folga","Falta de registro"))))))))</f>
        <v>Trabalhado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IFERROR(MATCH($A328&amp;"|"&amp;TEXT(_xlfn.MAXIFS(Cadastro!$E$5:$E$148,Cadastro!$A$5:$A$148,$A328,Cadastro!$E$5:$E$148,"&lt;="&amp;$F328),"yyyymmdd"),Cadastro!$I$5:$I$148,0),"")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11229</v>
      </c>
      <c r="B329" s="17" t="s">
        <v>166</v>
      </c>
      <c r="C329" s="17" t="str">
        <f>IFERROR(INDEX(Cadastro!$C$5:$C$148,$AB329),"NÃO INFORMADO")</f>
        <v>CAL</v>
      </c>
      <c r="D329" s="17" t="str">
        <f>IFERROR(INDEX(Cadastro!$D$5:$D$148,$AB329),"")</f>
        <v>6x1</v>
      </c>
      <c r="E329" s="17" t="str">
        <f>IFERROR(INDEX(Cadastro!$G$5:$G$148,$AB329),"")</f>
        <v>6x1</v>
      </c>
      <c r="F329" s="29">
        <v>46267</v>
      </c>
      <c r="G329" s="32" t="str">
        <f t="shared" si="54"/>
        <v>qua</v>
      </c>
      <c r="H329" s="31">
        <f>IF($L329=0,"",_xlfn.MINIFS(Dados!$Q:$Q,Dados!$A:$A,$A329,Dados!$S:$S,$F329))</f>
        <v>433</v>
      </c>
      <c r="I329" s="31">
        <f>IF($H329="","",_xlfn.MAXIFS(Dados!$R:$R,Dados!$A:$A,$A329,Dados!$S:$S,$F329))</f>
        <v>987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6x1</v>
      </c>
      <c r="L329" s="30">
        <f>SUMIFS(Dados!$E:$E,Dados!$A:$A,$A329,Dados!$S:$S,$F329)</f>
        <v>8.25</v>
      </c>
      <c r="M329" s="30">
        <f>IFERROR(INDEX(Parâmetros!$E$6:$E$11,MATCH($K329,Parâmetros!$A$6:$A$11,0)),"")</f>
        <v>8.8000000000000007</v>
      </c>
      <c r="N329" s="33">
        <f t="shared" si="55"/>
        <v>0.93749999999999989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56"/>
        <v>Sim</v>
      </c>
      <c r="R329" s="32" t="str">
        <f t="shared" si="57"/>
        <v>Sim</v>
      </c>
      <c r="S329" s="30">
        <f t="shared" si="58"/>
        <v>0</v>
      </c>
      <c r="T329" s="32" t="str">
        <f>IF($Q329&lt;&gt;"Sim","",IF($N329&gt;Parâmetros!$E$15,"Sim","Não"))</f>
        <v>Não</v>
      </c>
      <c r="U329" s="17" t="str">
        <f t="shared" si="59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'[Apontamento_Mes_Setembro Atualizado.xlsx]Base Diária'!$V$221folga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Jornada fixa do 6x1</v>
      </c>
      <c r="W329" s="34" t="str">
        <f>IF(OR(OR($D329="6x1",$D329="FF 6x1"),$D329="5x2"),"",IF($AB329&lt;&gt;$AB328,IF(IFERROR(INDEX(Cadastro!$F$5:$F$148,$AB329),"")="",IF($L329&gt;0,1,0),IF(IFERROR(INDEX(Cadastro!$F$5:$F$148,$AB329),"")&lt;=IFERROR(INDEX(Parâmetros!$B$39:$B$48,MATCH($E329,Parâmetros!$A$39:$A$48,0)),99),IFERROR(INDEX(Cadastro!$F$5:$F$148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/>
      </c>
      <c r="X329" s="34" t="str">
        <f>IF(OR(OR($D329="6x1",$D329="FF 6x1"),$D329="5x2"),"",IF($AB329&lt;&gt;$AB328,IF(IFERROR(INDEX(Cadastro!$F$5:$F$148,$AB329),"")="",0,IF(IFERROR(INDEX(Cadastro!$F$5:$F$148,$AB329),"")&gt;IFERROR(INDEX(Parâmetros!$B$39:$B$48,MATCH($E329,Parâmetros!$A$39:$A$48,0)),99),IFERROR(INDEX(Cadastro!$F$5:$F$148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/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registro"),IF(AND($AB329&lt;&gt;$AB328,IFERROR(INDEX(Cadastro!$F$5:$F$148,$AB329),"")=""),"Indeterminado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IFERROR(MATCH($A329&amp;"|"&amp;TEXT(_xlfn.MAXIFS(Cadastro!$E$5:$E$148,Cadastro!$A$5:$A$148,$A329,Cadastro!$E$5:$E$148,"&lt;="&amp;$F329),"yyyymmdd"),Cadastro!$I$5:$I$148,0),"")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11229</v>
      </c>
      <c r="B330" s="17" t="s">
        <v>166</v>
      </c>
      <c r="C330" s="17" t="str">
        <f>IFERROR(INDEX(Cadastro!$C$5:$C$148,$AB330),"NÃO INFORMADO")</f>
        <v>CAL</v>
      </c>
      <c r="D330" s="17" t="str">
        <f>IFERROR(INDEX(Cadastro!$D$5:$D$148,$AB330),"")</f>
        <v>6x1</v>
      </c>
      <c r="E330" s="17" t="str">
        <f>IFERROR(INDEX(Cadastro!$G$5:$G$148,$AB330),"")</f>
        <v>6x1</v>
      </c>
      <c r="F330" s="29">
        <v>46268</v>
      </c>
      <c r="G330" s="32" t="str">
        <f t="shared" si="54"/>
        <v>qui</v>
      </c>
      <c r="H330" s="31">
        <f>IF($L330=0,"",_xlfn.MINIFS(Dados!$Q:$Q,Dados!$A:$A,$A330,Dados!$S:$S,$F330))</f>
        <v>450</v>
      </c>
      <c r="I330" s="31">
        <f>IF($H330="","",_xlfn.MAXIFS(Dados!$R:$R,Dados!$A:$A,$A330,Dados!$S:$S,$F330))</f>
        <v>996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6x1</v>
      </c>
      <c r="L330" s="30">
        <f>SUMIFS(Dados!$E:$E,Dados!$A:$A,$A330,Dados!$S:$S,$F330)</f>
        <v>7.96</v>
      </c>
      <c r="M330" s="30">
        <f>IFERROR(INDEX(Parâmetros!$E$6:$E$11,MATCH($K330,Parâmetros!$A$6:$A$11,0)),"")</f>
        <v>8.8000000000000007</v>
      </c>
      <c r="N330" s="33">
        <f t="shared" si="55"/>
        <v>0.90454545454545443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56"/>
        <v>Sim</v>
      </c>
      <c r="R330" s="32" t="str">
        <f t="shared" si="57"/>
        <v>Sim</v>
      </c>
      <c r="S330" s="30">
        <f t="shared" si="58"/>
        <v>0</v>
      </c>
      <c r="T330" s="32" t="str">
        <f>IF($Q330&lt;&gt;"Sim","",IF($N330&gt;Parâmetros!$E$15,"Sim","Não"))</f>
        <v>Não</v>
      </c>
      <c r="U330" s="17" t="str">
        <f t="shared" si="59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'[Apontamento_Mes_Setembro Atualizado.xlsx]Base Diária'!$V$221folga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Jornada fixa do 6x1</v>
      </c>
      <c r="W330" s="34" t="str">
        <f>IF(OR(OR($D330="6x1",$D330="FF 6x1"),$D330="5x2"),"",IF($AB330&lt;&gt;$AB329,IF(IFERROR(INDEX(Cadastro!$F$5:$F$148,$AB330),"")="",IF($L330&gt;0,1,0),IF(IFERROR(INDEX(Cadastro!$F$5:$F$148,$AB330),"")&lt;=IFERROR(INDEX(Parâmetros!$B$39:$B$48,MATCH($E330,Parâmetros!$A$39:$A$48,0)),99),IFERROR(INDEX(Cadastro!$F$5:$F$148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/>
      </c>
      <c r="X330" s="34" t="str">
        <f>IF(OR(OR($D330="6x1",$D330="FF 6x1"),$D330="5x2"),"",IF($AB330&lt;&gt;$AB329,IF(IFERROR(INDEX(Cadastro!$F$5:$F$148,$AB330),"")="",0,IF(IFERROR(INDEX(Cadastro!$F$5:$F$148,$AB330),"")&gt;IFERROR(INDEX(Parâmetros!$B$39:$B$48,MATCH($E330,Parâmetros!$A$39:$A$48,0)),99),IFERROR(INDEX(Cadastro!$F$5:$F$148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/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registro"),IF(AND($AB330&lt;&gt;$AB329,IFERROR(INDEX(Cadastro!$F$5:$F$148,$AB330),"")=""),"Indeterminado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IFERROR(MATCH($A330&amp;"|"&amp;TEXT(_xlfn.MAXIFS(Cadastro!$E$5:$E$148,Cadastro!$A$5:$A$148,$A330,Cadastro!$E$5:$E$148,"&lt;="&amp;$F330),"yyyymmdd"),Cadastro!$I$5:$I$148,0),"")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11229</v>
      </c>
      <c r="B331" s="17" t="s">
        <v>166</v>
      </c>
      <c r="C331" s="17" t="str">
        <f>IFERROR(INDEX(Cadastro!$C$5:$C$148,$AB331),"NÃO INFORMADO")</f>
        <v>CAL</v>
      </c>
      <c r="D331" s="17" t="str">
        <f>IFERROR(INDEX(Cadastro!$D$5:$D$148,$AB331),"")</f>
        <v>6x1</v>
      </c>
      <c r="E331" s="17" t="str">
        <f>IFERROR(INDEX(Cadastro!$G$5:$G$148,$AB331),"")</f>
        <v>6x1</v>
      </c>
      <c r="F331" s="29">
        <v>46269</v>
      </c>
      <c r="G331" s="32" t="str">
        <f t="shared" si="54"/>
        <v>sex</v>
      </c>
      <c r="H331" s="31">
        <f>IF($L331=0,"",_xlfn.MINIFS(Dados!$Q:$Q,Dados!$A:$A,$A331,Dados!$S:$S,$F331))</f>
        <v>436</v>
      </c>
      <c r="I331" s="31">
        <f>IF($H331="","",_xlfn.MAXIFS(Dados!$R:$R,Dados!$A:$A,$A331,Dados!$S:$S,$F331))</f>
        <v>989</v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6x1</v>
      </c>
      <c r="L331" s="30">
        <f>SUMIFS(Dados!$E:$E,Dados!$A:$A,$A331,Dados!$S:$S,$F331)</f>
        <v>7.9700000000000006</v>
      </c>
      <c r="M331" s="30">
        <f>IFERROR(INDEX(Parâmetros!$E$6:$E$11,MATCH($K331,Parâmetros!$A$6:$A$11,0)),"")</f>
        <v>8.8000000000000007</v>
      </c>
      <c r="N331" s="33">
        <f t="shared" si="55"/>
        <v>0.90568181818181814</v>
      </c>
      <c r="O331" s="33">
        <f>Parâmetros!$E$13</f>
        <v>0.8</v>
      </c>
      <c r="P331" s="32" t="str">
        <f>IF(OR($M331="",$F331&gt;Parâmetros!$E$14),"Não","Sim")</f>
        <v>Sim</v>
      </c>
      <c r="Q331" s="32" t="str">
        <f t="shared" si="56"/>
        <v>Sim</v>
      </c>
      <c r="R331" s="32" t="str">
        <f t="shared" si="57"/>
        <v>Sim</v>
      </c>
      <c r="S331" s="30">
        <f t="shared" si="58"/>
        <v>0</v>
      </c>
      <c r="T331" s="32" t="str">
        <f>IF($Q331&lt;&gt;"Sim","",IF($N331&gt;Parâmetros!$E$15,"Sim","Não"))</f>
        <v>Não</v>
      </c>
      <c r="U331" s="17" t="str">
        <f t="shared" si="59"/>
        <v>Na meta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'[Apontamento_Mes_Setembro Atualizado.xlsx]Base Diária'!$V$221folga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Jornada fixa do 6x1</v>
      </c>
      <c r="W331" s="34" t="str">
        <f>IF(OR(OR($D331="6x1",$D331="FF 6x1"),$D331="5x2"),"",IF($AB331&lt;&gt;$AB330,IF(IFERROR(INDEX(Cadastro!$F$5:$F$148,$AB331),"")="",IF($L331&gt;0,1,0),IF(IFERROR(INDEX(Cadastro!$F$5:$F$148,$AB331),"")&lt;=IFERROR(INDEX(Parâmetros!$B$39:$B$48,MATCH($E331,Parâmetros!$A$39:$A$48,0)),99),IFERROR(INDEX(Cadastro!$F$5:$F$148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/>
      </c>
      <c r="X331" s="34" t="str">
        <f>IF(OR(OR($D331="6x1",$D331="FF 6x1"),$D331="5x2"),"",IF($AB331&lt;&gt;$AB330,IF(IFERROR(INDEX(Cadastro!$F$5:$F$148,$AB331),"")="",0,IF(IFERROR(INDEX(Cadastro!$F$5:$F$148,$AB331),"")&gt;IFERROR(INDEX(Parâmetros!$B$39:$B$48,MATCH($E331,Parâmetros!$A$39:$A$48,0)),99),IFERROR(INDEX(Cadastro!$F$5:$F$148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/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registro"),IF(AND($AB331&lt;&gt;$AB330,IFERROR(INDEX(Cadastro!$F$5:$F$148,$AB331),"")=""),"Indeterminado (início da série)",IF($X331&gt;0,"Folga","Falta de registro"))))))))</f>
        <v>Trabalhado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IFERROR(MATCH($A331&amp;"|"&amp;TEXT(_xlfn.MAXIFS(Cadastro!$E$5:$E$148,Cadastro!$A$5:$A$148,$A331,Cadastro!$E$5:$E$148,"&lt;="&amp;$F331),"yyyymmdd"),Cadastro!$I$5:$I$148,0),"")</f>
        <v>13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hidden="1" customHeight="1" x14ac:dyDescent="0.25">
      <c r="A332" s="31">
        <v>11229</v>
      </c>
      <c r="B332" s="17" t="s">
        <v>166</v>
      </c>
      <c r="C332" s="17" t="str">
        <f>IFERROR(INDEX(Cadastro!$C$5:$C$148,$AB332),"NÃO INFORMADO")</f>
        <v>CAL</v>
      </c>
      <c r="D332" s="17" t="str">
        <f>IFERROR(INDEX(Cadastro!$D$5:$D$148,$AB332),"")</f>
        <v>6x1</v>
      </c>
      <c r="E332" s="17" t="str">
        <f>IFERROR(INDEX(Cadastro!$G$5:$G$148,$AB332),"")</f>
        <v>6x1</v>
      </c>
      <c r="F332" s="29">
        <v>46270</v>
      </c>
      <c r="G332" s="32" t="str">
        <f t="shared" si="54"/>
        <v>sáb</v>
      </c>
      <c r="H332" s="31">
        <f>IF($L332=0,"",_xlfn.MINIFS(Dados!$Q:$Q,Dados!$A:$A,$A332,Dados!$S:$S,$F332))</f>
        <v>440</v>
      </c>
      <c r="I332" s="31">
        <f>IF($H332="","",_xlfn.MAXIFS(Dados!$R:$R,Dados!$A:$A,$A332,Dados!$S:$S,$F332))</f>
        <v>564</v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6x1 sáb/dom</v>
      </c>
      <c r="L332" s="30">
        <f>SUMIFS(Dados!$E:$E,Dados!$A:$A,$A332,Dados!$S:$S,$F332)</f>
        <v>2.0099999999999998</v>
      </c>
      <c r="M332" s="30">
        <f>IFERROR(INDEX(Parâmetros!$E$6:$E$11,MATCH($K332,Parâmetros!$A$6:$A$11,0)),"")</f>
        <v>7.33</v>
      </c>
      <c r="N332" s="33">
        <f t="shared" si="55"/>
        <v>0.27421555252387447</v>
      </c>
      <c r="O332" s="33">
        <f>Parâmetros!$E$13</f>
        <v>0.8</v>
      </c>
      <c r="P332" s="32" t="str">
        <f>IF(OR($M332="",$F332&gt;Parâmetros!$E$14),"Não","Sim")</f>
        <v>Sim</v>
      </c>
      <c r="Q332" s="32" t="str">
        <f t="shared" si="56"/>
        <v>Sim</v>
      </c>
      <c r="R332" s="32" t="str">
        <f t="shared" si="57"/>
        <v>Não</v>
      </c>
      <c r="S332" s="30">
        <f t="shared" si="58"/>
        <v>3.854000000000001</v>
      </c>
      <c r="T332" s="32" t="str">
        <f>IF($Q332&lt;&gt;"Sim","",IF($N332&gt;Parâmetros!$E$15,"Sim","Não"))</f>
        <v>Não</v>
      </c>
      <c r="U332" s="17" t="str">
        <f t="shared" si="59"/>
        <v>Abaixo da meta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'[Apontamento_Mes_Setembro Atualizado.xlsx]Base Diária'!$V$221folga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ATENÇÃO · apontou sábado e domingo no mesmo fim de semana</v>
      </c>
      <c r="W332" s="34" t="str">
        <f>IF(OR(OR($D332="6x1",$D332="FF 6x1"),$D332="5x2"),"",IF($AB332&lt;&gt;$AB331,IF(IFERROR(INDEX(Cadastro!$F$5:$F$148,$AB332),"")="",IF($L332&gt;0,1,0),IF(IFERROR(INDEX(Cadastro!$F$5:$F$148,$AB332),"")&lt;=IFERROR(INDEX(Parâmetros!$B$39:$B$48,MATCH($E332,Parâmetros!$A$39:$A$48,0)),99),IFERROR(INDEX(Cadastro!$F$5:$F$148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/>
      </c>
      <c r="X332" s="34" t="str">
        <f>IF(OR(OR($D332="6x1",$D332="FF 6x1"),$D332="5x2"),"",IF($AB332&lt;&gt;$AB331,IF(IFERROR(INDEX(Cadastro!$F$5:$F$148,$AB332),"")="",0,IF(IFERROR(INDEX(Cadastro!$F$5:$F$148,$AB332),"")&gt;IFERROR(INDEX(Parâmetros!$B$39:$B$48,MATCH($E332,Parâmetros!$A$39:$A$48,0)),99),IFERROR(INDEX(Cadastro!$F$5:$F$148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/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registro"),IF(AND($AB332&lt;&gt;$AB331,IFERROR(INDEX(Cadastro!$F$5:$F$148,$AB332),"")=""),"Indeterminado (início da série)",IF($X332&gt;0,"Folga","Falta de registro"))))))))</f>
        <v>Trabalhado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IFERROR(MATCH($A332&amp;"|"&amp;TEXT(_xlfn.MAXIFS(Cadastro!$E$5:$E$148,Cadastro!$A$5:$A$148,$A332,Cadastro!$E$5:$E$148,"&lt;="&amp;$F332),"yyyymmdd"),Cadastro!$I$5:$I$148,0),"")</f>
        <v>13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hidden="1" customHeight="1" x14ac:dyDescent="0.25">
      <c r="A333" s="31">
        <v>11229</v>
      </c>
      <c r="B333" s="17" t="s">
        <v>166</v>
      </c>
      <c r="C333" s="17" t="str">
        <f>IFERROR(INDEX(Cadastro!$C$5:$C$148,$AB333),"NÃO INFORMADO")</f>
        <v>CAL</v>
      </c>
      <c r="D333" s="17" t="str">
        <f>IFERROR(INDEX(Cadastro!$D$5:$D$148,$AB333),"")</f>
        <v>6x1</v>
      </c>
      <c r="E333" s="17" t="str">
        <f>IFERROR(INDEX(Cadastro!$G$5:$G$148,$AB333),"")</f>
        <v>6x1</v>
      </c>
      <c r="F333" s="29">
        <v>46271</v>
      </c>
      <c r="G333" s="32" t="str">
        <f t="shared" si="54"/>
        <v>dom</v>
      </c>
      <c r="H333" s="31">
        <f>IF($L333=0,"",_xlfn.MINIFS(Dados!$Q:$Q,Dados!$A:$A,$A333,Dados!$S:$S,$F333))</f>
        <v>562</v>
      </c>
      <c r="I333" s="31">
        <f>IF($H333="","",_xlfn.MAXIFS(Dados!$R:$R,Dados!$A:$A,$A333,Dados!$S:$S,$F333))</f>
        <v>923</v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6x1 sáb/dom</v>
      </c>
      <c r="L333" s="30">
        <f>SUMIFS(Dados!$E:$E,Dados!$A:$A,$A333,Dados!$S:$S,$F333)</f>
        <v>5.04</v>
      </c>
      <c r="M333" s="30">
        <f>IFERROR(INDEX(Parâmetros!$E$6:$E$11,MATCH($K333,Parâmetros!$A$6:$A$11,0)),"")</f>
        <v>7.33</v>
      </c>
      <c r="N333" s="33">
        <f t="shared" si="55"/>
        <v>0.68758526603001369</v>
      </c>
      <c r="O333" s="33">
        <f>Parâmetros!$E$13</f>
        <v>0.8</v>
      </c>
      <c r="P333" s="32" t="str">
        <f>IF(OR($M333="",$F333&gt;Parâmetros!$E$14),"Não","Sim")</f>
        <v>Sim</v>
      </c>
      <c r="Q333" s="32" t="str">
        <f t="shared" si="56"/>
        <v>Sim</v>
      </c>
      <c r="R333" s="32" t="str">
        <f t="shared" si="57"/>
        <v>Não</v>
      </c>
      <c r="S333" s="30">
        <f t="shared" si="58"/>
        <v>0.82400000000000073</v>
      </c>
      <c r="T333" s="32" t="str">
        <f>IF($Q333&lt;&gt;"Sim","",IF($N333&gt;Parâmetros!$E$15,"Sim","Não"))</f>
        <v>Não</v>
      </c>
      <c r="U333" s="17" t="str">
        <f t="shared" si="59"/>
        <v>Abaixo da meta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'[Apontamento_Mes_Setembro Atualizado.xlsx]Base Diária'!$V$221folga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ATENÇÃO · apontou sábado e domingo no mesmo fim de semana</v>
      </c>
      <c r="W333" s="34" t="str">
        <f>IF(OR(OR($D333="6x1",$D333="FF 6x1"),$D333="5x2"),"",IF($AB333&lt;&gt;$AB332,IF(IFERROR(INDEX(Cadastro!$F$5:$F$148,$AB333),"")="",IF($L333&gt;0,1,0),IF(IFERROR(INDEX(Cadastro!$F$5:$F$148,$AB333),"")&lt;=IFERROR(INDEX(Parâmetros!$B$39:$B$48,MATCH($E333,Parâmetros!$A$39:$A$48,0)),99),IFERROR(INDEX(Cadastro!$F$5:$F$148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/>
      </c>
      <c r="X333" s="34" t="str">
        <f>IF(OR(OR($D333="6x1",$D333="FF 6x1"),$D333="5x2"),"",IF($AB333&lt;&gt;$AB332,IF(IFERROR(INDEX(Cadastro!$F$5:$F$148,$AB333),"")="",0,IF(IFERROR(INDEX(Cadastro!$F$5:$F$148,$AB333),"")&gt;IFERROR(INDEX(Parâmetros!$B$39:$B$48,MATCH($E333,Parâmetros!$A$39:$A$48,0)),99),IFERROR(INDEX(Cadastro!$F$5:$F$148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/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registro"),IF(AND($AB333&lt;&gt;$AB332,IFERROR(INDEX(Cadastro!$F$5:$F$148,$AB333),"")=""),"Indeterminado (início da série)",IF($X333&gt;0,"Folga","Falta de registro"))))))))</f>
        <v>Trabalhado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IFERROR(MATCH($A333&amp;"|"&amp;TEXT(_xlfn.MAXIFS(Cadastro!$E$5:$E$148,Cadastro!$A$5:$A$148,$A333,Cadastro!$E$5:$E$148,"&lt;="&amp;$F333),"yyyymmdd"),Cadastro!$I$5:$I$148,0),"")</f>
        <v>13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hidden="1" customHeight="1" x14ac:dyDescent="0.25">
      <c r="A334" s="31">
        <v>11229</v>
      </c>
      <c r="B334" s="17" t="s">
        <v>166</v>
      </c>
      <c r="C334" s="17" t="str">
        <f>IFERROR(INDEX(Cadastro!$C$5:$C$148,$AB334),"NÃO INFORMADO")</f>
        <v>CAL</v>
      </c>
      <c r="D334" s="17" t="str">
        <f>IFERROR(INDEX(Cadastro!$D$5:$D$148,$AB334),"")</f>
        <v>A</v>
      </c>
      <c r="E334" s="17" t="str">
        <f>IFERROR(INDEX(Cadastro!$G$5:$G$148,$AB334),"")</f>
        <v>A</v>
      </c>
      <c r="F334" s="29">
        <v>46272</v>
      </c>
      <c r="G334" s="32" t="str">
        <f t="shared" si="54"/>
        <v>seg</v>
      </c>
      <c r="H334" s="31">
        <f>IF($L334=0,"",_xlfn.MINIFS(Dados!$Q:$Q,Dados!$A:$A,$A334,Dados!$S:$S,$F334))</f>
        <v>428</v>
      </c>
      <c r="I334" s="31">
        <f>IF($H334="","",_xlfn.MAXIFS(Dados!$R:$R,Dados!$A:$A,$A334,Dados!$S:$S,$F334))</f>
        <v>908</v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A</v>
      </c>
      <c r="L334" s="30">
        <f>SUMIFS(Dados!$E:$E,Dados!$A:$A,$A334,Dados!$S:$S,$F334)</f>
        <v>6.77</v>
      </c>
      <c r="M334" s="30">
        <f>IFERROR(INDEX(Parâmetros!$E$6:$E$11,MATCH($K334,Parâmetros!$A$6:$A$11,0)),"")</f>
        <v>7.58</v>
      </c>
      <c r="N334" s="33">
        <f t="shared" si="55"/>
        <v>0.89313984168865423</v>
      </c>
      <c r="O334" s="33">
        <f>Parâmetros!$E$13</f>
        <v>0.8</v>
      </c>
      <c r="P334" s="32" t="str">
        <f>IF(OR($M334="",$F334&gt;Parâmetros!$E$14),"Não","Sim")</f>
        <v>Sim</v>
      </c>
      <c r="Q334" s="32" t="str">
        <f t="shared" si="56"/>
        <v>Sim</v>
      </c>
      <c r="R334" s="32" t="str">
        <f t="shared" si="57"/>
        <v>Sim</v>
      </c>
      <c r="S334" s="30">
        <f t="shared" si="58"/>
        <v>0</v>
      </c>
      <c r="T334" s="32" t="str">
        <f>IF($Q334&lt;&gt;"Sim","",IF($N334&gt;Parâmetros!$E$15,"Sim","Não"))</f>
        <v>Não</v>
      </c>
      <c r="U334" s="17" t="str">
        <f t="shared" si="59"/>
        <v>Na meta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'[Apontamento_Mes_Setembro Atualizado.xlsx]Base Diária'!$V$221folga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Evidência confirma cadastro</v>
      </c>
      <c r="W334" s="34">
        <f>IF(OR(OR($D334="6x1",$D334="FF 6x1"),$D334="5x2"),"",IF($AB334&lt;&gt;$AB333,IF(IFERROR(INDEX(Cadastro!$F$5:$F$148,$AB334),"")="",IF($L334&gt;0,1,0),IF(IFERROR(INDEX(Cadastro!$F$5:$F$148,$AB334),"")&lt;=IFERROR(INDEX(Parâmetros!$B$39:$B$48,MATCH($E334,Parâmetros!$A$39:$A$48,0)),99),IFERROR(INDEX(Cadastro!$F$5:$F$148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1</v>
      </c>
      <c r="X334" s="34">
        <f>IF(OR(OR($D334="6x1",$D334="FF 6x1"),$D334="5x2"),"",IF($AB334&lt;&gt;$AB333,IF(IFERROR(INDEX(Cadastro!$F$5:$F$148,$AB334),"")="",0,IF(IFERROR(INDEX(Cadastro!$F$5:$F$148,$AB334),"")&gt;IFERROR(INDEX(Parâmetros!$B$39:$B$48,MATCH($E334,Parâmetros!$A$39:$A$48,0)),99),IFERROR(INDEX(Cadastro!$F$5:$F$148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0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registro"),IF(AND($AB334&lt;&gt;$AB333,IFERROR(INDEX(Cadastro!$F$5:$F$148,$AB334),"")=""),"Indeterminado (início da série)",IF($X334&gt;0,"Folga","Falta de registro"))))))))</f>
        <v>Trabalhado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IFERROR(MATCH($A334&amp;"|"&amp;TEXT(_xlfn.MAXIFS(Cadastro!$E$5:$E$148,Cadastro!$A$5:$A$148,$A334,Cadastro!$E$5:$E$148,"&lt;="&amp;$F334),"yyyymmdd"),Cadastro!$I$5:$I$148,0),"")</f>
        <v>94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11229</v>
      </c>
      <c r="B335" s="17" t="s">
        <v>166</v>
      </c>
      <c r="C335" s="17" t="str">
        <f>IFERROR(INDEX(Cadastro!$C$5:$C$148,$AB335),"NÃO INFORMADO")</f>
        <v>CAL</v>
      </c>
      <c r="D335" s="17" t="str">
        <f>IFERROR(INDEX(Cadastro!$D$5:$D$148,$AB335),"")</f>
        <v>6x1</v>
      </c>
      <c r="E335" s="17" t="str">
        <f>IFERROR(INDEX(Cadastro!$G$5:$G$148,$AB335),"")</f>
        <v>6x1</v>
      </c>
      <c r="F335" s="29">
        <v>46273</v>
      </c>
      <c r="G335" s="32" t="str">
        <f t="shared" si="54"/>
        <v>ter</v>
      </c>
      <c r="H335" s="31">
        <f>IF($L335=0,"",_xlfn.MINIFS(Dados!$Q:$Q,Dados!$A:$A,$A335,Dados!$S:$S,$F335))</f>
        <v>452</v>
      </c>
      <c r="I335" s="31">
        <f>IF($H335="","",_xlfn.MAXIFS(Dados!$R:$R,Dados!$A:$A,$A335,Dados!$S:$S,$F335))</f>
        <v>991</v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6x1</v>
      </c>
      <c r="L335" s="30">
        <f>SUMIFS(Dados!$E:$E,Dados!$A:$A,$A335,Dados!$S:$S,$F335)</f>
        <v>7.1</v>
      </c>
      <c r="M335" s="30">
        <f>IFERROR(INDEX(Parâmetros!$E$6:$E$11,MATCH($K335,Parâmetros!$A$6:$A$11,0)),"")</f>
        <v>8.8000000000000007</v>
      </c>
      <c r="N335" s="33">
        <f t="shared" si="55"/>
        <v>0.80681818181818177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56"/>
        <v>Sim</v>
      </c>
      <c r="R335" s="32" t="str">
        <f t="shared" si="57"/>
        <v>Sim</v>
      </c>
      <c r="S335" s="30">
        <f t="shared" si="58"/>
        <v>0</v>
      </c>
      <c r="T335" s="32" t="str">
        <f>IF($Q335&lt;&gt;"Sim","",IF($N335&gt;Parâmetros!$E$15,"Sim","Não"))</f>
        <v>Não</v>
      </c>
      <c r="U335" s="17" t="str">
        <f t="shared" si="59"/>
        <v>Na meta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'[Apontamento_Mes_Setembro Atualizado.xlsx]Base Diária'!$V$221folga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Jornada fixa do 6x1</v>
      </c>
      <c r="W335" s="34" t="str">
        <f>IF(OR(OR($D335="6x1",$D335="FF 6x1"),$D335="5x2"),"",IF($AB335&lt;&gt;$AB334,IF(IFERROR(INDEX(Cadastro!$F$5:$F$148,$AB335),"")="",IF($L335&gt;0,1,0),IF(IFERROR(INDEX(Cadastro!$F$5:$F$148,$AB335),"")&lt;=IFERROR(INDEX(Parâmetros!$B$39:$B$48,MATCH($E335,Parâmetros!$A$39:$A$48,0)),99),IFERROR(INDEX(Cadastro!$F$5:$F$148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/>
      </c>
      <c r="X335" s="34" t="str">
        <f>IF(OR(OR($D335="6x1",$D335="FF 6x1"),$D335="5x2"),"",IF($AB335&lt;&gt;$AB334,IF(IFERROR(INDEX(Cadastro!$F$5:$F$148,$AB335),"")="",0,IF(IFERROR(INDEX(Cadastro!$F$5:$F$148,$AB335),"")&gt;IFERROR(INDEX(Parâmetros!$B$39:$B$48,MATCH($E335,Parâmetros!$A$39:$A$48,0)),99),IFERROR(INDEX(Cadastro!$F$5:$F$148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/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registro"),IF(AND($AB335&lt;&gt;$AB334,IFERROR(INDEX(Cadastro!$F$5:$F$148,$AB335),"")=""),"Indeterminado (início da série)",IF($X335&gt;0,"Folga","Falta de registro"))))))))</f>
        <v>Trabalhado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IFERROR(MATCH($A335&amp;"|"&amp;TEXT(_xlfn.MAXIFS(Cadastro!$E$5:$E$148,Cadastro!$A$5:$A$148,$A335,Cadastro!$E$5:$E$148,"&lt;="&amp;$F335),"yyyymmdd"),Cadastro!$I$5:$I$148,0),"")</f>
        <v>95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11229</v>
      </c>
      <c r="B336" s="17" t="s">
        <v>166</v>
      </c>
      <c r="C336" s="17" t="str">
        <f>IFERROR(INDEX(Cadastro!$C$5:$C$148,$AB336),"NÃO INFORMADO")</f>
        <v>CAL</v>
      </c>
      <c r="D336" s="17" t="str">
        <f>IFERROR(INDEX(Cadastro!$D$5:$D$148,$AB336),"")</f>
        <v>6x1</v>
      </c>
      <c r="E336" s="17" t="str">
        <f>IFERROR(INDEX(Cadastro!$G$5:$G$148,$AB336),"")</f>
        <v>6x1</v>
      </c>
      <c r="F336" s="29">
        <v>46274</v>
      </c>
      <c r="G336" s="32" t="str">
        <f t="shared" si="54"/>
        <v>qua</v>
      </c>
      <c r="H336" s="31">
        <f>IF($L336=0,"",_xlfn.MINIFS(Dados!$Q:$Q,Dados!$A:$A,$A336,Dados!$S:$S,$F336))</f>
        <v>438</v>
      </c>
      <c r="I336" s="31">
        <f>IF($H336="","",_xlfn.MAXIFS(Dados!$R:$R,Dados!$A:$A,$A336,Dados!$S:$S,$F336))</f>
        <v>989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6x1</v>
      </c>
      <c r="L336" s="30">
        <f>SUMIFS(Dados!$E:$E,Dados!$A:$A,$A336,Dados!$S:$S,$F336)</f>
        <v>8.01</v>
      </c>
      <c r="M336" s="30">
        <f>IFERROR(INDEX(Parâmetros!$E$6:$E$11,MATCH($K336,Parâmetros!$A$6:$A$11,0)),"")</f>
        <v>8.8000000000000007</v>
      </c>
      <c r="N336" s="33">
        <f t="shared" si="55"/>
        <v>0.91022727272727266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56"/>
        <v>Sim</v>
      </c>
      <c r="R336" s="32" t="str">
        <f t="shared" si="57"/>
        <v>Sim</v>
      </c>
      <c r="S336" s="30">
        <f t="shared" si="58"/>
        <v>0</v>
      </c>
      <c r="T336" s="32" t="str">
        <f>IF($Q336&lt;&gt;"Sim","",IF($N336&gt;Parâmetros!$E$15,"Sim","Não"))</f>
        <v>Não</v>
      </c>
      <c r="U336" s="17" t="str">
        <f t="shared" si="59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'[Apontamento_Mes_Setembro Atualizado.xlsx]Base Diária'!$V$221folga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Jornada fixa do 6x1</v>
      </c>
      <c r="W336" s="34" t="str">
        <f>IF(OR(OR($D336="6x1",$D336="FF 6x1"),$D336="5x2"),"",IF($AB336&lt;&gt;$AB335,IF(IFERROR(INDEX(Cadastro!$F$5:$F$148,$AB336),"")="",IF($L336&gt;0,1,0),IF(IFERROR(INDEX(Cadastro!$F$5:$F$148,$AB336),"")&lt;=IFERROR(INDEX(Parâmetros!$B$39:$B$48,MATCH($E336,Parâmetros!$A$39:$A$48,0)),99),IFERROR(INDEX(Cadastro!$F$5:$F$148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/>
      </c>
      <c r="X336" s="34" t="str">
        <f>IF(OR(OR($D336="6x1",$D336="FF 6x1"),$D336="5x2"),"",IF($AB336&lt;&gt;$AB335,IF(IFERROR(INDEX(Cadastro!$F$5:$F$148,$AB336),"")="",0,IF(IFERROR(INDEX(Cadastro!$F$5:$F$148,$AB336),"")&gt;IFERROR(INDEX(Parâmetros!$B$39:$B$48,MATCH($E336,Parâmetros!$A$39:$A$48,0)),99),IFERROR(INDEX(Cadastro!$F$5:$F$148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/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registro"),IF(AND($AB336&lt;&gt;$AB335,IFERROR(INDEX(Cadastro!$F$5:$F$148,$AB336),"")=""),"Indeterminado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IFERROR(MATCH($A336&amp;"|"&amp;TEXT(_xlfn.MAXIFS(Cadastro!$E$5:$E$148,Cadastro!$A$5:$A$148,$A336,Cadastro!$E$5:$E$148,"&lt;="&amp;$F336),"yyyymmdd"),Cadastro!$I$5:$I$148,0),"")</f>
        <v>95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11229</v>
      </c>
      <c r="B337" s="17" t="s">
        <v>166</v>
      </c>
      <c r="C337" s="17" t="str">
        <f>IFERROR(INDEX(Cadastro!$C$5:$C$148,$AB337),"NÃO INFORMADO")</f>
        <v>CAL</v>
      </c>
      <c r="D337" s="17" t="str">
        <f>IFERROR(INDEX(Cadastro!$D$5:$D$148,$AB337),"")</f>
        <v>6x1</v>
      </c>
      <c r="E337" s="17" t="str">
        <f>IFERROR(INDEX(Cadastro!$G$5:$G$148,$AB337),"")</f>
        <v>6x1</v>
      </c>
      <c r="F337" s="29">
        <v>46275</v>
      </c>
      <c r="G337" s="32" t="str">
        <f t="shared" si="54"/>
        <v>qui</v>
      </c>
      <c r="H337" s="31">
        <f>IF($L337=0,"",_xlfn.MINIFS(Dados!$Q:$Q,Dados!$A:$A,$A337,Dados!$S:$S,$F337))</f>
        <v>432</v>
      </c>
      <c r="I337" s="31">
        <f>IF($H337="","",_xlfn.MAXIFS(Dados!$R:$R,Dados!$A:$A,$A337,Dados!$S:$S,$F337))</f>
        <v>998</v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6x1</v>
      </c>
      <c r="L337" s="30">
        <f>SUMIFS(Dados!$E:$E,Dados!$A:$A,$A337,Dados!$S:$S,$F337)</f>
        <v>8.36</v>
      </c>
      <c r="M337" s="30">
        <f>IFERROR(INDEX(Parâmetros!$E$6:$E$11,MATCH($K337,Parâmetros!$A$6:$A$11,0)),"")</f>
        <v>8.8000000000000007</v>
      </c>
      <c r="N337" s="33">
        <f t="shared" si="55"/>
        <v>0.94999999999999984</v>
      </c>
      <c r="O337" s="33">
        <f>Parâmetros!$E$13</f>
        <v>0.8</v>
      </c>
      <c r="P337" s="32" t="str">
        <f>IF(OR($M337="",$F337&gt;Parâmetros!$E$14),"Não","Sim")</f>
        <v>Sim</v>
      </c>
      <c r="Q337" s="32" t="str">
        <f t="shared" si="56"/>
        <v>Sim</v>
      </c>
      <c r="R337" s="32" t="str">
        <f t="shared" si="57"/>
        <v>Sim</v>
      </c>
      <c r="S337" s="30">
        <f t="shared" si="58"/>
        <v>0</v>
      </c>
      <c r="T337" s="32" t="str">
        <f>IF($Q337&lt;&gt;"Sim","",IF($N337&gt;Parâmetros!$E$15,"Sim","Não"))</f>
        <v>Não</v>
      </c>
      <c r="U337" s="17" t="str">
        <f t="shared" si="59"/>
        <v>Na meta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'[Apontamento_Mes_Setembro Atualizado.xlsx]Base Diária'!$V$221folga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Jornada fixa do 6x1</v>
      </c>
      <c r="W337" s="34" t="str">
        <f>IF(OR(OR($D337="6x1",$D337="FF 6x1"),$D337="5x2"),"",IF($AB337&lt;&gt;$AB336,IF(IFERROR(INDEX(Cadastro!$F$5:$F$148,$AB337),"")="",IF($L337&gt;0,1,0),IF(IFERROR(INDEX(Cadastro!$F$5:$F$148,$AB337),"")&lt;=IFERROR(INDEX(Parâmetros!$B$39:$B$48,MATCH($E337,Parâmetros!$A$39:$A$48,0)),99),IFERROR(INDEX(Cadastro!$F$5:$F$148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/>
      </c>
      <c r="X337" s="34" t="str">
        <f>IF(OR(OR($D337="6x1",$D337="FF 6x1"),$D337="5x2"),"",IF($AB337&lt;&gt;$AB336,IF(IFERROR(INDEX(Cadastro!$F$5:$F$148,$AB337),"")="",0,IF(IFERROR(INDEX(Cadastro!$F$5:$F$148,$AB337),"")&gt;IFERROR(INDEX(Parâmetros!$B$39:$B$48,MATCH($E337,Parâmetros!$A$39:$A$48,0)),99),IFERROR(INDEX(Cadastro!$F$5:$F$148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/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registro"),IF(AND($AB337&lt;&gt;$AB336,IFERROR(INDEX(Cadastro!$F$5:$F$148,$AB337),"")=""),"Indeterminado (início da série)",IF($X337&gt;0,"Folga","Falta de registro"))))))))</f>
        <v>Trabalhado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IFERROR(MATCH($A337&amp;"|"&amp;TEXT(_xlfn.MAXIFS(Cadastro!$E$5:$E$148,Cadastro!$A$5:$A$148,$A337,Cadastro!$E$5:$E$148,"&lt;="&amp;$F337),"yyyymmdd"),Cadastro!$I$5:$I$148,0),"")</f>
        <v>95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11229</v>
      </c>
      <c r="B338" s="17" t="s">
        <v>166</v>
      </c>
      <c r="C338" s="17" t="str">
        <f>IFERROR(INDEX(Cadastro!$C$5:$C$148,$AB338),"NÃO INFORMADO")</f>
        <v>CAL</v>
      </c>
      <c r="D338" s="17" t="str">
        <f>IFERROR(INDEX(Cadastro!$D$5:$D$148,$AB338),"")</f>
        <v>6x1</v>
      </c>
      <c r="E338" s="17" t="str">
        <f>IFERROR(INDEX(Cadastro!$G$5:$G$148,$AB338),"")</f>
        <v>6x1</v>
      </c>
      <c r="F338" s="29">
        <v>46276</v>
      </c>
      <c r="G338" s="32" t="str">
        <f t="shared" si="54"/>
        <v>sex</v>
      </c>
      <c r="H338" s="31">
        <f>IF($L338=0,"",_xlfn.MINIFS(Dados!$Q:$Q,Dados!$A:$A,$A338,Dados!$S:$S,$F338))</f>
        <v>437</v>
      </c>
      <c r="I338" s="31">
        <f>IF($H338="","",_xlfn.MAXIFS(Dados!$R:$R,Dados!$A:$A,$A338,Dados!$S:$S,$F338))</f>
        <v>983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6x1</v>
      </c>
      <c r="L338" s="30">
        <f>SUMIFS(Dados!$E:$E,Dados!$A:$A,$A338,Dados!$S:$S,$F338)</f>
        <v>7.38</v>
      </c>
      <c r="M338" s="30">
        <f>IFERROR(INDEX(Parâmetros!$E$6:$E$11,MATCH($K338,Parâmetros!$A$6:$A$11,0)),"")</f>
        <v>8.8000000000000007</v>
      </c>
      <c r="N338" s="33">
        <f t="shared" si="55"/>
        <v>0.83863636363636351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56"/>
        <v>Sim</v>
      </c>
      <c r="R338" s="32" t="str">
        <f t="shared" si="57"/>
        <v>Sim</v>
      </c>
      <c r="S338" s="30">
        <f t="shared" si="58"/>
        <v>0</v>
      </c>
      <c r="T338" s="32" t="str">
        <f>IF($Q338&lt;&gt;"Sim","",IF($N338&gt;Parâmetros!$E$15,"Sim","Não"))</f>
        <v>Não</v>
      </c>
      <c r="U338" s="17" t="str">
        <f t="shared" si="59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'[Apontamento_Mes_Setembro Atualizado.xlsx]Base Diária'!$V$221folga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Jornada fixa do 6x1</v>
      </c>
      <c r="W338" s="34" t="str">
        <f>IF(OR(OR($D338="6x1",$D338="FF 6x1"),$D338="5x2"),"",IF($AB338&lt;&gt;$AB337,IF(IFERROR(INDEX(Cadastro!$F$5:$F$148,$AB338),"")="",IF($L338&gt;0,1,0),IF(IFERROR(INDEX(Cadastro!$F$5:$F$148,$AB338),"")&lt;=IFERROR(INDEX(Parâmetros!$B$39:$B$48,MATCH($E338,Parâmetros!$A$39:$A$48,0)),99),IFERROR(INDEX(Cadastro!$F$5:$F$148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/>
      </c>
      <c r="X338" s="34" t="str">
        <f>IF(OR(OR($D338="6x1",$D338="FF 6x1"),$D338="5x2"),"",IF($AB338&lt;&gt;$AB337,IF(IFERROR(INDEX(Cadastro!$F$5:$F$148,$AB338),"")="",0,IF(IFERROR(INDEX(Cadastro!$F$5:$F$148,$AB338),"")&gt;IFERROR(INDEX(Parâmetros!$B$39:$B$48,MATCH($E338,Parâmetros!$A$39:$A$48,0)),99),IFERROR(INDEX(Cadastro!$F$5:$F$148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/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registro"),IF(AND($AB338&lt;&gt;$AB337,IFERROR(INDEX(Cadastro!$F$5:$F$148,$AB338),"")=""),"Indeterminado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IFERROR(MATCH($A338&amp;"|"&amp;TEXT(_xlfn.MAXIFS(Cadastro!$E$5:$E$148,Cadastro!$A$5:$A$148,$A338,Cadastro!$E$5:$E$148,"&lt;="&amp;$F338),"yyyymmdd"),Cadastro!$I$5:$I$148,0),"")</f>
        <v>95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11229</v>
      </c>
      <c r="B339" s="17" t="s">
        <v>166</v>
      </c>
      <c r="C339" s="17" t="str">
        <f>IFERROR(INDEX(Cadastro!$C$5:$C$148,$AB339),"NÃO INFORMADO")</f>
        <v>CAL</v>
      </c>
      <c r="D339" s="17" t="str">
        <f>IFERROR(INDEX(Cadastro!$D$5:$D$148,$AB339),"")</f>
        <v>6x1</v>
      </c>
      <c r="E339" s="17" t="str">
        <f>IFERROR(INDEX(Cadastro!$G$5:$G$148,$AB339),"")</f>
        <v>6x1</v>
      </c>
      <c r="F339" s="29">
        <v>46277</v>
      </c>
      <c r="G339" s="32" t="str">
        <f t="shared" si="54"/>
        <v>sáb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/>
      </c>
      <c r="L339" s="30">
        <f>SUMIFS(Dados!$E:$E,Dados!$A:$A,$A339,Dados!$S:$S,$F339)</f>
        <v>0</v>
      </c>
      <c r="M339" s="30" t="str">
        <f>IFERROR(INDEX(Parâmetros!$E$6:$E$11,MATCH($K339,Parâmetros!$A$6:$A$11,0)),"")</f>
        <v/>
      </c>
      <c r="N339" s="33" t="str">
        <f t="shared" si="55"/>
        <v/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56"/>
        <v/>
      </c>
      <c r="R339" s="32" t="str">
        <f t="shared" si="57"/>
        <v/>
      </c>
      <c r="S339" s="30" t="str">
        <f t="shared" si="58"/>
        <v/>
      </c>
      <c r="T339" s="32" t="str">
        <f>IF($Q339&lt;&gt;"Sim","",IF($N339&gt;Parâmetros!$E$15,"Sim","Não"))</f>
        <v/>
      </c>
      <c r="U339" s="17" t="str">
        <f t="shared" si="59"/>
        <v>Folga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'[Apontamento_Mes_Setembro Atualizado.xlsx]Base Diária'!$V$221folga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Folga de fim de semana · sem apontamento no sábado nem no domingo</v>
      </c>
      <c r="W339" s="34" t="str">
        <f>IF(OR(OR($D339="6x1",$D339="FF 6x1"),$D339="5x2"),"",IF($AB339&lt;&gt;$AB338,IF(IFERROR(INDEX(Cadastro!$F$5:$F$148,$AB339),"")="",IF($L339&gt;0,1,0),IF(IFERROR(INDEX(Cadastro!$F$5:$F$148,$AB339),"")&lt;=IFERROR(INDEX(Parâmetros!$B$39:$B$48,MATCH($E339,Parâmetros!$A$39:$A$48,0)),99),IFERROR(INDEX(Cadastro!$F$5:$F$148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/>
      </c>
      <c r="X339" s="34" t="str">
        <f>IF(OR(OR($D339="6x1",$D339="FF 6x1"),$D339="5x2"),"",IF($AB339&lt;&gt;$AB338,IF(IFERROR(INDEX(Cadastro!$F$5:$F$148,$AB339),"")="",0,IF(IFERROR(INDEX(Cadastro!$F$5:$F$148,$AB339),"")&gt;IFERROR(INDEX(Parâmetros!$B$39:$B$48,MATCH($E339,Parâmetros!$A$39:$A$48,0)),99),IFERROR(INDEX(Cadastro!$F$5:$F$148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/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registro"),IF(AND($AB339&lt;&gt;$AB338,IFERROR(INDEX(Cadastro!$F$5:$F$148,$AB339),"")=""),"Indeterminado (início da série)",IF($X339&gt;0,"Folga","Falta de registro"))))))))</f>
        <v>Folga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IFERROR(MATCH($A339&amp;"|"&amp;TEXT(_xlfn.MAXIFS(Cadastro!$E$5:$E$148,Cadastro!$A$5:$A$148,$A339,Cadastro!$E$5:$E$148,"&lt;="&amp;$F339),"yyyymmdd"),Cadastro!$I$5:$I$148,0),"")</f>
        <v>95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11229</v>
      </c>
      <c r="B340" s="17" t="s">
        <v>166</v>
      </c>
      <c r="C340" s="17" t="str">
        <f>IFERROR(INDEX(Cadastro!$C$5:$C$148,$AB340),"NÃO INFORMADO")</f>
        <v>CAL</v>
      </c>
      <c r="D340" s="17" t="str">
        <f>IFERROR(INDEX(Cadastro!$D$5:$D$148,$AB340),"")</f>
        <v>6x1</v>
      </c>
      <c r="E340" s="17" t="str">
        <f>IFERROR(INDEX(Cadastro!$G$5:$G$148,$AB340),"")</f>
        <v>6x1</v>
      </c>
      <c r="F340" s="29">
        <v>46278</v>
      </c>
      <c r="G340" s="32" t="str">
        <f t="shared" si="54"/>
        <v>dom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55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56"/>
        <v/>
      </c>
      <c r="R340" s="32" t="str">
        <f t="shared" si="57"/>
        <v/>
      </c>
      <c r="S340" s="30" t="str">
        <f t="shared" si="58"/>
        <v/>
      </c>
      <c r="T340" s="32" t="str">
        <f>IF($Q340&lt;&gt;"Sim","",IF($N340&gt;Parâmetros!$E$15,"Sim","Não"))</f>
        <v/>
      </c>
      <c r="U340" s="17" t="str">
        <f t="shared" si="59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'[Apontamento_Mes_Setembro Atualizado.xlsx]Base Diária'!$V$221folga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de fim de semana · sem apontamento no sábado nem no domingo</v>
      </c>
      <c r="W340" s="34" t="str">
        <f>IF(OR(OR($D340="6x1",$D340="FF 6x1"),$D340="5x2"),"",IF($AB340&lt;&gt;$AB339,IF(IFERROR(INDEX(Cadastro!$F$5:$F$148,$AB340),"")="",IF($L340&gt;0,1,0),IF(IFERROR(INDEX(Cadastro!$F$5:$F$148,$AB340),"")&lt;=IFERROR(INDEX(Parâmetros!$B$39:$B$48,MATCH($E340,Parâmetros!$A$39:$A$48,0)),99),IFERROR(INDEX(Cadastro!$F$5:$F$148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/>
      </c>
      <c r="X340" s="34" t="str">
        <f>IF(OR(OR($D340="6x1",$D340="FF 6x1"),$D340="5x2"),"",IF($AB340&lt;&gt;$AB339,IF(IFERROR(INDEX(Cadastro!$F$5:$F$148,$AB340),"")="",0,IF(IFERROR(INDEX(Cadastro!$F$5:$F$148,$AB340),"")&gt;IFERROR(INDEX(Parâmetros!$B$39:$B$48,MATCH($E340,Parâmetros!$A$39:$A$48,0)),99),IFERROR(INDEX(Cadastro!$F$5:$F$148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/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registro"),IF(AND($AB340&lt;&gt;$AB339,IFERROR(INDEX(Cadastro!$F$5:$F$148,$AB340),"")=""),"Indeterminado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IFERROR(MATCH($A340&amp;"|"&amp;TEXT(_xlfn.MAXIFS(Cadastro!$E$5:$E$148,Cadastro!$A$5:$A$148,$A340,Cadastro!$E$5:$E$148,"&lt;="&amp;$F340),"yyyymmdd"),Cadastro!$I$5:$I$148,0),"")</f>
        <v>95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11229</v>
      </c>
      <c r="B341" s="17" t="s">
        <v>166</v>
      </c>
      <c r="C341" s="17" t="str">
        <f>IFERROR(INDEX(Cadastro!$C$5:$C$148,$AB341),"NÃO INFORMADO")</f>
        <v>CAL</v>
      </c>
      <c r="D341" s="17" t="str">
        <f>IFERROR(INDEX(Cadastro!$D$5:$D$148,$AB341),"")</f>
        <v>6x1</v>
      </c>
      <c r="E341" s="17" t="str">
        <f>IFERROR(INDEX(Cadastro!$G$5:$G$148,$AB341),"")</f>
        <v>6x1</v>
      </c>
      <c r="F341" s="29">
        <v>46279</v>
      </c>
      <c r="G341" s="32" t="str">
        <f t="shared" si="54"/>
        <v>seg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6x1</v>
      </c>
      <c r="L341" s="30">
        <f>SUMIFS(Dados!$E:$E,Dados!$A:$A,$A341,Dados!$S:$S,$F341)</f>
        <v>0</v>
      </c>
      <c r="M341" s="30">
        <f>IFERROR(INDEX(Parâmetros!$E$6:$E$11,MATCH($K341,Parâmetros!$A$6:$A$11,0)),"")</f>
        <v>8.8000000000000007</v>
      </c>
      <c r="N341" s="33">
        <f t="shared" si="55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56"/>
        <v/>
      </c>
      <c r="R341" s="32" t="str">
        <f t="shared" si="57"/>
        <v/>
      </c>
      <c r="S341" s="30" t="str">
        <f t="shared" si="58"/>
        <v/>
      </c>
      <c r="T341" s="32" t="str">
        <f>IF($Q341&lt;&gt;"Sim","",IF($N341&gt;Parâmetros!$E$15,"Sim","Não"))</f>
        <v/>
      </c>
      <c r="U341" s="17" t="str">
        <f t="shared" si="59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'[Apontamento_Mes_Setembro Atualizado.xlsx]Base Diária'!$V$221folga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útil da escala 6x1</v>
      </c>
      <c r="W341" s="34" t="str">
        <f>IF(OR(OR($D341="6x1",$D341="FF 6x1"),$D341="5x2"),"",IF($AB341&lt;&gt;$AB340,IF(IFERROR(INDEX(Cadastro!$F$5:$F$148,$AB341),"")="",IF($L341&gt;0,1,0),IF(IFERROR(INDEX(Cadastro!$F$5:$F$148,$AB341),"")&lt;=IFERROR(INDEX(Parâmetros!$B$39:$B$48,MATCH($E341,Parâmetros!$A$39:$A$48,0)),99),IFERROR(INDEX(Cadastro!$F$5:$F$148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/>
      </c>
      <c r="X341" s="34" t="str">
        <f>IF(OR(OR($D341="6x1",$D341="FF 6x1"),$D341="5x2"),"",IF($AB341&lt;&gt;$AB340,IF(IFERROR(INDEX(Cadastro!$F$5:$F$148,$AB341),"")="",0,IF(IFERROR(INDEX(Cadastro!$F$5:$F$148,$AB341),"")&gt;IFERROR(INDEX(Parâmetros!$B$39:$B$48,MATCH($E341,Parâmetros!$A$39:$A$48,0)),99),IFERROR(INDEX(Cadastro!$F$5:$F$148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/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registro"),IF(AND($AB341&lt;&gt;$AB340,IFERROR(INDEX(Cadastro!$F$5:$F$148,$AB341),"")=""),"Indeterminado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IFERROR(MATCH($A341&amp;"|"&amp;TEXT(_xlfn.MAXIFS(Cadastro!$E$5:$E$148,Cadastro!$A$5:$A$148,$A341,Cadastro!$E$5:$E$148,"&lt;="&amp;$F341),"yyyymmdd"),Cadastro!$I$5:$I$148,0),"")</f>
        <v>95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11229</v>
      </c>
      <c r="B342" s="17" t="s">
        <v>166</v>
      </c>
      <c r="C342" s="17" t="str">
        <f>IFERROR(INDEX(Cadastro!$C$5:$C$148,$AB342),"NÃO INFORMADO")</f>
        <v>CAL</v>
      </c>
      <c r="D342" s="17" t="str">
        <f>IFERROR(INDEX(Cadastro!$D$5:$D$148,$AB342),"")</f>
        <v>6x1</v>
      </c>
      <c r="E342" s="17" t="str">
        <f>IFERROR(INDEX(Cadastro!$G$5:$G$148,$AB342),"")</f>
        <v>6x1</v>
      </c>
      <c r="F342" s="29">
        <v>46280</v>
      </c>
      <c r="G342" s="32" t="str">
        <f t="shared" si="54"/>
        <v>ter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6x1</v>
      </c>
      <c r="L342" s="30">
        <f>SUMIFS(Dados!$E:$E,Dados!$A:$A,$A342,Dados!$S:$S,$F342)</f>
        <v>0</v>
      </c>
      <c r="M342" s="30">
        <f>IFERROR(INDEX(Parâmetros!$E$6:$E$11,MATCH($K342,Parâmetros!$A$6:$A$11,0)),"")</f>
        <v>8.8000000000000007</v>
      </c>
      <c r="N342" s="33">
        <f t="shared" si="55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56"/>
        <v/>
      </c>
      <c r="R342" s="32" t="str">
        <f t="shared" si="57"/>
        <v/>
      </c>
      <c r="S342" s="30" t="str">
        <f t="shared" si="58"/>
        <v/>
      </c>
      <c r="T342" s="32" t="str">
        <f>IF($Q342&lt;&gt;"Sim","",IF($N342&gt;Parâmetros!$E$15,"Sim","Não"))</f>
        <v/>
      </c>
      <c r="U342" s="17" t="str">
        <f t="shared" si="59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'[Apontamento_Mes_Setembro Atualizado.xlsx]Base Diária'!$V$221folga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útil da escala 6x1</v>
      </c>
      <c r="W342" s="34" t="str">
        <f>IF(OR(OR($D342="6x1",$D342="FF 6x1"),$D342="5x2"),"",IF($AB342&lt;&gt;$AB341,IF(IFERROR(INDEX(Cadastro!$F$5:$F$148,$AB342),"")="",IF($L342&gt;0,1,0),IF(IFERROR(INDEX(Cadastro!$F$5:$F$148,$AB342),"")&lt;=IFERROR(INDEX(Parâmetros!$B$39:$B$48,MATCH($E342,Parâmetros!$A$39:$A$48,0)),99),IFERROR(INDEX(Cadastro!$F$5:$F$148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/>
      </c>
      <c r="X342" s="34" t="str">
        <f>IF(OR(OR($D342="6x1",$D342="FF 6x1"),$D342="5x2"),"",IF($AB342&lt;&gt;$AB341,IF(IFERROR(INDEX(Cadastro!$F$5:$F$148,$AB342),"")="",0,IF(IFERROR(INDEX(Cadastro!$F$5:$F$148,$AB342),"")&gt;IFERROR(INDEX(Parâmetros!$B$39:$B$48,MATCH($E342,Parâmetros!$A$39:$A$48,0)),99),IFERROR(INDEX(Cadastro!$F$5:$F$148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/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registro"),IF(AND($AB342&lt;&gt;$AB341,IFERROR(INDEX(Cadastro!$F$5:$F$148,$AB342),"")=""),"Indeterminado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IFERROR(MATCH($A342&amp;"|"&amp;TEXT(_xlfn.MAXIFS(Cadastro!$E$5:$E$148,Cadastro!$A$5:$A$148,$A342,Cadastro!$E$5:$E$148,"&lt;="&amp;$F342),"yyyymmdd"),Cadastro!$I$5:$I$148,0),"")</f>
        <v>95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>
        <v>11229</v>
      </c>
      <c r="B343" s="17" t="s">
        <v>166</v>
      </c>
      <c r="C343" s="17" t="str">
        <f>IFERROR(INDEX(Cadastro!$C$5:$C$148,$AB343),"NÃO INFORMADO")</f>
        <v>CAL</v>
      </c>
      <c r="D343" s="17" t="str">
        <f>IFERROR(INDEX(Cadastro!$D$5:$D$148,$AB343),"")</f>
        <v>6x1</v>
      </c>
      <c r="E343" s="17" t="str">
        <f>IFERROR(INDEX(Cadastro!$G$5:$G$148,$AB343),"")</f>
        <v>6x1</v>
      </c>
      <c r="F343" s="29">
        <v>46281</v>
      </c>
      <c r="G343" s="32" t="str">
        <f t="shared" si="54"/>
        <v>qua</v>
      </c>
      <c r="H343" s="31" t="str">
        <f>IF($L343=0,"",_xlfn.MINIFS(Dados!$Q:$Q,Dados!$A:$A,$A343,Dados!$S:$S,$F343))</f>
        <v/>
      </c>
      <c r="I343" s="31" t="str">
        <f>IF($H343="","",_xlfn.MAXIFS(Dados!$R:$R,Dados!$A:$A,$A343,Dados!$S:$S,$F343))</f>
        <v/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6x1</v>
      </c>
      <c r="L343" s="30">
        <f>SUMIFS(Dados!$E:$E,Dados!$A:$A,$A343,Dados!$S:$S,$F343)</f>
        <v>0</v>
      </c>
      <c r="M343" s="30">
        <f>IFERROR(INDEX(Parâmetros!$E$6:$E$11,MATCH($K343,Parâmetros!$A$6:$A$11,0)),"")</f>
        <v>8.8000000000000007</v>
      </c>
      <c r="N343" s="33">
        <f t="shared" si="55"/>
        <v>0</v>
      </c>
      <c r="O343" s="33">
        <f>Parâmetros!$E$13</f>
        <v>0.8</v>
      </c>
      <c r="P343" s="32" t="str">
        <f>IF(OR($M343="",$F343&gt;Parâmetros!$E$14),"Não","Sim")</f>
        <v>Não</v>
      </c>
      <c r="Q343" s="32" t="str">
        <f t="shared" si="56"/>
        <v/>
      </c>
      <c r="R343" s="32" t="str">
        <f t="shared" si="57"/>
        <v/>
      </c>
      <c r="S343" s="30" t="str">
        <f t="shared" si="58"/>
        <v/>
      </c>
      <c r="T343" s="32" t="str">
        <f>IF($Q343&lt;&gt;"Sim","",IF($N343&gt;Parâmetros!$E$15,"Sim","Não"))</f>
        <v/>
      </c>
      <c r="U343" s="17" t="str">
        <f t="shared" si="59"/>
        <v>Fora da apuração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'[Apontamento_Mes_Setembro Atualizado.xlsx]Base Diária'!$V$221folga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FALTA DE REGISTRO · dia útil da escala 6x1</v>
      </c>
      <c r="W343" s="34" t="str">
        <f>IF(OR(OR($D343="6x1",$D343="FF 6x1"),$D343="5x2"),"",IF($AB343&lt;&gt;$AB342,IF(IFERROR(INDEX(Cadastro!$F$5:$F$148,$AB343),"")="",IF($L343&gt;0,1,0),IF(IFERROR(INDEX(Cadastro!$F$5:$F$148,$AB343),"")&lt;=IFERROR(INDEX(Parâmetros!$B$39:$B$48,MATCH($E343,Parâmetros!$A$39:$A$48,0)),99),IFERROR(INDEX(Cadastro!$F$5:$F$148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/>
      </c>
      <c r="X343" s="34" t="str">
        <f>IF(OR(OR($D343="6x1",$D343="FF 6x1"),$D343="5x2"),"",IF($AB343&lt;&gt;$AB342,IF(IFERROR(INDEX(Cadastro!$F$5:$F$148,$AB343),"")="",0,IF(IFERROR(INDEX(Cadastro!$F$5:$F$148,$AB343),"")&gt;IFERROR(INDEX(Parâmetros!$B$39:$B$48,MATCH($E343,Parâmetros!$A$39:$A$48,0)),99),IFERROR(INDEX(Cadastro!$F$5:$F$148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/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registro"),IF(AND($AB343&lt;&gt;$AB342,IFERROR(INDEX(Cadastro!$F$5:$F$148,$AB343),"")=""),"Indeterminado (início da série)",IF($X343&gt;0,"Folga","Falta de registro"))))))))</f>
        <v>Falta de registro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IFERROR(MATCH($A343&amp;"|"&amp;TEXT(_xlfn.MAXIFS(Cadastro!$E$5:$E$148,Cadastro!$A$5:$A$148,$A343,Cadastro!$E$5:$E$148,"&lt;="&amp;$F343),"yyyymmdd"),Cadastro!$I$5:$I$148,0),"")</f>
        <v>95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hidden="1" customHeight="1" x14ac:dyDescent="0.25">
      <c r="A344" s="31">
        <v>11229</v>
      </c>
      <c r="B344" s="17" t="s">
        <v>166</v>
      </c>
      <c r="C344" s="17" t="str">
        <f>IFERROR(INDEX(Cadastro!$C$5:$C$148,$AB344),"NÃO INFORMADO")</f>
        <v>CAL</v>
      </c>
      <c r="D344" s="17" t="str">
        <f>IFERROR(INDEX(Cadastro!$D$5:$D$148,$AB344),"")</f>
        <v>6x1</v>
      </c>
      <c r="E344" s="17" t="str">
        <f>IFERROR(INDEX(Cadastro!$G$5:$G$148,$AB344),"")</f>
        <v>6x1</v>
      </c>
      <c r="F344" s="29">
        <v>46282</v>
      </c>
      <c r="G344" s="32" t="str">
        <f t="shared" si="54"/>
        <v>qui</v>
      </c>
      <c r="H344" s="31" t="str">
        <f>IF($L344=0,"",_xlfn.MINIFS(Dados!$Q:$Q,Dados!$A:$A,$A344,Dados!$S:$S,$F344))</f>
        <v/>
      </c>
      <c r="I344" s="31" t="str">
        <f>IF($H344="","",_xlfn.MAXIFS(Dados!$R:$R,Dados!$A:$A,$A344,Dados!$S:$S,$F344))</f>
        <v/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6x1</v>
      </c>
      <c r="L344" s="30">
        <f>SUMIFS(Dados!$E:$E,Dados!$A:$A,$A344,Dados!$S:$S,$F344)</f>
        <v>0</v>
      </c>
      <c r="M344" s="30">
        <f>IFERROR(INDEX(Parâmetros!$E$6:$E$11,MATCH($K344,Parâmetros!$A$6:$A$11,0)),"")</f>
        <v>8.8000000000000007</v>
      </c>
      <c r="N344" s="33">
        <f t="shared" si="55"/>
        <v>0</v>
      </c>
      <c r="O344" s="33">
        <f>Parâmetros!$E$13</f>
        <v>0.8</v>
      </c>
      <c r="P344" s="32" t="str">
        <f>IF(OR($M344="",$F344&gt;Parâmetros!$E$14),"Não","Sim")</f>
        <v>Não</v>
      </c>
      <c r="Q344" s="32" t="str">
        <f t="shared" si="56"/>
        <v/>
      </c>
      <c r="R344" s="32" t="str">
        <f t="shared" si="57"/>
        <v/>
      </c>
      <c r="S344" s="30" t="str">
        <f t="shared" si="58"/>
        <v/>
      </c>
      <c r="T344" s="32" t="str">
        <f>IF($Q344&lt;&gt;"Sim","",IF($N344&gt;Parâmetros!$E$15,"Sim","Não"))</f>
        <v/>
      </c>
      <c r="U344" s="17" t="str">
        <f t="shared" si="59"/>
        <v>Fora da apuração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'[Apontamento_Mes_Setembro Atualizado.xlsx]Base Diária'!$V$221folga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FALTA DE REGISTRO · dia útil da escala 6x1</v>
      </c>
      <c r="W344" s="34" t="str">
        <f>IF(OR(OR($D344="6x1",$D344="FF 6x1"),$D344="5x2"),"",IF($AB344&lt;&gt;$AB343,IF(IFERROR(INDEX(Cadastro!$F$5:$F$148,$AB344),"")="",IF($L344&gt;0,1,0),IF(IFERROR(INDEX(Cadastro!$F$5:$F$148,$AB344),"")&lt;=IFERROR(INDEX(Parâmetros!$B$39:$B$48,MATCH($E344,Parâmetros!$A$39:$A$48,0)),99),IFERROR(INDEX(Cadastro!$F$5:$F$148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/>
      </c>
      <c r="X344" s="34" t="str">
        <f>IF(OR(OR($D344="6x1",$D344="FF 6x1"),$D344="5x2"),"",IF($AB344&lt;&gt;$AB343,IF(IFERROR(INDEX(Cadastro!$F$5:$F$148,$AB344),"")="",0,IF(IFERROR(INDEX(Cadastro!$F$5:$F$148,$AB344),"")&gt;IFERROR(INDEX(Parâmetros!$B$39:$B$48,MATCH($E344,Parâmetros!$A$39:$A$48,0)),99),IFERROR(INDEX(Cadastro!$F$5:$F$148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/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registro"),IF(AND($AB344&lt;&gt;$AB343,IFERROR(INDEX(Cadastro!$F$5:$F$148,$AB344),"")=""),"Indeterminado (início da série)",IF($X344&gt;0,"Folga","Falta de registro"))))))))</f>
        <v>Falta de registro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IFERROR(MATCH($A344&amp;"|"&amp;TEXT(_xlfn.MAXIFS(Cadastro!$E$5:$E$148,Cadastro!$A$5:$A$148,$A344,Cadastro!$E$5:$E$148,"&lt;="&amp;$F344),"yyyymmdd"),Cadastro!$I$5:$I$148,0),"")</f>
        <v>95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hidden="1" customHeight="1" x14ac:dyDescent="0.25">
      <c r="A345" s="31">
        <v>11229</v>
      </c>
      <c r="B345" s="17" t="s">
        <v>166</v>
      </c>
      <c r="C345" s="17" t="str">
        <f>IFERROR(INDEX(Cadastro!$C$5:$C$148,$AB345),"NÃO INFORMADO")</f>
        <v>CAL</v>
      </c>
      <c r="D345" s="17" t="str">
        <f>IFERROR(INDEX(Cadastro!$D$5:$D$148,$AB345),"")</f>
        <v>6x1</v>
      </c>
      <c r="E345" s="17" t="str">
        <f>IFERROR(INDEX(Cadastro!$G$5:$G$148,$AB345),"")</f>
        <v>6x1</v>
      </c>
      <c r="F345" s="29">
        <v>46283</v>
      </c>
      <c r="G345" s="32" t="str">
        <f t="shared" si="54"/>
        <v>sex</v>
      </c>
      <c r="H345" s="31" t="str">
        <f>IF($L345=0,"",_xlfn.MINIFS(Dados!$Q:$Q,Dados!$A:$A,$A345,Dados!$S:$S,$F345))</f>
        <v/>
      </c>
      <c r="I345" s="31" t="str">
        <f>IF($H345="","",_xlfn.MAXIFS(Dados!$R:$R,Dados!$A:$A,$A345,Dados!$S:$S,$F345))</f>
        <v/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0</v>
      </c>
      <c r="M345" s="30">
        <f>IFERROR(INDEX(Parâmetros!$E$6:$E$11,MATCH($K345,Parâmetros!$A$6:$A$11,0)),"")</f>
        <v>8.8000000000000007</v>
      </c>
      <c r="N345" s="33">
        <f t="shared" si="55"/>
        <v>0</v>
      </c>
      <c r="O345" s="33">
        <f>Parâmetros!$E$13</f>
        <v>0.8</v>
      </c>
      <c r="P345" s="32" t="str">
        <f>IF(OR($M345="",$F345&gt;Parâmetros!$E$14),"Não","Sim")</f>
        <v>Não</v>
      </c>
      <c r="Q345" s="32" t="str">
        <f t="shared" si="56"/>
        <v/>
      </c>
      <c r="R345" s="32" t="str">
        <f t="shared" si="57"/>
        <v/>
      </c>
      <c r="S345" s="30" t="str">
        <f t="shared" si="58"/>
        <v/>
      </c>
      <c r="T345" s="32" t="str">
        <f>IF($Q345&lt;&gt;"Sim","",IF($N345&gt;Parâmetros!$E$15,"Sim","Não"))</f>
        <v/>
      </c>
      <c r="U345" s="17" t="str">
        <f t="shared" si="59"/>
        <v>Fora da apuração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'[Apontamento_Mes_Setembro Atualizado.xlsx]Base Diária'!$V$221folga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FALTA DE REGISTRO · dia útil da escala 6x1</v>
      </c>
      <c r="W345" s="34" t="str">
        <f>IF(OR(OR($D345="6x1",$D345="FF 6x1"),$D345="5x2"),"",IF($AB345&lt;&gt;$AB344,IF(IFERROR(INDEX(Cadastro!$F$5:$F$148,$AB345),"")="",IF($L345&gt;0,1,0),IF(IFERROR(INDEX(Cadastro!$F$5:$F$148,$AB345),"")&lt;=IFERROR(INDEX(Parâmetros!$B$39:$B$48,MATCH($E345,Parâmetros!$A$39:$A$48,0)),99),IFERROR(INDEX(Cadastro!$F$5:$F$148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$148,$AB345),"")="",0,IF(IFERROR(INDEX(Cadastro!$F$5:$F$148,$AB345),"")&gt;IFERROR(INDEX(Parâmetros!$B$39:$B$48,MATCH($E345,Parâmetros!$A$39:$A$48,0)),99),IFERROR(INDEX(Cadastro!$F$5:$F$148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registro"),IF(AND($AB345&lt;&gt;$AB344,IFERROR(INDEX(Cadastro!$F$5:$F$148,$AB345),"")=""),"Indeterminado (início da série)",IF($X345&gt;0,"Folga","Falta de registro"))))))))</f>
        <v>Falta de registro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IFERROR(MATCH($A345&amp;"|"&amp;TEXT(_xlfn.MAXIFS(Cadastro!$E$5:$E$148,Cadastro!$A$5:$A$148,$A345,Cadastro!$E$5:$E$148,"&lt;="&amp;$F345),"yyyymmdd"),Cadastro!$I$5:$I$148,0),"")</f>
        <v>95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11229</v>
      </c>
      <c r="B346" s="17" t="s">
        <v>166</v>
      </c>
      <c r="C346" s="17" t="str">
        <f>IFERROR(INDEX(Cadastro!$C$5:$C$148,$AB346),"NÃO INFORMADO")</f>
        <v>CAL</v>
      </c>
      <c r="D346" s="17" t="str">
        <f>IFERROR(INDEX(Cadastro!$D$5:$D$148,$AB346),"")</f>
        <v>6x1</v>
      </c>
      <c r="E346" s="17" t="str">
        <f>IFERROR(INDEX(Cadastro!$G$5:$G$148,$AB346),"")</f>
        <v>6x1</v>
      </c>
      <c r="F346" s="29">
        <v>46284</v>
      </c>
      <c r="G346" s="32" t="str">
        <f t="shared" si="54"/>
        <v>sáb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55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56"/>
        <v/>
      </c>
      <c r="R346" s="32" t="str">
        <f t="shared" si="57"/>
        <v/>
      </c>
      <c r="S346" s="30" t="str">
        <f t="shared" si="58"/>
        <v/>
      </c>
      <c r="T346" s="32" t="str">
        <f>IF($Q346&lt;&gt;"Sim","",IF($N346&gt;Parâmetros!$E$15,"Sim","Não"))</f>
        <v/>
      </c>
      <c r="U346" s="17" t="str">
        <f t="shared" si="59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'[Apontamento_Mes_Setembro Atualizado.xlsx]Base Diária'!$V$221folga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de fim de semana · sem apontamento no sábado nem no domingo</v>
      </c>
      <c r="W346" s="34" t="str">
        <f>IF(OR(OR($D346="6x1",$D346="FF 6x1"),$D346="5x2"),"",IF($AB346&lt;&gt;$AB345,IF(IFERROR(INDEX(Cadastro!$F$5:$F$148,$AB346),"")="",IF($L346&gt;0,1,0),IF(IFERROR(INDEX(Cadastro!$F$5:$F$148,$AB346),"")&lt;=IFERROR(INDEX(Parâmetros!$B$39:$B$48,MATCH($E346,Parâmetros!$A$39:$A$48,0)),99),IFERROR(INDEX(Cadastro!$F$5:$F$148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$148,$AB346),"")="",0,IF(IFERROR(INDEX(Cadastro!$F$5:$F$148,$AB346),"")&gt;IFERROR(INDEX(Parâmetros!$B$39:$B$48,MATCH($E346,Parâmetros!$A$39:$A$48,0)),99),IFERROR(INDEX(Cadastro!$F$5:$F$148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registro"),IF(AND($AB346&lt;&gt;$AB345,IFERROR(INDEX(Cadastro!$F$5:$F$148,$AB346),"")=""),"Indeterminado (início da série)",IF($X346&gt;0,"Folga","Falta de registro"))))))))</f>
        <v>Folga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IFERROR(MATCH($A346&amp;"|"&amp;TEXT(_xlfn.MAXIFS(Cadastro!$E$5:$E$148,Cadastro!$A$5:$A$148,$A346,Cadastro!$E$5:$E$148,"&lt;="&amp;$F346),"yyyymmdd"),Cadastro!$I$5:$I$148,0),"")</f>
        <v>95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11229</v>
      </c>
      <c r="B347" s="17" t="s">
        <v>166</v>
      </c>
      <c r="C347" s="17" t="str">
        <f>IFERROR(INDEX(Cadastro!$C$5:$C$148,$AB347),"NÃO INFORMADO")</f>
        <v>CAL</v>
      </c>
      <c r="D347" s="17" t="str">
        <f>IFERROR(INDEX(Cadastro!$D$5:$D$148,$AB347),"")</f>
        <v>6x1</v>
      </c>
      <c r="E347" s="17" t="str">
        <f>IFERROR(INDEX(Cadastro!$G$5:$G$148,$AB347),"")</f>
        <v>6x1</v>
      </c>
      <c r="F347" s="29">
        <v>46285</v>
      </c>
      <c r="G347" s="32" t="str">
        <f t="shared" si="54"/>
        <v>dom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/>
      </c>
      <c r="L347" s="30">
        <f>SUMIFS(Dados!$E:$E,Dados!$A:$A,$A347,Dados!$S:$S,$F347)</f>
        <v>0</v>
      </c>
      <c r="M347" s="30" t="str">
        <f>IFERROR(INDEX(Parâmetros!$E$6:$E$11,MATCH($K347,Parâmetros!$A$6:$A$11,0)),"")</f>
        <v/>
      </c>
      <c r="N347" s="33" t="str">
        <f t="shared" si="55"/>
        <v/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56"/>
        <v/>
      </c>
      <c r="R347" s="32" t="str">
        <f t="shared" si="57"/>
        <v/>
      </c>
      <c r="S347" s="30" t="str">
        <f t="shared" si="58"/>
        <v/>
      </c>
      <c r="T347" s="32" t="str">
        <f>IF($Q347&lt;&gt;"Sim","",IF($N347&gt;Parâmetros!$E$15,"Sim","Não"))</f>
        <v/>
      </c>
      <c r="U347" s="17" t="str">
        <f t="shared" si="59"/>
        <v>Folga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'[Apontamento_Mes_Setembro Atualizado.xlsx]Base Diária'!$V$221folga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Folga de fim de semana · sem apontamento no sábado nem no domingo</v>
      </c>
      <c r="W347" s="34" t="str">
        <f>IF(OR(OR($D347="6x1",$D347="FF 6x1"),$D347="5x2"),"",IF($AB347&lt;&gt;$AB346,IF(IFERROR(INDEX(Cadastro!$F$5:$F$148,$AB347),"")="",IF($L347&gt;0,1,0),IF(IFERROR(INDEX(Cadastro!$F$5:$F$148,$AB347),"")&lt;=IFERROR(INDEX(Parâmetros!$B$39:$B$48,MATCH($E347,Parâmetros!$A$39:$A$48,0)),99),IFERROR(INDEX(Cadastro!$F$5:$F$148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$148,$AB347),"")="",0,IF(IFERROR(INDEX(Cadastro!$F$5:$F$148,$AB347),"")&gt;IFERROR(INDEX(Parâmetros!$B$39:$B$48,MATCH($E347,Parâmetros!$A$39:$A$48,0)),99),IFERROR(INDEX(Cadastro!$F$5:$F$148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registro"),IF(AND($AB347&lt;&gt;$AB346,IFERROR(INDEX(Cadastro!$F$5:$F$148,$AB347),"")=""),"Indeterminado (início da série)",IF($X347&gt;0,"Folga","Falta de registro"))))))))</f>
        <v>Folga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IFERROR(MATCH($A347&amp;"|"&amp;TEXT(_xlfn.MAXIFS(Cadastro!$E$5:$E$148,Cadastro!$A$5:$A$148,$A347,Cadastro!$E$5:$E$148,"&lt;="&amp;$F347),"yyyymmdd"),Cadastro!$I$5:$I$148,0),"")</f>
        <v>95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11229</v>
      </c>
      <c r="B348" s="17" t="s">
        <v>166</v>
      </c>
      <c r="C348" s="17" t="str">
        <f>IFERROR(INDEX(Cadastro!$C$5:$C$148,$AB348),"NÃO INFORMADO")</f>
        <v>CAL</v>
      </c>
      <c r="D348" s="17" t="str">
        <f>IFERROR(INDEX(Cadastro!$D$5:$D$148,$AB348),"")</f>
        <v>6x1</v>
      </c>
      <c r="E348" s="17" t="str">
        <f>IFERROR(INDEX(Cadastro!$G$5:$G$148,$AB348),"")</f>
        <v>6x1</v>
      </c>
      <c r="F348" s="29">
        <v>46286</v>
      </c>
      <c r="G348" s="32" t="str">
        <f t="shared" si="54"/>
        <v>seg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0</v>
      </c>
      <c r="M348" s="30">
        <f>IFERROR(INDEX(Parâmetros!$E$6:$E$11,MATCH($K348,Parâmetros!$A$6:$A$11,0)),"")</f>
        <v>8.8000000000000007</v>
      </c>
      <c r="N348" s="33">
        <f t="shared" si="55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56"/>
        <v/>
      </c>
      <c r="R348" s="32" t="str">
        <f t="shared" si="57"/>
        <v/>
      </c>
      <c r="S348" s="30" t="str">
        <f t="shared" si="58"/>
        <v/>
      </c>
      <c r="T348" s="32" t="str">
        <f>IF($Q348&lt;&gt;"Sim","",IF($N348&gt;Parâmetros!$E$15,"Sim","Não"))</f>
        <v/>
      </c>
      <c r="U348" s="17" t="str">
        <f t="shared" si="59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'[Apontamento_Mes_Setembro Atualizado.xlsx]Base Diária'!$V$221folga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útil da escala 6x1</v>
      </c>
      <c r="W348" s="34" t="str">
        <f>IF(OR(OR($D348="6x1",$D348="FF 6x1"),$D348="5x2"),"",IF($AB348&lt;&gt;$AB347,IF(IFERROR(INDEX(Cadastro!$F$5:$F$148,$AB348),"")="",IF($L348&gt;0,1,0),IF(IFERROR(INDEX(Cadastro!$F$5:$F$148,$AB348),"")&lt;=IFERROR(INDEX(Parâmetros!$B$39:$B$48,MATCH($E348,Parâmetros!$A$39:$A$48,0)),99),IFERROR(INDEX(Cadastro!$F$5:$F$148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$148,$AB348),"")="",0,IF(IFERROR(INDEX(Cadastro!$F$5:$F$148,$AB348),"")&gt;IFERROR(INDEX(Parâmetros!$B$39:$B$48,MATCH($E348,Parâmetros!$A$39:$A$48,0)),99),IFERROR(INDEX(Cadastro!$F$5:$F$148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registro"),IF(AND($AB348&lt;&gt;$AB347,IFERROR(INDEX(Cadastro!$F$5:$F$148,$AB348),"")=""),"Indeterminado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IFERROR(MATCH($A348&amp;"|"&amp;TEXT(_xlfn.MAXIFS(Cadastro!$E$5:$E$148,Cadastro!$A$5:$A$148,$A348,Cadastro!$E$5:$E$148,"&lt;="&amp;$F348),"yyyymmdd"),Cadastro!$I$5:$I$148,0),"")</f>
        <v>95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11229</v>
      </c>
      <c r="B349" s="17" t="s">
        <v>166</v>
      </c>
      <c r="C349" s="17" t="str">
        <f>IFERROR(INDEX(Cadastro!$C$5:$C$148,$AB349),"NÃO INFORMADO")</f>
        <v>CAL</v>
      </c>
      <c r="D349" s="17" t="str">
        <f>IFERROR(INDEX(Cadastro!$D$5:$D$148,$AB349),"")</f>
        <v>6x1</v>
      </c>
      <c r="E349" s="17" t="str">
        <f>IFERROR(INDEX(Cadastro!$G$5:$G$148,$AB349),"")</f>
        <v>6x1</v>
      </c>
      <c r="F349" s="29">
        <v>46287</v>
      </c>
      <c r="G349" s="32" t="str">
        <f t="shared" si="54"/>
        <v>ter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0</v>
      </c>
      <c r="M349" s="30">
        <f>IFERROR(INDEX(Parâmetros!$E$6:$E$11,MATCH($K349,Parâmetros!$A$6:$A$11,0)),"")</f>
        <v>8.8000000000000007</v>
      </c>
      <c r="N349" s="33">
        <f t="shared" si="55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56"/>
        <v/>
      </c>
      <c r="R349" s="32" t="str">
        <f t="shared" si="57"/>
        <v/>
      </c>
      <c r="S349" s="30" t="str">
        <f t="shared" si="58"/>
        <v/>
      </c>
      <c r="T349" s="32" t="str">
        <f>IF($Q349&lt;&gt;"Sim","",IF($N349&gt;Parâmetros!$E$15,"Sim","Não"))</f>
        <v/>
      </c>
      <c r="U349" s="17" t="str">
        <f t="shared" si="59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'[Apontamento_Mes_Setembro Atualizado.xlsx]Base Diária'!$V$221folga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útil da escala 6x1</v>
      </c>
      <c r="W349" s="34" t="str">
        <f>IF(OR(OR($D349="6x1",$D349="FF 6x1"),$D349="5x2"),"",IF($AB349&lt;&gt;$AB348,IF(IFERROR(INDEX(Cadastro!$F$5:$F$148,$AB349),"")="",IF($L349&gt;0,1,0),IF(IFERROR(INDEX(Cadastro!$F$5:$F$148,$AB349),"")&lt;=IFERROR(INDEX(Parâmetros!$B$39:$B$48,MATCH($E349,Parâmetros!$A$39:$A$48,0)),99),IFERROR(INDEX(Cadastro!$F$5:$F$148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$148,$AB349),"")="",0,IF(IFERROR(INDEX(Cadastro!$F$5:$F$148,$AB349),"")&gt;IFERROR(INDEX(Parâmetros!$B$39:$B$48,MATCH($E349,Parâmetros!$A$39:$A$48,0)),99),IFERROR(INDEX(Cadastro!$F$5:$F$148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registro"),IF(AND($AB349&lt;&gt;$AB348,IFERROR(INDEX(Cadastro!$F$5:$F$148,$AB349),"")=""),"Indeterminado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IFERROR(MATCH($A349&amp;"|"&amp;TEXT(_xlfn.MAXIFS(Cadastro!$E$5:$E$148,Cadastro!$A$5:$A$148,$A349,Cadastro!$E$5:$E$148,"&lt;="&amp;$F349),"yyyymmdd"),Cadastro!$I$5:$I$148,0),"")</f>
        <v>95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11229</v>
      </c>
      <c r="B350" s="17" t="s">
        <v>166</v>
      </c>
      <c r="C350" s="17" t="str">
        <f>IFERROR(INDEX(Cadastro!$C$5:$C$148,$AB350),"NÃO INFORMADO")</f>
        <v>CAL</v>
      </c>
      <c r="D350" s="17" t="str">
        <f>IFERROR(INDEX(Cadastro!$D$5:$D$148,$AB350),"")</f>
        <v>6x1</v>
      </c>
      <c r="E350" s="17" t="str">
        <f>IFERROR(INDEX(Cadastro!$G$5:$G$148,$AB350),"")</f>
        <v>6x1</v>
      </c>
      <c r="F350" s="29">
        <v>46288</v>
      </c>
      <c r="G350" s="32" t="str">
        <f t="shared" si="54"/>
        <v>qua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6x1</v>
      </c>
      <c r="L350" s="30">
        <f>SUMIFS(Dados!$E:$E,Dados!$A:$A,$A350,Dados!$S:$S,$F350)</f>
        <v>0</v>
      </c>
      <c r="M350" s="30">
        <f>IFERROR(INDEX(Parâmetros!$E$6:$E$11,MATCH($K350,Parâmetros!$A$6:$A$11,0)),"")</f>
        <v>8.8000000000000007</v>
      </c>
      <c r="N350" s="33">
        <f t="shared" si="55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56"/>
        <v/>
      </c>
      <c r="R350" s="32" t="str">
        <f t="shared" si="57"/>
        <v/>
      </c>
      <c r="S350" s="30" t="str">
        <f t="shared" si="58"/>
        <v/>
      </c>
      <c r="T350" s="32" t="str">
        <f>IF($Q350&lt;&gt;"Sim","",IF($N350&gt;Parâmetros!$E$15,"Sim","Não"))</f>
        <v/>
      </c>
      <c r="U350" s="17" t="str">
        <f t="shared" si="59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'[Apontamento_Mes_Setembro Atualizado.xlsx]Base Diária'!$V$221folga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útil da escala 6x1</v>
      </c>
      <c r="W350" s="34" t="str">
        <f>IF(OR(OR($D350="6x1",$D350="FF 6x1"),$D350="5x2"),"",IF($AB350&lt;&gt;$AB349,IF(IFERROR(INDEX(Cadastro!$F$5:$F$148,$AB350),"")="",IF($L350&gt;0,1,0),IF(IFERROR(INDEX(Cadastro!$F$5:$F$148,$AB350),"")&lt;=IFERROR(INDEX(Parâmetros!$B$39:$B$48,MATCH($E350,Parâmetros!$A$39:$A$48,0)),99),IFERROR(INDEX(Cadastro!$F$5:$F$148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$148,$AB350),"")="",0,IF(IFERROR(INDEX(Cadastro!$F$5:$F$148,$AB350),"")&gt;IFERROR(INDEX(Parâmetros!$B$39:$B$48,MATCH($E350,Parâmetros!$A$39:$A$48,0)),99),IFERROR(INDEX(Cadastro!$F$5:$F$148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registro"),IF(AND($AB350&lt;&gt;$AB349,IFERROR(INDEX(Cadastro!$F$5:$F$148,$AB350),"")=""),"Indeterminado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IFERROR(MATCH($A350&amp;"|"&amp;TEXT(_xlfn.MAXIFS(Cadastro!$E$5:$E$148,Cadastro!$A$5:$A$148,$A350,Cadastro!$E$5:$E$148,"&lt;="&amp;$F350),"yyyymmdd"),Cadastro!$I$5:$I$148,0),"")</f>
        <v>95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11229</v>
      </c>
      <c r="B351" s="17" t="s">
        <v>166</v>
      </c>
      <c r="C351" s="17" t="str">
        <f>IFERROR(INDEX(Cadastro!$C$5:$C$148,$AB351),"NÃO INFORMADO")</f>
        <v>CAL</v>
      </c>
      <c r="D351" s="17" t="str">
        <f>IFERROR(INDEX(Cadastro!$D$5:$D$148,$AB351),"")</f>
        <v>6x1</v>
      </c>
      <c r="E351" s="17" t="str">
        <f>IFERROR(INDEX(Cadastro!$G$5:$G$148,$AB351),"")</f>
        <v>6x1</v>
      </c>
      <c r="F351" s="29">
        <v>46289</v>
      </c>
      <c r="G351" s="32" t="str">
        <f t="shared" si="54"/>
        <v>qui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</v>
      </c>
      <c r="L351" s="30">
        <f>SUMIFS(Dados!$E:$E,Dados!$A:$A,$A351,Dados!$S:$S,$F351)</f>
        <v>0</v>
      </c>
      <c r="M351" s="30">
        <f>IFERROR(INDEX(Parâmetros!$E$6:$E$11,MATCH($K351,Parâmetros!$A$6:$A$11,0)),"")</f>
        <v>8.8000000000000007</v>
      </c>
      <c r="N351" s="33">
        <f t="shared" si="55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56"/>
        <v/>
      </c>
      <c r="R351" s="32" t="str">
        <f t="shared" si="57"/>
        <v/>
      </c>
      <c r="S351" s="30" t="str">
        <f t="shared" si="58"/>
        <v/>
      </c>
      <c r="T351" s="32" t="str">
        <f>IF($Q351&lt;&gt;"Sim","",IF($N351&gt;Parâmetros!$E$15,"Sim","Não"))</f>
        <v/>
      </c>
      <c r="U351" s="17" t="str">
        <f t="shared" si="59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'[Apontamento_Mes_Setembro Atualizado.xlsx]Base Diária'!$V$221folga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útil da escala 6x1</v>
      </c>
      <c r="W351" s="34" t="str">
        <f>IF(OR(OR($D351="6x1",$D351="FF 6x1"),$D351="5x2"),"",IF($AB351&lt;&gt;$AB350,IF(IFERROR(INDEX(Cadastro!$F$5:$F$148,$AB351),"")="",IF($L351&gt;0,1,0),IF(IFERROR(INDEX(Cadastro!$F$5:$F$148,$AB351),"")&lt;=IFERROR(INDEX(Parâmetros!$B$39:$B$48,MATCH($E351,Parâmetros!$A$39:$A$48,0)),99),IFERROR(INDEX(Cadastro!$F$5:$F$148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$148,$AB351),"")="",0,IF(IFERROR(INDEX(Cadastro!$F$5:$F$148,$AB351),"")&gt;IFERROR(INDEX(Parâmetros!$B$39:$B$48,MATCH($E351,Parâmetros!$A$39:$A$48,0)),99),IFERROR(INDEX(Cadastro!$F$5:$F$148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registro"),IF(AND($AB351&lt;&gt;$AB350,IFERROR(INDEX(Cadastro!$F$5:$F$148,$AB351),"")=""),"Indeterminado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IFERROR(MATCH($A351&amp;"|"&amp;TEXT(_xlfn.MAXIFS(Cadastro!$E$5:$E$148,Cadastro!$A$5:$A$148,$A351,Cadastro!$E$5:$E$148,"&lt;="&amp;$F351),"yyyymmdd"),Cadastro!$I$5:$I$148,0),"")</f>
        <v>95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11229</v>
      </c>
      <c r="B352" s="17" t="s">
        <v>166</v>
      </c>
      <c r="C352" s="17" t="str">
        <f>IFERROR(INDEX(Cadastro!$C$5:$C$148,$AB352),"NÃO INFORMADO")</f>
        <v>CAL</v>
      </c>
      <c r="D352" s="17" t="str">
        <f>IFERROR(INDEX(Cadastro!$D$5:$D$148,$AB352),"")</f>
        <v>6x1</v>
      </c>
      <c r="E352" s="17" t="str">
        <f>IFERROR(INDEX(Cadastro!$G$5:$G$148,$AB352),"")</f>
        <v>6x1</v>
      </c>
      <c r="F352" s="29">
        <v>46290</v>
      </c>
      <c r="G352" s="32" t="str">
        <f t="shared" si="54"/>
        <v>sex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0</v>
      </c>
      <c r="M352" s="30">
        <f>IFERROR(INDEX(Parâmetros!$E$6:$E$11,MATCH($K352,Parâmetros!$A$6:$A$11,0)),"")</f>
        <v>8.8000000000000007</v>
      </c>
      <c r="N352" s="33">
        <f t="shared" si="55"/>
        <v>0</v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56"/>
        <v/>
      </c>
      <c r="R352" s="32" t="str">
        <f t="shared" si="57"/>
        <v/>
      </c>
      <c r="S352" s="30" t="str">
        <f t="shared" si="58"/>
        <v/>
      </c>
      <c r="T352" s="32" t="str">
        <f>IF($Q352&lt;&gt;"Sim","",IF($N352&gt;Parâmetros!$E$15,"Sim","Não"))</f>
        <v/>
      </c>
      <c r="U352" s="17" t="str">
        <f t="shared" si="59"/>
        <v>Fora da apuração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'[Apontamento_Mes_Setembro Atualizado.xlsx]Base Diária'!$V$221folga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FALTA DE REGISTRO · dia útil da escala 6x1</v>
      </c>
      <c r="W352" s="34" t="str">
        <f>IF(OR(OR($D352="6x1",$D352="FF 6x1"),$D352="5x2"),"",IF($AB352&lt;&gt;$AB351,IF(IFERROR(INDEX(Cadastro!$F$5:$F$148,$AB352),"")="",IF($L352&gt;0,1,0),IF(IFERROR(INDEX(Cadastro!$F$5:$F$148,$AB352),"")&lt;=IFERROR(INDEX(Parâmetros!$B$39:$B$48,MATCH($E352,Parâmetros!$A$39:$A$48,0)),99),IFERROR(INDEX(Cadastro!$F$5:$F$148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$148,$AB352),"")="",0,IF(IFERROR(INDEX(Cadastro!$F$5:$F$148,$AB352),"")&gt;IFERROR(INDEX(Parâmetros!$B$39:$B$48,MATCH($E352,Parâmetros!$A$39:$A$48,0)),99),IFERROR(INDEX(Cadastro!$F$5:$F$148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registro"),IF(AND($AB352&lt;&gt;$AB351,IFERROR(INDEX(Cadastro!$F$5:$F$148,$AB352),"")=""),"Indeterminado (início da série)",IF($X352&gt;0,"Folga","Falta de registro"))))))))</f>
        <v>Falta de registro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IFERROR(MATCH($A352&amp;"|"&amp;TEXT(_xlfn.MAXIFS(Cadastro!$E$5:$E$148,Cadastro!$A$5:$A$148,$A352,Cadastro!$E$5:$E$148,"&lt;="&amp;$F352),"yyyymmdd"),Cadastro!$I$5:$I$148,0),"")</f>
        <v>95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11229</v>
      </c>
      <c r="B353" s="17" t="s">
        <v>166</v>
      </c>
      <c r="C353" s="17" t="str">
        <f>IFERROR(INDEX(Cadastro!$C$5:$C$148,$AB353),"NÃO INFORMADO")</f>
        <v>CAL</v>
      </c>
      <c r="D353" s="17" t="str">
        <f>IFERROR(INDEX(Cadastro!$D$5:$D$148,$AB353),"")</f>
        <v>6x1</v>
      </c>
      <c r="E353" s="17" t="str">
        <f>IFERROR(INDEX(Cadastro!$G$5:$G$148,$AB353),"")</f>
        <v>6x1</v>
      </c>
      <c r="F353" s="29">
        <v>46291</v>
      </c>
      <c r="G353" s="32" t="str">
        <f t="shared" si="54"/>
        <v>sáb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/>
      </c>
      <c r="L353" s="30">
        <f>SUMIFS(Dados!$E:$E,Dados!$A:$A,$A353,Dados!$S:$S,$F353)</f>
        <v>0</v>
      </c>
      <c r="M353" s="30" t="str">
        <f>IFERROR(INDEX(Parâmetros!$E$6:$E$11,MATCH($K353,Parâmetros!$A$6:$A$11,0)),"")</f>
        <v/>
      </c>
      <c r="N353" s="33" t="str">
        <f t="shared" si="55"/>
        <v/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56"/>
        <v/>
      </c>
      <c r="R353" s="32" t="str">
        <f t="shared" si="57"/>
        <v/>
      </c>
      <c r="S353" s="30" t="str">
        <f t="shared" si="58"/>
        <v/>
      </c>
      <c r="T353" s="32" t="str">
        <f>IF($Q353&lt;&gt;"Sim","",IF($N353&gt;Parâmetros!$E$15,"Sim","Não"))</f>
        <v/>
      </c>
      <c r="U353" s="17" t="str">
        <f t="shared" si="59"/>
        <v>Folga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'[Apontamento_Mes_Setembro Atualizado.xlsx]Base Diária'!$V$221folga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Folga de fim de semana · sem apontamento no sábado nem no domingo</v>
      </c>
      <c r="W353" s="34" t="str">
        <f>IF(OR(OR($D353="6x1",$D353="FF 6x1"),$D353="5x2"),"",IF($AB353&lt;&gt;$AB352,IF(IFERROR(INDEX(Cadastro!$F$5:$F$148,$AB353),"")="",IF($L353&gt;0,1,0),IF(IFERROR(INDEX(Cadastro!$F$5:$F$148,$AB353),"")&lt;=IFERROR(INDEX(Parâmetros!$B$39:$B$48,MATCH($E353,Parâmetros!$A$39:$A$48,0)),99),IFERROR(INDEX(Cadastro!$F$5:$F$148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$148,$AB353),"")="",0,IF(IFERROR(INDEX(Cadastro!$F$5:$F$148,$AB353),"")&gt;IFERROR(INDEX(Parâmetros!$B$39:$B$48,MATCH($E353,Parâmetros!$A$39:$A$48,0)),99),IFERROR(INDEX(Cadastro!$F$5:$F$148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registro"),IF(AND($AB353&lt;&gt;$AB352,IFERROR(INDEX(Cadastro!$F$5:$F$148,$AB353),"")=""),"Indeterminado (início da série)",IF($X353&gt;0,"Folga","Falta de registro"))))))))</f>
        <v>Folga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IFERROR(MATCH($A353&amp;"|"&amp;TEXT(_xlfn.MAXIFS(Cadastro!$E$5:$E$148,Cadastro!$A$5:$A$148,$A353,Cadastro!$E$5:$E$148,"&lt;="&amp;$F353),"yyyymmdd"),Cadastro!$I$5:$I$148,0),"")</f>
        <v>95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11229</v>
      </c>
      <c r="B354" s="17" t="s">
        <v>166</v>
      </c>
      <c r="C354" s="17" t="str">
        <f>IFERROR(INDEX(Cadastro!$C$5:$C$148,$AB354),"NÃO INFORMADO")</f>
        <v>CAL</v>
      </c>
      <c r="D354" s="17" t="str">
        <f>IFERROR(INDEX(Cadastro!$D$5:$D$148,$AB354),"")</f>
        <v>6x1</v>
      </c>
      <c r="E354" s="17" t="str">
        <f>IFERROR(INDEX(Cadastro!$G$5:$G$148,$AB354),"")</f>
        <v>6x1</v>
      </c>
      <c r="F354" s="29">
        <v>46292</v>
      </c>
      <c r="G354" s="32" t="str">
        <f t="shared" si="54"/>
        <v>dom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/>
      </c>
      <c r="L354" s="30">
        <f>SUMIFS(Dados!$E:$E,Dados!$A:$A,$A354,Dados!$S:$S,$F354)</f>
        <v>0</v>
      </c>
      <c r="M354" s="30" t="str">
        <f>IFERROR(INDEX(Parâmetros!$E$6:$E$11,MATCH($K354,Parâmetros!$A$6:$A$11,0)),"")</f>
        <v/>
      </c>
      <c r="N354" s="33" t="str">
        <f t="shared" si="55"/>
        <v/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56"/>
        <v/>
      </c>
      <c r="R354" s="32" t="str">
        <f t="shared" si="57"/>
        <v/>
      </c>
      <c r="S354" s="30" t="str">
        <f t="shared" si="58"/>
        <v/>
      </c>
      <c r="T354" s="32" t="str">
        <f>IF($Q354&lt;&gt;"Sim","",IF($N354&gt;Parâmetros!$E$15,"Sim","Não"))</f>
        <v/>
      </c>
      <c r="U354" s="17" t="str">
        <f t="shared" si="59"/>
        <v>Folga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'[Apontamento_Mes_Setembro Atualizado.xlsx]Base Diária'!$V$221folga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Folga de fim de semana · sem apontamento no sábado nem no domingo</v>
      </c>
      <c r="W354" s="34" t="str">
        <f>IF(OR(OR($D354="6x1",$D354="FF 6x1"),$D354="5x2"),"",IF($AB354&lt;&gt;$AB353,IF(IFERROR(INDEX(Cadastro!$F$5:$F$148,$AB354),"")="",IF($L354&gt;0,1,0),IF(IFERROR(INDEX(Cadastro!$F$5:$F$148,$AB354),"")&lt;=IFERROR(INDEX(Parâmetros!$B$39:$B$48,MATCH($E354,Parâmetros!$A$39:$A$48,0)),99),IFERROR(INDEX(Cadastro!$F$5:$F$148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$148,$AB354),"")="",0,IF(IFERROR(INDEX(Cadastro!$F$5:$F$148,$AB354),"")&gt;IFERROR(INDEX(Parâmetros!$B$39:$B$48,MATCH($E354,Parâmetros!$A$39:$A$48,0)),99),IFERROR(INDEX(Cadastro!$F$5:$F$148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registro"),IF(AND($AB354&lt;&gt;$AB353,IFERROR(INDEX(Cadastro!$F$5:$F$148,$AB354),"")=""),"Indeterminado (início da série)",IF($X354&gt;0,"Folga","Falta de registro"))))))))</f>
        <v>Folga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IFERROR(MATCH($A354&amp;"|"&amp;TEXT(_xlfn.MAXIFS(Cadastro!$E$5:$E$148,Cadastro!$A$5:$A$148,$A354,Cadastro!$E$5:$E$148,"&lt;="&amp;$F354),"yyyymmdd"),Cadastro!$I$5:$I$148,0),"")</f>
        <v>95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11229</v>
      </c>
      <c r="B355" s="17" t="s">
        <v>166</v>
      </c>
      <c r="C355" s="17" t="str">
        <f>IFERROR(INDEX(Cadastro!$C$5:$C$148,$AB355),"NÃO INFORMADO")</f>
        <v>CAL</v>
      </c>
      <c r="D355" s="17" t="str">
        <f>IFERROR(INDEX(Cadastro!$D$5:$D$148,$AB355),"")</f>
        <v>6x1</v>
      </c>
      <c r="E355" s="17" t="str">
        <f>IFERROR(INDEX(Cadastro!$G$5:$G$148,$AB355),"")</f>
        <v>6x1</v>
      </c>
      <c r="F355" s="29">
        <v>46293</v>
      </c>
      <c r="G355" s="32" t="str">
        <f t="shared" si="54"/>
        <v>seg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0</v>
      </c>
      <c r="M355" s="30">
        <f>IFERROR(INDEX(Parâmetros!$E$6:$E$11,MATCH($K355,Parâmetros!$A$6:$A$11,0)),"")</f>
        <v>8.8000000000000007</v>
      </c>
      <c r="N355" s="33">
        <f t="shared" si="55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56"/>
        <v/>
      </c>
      <c r="R355" s="32" t="str">
        <f t="shared" si="57"/>
        <v/>
      </c>
      <c r="S355" s="30" t="str">
        <f t="shared" si="58"/>
        <v/>
      </c>
      <c r="T355" s="32" t="str">
        <f>IF($Q355&lt;&gt;"Sim","",IF($N355&gt;Parâmetros!$E$15,"Sim","Não"))</f>
        <v/>
      </c>
      <c r="U355" s="17" t="str">
        <f t="shared" si="59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'[Apontamento_Mes_Setembro Atualizado.xlsx]Base Diária'!$V$221folga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útil da escala 6x1</v>
      </c>
      <c r="W355" s="34" t="str">
        <f>IF(OR(OR($D355="6x1",$D355="FF 6x1"),$D355="5x2"),"",IF($AB355&lt;&gt;$AB354,IF(IFERROR(INDEX(Cadastro!$F$5:$F$148,$AB355),"")="",IF($L355&gt;0,1,0),IF(IFERROR(INDEX(Cadastro!$F$5:$F$148,$AB355),"")&lt;=IFERROR(INDEX(Parâmetros!$B$39:$B$48,MATCH($E355,Parâmetros!$A$39:$A$48,0)),99),IFERROR(INDEX(Cadastro!$F$5:$F$148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$148,$AB355),"")="",0,IF(IFERROR(INDEX(Cadastro!$F$5:$F$148,$AB355),"")&gt;IFERROR(INDEX(Parâmetros!$B$39:$B$48,MATCH($E355,Parâmetros!$A$39:$A$48,0)),99),IFERROR(INDEX(Cadastro!$F$5:$F$148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registro"),IF(AND($AB355&lt;&gt;$AB354,IFERROR(INDEX(Cadastro!$F$5:$F$148,$AB355),"")=""),"Indeterminado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IFERROR(MATCH($A355&amp;"|"&amp;TEXT(_xlfn.MAXIFS(Cadastro!$E$5:$E$148,Cadastro!$A$5:$A$148,$A355,Cadastro!$E$5:$E$148,"&lt;="&amp;$F355),"yyyymmdd"),Cadastro!$I$5:$I$148,0),"")</f>
        <v>95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11229</v>
      </c>
      <c r="B356" s="17" t="s">
        <v>166</v>
      </c>
      <c r="C356" s="17" t="str">
        <f>IFERROR(INDEX(Cadastro!$C$5:$C$148,$AB356),"NÃO INFORMADO")</f>
        <v>CAL</v>
      </c>
      <c r="D356" s="17" t="str">
        <f>IFERROR(INDEX(Cadastro!$D$5:$D$148,$AB356),"")</f>
        <v>6x1</v>
      </c>
      <c r="E356" s="17" t="str">
        <f>IFERROR(INDEX(Cadastro!$G$5:$G$148,$AB356),"")</f>
        <v>6x1</v>
      </c>
      <c r="F356" s="29">
        <v>46294</v>
      </c>
      <c r="G356" s="32" t="str">
        <f t="shared" si="54"/>
        <v>ter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0</v>
      </c>
      <c r="M356" s="30">
        <f>IFERROR(INDEX(Parâmetros!$E$6:$E$11,MATCH($K356,Parâmetros!$A$6:$A$11,0)),"")</f>
        <v>8.8000000000000007</v>
      </c>
      <c r="N356" s="33">
        <f t="shared" si="55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56"/>
        <v/>
      </c>
      <c r="R356" s="32" t="str">
        <f t="shared" si="57"/>
        <v/>
      </c>
      <c r="S356" s="30" t="str">
        <f t="shared" si="58"/>
        <v/>
      </c>
      <c r="T356" s="32" t="str">
        <f>IF($Q356&lt;&gt;"Sim","",IF($N356&gt;Parâmetros!$E$15,"Sim","Não"))</f>
        <v/>
      </c>
      <c r="U356" s="17" t="str">
        <f t="shared" si="59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'[Apontamento_Mes_Setembro Atualizado.xlsx]Base Diária'!$V$221folga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útil da escala 6x1</v>
      </c>
      <c r="W356" s="34" t="str">
        <f>IF(OR(OR($D356="6x1",$D356="FF 6x1"),$D356="5x2"),"",IF($AB356&lt;&gt;$AB355,IF(IFERROR(INDEX(Cadastro!$F$5:$F$148,$AB356),"")="",IF($L356&gt;0,1,0),IF(IFERROR(INDEX(Cadastro!$F$5:$F$148,$AB356),"")&lt;=IFERROR(INDEX(Parâmetros!$B$39:$B$48,MATCH($E356,Parâmetros!$A$39:$A$48,0)),99),IFERROR(INDEX(Cadastro!$F$5:$F$148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$148,$AB356),"")="",0,IF(IFERROR(INDEX(Cadastro!$F$5:$F$148,$AB356),"")&gt;IFERROR(INDEX(Parâmetros!$B$39:$B$48,MATCH($E356,Parâmetros!$A$39:$A$48,0)),99),IFERROR(INDEX(Cadastro!$F$5:$F$148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registro"),IF(AND($AB356&lt;&gt;$AB355,IFERROR(INDEX(Cadastro!$F$5:$F$148,$AB356),"")=""),"Indeterminado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IFERROR(MATCH($A356&amp;"|"&amp;TEXT(_xlfn.MAXIFS(Cadastro!$E$5:$E$148,Cadastro!$A$5:$A$148,$A356,Cadastro!$E$5:$E$148,"&lt;="&amp;$F356),"yyyymmdd"),Cadastro!$I$5:$I$148,0),"")</f>
        <v>95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11229</v>
      </c>
      <c r="B357" s="17" t="s">
        <v>166</v>
      </c>
      <c r="C357" s="17" t="str">
        <f>IFERROR(INDEX(Cadastro!$C$5:$C$148,$AB357),"NÃO INFORMADO")</f>
        <v>CAL</v>
      </c>
      <c r="D357" s="17" t="str">
        <f>IFERROR(INDEX(Cadastro!$D$5:$D$148,$AB357),"")</f>
        <v>6x1</v>
      </c>
      <c r="E357" s="17" t="str">
        <f>IFERROR(INDEX(Cadastro!$G$5:$G$148,$AB357),"")</f>
        <v>6x1</v>
      </c>
      <c r="F357" s="29">
        <v>46295</v>
      </c>
      <c r="G357" s="32" t="str">
        <f t="shared" si="54"/>
        <v>qua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6x1</v>
      </c>
      <c r="L357" s="30">
        <f>SUMIFS(Dados!$E:$E,Dados!$A:$A,$A357,Dados!$S:$S,$F357)</f>
        <v>0</v>
      </c>
      <c r="M357" s="30">
        <f>IFERROR(INDEX(Parâmetros!$E$6:$E$11,MATCH($K357,Parâmetros!$A$6:$A$11,0)),"")</f>
        <v>8.8000000000000007</v>
      </c>
      <c r="N357" s="33">
        <f t="shared" si="55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56"/>
        <v/>
      </c>
      <c r="R357" s="32" t="str">
        <f t="shared" si="57"/>
        <v/>
      </c>
      <c r="S357" s="30" t="str">
        <f t="shared" si="58"/>
        <v/>
      </c>
      <c r="T357" s="32" t="str">
        <f>IF($Q357&lt;&gt;"Sim","",IF($N357&gt;Parâmetros!$E$15,"Sim","Não"))</f>
        <v/>
      </c>
      <c r="U357" s="17" t="str">
        <f t="shared" si="59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'[Apontamento_Mes_Setembro Atualizado.xlsx]Base Diária'!$V$221folga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útil da escala 6x1</v>
      </c>
      <c r="W357" s="34" t="str">
        <f>IF(OR(OR($D357="6x1",$D357="FF 6x1"),$D357="5x2"),"",IF($AB357&lt;&gt;$AB356,IF(IFERROR(INDEX(Cadastro!$F$5:$F$148,$AB357),"")="",IF($L357&gt;0,1,0),IF(IFERROR(INDEX(Cadastro!$F$5:$F$148,$AB357),"")&lt;=IFERROR(INDEX(Parâmetros!$B$39:$B$48,MATCH($E357,Parâmetros!$A$39:$A$48,0)),99),IFERROR(INDEX(Cadastro!$F$5:$F$148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$148,$AB357),"")="",0,IF(IFERROR(INDEX(Cadastro!$F$5:$F$148,$AB357),"")&gt;IFERROR(INDEX(Parâmetros!$B$39:$B$48,MATCH($E357,Parâmetros!$A$39:$A$48,0)),99),IFERROR(INDEX(Cadastro!$F$5:$F$148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registro"),IF(AND($AB357&lt;&gt;$AB356,IFERROR(INDEX(Cadastro!$F$5:$F$148,$AB357),"")=""),"Indeterminado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IFERROR(MATCH($A357&amp;"|"&amp;TEXT(_xlfn.MAXIFS(Cadastro!$E$5:$E$148,Cadastro!$A$5:$A$148,$A357,Cadastro!$E$5:$E$148,"&lt;="&amp;$F357),"yyyymmdd"),Cadastro!$I$5:$I$148,0),"")</f>
        <v>95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11229</v>
      </c>
      <c r="B358" s="17" t="s">
        <v>166</v>
      </c>
      <c r="C358" s="17" t="str">
        <f>IFERROR(INDEX(Cadastro!$C$5:$C$148,$AB358),"NÃO INFORMADO")</f>
        <v>CAL</v>
      </c>
      <c r="D358" s="17" t="str">
        <f>IFERROR(INDEX(Cadastro!$D$5:$D$148,$AB358),"")</f>
        <v>6x1</v>
      </c>
      <c r="E358" s="17" t="str">
        <f>IFERROR(INDEX(Cadastro!$G$5:$G$148,$AB358),"")</f>
        <v>6x1</v>
      </c>
      <c r="F358" s="29">
        <v>46296</v>
      </c>
      <c r="G358" s="32" t="str">
        <f t="shared" si="54"/>
        <v>qui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</v>
      </c>
      <c r="L358" s="30">
        <f>SUMIFS(Dados!$E:$E,Dados!$A:$A,$A358,Dados!$S:$S,$F358)</f>
        <v>0</v>
      </c>
      <c r="M358" s="30">
        <f>IFERROR(INDEX(Parâmetros!$E$6:$E$11,MATCH($K358,Parâmetros!$A$6:$A$11,0)),"")</f>
        <v>8.8000000000000007</v>
      </c>
      <c r="N358" s="33">
        <f t="shared" si="55"/>
        <v>0</v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56"/>
        <v/>
      </c>
      <c r="R358" s="32" t="str">
        <f t="shared" si="57"/>
        <v/>
      </c>
      <c r="S358" s="30" t="str">
        <f t="shared" si="58"/>
        <v/>
      </c>
      <c r="T358" s="32" t="str">
        <f>IF($Q358&lt;&gt;"Sim","",IF($N358&gt;Parâmetros!$E$15,"Sim","Não"))</f>
        <v/>
      </c>
      <c r="U358" s="17" t="str">
        <f t="shared" si="59"/>
        <v>Fora da apuração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'[Apontamento_Mes_Setembro Atualizado.xlsx]Base Diária'!$V$221folga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FALTA DE REGISTRO · dia útil da escala 6x1</v>
      </c>
      <c r="W358" s="34" t="str">
        <f>IF(OR(OR($D358="6x1",$D358="FF 6x1"),$D358="5x2"),"",IF($AB358&lt;&gt;$AB357,IF(IFERROR(INDEX(Cadastro!$F$5:$F$148,$AB358),"")="",IF($L358&gt;0,1,0),IF(IFERROR(INDEX(Cadastro!$F$5:$F$148,$AB358),"")&lt;=IFERROR(INDEX(Parâmetros!$B$39:$B$48,MATCH($E358,Parâmetros!$A$39:$A$48,0)),99),IFERROR(INDEX(Cadastro!$F$5:$F$148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$148,$AB358),"")="",0,IF(IFERROR(INDEX(Cadastro!$F$5:$F$148,$AB358),"")&gt;IFERROR(INDEX(Parâmetros!$B$39:$B$48,MATCH($E358,Parâmetros!$A$39:$A$48,0)),99),IFERROR(INDEX(Cadastro!$F$5:$F$148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registro"),IF(AND($AB358&lt;&gt;$AB357,IFERROR(INDEX(Cadastro!$F$5:$F$148,$AB358),"")=""),"Indeterminado (início da série)",IF($X358&gt;0,"Folga","Falta de registro"))))))))</f>
        <v>Falta de registro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IFERROR(MATCH($A358&amp;"|"&amp;TEXT(_xlfn.MAXIFS(Cadastro!$E$5:$E$148,Cadastro!$A$5:$A$148,$A358,Cadastro!$E$5:$E$148,"&lt;="&amp;$F358),"yyyymmdd"),Cadastro!$I$5:$I$148,0),"")</f>
        <v>95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11229</v>
      </c>
      <c r="B359" s="17" t="s">
        <v>166</v>
      </c>
      <c r="C359" s="17" t="str">
        <f>IFERROR(INDEX(Cadastro!$C$5:$C$148,$AB359),"NÃO INFORMADO")</f>
        <v>CAL</v>
      </c>
      <c r="D359" s="17" t="str">
        <f>IFERROR(INDEX(Cadastro!$D$5:$D$148,$AB359),"")</f>
        <v>6x1</v>
      </c>
      <c r="E359" s="17" t="str">
        <f>IFERROR(INDEX(Cadastro!$G$5:$G$148,$AB359),"")</f>
        <v>6x1</v>
      </c>
      <c r="F359" s="29">
        <v>46297</v>
      </c>
      <c r="G359" s="32" t="str">
        <f t="shared" si="54"/>
        <v>sex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0</v>
      </c>
      <c r="M359" s="30">
        <f>IFERROR(INDEX(Parâmetros!$E$6:$E$11,MATCH($K359,Parâmetros!$A$6:$A$11,0)),"")</f>
        <v>8.8000000000000007</v>
      </c>
      <c r="N359" s="33">
        <f t="shared" si="55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56"/>
        <v/>
      </c>
      <c r="R359" s="32" t="str">
        <f t="shared" si="57"/>
        <v/>
      </c>
      <c r="S359" s="30" t="str">
        <f t="shared" si="58"/>
        <v/>
      </c>
      <c r="T359" s="32" t="str">
        <f>IF($Q359&lt;&gt;"Sim","",IF($N359&gt;Parâmetros!$E$15,"Sim","Não"))</f>
        <v/>
      </c>
      <c r="U359" s="17" t="str">
        <f t="shared" si="59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'[Apontamento_Mes_Setembro Atualizado.xlsx]Base Diária'!$V$221folga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útil da escala 6x1</v>
      </c>
      <c r="W359" s="34" t="str">
        <f>IF(OR(OR($D359="6x1",$D359="FF 6x1"),$D359="5x2"),"",IF($AB359&lt;&gt;$AB358,IF(IFERROR(INDEX(Cadastro!$F$5:$F$148,$AB359),"")="",IF($L359&gt;0,1,0),IF(IFERROR(INDEX(Cadastro!$F$5:$F$148,$AB359),"")&lt;=IFERROR(INDEX(Parâmetros!$B$39:$B$48,MATCH($E359,Parâmetros!$A$39:$A$48,0)),99),IFERROR(INDEX(Cadastro!$F$5:$F$148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$148,$AB359),"")="",0,IF(IFERROR(INDEX(Cadastro!$F$5:$F$148,$AB359),"")&gt;IFERROR(INDEX(Parâmetros!$B$39:$B$48,MATCH($E359,Parâmetros!$A$39:$A$48,0)),99),IFERROR(INDEX(Cadastro!$F$5:$F$148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registro"),IF(AND($AB359&lt;&gt;$AB358,IFERROR(INDEX(Cadastro!$F$5:$F$148,$AB359),"")=""),"Indeterminado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IFERROR(MATCH($A359&amp;"|"&amp;TEXT(_xlfn.MAXIFS(Cadastro!$E$5:$E$148,Cadastro!$A$5:$A$148,$A359,Cadastro!$E$5:$E$148,"&lt;="&amp;$F359),"yyyymmdd"),Cadastro!$I$5:$I$148,0),"")</f>
        <v>95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11229</v>
      </c>
      <c r="B360" s="17" t="s">
        <v>166</v>
      </c>
      <c r="C360" s="17" t="str">
        <f>IFERROR(INDEX(Cadastro!$C$5:$C$148,$AB360),"NÃO INFORMADO")</f>
        <v>CAL</v>
      </c>
      <c r="D360" s="17" t="str">
        <f>IFERROR(INDEX(Cadastro!$D$5:$D$148,$AB360),"")</f>
        <v>6x1</v>
      </c>
      <c r="E360" s="17" t="str">
        <f>IFERROR(INDEX(Cadastro!$G$5:$G$148,$AB360),"")</f>
        <v>6x1</v>
      </c>
      <c r="F360" s="29">
        <v>46298</v>
      </c>
      <c r="G360" s="32" t="str">
        <f t="shared" si="54"/>
        <v>sáb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/>
      </c>
      <c r="L360" s="30">
        <f>SUMIFS(Dados!$E:$E,Dados!$A:$A,$A360,Dados!$S:$S,$F360)</f>
        <v>0</v>
      </c>
      <c r="M360" s="30" t="str">
        <f>IFERROR(INDEX(Parâmetros!$E$6:$E$11,MATCH($K360,Parâmetros!$A$6:$A$11,0)),"")</f>
        <v/>
      </c>
      <c r="N360" s="33" t="str">
        <f t="shared" si="55"/>
        <v/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56"/>
        <v/>
      </c>
      <c r="R360" s="32" t="str">
        <f t="shared" si="57"/>
        <v/>
      </c>
      <c r="S360" s="30" t="str">
        <f t="shared" si="58"/>
        <v/>
      </c>
      <c r="T360" s="32" t="str">
        <f>IF($Q360&lt;&gt;"Sim","",IF($N360&gt;Parâmetros!$E$15,"Sim","Não"))</f>
        <v/>
      </c>
      <c r="U360" s="17" t="str">
        <f t="shared" si="59"/>
        <v>Folga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'[Apontamento_Mes_Setembro Atualizado.xlsx]Base Diária'!$V$221folga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Folga de fim de semana · sem apontamento no sábado nem no domingo</v>
      </c>
      <c r="W360" s="34" t="str">
        <f>IF(OR(OR($D360="6x1",$D360="FF 6x1"),$D360="5x2"),"",IF($AB360&lt;&gt;$AB359,IF(IFERROR(INDEX(Cadastro!$F$5:$F$148,$AB360),"")="",IF($L360&gt;0,1,0),IF(IFERROR(INDEX(Cadastro!$F$5:$F$148,$AB360),"")&lt;=IFERROR(INDEX(Parâmetros!$B$39:$B$48,MATCH($E360,Parâmetros!$A$39:$A$48,0)),99),IFERROR(INDEX(Cadastro!$F$5:$F$148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$148,$AB360),"")="",0,IF(IFERROR(INDEX(Cadastro!$F$5:$F$148,$AB360),"")&gt;IFERROR(INDEX(Parâmetros!$B$39:$B$48,MATCH($E360,Parâmetros!$A$39:$A$48,0)),99),IFERROR(INDEX(Cadastro!$F$5:$F$148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registro"),IF(AND($AB360&lt;&gt;$AB359,IFERROR(INDEX(Cadastro!$F$5:$F$148,$AB360),"")=""),"Indeterminado (início da série)",IF($X360&gt;0,"Folga","Falta de registro"))))))))</f>
        <v>Folga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IFERROR(MATCH($A360&amp;"|"&amp;TEXT(_xlfn.MAXIFS(Cadastro!$E$5:$E$148,Cadastro!$A$5:$A$148,$A360,Cadastro!$E$5:$E$148,"&lt;="&amp;$F360),"yyyymmdd"),Cadastro!$I$5:$I$148,0),"")</f>
        <v>95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11229</v>
      </c>
      <c r="B361" s="17" t="s">
        <v>166</v>
      </c>
      <c r="C361" s="17" t="str">
        <f>IFERROR(INDEX(Cadastro!$C$5:$C$148,$AB361),"NÃO INFORMADO")</f>
        <v>CAL</v>
      </c>
      <c r="D361" s="17" t="str">
        <f>IFERROR(INDEX(Cadastro!$D$5:$D$148,$AB361),"")</f>
        <v>6x1</v>
      </c>
      <c r="E361" s="17" t="str">
        <f>IFERROR(INDEX(Cadastro!$G$5:$G$148,$AB361),"")</f>
        <v>6x1</v>
      </c>
      <c r="F361" s="29">
        <v>46299</v>
      </c>
      <c r="G361" s="32" t="str">
        <f t="shared" si="54"/>
        <v>dom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/>
      </c>
      <c r="L361" s="30">
        <f>SUMIFS(Dados!$E:$E,Dados!$A:$A,$A361,Dados!$S:$S,$F361)</f>
        <v>0</v>
      </c>
      <c r="M361" s="30" t="str">
        <f>IFERROR(INDEX(Parâmetros!$E$6:$E$11,MATCH($K361,Parâmetros!$A$6:$A$11,0)),"")</f>
        <v/>
      </c>
      <c r="N361" s="33" t="str">
        <f t="shared" si="55"/>
        <v/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56"/>
        <v/>
      </c>
      <c r="R361" s="32" t="str">
        <f t="shared" si="57"/>
        <v/>
      </c>
      <c r="S361" s="30" t="str">
        <f t="shared" si="58"/>
        <v/>
      </c>
      <c r="T361" s="32" t="str">
        <f>IF($Q361&lt;&gt;"Sim","",IF($N361&gt;Parâmetros!$E$15,"Sim","Não"))</f>
        <v/>
      </c>
      <c r="U361" s="17" t="str">
        <f t="shared" si="59"/>
        <v>Folga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'[Apontamento_Mes_Setembro Atualizado.xlsx]Base Diária'!$V$221folga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Folga de fim de semana · sem apontamento no sábado nem no domingo</v>
      </c>
      <c r="W361" s="34" t="str">
        <f>IF(OR(OR($D361="6x1",$D361="FF 6x1"),$D361="5x2"),"",IF($AB361&lt;&gt;$AB360,IF(IFERROR(INDEX(Cadastro!$F$5:$F$148,$AB361),"")="",IF($L361&gt;0,1,0),IF(IFERROR(INDEX(Cadastro!$F$5:$F$148,$AB361),"")&lt;=IFERROR(INDEX(Parâmetros!$B$39:$B$48,MATCH($E361,Parâmetros!$A$39:$A$48,0)),99),IFERROR(INDEX(Cadastro!$F$5:$F$148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$148,$AB361),"")="",0,IF(IFERROR(INDEX(Cadastro!$F$5:$F$148,$AB361),"")&gt;IFERROR(INDEX(Parâmetros!$B$39:$B$48,MATCH($E361,Parâmetros!$A$39:$A$48,0)),99),IFERROR(INDEX(Cadastro!$F$5:$F$148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registro"),IF(AND($AB361&lt;&gt;$AB360,IFERROR(INDEX(Cadastro!$F$5:$F$148,$AB361),"")=""),"Indeterminado (início da série)",IF($X361&gt;0,"Folga","Falta de registro"))))))))</f>
        <v>Folga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IFERROR(MATCH($A361&amp;"|"&amp;TEXT(_xlfn.MAXIFS(Cadastro!$E$5:$E$148,Cadastro!$A$5:$A$148,$A361,Cadastro!$E$5:$E$148,"&lt;="&amp;$F361),"yyyymmdd"),Cadastro!$I$5:$I$148,0),"")</f>
        <v>95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11229</v>
      </c>
      <c r="B362" s="17" t="s">
        <v>166</v>
      </c>
      <c r="C362" s="17" t="str">
        <f>IFERROR(INDEX(Cadastro!$C$5:$C$148,$AB362),"NÃO INFORMADO")</f>
        <v>CAL</v>
      </c>
      <c r="D362" s="17" t="str">
        <f>IFERROR(INDEX(Cadastro!$D$5:$D$148,$AB362),"")</f>
        <v>6x1</v>
      </c>
      <c r="E362" s="17" t="str">
        <f>IFERROR(INDEX(Cadastro!$G$5:$G$148,$AB362),"")</f>
        <v>6x1</v>
      </c>
      <c r="F362" s="29">
        <v>46300</v>
      </c>
      <c r="G362" s="32" t="str">
        <f t="shared" si="54"/>
        <v>seg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0</v>
      </c>
      <c r="M362" s="30">
        <f>IFERROR(INDEX(Parâmetros!$E$6:$E$11,MATCH($K362,Parâmetros!$A$6:$A$11,0)),"")</f>
        <v>8.8000000000000007</v>
      </c>
      <c r="N362" s="33">
        <f t="shared" si="55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56"/>
        <v/>
      </c>
      <c r="R362" s="32" t="str">
        <f t="shared" si="57"/>
        <v/>
      </c>
      <c r="S362" s="30" t="str">
        <f t="shared" si="58"/>
        <v/>
      </c>
      <c r="T362" s="32" t="str">
        <f>IF($Q362&lt;&gt;"Sim","",IF($N362&gt;Parâmetros!$E$15,"Sim","Não"))</f>
        <v/>
      </c>
      <c r="U362" s="17" t="str">
        <f t="shared" si="59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'[Apontamento_Mes_Setembro Atualizado.xlsx]Base Diária'!$V$221folga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útil da escala 6x1</v>
      </c>
      <c r="W362" s="34" t="str">
        <f>IF(OR(OR($D362="6x1",$D362="FF 6x1"),$D362="5x2"),"",IF($AB362&lt;&gt;$AB361,IF(IFERROR(INDEX(Cadastro!$F$5:$F$148,$AB362),"")="",IF($L362&gt;0,1,0),IF(IFERROR(INDEX(Cadastro!$F$5:$F$148,$AB362),"")&lt;=IFERROR(INDEX(Parâmetros!$B$39:$B$48,MATCH($E362,Parâmetros!$A$39:$A$48,0)),99),IFERROR(INDEX(Cadastro!$F$5:$F$148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$148,$AB362),"")="",0,IF(IFERROR(INDEX(Cadastro!$F$5:$F$148,$AB362),"")&gt;IFERROR(INDEX(Parâmetros!$B$39:$B$48,MATCH($E362,Parâmetros!$A$39:$A$48,0)),99),IFERROR(INDEX(Cadastro!$F$5:$F$148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registro"),IF(AND($AB362&lt;&gt;$AB361,IFERROR(INDEX(Cadastro!$F$5:$F$148,$AB362),"")=""),"Indeterminado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IFERROR(MATCH($A362&amp;"|"&amp;TEXT(_xlfn.MAXIFS(Cadastro!$E$5:$E$148,Cadastro!$A$5:$A$148,$A362,Cadastro!$E$5:$E$148,"&lt;="&amp;$F362),"yyyymmdd"),Cadastro!$I$5:$I$148,0),"")</f>
        <v>95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54611</v>
      </c>
      <c r="B363" s="17" t="s">
        <v>167</v>
      </c>
      <c r="C363" s="17" t="str">
        <f>IFERROR(INDEX(Cadastro!$C$5:$C$148,$AB363),"NÃO INFORMADO")</f>
        <v>CAL</v>
      </c>
      <c r="D363" s="17" t="str">
        <f>IFERROR(INDEX(Cadastro!$D$5:$D$148,$AB363),"")</f>
        <v>B</v>
      </c>
      <c r="E363" s="17" t="str">
        <f>IFERROR(INDEX(Cadastro!$G$5:$G$148,$AB363),"")</f>
        <v>B</v>
      </c>
      <c r="F363" s="29">
        <v>46265</v>
      </c>
      <c r="G363" s="32" t="str">
        <f t="shared" ref="G363:G398" si="60">CHOOSE(WEEKDAY($F363,1),"dom","seg","ter","qua","qui","sex","sáb")</f>
        <v>seg</v>
      </c>
      <c r="H363" s="31">
        <f>IF($L363=0,"",_xlfn.MINIFS(Dados!$Q:$Q,Dados!$A:$A,$A363,Dados!$S:$S,$F363))</f>
        <v>937</v>
      </c>
      <c r="I363" s="31">
        <f>IF($H363="","",_xlfn.MAXIFS(Dados!$R:$R,Dados!$A:$A,$A363,Dados!$S:$S,$F363))</f>
        <v>1405</v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B</v>
      </c>
      <c r="L363" s="30">
        <f>SUMIFS(Dados!$E:$E,Dados!$A:$A,$A363,Dados!$S:$S,$F363)</f>
        <v>6.81</v>
      </c>
      <c r="M363" s="30">
        <f>IFERROR(INDEX(Parâmetros!$E$6:$E$11,MATCH($K363,Parâmetros!$A$6:$A$11,0)),"")</f>
        <v>7.67</v>
      </c>
      <c r="N363" s="33">
        <f t="shared" ref="N363:N398" si="61">IFERROR($L363/$M363,"")</f>
        <v>0.88787483702737935</v>
      </c>
      <c r="O363" s="33">
        <f>Parâmetros!$E$13</f>
        <v>0.8</v>
      </c>
      <c r="P363" s="32" t="str">
        <f>IF(OR($M363="",$F363&gt;Parâmetros!$E$14),"Não","Sim")</f>
        <v>Sim</v>
      </c>
      <c r="Q363" s="32" t="str">
        <f t="shared" ref="Q363:Q398" si="62">IF($P363="Não","",IF($L363&gt;0,"Sim","Não"))</f>
        <v>Sim</v>
      </c>
      <c r="R363" s="32" t="str">
        <f t="shared" ref="R363:R398" si="63">IF($Q363&lt;&gt;"Sim","",IF($N363&gt;=$O363,"Sim","Não"))</f>
        <v>Sim</v>
      </c>
      <c r="S363" s="30">
        <f t="shared" ref="S363:S398" si="64">IF($Q363&lt;&gt;"Sim","",MAX(0,$M363*$O363-$L363))</f>
        <v>0</v>
      </c>
      <c r="T363" s="32" t="str">
        <f>IF($Q363&lt;&gt;"Sim","",IF($N363&gt;Parâmetros!$E$15,"Sim","Não"))</f>
        <v>Não</v>
      </c>
      <c r="U363" s="17" t="str">
        <f t="shared" ref="U363:U398" si="65">IF($AC363&lt;&gt;"",$AC363,IF($P363="Não",IF($Y363="Folga","Folga",IF(LEFT($Y363,6)="Férias","Férias / afastamento",IF($Y363="Indeterminado (início da série)","Início da série","Fora da apuração"))),IF($Q363="Não","Falta de registro",IF($R363="Sim","Na meta","Abaixo da meta"))))</f>
        <v>Na meta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'[Apontamento_Mes_Setembro Atualizado.xlsx]Base Diária'!$V$221folga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Evidência confirma cadastro</v>
      </c>
      <c r="W363" s="34">
        <f>IF(OR(OR($D363="6x1",$D363="FF 6x1"),$D363="5x2"),"",IF($AB363&lt;&gt;$AB362,IF(IFERROR(INDEX(Cadastro!$F$5:$F$148,$AB363),"")="",IF($L363&gt;0,1,0),IF(IFERROR(INDEX(Cadastro!$F$5:$F$148,$AB363),"")&lt;=IFERROR(INDEX(Parâmetros!$B$39:$B$48,MATCH($E363,Parâmetros!$A$39:$A$48,0)),99),IFERROR(INDEX(Cadastro!$F$5:$F$148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4</v>
      </c>
      <c r="X363" s="34">
        <f>IF(OR(OR($D363="6x1",$D363="FF 6x1"),$D363="5x2"),"",IF($AB363&lt;&gt;$AB362,IF(IFERROR(INDEX(Cadastro!$F$5:$F$148,$AB363),"")="",0,IF(IFERROR(INDEX(Cadastro!$F$5:$F$148,$AB363),"")&gt;IFERROR(INDEX(Parâmetros!$B$39:$B$48,MATCH($E363,Parâmetros!$A$39:$A$48,0)),99),IFERROR(INDEX(Cadastro!$F$5:$F$148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registro"),IF(AND($AB363&lt;&gt;$AB362,IFERROR(INDEX(Cadastro!$F$5:$F$148,$AB363),"")=""),"Indeterminado (início da série)",IF($X363&gt;0,"Folga","Falta de registro"))))))))</f>
        <v>Trabalhado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IFERROR(MATCH($A363&amp;"|"&amp;TEXT(_xlfn.MAXIFS(Cadastro!$E$5:$E$148,Cadastro!$A$5:$A$148,$A363,Cadastro!$E$5:$E$148,"&lt;="&amp;$F363),"yyyymmdd"),Cadastro!$I$5:$I$148,0),"")</f>
        <v>14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hidden="1" customHeight="1" x14ac:dyDescent="0.25">
      <c r="A364" s="31">
        <v>54611</v>
      </c>
      <c r="B364" s="17" t="s">
        <v>167</v>
      </c>
      <c r="C364" s="17" t="str">
        <f>IFERROR(INDEX(Cadastro!$C$5:$C$148,$AB364),"NÃO INFORMADO")</f>
        <v>CAL</v>
      </c>
      <c r="D364" s="17" t="str">
        <f>IFERROR(INDEX(Cadastro!$D$5:$D$148,$AB364),"")</f>
        <v>B</v>
      </c>
      <c r="E364" s="17" t="str">
        <f>IFERROR(INDEX(Cadastro!$G$5:$G$148,$AB364),"")</f>
        <v>B</v>
      </c>
      <c r="F364" s="29">
        <v>46266</v>
      </c>
      <c r="G364" s="32" t="str">
        <f t="shared" si="60"/>
        <v>ter</v>
      </c>
      <c r="H364" s="31">
        <f>IF($L364=0,"",_xlfn.MINIFS(Dados!$Q:$Q,Dados!$A:$A,$A364,Dados!$S:$S,$F364))</f>
        <v>936</v>
      </c>
      <c r="I364" s="31">
        <f>IF($H364="","",_xlfn.MAXIFS(Dados!$R:$R,Dados!$A:$A,$A364,Dados!$S:$S,$F364))</f>
        <v>1415</v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>B</v>
      </c>
      <c r="L364" s="30">
        <f>SUMIFS(Dados!$E:$E,Dados!$A:$A,$A364,Dados!$S:$S,$F364)</f>
        <v>6.9799999999999995</v>
      </c>
      <c r="M364" s="30">
        <f>IFERROR(INDEX(Parâmetros!$E$6:$E$11,MATCH($K364,Parâmetros!$A$6:$A$11,0)),"")</f>
        <v>7.67</v>
      </c>
      <c r="N364" s="33">
        <f t="shared" si="61"/>
        <v>0.91003911342894384</v>
      </c>
      <c r="O364" s="33">
        <f>Parâmetros!$E$13</f>
        <v>0.8</v>
      </c>
      <c r="P364" s="32" t="str">
        <f>IF(OR($M364="",$F364&gt;Parâmetros!$E$14),"Não","Sim")</f>
        <v>Sim</v>
      </c>
      <c r="Q364" s="32" t="str">
        <f t="shared" si="62"/>
        <v>Sim</v>
      </c>
      <c r="R364" s="32" t="str">
        <f t="shared" si="63"/>
        <v>Sim</v>
      </c>
      <c r="S364" s="30">
        <f t="shared" si="64"/>
        <v>0</v>
      </c>
      <c r="T364" s="32" t="str">
        <f>IF($Q364&lt;&gt;"Sim","",IF($N364&gt;Parâmetros!$E$15,"Sim","Não"))</f>
        <v>Não</v>
      </c>
      <c r="U364" s="17" t="str">
        <f t="shared" si="65"/>
        <v>Na meta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'[Apontamento_Mes_Setembro Atualizado.xlsx]Base Diária'!$V$221folga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Evidência confirma cadastro</v>
      </c>
      <c r="W364" s="34">
        <f>IF(OR(OR($D364="6x1",$D364="FF 6x1"),$D364="5x2"),"",IF($AB364&lt;&gt;$AB363,IF(IFERROR(INDEX(Cadastro!$F$5:$F$148,$AB364),"")="",IF($L364&gt;0,1,0),IF(IFERROR(INDEX(Cadastro!$F$5:$F$148,$AB364),"")&lt;=IFERROR(INDEX(Parâmetros!$B$39:$B$48,MATCH($E364,Parâmetros!$A$39:$A$48,0)),99),IFERROR(INDEX(Cadastro!$F$5:$F$148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5</v>
      </c>
      <c r="X364" s="34">
        <f>IF(OR(OR($D364="6x1",$D364="FF 6x1"),$D364="5x2"),"",IF($AB364&lt;&gt;$AB363,IF(IFERROR(INDEX(Cadastro!$F$5:$F$148,$AB364),"")="",0,IF(IFERROR(INDEX(Cadastro!$F$5:$F$148,$AB364),"")&gt;IFERROR(INDEX(Parâmetros!$B$39:$B$48,MATCH($E364,Parâmetros!$A$39:$A$48,0)),99),IFERROR(INDEX(Cadastro!$F$5:$F$148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0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registro"),IF(AND($AB364&lt;&gt;$AB363,IFERROR(INDEX(Cadastro!$F$5:$F$148,$AB364),"")=""),"Indeterminado (início da série)",IF($X364&gt;0,"Folga","Falta de registro"))))))))</f>
        <v>Trabalhado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IFERROR(MATCH($A364&amp;"|"&amp;TEXT(_xlfn.MAXIFS(Cadastro!$E$5:$E$148,Cadastro!$A$5:$A$148,$A364,Cadastro!$E$5:$E$148,"&lt;="&amp;$F364),"yyyymmdd"),Cadastro!$I$5:$I$148,0),"")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54611</v>
      </c>
      <c r="B365" s="17" t="s">
        <v>167</v>
      </c>
      <c r="C365" s="17" t="str">
        <f>IFERROR(INDEX(Cadastro!$C$5:$C$148,$AB365),"NÃO INFORMADO")</f>
        <v>CAL</v>
      </c>
      <c r="D365" s="17" t="str">
        <f>IFERROR(INDEX(Cadastro!$D$5:$D$148,$AB365),"")</f>
        <v>B</v>
      </c>
      <c r="E365" s="17" t="str">
        <f>IFERROR(INDEX(Cadastro!$G$5:$G$148,$AB365),"")</f>
        <v>B</v>
      </c>
      <c r="F365" s="29">
        <v>46267</v>
      </c>
      <c r="G365" s="32" t="str">
        <f t="shared" si="60"/>
        <v>qua</v>
      </c>
      <c r="H365" s="31">
        <f>IF($L365=0,"",_xlfn.MINIFS(Dados!$Q:$Q,Dados!$A:$A,$A365,Dados!$S:$S,$F365))</f>
        <v>940</v>
      </c>
      <c r="I365" s="31">
        <f>IF($H365="","",_xlfn.MAXIFS(Dados!$R:$R,Dados!$A:$A,$A365,Dados!$S:$S,$F365))</f>
        <v>1400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B</v>
      </c>
      <c r="L365" s="30">
        <f>SUMIFS(Dados!$E:$E,Dados!$A:$A,$A365,Dados!$S:$S,$F365)</f>
        <v>6.67</v>
      </c>
      <c r="M365" s="30">
        <f>IFERROR(INDEX(Parâmetros!$E$6:$E$11,MATCH($K365,Parâmetros!$A$6:$A$11,0)),"")</f>
        <v>7.67</v>
      </c>
      <c r="N365" s="33">
        <f t="shared" si="61"/>
        <v>0.86962190352020863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2"/>
        <v>Sim</v>
      </c>
      <c r="R365" s="32" t="str">
        <f t="shared" si="63"/>
        <v>Sim</v>
      </c>
      <c r="S365" s="30">
        <f t="shared" si="64"/>
        <v>0</v>
      </c>
      <c r="T365" s="32" t="str">
        <f>IF($Q365&lt;&gt;"Sim","",IF($N365&gt;Parâmetros!$E$15,"Sim","Não"))</f>
        <v>Não</v>
      </c>
      <c r="U365" s="17" t="str">
        <f t="shared" si="65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'[Apontamento_Mes_Setembro Atualizado.xlsx]Base Diária'!$V$221folga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Evidência confirma cadastro</v>
      </c>
      <c r="W365" s="34">
        <f>IF(OR(OR($D365="6x1",$D365="FF 6x1"),$D365="5x2"),"",IF($AB365&lt;&gt;$AB364,IF(IFERROR(INDEX(Cadastro!$F$5:$F$148,$AB365),"")="",IF($L365&gt;0,1,0),IF(IFERROR(INDEX(Cadastro!$F$5:$F$148,$AB365),"")&lt;=IFERROR(INDEX(Parâmetros!$B$39:$B$48,MATCH($E365,Parâmetros!$A$39:$A$48,0)),99),IFERROR(INDEX(Cadastro!$F$5:$F$148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6</v>
      </c>
      <c r="X365" s="34">
        <f>IF(OR(OR($D365="6x1",$D365="FF 6x1"),$D365="5x2"),"",IF($AB365&lt;&gt;$AB364,IF(IFERROR(INDEX(Cadastro!$F$5:$F$148,$AB365),"")="",0,IF(IFERROR(INDEX(Cadastro!$F$5:$F$148,$AB365),"")&gt;IFERROR(INDEX(Parâmetros!$B$39:$B$48,MATCH($E365,Parâmetros!$A$39:$A$48,0)),99),IFERROR(INDEX(Cadastro!$F$5:$F$148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registro"),IF(AND($AB365&lt;&gt;$AB364,IFERROR(INDEX(Cadastro!$F$5:$F$148,$AB365),"")=""),"Indeterminado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IFERROR(MATCH($A365&amp;"|"&amp;TEXT(_xlfn.MAXIFS(Cadastro!$E$5:$E$148,Cadastro!$A$5:$A$148,$A365,Cadastro!$E$5:$E$148,"&lt;="&amp;$F365),"yyyymmdd"),Cadastro!$I$5:$I$148,0),"")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54611</v>
      </c>
      <c r="B366" s="17" t="s">
        <v>167</v>
      </c>
      <c r="C366" s="17" t="str">
        <f>IFERROR(INDEX(Cadastro!$C$5:$C$148,$AB366),"NÃO INFORMADO")</f>
        <v>CAL</v>
      </c>
      <c r="D366" s="17" t="str">
        <f>IFERROR(INDEX(Cadastro!$D$5:$D$148,$AB366),"")</f>
        <v>B</v>
      </c>
      <c r="E366" s="17" t="str">
        <f>IFERROR(INDEX(Cadastro!$G$5:$G$148,$AB366),"")</f>
        <v>B</v>
      </c>
      <c r="F366" s="29">
        <v>46268</v>
      </c>
      <c r="G366" s="32" t="str">
        <f t="shared" si="60"/>
        <v>qui</v>
      </c>
      <c r="H366" s="31">
        <f>IF($L366=0,"",_xlfn.MINIFS(Dados!$Q:$Q,Dados!$A:$A,$A366,Dados!$S:$S,$F366))</f>
        <v>940</v>
      </c>
      <c r="I366" s="31">
        <f>IF($H366="","",_xlfn.MAXIFS(Dados!$R:$R,Dados!$A:$A,$A366,Dados!$S:$S,$F366))</f>
        <v>1418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6.99</v>
      </c>
      <c r="M366" s="30">
        <f>IFERROR(INDEX(Parâmetros!$E$6:$E$11,MATCH($K366,Parâmetros!$A$6:$A$11,0)),"")</f>
        <v>7.67</v>
      </c>
      <c r="N366" s="33">
        <f t="shared" si="61"/>
        <v>0.91134289439374194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2"/>
        <v>Sim</v>
      </c>
      <c r="R366" s="32" t="str">
        <f t="shared" si="63"/>
        <v>Sim</v>
      </c>
      <c r="S366" s="30">
        <f t="shared" si="64"/>
        <v>0</v>
      </c>
      <c r="T366" s="32" t="str">
        <f>IF($Q366&lt;&gt;"Sim","",IF($N366&gt;Parâmetros!$E$15,"Sim","Não"))</f>
        <v>Não</v>
      </c>
      <c r="U366" s="17" t="str">
        <f t="shared" si="6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'[Apontamento_Mes_Setembro Atualizado.xlsx]Base Diária'!$V$221folga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$148,$AB366),"")="",IF($L366&gt;0,1,0),IF(IFERROR(INDEX(Cadastro!$F$5:$F$148,$AB366),"")&lt;=IFERROR(INDEX(Parâmetros!$B$39:$B$48,MATCH($E366,Parâmetros!$A$39:$A$48,0)),99),IFERROR(INDEX(Cadastro!$F$5:$F$148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7</v>
      </c>
      <c r="X366" s="34">
        <f>IF(OR(OR($D366="6x1",$D366="FF 6x1"),$D366="5x2"),"",IF($AB366&lt;&gt;$AB365,IF(IFERROR(INDEX(Cadastro!$F$5:$F$148,$AB366),"")="",0,IF(IFERROR(INDEX(Cadastro!$F$5:$F$148,$AB366),"")&gt;IFERROR(INDEX(Parâmetros!$B$39:$B$48,MATCH($E366,Parâmetros!$A$39:$A$48,0)),99),IFERROR(INDEX(Cadastro!$F$5:$F$148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registro"),IF(AND($AB366&lt;&gt;$AB365,IFERROR(INDEX(Cadastro!$F$5:$F$148,$AB366),"")=""),"Indeterminado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IFERROR(MATCH($A366&amp;"|"&amp;TEXT(_xlfn.MAXIFS(Cadastro!$E$5:$E$148,Cadastro!$A$5:$A$148,$A366,Cadastro!$E$5:$E$148,"&lt;="&amp;$F366),"yyyymmdd"),Cadastro!$I$5:$I$148,0),"")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54611</v>
      </c>
      <c r="B367" s="17" t="s">
        <v>167</v>
      </c>
      <c r="C367" s="17" t="str">
        <f>IFERROR(INDEX(Cadastro!$C$5:$C$148,$AB367),"NÃO INFORMADO")</f>
        <v>CAL</v>
      </c>
      <c r="D367" s="17" t="str">
        <f>IFERROR(INDEX(Cadastro!$D$5:$D$148,$AB367),"")</f>
        <v>B</v>
      </c>
      <c r="E367" s="17" t="str">
        <f>IFERROR(INDEX(Cadastro!$G$5:$G$148,$AB367),"")</f>
        <v>B</v>
      </c>
      <c r="F367" s="29">
        <v>46269</v>
      </c>
      <c r="G367" s="32" t="str">
        <f t="shared" si="60"/>
        <v>sex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/>
      </c>
      <c r="L367" s="30">
        <f>SUMIFS(Dados!$E:$E,Dados!$A:$A,$A367,Dados!$S:$S,$F367)</f>
        <v>0</v>
      </c>
      <c r="M367" s="30" t="str">
        <f>IFERROR(INDEX(Parâmetros!$E$6:$E$11,MATCH($K367,Parâmetros!$A$6:$A$11,0)),"")</f>
        <v/>
      </c>
      <c r="N367" s="33" t="str">
        <f t="shared" si="61"/>
        <v/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2"/>
        <v/>
      </c>
      <c r="R367" s="32" t="str">
        <f t="shared" si="63"/>
        <v/>
      </c>
      <c r="S367" s="30" t="str">
        <f t="shared" si="64"/>
        <v/>
      </c>
      <c r="T367" s="32" t="str">
        <f>IF($Q367&lt;&gt;"Sim","",IF($N367&gt;Parâmetros!$E$15,"Sim","Não"))</f>
        <v/>
      </c>
      <c r="U367" s="17" t="str">
        <f t="shared" si="65"/>
        <v>Folga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'[Apontamento_Mes_Setembro Atualizado.xlsx]Base Diária'!$V$221folga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Folga prevista pelo ciclo</v>
      </c>
      <c r="W367" s="34">
        <f>IF(OR(OR($D367="6x1",$D367="FF 6x1"),$D367="5x2"),"",IF($AB367&lt;&gt;$AB366,IF(IFERROR(INDEX(Cadastro!$F$5:$F$148,$AB367),"")="",IF($L367&gt;0,1,0),IF(IFERROR(INDEX(Cadastro!$F$5:$F$148,$AB367),"")&lt;=IFERROR(INDEX(Parâmetros!$B$39:$B$48,MATCH($E367,Parâmetros!$A$39:$A$48,0)),99),IFERROR(INDEX(Cadastro!$F$5:$F$148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0</v>
      </c>
      <c r="X367" s="34">
        <f>IF(OR(OR($D367="6x1",$D367="FF 6x1"),$D367="5x2"),"",IF($AB367&lt;&gt;$AB366,IF(IFERROR(INDEX(Cadastro!$F$5:$F$148,$AB367),"")="",0,IF(IFERROR(INDEX(Cadastro!$F$5:$F$148,$AB367),"")&gt;IFERROR(INDEX(Parâmetros!$B$39:$B$48,MATCH($E367,Parâmetros!$A$39:$A$48,0)),99),IFERROR(INDEX(Cadastro!$F$5:$F$148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1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registro"),IF(AND($AB367&lt;&gt;$AB366,IFERROR(INDEX(Cadastro!$F$5:$F$148,$AB367),"")=""),"Indeterminado (início da série)",IF($X367&gt;0,"Folga","Falta de registro"))))))))</f>
        <v>Folga</v>
      </c>
      <c r="Z367" s="34">
        <f>IF(OR($L367&gt;0,$F367&gt;Parâmetros!$E$14),0,IF($A367&lt;&gt;$A366,1,N($Z366)+1))</f>
        <v>1</v>
      </c>
      <c r="AA367" s="34">
        <f>IF(OR($L367&gt;0,$F367&gt;Parâmetros!$E$14),0,IF(OR($A367&lt;&gt;$A368,$F368&gt;Parâmetros!$E$14),1,N($AA368)+1))</f>
        <v>1</v>
      </c>
      <c r="AB367" s="31">
        <f>IFERROR(MATCH($A367&amp;"|"&amp;TEXT(_xlfn.MAXIFS(Cadastro!$E$5:$E$148,Cadastro!$A$5:$A$148,$A367,Cadastro!$E$5:$E$148,"&lt;="&amp;$F367),"yyyymmdd"),Cadastro!$I$5:$I$148,0),"")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54611</v>
      </c>
      <c r="B368" s="17" t="s">
        <v>167</v>
      </c>
      <c r="C368" s="17" t="str">
        <f>IFERROR(INDEX(Cadastro!$C$5:$C$148,$AB368),"NÃO INFORMADO")</f>
        <v>CAL</v>
      </c>
      <c r="D368" s="17" t="str">
        <f>IFERROR(INDEX(Cadastro!$D$5:$D$148,$AB368),"")</f>
        <v>B</v>
      </c>
      <c r="E368" s="17" t="str">
        <f>IFERROR(INDEX(Cadastro!$G$5:$G$148,$AB368),"")</f>
        <v>B</v>
      </c>
      <c r="F368" s="29">
        <v>46270</v>
      </c>
      <c r="G368" s="32" t="str">
        <f t="shared" si="60"/>
        <v>sáb</v>
      </c>
      <c r="H368" s="31">
        <f>IF($L368=0,"",_xlfn.MINIFS(Dados!$Q:$Q,Dados!$A:$A,$A368,Dados!$S:$S,$F368))</f>
        <v>939</v>
      </c>
      <c r="I368" s="31">
        <f>IF($H368="","",_xlfn.MAXIFS(Dados!$R:$R,Dados!$A:$A,$A368,Dados!$S:$S,$F368))</f>
        <v>1413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6.88</v>
      </c>
      <c r="M368" s="30">
        <f>IFERROR(INDEX(Parâmetros!$E$6:$E$11,MATCH($K368,Parâmetros!$A$6:$A$11,0)),"")</f>
        <v>7.67</v>
      </c>
      <c r="N368" s="33">
        <f t="shared" si="61"/>
        <v>0.89700130378096476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62"/>
        <v>Sim</v>
      </c>
      <c r="R368" s="32" t="str">
        <f t="shared" si="63"/>
        <v>Sim</v>
      </c>
      <c r="S368" s="30">
        <f t="shared" si="64"/>
        <v>0</v>
      </c>
      <c r="T368" s="32" t="str">
        <f>IF($Q368&lt;&gt;"Sim","",IF($N368&gt;Parâmetros!$E$15,"Sim","Não"))</f>
        <v>Não</v>
      </c>
      <c r="U368" s="17" t="str">
        <f t="shared" si="6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'[Apontamento_Mes_Setembro Atualizado.xlsx]Base Diária'!$V$221folga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$148,$AB368),"")="",IF($L368&gt;0,1,0),IF(IFERROR(INDEX(Cadastro!$F$5:$F$148,$AB368),"")&lt;=IFERROR(INDEX(Parâmetros!$B$39:$B$48,MATCH($E368,Parâmetros!$A$39:$A$48,0)),99),IFERROR(INDEX(Cadastro!$F$5:$F$148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1</v>
      </c>
      <c r="X368" s="34">
        <f>IF(OR(OR($D368="6x1",$D368="FF 6x1"),$D368="5x2"),"",IF($AB368&lt;&gt;$AB367,IF(IFERROR(INDEX(Cadastro!$F$5:$F$148,$AB368),"")="",0,IF(IFERROR(INDEX(Cadastro!$F$5:$F$148,$AB368),"")&gt;IFERROR(INDEX(Parâmetros!$B$39:$B$48,MATCH($E368,Parâmetros!$A$39:$A$48,0)),99),IFERROR(INDEX(Cadastro!$F$5:$F$148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registro"),IF(AND($AB368&lt;&gt;$AB367,IFERROR(INDEX(Cadastro!$F$5:$F$148,$AB368),"")=""),"Indeterminado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IFERROR(MATCH($A368&amp;"|"&amp;TEXT(_xlfn.MAXIFS(Cadastro!$E$5:$E$148,Cadastro!$A$5:$A$148,$A368,Cadastro!$E$5:$E$148,"&lt;="&amp;$F368),"yyyymmdd"),Cadastro!$I$5:$I$148,0),"")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54611</v>
      </c>
      <c r="B369" s="17" t="s">
        <v>167</v>
      </c>
      <c r="C369" s="17" t="str">
        <f>IFERROR(INDEX(Cadastro!$C$5:$C$148,$AB369),"NÃO INFORMADO")</f>
        <v>CAL</v>
      </c>
      <c r="D369" s="17" t="str">
        <f>IFERROR(INDEX(Cadastro!$D$5:$D$148,$AB369),"")</f>
        <v>B</v>
      </c>
      <c r="E369" s="17" t="str">
        <f>IFERROR(INDEX(Cadastro!$G$5:$G$148,$AB369),"")</f>
        <v>B</v>
      </c>
      <c r="F369" s="29">
        <v>46271</v>
      </c>
      <c r="G369" s="32" t="str">
        <f t="shared" si="60"/>
        <v>dom</v>
      </c>
      <c r="H369" s="31">
        <f>IF($L369=0,"",_xlfn.MINIFS(Dados!$Q:$Q,Dados!$A:$A,$A369,Dados!$S:$S,$F369))</f>
        <v>941</v>
      </c>
      <c r="I369" s="31">
        <f>IF($H369="","",_xlfn.MAXIFS(Dados!$R:$R,Dados!$A:$A,$A369,Dados!$S:$S,$F369))</f>
        <v>1410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6.82</v>
      </c>
      <c r="M369" s="30">
        <f>IFERROR(INDEX(Parâmetros!$E$6:$E$11,MATCH($K369,Parâmetros!$A$6:$A$11,0)),"")</f>
        <v>7.67</v>
      </c>
      <c r="N369" s="33">
        <f t="shared" si="61"/>
        <v>0.88917861799217734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62"/>
        <v>Sim</v>
      </c>
      <c r="R369" s="32" t="str">
        <f t="shared" si="63"/>
        <v>Sim</v>
      </c>
      <c r="S369" s="30">
        <f t="shared" si="64"/>
        <v>0</v>
      </c>
      <c r="T369" s="32" t="str">
        <f>IF($Q369&lt;&gt;"Sim","",IF($N369&gt;Parâmetros!$E$15,"Sim","Não"))</f>
        <v>Não</v>
      </c>
      <c r="U369" s="17" t="str">
        <f t="shared" si="65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'[Apontamento_Mes_Setembro Atualizado.xlsx]Base Diária'!$V$221folga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Evidência confirma cadastro</v>
      </c>
      <c r="W369" s="34">
        <f>IF(OR(OR($D369="6x1",$D369="FF 6x1"),$D369="5x2"),"",IF($AB369&lt;&gt;$AB368,IF(IFERROR(INDEX(Cadastro!$F$5:$F$148,$AB369),"")="",IF($L369&gt;0,1,0),IF(IFERROR(INDEX(Cadastro!$F$5:$F$148,$AB369),"")&lt;=IFERROR(INDEX(Parâmetros!$B$39:$B$48,MATCH($E369,Parâmetros!$A$39:$A$48,0)),99),IFERROR(INDEX(Cadastro!$F$5:$F$148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2</v>
      </c>
      <c r="X369" s="34">
        <f>IF(OR(OR($D369="6x1",$D369="FF 6x1"),$D369="5x2"),"",IF($AB369&lt;&gt;$AB368,IF(IFERROR(INDEX(Cadastro!$F$5:$F$148,$AB369),"")="",0,IF(IFERROR(INDEX(Cadastro!$F$5:$F$148,$AB369),"")&gt;IFERROR(INDEX(Parâmetros!$B$39:$B$48,MATCH($E369,Parâmetros!$A$39:$A$48,0)),99),IFERROR(INDEX(Cadastro!$F$5:$F$148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registro"),IF(AND($AB369&lt;&gt;$AB368,IFERROR(INDEX(Cadastro!$F$5:$F$148,$AB369),"")=""),"Indeterminado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IFERROR(MATCH($A369&amp;"|"&amp;TEXT(_xlfn.MAXIFS(Cadastro!$E$5:$E$148,Cadastro!$A$5:$A$148,$A369,Cadastro!$E$5:$E$148,"&lt;="&amp;$F369),"yyyymmdd"),Cadastro!$I$5:$I$148,0),"")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54611</v>
      </c>
      <c r="B370" s="17" t="s">
        <v>167</v>
      </c>
      <c r="C370" s="17" t="str">
        <f>IFERROR(INDEX(Cadastro!$C$5:$C$148,$AB370),"NÃO INFORMADO")</f>
        <v>CAL</v>
      </c>
      <c r="D370" s="17" t="str">
        <f>IFERROR(INDEX(Cadastro!$D$5:$D$148,$AB370),"")</f>
        <v>B</v>
      </c>
      <c r="E370" s="17" t="str">
        <f>IFERROR(INDEX(Cadastro!$G$5:$G$148,$AB370),"")</f>
        <v>B</v>
      </c>
      <c r="F370" s="29">
        <v>46272</v>
      </c>
      <c r="G370" s="32" t="str">
        <f t="shared" si="60"/>
        <v>seg</v>
      </c>
      <c r="H370" s="31">
        <f>IF($L370=0,"",_xlfn.MINIFS(Dados!$Q:$Q,Dados!$A:$A,$A370,Dados!$S:$S,$F370))</f>
        <v>940</v>
      </c>
      <c r="I370" s="31">
        <f>IF($H370="","",_xlfn.MAXIFS(Dados!$R:$R,Dados!$A:$A,$A370,Dados!$S:$S,$F370))</f>
        <v>1404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6.7200000000000006</v>
      </c>
      <c r="M370" s="30">
        <f>IFERROR(INDEX(Parâmetros!$E$6:$E$11,MATCH($K370,Parâmetros!$A$6:$A$11,0)),"")</f>
        <v>7.67</v>
      </c>
      <c r="N370" s="33">
        <f t="shared" si="61"/>
        <v>0.87614080834419827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62"/>
        <v>Sim</v>
      </c>
      <c r="R370" s="32" t="str">
        <f t="shared" si="63"/>
        <v>Sim</v>
      </c>
      <c r="S370" s="30">
        <f t="shared" si="64"/>
        <v>0</v>
      </c>
      <c r="T370" s="32" t="str">
        <f>IF($Q370&lt;&gt;"Sim","",IF($N370&gt;Parâmetros!$E$15,"Sim","Não"))</f>
        <v>Não</v>
      </c>
      <c r="U370" s="17" t="str">
        <f t="shared" si="6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'[Apontamento_Mes_Setembro Atualizado.xlsx]Base Diária'!$V$221folga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Evidência confirma cadastro</v>
      </c>
      <c r="W370" s="34">
        <f>IF(OR(OR($D370="6x1",$D370="FF 6x1"),$D370="5x2"),"",IF($AB370&lt;&gt;$AB369,IF(IFERROR(INDEX(Cadastro!$F$5:$F$148,$AB370),"")="",IF($L370&gt;0,1,0),IF(IFERROR(INDEX(Cadastro!$F$5:$F$148,$AB370),"")&lt;=IFERROR(INDEX(Parâmetros!$B$39:$B$48,MATCH($E370,Parâmetros!$A$39:$A$48,0)),99),IFERROR(INDEX(Cadastro!$F$5:$F$148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3</v>
      </c>
      <c r="X370" s="34">
        <f>IF(OR(OR($D370="6x1",$D370="FF 6x1"),$D370="5x2"),"",IF($AB370&lt;&gt;$AB369,IF(IFERROR(INDEX(Cadastro!$F$5:$F$148,$AB370),"")="",0,IF(IFERROR(INDEX(Cadastro!$F$5:$F$148,$AB370),"")&gt;IFERROR(INDEX(Parâmetros!$B$39:$B$48,MATCH($E370,Parâmetros!$A$39:$A$48,0)),99),IFERROR(INDEX(Cadastro!$F$5:$F$148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registro"),IF(AND($AB370&lt;&gt;$AB369,IFERROR(INDEX(Cadastro!$F$5:$F$148,$AB370),"")=""),"Indeterminado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IFERROR(MATCH($A370&amp;"|"&amp;TEXT(_xlfn.MAXIFS(Cadastro!$E$5:$E$148,Cadastro!$A$5:$A$148,$A370,Cadastro!$E$5:$E$148,"&lt;="&amp;$F370),"yyyymmdd"),Cadastro!$I$5:$I$148,0),"")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54611</v>
      </c>
      <c r="B371" s="17" t="s">
        <v>167</v>
      </c>
      <c r="C371" s="17" t="str">
        <f>IFERROR(INDEX(Cadastro!$C$5:$C$148,$AB371),"NÃO INFORMADO")</f>
        <v>CAL</v>
      </c>
      <c r="D371" s="17" t="str">
        <f>IFERROR(INDEX(Cadastro!$D$5:$D$148,$AB371),"")</f>
        <v>B</v>
      </c>
      <c r="E371" s="17" t="str">
        <f>IFERROR(INDEX(Cadastro!$G$5:$G$148,$AB371),"")</f>
        <v>B</v>
      </c>
      <c r="F371" s="29">
        <v>46273</v>
      </c>
      <c r="G371" s="32" t="str">
        <f t="shared" si="60"/>
        <v>ter</v>
      </c>
      <c r="H371" s="31">
        <f>IF($L371=0,"",_xlfn.MINIFS(Dados!$Q:$Q,Dados!$A:$A,$A371,Dados!$S:$S,$F371))</f>
        <v>937</v>
      </c>
      <c r="I371" s="31">
        <f>IF($H371="","",_xlfn.MAXIFS(Dados!$R:$R,Dados!$A:$A,$A371,Dados!$S:$S,$F371))</f>
        <v>1410</v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>B</v>
      </c>
      <c r="L371" s="30">
        <f>SUMIFS(Dados!$E:$E,Dados!$A:$A,$A371,Dados!$S:$S,$F371)</f>
        <v>6.88</v>
      </c>
      <c r="M371" s="30">
        <f>IFERROR(INDEX(Parâmetros!$E$6:$E$11,MATCH($K371,Parâmetros!$A$6:$A$11,0)),"")</f>
        <v>7.67</v>
      </c>
      <c r="N371" s="33">
        <f t="shared" si="61"/>
        <v>0.89700130378096476</v>
      </c>
      <c r="O371" s="33">
        <f>Parâmetros!$E$13</f>
        <v>0.8</v>
      </c>
      <c r="P371" s="32" t="str">
        <f>IF(OR($M371="",$F371&gt;Parâmetros!$E$14),"Não","Sim")</f>
        <v>Sim</v>
      </c>
      <c r="Q371" s="32" t="str">
        <f t="shared" si="62"/>
        <v>Sim</v>
      </c>
      <c r="R371" s="32" t="str">
        <f t="shared" si="63"/>
        <v>Sim</v>
      </c>
      <c r="S371" s="30">
        <f t="shared" si="64"/>
        <v>0</v>
      </c>
      <c r="T371" s="32" t="str">
        <f>IF($Q371&lt;&gt;"Sim","",IF($N371&gt;Parâmetros!$E$15,"Sim","Não"))</f>
        <v>Não</v>
      </c>
      <c r="U371" s="17" t="str">
        <f t="shared" si="65"/>
        <v>Na meta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'[Apontamento_Mes_Setembro Atualizado.xlsx]Base Diária'!$V$221folga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Evidência confirma cadastro</v>
      </c>
      <c r="W371" s="34">
        <f>IF(OR(OR($D371="6x1",$D371="FF 6x1"),$D371="5x2"),"",IF($AB371&lt;&gt;$AB370,IF(IFERROR(INDEX(Cadastro!$F$5:$F$148,$AB371),"")="",IF($L371&gt;0,1,0),IF(IFERROR(INDEX(Cadastro!$F$5:$F$148,$AB371),"")&lt;=IFERROR(INDEX(Parâmetros!$B$39:$B$48,MATCH($E371,Parâmetros!$A$39:$A$48,0)),99),IFERROR(INDEX(Cadastro!$F$5:$F$148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4</v>
      </c>
      <c r="X371" s="34">
        <f>IF(OR(OR($D371="6x1",$D371="FF 6x1"),$D371="5x2"),"",IF($AB371&lt;&gt;$AB370,IF(IFERROR(INDEX(Cadastro!$F$5:$F$148,$AB371),"")="",0,IF(IFERROR(INDEX(Cadastro!$F$5:$F$148,$AB371),"")&gt;IFERROR(INDEX(Parâmetros!$B$39:$B$48,MATCH($E371,Parâmetros!$A$39:$A$48,0)),99),IFERROR(INDEX(Cadastro!$F$5:$F$148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0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registro"),IF(AND($AB371&lt;&gt;$AB370,IFERROR(INDEX(Cadastro!$F$5:$F$148,$AB371),"")=""),"Indeterminado (início da série)",IF($X371&gt;0,"Folga","Falta de registro"))))))))</f>
        <v>Trabalhado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IFERROR(MATCH($A371&amp;"|"&amp;TEXT(_xlfn.MAXIFS(Cadastro!$E$5:$E$148,Cadastro!$A$5:$A$148,$A371,Cadastro!$E$5:$E$148,"&lt;="&amp;$F371),"yyyymmdd"),Cadastro!$I$5:$I$148,0),"")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54611</v>
      </c>
      <c r="B372" s="17" t="s">
        <v>167</v>
      </c>
      <c r="C372" s="17" t="str">
        <f>IFERROR(INDEX(Cadastro!$C$5:$C$148,$AB372),"NÃO INFORMADO")</f>
        <v>CAL</v>
      </c>
      <c r="D372" s="17" t="str">
        <f>IFERROR(INDEX(Cadastro!$D$5:$D$148,$AB372),"")</f>
        <v>B</v>
      </c>
      <c r="E372" s="17" t="str">
        <f>IFERROR(INDEX(Cadastro!$G$5:$G$148,$AB372),"")</f>
        <v>B</v>
      </c>
      <c r="F372" s="29">
        <v>46274</v>
      </c>
      <c r="G372" s="32" t="str">
        <f t="shared" si="60"/>
        <v>qua</v>
      </c>
      <c r="H372" s="31">
        <f>IF($L372=0,"",_xlfn.MINIFS(Dados!$Q:$Q,Dados!$A:$A,$A372,Dados!$S:$S,$F372))</f>
        <v>938</v>
      </c>
      <c r="I372" s="31">
        <f>IF($H372="","",_xlfn.MAXIFS(Dados!$R:$R,Dados!$A:$A,$A372,Dados!$S:$S,$F372))</f>
        <v>1400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6.7</v>
      </c>
      <c r="M372" s="30">
        <f>IFERROR(INDEX(Parâmetros!$E$6:$E$11,MATCH($K372,Parâmetros!$A$6:$A$11,0)),"")</f>
        <v>7.67</v>
      </c>
      <c r="N372" s="33">
        <f t="shared" si="61"/>
        <v>0.87353324641460239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62"/>
        <v>Sim</v>
      </c>
      <c r="R372" s="32" t="str">
        <f t="shared" si="63"/>
        <v>Sim</v>
      </c>
      <c r="S372" s="30">
        <f t="shared" si="64"/>
        <v>0</v>
      </c>
      <c r="T372" s="32" t="str">
        <f>IF($Q372&lt;&gt;"Sim","",IF($N372&gt;Parâmetros!$E$15,"Sim","Não"))</f>
        <v>Não</v>
      </c>
      <c r="U372" s="17" t="str">
        <f t="shared" si="65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'[Apontamento_Mes_Setembro Atualizado.xlsx]Base Diária'!$V$221folga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Evidência confirma cadastro</v>
      </c>
      <c r="W372" s="34">
        <f>IF(OR(OR($D372="6x1",$D372="FF 6x1"),$D372="5x2"),"",IF($AB372&lt;&gt;$AB371,IF(IFERROR(INDEX(Cadastro!$F$5:$F$148,$AB372),"")="",IF($L372&gt;0,1,0),IF(IFERROR(INDEX(Cadastro!$F$5:$F$148,$AB372),"")&lt;=IFERROR(INDEX(Parâmetros!$B$39:$B$48,MATCH($E372,Parâmetros!$A$39:$A$48,0)),99),IFERROR(INDEX(Cadastro!$F$5:$F$148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5</v>
      </c>
      <c r="X372" s="34">
        <f>IF(OR(OR($D372="6x1",$D372="FF 6x1"),$D372="5x2"),"",IF($AB372&lt;&gt;$AB371,IF(IFERROR(INDEX(Cadastro!$F$5:$F$148,$AB372),"")="",0,IF(IFERROR(INDEX(Cadastro!$F$5:$F$148,$AB372),"")&gt;IFERROR(INDEX(Parâmetros!$B$39:$B$48,MATCH($E372,Parâmetros!$A$39:$A$48,0)),99),IFERROR(INDEX(Cadastro!$F$5:$F$148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registro"),IF(AND($AB372&lt;&gt;$AB371,IFERROR(INDEX(Cadastro!$F$5:$F$148,$AB372),"")=""),"Indeterminado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IFERROR(MATCH($A372&amp;"|"&amp;TEXT(_xlfn.MAXIFS(Cadastro!$E$5:$E$148,Cadastro!$A$5:$A$148,$A372,Cadastro!$E$5:$E$148,"&lt;="&amp;$F372),"yyyymmdd"),Cadastro!$I$5:$I$148,0),"")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54611</v>
      </c>
      <c r="B373" s="17" t="s">
        <v>167</v>
      </c>
      <c r="C373" s="17" t="str">
        <f>IFERROR(INDEX(Cadastro!$C$5:$C$148,$AB373),"NÃO INFORMADO")</f>
        <v>CAL</v>
      </c>
      <c r="D373" s="17" t="str">
        <f>IFERROR(INDEX(Cadastro!$D$5:$D$148,$AB373),"")</f>
        <v>B</v>
      </c>
      <c r="E373" s="17" t="str">
        <f>IFERROR(INDEX(Cadastro!$G$5:$G$148,$AB373),"")</f>
        <v>B</v>
      </c>
      <c r="F373" s="29">
        <v>46275</v>
      </c>
      <c r="G373" s="32" t="str">
        <f t="shared" si="60"/>
        <v>qui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/>
      </c>
      <c r="L373" s="30">
        <f>SUMIFS(Dados!$E:$E,Dados!$A:$A,$A373,Dados!$S:$S,$F373)</f>
        <v>0</v>
      </c>
      <c r="M373" s="30" t="str">
        <f>IFERROR(INDEX(Parâmetros!$E$6:$E$11,MATCH($K373,Parâmetros!$A$6:$A$11,0)),"")</f>
        <v/>
      </c>
      <c r="N373" s="33" t="str">
        <f t="shared" si="61"/>
        <v/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2"/>
        <v/>
      </c>
      <c r="R373" s="32" t="str">
        <f t="shared" si="63"/>
        <v/>
      </c>
      <c r="S373" s="30" t="str">
        <f t="shared" si="64"/>
        <v/>
      </c>
      <c r="T373" s="32" t="str">
        <f>IF($Q373&lt;&gt;"Sim","",IF($N373&gt;Parâmetros!$E$15,"Sim","Não"))</f>
        <v/>
      </c>
      <c r="U373" s="17" t="str">
        <f t="shared" si="65"/>
        <v>Folga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'[Apontamento_Mes_Setembro Atualizado.xlsx]Base Diária'!$V$221folga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Folga prevista pelo ciclo</v>
      </c>
      <c r="W373" s="34">
        <f>IF(OR(OR($D373="6x1",$D373="FF 6x1"),$D373="5x2"),"",IF($AB373&lt;&gt;$AB372,IF(IFERROR(INDEX(Cadastro!$F$5:$F$148,$AB373),"")="",IF($L373&gt;0,1,0),IF(IFERROR(INDEX(Cadastro!$F$5:$F$148,$AB373),"")&lt;=IFERROR(INDEX(Parâmetros!$B$39:$B$48,MATCH($E373,Parâmetros!$A$39:$A$48,0)),99),IFERROR(INDEX(Cadastro!$F$5:$F$148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0</v>
      </c>
      <c r="X373" s="34">
        <f>IF(OR(OR($D373="6x1",$D373="FF 6x1"),$D373="5x2"),"",IF($AB373&lt;&gt;$AB372,IF(IFERROR(INDEX(Cadastro!$F$5:$F$148,$AB373),"")="",0,IF(IFERROR(INDEX(Cadastro!$F$5:$F$148,$AB373),"")&gt;IFERROR(INDEX(Parâmetros!$B$39:$B$48,MATCH($E373,Parâmetros!$A$39:$A$48,0)),99),IFERROR(INDEX(Cadastro!$F$5:$F$148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1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registro"),IF(AND($AB373&lt;&gt;$AB372,IFERROR(INDEX(Cadastro!$F$5:$F$148,$AB373),"")=""),"Indeterminado (início da série)",IF($X373&gt;0,"Folga","Falta de registro"))))))))</f>
        <v>Folga</v>
      </c>
      <c r="Z373" s="34">
        <f>IF(OR($L373&gt;0,$F373&gt;Parâmetros!$E$14),0,IF($A373&lt;&gt;$A372,1,N($Z372)+1))</f>
        <v>1</v>
      </c>
      <c r="AA373" s="34">
        <f>IF(OR($L373&gt;0,$F373&gt;Parâmetros!$E$14),0,IF(OR($A373&lt;&gt;$A374,$F374&gt;Parâmetros!$E$14),1,N($AA374)+1))</f>
        <v>2</v>
      </c>
      <c r="AB373" s="31">
        <f>IFERROR(MATCH($A373&amp;"|"&amp;TEXT(_xlfn.MAXIFS(Cadastro!$E$5:$E$148,Cadastro!$A$5:$A$148,$A373,Cadastro!$E$5:$E$148,"&lt;="&amp;$F373),"yyyymmdd"),Cadastro!$I$5:$I$148,0),"")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>
        <v>54611</v>
      </c>
      <c r="B374" s="17" t="s">
        <v>167</v>
      </c>
      <c r="C374" s="17" t="str">
        <f>IFERROR(INDEX(Cadastro!$C$5:$C$148,$AB374),"NÃO INFORMADO")</f>
        <v>CAL</v>
      </c>
      <c r="D374" s="17" t="str">
        <f>IFERROR(INDEX(Cadastro!$D$5:$D$148,$AB374),"")</f>
        <v>B</v>
      </c>
      <c r="E374" s="17" t="str">
        <f>IFERROR(INDEX(Cadastro!$G$5:$G$148,$AB374),"")</f>
        <v>B</v>
      </c>
      <c r="F374" s="29">
        <v>46276</v>
      </c>
      <c r="G374" s="32" t="str">
        <f t="shared" si="60"/>
        <v>sex</v>
      </c>
      <c r="H374" s="31" t="str">
        <f>IF($L374=0,"",_xlfn.MINIFS(Dados!$Q:$Q,Dados!$A:$A,$A374,Dados!$S:$S,$F374))</f>
        <v/>
      </c>
      <c r="I374" s="31" t="str">
        <f>IF($H374="","",_xlfn.MAXIFS(Dados!$R:$R,Dados!$A:$A,$A374,Dados!$S:$S,$F374))</f>
        <v/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0</v>
      </c>
      <c r="M374" s="30">
        <f>IFERROR(INDEX(Parâmetros!$E$6:$E$11,MATCH($K374,Parâmetros!$A$6:$A$11,0)),"")</f>
        <v>7.67</v>
      </c>
      <c r="N374" s="33">
        <f t="shared" si="61"/>
        <v>0</v>
      </c>
      <c r="O374" s="33">
        <f>Parâmetros!$E$13</f>
        <v>0.8</v>
      </c>
      <c r="P374" s="32" t="str">
        <f>IF(OR($M374="",$F374&gt;Parâmetros!$E$14),"Não","Sim")</f>
        <v>Sim</v>
      </c>
      <c r="Q374" s="32" t="str">
        <f t="shared" si="62"/>
        <v>Não</v>
      </c>
      <c r="R374" s="32" t="str">
        <f t="shared" si="63"/>
        <v/>
      </c>
      <c r="S374" s="30" t="str">
        <f t="shared" si="64"/>
        <v/>
      </c>
      <c r="T374" s="32" t="str">
        <f>IF($Q374&lt;&gt;"Sim","",IF($N374&gt;Parâmetros!$E$15,"Sim","Não"))</f>
        <v/>
      </c>
      <c r="U374" s="17" t="str">
        <f t="shared" si="65"/>
        <v>Falta de registro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'[Apontamento_Mes_Setembro Atualizado.xlsx]Base Diária'!$V$221folga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FALTA DE REGISTRO · dia 1 de 5 do ciclo</v>
      </c>
      <c r="W374" s="34">
        <f>IF(OR(OR($D374="6x1",$D374="FF 6x1"),$D374="5x2"),"",IF($AB374&lt;&gt;$AB373,IF(IFERROR(INDEX(Cadastro!$F$5:$F$148,$AB374),"")="",IF($L374&gt;0,1,0),IF(IFERROR(INDEX(Cadastro!$F$5:$F$148,$AB374),"")&lt;=IFERROR(INDEX(Parâmetros!$B$39:$B$48,MATCH($E374,Parâmetros!$A$39:$A$48,0)),99),IFERROR(INDEX(Cadastro!$F$5:$F$148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1</v>
      </c>
      <c r="X374" s="34">
        <f>IF(OR(OR($D374="6x1",$D374="FF 6x1"),$D374="5x2"),"",IF($AB374&lt;&gt;$AB373,IF(IFERROR(INDEX(Cadastro!$F$5:$F$148,$AB374),"")="",0,IF(IFERROR(INDEX(Cadastro!$F$5:$F$148,$AB374),"")&gt;IFERROR(INDEX(Parâmetros!$B$39:$B$48,MATCH($E374,Parâmetros!$A$39:$A$48,0)),99),IFERROR(INDEX(Cadastro!$F$5:$F$148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registro"),IF(AND($AB374&lt;&gt;$AB373,IFERROR(INDEX(Cadastro!$F$5:$F$148,$AB374),"")=""),"Indeterminado (início da série)",IF($X374&gt;0,"Folga","Falta de registro"))))))))</f>
        <v>Falta de registro</v>
      </c>
      <c r="Z374" s="34">
        <f>IF(OR($L374&gt;0,$F374&gt;Parâmetros!$E$14),0,IF($A374&lt;&gt;$A373,1,N($Z373)+1))</f>
        <v>2</v>
      </c>
      <c r="AA374" s="34">
        <f>IF(OR($L374&gt;0,$F374&gt;Parâmetros!$E$14),0,IF(OR($A374&lt;&gt;$A375,$F375&gt;Parâmetros!$E$14),1,N($AA375)+1))</f>
        <v>1</v>
      </c>
      <c r="AB374" s="31">
        <f>IFERROR(MATCH($A374&amp;"|"&amp;TEXT(_xlfn.MAXIFS(Cadastro!$E$5:$E$148,Cadastro!$A$5:$A$148,$A374,Cadastro!$E$5:$E$148,"&lt;="&amp;$F374),"yyyymmdd"),Cadastro!$I$5:$I$148,0),"")</f>
        <v>14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hidden="1" customHeight="1" x14ac:dyDescent="0.25">
      <c r="A375" s="31">
        <v>54611</v>
      </c>
      <c r="B375" s="17" t="s">
        <v>167</v>
      </c>
      <c r="C375" s="17" t="str">
        <f>IFERROR(INDEX(Cadastro!$C$5:$C$148,$AB375),"NÃO INFORMADO")</f>
        <v>CAL</v>
      </c>
      <c r="D375" s="17" t="str">
        <f>IFERROR(INDEX(Cadastro!$D$5:$D$148,$AB375),"")</f>
        <v>B</v>
      </c>
      <c r="E375" s="17" t="str">
        <f>IFERROR(INDEX(Cadastro!$G$5:$G$148,$AB375),"")</f>
        <v>B</v>
      </c>
      <c r="F375" s="29">
        <v>46277</v>
      </c>
      <c r="G375" s="32" t="str">
        <f t="shared" si="60"/>
        <v>sáb</v>
      </c>
      <c r="H375" s="31" t="str">
        <f>IF($L375=0,"",_xlfn.MINIFS(Dados!$Q:$Q,Dados!$A:$A,$A375,Dados!$S:$S,$F375))</f>
        <v/>
      </c>
      <c r="I375" s="31" t="str">
        <f>IF($H375="","",_xlfn.MAXIFS(Dados!$R:$R,Dados!$A:$A,$A375,Dados!$S:$S,$F375))</f>
        <v/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0</v>
      </c>
      <c r="M375" s="30">
        <f>IFERROR(INDEX(Parâmetros!$E$6:$E$11,MATCH($K375,Parâmetros!$A$6:$A$11,0)),"")</f>
        <v>7.67</v>
      </c>
      <c r="N375" s="33">
        <f t="shared" si="61"/>
        <v>0</v>
      </c>
      <c r="O375" s="33">
        <f>Parâmetros!$E$13</f>
        <v>0.8</v>
      </c>
      <c r="P375" s="32" t="str">
        <f>IF(OR($M375="",$F375&gt;Parâmetros!$E$14),"Não","Sim")</f>
        <v>Não</v>
      </c>
      <c r="Q375" s="32" t="str">
        <f t="shared" si="62"/>
        <v/>
      </c>
      <c r="R375" s="32" t="str">
        <f t="shared" si="63"/>
        <v/>
      </c>
      <c r="S375" s="30" t="str">
        <f t="shared" si="64"/>
        <v/>
      </c>
      <c r="T375" s="32" t="str">
        <f>IF($Q375&lt;&gt;"Sim","",IF($N375&gt;Parâmetros!$E$15,"Sim","Não"))</f>
        <v/>
      </c>
      <c r="U375" s="17" t="str">
        <f t="shared" si="65"/>
        <v>Fora da apuração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'[Apontamento_Mes_Setembro Atualizado.xlsx]Base Diária'!$V$221folga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FALTA DE REGISTRO · dia 2 de 5 do ciclo</v>
      </c>
      <c r="W375" s="34">
        <f>IF(OR(OR($D375="6x1",$D375="FF 6x1"),$D375="5x2"),"",IF($AB375&lt;&gt;$AB374,IF(IFERROR(INDEX(Cadastro!$F$5:$F$148,$AB375),"")="",IF($L375&gt;0,1,0),IF(IFERROR(INDEX(Cadastro!$F$5:$F$148,$AB375),"")&lt;=IFERROR(INDEX(Parâmetros!$B$39:$B$48,MATCH($E375,Parâmetros!$A$39:$A$48,0)),99),IFERROR(INDEX(Cadastro!$F$5:$F$148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2</v>
      </c>
      <c r="X375" s="34">
        <f>IF(OR(OR($D375="6x1",$D375="FF 6x1"),$D375="5x2"),"",IF($AB375&lt;&gt;$AB374,IF(IFERROR(INDEX(Cadastro!$F$5:$F$148,$AB375),"")="",0,IF(IFERROR(INDEX(Cadastro!$F$5:$F$148,$AB375),"")&gt;IFERROR(INDEX(Parâmetros!$B$39:$B$48,MATCH($E375,Parâmetros!$A$39:$A$48,0)),99),IFERROR(INDEX(Cadastro!$F$5:$F$148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registro"),IF(AND($AB375&lt;&gt;$AB374,IFERROR(INDEX(Cadastro!$F$5:$F$148,$AB375),"")=""),"Indeterminado (início da série)",IF($X375&gt;0,"Folga","Falta de registro"))))))))</f>
        <v>Falta de registro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IFERROR(MATCH($A375&amp;"|"&amp;TEXT(_xlfn.MAXIFS(Cadastro!$E$5:$E$148,Cadastro!$A$5:$A$148,$A375,Cadastro!$E$5:$E$148,"&lt;="&amp;$F375),"yyyymmdd"),Cadastro!$I$5:$I$148,0),"")</f>
        <v>14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hidden="1" customHeight="1" x14ac:dyDescent="0.25">
      <c r="A376" s="31">
        <v>54611</v>
      </c>
      <c r="B376" s="17" t="s">
        <v>167</v>
      </c>
      <c r="C376" s="17" t="str">
        <f>IFERROR(INDEX(Cadastro!$C$5:$C$148,$AB376),"NÃO INFORMADO")</f>
        <v>CAL</v>
      </c>
      <c r="D376" s="17" t="str">
        <f>IFERROR(INDEX(Cadastro!$D$5:$D$148,$AB376),"")</f>
        <v>B</v>
      </c>
      <c r="E376" s="17" t="str">
        <f>IFERROR(INDEX(Cadastro!$G$5:$G$148,$AB376),"")</f>
        <v>B</v>
      </c>
      <c r="F376" s="29">
        <v>46278</v>
      </c>
      <c r="G376" s="32" t="str">
        <f t="shared" si="60"/>
        <v>dom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61"/>
        <v>0</v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62"/>
        <v/>
      </c>
      <c r="R376" s="32" t="str">
        <f t="shared" si="63"/>
        <v/>
      </c>
      <c r="S376" s="30" t="str">
        <f t="shared" si="64"/>
        <v/>
      </c>
      <c r="T376" s="32" t="str">
        <f>IF($Q376&lt;&gt;"Sim","",IF($N376&gt;Parâmetros!$E$15,"Sim","Não"))</f>
        <v/>
      </c>
      <c r="U376" s="17" t="str">
        <f t="shared" si="65"/>
        <v>Fora da apuração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'[Apontamento_Mes_Setembro Atualizado.xlsx]Base Diária'!$V$221folga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3 de 5 do ciclo</v>
      </c>
      <c r="W376" s="34">
        <f>IF(OR(OR($D376="6x1",$D376="FF 6x1"),$D376="5x2"),"",IF($AB376&lt;&gt;$AB375,IF(IFERROR(INDEX(Cadastro!$F$5:$F$148,$AB376),"")="",IF($L376&gt;0,1,0),IF(IFERROR(INDEX(Cadastro!$F$5:$F$148,$AB376),"")&lt;=IFERROR(INDEX(Parâmetros!$B$39:$B$48,MATCH($E376,Parâmetros!$A$39:$A$48,0)),99),IFERROR(INDEX(Cadastro!$F$5:$F$148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3</v>
      </c>
      <c r="X376" s="34">
        <f>IF(OR(OR($D376="6x1",$D376="FF 6x1"),$D376="5x2"),"",IF($AB376&lt;&gt;$AB375,IF(IFERROR(INDEX(Cadastro!$F$5:$F$148,$AB376),"")="",0,IF(IFERROR(INDEX(Cadastro!$F$5:$F$148,$AB376),"")&gt;IFERROR(INDEX(Parâmetros!$B$39:$B$48,MATCH($E376,Parâmetros!$A$39:$A$48,0)),99),IFERROR(INDEX(Cadastro!$F$5:$F$148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registro"),IF(AND($AB376&lt;&gt;$AB375,IFERROR(INDEX(Cadastro!$F$5:$F$148,$AB376),"")=""),"Indeterminado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IFERROR(MATCH($A376&amp;"|"&amp;TEXT(_xlfn.MAXIFS(Cadastro!$E$5:$E$148,Cadastro!$A$5:$A$148,$A376,Cadastro!$E$5:$E$148,"&lt;="&amp;$F376),"yyyymmdd"),Cadastro!$I$5:$I$148,0),"")</f>
        <v>14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54611</v>
      </c>
      <c r="B377" s="17" t="s">
        <v>167</v>
      </c>
      <c r="C377" s="17" t="str">
        <f>IFERROR(INDEX(Cadastro!$C$5:$C$148,$AB377),"NÃO INFORMADO")</f>
        <v>CAL</v>
      </c>
      <c r="D377" s="17" t="str">
        <f>IFERROR(INDEX(Cadastro!$D$5:$D$148,$AB377),"")</f>
        <v>B</v>
      </c>
      <c r="E377" s="17" t="str">
        <f>IFERROR(INDEX(Cadastro!$G$5:$G$148,$AB377),"")</f>
        <v>B</v>
      </c>
      <c r="F377" s="29">
        <v>46279</v>
      </c>
      <c r="G377" s="32" t="str">
        <f t="shared" si="60"/>
        <v>seg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B</v>
      </c>
      <c r="L377" s="30">
        <f>SUMIFS(Dados!$E:$E,Dados!$A:$A,$A377,Dados!$S:$S,$F377)</f>
        <v>0</v>
      </c>
      <c r="M377" s="30">
        <f>IFERROR(INDEX(Parâmetros!$E$6:$E$11,MATCH($K377,Parâmetros!$A$6:$A$11,0)),"")</f>
        <v>7.67</v>
      </c>
      <c r="N377" s="33">
        <f t="shared" si="61"/>
        <v>0</v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62"/>
        <v/>
      </c>
      <c r="R377" s="32" t="str">
        <f t="shared" si="63"/>
        <v/>
      </c>
      <c r="S377" s="30" t="str">
        <f t="shared" si="64"/>
        <v/>
      </c>
      <c r="T377" s="32" t="str">
        <f>IF($Q377&lt;&gt;"Sim","",IF($N377&gt;Parâmetros!$E$15,"Sim","Não"))</f>
        <v/>
      </c>
      <c r="U377" s="17" t="str">
        <f t="shared" si="65"/>
        <v>Fora da apuração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'[Apontamento_Mes_Setembro Atualizado.xlsx]Base Diária'!$V$221folga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FALTA DE REGISTRO · dia 4 de 5 do ciclo</v>
      </c>
      <c r="W377" s="34">
        <f>IF(OR(OR($D377="6x1",$D377="FF 6x1"),$D377="5x2"),"",IF($AB377&lt;&gt;$AB376,IF(IFERROR(INDEX(Cadastro!$F$5:$F$148,$AB377),"")="",IF($L377&gt;0,1,0),IF(IFERROR(INDEX(Cadastro!$F$5:$F$148,$AB377),"")&lt;=IFERROR(INDEX(Parâmetros!$B$39:$B$48,MATCH($E377,Parâmetros!$A$39:$A$48,0)),99),IFERROR(INDEX(Cadastro!$F$5:$F$148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4</v>
      </c>
      <c r="X377" s="34">
        <f>IF(OR(OR($D377="6x1",$D377="FF 6x1"),$D377="5x2"),"",IF($AB377&lt;&gt;$AB376,IF(IFERROR(INDEX(Cadastro!$F$5:$F$148,$AB377),"")="",0,IF(IFERROR(INDEX(Cadastro!$F$5:$F$148,$AB377),"")&gt;IFERROR(INDEX(Parâmetros!$B$39:$B$48,MATCH($E377,Parâmetros!$A$39:$A$48,0)),99),IFERROR(INDEX(Cadastro!$F$5:$F$148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0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registro"),IF(AND($AB377&lt;&gt;$AB376,IFERROR(INDEX(Cadastro!$F$5:$F$148,$AB377),"")=""),"Indeterminado (início da série)",IF($X377&gt;0,"Folga","Falta de registro"))))))))</f>
        <v>Falta de registro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IFERROR(MATCH($A377&amp;"|"&amp;TEXT(_xlfn.MAXIFS(Cadastro!$E$5:$E$148,Cadastro!$A$5:$A$148,$A377,Cadastro!$E$5:$E$148,"&lt;="&amp;$F377),"yyyymmdd"),Cadastro!$I$5:$I$148,0),"")</f>
        <v>14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54611</v>
      </c>
      <c r="B378" s="17" t="s">
        <v>167</v>
      </c>
      <c r="C378" s="17" t="str">
        <f>IFERROR(INDEX(Cadastro!$C$5:$C$148,$AB378),"NÃO INFORMADO")</f>
        <v>CAL</v>
      </c>
      <c r="D378" s="17" t="str">
        <f>IFERROR(INDEX(Cadastro!$D$5:$D$148,$AB378),"")</f>
        <v>B</v>
      </c>
      <c r="E378" s="17" t="str">
        <f>IFERROR(INDEX(Cadastro!$G$5:$G$148,$AB378),"")</f>
        <v>B</v>
      </c>
      <c r="F378" s="29">
        <v>46280</v>
      </c>
      <c r="G378" s="32" t="str">
        <f t="shared" si="60"/>
        <v>ter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0</v>
      </c>
      <c r="M378" s="30">
        <f>IFERROR(INDEX(Parâmetros!$E$6:$E$11,MATCH($K378,Parâmetros!$A$6:$A$11,0)),"")</f>
        <v>7.67</v>
      </c>
      <c r="N378" s="33">
        <f t="shared" si="61"/>
        <v>0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62"/>
        <v/>
      </c>
      <c r="R378" s="32" t="str">
        <f t="shared" si="63"/>
        <v/>
      </c>
      <c r="S378" s="30" t="str">
        <f t="shared" si="64"/>
        <v/>
      </c>
      <c r="T378" s="32" t="str">
        <f>IF($Q378&lt;&gt;"Sim","",IF($N378&gt;Parâmetros!$E$15,"Sim","Não"))</f>
        <v/>
      </c>
      <c r="U378" s="17" t="str">
        <f t="shared" si="6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'[Apontamento_Mes_Setembro Atualizado.xlsx]Base Diária'!$V$221folga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FALTA DE REGISTRO · dia 5 de 5 do ciclo</v>
      </c>
      <c r="W378" s="34">
        <f>IF(OR(OR($D378="6x1",$D378="FF 6x1"),$D378="5x2"),"",IF($AB378&lt;&gt;$AB377,IF(IFERROR(INDEX(Cadastro!$F$5:$F$148,$AB378),"")="",IF($L378&gt;0,1,0),IF(IFERROR(INDEX(Cadastro!$F$5:$F$148,$AB378),"")&lt;=IFERROR(INDEX(Parâmetros!$B$39:$B$48,MATCH($E378,Parâmetros!$A$39:$A$48,0)),99),IFERROR(INDEX(Cadastro!$F$5:$F$148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5</v>
      </c>
      <c r="X378" s="34">
        <f>IF(OR(OR($D378="6x1",$D378="FF 6x1"),$D378="5x2"),"",IF($AB378&lt;&gt;$AB377,IF(IFERROR(INDEX(Cadastro!$F$5:$F$148,$AB378),"")="",0,IF(IFERROR(INDEX(Cadastro!$F$5:$F$148,$AB378),"")&gt;IFERROR(INDEX(Parâmetros!$B$39:$B$48,MATCH($E378,Parâmetros!$A$39:$A$48,0)),99),IFERROR(INDEX(Cadastro!$F$5:$F$148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registro"),IF(AND($AB378&lt;&gt;$AB377,IFERROR(INDEX(Cadastro!$F$5:$F$148,$AB378),"")=""),"Indeterminado (início da série)",IF($X378&gt;0,"Folga","Falta de registro"))))))))</f>
        <v>Falta de registro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IFERROR(MATCH($A378&amp;"|"&amp;TEXT(_xlfn.MAXIFS(Cadastro!$E$5:$E$148,Cadastro!$A$5:$A$148,$A378,Cadastro!$E$5:$E$148,"&lt;="&amp;$F378),"yyyymmdd"),Cadastro!$I$5:$I$148,0),"")</f>
        <v>14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54611</v>
      </c>
      <c r="B379" s="17" t="s">
        <v>167</v>
      </c>
      <c r="C379" s="17" t="str">
        <f>IFERROR(INDEX(Cadastro!$C$5:$C$148,$AB379),"NÃO INFORMADO")</f>
        <v>CAL</v>
      </c>
      <c r="D379" s="17" t="str">
        <f>IFERROR(INDEX(Cadastro!$D$5:$D$148,$AB379),"")</f>
        <v>B</v>
      </c>
      <c r="E379" s="17" t="str">
        <f>IFERROR(INDEX(Cadastro!$G$5:$G$148,$AB379),"")</f>
        <v>B</v>
      </c>
      <c r="F379" s="29">
        <v>46281</v>
      </c>
      <c r="G379" s="32" t="str">
        <f t="shared" si="60"/>
        <v>qua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/>
      </c>
      <c r="L379" s="30">
        <f>SUMIFS(Dados!$E:$E,Dados!$A:$A,$A379,Dados!$S:$S,$F379)</f>
        <v>0</v>
      </c>
      <c r="M379" s="30" t="str">
        <f>IFERROR(INDEX(Parâmetros!$E$6:$E$11,MATCH($K379,Parâmetros!$A$6:$A$11,0)),"")</f>
        <v/>
      </c>
      <c r="N379" s="33" t="str">
        <f t="shared" si="61"/>
        <v/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62"/>
        <v/>
      </c>
      <c r="R379" s="32" t="str">
        <f t="shared" si="63"/>
        <v/>
      </c>
      <c r="S379" s="30" t="str">
        <f t="shared" si="64"/>
        <v/>
      </c>
      <c r="T379" s="32" t="str">
        <f>IF($Q379&lt;&gt;"Sim","",IF($N379&gt;Parâmetros!$E$15,"Sim","Não"))</f>
        <v/>
      </c>
      <c r="U379" s="17" t="str">
        <f t="shared" si="65"/>
        <v>Folga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'[Apontamento_Mes_Setembro Atualizado.xlsx]Base Diária'!$V$221folga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Folga prevista pelo ciclo</v>
      </c>
      <c r="W379" s="34">
        <f>IF(OR(OR($D379="6x1",$D379="FF 6x1"),$D379="5x2"),"",IF($AB379&lt;&gt;$AB378,IF(IFERROR(INDEX(Cadastro!$F$5:$F$148,$AB379),"")="",IF($L379&gt;0,1,0),IF(IFERROR(INDEX(Cadastro!$F$5:$F$148,$AB379),"")&lt;=IFERROR(INDEX(Parâmetros!$B$39:$B$48,MATCH($E379,Parâmetros!$A$39:$A$48,0)),99),IFERROR(INDEX(Cadastro!$F$5:$F$148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0</v>
      </c>
      <c r="X379" s="34">
        <f>IF(OR(OR($D379="6x1",$D379="FF 6x1"),$D379="5x2"),"",IF($AB379&lt;&gt;$AB378,IF(IFERROR(INDEX(Cadastro!$F$5:$F$148,$AB379),"")="",0,IF(IFERROR(INDEX(Cadastro!$F$5:$F$148,$AB379),"")&gt;IFERROR(INDEX(Parâmetros!$B$39:$B$48,MATCH($E379,Parâmetros!$A$39:$A$48,0)),99),IFERROR(INDEX(Cadastro!$F$5:$F$148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1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registro"),IF(AND($AB379&lt;&gt;$AB378,IFERROR(INDEX(Cadastro!$F$5:$F$148,$AB379),"")=""),"Indeterminado (início da série)",IF($X379&gt;0,"Folga","Falta de registro"))))))))</f>
        <v>Folga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IFERROR(MATCH($A379&amp;"|"&amp;TEXT(_xlfn.MAXIFS(Cadastro!$E$5:$E$148,Cadastro!$A$5:$A$148,$A379,Cadastro!$E$5:$E$148,"&lt;="&amp;$F379),"yyyymmdd"),Cadastro!$I$5:$I$148,0),"")</f>
        <v>14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54611</v>
      </c>
      <c r="B380" s="17" t="s">
        <v>167</v>
      </c>
      <c r="C380" s="17" t="str">
        <f>IFERROR(INDEX(Cadastro!$C$5:$C$148,$AB380),"NÃO INFORMADO")</f>
        <v>CAL</v>
      </c>
      <c r="D380" s="17" t="str">
        <f>IFERROR(INDEX(Cadastro!$D$5:$D$148,$AB380),"")</f>
        <v>B</v>
      </c>
      <c r="E380" s="17" t="str">
        <f>IFERROR(INDEX(Cadastro!$G$5:$G$148,$AB380),"")</f>
        <v>B</v>
      </c>
      <c r="F380" s="29">
        <v>46282</v>
      </c>
      <c r="G380" s="32" t="str">
        <f t="shared" si="60"/>
        <v>qui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6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62"/>
        <v/>
      </c>
      <c r="R380" s="32" t="str">
        <f t="shared" si="63"/>
        <v/>
      </c>
      <c r="S380" s="30" t="str">
        <f t="shared" si="64"/>
        <v/>
      </c>
      <c r="T380" s="32" t="str">
        <f>IF($Q380&lt;&gt;"Sim","",IF($N380&gt;Parâmetros!$E$15,"Sim","Não"))</f>
        <v/>
      </c>
      <c r="U380" s="17" t="str">
        <f t="shared" si="6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'[Apontamento_Mes_Setembro Atualizado.xlsx]Base Diária'!$V$221folga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1 de 5 do ciclo</v>
      </c>
      <c r="W380" s="34">
        <f>IF(OR(OR($D380="6x1",$D380="FF 6x1"),$D380="5x2"),"",IF($AB380&lt;&gt;$AB379,IF(IFERROR(INDEX(Cadastro!$F$5:$F$148,$AB380),"")="",IF($L380&gt;0,1,0),IF(IFERROR(INDEX(Cadastro!$F$5:$F$148,$AB380),"")&lt;=IFERROR(INDEX(Parâmetros!$B$39:$B$48,MATCH($E380,Parâmetros!$A$39:$A$48,0)),99),IFERROR(INDEX(Cadastro!$F$5:$F$148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1</v>
      </c>
      <c r="X380" s="34">
        <f>IF(OR(OR($D380="6x1",$D380="FF 6x1"),$D380="5x2"),"",IF($AB380&lt;&gt;$AB379,IF(IFERROR(INDEX(Cadastro!$F$5:$F$148,$AB380),"")="",0,IF(IFERROR(INDEX(Cadastro!$F$5:$F$148,$AB380),"")&gt;IFERROR(INDEX(Parâmetros!$B$39:$B$48,MATCH($E380,Parâmetros!$A$39:$A$48,0)),99),IFERROR(INDEX(Cadastro!$F$5:$F$148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registro"),IF(AND($AB380&lt;&gt;$AB379,IFERROR(INDEX(Cadastro!$F$5:$F$148,$AB380),"")=""),"Indeterminado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IFERROR(MATCH($A380&amp;"|"&amp;TEXT(_xlfn.MAXIFS(Cadastro!$E$5:$E$148,Cadastro!$A$5:$A$148,$A380,Cadastro!$E$5:$E$148,"&lt;="&amp;$F380),"yyyymmdd"),Cadastro!$I$5:$I$148,0),"")</f>
        <v>14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54611</v>
      </c>
      <c r="B381" s="17" t="s">
        <v>167</v>
      </c>
      <c r="C381" s="17" t="str">
        <f>IFERROR(INDEX(Cadastro!$C$5:$C$148,$AB381),"NÃO INFORMADO")</f>
        <v>CAL</v>
      </c>
      <c r="D381" s="17" t="str">
        <f>IFERROR(INDEX(Cadastro!$D$5:$D$148,$AB381),"")</f>
        <v>B</v>
      </c>
      <c r="E381" s="17" t="str">
        <f>IFERROR(INDEX(Cadastro!$G$5:$G$148,$AB381),"")</f>
        <v>B</v>
      </c>
      <c r="F381" s="29">
        <v>46283</v>
      </c>
      <c r="G381" s="32" t="str">
        <f t="shared" si="60"/>
        <v>sex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6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62"/>
        <v/>
      </c>
      <c r="R381" s="32" t="str">
        <f t="shared" si="63"/>
        <v/>
      </c>
      <c r="S381" s="30" t="str">
        <f t="shared" si="64"/>
        <v/>
      </c>
      <c r="T381" s="32" t="str">
        <f>IF($Q381&lt;&gt;"Sim","",IF($N381&gt;Parâmetros!$E$15,"Sim","Não"))</f>
        <v/>
      </c>
      <c r="U381" s="17" t="str">
        <f t="shared" si="6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'[Apontamento_Mes_Setembro Atualizado.xlsx]Base Diária'!$V$221folga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2 de 5 do ciclo</v>
      </c>
      <c r="W381" s="34">
        <f>IF(OR(OR($D381="6x1",$D381="FF 6x1"),$D381="5x2"),"",IF($AB381&lt;&gt;$AB380,IF(IFERROR(INDEX(Cadastro!$F$5:$F$148,$AB381),"")="",IF($L381&gt;0,1,0),IF(IFERROR(INDEX(Cadastro!$F$5:$F$148,$AB381),"")&lt;=IFERROR(INDEX(Parâmetros!$B$39:$B$48,MATCH($E381,Parâmetros!$A$39:$A$48,0)),99),IFERROR(INDEX(Cadastro!$F$5:$F$148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2</v>
      </c>
      <c r="X381" s="34">
        <f>IF(OR(OR($D381="6x1",$D381="FF 6x1"),$D381="5x2"),"",IF($AB381&lt;&gt;$AB380,IF(IFERROR(INDEX(Cadastro!$F$5:$F$148,$AB381),"")="",0,IF(IFERROR(INDEX(Cadastro!$F$5:$F$148,$AB381),"")&gt;IFERROR(INDEX(Parâmetros!$B$39:$B$48,MATCH($E381,Parâmetros!$A$39:$A$48,0)),99),IFERROR(INDEX(Cadastro!$F$5:$F$148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registro"),IF(AND($AB381&lt;&gt;$AB380,IFERROR(INDEX(Cadastro!$F$5:$F$148,$AB381),"")=""),"Indeterminado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IFERROR(MATCH($A381&amp;"|"&amp;TEXT(_xlfn.MAXIFS(Cadastro!$E$5:$E$148,Cadastro!$A$5:$A$148,$A381,Cadastro!$E$5:$E$148,"&lt;="&amp;$F381),"yyyymmdd"),Cadastro!$I$5:$I$148,0),"")</f>
        <v>14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hidden="1" customHeight="1" x14ac:dyDescent="0.25">
      <c r="A382" s="31">
        <v>54611</v>
      </c>
      <c r="B382" s="17" t="s">
        <v>167</v>
      </c>
      <c r="C382" s="17" t="str">
        <f>IFERROR(INDEX(Cadastro!$C$5:$C$148,$AB382),"NÃO INFORMADO")</f>
        <v>CAL</v>
      </c>
      <c r="D382" s="17" t="str">
        <f>IFERROR(INDEX(Cadastro!$D$5:$D$148,$AB382),"")</f>
        <v>B</v>
      </c>
      <c r="E382" s="17" t="str">
        <f>IFERROR(INDEX(Cadastro!$G$5:$G$148,$AB382),"")</f>
        <v>B</v>
      </c>
      <c r="F382" s="29">
        <v>46284</v>
      </c>
      <c r="G382" s="32" t="str">
        <f t="shared" si="60"/>
        <v>sáb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6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62"/>
        <v/>
      </c>
      <c r="R382" s="32" t="str">
        <f t="shared" si="63"/>
        <v/>
      </c>
      <c r="S382" s="30" t="str">
        <f t="shared" si="64"/>
        <v/>
      </c>
      <c r="T382" s="32" t="str">
        <f>IF($Q382&lt;&gt;"Sim","",IF($N382&gt;Parâmetros!$E$15,"Sim","Não"))</f>
        <v/>
      </c>
      <c r="U382" s="17" t="str">
        <f t="shared" si="6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'[Apontamento_Mes_Setembro Atualizado.xlsx]Base Diária'!$V$221folga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3 de 5 do ciclo</v>
      </c>
      <c r="W382" s="34">
        <f>IF(OR(OR($D382="6x1",$D382="FF 6x1"),$D382="5x2"),"",IF($AB382&lt;&gt;$AB381,IF(IFERROR(INDEX(Cadastro!$F$5:$F$148,$AB382),"")="",IF($L382&gt;0,1,0),IF(IFERROR(INDEX(Cadastro!$F$5:$F$148,$AB382),"")&lt;=IFERROR(INDEX(Parâmetros!$B$39:$B$48,MATCH($E382,Parâmetros!$A$39:$A$48,0)),99),IFERROR(INDEX(Cadastro!$F$5:$F$148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3</v>
      </c>
      <c r="X382" s="34">
        <f>IF(OR(OR($D382="6x1",$D382="FF 6x1"),$D382="5x2"),"",IF($AB382&lt;&gt;$AB381,IF(IFERROR(INDEX(Cadastro!$F$5:$F$148,$AB382),"")="",0,IF(IFERROR(INDEX(Cadastro!$F$5:$F$148,$AB382),"")&gt;IFERROR(INDEX(Parâmetros!$B$39:$B$48,MATCH($E382,Parâmetros!$A$39:$A$48,0)),99),IFERROR(INDEX(Cadastro!$F$5:$F$148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registro"),IF(AND($AB382&lt;&gt;$AB381,IFERROR(INDEX(Cadastro!$F$5:$F$148,$AB382),"")=""),"Indeterminado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IFERROR(MATCH($A382&amp;"|"&amp;TEXT(_xlfn.MAXIFS(Cadastro!$E$5:$E$148,Cadastro!$A$5:$A$148,$A382,Cadastro!$E$5:$E$148,"&lt;="&amp;$F382),"yyyymmdd"),Cadastro!$I$5:$I$148,0),"")</f>
        <v>14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54611</v>
      </c>
      <c r="B383" s="17" t="s">
        <v>167</v>
      </c>
      <c r="C383" s="17" t="str">
        <f>IFERROR(INDEX(Cadastro!$C$5:$C$148,$AB383),"NÃO INFORMADO")</f>
        <v>CAL</v>
      </c>
      <c r="D383" s="17" t="str">
        <f>IFERROR(INDEX(Cadastro!$D$5:$D$148,$AB383),"")</f>
        <v>B</v>
      </c>
      <c r="E383" s="17" t="str">
        <f>IFERROR(INDEX(Cadastro!$G$5:$G$148,$AB383),"")</f>
        <v>B</v>
      </c>
      <c r="F383" s="29">
        <v>46285</v>
      </c>
      <c r="G383" s="32" t="str">
        <f t="shared" si="60"/>
        <v>dom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B</v>
      </c>
      <c r="L383" s="30">
        <f>SUMIFS(Dados!$E:$E,Dados!$A:$A,$A383,Dados!$S:$S,$F383)</f>
        <v>0</v>
      </c>
      <c r="M383" s="30">
        <f>IFERROR(INDEX(Parâmetros!$E$6:$E$11,MATCH($K383,Parâmetros!$A$6:$A$11,0)),"")</f>
        <v>7.67</v>
      </c>
      <c r="N383" s="33">
        <f t="shared" si="61"/>
        <v>0</v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62"/>
        <v/>
      </c>
      <c r="R383" s="32" t="str">
        <f t="shared" si="63"/>
        <v/>
      </c>
      <c r="S383" s="30" t="str">
        <f t="shared" si="64"/>
        <v/>
      </c>
      <c r="T383" s="32" t="str">
        <f>IF($Q383&lt;&gt;"Sim","",IF($N383&gt;Parâmetros!$E$15,"Sim","Não"))</f>
        <v/>
      </c>
      <c r="U383" s="17" t="str">
        <f t="shared" si="65"/>
        <v>Fora da apuração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'[Apontamento_Mes_Setembro Atualizado.xlsx]Base Diária'!$V$221folga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FALTA DE REGISTRO · dia 4 de 5 do ciclo</v>
      </c>
      <c r="W383" s="34">
        <f>IF(OR(OR($D383="6x1",$D383="FF 6x1"),$D383="5x2"),"",IF($AB383&lt;&gt;$AB382,IF(IFERROR(INDEX(Cadastro!$F$5:$F$148,$AB383),"")="",IF($L383&gt;0,1,0),IF(IFERROR(INDEX(Cadastro!$F$5:$F$148,$AB383),"")&lt;=IFERROR(INDEX(Parâmetros!$B$39:$B$48,MATCH($E383,Parâmetros!$A$39:$A$48,0)),99),IFERROR(INDEX(Cadastro!$F$5:$F$148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4</v>
      </c>
      <c r="X383" s="34">
        <f>IF(OR(OR($D383="6x1",$D383="FF 6x1"),$D383="5x2"),"",IF($AB383&lt;&gt;$AB382,IF(IFERROR(INDEX(Cadastro!$F$5:$F$148,$AB383),"")="",0,IF(IFERROR(INDEX(Cadastro!$F$5:$F$148,$AB383),"")&gt;IFERROR(INDEX(Parâmetros!$B$39:$B$48,MATCH($E383,Parâmetros!$A$39:$A$48,0)),99),IFERROR(INDEX(Cadastro!$F$5:$F$148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0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registro"),IF(AND($AB383&lt;&gt;$AB382,IFERROR(INDEX(Cadastro!$F$5:$F$148,$AB383),"")=""),"Indeterminado (início da série)",IF($X383&gt;0,"Folga","Falta de registro"))))))))</f>
        <v>Falta de registro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IFERROR(MATCH($A383&amp;"|"&amp;TEXT(_xlfn.MAXIFS(Cadastro!$E$5:$E$148,Cadastro!$A$5:$A$148,$A383,Cadastro!$E$5:$E$148,"&lt;="&amp;$F383),"yyyymmdd"),Cadastro!$I$5:$I$148,0),"")</f>
        <v>14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54611</v>
      </c>
      <c r="B384" s="17" t="s">
        <v>167</v>
      </c>
      <c r="C384" s="17" t="str">
        <f>IFERROR(INDEX(Cadastro!$C$5:$C$148,$AB384),"NÃO INFORMADO")</f>
        <v>CAL</v>
      </c>
      <c r="D384" s="17" t="str">
        <f>IFERROR(INDEX(Cadastro!$D$5:$D$148,$AB384),"")</f>
        <v>B</v>
      </c>
      <c r="E384" s="17" t="str">
        <f>IFERROR(INDEX(Cadastro!$G$5:$G$148,$AB384),"")</f>
        <v>B</v>
      </c>
      <c r="F384" s="29">
        <v>46286</v>
      </c>
      <c r="G384" s="32" t="str">
        <f t="shared" si="60"/>
        <v>seg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6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62"/>
        <v/>
      </c>
      <c r="R384" s="32" t="str">
        <f t="shared" si="63"/>
        <v/>
      </c>
      <c r="S384" s="30" t="str">
        <f t="shared" si="64"/>
        <v/>
      </c>
      <c r="T384" s="32" t="str">
        <f>IF($Q384&lt;&gt;"Sim","",IF($N384&gt;Parâmetros!$E$15,"Sim","Não"))</f>
        <v/>
      </c>
      <c r="U384" s="17" t="str">
        <f t="shared" si="6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'[Apontamento_Mes_Setembro Atualizado.xlsx]Base Diária'!$V$221folga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5 de 5 do ciclo</v>
      </c>
      <c r="W384" s="34">
        <f>IF(OR(OR($D384="6x1",$D384="FF 6x1"),$D384="5x2"),"",IF($AB384&lt;&gt;$AB383,IF(IFERROR(INDEX(Cadastro!$F$5:$F$148,$AB384),"")="",IF($L384&gt;0,1,0),IF(IFERROR(INDEX(Cadastro!$F$5:$F$148,$AB384),"")&lt;=IFERROR(INDEX(Parâmetros!$B$39:$B$48,MATCH($E384,Parâmetros!$A$39:$A$48,0)),99),IFERROR(INDEX(Cadastro!$F$5:$F$148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5</v>
      </c>
      <c r="X384" s="34">
        <f>IF(OR(OR($D384="6x1",$D384="FF 6x1"),$D384="5x2"),"",IF($AB384&lt;&gt;$AB383,IF(IFERROR(INDEX(Cadastro!$F$5:$F$148,$AB384),"")="",0,IF(IFERROR(INDEX(Cadastro!$F$5:$F$148,$AB384),"")&gt;IFERROR(INDEX(Parâmetros!$B$39:$B$48,MATCH($E384,Parâmetros!$A$39:$A$48,0)),99),IFERROR(INDEX(Cadastro!$F$5:$F$148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registro"),IF(AND($AB384&lt;&gt;$AB383,IFERROR(INDEX(Cadastro!$F$5:$F$148,$AB384),"")=""),"Indeterminado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IFERROR(MATCH($A384&amp;"|"&amp;TEXT(_xlfn.MAXIFS(Cadastro!$E$5:$E$148,Cadastro!$A$5:$A$148,$A384,Cadastro!$E$5:$E$148,"&lt;="&amp;$F384),"yyyymmdd"),Cadastro!$I$5:$I$148,0),"")</f>
        <v>14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54611</v>
      </c>
      <c r="B385" s="17" t="s">
        <v>167</v>
      </c>
      <c r="C385" s="17" t="str">
        <f>IFERROR(INDEX(Cadastro!$C$5:$C$148,$AB385),"NÃO INFORMADO")</f>
        <v>CAL</v>
      </c>
      <c r="D385" s="17" t="str">
        <f>IFERROR(INDEX(Cadastro!$D$5:$D$148,$AB385),"")</f>
        <v>B</v>
      </c>
      <c r="E385" s="17" t="str">
        <f>IFERROR(INDEX(Cadastro!$G$5:$G$148,$AB385),"")</f>
        <v>B</v>
      </c>
      <c r="F385" s="29">
        <v>46287</v>
      </c>
      <c r="G385" s="32" t="str">
        <f t="shared" si="60"/>
        <v>ter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/>
      </c>
      <c r="L385" s="30">
        <f>SUMIFS(Dados!$E:$E,Dados!$A:$A,$A385,Dados!$S:$S,$F385)</f>
        <v>0</v>
      </c>
      <c r="M385" s="30" t="str">
        <f>IFERROR(INDEX(Parâmetros!$E$6:$E$11,MATCH($K385,Parâmetros!$A$6:$A$11,0)),"")</f>
        <v/>
      </c>
      <c r="N385" s="33" t="str">
        <f t="shared" si="61"/>
        <v/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62"/>
        <v/>
      </c>
      <c r="R385" s="32" t="str">
        <f t="shared" si="63"/>
        <v/>
      </c>
      <c r="S385" s="30" t="str">
        <f t="shared" si="64"/>
        <v/>
      </c>
      <c r="T385" s="32" t="str">
        <f>IF($Q385&lt;&gt;"Sim","",IF($N385&gt;Parâmetros!$E$15,"Sim","Não"))</f>
        <v/>
      </c>
      <c r="U385" s="17" t="str">
        <f t="shared" si="65"/>
        <v>Folga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'[Apontamento_Mes_Setembro Atualizado.xlsx]Base Diária'!$V$221folga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Folga prevista pelo ciclo</v>
      </c>
      <c r="W385" s="34">
        <f>IF(OR(OR($D385="6x1",$D385="FF 6x1"),$D385="5x2"),"",IF($AB385&lt;&gt;$AB384,IF(IFERROR(INDEX(Cadastro!$F$5:$F$148,$AB385),"")="",IF($L385&gt;0,1,0),IF(IFERROR(INDEX(Cadastro!$F$5:$F$148,$AB385),"")&lt;=IFERROR(INDEX(Parâmetros!$B$39:$B$48,MATCH($E385,Parâmetros!$A$39:$A$48,0)),99),IFERROR(INDEX(Cadastro!$F$5:$F$148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0</v>
      </c>
      <c r="X385" s="34">
        <f>IF(OR(OR($D385="6x1",$D385="FF 6x1"),$D385="5x2"),"",IF($AB385&lt;&gt;$AB384,IF(IFERROR(INDEX(Cadastro!$F$5:$F$148,$AB385),"")="",0,IF(IFERROR(INDEX(Cadastro!$F$5:$F$148,$AB385),"")&gt;IFERROR(INDEX(Parâmetros!$B$39:$B$48,MATCH($E385,Parâmetros!$A$39:$A$48,0)),99),IFERROR(INDEX(Cadastro!$F$5:$F$148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1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registro"),IF(AND($AB385&lt;&gt;$AB384,IFERROR(INDEX(Cadastro!$F$5:$F$148,$AB385),"")=""),"Indeterminado (início da série)",IF($X385&gt;0,"Folga","Falta de registro"))))))))</f>
        <v>Folga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IFERROR(MATCH($A385&amp;"|"&amp;TEXT(_xlfn.MAXIFS(Cadastro!$E$5:$E$148,Cadastro!$A$5:$A$148,$A385,Cadastro!$E$5:$E$148,"&lt;="&amp;$F385),"yyyymmdd"),Cadastro!$I$5:$I$148,0),"")</f>
        <v>14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54611</v>
      </c>
      <c r="B386" s="17" t="s">
        <v>167</v>
      </c>
      <c r="C386" s="17" t="str">
        <f>IFERROR(INDEX(Cadastro!$C$5:$C$148,$AB386),"NÃO INFORMADO")</f>
        <v>CAL</v>
      </c>
      <c r="D386" s="17" t="str">
        <f>IFERROR(INDEX(Cadastro!$D$5:$D$148,$AB386),"")</f>
        <v>B</v>
      </c>
      <c r="E386" s="17" t="str">
        <f>IFERROR(INDEX(Cadastro!$G$5:$G$148,$AB386),"")</f>
        <v>B</v>
      </c>
      <c r="F386" s="29">
        <v>46288</v>
      </c>
      <c r="G386" s="32" t="str">
        <f t="shared" si="60"/>
        <v>qua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si="61"/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si="62"/>
        <v/>
      </c>
      <c r="R386" s="32" t="str">
        <f t="shared" si="63"/>
        <v/>
      </c>
      <c r="S386" s="30" t="str">
        <f t="shared" si="64"/>
        <v/>
      </c>
      <c r="T386" s="32" t="str">
        <f>IF($Q386&lt;&gt;"Sim","",IF($N386&gt;Parâmetros!$E$15,"Sim","Não"))</f>
        <v/>
      </c>
      <c r="U386" s="17" t="str">
        <f t="shared" si="65"/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'[Apontamento_Mes_Setembro Atualizado.xlsx]Base Diária'!$V$221folga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1 de 5 do ciclo</v>
      </c>
      <c r="W386" s="34">
        <f>IF(OR(OR($D386="6x1",$D386="FF 6x1"),$D386="5x2"),"",IF($AB386&lt;&gt;$AB385,IF(IFERROR(INDEX(Cadastro!$F$5:$F$148,$AB386),"")="",IF($L386&gt;0,1,0),IF(IFERROR(INDEX(Cadastro!$F$5:$F$148,$AB386),"")&lt;=IFERROR(INDEX(Parâmetros!$B$39:$B$48,MATCH($E386,Parâmetros!$A$39:$A$48,0)),99),IFERROR(INDEX(Cadastro!$F$5:$F$148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1</v>
      </c>
      <c r="X386" s="34">
        <f>IF(OR(OR($D386="6x1",$D386="FF 6x1"),$D386="5x2"),"",IF($AB386&lt;&gt;$AB385,IF(IFERROR(INDEX(Cadastro!$F$5:$F$148,$AB386),"")="",0,IF(IFERROR(INDEX(Cadastro!$F$5:$F$148,$AB386),"")&gt;IFERROR(INDEX(Parâmetros!$B$39:$B$48,MATCH($E386,Parâmetros!$A$39:$A$48,0)),99),IFERROR(INDEX(Cadastro!$F$5:$F$148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registro"),IF(AND($AB386&lt;&gt;$AB385,IFERROR(INDEX(Cadastro!$F$5:$F$148,$AB386),"")=""),"Indeterminado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IFERROR(MATCH($A386&amp;"|"&amp;TEXT(_xlfn.MAXIFS(Cadastro!$E$5:$E$148,Cadastro!$A$5:$A$148,$A386,Cadastro!$E$5:$E$148,"&lt;="&amp;$F386),"yyyymmdd"),Cadastro!$I$5:$I$148,0),"")</f>
        <v>14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54611</v>
      </c>
      <c r="B387" s="17" t="s">
        <v>167</v>
      </c>
      <c r="C387" s="17" t="str">
        <f>IFERROR(INDEX(Cadastro!$C$5:$C$148,$AB387),"NÃO INFORMADO")</f>
        <v>CAL</v>
      </c>
      <c r="D387" s="17" t="str">
        <f>IFERROR(INDEX(Cadastro!$D$5:$D$148,$AB387),"")</f>
        <v>B</v>
      </c>
      <c r="E387" s="17" t="str">
        <f>IFERROR(INDEX(Cadastro!$G$5:$G$148,$AB387),"")</f>
        <v>B</v>
      </c>
      <c r="F387" s="29">
        <v>46289</v>
      </c>
      <c r="G387" s="32" t="str">
        <f t="shared" si="60"/>
        <v>qui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61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62"/>
        <v/>
      </c>
      <c r="R387" s="32" t="str">
        <f t="shared" si="63"/>
        <v/>
      </c>
      <c r="S387" s="30" t="str">
        <f t="shared" si="64"/>
        <v/>
      </c>
      <c r="T387" s="32" t="str">
        <f>IF($Q387&lt;&gt;"Sim","",IF($N387&gt;Parâmetros!$E$15,"Sim","Não"))</f>
        <v/>
      </c>
      <c r="U387" s="17" t="str">
        <f t="shared" si="65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'[Apontamento_Mes_Setembro Atualizado.xlsx]Base Diária'!$V$221folga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2 de 5 do ciclo</v>
      </c>
      <c r="W387" s="34">
        <f>IF(OR(OR($D387="6x1",$D387="FF 6x1"),$D387="5x2"),"",IF($AB387&lt;&gt;$AB386,IF(IFERROR(INDEX(Cadastro!$F$5:$F$148,$AB387),"")="",IF($L387&gt;0,1,0),IF(IFERROR(INDEX(Cadastro!$F$5:$F$148,$AB387),"")&lt;=IFERROR(INDEX(Parâmetros!$B$39:$B$48,MATCH($E387,Parâmetros!$A$39:$A$48,0)),99),IFERROR(INDEX(Cadastro!$F$5:$F$148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2</v>
      </c>
      <c r="X387" s="34">
        <f>IF(OR(OR($D387="6x1",$D387="FF 6x1"),$D387="5x2"),"",IF($AB387&lt;&gt;$AB386,IF(IFERROR(INDEX(Cadastro!$F$5:$F$148,$AB387),"")="",0,IF(IFERROR(INDEX(Cadastro!$F$5:$F$148,$AB387),"")&gt;IFERROR(INDEX(Parâmetros!$B$39:$B$48,MATCH($E387,Parâmetros!$A$39:$A$48,0)),99),IFERROR(INDEX(Cadastro!$F$5:$F$148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registro"),IF(AND($AB387&lt;&gt;$AB386,IFERROR(INDEX(Cadastro!$F$5:$F$148,$AB387),"")=""),"Indeterminado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IFERROR(MATCH($A387&amp;"|"&amp;TEXT(_xlfn.MAXIFS(Cadastro!$E$5:$E$148,Cadastro!$A$5:$A$148,$A387,Cadastro!$E$5:$E$148,"&lt;="&amp;$F387),"yyyymmdd"),Cadastro!$I$5:$I$148,0),"")</f>
        <v>14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54611</v>
      </c>
      <c r="B388" s="17" t="s">
        <v>167</v>
      </c>
      <c r="C388" s="17" t="str">
        <f>IFERROR(INDEX(Cadastro!$C$5:$C$148,$AB388),"NÃO INFORMADO")</f>
        <v>CAL</v>
      </c>
      <c r="D388" s="17" t="str">
        <f>IFERROR(INDEX(Cadastro!$D$5:$D$148,$AB388),"")</f>
        <v>B</v>
      </c>
      <c r="E388" s="17" t="str">
        <f>IFERROR(INDEX(Cadastro!$G$5:$G$148,$AB388),"")</f>
        <v>B</v>
      </c>
      <c r="F388" s="29">
        <v>46290</v>
      </c>
      <c r="G388" s="32" t="str">
        <f t="shared" si="60"/>
        <v>sex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61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62"/>
        <v/>
      </c>
      <c r="R388" s="32" t="str">
        <f t="shared" si="63"/>
        <v/>
      </c>
      <c r="S388" s="30" t="str">
        <f t="shared" si="64"/>
        <v/>
      </c>
      <c r="T388" s="32" t="str">
        <f>IF($Q388&lt;&gt;"Sim","",IF($N388&gt;Parâmetros!$E$15,"Sim","Não"))</f>
        <v/>
      </c>
      <c r="U388" s="17" t="str">
        <f t="shared" si="65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'[Apontamento_Mes_Setembro Atualizado.xlsx]Base Diária'!$V$221folga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3 de 5 do ciclo</v>
      </c>
      <c r="W388" s="34">
        <f>IF(OR(OR($D388="6x1",$D388="FF 6x1"),$D388="5x2"),"",IF($AB388&lt;&gt;$AB387,IF(IFERROR(INDEX(Cadastro!$F$5:$F$148,$AB388),"")="",IF($L388&gt;0,1,0),IF(IFERROR(INDEX(Cadastro!$F$5:$F$148,$AB388),"")&lt;=IFERROR(INDEX(Parâmetros!$B$39:$B$48,MATCH($E388,Parâmetros!$A$39:$A$48,0)),99),IFERROR(INDEX(Cadastro!$F$5:$F$148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3</v>
      </c>
      <c r="X388" s="34">
        <f>IF(OR(OR($D388="6x1",$D388="FF 6x1"),$D388="5x2"),"",IF($AB388&lt;&gt;$AB387,IF(IFERROR(INDEX(Cadastro!$F$5:$F$148,$AB388),"")="",0,IF(IFERROR(INDEX(Cadastro!$F$5:$F$148,$AB388),"")&gt;IFERROR(INDEX(Parâmetros!$B$39:$B$48,MATCH($E388,Parâmetros!$A$39:$A$48,0)),99),IFERROR(INDEX(Cadastro!$F$5:$F$148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registro"),IF(AND($AB388&lt;&gt;$AB387,IFERROR(INDEX(Cadastro!$F$5:$F$148,$AB388),"")=""),"Indeterminado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IFERROR(MATCH($A388&amp;"|"&amp;TEXT(_xlfn.MAXIFS(Cadastro!$E$5:$E$148,Cadastro!$A$5:$A$148,$A388,Cadastro!$E$5:$E$148,"&lt;="&amp;$F388),"yyyymmdd"),Cadastro!$I$5:$I$148,0),"")</f>
        <v>14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54611</v>
      </c>
      <c r="B389" s="17" t="s">
        <v>167</v>
      </c>
      <c r="C389" s="17" t="str">
        <f>IFERROR(INDEX(Cadastro!$C$5:$C$148,$AB389),"NÃO INFORMADO")</f>
        <v>CAL</v>
      </c>
      <c r="D389" s="17" t="str">
        <f>IFERROR(INDEX(Cadastro!$D$5:$D$148,$AB389),"")</f>
        <v>B</v>
      </c>
      <c r="E389" s="17" t="str">
        <f>IFERROR(INDEX(Cadastro!$G$5:$G$148,$AB389),"")</f>
        <v>B</v>
      </c>
      <c r="F389" s="29">
        <v>46291</v>
      </c>
      <c r="G389" s="32" t="str">
        <f t="shared" si="60"/>
        <v>sáb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>B</v>
      </c>
      <c r="L389" s="30">
        <f>SUMIFS(Dados!$E:$E,Dados!$A:$A,$A389,Dados!$S:$S,$F389)</f>
        <v>0</v>
      </c>
      <c r="M389" s="30">
        <f>IFERROR(INDEX(Parâmetros!$E$6:$E$11,MATCH($K389,Parâmetros!$A$6:$A$11,0)),"")</f>
        <v>7.67</v>
      </c>
      <c r="N389" s="33">
        <f t="shared" si="61"/>
        <v>0</v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62"/>
        <v/>
      </c>
      <c r="R389" s="32" t="str">
        <f t="shared" si="63"/>
        <v/>
      </c>
      <c r="S389" s="30" t="str">
        <f t="shared" si="64"/>
        <v/>
      </c>
      <c r="T389" s="32" t="str">
        <f>IF($Q389&lt;&gt;"Sim","",IF($N389&gt;Parâmetros!$E$15,"Sim","Não"))</f>
        <v/>
      </c>
      <c r="U389" s="17" t="str">
        <f t="shared" si="65"/>
        <v>Fora da apuração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'[Apontamento_Mes_Setembro Atualizado.xlsx]Base Diária'!$V$221folga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FALTA DE REGISTRO · dia 4 de 5 do ciclo</v>
      </c>
      <c r="W389" s="34">
        <f>IF(OR(OR($D389="6x1",$D389="FF 6x1"),$D389="5x2"),"",IF($AB389&lt;&gt;$AB388,IF(IFERROR(INDEX(Cadastro!$F$5:$F$148,$AB389),"")="",IF($L389&gt;0,1,0),IF(IFERROR(INDEX(Cadastro!$F$5:$F$148,$AB389),"")&lt;=IFERROR(INDEX(Parâmetros!$B$39:$B$48,MATCH($E389,Parâmetros!$A$39:$A$48,0)),99),IFERROR(INDEX(Cadastro!$F$5:$F$148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4</v>
      </c>
      <c r="X389" s="34">
        <f>IF(OR(OR($D389="6x1",$D389="FF 6x1"),$D389="5x2"),"",IF($AB389&lt;&gt;$AB388,IF(IFERROR(INDEX(Cadastro!$F$5:$F$148,$AB389),"")="",0,IF(IFERROR(INDEX(Cadastro!$F$5:$F$148,$AB389),"")&gt;IFERROR(INDEX(Parâmetros!$B$39:$B$48,MATCH($E389,Parâmetros!$A$39:$A$48,0)),99),IFERROR(INDEX(Cadastro!$F$5:$F$148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0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registro"),IF(AND($AB389&lt;&gt;$AB388,IFERROR(INDEX(Cadastro!$F$5:$F$148,$AB389),"")=""),"Indeterminado (início da série)",IF($X389&gt;0,"Folga","Falta de registro"))))))))</f>
        <v>Falta de registro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IFERROR(MATCH($A389&amp;"|"&amp;TEXT(_xlfn.MAXIFS(Cadastro!$E$5:$E$148,Cadastro!$A$5:$A$148,$A389,Cadastro!$E$5:$E$148,"&lt;="&amp;$F389),"yyyymmdd"),Cadastro!$I$5:$I$148,0),"")</f>
        <v>14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54611</v>
      </c>
      <c r="B390" s="17" t="s">
        <v>167</v>
      </c>
      <c r="C390" s="17" t="str">
        <f>IFERROR(INDEX(Cadastro!$C$5:$C$148,$AB390),"NÃO INFORMADO")</f>
        <v>CAL</v>
      </c>
      <c r="D390" s="17" t="str">
        <f>IFERROR(INDEX(Cadastro!$D$5:$D$148,$AB390),"")</f>
        <v>B</v>
      </c>
      <c r="E390" s="17" t="str">
        <f>IFERROR(INDEX(Cadastro!$G$5:$G$148,$AB390),"")</f>
        <v>B</v>
      </c>
      <c r="F390" s="29">
        <v>46292</v>
      </c>
      <c r="G390" s="32" t="str">
        <f t="shared" si="60"/>
        <v>dom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61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62"/>
        <v/>
      </c>
      <c r="R390" s="32" t="str">
        <f t="shared" si="63"/>
        <v/>
      </c>
      <c r="S390" s="30" t="str">
        <f t="shared" si="64"/>
        <v/>
      </c>
      <c r="T390" s="32" t="str">
        <f>IF($Q390&lt;&gt;"Sim","",IF($N390&gt;Parâmetros!$E$15,"Sim","Não"))</f>
        <v/>
      </c>
      <c r="U390" s="17" t="str">
        <f t="shared" si="65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'[Apontamento_Mes_Setembro Atualizado.xlsx]Base Diária'!$V$221folga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5 de 5 do ciclo</v>
      </c>
      <c r="W390" s="34">
        <f>IF(OR(OR($D390="6x1",$D390="FF 6x1"),$D390="5x2"),"",IF($AB390&lt;&gt;$AB389,IF(IFERROR(INDEX(Cadastro!$F$5:$F$148,$AB390),"")="",IF($L390&gt;0,1,0),IF(IFERROR(INDEX(Cadastro!$F$5:$F$148,$AB390),"")&lt;=IFERROR(INDEX(Parâmetros!$B$39:$B$48,MATCH($E390,Parâmetros!$A$39:$A$48,0)),99),IFERROR(INDEX(Cadastro!$F$5:$F$148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5</v>
      </c>
      <c r="X390" s="34">
        <f>IF(OR(OR($D390="6x1",$D390="FF 6x1"),$D390="5x2"),"",IF($AB390&lt;&gt;$AB389,IF(IFERROR(INDEX(Cadastro!$F$5:$F$148,$AB390),"")="",0,IF(IFERROR(INDEX(Cadastro!$F$5:$F$148,$AB390),"")&gt;IFERROR(INDEX(Parâmetros!$B$39:$B$48,MATCH($E390,Parâmetros!$A$39:$A$48,0)),99),IFERROR(INDEX(Cadastro!$F$5:$F$148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registro"),IF(AND($AB390&lt;&gt;$AB389,IFERROR(INDEX(Cadastro!$F$5:$F$148,$AB390),"")=""),"Indeterminado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IFERROR(MATCH($A390&amp;"|"&amp;TEXT(_xlfn.MAXIFS(Cadastro!$E$5:$E$148,Cadastro!$A$5:$A$148,$A390,Cadastro!$E$5:$E$148,"&lt;="&amp;$F390),"yyyymmdd"),Cadastro!$I$5:$I$148,0),"")</f>
        <v>14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54611</v>
      </c>
      <c r="B391" s="17" t="s">
        <v>167</v>
      </c>
      <c r="C391" s="17" t="str">
        <f>IFERROR(INDEX(Cadastro!$C$5:$C$148,$AB391),"NÃO INFORMADO")</f>
        <v>CAL</v>
      </c>
      <c r="D391" s="17" t="str">
        <f>IFERROR(INDEX(Cadastro!$D$5:$D$148,$AB391),"")</f>
        <v>B</v>
      </c>
      <c r="E391" s="17" t="str">
        <f>IFERROR(INDEX(Cadastro!$G$5:$G$148,$AB391),"")</f>
        <v>B</v>
      </c>
      <c r="F391" s="29">
        <v>46293</v>
      </c>
      <c r="G391" s="32" t="str">
        <f t="shared" si="60"/>
        <v>seg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/>
      </c>
      <c r="L391" s="30">
        <f>SUMIFS(Dados!$E:$E,Dados!$A:$A,$A391,Dados!$S:$S,$F391)</f>
        <v>0</v>
      </c>
      <c r="M391" s="30" t="str">
        <f>IFERROR(INDEX(Parâmetros!$E$6:$E$11,MATCH($K391,Parâmetros!$A$6:$A$11,0)),"")</f>
        <v/>
      </c>
      <c r="N391" s="33" t="str">
        <f t="shared" si="61"/>
        <v/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62"/>
        <v/>
      </c>
      <c r="R391" s="32" t="str">
        <f t="shared" si="63"/>
        <v/>
      </c>
      <c r="S391" s="30" t="str">
        <f t="shared" si="64"/>
        <v/>
      </c>
      <c r="T391" s="32" t="str">
        <f>IF($Q391&lt;&gt;"Sim","",IF($N391&gt;Parâmetros!$E$15,"Sim","Não"))</f>
        <v/>
      </c>
      <c r="U391" s="17" t="str">
        <f t="shared" si="65"/>
        <v>Folga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'[Apontamento_Mes_Setembro Atualizado.xlsx]Base Diária'!$V$221folga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Folga prevista pelo ciclo</v>
      </c>
      <c r="W391" s="34">
        <f>IF(OR(OR($D391="6x1",$D391="FF 6x1"),$D391="5x2"),"",IF($AB391&lt;&gt;$AB390,IF(IFERROR(INDEX(Cadastro!$F$5:$F$148,$AB391),"")="",IF($L391&gt;0,1,0),IF(IFERROR(INDEX(Cadastro!$F$5:$F$148,$AB391),"")&lt;=IFERROR(INDEX(Parâmetros!$B$39:$B$48,MATCH($E391,Parâmetros!$A$39:$A$48,0)),99),IFERROR(INDEX(Cadastro!$F$5:$F$148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0</v>
      </c>
      <c r="X391" s="34">
        <f>IF(OR(OR($D391="6x1",$D391="FF 6x1"),$D391="5x2"),"",IF($AB391&lt;&gt;$AB390,IF(IFERROR(INDEX(Cadastro!$F$5:$F$148,$AB391),"")="",0,IF(IFERROR(INDEX(Cadastro!$F$5:$F$148,$AB391),"")&gt;IFERROR(INDEX(Parâmetros!$B$39:$B$48,MATCH($E391,Parâmetros!$A$39:$A$48,0)),99),IFERROR(INDEX(Cadastro!$F$5:$F$148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1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registro"),IF(AND($AB391&lt;&gt;$AB390,IFERROR(INDEX(Cadastro!$F$5:$F$148,$AB391),"")=""),"Indeterminado (início da série)",IF($X391&gt;0,"Folga","Falta de registro"))))))))</f>
        <v>Folga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IFERROR(MATCH($A391&amp;"|"&amp;TEXT(_xlfn.MAXIFS(Cadastro!$E$5:$E$148,Cadastro!$A$5:$A$148,$A391,Cadastro!$E$5:$E$148,"&lt;="&amp;$F391),"yyyymmdd"),Cadastro!$I$5:$I$148,0),"")</f>
        <v>14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54611</v>
      </c>
      <c r="B392" s="17" t="s">
        <v>167</v>
      </c>
      <c r="C392" s="17" t="str">
        <f>IFERROR(INDEX(Cadastro!$C$5:$C$148,$AB392),"NÃO INFORMADO")</f>
        <v>CAL</v>
      </c>
      <c r="D392" s="17" t="str">
        <f>IFERROR(INDEX(Cadastro!$D$5:$D$148,$AB392),"")</f>
        <v>B</v>
      </c>
      <c r="E392" s="17" t="str">
        <f>IFERROR(INDEX(Cadastro!$G$5:$G$148,$AB392),"")</f>
        <v>B</v>
      </c>
      <c r="F392" s="29">
        <v>46294</v>
      </c>
      <c r="G392" s="32" t="str">
        <f t="shared" si="60"/>
        <v>ter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61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62"/>
        <v/>
      </c>
      <c r="R392" s="32" t="str">
        <f t="shared" si="63"/>
        <v/>
      </c>
      <c r="S392" s="30" t="str">
        <f t="shared" si="64"/>
        <v/>
      </c>
      <c r="T392" s="32" t="str">
        <f>IF($Q392&lt;&gt;"Sim","",IF($N392&gt;Parâmetros!$E$15,"Sim","Não"))</f>
        <v/>
      </c>
      <c r="U392" s="17" t="str">
        <f t="shared" si="65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'[Apontamento_Mes_Setembro Atualizado.xlsx]Base Diária'!$V$221folga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1 de 5 do ciclo</v>
      </c>
      <c r="W392" s="34">
        <f>IF(OR(OR($D392="6x1",$D392="FF 6x1"),$D392="5x2"),"",IF($AB392&lt;&gt;$AB391,IF(IFERROR(INDEX(Cadastro!$F$5:$F$148,$AB392),"")="",IF($L392&gt;0,1,0),IF(IFERROR(INDEX(Cadastro!$F$5:$F$148,$AB392),"")&lt;=IFERROR(INDEX(Parâmetros!$B$39:$B$48,MATCH($E392,Parâmetros!$A$39:$A$48,0)),99),IFERROR(INDEX(Cadastro!$F$5:$F$148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1</v>
      </c>
      <c r="X392" s="34">
        <f>IF(OR(OR($D392="6x1",$D392="FF 6x1"),$D392="5x2"),"",IF($AB392&lt;&gt;$AB391,IF(IFERROR(INDEX(Cadastro!$F$5:$F$148,$AB392),"")="",0,IF(IFERROR(INDEX(Cadastro!$F$5:$F$148,$AB392),"")&gt;IFERROR(INDEX(Parâmetros!$B$39:$B$48,MATCH($E392,Parâmetros!$A$39:$A$48,0)),99),IFERROR(INDEX(Cadastro!$F$5:$F$148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registro"),IF(AND($AB392&lt;&gt;$AB391,IFERROR(INDEX(Cadastro!$F$5:$F$148,$AB392),"")=""),"Indeterminado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IFERROR(MATCH($A392&amp;"|"&amp;TEXT(_xlfn.MAXIFS(Cadastro!$E$5:$E$148,Cadastro!$A$5:$A$148,$A392,Cadastro!$E$5:$E$148,"&lt;="&amp;$F392),"yyyymmdd"),Cadastro!$I$5:$I$148,0),"")</f>
        <v>14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54611</v>
      </c>
      <c r="B393" s="17" t="s">
        <v>167</v>
      </c>
      <c r="C393" s="17" t="str">
        <f>IFERROR(INDEX(Cadastro!$C$5:$C$148,$AB393),"NÃO INFORMADO")</f>
        <v>CAL</v>
      </c>
      <c r="D393" s="17" t="str">
        <f>IFERROR(INDEX(Cadastro!$D$5:$D$148,$AB393),"")</f>
        <v>B</v>
      </c>
      <c r="E393" s="17" t="str">
        <f>IFERROR(INDEX(Cadastro!$G$5:$G$148,$AB393),"")</f>
        <v>B</v>
      </c>
      <c r="F393" s="29">
        <v>46295</v>
      </c>
      <c r="G393" s="32" t="str">
        <f t="shared" si="60"/>
        <v>qua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61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62"/>
        <v/>
      </c>
      <c r="R393" s="32" t="str">
        <f t="shared" si="63"/>
        <v/>
      </c>
      <c r="S393" s="30" t="str">
        <f t="shared" si="64"/>
        <v/>
      </c>
      <c r="T393" s="32" t="str">
        <f>IF($Q393&lt;&gt;"Sim","",IF($N393&gt;Parâmetros!$E$15,"Sim","Não"))</f>
        <v/>
      </c>
      <c r="U393" s="17" t="str">
        <f t="shared" si="65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'[Apontamento_Mes_Setembro Atualizado.xlsx]Base Diária'!$V$221folga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2 de 5 do ciclo</v>
      </c>
      <c r="W393" s="34">
        <f>IF(OR(OR($D393="6x1",$D393="FF 6x1"),$D393="5x2"),"",IF($AB393&lt;&gt;$AB392,IF(IFERROR(INDEX(Cadastro!$F$5:$F$148,$AB393),"")="",IF($L393&gt;0,1,0),IF(IFERROR(INDEX(Cadastro!$F$5:$F$148,$AB393),"")&lt;=IFERROR(INDEX(Parâmetros!$B$39:$B$48,MATCH($E393,Parâmetros!$A$39:$A$48,0)),99),IFERROR(INDEX(Cadastro!$F$5:$F$148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2</v>
      </c>
      <c r="X393" s="34">
        <f>IF(OR(OR($D393="6x1",$D393="FF 6x1"),$D393="5x2"),"",IF($AB393&lt;&gt;$AB392,IF(IFERROR(INDEX(Cadastro!$F$5:$F$148,$AB393),"")="",0,IF(IFERROR(INDEX(Cadastro!$F$5:$F$148,$AB393),"")&gt;IFERROR(INDEX(Parâmetros!$B$39:$B$48,MATCH($E393,Parâmetros!$A$39:$A$48,0)),99),IFERROR(INDEX(Cadastro!$F$5:$F$148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registro"),IF(AND($AB393&lt;&gt;$AB392,IFERROR(INDEX(Cadastro!$F$5:$F$148,$AB393),"")=""),"Indeterminado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IFERROR(MATCH($A393&amp;"|"&amp;TEXT(_xlfn.MAXIFS(Cadastro!$E$5:$E$148,Cadastro!$A$5:$A$148,$A393,Cadastro!$E$5:$E$148,"&lt;="&amp;$F393),"yyyymmdd"),Cadastro!$I$5:$I$148,0),"")</f>
        <v>14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54611</v>
      </c>
      <c r="B394" s="17" t="s">
        <v>167</v>
      </c>
      <c r="C394" s="17" t="str">
        <f>IFERROR(INDEX(Cadastro!$C$5:$C$148,$AB394),"NÃO INFORMADO")</f>
        <v>CAL</v>
      </c>
      <c r="D394" s="17" t="str">
        <f>IFERROR(INDEX(Cadastro!$D$5:$D$148,$AB394),"")</f>
        <v>B</v>
      </c>
      <c r="E394" s="17" t="str">
        <f>IFERROR(INDEX(Cadastro!$G$5:$G$148,$AB394),"")</f>
        <v>B</v>
      </c>
      <c r="F394" s="29">
        <v>46296</v>
      </c>
      <c r="G394" s="32" t="str">
        <f t="shared" si="60"/>
        <v>qui</v>
      </c>
      <c r="H394" s="31" t="str">
        <f>IF($L394=0,"",_xlfn.MINIFS(Dados!$Q:$Q,Dados!$A:$A,$A394,Dados!$S:$S,$F394))</f>
        <v/>
      </c>
      <c r="I394" s="31" t="str">
        <f>IF($H394="","",_xlfn.MAXIFS(Dados!$R:$R,Dados!$A:$A,$A394,Dados!$S:$S,$F394))</f>
        <v/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B</v>
      </c>
      <c r="L394" s="30">
        <f>SUMIFS(Dados!$E:$E,Dados!$A:$A,$A394,Dados!$S:$S,$F394)</f>
        <v>0</v>
      </c>
      <c r="M394" s="30">
        <f>IFERROR(INDEX(Parâmetros!$E$6:$E$11,MATCH($K394,Parâmetros!$A$6:$A$11,0)),"")</f>
        <v>7.67</v>
      </c>
      <c r="N394" s="33">
        <f t="shared" si="61"/>
        <v>0</v>
      </c>
      <c r="O394" s="33">
        <f>Parâmetros!$E$13</f>
        <v>0.8</v>
      </c>
      <c r="P394" s="32" t="str">
        <f>IF(OR($M394="",$F394&gt;Parâmetros!$E$14),"Não","Sim")</f>
        <v>Não</v>
      </c>
      <c r="Q394" s="32" t="str">
        <f t="shared" si="62"/>
        <v/>
      </c>
      <c r="R394" s="32" t="str">
        <f t="shared" si="63"/>
        <v/>
      </c>
      <c r="S394" s="30" t="str">
        <f t="shared" si="64"/>
        <v/>
      </c>
      <c r="T394" s="32" t="str">
        <f>IF($Q394&lt;&gt;"Sim","",IF($N394&gt;Parâmetros!$E$15,"Sim","Não"))</f>
        <v/>
      </c>
      <c r="U394" s="17" t="str">
        <f t="shared" si="65"/>
        <v>Fora da apuração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'[Apontamento_Mes_Setembro Atualizado.xlsx]Base Diária'!$V$221folga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FALTA DE REGISTRO · dia 3 de 5 do ciclo</v>
      </c>
      <c r="W394" s="34">
        <f>IF(OR(OR($D394="6x1",$D394="FF 6x1"),$D394="5x2"),"",IF($AB394&lt;&gt;$AB393,IF(IFERROR(INDEX(Cadastro!$F$5:$F$148,$AB394),"")="",IF($L394&gt;0,1,0),IF(IFERROR(INDEX(Cadastro!$F$5:$F$148,$AB394),"")&lt;=IFERROR(INDEX(Parâmetros!$B$39:$B$48,MATCH($E394,Parâmetros!$A$39:$A$48,0)),99),IFERROR(INDEX(Cadastro!$F$5:$F$148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>3</v>
      </c>
      <c r="X394" s="34">
        <f>IF(OR(OR($D394="6x1",$D394="FF 6x1"),$D394="5x2"),"",IF($AB394&lt;&gt;$AB393,IF(IFERROR(INDEX(Cadastro!$F$5:$F$148,$AB394),"")="",0,IF(IFERROR(INDEX(Cadastro!$F$5:$F$148,$AB394),"")&gt;IFERROR(INDEX(Parâmetros!$B$39:$B$48,MATCH($E394,Parâmetros!$A$39:$A$48,0)),99),IFERROR(INDEX(Cadastro!$F$5:$F$148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>0</v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registro"),IF(AND($AB394&lt;&gt;$AB393,IFERROR(INDEX(Cadastro!$F$5:$F$148,$AB394),"")=""),"Indeterminado (início da série)",IF($X394&gt;0,"Folga","Falta de registro"))))))))</f>
        <v>Falta de registro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IFERROR(MATCH($A394&amp;"|"&amp;TEXT(_xlfn.MAXIFS(Cadastro!$E$5:$E$148,Cadastro!$A$5:$A$148,$A394,Cadastro!$E$5:$E$148,"&lt;="&amp;$F394),"yyyymmdd"),Cadastro!$I$5:$I$148,0),"")</f>
        <v>14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54611</v>
      </c>
      <c r="B395" s="17" t="s">
        <v>167</v>
      </c>
      <c r="C395" s="17" t="str">
        <f>IFERROR(INDEX(Cadastro!$C$5:$C$148,$AB395),"NÃO INFORMADO")</f>
        <v>CAL</v>
      </c>
      <c r="D395" s="17" t="str">
        <f>IFERROR(INDEX(Cadastro!$D$5:$D$148,$AB395),"")</f>
        <v>B</v>
      </c>
      <c r="E395" s="17" t="str">
        <f>IFERROR(INDEX(Cadastro!$G$5:$G$148,$AB395),"")</f>
        <v>B</v>
      </c>
      <c r="F395" s="29">
        <v>46297</v>
      </c>
      <c r="G395" s="32" t="str">
        <f t="shared" si="60"/>
        <v>sex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B</v>
      </c>
      <c r="L395" s="30">
        <f>SUMIFS(Dados!$E:$E,Dados!$A:$A,$A395,Dados!$S:$S,$F395)</f>
        <v>0</v>
      </c>
      <c r="M395" s="30">
        <f>IFERROR(INDEX(Parâmetros!$E$6:$E$11,MATCH($K395,Parâmetros!$A$6:$A$11,0)),"")</f>
        <v>7.67</v>
      </c>
      <c r="N395" s="33">
        <f t="shared" si="61"/>
        <v>0</v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62"/>
        <v/>
      </c>
      <c r="R395" s="32" t="str">
        <f t="shared" si="63"/>
        <v/>
      </c>
      <c r="S395" s="30" t="str">
        <f t="shared" si="64"/>
        <v/>
      </c>
      <c r="T395" s="32" t="str">
        <f>IF($Q395&lt;&gt;"Sim","",IF($N395&gt;Parâmetros!$E$15,"Sim","Não"))</f>
        <v/>
      </c>
      <c r="U395" s="17" t="str">
        <f t="shared" si="65"/>
        <v>Fora da apuração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'[Apontamento_Mes_Setembro Atualizado.xlsx]Base Diária'!$V$221folga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FALTA DE REGISTRO · dia 4 de 5 do ciclo</v>
      </c>
      <c r="W395" s="34">
        <f>IF(OR(OR($D395="6x1",$D395="FF 6x1"),$D395="5x2"),"",IF($AB395&lt;&gt;$AB394,IF(IFERROR(INDEX(Cadastro!$F$5:$F$148,$AB395),"")="",IF($L395&gt;0,1,0),IF(IFERROR(INDEX(Cadastro!$F$5:$F$148,$AB395),"")&lt;=IFERROR(INDEX(Parâmetros!$B$39:$B$48,MATCH($E395,Parâmetros!$A$39:$A$48,0)),99),IFERROR(INDEX(Cadastro!$F$5:$F$148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>4</v>
      </c>
      <c r="X395" s="34">
        <f>IF(OR(OR($D395="6x1",$D395="FF 6x1"),$D395="5x2"),"",IF($AB395&lt;&gt;$AB394,IF(IFERROR(INDEX(Cadastro!$F$5:$F$148,$AB395),"")="",0,IF(IFERROR(INDEX(Cadastro!$F$5:$F$148,$AB395),"")&gt;IFERROR(INDEX(Parâmetros!$B$39:$B$48,MATCH($E395,Parâmetros!$A$39:$A$48,0)),99),IFERROR(INDEX(Cadastro!$F$5:$F$148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>0</v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registro"),IF(AND($AB395&lt;&gt;$AB394,IFERROR(INDEX(Cadastro!$F$5:$F$148,$AB395),"")=""),"Indeterminado (início da série)",IF($X395&gt;0,"Folga","Falta de registro"))))))))</f>
        <v>Falta de registro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IFERROR(MATCH($A395&amp;"|"&amp;TEXT(_xlfn.MAXIFS(Cadastro!$E$5:$E$148,Cadastro!$A$5:$A$148,$A395,Cadastro!$E$5:$E$148,"&lt;="&amp;$F395),"yyyymmdd"),Cadastro!$I$5:$I$148,0),"")</f>
        <v>14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54611</v>
      </c>
      <c r="B396" s="17" t="s">
        <v>167</v>
      </c>
      <c r="C396" s="17" t="str">
        <f>IFERROR(INDEX(Cadastro!$C$5:$C$148,$AB396),"NÃO INFORMADO")</f>
        <v>CAL</v>
      </c>
      <c r="D396" s="17" t="str">
        <f>IFERROR(INDEX(Cadastro!$D$5:$D$148,$AB396),"")</f>
        <v>B</v>
      </c>
      <c r="E396" s="17" t="str">
        <f>IFERROR(INDEX(Cadastro!$G$5:$G$148,$AB396),"")</f>
        <v>B</v>
      </c>
      <c r="F396" s="29">
        <v>46298</v>
      </c>
      <c r="G396" s="32" t="str">
        <f t="shared" si="60"/>
        <v>sáb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B</v>
      </c>
      <c r="L396" s="30">
        <f>SUMIFS(Dados!$E:$E,Dados!$A:$A,$A396,Dados!$S:$S,$F396)</f>
        <v>0</v>
      </c>
      <c r="M396" s="30">
        <f>IFERROR(INDEX(Parâmetros!$E$6:$E$11,MATCH($K396,Parâmetros!$A$6:$A$11,0)),"")</f>
        <v>7.67</v>
      </c>
      <c r="N396" s="33">
        <f t="shared" si="61"/>
        <v>0</v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62"/>
        <v/>
      </c>
      <c r="R396" s="32" t="str">
        <f t="shared" si="63"/>
        <v/>
      </c>
      <c r="S396" s="30" t="str">
        <f t="shared" si="64"/>
        <v/>
      </c>
      <c r="T396" s="32" t="str">
        <f>IF($Q396&lt;&gt;"Sim","",IF($N396&gt;Parâmetros!$E$15,"Sim","Não"))</f>
        <v/>
      </c>
      <c r="U396" s="17" t="str">
        <f t="shared" si="65"/>
        <v>Fora da apuração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'[Apontamento_Mes_Setembro Atualizado.xlsx]Base Diária'!$V$221folga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FALTA DE REGISTRO · dia 5 de 5 do ciclo</v>
      </c>
      <c r="W396" s="34">
        <f>IF(OR(OR($D396="6x1",$D396="FF 6x1"),$D396="5x2"),"",IF($AB396&lt;&gt;$AB395,IF(IFERROR(INDEX(Cadastro!$F$5:$F$148,$AB396),"")="",IF($L396&gt;0,1,0),IF(IFERROR(INDEX(Cadastro!$F$5:$F$148,$AB396),"")&lt;=IFERROR(INDEX(Parâmetros!$B$39:$B$48,MATCH($E396,Parâmetros!$A$39:$A$48,0)),99),IFERROR(INDEX(Cadastro!$F$5:$F$148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>5</v>
      </c>
      <c r="X396" s="34">
        <f>IF(OR(OR($D396="6x1",$D396="FF 6x1"),$D396="5x2"),"",IF($AB396&lt;&gt;$AB395,IF(IFERROR(INDEX(Cadastro!$F$5:$F$148,$AB396),"")="",0,IF(IFERROR(INDEX(Cadastro!$F$5:$F$148,$AB396),"")&gt;IFERROR(INDEX(Parâmetros!$B$39:$B$48,MATCH($E396,Parâmetros!$A$39:$A$48,0)),99),IFERROR(INDEX(Cadastro!$F$5:$F$148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>0</v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registro"),IF(AND($AB396&lt;&gt;$AB395,IFERROR(INDEX(Cadastro!$F$5:$F$148,$AB396),"")=""),"Indeterminado (início da série)",IF($X396&gt;0,"Folga","Falta de registro"))))))))</f>
        <v>Falta de registro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IFERROR(MATCH($A396&amp;"|"&amp;TEXT(_xlfn.MAXIFS(Cadastro!$E$5:$E$148,Cadastro!$A$5:$A$148,$A396,Cadastro!$E$5:$E$148,"&lt;="&amp;$F396),"yyyymmdd"),Cadastro!$I$5:$I$148,0),"")</f>
        <v>14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54611</v>
      </c>
      <c r="B397" s="17" t="s">
        <v>167</v>
      </c>
      <c r="C397" s="17" t="str">
        <f>IFERROR(INDEX(Cadastro!$C$5:$C$148,$AB397),"NÃO INFORMADO")</f>
        <v>CAL</v>
      </c>
      <c r="D397" s="17" t="str">
        <f>IFERROR(INDEX(Cadastro!$D$5:$D$148,$AB397),"")</f>
        <v>B</v>
      </c>
      <c r="E397" s="17" t="str">
        <f>IFERROR(INDEX(Cadastro!$G$5:$G$148,$AB397),"")</f>
        <v>B</v>
      </c>
      <c r="F397" s="29">
        <v>46299</v>
      </c>
      <c r="G397" s="32" t="str">
        <f t="shared" si="60"/>
        <v>dom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/>
      </c>
      <c r="L397" s="30">
        <f>SUMIFS(Dados!$E:$E,Dados!$A:$A,$A397,Dados!$S:$S,$F397)</f>
        <v>0</v>
      </c>
      <c r="M397" s="30" t="str">
        <f>IFERROR(INDEX(Parâmetros!$E$6:$E$11,MATCH($K397,Parâmetros!$A$6:$A$11,0)),"")</f>
        <v/>
      </c>
      <c r="N397" s="33" t="str">
        <f t="shared" si="61"/>
        <v/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62"/>
        <v/>
      </c>
      <c r="R397" s="32" t="str">
        <f t="shared" si="63"/>
        <v/>
      </c>
      <c r="S397" s="30" t="str">
        <f t="shared" si="64"/>
        <v/>
      </c>
      <c r="T397" s="32" t="str">
        <f>IF($Q397&lt;&gt;"Sim","",IF($N397&gt;Parâmetros!$E$15,"Sim","Não"))</f>
        <v/>
      </c>
      <c r="U397" s="17" t="str">
        <f t="shared" si="65"/>
        <v>Folga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'[Apontamento_Mes_Setembro Atualizado.xlsx]Base Diária'!$V$221folga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Folga prevista pelo ciclo</v>
      </c>
      <c r="W397" s="34">
        <f>IF(OR(OR($D397="6x1",$D397="FF 6x1"),$D397="5x2"),"",IF($AB397&lt;&gt;$AB396,IF(IFERROR(INDEX(Cadastro!$F$5:$F$148,$AB397),"")="",IF($L397&gt;0,1,0),IF(IFERROR(INDEX(Cadastro!$F$5:$F$148,$AB397),"")&lt;=IFERROR(INDEX(Parâmetros!$B$39:$B$48,MATCH($E397,Parâmetros!$A$39:$A$48,0)),99),IFERROR(INDEX(Cadastro!$F$5:$F$148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>0</v>
      </c>
      <c r="X397" s="34">
        <f>IF(OR(OR($D397="6x1",$D397="FF 6x1"),$D397="5x2"),"",IF($AB397&lt;&gt;$AB396,IF(IFERROR(INDEX(Cadastro!$F$5:$F$148,$AB397),"")="",0,IF(IFERROR(INDEX(Cadastro!$F$5:$F$148,$AB397),"")&gt;IFERROR(INDEX(Parâmetros!$B$39:$B$48,MATCH($E397,Parâmetros!$A$39:$A$48,0)),99),IFERROR(INDEX(Cadastro!$F$5:$F$148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>1</v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registro"),IF(AND($AB397&lt;&gt;$AB396,IFERROR(INDEX(Cadastro!$F$5:$F$148,$AB397),"")=""),"Indeterminado (início da série)",IF($X397&gt;0,"Folga","Falta de registro"))))))))</f>
        <v>Folga</v>
      </c>
      <c r="Z397" s="34">
        <f>IF(OR($L397&gt;0,$F397&gt;Parâmetros!$E$14),0,IF($A397&lt;&gt;$A396,1,N($Z396)+1))</f>
        <v>0</v>
      </c>
      <c r="AA397" s="34">
        <f>IF(OR($L397&gt;0,$F397&gt;Parâmetros!$E$14),0,IF(OR($A397&lt;&gt;$A399,$F399&gt;Parâmetros!$E$14),1,N($AA399)+1))</f>
        <v>0</v>
      </c>
      <c r="AB397" s="31">
        <f>IFERROR(MATCH($A397&amp;"|"&amp;TEXT(_xlfn.MAXIFS(Cadastro!$E$5:$E$148,Cadastro!$A$5:$A$148,$A397,Cadastro!$E$5:$E$148,"&lt;="&amp;$F397),"yyyymmdd"),Cadastro!$I$5:$I$148,0),"")</f>
        <v>14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54611</v>
      </c>
      <c r="B398" s="17" t="s">
        <v>167</v>
      </c>
      <c r="C398" s="17" t="str">
        <f>IFERROR(INDEX(Cadastro!$C$5:$C$148,$AB398),"NÃO INFORMADO")</f>
        <v>CAL</v>
      </c>
      <c r="D398" s="17" t="str">
        <f>IFERROR(INDEX(Cadastro!$D$5:$D$148,$AB398),"")</f>
        <v>B</v>
      </c>
      <c r="E398" s="17" t="str">
        <f>IFERROR(INDEX(Cadastro!$G$5:$G$148,$AB398),"")</f>
        <v>B</v>
      </c>
      <c r="F398" s="29">
        <v>46300</v>
      </c>
      <c r="G398" s="32" t="str">
        <f t="shared" si="60"/>
        <v>seg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B</v>
      </c>
      <c r="L398" s="30">
        <f>SUMIFS(Dados!$E:$E,Dados!$A:$A,$A398,Dados!$S:$S,$F398)</f>
        <v>0</v>
      </c>
      <c r="M398" s="30">
        <f>IFERROR(INDEX(Parâmetros!$E$6:$E$11,MATCH($K398,Parâmetros!$A$6:$A$11,0)),"")</f>
        <v>7.67</v>
      </c>
      <c r="N398" s="33">
        <f t="shared" si="61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62"/>
        <v/>
      </c>
      <c r="R398" s="32" t="str">
        <f t="shared" si="63"/>
        <v/>
      </c>
      <c r="S398" s="30" t="str">
        <f t="shared" si="64"/>
        <v/>
      </c>
      <c r="T398" s="32" t="str">
        <f>IF($Q398&lt;&gt;"Sim","",IF($N398&gt;Parâmetros!$E$15,"Sim","Não"))</f>
        <v/>
      </c>
      <c r="U398" s="17" t="str">
        <f t="shared" si="65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'[Apontamento_Mes_Setembro Atualizado.xlsx]Base Diária'!$V$221folga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1 de 5 do ciclo</v>
      </c>
      <c r="W398" s="34">
        <f>IF(OR(OR($D398="6x1",$D398="FF 6x1"),$D398="5x2"),"",IF($AB398&lt;&gt;$AB397,IF(IFERROR(INDEX(Cadastro!$F$5:$F$148,$AB398),"")="",IF($L398&gt;0,1,0),IF(IFERROR(INDEX(Cadastro!$F$5:$F$148,$AB398),"")&lt;=IFERROR(INDEX(Parâmetros!$B$39:$B$48,MATCH($E398,Parâmetros!$A$39:$A$48,0)),99),IFERROR(INDEX(Cadastro!$F$5:$F$148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>1</v>
      </c>
      <c r="X398" s="34">
        <f>IF(OR(OR($D398="6x1",$D398="FF 6x1"),$D398="5x2"),"",IF($AB398&lt;&gt;$AB397,IF(IFERROR(INDEX(Cadastro!$F$5:$F$148,$AB398),"")="",0,IF(IFERROR(INDEX(Cadastro!$F$5:$F$148,$AB398),"")&gt;IFERROR(INDEX(Parâmetros!$B$39:$B$48,MATCH($E398,Parâmetros!$A$39:$A$48,0)),99),IFERROR(INDEX(Cadastro!$F$5:$F$148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>0</v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registro"),IF(AND($AB398&lt;&gt;$AB397,IFERROR(INDEX(Cadastro!$F$5:$F$148,$AB398),"")=""),"Indeterminado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IF(OR($L398&gt;0,$F398&gt;Parâmetros!$E$14),0,IF(OR($A398&lt;&gt;$A400,$F400&gt;Parâmetros!$E$14),1,N($AA400)+1))</f>
        <v>0</v>
      </c>
      <c r="AB398" s="31">
        <f>IFERROR(MATCH($A398&amp;"|"&amp;TEXT(_xlfn.MAXIFS(Cadastro!$E$5:$E$148,Cadastro!$A$5:$A$148,$A398,Cadastro!$E$5:$E$148,"&lt;="&amp;$F398),"yyyymmdd"),Cadastro!$I$5:$I$148,0),"")</f>
        <v>14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53512</v>
      </c>
      <c r="B399" s="17" t="s">
        <v>168</v>
      </c>
      <c r="C399" s="17" t="str">
        <f>IFERROR(INDEX(Cadastro!$C$5:$C$148,$AB399),"NÃO INFORMADO")</f>
        <v>AUT</v>
      </c>
      <c r="D399" s="17" t="str">
        <f>IFERROR(INDEX(Cadastro!$D$5:$D$148,$AB399),"")</f>
        <v>6x1</v>
      </c>
      <c r="E399" s="17" t="str">
        <f>IFERROR(INDEX(Cadastro!$G$5:$G$148,$AB399),"")</f>
        <v>6x1</v>
      </c>
      <c r="F399" s="29">
        <v>46265</v>
      </c>
      <c r="G399" s="32" t="str">
        <f t="shared" ref="G399:G434" si="66">CHOOSE(WEEKDAY($F399,1),"dom","seg","ter","qua","qui","sex","sáb")</f>
        <v>seg</v>
      </c>
      <c r="H399" s="31">
        <f>IF($L399=0,"",_xlfn.MINIFS(Dados!$Q:$Q,Dados!$A:$A,$A399,Dados!$S:$S,$F399))</f>
        <v>422</v>
      </c>
      <c r="I399" s="31">
        <f>IF($H399="","",_xlfn.MAXIFS(Dados!$R:$R,Dados!$A:$A,$A399,Dados!$S:$S,$F399))</f>
        <v>1007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8.66</v>
      </c>
      <c r="M399" s="30">
        <f>IFERROR(INDEX(Parâmetros!$E$6:$E$11,MATCH($K399,Parâmetros!$A$6:$A$11,0)),"")</f>
        <v>8.8000000000000007</v>
      </c>
      <c r="N399" s="33">
        <f t="shared" ref="N399:N434" si="67">IFERROR($L399/$M399,"")</f>
        <v>0.98409090909090902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ref="Q399:Q434" si="68">IF($P399="Não","",IF($L399&gt;0,"Sim","Não"))</f>
        <v>Sim</v>
      </c>
      <c r="R399" s="32" t="str">
        <f t="shared" ref="R399:R434" si="69">IF($Q399&lt;&gt;"Sim","",IF($N399&gt;=$O399,"Sim","Não"))</f>
        <v>Sim</v>
      </c>
      <c r="S399" s="30">
        <f t="shared" ref="S399:S434" si="70">IF($Q399&lt;&gt;"Sim","",MAX(0,$M399*$O399-$L399))</f>
        <v>0</v>
      </c>
      <c r="T399" s="32" t="str">
        <f>IF($Q399&lt;&gt;"Sim","",IF($N399&gt;Parâmetros!$E$15,"Sim","Não"))</f>
        <v>Não</v>
      </c>
      <c r="U399" s="17" t="str">
        <f t="shared" ref="U399:U434" si="71">IF($AC399&lt;&gt;"",$AC399,IF($P399="Não",IF($Y399="Folga","Folga",IF(LEFT($Y399,6)="Férias","Férias / afastamento",IF($Y399="Indeterminado (início da série)","Início da série","Fora da apuração"))),IF($Q399="Não","Falta de registro",IF($R399="Sim","Na meta","Abaixo da meta"))))</f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'[Apontamento_Mes_Setembro Atualizado.xlsx]Base Diária'!$V$221folga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$148,$AB399),"")="",IF($L399&gt;0,1,0),IF(IFERROR(INDEX(Cadastro!$F$5:$F$148,$AB399),"")&lt;=IFERROR(INDEX(Parâmetros!$B$39:$B$48,MATCH($E399,Parâmetros!$A$39:$A$48,0)),99),IFERROR(INDEX(Cadastro!$F$5:$F$148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$148,$AB399),"")="",0,IF(IFERROR(INDEX(Cadastro!$F$5:$F$148,$AB399),"")&gt;IFERROR(INDEX(Parâmetros!$B$39:$B$48,MATCH($E399,Parâmetros!$A$39:$A$48,0)),99),IFERROR(INDEX(Cadastro!$F$5:$F$148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registro"),IF(AND($AB399&lt;&gt;$AB398,IFERROR(INDEX(Cadastro!$F$5:$F$148,$AB399),"")=""),"Indeterminado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IFERROR(MATCH($A399&amp;"|"&amp;TEXT(_xlfn.MAXIFS(Cadastro!$E$5:$E$148,Cadastro!$A$5:$A$148,$A399,Cadastro!$E$5:$E$148,"&lt;="&amp;$F399),"yyyymmdd"),Cadastro!$I$5:$I$148,0),"")</f>
        <v>15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53512</v>
      </c>
      <c r="B400" s="17" t="s">
        <v>168</v>
      </c>
      <c r="C400" s="17" t="str">
        <f>IFERROR(INDEX(Cadastro!$C$5:$C$148,$AB400),"NÃO INFORMADO")</f>
        <v>AUT</v>
      </c>
      <c r="D400" s="17" t="str">
        <f>IFERROR(INDEX(Cadastro!$D$5:$D$148,$AB400),"")</f>
        <v>6x1</v>
      </c>
      <c r="E400" s="17" t="str">
        <f>IFERROR(INDEX(Cadastro!$G$5:$G$148,$AB400),"")</f>
        <v>6x1</v>
      </c>
      <c r="F400" s="29">
        <v>46266</v>
      </c>
      <c r="G400" s="32" t="str">
        <f t="shared" si="66"/>
        <v>ter</v>
      </c>
      <c r="H400" s="31">
        <f>IF($L400=0,"",_xlfn.MINIFS(Dados!$Q:$Q,Dados!$A:$A,$A400,Dados!$S:$S,$F400))</f>
        <v>433</v>
      </c>
      <c r="I400" s="31">
        <f>IF($H400="","",_xlfn.MAXIFS(Dados!$R:$R,Dados!$A:$A,$A400,Dados!$S:$S,$F400))</f>
        <v>1003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8.4600000000000009</v>
      </c>
      <c r="M400" s="30">
        <f>IFERROR(INDEX(Parâmetros!$E$6:$E$11,MATCH($K400,Parâmetros!$A$6:$A$11,0)),"")</f>
        <v>8.8000000000000007</v>
      </c>
      <c r="N400" s="33">
        <f t="shared" si="67"/>
        <v>0.96136363636363642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68"/>
        <v>Sim</v>
      </c>
      <c r="R400" s="32" t="str">
        <f t="shared" si="69"/>
        <v>Sim</v>
      </c>
      <c r="S400" s="30">
        <f t="shared" si="70"/>
        <v>0</v>
      </c>
      <c r="T400" s="32" t="str">
        <f>IF($Q400&lt;&gt;"Sim","",IF($N400&gt;Parâmetros!$E$15,"Sim","Não"))</f>
        <v>Não</v>
      </c>
      <c r="U400" s="17" t="str">
        <f t="shared" si="71"/>
        <v>Na meta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'[Apontamento_Mes_Setembro Atualizado.xlsx]Base Diária'!$V$221folga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$148,$AB400),"")="",IF($L400&gt;0,1,0),IF(IFERROR(INDEX(Cadastro!$F$5:$F$148,$AB400),"")&lt;=IFERROR(INDEX(Parâmetros!$B$39:$B$48,MATCH($E400,Parâmetros!$A$39:$A$48,0)),99),IFERROR(INDEX(Cadastro!$F$5:$F$148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$148,$AB400),"")="",0,IF(IFERROR(INDEX(Cadastro!$F$5:$F$148,$AB400),"")&gt;IFERROR(INDEX(Parâmetros!$B$39:$B$48,MATCH($E400,Parâmetros!$A$39:$A$48,0)),99),IFERROR(INDEX(Cadastro!$F$5:$F$148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registro"),IF(AND($AB400&lt;&gt;$AB399,IFERROR(INDEX(Cadastro!$F$5:$F$148,$AB400),"")=""),"Indeterminado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IFERROR(MATCH($A400&amp;"|"&amp;TEXT(_xlfn.MAXIFS(Cadastro!$E$5:$E$148,Cadastro!$A$5:$A$148,$A400,Cadastro!$E$5:$E$148,"&lt;="&amp;$F400),"yyyymmdd"),Cadastro!$I$5:$I$148,0),"")</f>
        <v>15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53512</v>
      </c>
      <c r="B401" s="17" t="s">
        <v>168</v>
      </c>
      <c r="C401" s="17" t="str">
        <f>IFERROR(INDEX(Cadastro!$C$5:$C$148,$AB401),"NÃO INFORMADO")</f>
        <v>AUT</v>
      </c>
      <c r="D401" s="17" t="str">
        <f>IFERROR(INDEX(Cadastro!$D$5:$D$148,$AB401),"")</f>
        <v>6x1</v>
      </c>
      <c r="E401" s="17" t="str">
        <f>IFERROR(INDEX(Cadastro!$G$5:$G$148,$AB401),"")</f>
        <v>6x1</v>
      </c>
      <c r="F401" s="29">
        <v>46267</v>
      </c>
      <c r="G401" s="32" t="str">
        <f t="shared" si="66"/>
        <v>qua</v>
      </c>
      <c r="H401" s="31">
        <f>IF($L401=0,"",_xlfn.MINIFS(Dados!$Q:$Q,Dados!$A:$A,$A401,Dados!$S:$S,$F401))</f>
        <v>433</v>
      </c>
      <c r="I401" s="31">
        <f>IF($H401="","",_xlfn.MAXIFS(Dados!$R:$R,Dados!$A:$A,$A401,Dados!$S:$S,$F401))</f>
        <v>1006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8.48</v>
      </c>
      <c r="M401" s="30">
        <f>IFERROR(INDEX(Parâmetros!$E$6:$E$11,MATCH($K401,Parâmetros!$A$6:$A$11,0)),"")</f>
        <v>8.8000000000000007</v>
      </c>
      <c r="N401" s="33">
        <f t="shared" si="67"/>
        <v>0.96363636363636362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68"/>
        <v>Sim</v>
      </c>
      <c r="R401" s="32" t="str">
        <f t="shared" si="69"/>
        <v>Sim</v>
      </c>
      <c r="S401" s="30">
        <f t="shared" si="70"/>
        <v>0</v>
      </c>
      <c r="T401" s="32" t="str">
        <f>IF($Q401&lt;&gt;"Sim","",IF($N401&gt;Parâmetros!$E$15,"Sim","Não"))</f>
        <v>Não</v>
      </c>
      <c r="U401" s="17" t="str">
        <f t="shared" si="71"/>
        <v>Na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'[Apontamento_Mes_Setembro Atualizado.xlsx]Base Diária'!$V$221folga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Jornada fixa do 6x1</v>
      </c>
      <c r="W401" s="34" t="str">
        <f>IF(OR(OR($D401="6x1",$D401="FF 6x1"),$D401="5x2"),"",IF($AB401&lt;&gt;$AB400,IF(IFERROR(INDEX(Cadastro!$F$5:$F$148,$AB401),"")="",IF($L401&gt;0,1,0),IF(IFERROR(INDEX(Cadastro!$F$5:$F$148,$AB401),"")&lt;=IFERROR(INDEX(Parâmetros!$B$39:$B$48,MATCH($E401,Parâmetros!$A$39:$A$48,0)),99),IFERROR(INDEX(Cadastro!$F$5:$F$148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$148,$AB401),"")="",0,IF(IFERROR(INDEX(Cadastro!$F$5:$F$148,$AB401),"")&gt;IFERROR(INDEX(Parâmetros!$B$39:$B$48,MATCH($E401,Parâmetros!$A$39:$A$48,0)),99),IFERROR(INDEX(Cadastro!$F$5:$F$148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registro"),IF(AND($AB401&lt;&gt;$AB400,IFERROR(INDEX(Cadastro!$F$5:$F$148,$AB401),"")=""),"Indeterminado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IFERROR(MATCH($A401&amp;"|"&amp;TEXT(_xlfn.MAXIFS(Cadastro!$E$5:$E$148,Cadastro!$A$5:$A$148,$A401,Cadastro!$E$5:$E$148,"&lt;="&amp;$F401),"yyyymmdd"),Cadastro!$I$5:$I$148,0),"")</f>
        <v>15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53512</v>
      </c>
      <c r="B402" s="17" t="s">
        <v>168</v>
      </c>
      <c r="C402" s="17" t="str">
        <f>IFERROR(INDEX(Cadastro!$C$5:$C$148,$AB402),"NÃO INFORMADO")</f>
        <v>AUT</v>
      </c>
      <c r="D402" s="17" t="str">
        <f>IFERROR(INDEX(Cadastro!$D$5:$D$148,$AB402),"")</f>
        <v>6x1</v>
      </c>
      <c r="E402" s="17" t="str">
        <f>IFERROR(INDEX(Cadastro!$G$5:$G$148,$AB402),"")</f>
        <v>6x1</v>
      </c>
      <c r="F402" s="29">
        <v>46268</v>
      </c>
      <c r="G402" s="32" t="str">
        <f t="shared" si="66"/>
        <v>qui</v>
      </c>
      <c r="H402" s="31">
        <f>IF($L402=0,"",_xlfn.MINIFS(Dados!$Q:$Q,Dados!$A:$A,$A402,Dados!$S:$S,$F402))</f>
        <v>432</v>
      </c>
      <c r="I402" s="31">
        <f>IF($H402="","",_xlfn.MAXIFS(Dados!$R:$R,Dados!$A:$A,$A402,Dados!$S:$S,$F402))</f>
        <v>1002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8.4499999999999993</v>
      </c>
      <c r="M402" s="30">
        <f>IFERROR(INDEX(Parâmetros!$E$6:$E$11,MATCH($K402,Parâmetros!$A$6:$A$11,0)),"")</f>
        <v>8.8000000000000007</v>
      </c>
      <c r="N402" s="33">
        <f t="shared" si="67"/>
        <v>0.9602272727272726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68"/>
        <v>Sim</v>
      </c>
      <c r="R402" s="32" t="str">
        <f t="shared" si="69"/>
        <v>Sim</v>
      </c>
      <c r="S402" s="30">
        <f t="shared" si="70"/>
        <v>0</v>
      </c>
      <c r="T402" s="32" t="str">
        <f>IF($Q402&lt;&gt;"Sim","",IF($N402&gt;Parâmetros!$E$15,"Sim","Não"))</f>
        <v>Não</v>
      </c>
      <c r="U402" s="17" t="str">
        <f t="shared" si="71"/>
        <v>Na meta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'[Apontamento_Mes_Setembro Atualizado.xlsx]Base Diária'!$V$221folga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fixa do 6x1</v>
      </c>
      <c r="W402" s="34" t="str">
        <f>IF(OR(OR($D402="6x1",$D402="FF 6x1"),$D402="5x2"),"",IF($AB402&lt;&gt;$AB401,IF(IFERROR(INDEX(Cadastro!$F$5:$F$148,$AB402),"")="",IF($L402&gt;0,1,0),IF(IFERROR(INDEX(Cadastro!$F$5:$F$148,$AB402),"")&lt;=IFERROR(INDEX(Parâmetros!$B$39:$B$48,MATCH($E402,Parâmetros!$A$39:$A$48,0)),99),IFERROR(INDEX(Cadastro!$F$5:$F$148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$148,$AB402),"")="",0,IF(IFERROR(INDEX(Cadastro!$F$5:$F$148,$AB402),"")&gt;IFERROR(INDEX(Parâmetros!$B$39:$B$48,MATCH($E402,Parâmetros!$A$39:$A$48,0)),99),IFERROR(INDEX(Cadastro!$F$5:$F$148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registro"),IF(AND($AB402&lt;&gt;$AB401,IFERROR(INDEX(Cadastro!$F$5:$F$148,$AB402),"")=""),"Indeterminado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IFERROR(MATCH($A402&amp;"|"&amp;TEXT(_xlfn.MAXIFS(Cadastro!$E$5:$E$148,Cadastro!$A$5:$A$148,$A402,Cadastro!$E$5:$E$148,"&lt;="&amp;$F402),"yyyymmdd"),Cadastro!$I$5:$I$148,0),"")</f>
        <v>15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53512</v>
      </c>
      <c r="B403" s="17" t="s">
        <v>168</v>
      </c>
      <c r="C403" s="17" t="str">
        <f>IFERROR(INDEX(Cadastro!$C$5:$C$148,$AB403),"NÃO INFORMADO")</f>
        <v>AUT</v>
      </c>
      <c r="D403" s="17" t="str">
        <f>IFERROR(INDEX(Cadastro!$D$5:$D$148,$AB403),"")</f>
        <v>6x1</v>
      </c>
      <c r="E403" s="17" t="str">
        <f>IFERROR(INDEX(Cadastro!$G$5:$G$148,$AB403),"")</f>
        <v>6x1</v>
      </c>
      <c r="F403" s="29">
        <v>46269</v>
      </c>
      <c r="G403" s="32" t="str">
        <f t="shared" si="66"/>
        <v>sex</v>
      </c>
      <c r="H403" s="31">
        <f>IF($L403=0,"",_xlfn.MINIFS(Dados!$Q:$Q,Dados!$A:$A,$A403,Dados!$S:$S,$F403))</f>
        <v>421</v>
      </c>
      <c r="I403" s="31">
        <f>IF($H403="","",_xlfn.MAXIFS(Dados!$R:$R,Dados!$A:$A,$A403,Dados!$S:$S,$F403))</f>
        <v>1005</v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8.5500000000000007</v>
      </c>
      <c r="M403" s="30">
        <f>IFERROR(INDEX(Parâmetros!$E$6:$E$11,MATCH($K403,Parâmetros!$A$6:$A$11,0)),"")</f>
        <v>8.8000000000000007</v>
      </c>
      <c r="N403" s="33">
        <f t="shared" si="67"/>
        <v>0.97159090909090906</v>
      </c>
      <c r="O403" s="33">
        <f>Parâmetros!$E$13</f>
        <v>0.8</v>
      </c>
      <c r="P403" s="32" t="str">
        <f>IF(OR($M403="",$F403&gt;Parâmetros!$E$14),"Não","Sim")</f>
        <v>Sim</v>
      </c>
      <c r="Q403" s="32" t="str">
        <f t="shared" si="68"/>
        <v>Sim</v>
      </c>
      <c r="R403" s="32" t="str">
        <f t="shared" si="69"/>
        <v>Sim</v>
      </c>
      <c r="S403" s="30">
        <f t="shared" si="70"/>
        <v>0</v>
      </c>
      <c r="T403" s="32" t="str">
        <f>IF($Q403&lt;&gt;"Sim","",IF($N403&gt;Parâmetros!$E$15,"Sim","Não"))</f>
        <v>Não</v>
      </c>
      <c r="U403" s="17" t="str">
        <f t="shared" si="71"/>
        <v>Na meta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'[Apontamento_Mes_Setembro Atualizado.xlsx]Base Diária'!$V$221folga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Jornada fixa do 6x1</v>
      </c>
      <c r="W403" s="34" t="str">
        <f>IF(OR(OR($D403="6x1",$D403="FF 6x1"),$D403="5x2"),"",IF($AB403&lt;&gt;$AB402,IF(IFERROR(INDEX(Cadastro!$F$5:$F$148,$AB403),"")="",IF($L403&gt;0,1,0),IF(IFERROR(INDEX(Cadastro!$F$5:$F$148,$AB403),"")&lt;=IFERROR(INDEX(Parâmetros!$B$39:$B$48,MATCH($E403,Parâmetros!$A$39:$A$48,0)),99),IFERROR(INDEX(Cadastro!$F$5:$F$148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$148,$AB403),"")="",0,IF(IFERROR(INDEX(Cadastro!$F$5:$F$148,$AB403),"")&gt;IFERROR(INDEX(Parâmetros!$B$39:$B$48,MATCH($E403,Parâmetros!$A$39:$A$48,0)),99),IFERROR(INDEX(Cadastro!$F$5:$F$148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registro"),IF(AND($AB403&lt;&gt;$AB402,IFERROR(INDEX(Cadastro!$F$5:$F$148,$AB403),"")=""),"Indeterminado (início da série)",IF($X403&gt;0,"Folga","Falta de registro"))))))))</f>
        <v>Trabalhado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IFERROR(MATCH($A403&amp;"|"&amp;TEXT(_xlfn.MAXIFS(Cadastro!$E$5:$E$148,Cadastro!$A$5:$A$148,$A403,Cadastro!$E$5:$E$148,"&lt;="&amp;$F403),"yyyymmdd"),Cadastro!$I$5:$I$148,0),"")</f>
        <v>15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53512</v>
      </c>
      <c r="B404" s="17" t="s">
        <v>168</v>
      </c>
      <c r="C404" s="17" t="str">
        <f>IFERROR(INDEX(Cadastro!$C$5:$C$148,$AB404),"NÃO INFORMADO")</f>
        <v>AUT</v>
      </c>
      <c r="D404" s="17" t="str">
        <f>IFERROR(INDEX(Cadastro!$D$5:$D$148,$AB404),"")</f>
        <v>6x1</v>
      </c>
      <c r="E404" s="17" t="str">
        <f>IFERROR(INDEX(Cadastro!$G$5:$G$148,$AB404),"")</f>
        <v>6x1</v>
      </c>
      <c r="F404" s="29">
        <v>46270</v>
      </c>
      <c r="G404" s="32" t="str">
        <f t="shared" si="66"/>
        <v>sáb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/>
      </c>
      <c r="L404" s="30">
        <f>SUMIFS(Dados!$E:$E,Dados!$A:$A,$A404,Dados!$S:$S,$F404)</f>
        <v>0</v>
      </c>
      <c r="M404" s="30" t="str">
        <f>IFERROR(INDEX(Parâmetros!$E$6:$E$11,MATCH($K404,Parâmetros!$A$6:$A$11,0)),"")</f>
        <v/>
      </c>
      <c r="N404" s="33" t="str">
        <f t="shared" si="67"/>
        <v/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68"/>
        <v/>
      </c>
      <c r="R404" s="32" t="str">
        <f t="shared" si="69"/>
        <v/>
      </c>
      <c r="S404" s="30" t="str">
        <f t="shared" si="70"/>
        <v/>
      </c>
      <c r="T404" s="32" t="str">
        <f>IF($Q404&lt;&gt;"Sim","",IF($N404&gt;Parâmetros!$E$15,"Sim","Não"))</f>
        <v/>
      </c>
      <c r="U404" s="17" t="str">
        <f t="shared" si="71"/>
        <v>Folga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'[Apontamento_Mes_Setembro Atualizado.xlsx]Base Diária'!$V$221folga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Folga de fim de semana · sem apontamento no sábado nem no domingo</v>
      </c>
      <c r="W404" s="34" t="str">
        <f>IF(OR(OR($D404="6x1",$D404="FF 6x1"),$D404="5x2"),"",IF($AB404&lt;&gt;$AB403,IF(IFERROR(INDEX(Cadastro!$F$5:$F$148,$AB404),"")="",IF($L404&gt;0,1,0),IF(IFERROR(INDEX(Cadastro!$F$5:$F$148,$AB404),"")&lt;=IFERROR(INDEX(Parâmetros!$B$39:$B$48,MATCH($E404,Parâmetros!$A$39:$A$48,0)),99),IFERROR(INDEX(Cadastro!$F$5:$F$148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$148,$AB404),"")="",0,IF(IFERROR(INDEX(Cadastro!$F$5:$F$148,$AB404),"")&gt;IFERROR(INDEX(Parâmetros!$B$39:$B$48,MATCH($E404,Parâmetros!$A$39:$A$48,0)),99),IFERROR(INDEX(Cadastro!$F$5:$F$148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registro"),IF(AND($AB404&lt;&gt;$AB403,IFERROR(INDEX(Cadastro!$F$5:$F$148,$AB404),"")=""),"Indeterminado (início da série)",IF($X404&gt;0,"Folga","Falta de registro"))))))))</f>
        <v>Folga</v>
      </c>
      <c r="Z404" s="34">
        <f>IF(OR($L404&gt;0,$F404&gt;Parâmetros!$E$14),0,IF($A404&lt;&gt;$A403,1,N($Z403)+1))</f>
        <v>1</v>
      </c>
      <c r="AA404" s="34">
        <f>IF(OR($L404&gt;0,$F404&gt;Parâmetros!$E$14),0,IF(OR($A404&lt;&gt;$A405,$F405&gt;Parâmetros!$E$14),1,N($AA405)+1))</f>
        <v>2</v>
      </c>
      <c r="AB404" s="31">
        <f>IFERROR(MATCH($A404&amp;"|"&amp;TEXT(_xlfn.MAXIFS(Cadastro!$E$5:$E$148,Cadastro!$A$5:$A$148,$A404,Cadastro!$E$5:$E$148,"&lt;="&amp;$F404),"yyyymmdd"),Cadastro!$I$5:$I$148,0),"")</f>
        <v>15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>
        <v>53512</v>
      </c>
      <c r="B405" s="17" t="s">
        <v>168</v>
      </c>
      <c r="C405" s="17" t="str">
        <f>IFERROR(INDEX(Cadastro!$C$5:$C$148,$AB405),"NÃO INFORMADO")</f>
        <v>AUT</v>
      </c>
      <c r="D405" s="17" t="str">
        <f>IFERROR(INDEX(Cadastro!$D$5:$D$148,$AB405),"")</f>
        <v>6x1</v>
      </c>
      <c r="E405" s="17" t="str">
        <f>IFERROR(INDEX(Cadastro!$G$5:$G$148,$AB405),"")</f>
        <v>6x1</v>
      </c>
      <c r="F405" s="29">
        <v>46271</v>
      </c>
      <c r="G405" s="32" t="str">
        <f t="shared" si="66"/>
        <v>dom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/>
      </c>
      <c r="L405" s="30">
        <f>SUMIFS(Dados!$E:$E,Dados!$A:$A,$A405,Dados!$S:$S,$F405)</f>
        <v>0</v>
      </c>
      <c r="M405" s="30" t="str">
        <f>IFERROR(INDEX(Parâmetros!$E$6:$E$11,MATCH($K405,Parâmetros!$A$6:$A$11,0)),"")</f>
        <v/>
      </c>
      <c r="N405" s="33" t="str">
        <f t="shared" si="67"/>
        <v/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68"/>
        <v/>
      </c>
      <c r="R405" s="32" t="str">
        <f t="shared" si="69"/>
        <v/>
      </c>
      <c r="S405" s="30" t="str">
        <f t="shared" si="70"/>
        <v/>
      </c>
      <c r="T405" s="32" t="str">
        <f>IF($Q405&lt;&gt;"Sim","",IF($N405&gt;Parâmetros!$E$15,"Sim","Não"))</f>
        <v/>
      </c>
      <c r="U405" s="17" t="str">
        <f t="shared" si="71"/>
        <v>Folga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'[Apontamento_Mes_Setembro Atualizado.xlsx]Base Diária'!$V$221folga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Folga de fim de semana · sem apontamento no sábado nem no domingo</v>
      </c>
      <c r="W405" s="34" t="str">
        <f>IF(OR(OR($D405="6x1",$D405="FF 6x1"),$D405="5x2"),"",IF($AB405&lt;&gt;$AB404,IF(IFERROR(INDEX(Cadastro!$F$5:$F$148,$AB405),"")="",IF($L405&gt;0,1,0),IF(IFERROR(INDEX(Cadastro!$F$5:$F$148,$AB405),"")&lt;=IFERROR(INDEX(Parâmetros!$B$39:$B$48,MATCH($E405,Parâmetros!$A$39:$A$48,0)),99),IFERROR(INDEX(Cadastro!$F$5:$F$148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$148,$AB405),"")="",0,IF(IFERROR(INDEX(Cadastro!$F$5:$F$148,$AB405),"")&gt;IFERROR(INDEX(Parâmetros!$B$39:$B$48,MATCH($E405,Parâmetros!$A$39:$A$48,0)),99),IFERROR(INDEX(Cadastro!$F$5:$F$148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registro"),IF(AND($AB405&lt;&gt;$AB404,IFERROR(INDEX(Cadastro!$F$5:$F$148,$AB405),"")=""),"Indeterminado (início da série)",IF($X405&gt;0,"Folga","Falta de registro"))))))))</f>
        <v>Folga</v>
      </c>
      <c r="Z405" s="34">
        <f>IF(OR($L405&gt;0,$F405&gt;Parâmetros!$E$14),0,IF($A405&lt;&gt;$A404,1,N($Z404)+1))</f>
        <v>2</v>
      </c>
      <c r="AA405" s="34">
        <f>IF(OR($L405&gt;0,$F405&gt;Parâmetros!$E$14),0,IF(OR($A405&lt;&gt;$A406,$F406&gt;Parâmetros!$E$14),1,N($AA406)+1))</f>
        <v>1</v>
      </c>
      <c r="AB405" s="31">
        <f>IFERROR(MATCH($A405&amp;"|"&amp;TEXT(_xlfn.MAXIFS(Cadastro!$E$5:$E$148,Cadastro!$A$5:$A$148,$A405,Cadastro!$E$5:$E$148,"&lt;="&amp;$F405),"yyyymmdd"),Cadastro!$I$5:$I$148,0),"")</f>
        <v>15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hidden="1" customHeight="1" x14ac:dyDescent="0.25">
      <c r="A406" s="31">
        <v>53512</v>
      </c>
      <c r="B406" s="17" t="s">
        <v>168</v>
      </c>
      <c r="C406" s="17" t="str">
        <f>IFERROR(INDEX(Cadastro!$C$5:$C$148,$AB406),"NÃO INFORMADO")</f>
        <v>AUT</v>
      </c>
      <c r="D406" s="17" t="str">
        <f>IFERROR(INDEX(Cadastro!$D$5:$D$148,$AB406),"")</f>
        <v>6x1</v>
      </c>
      <c r="E406" s="17" t="str">
        <f>IFERROR(INDEX(Cadastro!$G$5:$G$148,$AB406),"")</f>
        <v>6x1</v>
      </c>
      <c r="F406" s="29">
        <v>46272</v>
      </c>
      <c r="G406" s="32" t="str">
        <f t="shared" si="66"/>
        <v>seg</v>
      </c>
      <c r="H406" s="31">
        <f>IF($L406=0,"",_xlfn.MINIFS(Dados!$Q:$Q,Dados!$A:$A,$A406,Dados!$S:$S,$F406))</f>
        <v>423</v>
      </c>
      <c r="I406" s="31">
        <f>IF($H406="","",_xlfn.MAXIFS(Dados!$R:$R,Dados!$A:$A,$A406,Dados!$S:$S,$F406))</f>
        <v>934</v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>6x1</v>
      </c>
      <c r="L406" s="30">
        <f>SUMIFS(Dados!$E:$E,Dados!$A:$A,$A406,Dados!$S:$S,$F406)</f>
        <v>7.37</v>
      </c>
      <c r="M406" s="30">
        <f>IFERROR(INDEX(Parâmetros!$E$6:$E$11,MATCH($K406,Parâmetros!$A$6:$A$11,0)),"")</f>
        <v>8.8000000000000007</v>
      </c>
      <c r="N406" s="33">
        <f t="shared" si="67"/>
        <v>0.83749999999999991</v>
      </c>
      <c r="O406" s="33">
        <f>Parâmetros!$E$13</f>
        <v>0.8</v>
      </c>
      <c r="P406" s="32" t="str">
        <f>IF(OR($M406="",$F406&gt;Parâmetros!$E$14),"Não","Sim")</f>
        <v>Sim</v>
      </c>
      <c r="Q406" s="32" t="str">
        <f t="shared" si="68"/>
        <v>Sim</v>
      </c>
      <c r="R406" s="32" t="str">
        <f t="shared" si="69"/>
        <v>Sim</v>
      </c>
      <c r="S406" s="30">
        <f t="shared" si="70"/>
        <v>0</v>
      </c>
      <c r="T406" s="32" t="str">
        <f>IF($Q406&lt;&gt;"Sim","",IF($N406&gt;Parâmetros!$E$15,"Sim","Não"))</f>
        <v>Não</v>
      </c>
      <c r="U406" s="17" t="str">
        <f t="shared" si="71"/>
        <v>Na meta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'[Apontamento_Mes_Setembro Atualizado.xlsx]Base Diária'!$V$221folga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Jornada fixa do 6x1</v>
      </c>
      <c r="W406" s="34" t="str">
        <f>IF(OR(OR($D406="6x1",$D406="FF 6x1"),$D406="5x2"),"",IF($AB406&lt;&gt;$AB405,IF(IFERROR(INDEX(Cadastro!$F$5:$F$148,$AB406),"")="",IF($L406&gt;0,1,0),IF(IFERROR(INDEX(Cadastro!$F$5:$F$148,$AB406),"")&lt;=IFERROR(INDEX(Parâmetros!$B$39:$B$48,MATCH($E406,Parâmetros!$A$39:$A$48,0)),99),IFERROR(INDEX(Cadastro!$F$5:$F$148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$148,$AB406),"")="",0,IF(IFERROR(INDEX(Cadastro!$F$5:$F$148,$AB406),"")&gt;IFERROR(INDEX(Parâmetros!$B$39:$B$48,MATCH($E406,Parâmetros!$A$39:$A$48,0)),99),IFERROR(INDEX(Cadastro!$F$5:$F$148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registro"),IF(AND($AB406&lt;&gt;$AB405,IFERROR(INDEX(Cadastro!$F$5:$F$148,$AB406),"")=""),"Indeterminado (início da série)",IF($X406&gt;0,"Folga","Falta de registro"))))))))</f>
        <v>Trabalhado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IFERROR(MATCH($A406&amp;"|"&amp;TEXT(_xlfn.MAXIFS(Cadastro!$E$5:$E$148,Cadastro!$A$5:$A$148,$A406,Cadastro!$E$5:$E$148,"&lt;="&amp;$F406),"yyyymmdd"),Cadastro!$I$5:$I$148,0),"")</f>
        <v>15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hidden="1" customHeight="1" x14ac:dyDescent="0.25">
      <c r="A407" s="31">
        <v>53512</v>
      </c>
      <c r="B407" s="17" t="s">
        <v>168</v>
      </c>
      <c r="C407" s="17" t="str">
        <f>IFERROR(INDEX(Cadastro!$C$5:$C$148,$AB407),"NÃO INFORMADO")</f>
        <v>AUT</v>
      </c>
      <c r="D407" s="17" t="str">
        <f>IFERROR(INDEX(Cadastro!$D$5:$D$148,$AB407),"")</f>
        <v>6x1</v>
      </c>
      <c r="E407" s="17" t="str">
        <f>IFERROR(INDEX(Cadastro!$G$5:$G$148,$AB407),"")</f>
        <v>6x1</v>
      </c>
      <c r="F407" s="29">
        <v>46273</v>
      </c>
      <c r="G407" s="32" t="str">
        <f t="shared" si="66"/>
        <v>ter</v>
      </c>
      <c r="H407" s="31">
        <f>IF($L407=0,"",_xlfn.MINIFS(Dados!$Q:$Q,Dados!$A:$A,$A407,Dados!$S:$S,$F407))</f>
        <v>430</v>
      </c>
      <c r="I407" s="31">
        <f>IF($H407="","",_xlfn.MAXIFS(Dados!$R:$R,Dados!$A:$A,$A407,Dados!$S:$S,$F407))</f>
        <v>1007</v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>6x1</v>
      </c>
      <c r="L407" s="30">
        <f>SUMIFS(Dados!$E:$E,Dados!$A:$A,$A407,Dados!$S:$S,$F407)</f>
        <v>8.4699999999999989</v>
      </c>
      <c r="M407" s="30">
        <f>IFERROR(INDEX(Parâmetros!$E$6:$E$11,MATCH($K407,Parâmetros!$A$6:$A$11,0)),"")</f>
        <v>8.8000000000000007</v>
      </c>
      <c r="N407" s="33">
        <f t="shared" si="67"/>
        <v>0.9624999999999998</v>
      </c>
      <c r="O407" s="33">
        <f>Parâmetros!$E$13</f>
        <v>0.8</v>
      </c>
      <c r="P407" s="32" t="str">
        <f>IF(OR($M407="",$F407&gt;Parâmetros!$E$14),"Não","Sim")</f>
        <v>Sim</v>
      </c>
      <c r="Q407" s="32" t="str">
        <f t="shared" si="68"/>
        <v>Sim</v>
      </c>
      <c r="R407" s="32" t="str">
        <f t="shared" si="69"/>
        <v>Sim</v>
      </c>
      <c r="S407" s="30">
        <f t="shared" si="70"/>
        <v>0</v>
      </c>
      <c r="T407" s="32" t="str">
        <f>IF($Q407&lt;&gt;"Sim","",IF($N407&gt;Parâmetros!$E$15,"Sim","Não"))</f>
        <v>Não</v>
      </c>
      <c r="U407" s="17" t="str">
        <f t="shared" si="71"/>
        <v>Na meta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'[Apontamento_Mes_Setembro Atualizado.xlsx]Base Diária'!$V$221folga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Jornada fixa do 6x1</v>
      </c>
      <c r="W407" s="34" t="str">
        <f>IF(OR(OR($D407="6x1",$D407="FF 6x1"),$D407="5x2"),"",IF($AB407&lt;&gt;$AB406,IF(IFERROR(INDEX(Cadastro!$F$5:$F$148,$AB407),"")="",IF($L407&gt;0,1,0),IF(IFERROR(INDEX(Cadastro!$F$5:$F$148,$AB407),"")&lt;=IFERROR(INDEX(Parâmetros!$B$39:$B$48,MATCH($E407,Parâmetros!$A$39:$A$48,0)),99),IFERROR(INDEX(Cadastro!$F$5:$F$148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$148,$AB407),"")="",0,IF(IFERROR(INDEX(Cadastro!$F$5:$F$148,$AB407),"")&gt;IFERROR(INDEX(Parâmetros!$B$39:$B$48,MATCH($E407,Parâmetros!$A$39:$A$48,0)),99),IFERROR(INDEX(Cadastro!$F$5:$F$148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registro"),IF(AND($AB407&lt;&gt;$AB406,IFERROR(INDEX(Cadastro!$F$5:$F$148,$AB407),"")=""),"Indeterminado (início da série)",IF($X407&gt;0,"Folga","Falta de registro"))))))))</f>
        <v>Trabalhado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IFERROR(MATCH($A407&amp;"|"&amp;TEXT(_xlfn.MAXIFS(Cadastro!$E$5:$E$148,Cadastro!$A$5:$A$148,$A407,Cadastro!$E$5:$E$148,"&lt;="&amp;$F407),"yyyymmdd"),Cadastro!$I$5:$I$148,0),"")</f>
        <v>15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53512</v>
      </c>
      <c r="B408" s="17" t="s">
        <v>168</v>
      </c>
      <c r="C408" s="17" t="str">
        <f>IFERROR(INDEX(Cadastro!$C$5:$C$148,$AB408),"NÃO INFORMADO")</f>
        <v>AUT</v>
      </c>
      <c r="D408" s="17" t="str">
        <f>IFERROR(INDEX(Cadastro!$D$5:$D$148,$AB408),"")</f>
        <v>6x1</v>
      </c>
      <c r="E408" s="17" t="str">
        <f>IFERROR(INDEX(Cadastro!$G$5:$G$148,$AB408),"")</f>
        <v>6x1</v>
      </c>
      <c r="F408" s="29">
        <v>46274</v>
      </c>
      <c r="G408" s="32" t="str">
        <f t="shared" si="66"/>
        <v>qua</v>
      </c>
      <c r="H408" s="31">
        <f>IF($L408=0,"",_xlfn.MINIFS(Dados!$Q:$Q,Dados!$A:$A,$A408,Dados!$S:$S,$F408))</f>
        <v>426</v>
      </c>
      <c r="I408" s="31">
        <f>IF($H408="","",_xlfn.MAXIFS(Dados!$R:$R,Dados!$A:$A,$A408,Dados!$S:$S,$F408))</f>
        <v>1007</v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8.61</v>
      </c>
      <c r="M408" s="30">
        <f>IFERROR(INDEX(Parâmetros!$E$6:$E$11,MATCH($K408,Parâmetros!$A$6:$A$11,0)),"")</f>
        <v>8.8000000000000007</v>
      </c>
      <c r="N408" s="33">
        <f t="shared" si="67"/>
        <v>0.97840909090909078</v>
      </c>
      <c r="O408" s="33">
        <f>Parâmetros!$E$13</f>
        <v>0.8</v>
      </c>
      <c r="P408" s="32" t="str">
        <f>IF(OR($M408="",$F408&gt;Parâmetros!$E$14),"Não","Sim")</f>
        <v>Sim</v>
      </c>
      <c r="Q408" s="32" t="str">
        <f t="shared" si="68"/>
        <v>Sim</v>
      </c>
      <c r="R408" s="32" t="str">
        <f t="shared" si="69"/>
        <v>Sim</v>
      </c>
      <c r="S408" s="30">
        <f t="shared" si="70"/>
        <v>0</v>
      </c>
      <c r="T408" s="32" t="str">
        <f>IF($Q408&lt;&gt;"Sim","",IF($N408&gt;Parâmetros!$E$15,"Sim","Não"))</f>
        <v>Não</v>
      </c>
      <c r="U408" s="17" t="str">
        <f t="shared" si="71"/>
        <v>Na meta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'[Apontamento_Mes_Setembro Atualizado.xlsx]Base Diária'!$V$221folga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Jornada fixa do 6x1</v>
      </c>
      <c r="W408" s="34" t="str">
        <f>IF(OR(OR($D408="6x1",$D408="FF 6x1"),$D408="5x2"),"",IF($AB408&lt;&gt;$AB407,IF(IFERROR(INDEX(Cadastro!$F$5:$F$148,$AB408),"")="",IF($L408&gt;0,1,0),IF(IFERROR(INDEX(Cadastro!$F$5:$F$148,$AB408),"")&lt;=IFERROR(INDEX(Parâmetros!$B$39:$B$48,MATCH($E408,Parâmetros!$A$39:$A$48,0)),99),IFERROR(INDEX(Cadastro!$F$5:$F$148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$148,$AB408),"")="",0,IF(IFERROR(INDEX(Cadastro!$F$5:$F$148,$AB408),"")&gt;IFERROR(INDEX(Parâmetros!$B$39:$B$48,MATCH($E408,Parâmetros!$A$39:$A$48,0)),99),IFERROR(INDEX(Cadastro!$F$5:$F$148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registro"),IF(AND($AB408&lt;&gt;$AB407,IFERROR(INDEX(Cadastro!$F$5:$F$148,$AB408),"")=""),"Indeterminado (início da série)",IF($X408&gt;0,"Folga","Falta de registro"))))))))</f>
        <v>Trabalhado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IFERROR(MATCH($A408&amp;"|"&amp;TEXT(_xlfn.MAXIFS(Cadastro!$E$5:$E$148,Cadastro!$A$5:$A$148,$A408,Cadastro!$E$5:$E$148,"&lt;="&amp;$F408),"yyyymmdd"),Cadastro!$I$5:$I$148,0),"")</f>
        <v>15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53512</v>
      </c>
      <c r="B409" s="17" t="s">
        <v>168</v>
      </c>
      <c r="C409" s="17" t="str">
        <f>IFERROR(INDEX(Cadastro!$C$5:$C$148,$AB409),"NÃO INFORMADO")</f>
        <v>AUT</v>
      </c>
      <c r="D409" s="17" t="str">
        <f>IFERROR(INDEX(Cadastro!$D$5:$D$148,$AB409),"")</f>
        <v>6x1</v>
      </c>
      <c r="E409" s="17" t="str">
        <f>IFERROR(INDEX(Cadastro!$G$5:$G$148,$AB409),"")</f>
        <v>6x1</v>
      </c>
      <c r="F409" s="29">
        <v>46275</v>
      </c>
      <c r="G409" s="32" t="str">
        <f t="shared" si="66"/>
        <v>qui</v>
      </c>
      <c r="H409" s="31">
        <f>IF($L409=0,"",_xlfn.MINIFS(Dados!$Q:$Q,Dados!$A:$A,$A409,Dados!$S:$S,$F409))</f>
        <v>421</v>
      </c>
      <c r="I409" s="31">
        <f>IF($H409="","",_xlfn.MAXIFS(Dados!$R:$R,Dados!$A:$A,$A409,Dados!$S:$S,$F409))</f>
        <v>1004</v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8.629999999999999</v>
      </c>
      <c r="M409" s="30">
        <f>IFERROR(INDEX(Parâmetros!$E$6:$E$11,MATCH($K409,Parâmetros!$A$6:$A$11,0)),"")</f>
        <v>8.8000000000000007</v>
      </c>
      <c r="N409" s="33">
        <f t="shared" si="67"/>
        <v>0.98068181818181799</v>
      </c>
      <c r="O409" s="33">
        <f>Parâmetros!$E$13</f>
        <v>0.8</v>
      </c>
      <c r="P409" s="32" t="str">
        <f>IF(OR($M409="",$F409&gt;Parâmetros!$E$14),"Não","Sim")</f>
        <v>Sim</v>
      </c>
      <c r="Q409" s="32" t="str">
        <f t="shared" si="68"/>
        <v>Sim</v>
      </c>
      <c r="R409" s="32" t="str">
        <f t="shared" si="69"/>
        <v>Sim</v>
      </c>
      <c r="S409" s="30">
        <f t="shared" si="70"/>
        <v>0</v>
      </c>
      <c r="T409" s="32" t="str">
        <f>IF($Q409&lt;&gt;"Sim","",IF($N409&gt;Parâmetros!$E$15,"Sim","Não"))</f>
        <v>Não</v>
      </c>
      <c r="U409" s="17" t="str">
        <f t="shared" si="71"/>
        <v>Na meta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'[Apontamento_Mes_Setembro Atualizado.xlsx]Base Diária'!$V$221folga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Jornada fixa do 6x1</v>
      </c>
      <c r="W409" s="34" t="str">
        <f>IF(OR(OR($D409="6x1",$D409="FF 6x1"),$D409="5x2"),"",IF($AB409&lt;&gt;$AB408,IF(IFERROR(INDEX(Cadastro!$F$5:$F$148,$AB409),"")="",IF($L409&gt;0,1,0),IF(IFERROR(INDEX(Cadastro!$F$5:$F$148,$AB409),"")&lt;=IFERROR(INDEX(Parâmetros!$B$39:$B$48,MATCH($E409,Parâmetros!$A$39:$A$48,0)),99),IFERROR(INDEX(Cadastro!$F$5:$F$148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$148,$AB409),"")="",0,IF(IFERROR(INDEX(Cadastro!$F$5:$F$148,$AB409),"")&gt;IFERROR(INDEX(Parâmetros!$B$39:$B$48,MATCH($E409,Parâmetros!$A$39:$A$48,0)),99),IFERROR(INDEX(Cadastro!$F$5:$F$148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registro"),IF(AND($AB409&lt;&gt;$AB408,IFERROR(INDEX(Cadastro!$F$5:$F$148,$AB409),"")=""),"Indeterminado (início da série)",IF($X409&gt;0,"Folga","Falta de registro"))))))))</f>
        <v>Trabalhado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IFERROR(MATCH($A409&amp;"|"&amp;TEXT(_xlfn.MAXIFS(Cadastro!$E$5:$E$148,Cadastro!$A$5:$A$148,$A409,Cadastro!$E$5:$E$148,"&lt;="&amp;$F409),"yyyymmdd"),Cadastro!$I$5:$I$148,0),"")</f>
        <v>15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53512</v>
      </c>
      <c r="B410" s="17" t="s">
        <v>168</v>
      </c>
      <c r="C410" s="17" t="str">
        <f>IFERROR(INDEX(Cadastro!$C$5:$C$148,$AB410),"NÃO INFORMADO")</f>
        <v>AUT</v>
      </c>
      <c r="D410" s="17" t="str">
        <f>IFERROR(INDEX(Cadastro!$D$5:$D$148,$AB410),"")</f>
        <v>6x1</v>
      </c>
      <c r="E410" s="17" t="str">
        <f>IFERROR(INDEX(Cadastro!$G$5:$G$148,$AB410),"")</f>
        <v>6x1</v>
      </c>
      <c r="F410" s="29">
        <v>46276</v>
      </c>
      <c r="G410" s="32" t="str">
        <f t="shared" si="66"/>
        <v>sex</v>
      </c>
      <c r="H410" s="31">
        <f>IF($L410=0,"",_xlfn.MINIFS(Dados!$Q:$Q,Dados!$A:$A,$A410,Dados!$S:$S,$F410))</f>
        <v>426</v>
      </c>
      <c r="I410" s="31">
        <f>IF($H410="","",_xlfn.MAXIFS(Dados!$R:$R,Dados!$A:$A,$A410,Dados!$S:$S,$F410))</f>
        <v>1002</v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8.5500000000000007</v>
      </c>
      <c r="M410" s="30">
        <f>IFERROR(INDEX(Parâmetros!$E$6:$E$11,MATCH($K410,Parâmetros!$A$6:$A$11,0)),"")</f>
        <v>8.8000000000000007</v>
      </c>
      <c r="N410" s="33">
        <f t="shared" si="67"/>
        <v>0.97159090909090906</v>
      </c>
      <c r="O410" s="33">
        <f>Parâmetros!$E$13</f>
        <v>0.8</v>
      </c>
      <c r="P410" s="32" t="str">
        <f>IF(OR($M410="",$F410&gt;Parâmetros!$E$14),"Não","Sim")</f>
        <v>Sim</v>
      </c>
      <c r="Q410" s="32" t="str">
        <f t="shared" si="68"/>
        <v>Sim</v>
      </c>
      <c r="R410" s="32" t="str">
        <f t="shared" si="69"/>
        <v>Sim</v>
      </c>
      <c r="S410" s="30">
        <f t="shared" si="70"/>
        <v>0</v>
      </c>
      <c r="T410" s="32" t="str">
        <f>IF($Q410&lt;&gt;"Sim","",IF($N410&gt;Parâmetros!$E$15,"Sim","Não"))</f>
        <v>Não</v>
      </c>
      <c r="U410" s="17" t="str">
        <f t="shared" si="71"/>
        <v>Na meta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'[Apontamento_Mes_Setembro Atualizado.xlsx]Base Diária'!$V$221folga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Jornada fixa do 6x1</v>
      </c>
      <c r="W410" s="34" t="str">
        <f>IF(OR(OR($D410="6x1",$D410="FF 6x1"),$D410="5x2"),"",IF($AB410&lt;&gt;$AB409,IF(IFERROR(INDEX(Cadastro!$F$5:$F$148,$AB410),"")="",IF($L410&gt;0,1,0),IF(IFERROR(INDEX(Cadastro!$F$5:$F$148,$AB410),"")&lt;=IFERROR(INDEX(Parâmetros!$B$39:$B$48,MATCH($E410,Parâmetros!$A$39:$A$48,0)),99),IFERROR(INDEX(Cadastro!$F$5:$F$148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$148,$AB410),"")="",0,IF(IFERROR(INDEX(Cadastro!$F$5:$F$148,$AB410),"")&gt;IFERROR(INDEX(Parâmetros!$B$39:$B$48,MATCH($E410,Parâmetros!$A$39:$A$48,0)),99),IFERROR(INDEX(Cadastro!$F$5:$F$148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registro"),IF(AND($AB410&lt;&gt;$AB409,IFERROR(INDEX(Cadastro!$F$5:$F$148,$AB410),"")=""),"Indeterminado (início da série)",IF($X410&gt;0,"Folga","Falta de registro"))))))))</f>
        <v>Trabalhado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IFERROR(MATCH($A410&amp;"|"&amp;TEXT(_xlfn.MAXIFS(Cadastro!$E$5:$E$148,Cadastro!$A$5:$A$148,$A410,Cadastro!$E$5:$E$148,"&lt;="&amp;$F410),"yyyymmdd"),Cadastro!$I$5:$I$148,0),"")</f>
        <v>15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53512</v>
      </c>
      <c r="B411" s="17" t="s">
        <v>168</v>
      </c>
      <c r="C411" s="17" t="str">
        <f>IFERROR(INDEX(Cadastro!$C$5:$C$148,$AB411),"NÃO INFORMADO")</f>
        <v>AUT</v>
      </c>
      <c r="D411" s="17" t="str">
        <f>IFERROR(INDEX(Cadastro!$D$5:$D$148,$AB411),"")</f>
        <v>6x1</v>
      </c>
      <c r="E411" s="17" t="str">
        <f>IFERROR(INDEX(Cadastro!$G$5:$G$148,$AB411),"")</f>
        <v>6x1</v>
      </c>
      <c r="F411" s="29">
        <v>46277</v>
      </c>
      <c r="G411" s="32" t="str">
        <f t="shared" si="66"/>
        <v>sáb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67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68"/>
        <v/>
      </c>
      <c r="R411" s="32" t="str">
        <f t="shared" si="69"/>
        <v/>
      </c>
      <c r="S411" s="30" t="str">
        <f t="shared" si="70"/>
        <v/>
      </c>
      <c r="T411" s="32" t="str">
        <f>IF($Q411&lt;&gt;"Sim","",IF($N411&gt;Parâmetros!$E$15,"Sim","Não"))</f>
        <v/>
      </c>
      <c r="U411" s="17" t="str">
        <f t="shared" si="71"/>
        <v>Folga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'[Apontamento_Mes_Setembro Atualizado.xlsx]Base Diária'!$V$221folga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Folga de fim de semana · sem apontamento no sábado nem no domingo</v>
      </c>
      <c r="W411" s="34" t="str">
        <f>IF(OR(OR($D411="6x1",$D411="FF 6x1"),$D411="5x2"),"",IF($AB411&lt;&gt;$AB410,IF(IFERROR(INDEX(Cadastro!$F$5:$F$148,$AB411),"")="",IF($L411&gt;0,1,0),IF(IFERROR(INDEX(Cadastro!$F$5:$F$148,$AB411),"")&lt;=IFERROR(INDEX(Parâmetros!$B$39:$B$48,MATCH($E411,Parâmetros!$A$39:$A$48,0)),99),IFERROR(INDEX(Cadastro!$F$5:$F$148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$148,$AB411),"")="",0,IF(IFERROR(INDEX(Cadastro!$F$5:$F$148,$AB411),"")&gt;IFERROR(INDEX(Parâmetros!$B$39:$B$48,MATCH($E411,Parâmetros!$A$39:$A$48,0)),99),IFERROR(INDEX(Cadastro!$F$5:$F$148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registro"),IF(AND($AB411&lt;&gt;$AB410,IFERROR(INDEX(Cadastro!$F$5:$F$148,$AB411),"")=""),"Indeterminado (início da série)",IF($X411&gt;0,"Folga","Falta de registro"))))))))</f>
        <v>Folga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IFERROR(MATCH($A411&amp;"|"&amp;TEXT(_xlfn.MAXIFS(Cadastro!$E$5:$E$148,Cadastro!$A$5:$A$148,$A411,Cadastro!$E$5:$E$148,"&lt;="&amp;$F411),"yyyymmdd"),Cadastro!$I$5:$I$148,0),"")</f>
        <v>15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53512</v>
      </c>
      <c r="B412" s="17" t="s">
        <v>168</v>
      </c>
      <c r="C412" s="17" t="str">
        <f>IFERROR(INDEX(Cadastro!$C$5:$C$148,$AB412),"NÃO INFORMADO")</f>
        <v>AUT</v>
      </c>
      <c r="D412" s="17" t="str">
        <f>IFERROR(INDEX(Cadastro!$D$5:$D$148,$AB412),"")</f>
        <v>6x1</v>
      </c>
      <c r="E412" s="17" t="str">
        <f>IFERROR(INDEX(Cadastro!$G$5:$G$148,$AB412),"")</f>
        <v>6x1</v>
      </c>
      <c r="F412" s="29">
        <v>46278</v>
      </c>
      <c r="G412" s="32" t="str">
        <f t="shared" si="66"/>
        <v>dom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67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68"/>
        <v/>
      </c>
      <c r="R412" s="32" t="str">
        <f t="shared" si="69"/>
        <v/>
      </c>
      <c r="S412" s="30" t="str">
        <f t="shared" si="70"/>
        <v/>
      </c>
      <c r="T412" s="32" t="str">
        <f>IF($Q412&lt;&gt;"Sim","",IF($N412&gt;Parâmetros!$E$15,"Sim","Não"))</f>
        <v/>
      </c>
      <c r="U412" s="17" t="str">
        <f t="shared" si="71"/>
        <v>Folga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'[Apontamento_Mes_Setembro Atualizado.xlsx]Base Diária'!$V$221folga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Folga de fim de semana · sem apontamento no sábado nem no domingo</v>
      </c>
      <c r="W412" s="34" t="str">
        <f>IF(OR(OR($D412="6x1",$D412="FF 6x1"),$D412="5x2"),"",IF($AB412&lt;&gt;$AB411,IF(IFERROR(INDEX(Cadastro!$F$5:$F$148,$AB412),"")="",IF($L412&gt;0,1,0),IF(IFERROR(INDEX(Cadastro!$F$5:$F$148,$AB412),"")&lt;=IFERROR(INDEX(Parâmetros!$B$39:$B$48,MATCH($E412,Parâmetros!$A$39:$A$48,0)),99),IFERROR(INDEX(Cadastro!$F$5:$F$148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$148,$AB412),"")="",0,IF(IFERROR(INDEX(Cadastro!$F$5:$F$148,$AB412),"")&gt;IFERROR(INDEX(Parâmetros!$B$39:$B$48,MATCH($E412,Parâmetros!$A$39:$A$48,0)),99),IFERROR(INDEX(Cadastro!$F$5:$F$148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registro"),IF(AND($AB412&lt;&gt;$AB411,IFERROR(INDEX(Cadastro!$F$5:$F$148,$AB412),"")=""),"Indeterminado (início da série)",IF($X412&gt;0,"Folga","Falta de registro"))))))))</f>
        <v>Folga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IFERROR(MATCH($A412&amp;"|"&amp;TEXT(_xlfn.MAXIFS(Cadastro!$E$5:$E$148,Cadastro!$A$5:$A$148,$A412,Cadastro!$E$5:$E$148,"&lt;="&amp;$F412),"yyyymmdd"),Cadastro!$I$5:$I$148,0),"")</f>
        <v>15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53512</v>
      </c>
      <c r="B413" s="17" t="s">
        <v>168</v>
      </c>
      <c r="C413" s="17" t="str">
        <f>IFERROR(INDEX(Cadastro!$C$5:$C$148,$AB413),"NÃO INFORMADO")</f>
        <v>AUT</v>
      </c>
      <c r="D413" s="17" t="str">
        <f>IFERROR(INDEX(Cadastro!$D$5:$D$148,$AB413),"")</f>
        <v>6x1</v>
      </c>
      <c r="E413" s="17" t="str">
        <f>IFERROR(INDEX(Cadastro!$G$5:$G$148,$AB413),"")</f>
        <v>6x1</v>
      </c>
      <c r="F413" s="29">
        <v>46279</v>
      </c>
      <c r="G413" s="32" t="str">
        <f t="shared" si="66"/>
        <v>seg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>6x1</v>
      </c>
      <c r="L413" s="30">
        <f>SUMIFS(Dados!$E:$E,Dados!$A:$A,$A413,Dados!$S:$S,$F413)</f>
        <v>0</v>
      </c>
      <c r="M413" s="30">
        <f>IFERROR(INDEX(Parâmetros!$E$6:$E$11,MATCH($K413,Parâmetros!$A$6:$A$11,0)),"")</f>
        <v>8.8000000000000007</v>
      </c>
      <c r="N413" s="33">
        <f t="shared" si="67"/>
        <v>0</v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68"/>
        <v/>
      </c>
      <c r="R413" s="32" t="str">
        <f t="shared" si="69"/>
        <v/>
      </c>
      <c r="S413" s="30" t="str">
        <f t="shared" si="70"/>
        <v/>
      </c>
      <c r="T413" s="32" t="str">
        <f>IF($Q413&lt;&gt;"Sim","",IF($N413&gt;Parâmetros!$E$15,"Sim","Não"))</f>
        <v/>
      </c>
      <c r="U413" s="17" t="str">
        <f t="shared" si="71"/>
        <v>Fora da apuração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'[Apontamento_Mes_Setembro Atualizado.xlsx]Base Diária'!$V$221folga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FALTA DE REGISTRO · dia útil da escala 6x1</v>
      </c>
      <c r="W413" s="34" t="str">
        <f>IF(OR(OR($D413="6x1",$D413="FF 6x1"),$D413="5x2"),"",IF($AB413&lt;&gt;$AB412,IF(IFERROR(INDEX(Cadastro!$F$5:$F$148,$AB413),"")="",IF($L413&gt;0,1,0),IF(IFERROR(INDEX(Cadastro!$F$5:$F$148,$AB413),"")&lt;=IFERROR(INDEX(Parâmetros!$B$39:$B$48,MATCH($E413,Parâmetros!$A$39:$A$48,0)),99),IFERROR(INDEX(Cadastro!$F$5:$F$148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$148,$AB413),"")="",0,IF(IFERROR(INDEX(Cadastro!$F$5:$F$148,$AB413),"")&gt;IFERROR(INDEX(Parâmetros!$B$39:$B$48,MATCH($E413,Parâmetros!$A$39:$A$48,0)),99),IFERROR(INDEX(Cadastro!$F$5:$F$148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registro"),IF(AND($AB413&lt;&gt;$AB412,IFERROR(INDEX(Cadastro!$F$5:$F$148,$AB413),"")=""),"Indeterminado (início da série)",IF($X413&gt;0,"Folga","Falta de registro"))))))))</f>
        <v>Falta de registro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IFERROR(MATCH($A413&amp;"|"&amp;TEXT(_xlfn.MAXIFS(Cadastro!$E$5:$E$148,Cadastro!$A$5:$A$148,$A413,Cadastro!$E$5:$E$148,"&lt;="&amp;$F413),"yyyymmdd"),Cadastro!$I$5:$I$148,0),"")</f>
        <v>15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53512</v>
      </c>
      <c r="B414" s="17" t="s">
        <v>168</v>
      </c>
      <c r="C414" s="17" t="str">
        <f>IFERROR(INDEX(Cadastro!$C$5:$C$148,$AB414),"NÃO INFORMADO")</f>
        <v>AUT</v>
      </c>
      <c r="D414" s="17" t="str">
        <f>IFERROR(INDEX(Cadastro!$D$5:$D$148,$AB414),"")</f>
        <v>6x1</v>
      </c>
      <c r="E414" s="17" t="str">
        <f>IFERROR(INDEX(Cadastro!$G$5:$G$148,$AB414),"")</f>
        <v>6x1</v>
      </c>
      <c r="F414" s="29">
        <v>46280</v>
      </c>
      <c r="G414" s="32" t="str">
        <f t="shared" si="66"/>
        <v>ter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>6x1</v>
      </c>
      <c r="L414" s="30">
        <f>SUMIFS(Dados!$E:$E,Dados!$A:$A,$A414,Dados!$S:$S,$F414)</f>
        <v>0</v>
      </c>
      <c r="M414" s="30">
        <f>IFERROR(INDEX(Parâmetros!$E$6:$E$11,MATCH($K414,Parâmetros!$A$6:$A$11,0)),"")</f>
        <v>8.8000000000000007</v>
      </c>
      <c r="N414" s="33">
        <f t="shared" si="67"/>
        <v>0</v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68"/>
        <v/>
      </c>
      <c r="R414" s="32" t="str">
        <f t="shared" si="69"/>
        <v/>
      </c>
      <c r="S414" s="30" t="str">
        <f t="shared" si="70"/>
        <v/>
      </c>
      <c r="T414" s="32" t="str">
        <f>IF($Q414&lt;&gt;"Sim","",IF($N414&gt;Parâmetros!$E$15,"Sim","Não"))</f>
        <v/>
      </c>
      <c r="U414" s="17" t="str">
        <f t="shared" si="71"/>
        <v>Fora da apuração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'[Apontamento_Mes_Setembro Atualizado.xlsx]Base Diária'!$V$221folga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FALTA DE REGISTRO · dia útil da escala 6x1</v>
      </c>
      <c r="W414" s="34" t="str">
        <f>IF(OR(OR($D414="6x1",$D414="FF 6x1"),$D414="5x2"),"",IF($AB414&lt;&gt;$AB413,IF(IFERROR(INDEX(Cadastro!$F$5:$F$148,$AB414),"")="",IF($L414&gt;0,1,0),IF(IFERROR(INDEX(Cadastro!$F$5:$F$148,$AB414),"")&lt;=IFERROR(INDEX(Parâmetros!$B$39:$B$48,MATCH($E414,Parâmetros!$A$39:$A$48,0)),99),IFERROR(INDEX(Cadastro!$F$5:$F$148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$148,$AB414),"")="",0,IF(IFERROR(INDEX(Cadastro!$F$5:$F$148,$AB414),"")&gt;IFERROR(INDEX(Parâmetros!$B$39:$B$48,MATCH($E414,Parâmetros!$A$39:$A$48,0)),99),IFERROR(INDEX(Cadastro!$F$5:$F$148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registro"),IF(AND($AB414&lt;&gt;$AB413,IFERROR(INDEX(Cadastro!$F$5:$F$148,$AB414),"")=""),"Indeterminado (início da série)",IF($X414&gt;0,"Folga","Falta de registro"))))))))</f>
        <v>Falta de registro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IFERROR(MATCH($A414&amp;"|"&amp;TEXT(_xlfn.MAXIFS(Cadastro!$E$5:$E$148,Cadastro!$A$5:$A$148,$A414,Cadastro!$E$5:$E$148,"&lt;="&amp;$F414),"yyyymmdd"),Cadastro!$I$5:$I$148,0),"")</f>
        <v>15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53512</v>
      </c>
      <c r="B415" s="17" t="s">
        <v>168</v>
      </c>
      <c r="C415" s="17" t="str">
        <f>IFERROR(INDEX(Cadastro!$C$5:$C$148,$AB415),"NÃO INFORMADO")</f>
        <v>AUT</v>
      </c>
      <c r="D415" s="17" t="str">
        <f>IFERROR(INDEX(Cadastro!$D$5:$D$148,$AB415),"")</f>
        <v>6x1</v>
      </c>
      <c r="E415" s="17" t="str">
        <f>IFERROR(INDEX(Cadastro!$G$5:$G$148,$AB415),"")</f>
        <v>6x1</v>
      </c>
      <c r="F415" s="29">
        <v>46281</v>
      </c>
      <c r="G415" s="32" t="str">
        <f t="shared" si="66"/>
        <v>qua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6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68"/>
        <v/>
      </c>
      <c r="R415" s="32" t="str">
        <f t="shared" si="69"/>
        <v/>
      </c>
      <c r="S415" s="30" t="str">
        <f t="shared" si="70"/>
        <v/>
      </c>
      <c r="T415" s="32" t="str">
        <f>IF($Q415&lt;&gt;"Sim","",IF($N415&gt;Parâmetros!$E$15,"Sim","Não"))</f>
        <v/>
      </c>
      <c r="U415" s="17" t="str">
        <f t="shared" si="7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'[Apontamento_Mes_Setembro Atualizado.xlsx]Base Diária'!$V$221folga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$148,$AB415),"")="",IF($L415&gt;0,1,0),IF(IFERROR(INDEX(Cadastro!$F$5:$F$148,$AB415),"")&lt;=IFERROR(INDEX(Parâmetros!$B$39:$B$48,MATCH($E415,Parâmetros!$A$39:$A$48,0)),99),IFERROR(INDEX(Cadastro!$F$5:$F$148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$148,$AB415),"")="",0,IF(IFERROR(INDEX(Cadastro!$F$5:$F$148,$AB415),"")&gt;IFERROR(INDEX(Parâmetros!$B$39:$B$48,MATCH($E415,Parâmetros!$A$39:$A$48,0)),99),IFERROR(INDEX(Cadastro!$F$5:$F$148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registro"),IF(AND($AB415&lt;&gt;$AB414,IFERROR(INDEX(Cadastro!$F$5:$F$148,$AB415),"")=""),"Indeterminado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IFERROR(MATCH($A415&amp;"|"&amp;TEXT(_xlfn.MAXIFS(Cadastro!$E$5:$E$148,Cadastro!$A$5:$A$148,$A415,Cadastro!$E$5:$E$148,"&lt;="&amp;$F415),"yyyymmdd"),Cadastro!$I$5:$I$148,0),"")</f>
        <v>15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53512</v>
      </c>
      <c r="B416" s="17" t="s">
        <v>168</v>
      </c>
      <c r="C416" s="17" t="str">
        <f>IFERROR(INDEX(Cadastro!$C$5:$C$148,$AB416),"NÃO INFORMADO")</f>
        <v>AUT</v>
      </c>
      <c r="D416" s="17" t="str">
        <f>IFERROR(INDEX(Cadastro!$D$5:$D$148,$AB416),"")</f>
        <v>6x1</v>
      </c>
      <c r="E416" s="17" t="str">
        <f>IFERROR(INDEX(Cadastro!$G$5:$G$148,$AB416),"")</f>
        <v>6x1</v>
      </c>
      <c r="F416" s="29">
        <v>46282</v>
      </c>
      <c r="G416" s="32" t="str">
        <f t="shared" si="66"/>
        <v>qui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6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68"/>
        <v/>
      </c>
      <c r="R416" s="32" t="str">
        <f t="shared" si="69"/>
        <v/>
      </c>
      <c r="S416" s="30" t="str">
        <f t="shared" si="70"/>
        <v/>
      </c>
      <c r="T416" s="32" t="str">
        <f>IF($Q416&lt;&gt;"Sim","",IF($N416&gt;Parâmetros!$E$15,"Sim","Não"))</f>
        <v/>
      </c>
      <c r="U416" s="17" t="str">
        <f t="shared" si="7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'[Apontamento_Mes_Setembro Atualizado.xlsx]Base Diária'!$V$221folga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$148,$AB416),"")="",IF($L416&gt;0,1,0),IF(IFERROR(INDEX(Cadastro!$F$5:$F$148,$AB416),"")&lt;=IFERROR(INDEX(Parâmetros!$B$39:$B$48,MATCH($E416,Parâmetros!$A$39:$A$48,0)),99),IFERROR(INDEX(Cadastro!$F$5:$F$148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$148,$AB416),"")="",0,IF(IFERROR(INDEX(Cadastro!$F$5:$F$148,$AB416),"")&gt;IFERROR(INDEX(Parâmetros!$B$39:$B$48,MATCH($E416,Parâmetros!$A$39:$A$48,0)),99),IFERROR(INDEX(Cadastro!$F$5:$F$148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registro"),IF(AND($AB416&lt;&gt;$AB415,IFERROR(INDEX(Cadastro!$F$5:$F$148,$AB416),"")=""),"Indeterminado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IFERROR(MATCH($A416&amp;"|"&amp;TEXT(_xlfn.MAXIFS(Cadastro!$E$5:$E$148,Cadastro!$A$5:$A$148,$A416,Cadastro!$E$5:$E$148,"&lt;="&amp;$F416),"yyyymmdd"),Cadastro!$I$5:$I$148,0),"")</f>
        <v>15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53512</v>
      </c>
      <c r="B417" s="17" t="s">
        <v>168</v>
      </c>
      <c r="C417" s="17" t="str">
        <f>IFERROR(INDEX(Cadastro!$C$5:$C$148,$AB417),"NÃO INFORMADO")</f>
        <v>AUT</v>
      </c>
      <c r="D417" s="17" t="str">
        <f>IFERROR(INDEX(Cadastro!$D$5:$D$148,$AB417),"")</f>
        <v>6x1</v>
      </c>
      <c r="E417" s="17" t="str">
        <f>IFERROR(INDEX(Cadastro!$G$5:$G$148,$AB417),"")</f>
        <v>6x1</v>
      </c>
      <c r="F417" s="29">
        <v>46283</v>
      </c>
      <c r="G417" s="32" t="str">
        <f t="shared" si="66"/>
        <v>sex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6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68"/>
        <v/>
      </c>
      <c r="R417" s="32" t="str">
        <f t="shared" si="69"/>
        <v/>
      </c>
      <c r="S417" s="30" t="str">
        <f t="shared" si="70"/>
        <v/>
      </c>
      <c r="T417" s="32" t="str">
        <f>IF($Q417&lt;&gt;"Sim","",IF($N417&gt;Parâmetros!$E$15,"Sim","Não"))</f>
        <v/>
      </c>
      <c r="U417" s="17" t="str">
        <f t="shared" si="7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'[Apontamento_Mes_Setembro Atualizado.xlsx]Base Diária'!$V$221folga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$148,$AB417),"")="",IF($L417&gt;0,1,0),IF(IFERROR(INDEX(Cadastro!$F$5:$F$148,$AB417),"")&lt;=IFERROR(INDEX(Parâmetros!$B$39:$B$48,MATCH($E417,Parâmetros!$A$39:$A$48,0)),99),IFERROR(INDEX(Cadastro!$F$5:$F$148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$148,$AB417),"")="",0,IF(IFERROR(INDEX(Cadastro!$F$5:$F$148,$AB417),"")&gt;IFERROR(INDEX(Parâmetros!$B$39:$B$48,MATCH($E417,Parâmetros!$A$39:$A$48,0)),99),IFERROR(INDEX(Cadastro!$F$5:$F$148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registro"),IF(AND($AB417&lt;&gt;$AB416,IFERROR(INDEX(Cadastro!$F$5:$F$148,$AB417),"")=""),"Indeterminado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IFERROR(MATCH($A417&amp;"|"&amp;TEXT(_xlfn.MAXIFS(Cadastro!$E$5:$E$148,Cadastro!$A$5:$A$148,$A417,Cadastro!$E$5:$E$148,"&lt;="&amp;$F417),"yyyymmdd"),Cadastro!$I$5:$I$148,0),"")</f>
        <v>15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53512</v>
      </c>
      <c r="B418" s="17" t="s">
        <v>168</v>
      </c>
      <c r="C418" s="17" t="str">
        <f>IFERROR(INDEX(Cadastro!$C$5:$C$148,$AB418),"NÃO INFORMADO")</f>
        <v>AUT</v>
      </c>
      <c r="D418" s="17" t="str">
        <f>IFERROR(INDEX(Cadastro!$D$5:$D$148,$AB418),"")</f>
        <v>6x1</v>
      </c>
      <c r="E418" s="17" t="str">
        <f>IFERROR(INDEX(Cadastro!$G$5:$G$148,$AB418),"")</f>
        <v>6x1</v>
      </c>
      <c r="F418" s="29">
        <v>46284</v>
      </c>
      <c r="G418" s="32" t="str">
        <f t="shared" si="66"/>
        <v>sáb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/>
      </c>
      <c r="L418" s="30">
        <f>SUMIFS(Dados!$E:$E,Dados!$A:$A,$A418,Dados!$S:$S,$F418)</f>
        <v>0</v>
      </c>
      <c r="M418" s="30" t="str">
        <f>IFERROR(INDEX(Parâmetros!$E$6:$E$11,MATCH($K418,Parâmetros!$A$6:$A$11,0)),"")</f>
        <v/>
      </c>
      <c r="N418" s="33" t="str">
        <f t="shared" si="67"/>
        <v/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68"/>
        <v/>
      </c>
      <c r="R418" s="32" t="str">
        <f t="shared" si="69"/>
        <v/>
      </c>
      <c r="S418" s="30" t="str">
        <f t="shared" si="70"/>
        <v/>
      </c>
      <c r="T418" s="32" t="str">
        <f>IF($Q418&lt;&gt;"Sim","",IF($N418&gt;Parâmetros!$E$15,"Sim","Não"))</f>
        <v/>
      </c>
      <c r="U418" s="17" t="str">
        <f t="shared" si="71"/>
        <v>Folga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'[Apontamento_Mes_Setembro Atualizado.xlsx]Base Diária'!$V$221folga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Folga de fim de semana · sem apontamento no sábado nem no domingo</v>
      </c>
      <c r="W418" s="34" t="str">
        <f>IF(OR(OR($D418="6x1",$D418="FF 6x1"),$D418="5x2"),"",IF($AB418&lt;&gt;$AB417,IF(IFERROR(INDEX(Cadastro!$F$5:$F$148,$AB418),"")="",IF($L418&gt;0,1,0),IF(IFERROR(INDEX(Cadastro!$F$5:$F$148,$AB418),"")&lt;=IFERROR(INDEX(Parâmetros!$B$39:$B$48,MATCH($E418,Parâmetros!$A$39:$A$48,0)),99),IFERROR(INDEX(Cadastro!$F$5:$F$148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$148,$AB418),"")="",0,IF(IFERROR(INDEX(Cadastro!$F$5:$F$148,$AB418),"")&gt;IFERROR(INDEX(Parâmetros!$B$39:$B$48,MATCH($E418,Parâmetros!$A$39:$A$48,0)),99),IFERROR(INDEX(Cadastro!$F$5:$F$148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registro"),IF(AND($AB418&lt;&gt;$AB417,IFERROR(INDEX(Cadastro!$F$5:$F$148,$AB418),"")=""),"Indeterminado (início da série)",IF($X418&gt;0,"Folga","Falta de registro"))))))))</f>
        <v>Folga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IFERROR(MATCH($A418&amp;"|"&amp;TEXT(_xlfn.MAXIFS(Cadastro!$E$5:$E$148,Cadastro!$A$5:$A$148,$A418,Cadastro!$E$5:$E$148,"&lt;="&amp;$F418),"yyyymmdd"),Cadastro!$I$5:$I$148,0),"")</f>
        <v>15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53512</v>
      </c>
      <c r="B419" s="17" t="s">
        <v>168</v>
      </c>
      <c r="C419" s="17" t="str">
        <f>IFERROR(INDEX(Cadastro!$C$5:$C$148,$AB419),"NÃO INFORMADO")</f>
        <v>AUT</v>
      </c>
      <c r="D419" s="17" t="str">
        <f>IFERROR(INDEX(Cadastro!$D$5:$D$148,$AB419),"")</f>
        <v>6x1</v>
      </c>
      <c r="E419" s="17" t="str">
        <f>IFERROR(INDEX(Cadastro!$G$5:$G$148,$AB419),"")</f>
        <v>6x1</v>
      </c>
      <c r="F419" s="29">
        <v>46285</v>
      </c>
      <c r="G419" s="32" t="str">
        <f t="shared" si="66"/>
        <v>dom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/>
      </c>
      <c r="L419" s="30">
        <f>SUMIFS(Dados!$E:$E,Dados!$A:$A,$A419,Dados!$S:$S,$F419)</f>
        <v>0</v>
      </c>
      <c r="M419" s="30" t="str">
        <f>IFERROR(INDEX(Parâmetros!$E$6:$E$11,MATCH($K419,Parâmetros!$A$6:$A$11,0)),"")</f>
        <v/>
      </c>
      <c r="N419" s="33" t="str">
        <f t="shared" si="67"/>
        <v/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68"/>
        <v/>
      </c>
      <c r="R419" s="32" t="str">
        <f t="shared" si="69"/>
        <v/>
      </c>
      <c r="S419" s="30" t="str">
        <f t="shared" si="70"/>
        <v/>
      </c>
      <c r="T419" s="32" t="str">
        <f>IF($Q419&lt;&gt;"Sim","",IF($N419&gt;Parâmetros!$E$15,"Sim","Não"))</f>
        <v/>
      </c>
      <c r="U419" s="17" t="str">
        <f t="shared" si="71"/>
        <v>Folga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'[Apontamento_Mes_Setembro Atualizado.xlsx]Base Diária'!$V$221folga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Folga de fim de semana · sem apontamento no sábado nem no domingo</v>
      </c>
      <c r="W419" s="34" t="str">
        <f>IF(OR(OR($D419="6x1",$D419="FF 6x1"),$D419="5x2"),"",IF($AB419&lt;&gt;$AB418,IF(IFERROR(INDEX(Cadastro!$F$5:$F$148,$AB419),"")="",IF($L419&gt;0,1,0),IF(IFERROR(INDEX(Cadastro!$F$5:$F$148,$AB419),"")&lt;=IFERROR(INDEX(Parâmetros!$B$39:$B$48,MATCH($E419,Parâmetros!$A$39:$A$48,0)),99),IFERROR(INDEX(Cadastro!$F$5:$F$148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$148,$AB419),"")="",0,IF(IFERROR(INDEX(Cadastro!$F$5:$F$148,$AB419),"")&gt;IFERROR(INDEX(Parâmetros!$B$39:$B$48,MATCH($E419,Parâmetros!$A$39:$A$48,0)),99),IFERROR(INDEX(Cadastro!$F$5:$F$148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registro"),IF(AND($AB419&lt;&gt;$AB418,IFERROR(INDEX(Cadastro!$F$5:$F$148,$AB419),"")=""),"Indeterminado (início da série)",IF($X419&gt;0,"Folga","Falta de registro"))))))))</f>
        <v>Folga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IFERROR(MATCH($A419&amp;"|"&amp;TEXT(_xlfn.MAXIFS(Cadastro!$E$5:$E$148,Cadastro!$A$5:$A$148,$A419,Cadastro!$E$5:$E$148,"&lt;="&amp;$F419),"yyyymmdd"),Cadastro!$I$5:$I$148,0),"")</f>
        <v>15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53512</v>
      </c>
      <c r="B420" s="17" t="s">
        <v>168</v>
      </c>
      <c r="C420" s="17" t="str">
        <f>IFERROR(INDEX(Cadastro!$C$5:$C$148,$AB420),"NÃO INFORMADO")</f>
        <v>AUT</v>
      </c>
      <c r="D420" s="17" t="str">
        <f>IFERROR(INDEX(Cadastro!$D$5:$D$148,$AB420),"")</f>
        <v>6x1</v>
      </c>
      <c r="E420" s="17" t="str">
        <f>IFERROR(INDEX(Cadastro!$G$5:$G$148,$AB420),"")</f>
        <v>6x1</v>
      </c>
      <c r="F420" s="29">
        <v>46286</v>
      </c>
      <c r="G420" s="32" t="str">
        <f t="shared" si="66"/>
        <v>seg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6x1</v>
      </c>
      <c r="L420" s="30">
        <f>SUMIFS(Dados!$E:$E,Dados!$A:$A,$A420,Dados!$S:$S,$F420)</f>
        <v>0</v>
      </c>
      <c r="M420" s="30">
        <f>IFERROR(INDEX(Parâmetros!$E$6:$E$11,MATCH($K420,Parâmetros!$A$6:$A$11,0)),"")</f>
        <v>8.8000000000000007</v>
      </c>
      <c r="N420" s="33">
        <f t="shared" si="67"/>
        <v>0</v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68"/>
        <v/>
      </c>
      <c r="R420" s="32" t="str">
        <f t="shared" si="69"/>
        <v/>
      </c>
      <c r="S420" s="30" t="str">
        <f t="shared" si="70"/>
        <v/>
      </c>
      <c r="T420" s="32" t="str">
        <f>IF($Q420&lt;&gt;"Sim","",IF($N420&gt;Parâmetros!$E$15,"Sim","Não"))</f>
        <v/>
      </c>
      <c r="U420" s="17" t="str">
        <f t="shared" si="71"/>
        <v>Fora da apuração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'[Apontamento_Mes_Setembro Atualizado.xlsx]Base Diária'!$V$221folga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útil da escala 6x1</v>
      </c>
      <c r="W420" s="34" t="str">
        <f>IF(OR(OR($D420="6x1",$D420="FF 6x1"),$D420="5x2"),"",IF($AB420&lt;&gt;$AB419,IF(IFERROR(INDEX(Cadastro!$F$5:$F$148,$AB420),"")="",IF($L420&gt;0,1,0),IF(IFERROR(INDEX(Cadastro!$F$5:$F$148,$AB420),"")&lt;=IFERROR(INDEX(Parâmetros!$B$39:$B$48,MATCH($E420,Parâmetros!$A$39:$A$48,0)),99),IFERROR(INDEX(Cadastro!$F$5:$F$148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$148,$AB420),"")="",0,IF(IFERROR(INDEX(Cadastro!$F$5:$F$148,$AB420),"")&gt;IFERROR(INDEX(Parâmetros!$B$39:$B$48,MATCH($E420,Parâmetros!$A$39:$A$48,0)),99),IFERROR(INDEX(Cadastro!$F$5:$F$148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registro"),IF(AND($AB420&lt;&gt;$AB419,IFERROR(INDEX(Cadastro!$F$5:$F$148,$AB420),"")=""),"Indeterminado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IFERROR(MATCH($A420&amp;"|"&amp;TEXT(_xlfn.MAXIFS(Cadastro!$E$5:$E$148,Cadastro!$A$5:$A$148,$A420,Cadastro!$E$5:$E$148,"&lt;="&amp;$F420),"yyyymmdd"),Cadastro!$I$5:$I$148,0),"")</f>
        <v>15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53512</v>
      </c>
      <c r="B421" s="17" t="s">
        <v>168</v>
      </c>
      <c r="C421" s="17" t="str">
        <f>IFERROR(INDEX(Cadastro!$C$5:$C$148,$AB421),"NÃO INFORMADO")</f>
        <v>AUT</v>
      </c>
      <c r="D421" s="17" t="str">
        <f>IFERROR(INDEX(Cadastro!$D$5:$D$148,$AB421),"")</f>
        <v>6x1</v>
      </c>
      <c r="E421" s="17" t="str">
        <f>IFERROR(INDEX(Cadastro!$G$5:$G$148,$AB421),"")</f>
        <v>6x1</v>
      </c>
      <c r="F421" s="29">
        <v>46287</v>
      </c>
      <c r="G421" s="32" t="str">
        <f t="shared" si="66"/>
        <v>ter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>6x1</v>
      </c>
      <c r="L421" s="30">
        <f>SUMIFS(Dados!$E:$E,Dados!$A:$A,$A421,Dados!$S:$S,$F421)</f>
        <v>0</v>
      </c>
      <c r="M421" s="30">
        <f>IFERROR(INDEX(Parâmetros!$E$6:$E$11,MATCH($K421,Parâmetros!$A$6:$A$11,0)),"")</f>
        <v>8.8000000000000007</v>
      </c>
      <c r="N421" s="33">
        <f t="shared" si="67"/>
        <v>0</v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68"/>
        <v/>
      </c>
      <c r="R421" s="32" t="str">
        <f t="shared" si="69"/>
        <v/>
      </c>
      <c r="S421" s="30" t="str">
        <f t="shared" si="70"/>
        <v/>
      </c>
      <c r="T421" s="32" t="str">
        <f>IF($Q421&lt;&gt;"Sim","",IF($N421&gt;Parâmetros!$E$15,"Sim","Não"))</f>
        <v/>
      </c>
      <c r="U421" s="17" t="str">
        <f t="shared" si="71"/>
        <v>Fora da apuração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'[Apontamento_Mes_Setembro Atualizado.xlsx]Base Diária'!$V$221folga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FALTA DE REGISTRO · dia útil da escala 6x1</v>
      </c>
      <c r="W421" s="34" t="str">
        <f>IF(OR(OR($D421="6x1",$D421="FF 6x1"),$D421="5x2"),"",IF($AB421&lt;&gt;$AB420,IF(IFERROR(INDEX(Cadastro!$F$5:$F$148,$AB421),"")="",IF($L421&gt;0,1,0),IF(IFERROR(INDEX(Cadastro!$F$5:$F$148,$AB421),"")&lt;=IFERROR(INDEX(Parâmetros!$B$39:$B$48,MATCH($E421,Parâmetros!$A$39:$A$48,0)),99),IFERROR(INDEX(Cadastro!$F$5:$F$148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$148,$AB421),"")="",0,IF(IFERROR(INDEX(Cadastro!$F$5:$F$148,$AB421),"")&gt;IFERROR(INDEX(Parâmetros!$B$39:$B$48,MATCH($E421,Parâmetros!$A$39:$A$48,0)),99),IFERROR(INDEX(Cadastro!$F$5:$F$148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registro"),IF(AND($AB421&lt;&gt;$AB420,IFERROR(INDEX(Cadastro!$F$5:$F$148,$AB421),"")=""),"Indeterminado (início da série)",IF($X421&gt;0,"Folga","Falta de registro"))))))))</f>
        <v>Falta de registro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IFERROR(MATCH($A421&amp;"|"&amp;TEXT(_xlfn.MAXIFS(Cadastro!$E$5:$E$148,Cadastro!$A$5:$A$148,$A421,Cadastro!$E$5:$E$148,"&lt;="&amp;$F421),"yyyymmdd"),Cadastro!$I$5:$I$148,0),"")</f>
        <v>15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53512</v>
      </c>
      <c r="B422" s="17" t="s">
        <v>168</v>
      </c>
      <c r="C422" s="17" t="str">
        <f>IFERROR(INDEX(Cadastro!$C$5:$C$148,$AB422),"NÃO INFORMADO")</f>
        <v>AUT</v>
      </c>
      <c r="D422" s="17" t="str">
        <f>IFERROR(INDEX(Cadastro!$D$5:$D$148,$AB422),"")</f>
        <v>6x1</v>
      </c>
      <c r="E422" s="17" t="str">
        <f>IFERROR(INDEX(Cadastro!$G$5:$G$148,$AB422),"")</f>
        <v>6x1</v>
      </c>
      <c r="F422" s="29">
        <v>46288</v>
      </c>
      <c r="G422" s="32" t="str">
        <f t="shared" si="66"/>
        <v>qua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6x1</v>
      </c>
      <c r="L422" s="30">
        <f>SUMIFS(Dados!$E:$E,Dados!$A:$A,$A422,Dados!$S:$S,$F422)</f>
        <v>0</v>
      </c>
      <c r="M422" s="30">
        <f>IFERROR(INDEX(Parâmetros!$E$6:$E$11,MATCH($K422,Parâmetros!$A$6:$A$11,0)),"")</f>
        <v>8.8000000000000007</v>
      </c>
      <c r="N422" s="33">
        <f t="shared" si="67"/>
        <v>0</v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68"/>
        <v/>
      </c>
      <c r="R422" s="32" t="str">
        <f t="shared" si="69"/>
        <v/>
      </c>
      <c r="S422" s="30" t="str">
        <f t="shared" si="70"/>
        <v/>
      </c>
      <c r="T422" s="32" t="str">
        <f>IF($Q422&lt;&gt;"Sim","",IF($N422&gt;Parâmetros!$E$15,"Sim","Não"))</f>
        <v/>
      </c>
      <c r="U422" s="17" t="str">
        <f t="shared" si="71"/>
        <v>Fora da apuração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'[Apontamento_Mes_Setembro Atualizado.xlsx]Base Diária'!$V$221folga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FALTA DE REGISTRO · dia útil da escala 6x1</v>
      </c>
      <c r="W422" s="34" t="str">
        <f>IF(OR(OR($D422="6x1",$D422="FF 6x1"),$D422="5x2"),"",IF($AB422&lt;&gt;$AB421,IF(IFERROR(INDEX(Cadastro!$F$5:$F$148,$AB422),"")="",IF($L422&gt;0,1,0),IF(IFERROR(INDEX(Cadastro!$F$5:$F$148,$AB422),"")&lt;=IFERROR(INDEX(Parâmetros!$B$39:$B$48,MATCH($E422,Parâmetros!$A$39:$A$48,0)),99),IFERROR(INDEX(Cadastro!$F$5:$F$148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/>
      </c>
      <c r="X422" s="34" t="str">
        <f>IF(OR(OR($D422="6x1",$D422="FF 6x1"),$D422="5x2"),"",IF($AB422&lt;&gt;$AB421,IF(IFERROR(INDEX(Cadastro!$F$5:$F$148,$AB422),"")="",0,IF(IFERROR(INDEX(Cadastro!$F$5:$F$148,$AB422),"")&gt;IFERROR(INDEX(Parâmetros!$B$39:$B$48,MATCH($E422,Parâmetros!$A$39:$A$48,0)),99),IFERROR(INDEX(Cadastro!$F$5:$F$148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/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registro"),IF(AND($AB422&lt;&gt;$AB421,IFERROR(INDEX(Cadastro!$F$5:$F$148,$AB422),"")=""),"Indeterminado (início da série)",IF($X422&gt;0,"Folga","Falta de registro"))))))))</f>
        <v>Falta de registro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IFERROR(MATCH($A422&amp;"|"&amp;TEXT(_xlfn.MAXIFS(Cadastro!$E$5:$E$148,Cadastro!$A$5:$A$148,$A422,Cadastro!$E$5:$E$148,"&lt;="&amp;$F422),"yyyymmdd"),Cadastro!$I$5:$I$148,0),"")</f>
        <v>15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53512</v>
      </c>
      <c r="B423" s="17" t="s">
        <v>168</v>
      </c>
      <c r="C423" s="17" t="str">
        <f>IFERROR(INDEX(Cadastro!$C$5:$C$148,$AB423),"NÃO INFORMADO")</f>
        <v>AUT</v>
      </c>
      <c r="D423" s="17" t="str">
        <f>IFERROR(INDEX(Cadastro!$D$5:$D$148,$AB423),"")</f>
        <v>6x1</v>
      </c>
      <c r="E423" s="17" t="str">
        <f>IFERROR(INDEX(Cadastro!$G$5:$G$148,$AB423),"")</f>
        <v>6x1</v>
      </c>
      <c r="F423" s="29">
        <v>46289</v>
      </c>
      <c r="G423" s="32" t="str">
        <f t="shared" si="66"/>
        <v>qui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6x1</v>
      </c>
      <c r="L423" s="30">
        <f>SUMIFS(Dados!$E:$E,Dados!$A:$A,$A423,Dados!$S:$S,$F423)</f>
        <v>0</v>
      </c>
      <c r="M423" s="30">
        <f>IFERROR(INDEX(Parâmetros!$E$6:$E$11,MATCH($K423,Parâmetros!$A$6:$A$11,0)),"")</f>
        <v>8.8000000000000007</v>
      </c>
      <c r="N423" s="33">
        <f t="shared" si="67"/>
        <v>0</v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68"/>
        <v/>
      </c>
      <c r="R423" s="32" t="str">
        <f t="shared" si="69"/>
        <v/>
      </c>
      <c r="S423" s="30" t="str">
        <f t="shared" si="70"/>
        <v/>
      </c>
      <c r="T423" s="32" t="str">
        <f>IF($Q423&lt;&gt;"Sim","",IF($N423&gt;Parâmetros!$E$15,"Sim","Não"))</f>
        <v/>
      </c>
      <c r="U423" s="17" t="str">
        <f t="shared" si="71"/>
        <v>Fora da apuração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'[Apontamento_Mes_Setembro Atualizado.xlsx]Base Diária'!$V$221folga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FALTA DE REGISTRO · dia útil da escala 6x1</v>
      </c>
      <c r="W423" s="34" t="str">
        <f>IF(OR(OR($D423="6x1",$D423="FF 6x1"),$D423="5x2"),"",IF($AB423&lt;&gt;$AB422,IF(IFERROR(INDEX(Cadastro!$F$5:$F$148,$AB423),"")="",IF($L423&gt;0,1,0),IF(IFERROR(INDEX(Cadastro!$F$5:$F$148,$AB423),"")&lt;=IFERROR(INDEX(Parâmetros!$B$39:$B$48,MATCH($E423,Parâmetros!$A$39:$A$48,0)),99),IFERROR(INDEX(Cadastro!$F$5:$F$148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/>
      </c>
      <c r="X423" s="34" t="str">
        <f>IF(OR(OR($D423="6x1",$D423="FF 6x1"),$D423="5x2"),"",IF($AB423&lt;&gt;$AB422,IF(IFERROR(INDEX(Cadastro!$F$5:$F$148,$AB423),"")="",0,IF(IFERROR(INDEX(Cadastro!$F$5:$F$148,$AB423),"")&gt;IFERROR(INDEX(Parâmetros!$B$39:$B$48,MATCH($E423,Parâmetros!$A$39:$A$48,0)),99),IFERROR(INDEX(Cadastro!$F$5:$F$148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/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registro"),IF(AND($AB423&lt;&gt;$AB422,IFERROR(INDEX(Cadastro!$F$5:$F$148,$AB423),"")=""),"Indeterminado (início da série)",IF($X423&gt;0,"Folga","Falta de registro"))))))))</f>
        <v>Falta de registro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IFERROR(MATCH($A423&amp;"|"&amp;TEXT(_xlfn.MAXIFS(Cadastro!$E$5:$E$148,Cadastro!$A$5:$A$148,$A423,Cadastro!$E$5:$E$148,"&lt;="&amp;$F423),"yyyymmdd"),Cadastro!$I$5:$I$148,0),"")</f>
        <v>15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53512</v>
      </c>
      <c r="B424" s="17" t="s">
        <v>168</v>
      </c>
      <c r="C424" s="17" t="str">
        <f>IFERROR(INDEX(Cadastro!$C$5:$C$148,$AB424),"NÃO INFORMADO")</f>
        <v>AUT</v>
      </c>
      <c r="D424" s="17" t="str">
        <f>IFERROR(INDEX(Cadastro!$D$5:$D$148,$AB424),"")</f>
        <v>6x1</v>
      </c>
      <c r="E424" s="17" t="str">
        <f>IFERROR(INDEX(Cadastro!$G$5:$G$148,$AB424),"")</f>
        <v>6x1</v>
      </c>
      <c r="F424" s="29">
        <v>46290</v>
      </c>
      <c r="G424" s="32" t="str">
        <f t="shared" si="66"/>
        <v>sex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6x1</v>
      </c>
      <c r="L424" s="30">
        <f>SUMIFS(Dados!$E:$E,Dados!$A:$A,$A424,Dados!$S:$S,$F424)</f>
        <v>0</v>
      </c>
      <c r="M424" s="30">
        <f>IFERROR(INDEX(Parâmetros!$E$6:$E$11,MATCH($K424,Parâmetros!$A$6:$A$11,0)),"")</f>
        <v>8.8000000000000007</v>
      </c>
      <c r="N424" s="33">
        <f t="shared" si="67"/>
        <v>0</v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68"/>
        <v/>
      </c>
      <c r="R424" s="32" t="str">
        <f t="shared" si="69"/>
        <v/>
      </c>
      <c r="S424" s="30" t="str">
        <f t="shared" si="70"/>
        <v/>
      </c>
      <c r="T424" s="32" t="str">
        <f>IF($Q424&lt;&gt;"Sim","",IF($N424&gt;Parâmetros!$E$15,"Sim","Não"))</f>
        <v/>
      </c>
      <c r="U424" s="17" t="str">
        <f t="shared" si="71"/>
        <v>Fora da apuração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'[Apontamento_Mes_Setembro Atualizado.xlsx]Base Diária'!$V$221folga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FALTA DE REGISTRO · dia útil da escala 6x1</v>
      </c>
      <c r="W424" s="34" t="str">
        <f>IF(OR(OR($D424="6x1",$D424="FF 6x1"),$D424="5x2"),"",IF($AB424&lt;&gt;$AB423,IF(IFERROR(INDEX(Cadastro!$F$5:$F$148,$AB424),"")="",IF($L424&gt;0,1,0),IF(IFERROR(INDEX(Cadastro!$F$5:$F$148,$AB424),"")&lt;=IFERROR(INDEX(Parâmetros!$B$39:$B$48,MATCH($E424,Parâmetros!$A$39:$A$48,0)),99),IFERROR(INDEX(Cadastro!$F$5:$F$148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/>
      </c>
      <c r="X424" s="34" t="str">
        <f>IF(OR(OR($D424="6x1",$D424="FF 6x1"),$D424="5x2"),"",IF($AB424&lt;&gt;$AB423,IF(IFERROR(INDEX(Cadastro!$F$5:$F$148,$AB424),"")="",0,IF(IFERROR(INDEX(Cadastro!$F$5:$F$148,$AB424),"")&gt;IFERROR(INDEX(Parâmetros!$B$39:$B$48,MATCH($E424,Parâmetros!$A$39:$A$48,0)),99),IFERROR(INDEX(Cadastro!$F$5:$F$148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/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registro"),IF(AND($AB424&lt;&gt;$AB423,IFERROR(INDEX(Cadastro!$F$5:$F$148,$AB424),"")=""),"Indeterminado (início da série)",IF($X424&gt;0,"Folga","Falta de registro"))))))))</f>
        <v>Falta de registro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IFERROR(MATCH($A424&amp;"|"&amp;TEXT(_xlfn.MAXIFS(Cadastro!$E$5:$E$148,Cadastro!$A$5:$A$148,$A424,Cadastro!$E$5:$E$148,"&lt;="&amp;$F424),"yyyymmdd"),Cadastro!$I$5:$I$148,0),"")</f>
        <v>15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53512</v>
      </c>
      <c r="B425" s="17" t="s">
        <v>168</v>
      </c>
      <c r="C425" s="17" t="str">
        <f>IFERROR(INDEX(Cadastro!$C$5:$C$148,$AB425),"NÃO INFORMADO")</f>
        <v>AUT</v>
      </c>
      <c r="D425" s="17" t="str">
        <f>IFERROR(INDEX(Cadastro!$D$5:$D$148,$AB425),"")</f>
        <v>6x1</v>
      </c>
      <c r="E425" s="17" t="str">
        <f>IFERROR(INDEX(Cadastro!$G$5:$G$148,$AB425),"")</f>
        <v>6x1</v>
      </c>
      <c r="F425" s="29">
        <v>46291</v>
      </c>
      <c r="G425" s="32" t="str">
        <f t="shared" si="66"/>
        <v>sáb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6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68"/>
        <v/>
      </c>
      <c r="R425" s="32" t="str">
        <f t="shared" si="69"/>
        <v/>
      </c>
      <c r="S425" s="30" t="str">
        <f t="shared" si="70"/>
        <v/>
      </c>
      <c r="T425" s="32" t="str">
        <f>IF($Q425&lt;&gt;"Sim","",IF($N425&gt;Parâmetros!$E$15,"Sim","Não"))</f>
        <v/>
      </c>
      <c r="U425" s="17" t="str">
        <f t="shared" si="71"/>
        <v>Folga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'[Apontamento_Mes_Setembro Atualizado.xlsx]Base Diária'!$V$221folga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Folga de fim de semana · sem apontamento no sábado nem no domingo</v>
      </c>
      <c r="W425" s="34" t="str">
        <f>IF(OR(OR($D425="6x1",$D425="FF 6x1"),$D425="5x2"),"",IF($AB425&lt;&gt;$AB424,IF(IFERROR(INDEX(Cadastro!$F$5:$F$148,$AB425),"")="",IF($L425&gt;0,1,0),IF(IFERROR(INDEX(Cadastro!$F$5:$F$148,$AB425),"")&lt;=IFERROR(INDEX(Parâmetros!$B$39:$B$48,MATCH($E425,Parâmetros!$A$39:$A$48,0)),99),IFERROR(INDEX(Cadastro!$F$5:$F$148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/>
      </c>
      <c r="X425" s="34" t="str">
        <f>IF(OR(OR($D425="6x1",$D425="FF 6x1"),$D425="5x2"),"",IF($AB425&lt;&gt;$AB424,IF(IFERROR(INDEX(Cadastro!$F$5:$F$148,$AB425),"")="",0,IF(IFERROR(INDEX(Cadastro!$F$5:$F$148,$AB425),"")&gt;IFERROR(INDEX(Parâmetros!$B$39:$B$48,MATCH($E425,Parâmetros!$A$39:$A$48,0)),99),IFERROR(INDEX(Cadastro!$F$5:$F$148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/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registro"),IF(AND($AB425&lt;&gt;$AB424,IFERROR(INDEX(Cadastro!$F$5:$F$148,$AB425),"")=""),"Indeterminado (início da série)",IF($X425&gt;0,"Folga","Falta de registro"))))))))</f>
        <v>Folga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IFERROR(MATCH($A425&amp;"|"&amp;TEXT(_xlfn.MAXIFS(Cadastro!$E$5:$E$148,Cadastro!$A$5:$A$148,$A425,Cadastro!$E$5:$E$148,"&lt;="&amp;$F425),"yyyymmdd"),Cadastro!$I$5:$I$148,0),"")</f>
        <v>15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53512</v>
      </c>
      <c r="B426" s="17" t="s">
        <v>168</v>
      </c>
      <c r="C426" s="17" t="str">
        <f>IFERROR(INDEX(Cadastro!$C$5:$C$148,$AB426),"NÃO INFORMADO")</f>
        <v>AUT</v>
      </c>
      <c r="D426" s="17" t="str">
        <f>IFERROR(INDEX(Cadastro!$D$5:$D$148,$AB426),"")</f>
        <v>6x1</v>
      </c>
      <c r="E426" s="17" t="str">
        <f>IFERROR(INDEX(Cadastro!$G$5:$G$148,$AB426),"")</f>
        <v>6x1</v>
      </c>
      <c r="F426" s="29">
        <v>46292</v>
      </c>
      <c r="G426" s="32" t="str">
        <f t="shared" si="66"/>
        <v>dom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6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68"/>
        <v/>
      </c>
      <c r="R426" s="32" t="str">
        <f t="shared" si="69"/>
        <v/>
      </c>
      <c r="S426" s="30" t="str">
        <f t="shared" si="70"/>
        <v/>
      </c>
      <c r="T426" s="32" t="str">
        <f>IF($Q426&lt;&gt;"Sim","",IF($N426&gt;Parâmetros!$E$15,"Sim","Não"))</f>
        <v/>
      </c>
      <c r="U426" s="17" t="str">
        <f t="shared" si="71"/>
        <v>Folga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'[Apontamento_Mes_Setembro Atualizado.xlsx]Base Diária'!$V$221folga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Folga de fim de semana · sem apontamento no sábado nem no domingo</v>
      </c>
      <c r="W426" s="34" t="str">
        <f>IF(OR(OR($D426="6x1",$D426="FF 6x1"),$D426="5x2"),"",IF($AB426&lt;&gt;$AB425,IF(IFERROR(INDEX(Cadastro!$F$5:$F$148,$AB426),"")="",IF($L426&gt;0,1,0),IF(IFERROR(INDEX(Cadastro!$F$5:$F$148,$AB426),"")&lt;=IFERROR(INDEX(Parâmetros!$B$39:$B$48,MATCH($E426,Parâmetros!$A$39:$A$48,0)),99),IFERROR(INDEX(Cadastro!$F$5:$F$148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/>
      </c>
      <c r="X426" s="34" t="str">
        <f>IF(OR(OR($D426="6x1",$D426="FF 6x1"),$D426="5x2"),"",IF($AB426&lt;&gt;$AB425,IF(IFERROR(INDEX(Cadastro!$F$5:$F$148,$AB426),"")="",0,IF(IFERROR(INDEX(Cadastro!$F$5:$F$148,$AB426),"")&gt;IFERROR(INDEX(Parâmetros!$B$39:$B$48,MATCH($E426,Parâmetros!$A$39:$A$48,0)),99),IFERROR(INDEX(Cadastro!$F$5:$F$148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/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registro"),IF(AND($AB426&lt;&gt;$AB425,IFERROR(INDEX(Cadastro!$F$5:$F$148,$AB426),"")=""),"Indeterminado (início da série)",IF($X426&gt;0,"Folga","Falta de registro"))))))))</f>
        <v>Folga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IFERROR(MATCH($A426&amp;"|"&amp;TEXT(_xlfn.MAXIFS(Cadastro!$E$5:$E$148,Cadastro!$A$5:$A$148,$A426,Cadastro!$E$5:$E$148,"&lt;="&amp;$F426),"yyyymmdd"),Cadastro!$I$5:$I$148,0),"")</f>
        <v>15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53512</v>
      </c>
      <c r="B427" s="17" t="s">
        <v>168</v>
      </c>
      <c r="C427" s="17" t="str">
        <f>IFERROR(INDEX(Cadastro!$C$5:$C$148,$AB427),"NÃO INFORMADO")</f>
        <v>AUT</v>
      </c>
      <c r="D427" s="17" t="str">
        <f>IFERROR(INDEX(Cadastro!$D$5:$D$148,$AB427),"")</f>
        <v>6x1</v>
      </c>
      <c r="E427" s="17" t="str">
        <f>IFERROR(INDEX(Cadastro!$G$5:$G$148,$AB427),"")</f>
        <v>6x1</v>
      </c>
      <c r="F427" s="29">
        <v>46293</v>
      </c>
      <c r="G427" s="32" t="str">
        <f t="shared" si="66"/>
        <v>seg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>6x1</v>
      </c>
      <c r="L427" s="30">
        <f>SUMIFS(Dados!$E:$E,Dados!$A:$A,$A427,Dados!$S:$S,$F427)</f>
        <v>0</v>
      </c>
      <c r="M427" s="30">
        <f>IFERROR(INDEX(Parâmetros!$E$6:$E$11,MATCH($K427,Parâmetros!$A$6:$A$11,0)),"")</f>
        <v>8.8000000000000007</v>
      </c>
      <c r="N427" s="33">
        <f t="shared" si="67"/>
        <v>0</v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68"/>
        <v/>
      </c>
      <c r="R427" s="32" t="str">
        <f t="shared" si="69"/>
        <v/>
      </c>
      <c r="S427" s="30" t="str">
        <f t="shared" si="70"/>
        <v/>
      </c>
      <c r="T427" s="32" t="str">
        <f>IF($Q427&lt;&gt;"Sim","",IF($N427&gt;Parâmetros!$E$15,"Sim","Não"))</f>
        <v/>
      </c>
      <c r="U427" s="17" t="str">
        <f t="shared" si="71"/>
        <v>Fora da apuração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'[Apontamento_Mes_Setembro Atualizado.xlsx]Base Diária'!$V$221folga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FALTA DE REGISTRO · dia útil da escala 6x1</v>
      </c>
      <c r="W427" s="34" t="str">
        <f>IF(OR(OR($D427="6x1",$D427="FF 6x1"),$D427="5x2"),"",IF($AB427&lt;&gt;$AB426,IF(IFERROR(INDEX(Cadastro!$F$5:$F$148,$AB427),"")="",IF($L427&gt;0,1,0),IF(IFERROR(INDEX(Cadastro!$F$5:$F$148,$AB427),"")&lt;=IFERROR(INDEX(Parâmetros!$B$39:$B$48,MATCH($E427,Parâmetros!$A$39:$A$48,0)),99),IFERROR(INDEX(Cadastro!$F$5:$F$148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/>
      </c>
      <c r="X427" s="34" t="str">
        <f>IF(OR(OR($D427="6x1",$D427="FF 6x1"),$D427="5x2"),"",IF($AB427&lt;&gt;$AB426,IF(IFERROR(INDEX(Cadastro!$F$5:$F$148,$AB427),"")="",0,IF(IFERROR(INDEX(Cadastro!$F$5:$F$148,$AB427),"")&gt;IFERROR(INDEX(Parâmetros!$B$39:$B$48,MATCH($E427,Parâmetros!$A$39:$A$48,0)),99),IFERROR(INDEX(Cadastro!$F$5:$F$148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/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registro"),IF(AND($AB427&lt;&gt;$AB426,IFERROR(INDEX(Cadastro!$F$5:$F$148,$AB427),"")=""),"Indeterminado (início da série)",IF($X427&gt;0,"Folga","Falta de registro"))))))))</f>
        <v>Falta de registro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IFERROR(MATCH($A427&amp;"|"&amp;TEXT(_xlfn.MAXIFS(Cadastro!$E$5:$E$148,Cadastro!$A$5:$A$148,$A427,Cadastro!$E$5:$E$148,"&lt;="&amp;$F427),"yyyymmdd"),Cadastro!$I$5:$I$148,0),"")</f>
        <v>15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53512</v>
      </c>
      <c r="B428" s="17" t="s">
        <v>168</v>
      </c>
      <c r="C428" s="17" t="str">
        <f>IFERROR(INDEX(Cadastro!$C$5:$C$148,$AB428),"NÃO INFORMADO")</f>
        <v>AUT</v>
      </c>
      <c r="D428" s="17" t="str">
        <f>IFERROR(INDEX(Cadastro!$D$5:$D$148,$AB428),"")</f>
        <v>6x1</v>
      </c>
      <c r="E428" s="17" t="str">
        <f>IFERROR(INDEX(Cadastro!$G$5:$G$148,$AB428),"")</f>
        <v>6x1</v>
      </c>
      <c r="F428" s="29">
        <v>46294</v>
      </c>
      <c r="G428" s="32" t="str">
        <f t="shared" si="66"/>
        <v>ter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6x1</v>
      </c>
      <c r="L428" s="30">
        <f>SUMIFS(Dados!$E:$E,Dados!$A:$A,$A428,Dados!$S:$S,$F428)</f>
        <v>0</v>
      </c>
      <c r="M428" s="30">
        <f>IFERROR(INDEX(Parâmetros!$E$6:$E$11,MATCH($K428,Parâmetros!$A$6:$A$11,0)),"")</f>
        <v>8.8000000000000007</v>
      </c>
      <c r="N428" s="33">
        <f t="shared" si="67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68"/>
        <v/>
      </c>
      <c r="R428" s="32" t="str">
        <f t="shared" si="69"/>
        <v/>
      </c>
      <c r="S428" s="30" t="str">
        <f t="shared" si="70"/>
        <v/>
      </c>
      <c r="T428" s="32" t="str">
        <f>IF($Q428&lt;&gt;"Sim","",IF($N428&gt;Parâmetros!$E$15,"Sim","Não"))</f>
        <v/>
      </c>
      <c r="U428" s="17" t="str">
        <f t="shared" si="71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'[Apontamento_Mes_Setembro Atualizado.xlsx]Base Diária'!$V$221folga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útil da escala 6x1</v>
      </c>
      <c r="W428" s="34" t="str">
        <f>IF(OR(OR($D428="6x1",$D428="FF 6x1"),$D428="5x2"),"",IF($AB428&lt;&gt;$AB427,IF(IFERROR(INDEX(Cadastro!$F$5:$F$148,$AB428),"")="",IF($L428&gt;0,1,0),IF(IFERROR(INDEX(Cadastro!$F$5:$F$148,$AB428),"")&lt;=IFERROR(INDEX(Parâmetros!$B$39:$B$48,MATCH($E428,Parâmetros!$A$39:$A$48,0)),99),IFERROR(INDEX(Cadastro!$F$5:$F$148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/>
      </c>
      <c r="X428" s="34" t="str">
        <f>IF(OR(OR($D428="6x1",$D428="FF 6x1"),$D428="5x2"),"",IF($AB428&lt;&gt;$AB427,IF(IFERROR(INDEX(Cadastro!$F$5:$F$148,$AB428),"")="",0,IF(IFERROR(INDEX(Cadastro!$F$5:$F$148,$AB428),"")&gt;IFERROR(INDEX(Parâmetros!$B$39:$B$48,MATCH($E428,Parâmetros!$A$39:$A$48,0)),99),IFERROR(INDEX(Cadastro!$F$5:$F$148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/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registro"),IF(AND($AB428&lt;&gt;$AB427,IFERROR(INDEX(Cadastro!$F$5:$F$148,$AB428),"")=""),"Indeterminado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IFERROR(MATCH($A428&amp;"|"&amp;TEXT(_xlfn.MAXIFS(Cadastro!$E$5:$E$148,Cadastro!$A$5:$A$148,$A428,Cadastro!$E$5:$E$148,"&lt;="&amp;$F428),"yyyymmdd"),Cadastro!$I$5:$I$148,0),"")</f>
        <v>15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53512</v>
      </c>
      <c r="B429" s="17" t="s">
        <v>168</v>
      </c>
      <c r="C429" s="17" t="str">
        <f>IFERROR(INDEX(Cadastro!$C$5:$C$148,$AB429),"NÃO INFORMADO")</f>
        <v>AUT</v>
      </c>
      <c r="D429" s="17" t="str">
        <f>IFERROR(INDEX(Cadastro!$D$5:$D$148,$AB429),"")</f>
        <v>6x1</v>
      </c>
      <c r="E429" s="17" t="str">
        <f>IFERROR(INDEX(Cadastro!$G$5:$G$148,$AB429),"")</f>
        <v>6x1</v>
      </c>
      <c r="F429" s="29">
        <v>46295</v>
      </c>
      <c r="G429" s="32" t="str">
        <f t="shared" si="66"/>
        <v>qua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6x1</v>
      </c>
      <c r="L429" s="30">
        <f>SUMIFS(Dados!$E:$E,Dados!$A:$A,$A429,Dados!$S:$S,$F429)</f>
        <v>0</v>
      </c>
      <c r="M429" s="30">
        <f>IFERROR(INDEX(Parâmetros!$E$6:$E$11,MATCH($K429,Parâmetros!$A$6:$A$11,0)),"")</f>
        <v>8.8000000000000007</v>
      </c>
      <c r="N429" s="33">
        <f t="shared" si="67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68"/>
        <v/>
      </c>
      <c r="R429" s="32" t="str">
        <f t="shared" si="69"/>
        <v/>
      </c>
      <c r="S429" s="30" t="str">
        <f t="shared" si="70"/>
        <v/>
      </c>
      <c r="T429" s="32" t="str">
        <f>IF($Q429&lt;&gt;"Sim","",IF($N429&gt;Parâmetros!$E$15,"Sim","Não"))</f>
        <v/>
      </c>
      <c r="U429" s="17" t="str">
        <f t="shared" si="71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'[Apontamento_Mes_Setembro Atualizado.xlsx]Base Diária'!$V$221folga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útil da escala 6x1</v>
      </c>
      <c r="W429" s="34" t="str">
        <f>IF(OR(OR($D429="6x1",$D429="FF 6x1"),$D429="5x2"),"",IF($AB429&lt;&gt;$AB428,IF(IFERROR(INDEX(Cadastro!$F$5:$F$148,$AB429),"")="",IF($L429&gt;0,1,0),IF(IFERROR(INDEX(Cadastro!$F$5:$F$148,$AB429),"")&lt;=IFERROR(INDEX(Parâmetros!$B$39:$B$48,MATCH($E429,Parâmetros!$A$39:$A$48,0)),99),IFERROR(INDEX(Cadastro!$F$5:$F$148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/>
      </c>
      <c r="X429" s="34" t="str">
        <f>IF(OR(OR($D429="6x1",$D429="FF 6x1"),$D429="5x2"),"",IF($AB429&lt;&gt;$AB428,IF(IFERROR(INDEX(Cadastro!$F$5:$F$148,$AB429),"")="",0,IF(IFERROR(INDEX(Cadastro!$F$5:$F$148,$AB429),"")&gt;IFERROR(INDEX(Parâmetros!$B$39:$B$48,MATCH($E429,Parâmetros!$A$39:$A$48,0)),99),IFERROR(INDEX(Cadastro!$F$5:$F$148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/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registro"),IF(AND($AB429&lt;&gt;$AB428,IFERROR(INDEX(Cadastro!$F$5:$F$148,$AB429),"")=""),"Indeterminado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IFERROR(MATCH($A429&amp;"|"&amp;TEXT(_xlfn.MAXIFS(Cadastro!$E$5:$E$148,Cadastro!$A$5:$A$148,$A429,Cadastro!$E$5:$E$148,"&lt;="&amp;$F429),"yyyymmdd"),Cadastro!$I$5:$I$148,0),"")</f>
        <v>15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53512</v>
      </c>
      <c r="B430" s="17" t="s">
        <v>168</v>
      </c>
      <c r="C430" s="17" t="str">
        <f>IFERROR(INDEX(Cadastro!$C$5:$C$148,$AB430),"NÃO INFORMADO")</f>
        <v>AUT</v>
      </c>
      <c r="D430" s="17" t="str">
        <f>IFERROR(INDEX(Cadastro!$D$5:$D$148,$AB430),"")</f>
        <v>6x1</v>
      </c>
      <c r="E430" s="17" t="str">
        <f>IFERROR(INDEX(Cadastro!$G$5:$G$148,$AB430),"")</f>
        <v>6x1</v>
      </c>
      <c r="F430" s="29">
        <v>46296</v>
      </c>
      <c r="G430" s="32" t="str">
        <f t="shared" si="66"/>
        <v>qui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6x1</v>
      </c>
      <c r="L430" s="30">
        <f>SUMIFS(Dados!$E:$E,Dados!$A:$A,$A430,Dados!$S:$S,$F430)</f>
        <v>0</v>
      </c>
      <c r="M430" s="30">
        <f>IFERROR(INDEX(Parâmetros!$E$6:$E$11,MATCH($K430,Parâmetros!$A$6:$A$11,0)),"")</f>
        <v>8.8000000000000007</v>
      </c>
      <c r="N430" s="33">
        <f t="shared" si="67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68"/>
        <v/>
      </c>
      <c r="R430" s="32" t="str">
        <f t="shared" si="69"/>
        <v/>
      </c>
      <c r="S430" s="30" t="str">
        <f t="shared" si="70"/>
        <v/>
      </c>
      <c r="T430" s="32" t="str">
        <f>IF($Q430&lt;&gt;"Sim","",IF($N430&gt;Parâmetros!$E$15,"Sim","Não"))</f>
        <v/>
      </c>
      <c r="U430" s="17" t="str">
        <f t="shared" si="71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'[Apontamento_Mes_Setembro Atualizado.xlsx]Base Diária'!$V$221folga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útil da escala 6x1</v>
      </c>
      <c r="W430" s="34" t="str">
        <f>IF(OR(OR($D430="6x1",$D430="FF 6x1"),$D430="5x2"),"",IF($AB430&lt;&gt;$AB429,IF(IFERROR(INDEX(Cadastro!$F$5:$F$148,$AB430),"")="",IF($L430&gt;0,1,0),IF(IFERROR(INDEX(Cadastro!$F$5:$F$148,$AB430),"")&lt;=IFERROR(INDEX(Parâmetros!$B$39:$B$48,MATCH($E430,Parâmetros!$A$39:$A$48,0)),99),IFERROR(INDEX(Cadastro!$F$5:$F$148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/>
      </c>
      <c r="X430" s="34" t="str">
        <f>IF(OR(OR($D430="6x1",$D430="FF 6x1"),$D430="5x2"),"",IF($AB430&lt;&gt;$AB429,IF(IFERROR(INDEX(Cadastro!$F$5:$F$148,$AB430),"")="",0,IF(IFERROR(INDEX(Cadastro!$F$5:$F$148,$AB430),"")&gt;IFERROR(INDEX(Parâmetros!$B$39:$B$48,MATCH($E430,Parâmetros!$A$39:$A$48,0)),99),IFERROR(INDEX(Cadastro!$F$5:$F$148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/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registro"),IF(AND($AB430&lt;&gt;$AB429,IFERROR(INDEX(Cadastro!$F$5:$F$148,$AB430),"")=""),"Indeterminado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IFERROR(MATCH($A430&amp;"|"&amp;TEXT(_xlfn.MAXIFS(Cadastro!$E$5:$E$148,Cadastro!$A$5:$A$148,$A430,Cadastro!$E$5:$E$148,"&lt;="&amp;$F430),"yyyymmdd"),Cadastro!$I$5:$I$148,0),"")</f>
        <v>15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53512</v>
      </c>
      <c r="B431" s="17" t="s">
        <v>168</v>
      </c>
      <c r="C431" s="17" t="str">
        <f>IFERROR(INDEX(Cadastro!$C$5:$C$148,$AB431),"NÃO INFORMADO")</f>
        <v>AUT</v>
      </c>
      <c r="D431" s="17" t="str">
        <f>IFERROR(INDEX(Cadastro!$D$5:$D$148,$AB431),"")</f>
        <v>6x1</v>
      </c>
      <c r="E431" s="17" t="str">
        <f>IFERROR(INDEX(Cadastro!$G$5:$G$148,$AB431),"")</f>
        <v>6x1</v>
      </c>
      <c r="F431" s="29">
        <v>46297</v>
      </c>
      <c r="G431" s="32" t="str">
        <f t="shared" si="66"/>
        <v>sex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6x1</v>
      </c>
      <c r="L431" s="30">
        <f>SUMIFS(Dados!$E:$E,Dados!$A:$A,$A431,Dados!$S:$S,$F431)</f>
        <v>0</v>
      </c>
      <c r="M431" s="30">
        <f>IFERROR(INDEX(Parâmetros!$E$6:$E$11,MATCH($K431,Parâmetros!$A$6:$A$11,0)),"")</f>
        <v>8.8000000000000007</v>
      </c>
      <c r="N431" s="33">
        <f t="shared" si="67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68"/>
        <v/>
      </c>
      <c r="R431" s="32" t="str">
        <f t="shared" si="69"/>
        <v/>
      </c>
      <c r="S431" s="30" t="str">
        <f t="shared" si="70"/>
        <v/>
      </c>
      <c r="T431" s="32" t="str">
        <f>IF($Q431&lt;&gt;"Sim","",IF($N431&gt;Parâmetros!$E$15,"Sim","Não"))</f>
        <v/>
      </c>
      <c r="U431" s="17" t="str">
        <f t="shared" si="71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'[Apontamento_Mes_Setembro Atualizado.xlsx]Base Diária'!$V$221folga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útil da escala 6x1</v>
      </c>
      <c r="W431" s="34" t="str">
        <f>IF(OR(OR($D431="6x1",$D431="FF 6x1"),$D431="5x2"),"",IF($AB431&lt;&gt;$AB430,IF(IFERROR(INDEX(Cadastro!$F$5:$F$148,$AB431),"")="",IF($L431&gt;0,1,0),IF(IFERROR(INDEX(Cadastro!$F$5:$F$148,$AB431),"")&lt;=IFERROR(INDEX(Parâmetros!$B$39:$B$48,MATCH($E431,Parâmetros!$A$39:$A$48,0)),99),IFERROR(INDEX(Cadastro!$F$5:$F$148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/>
      </c>
      <c r="X431" s="34" t="str">
        <f>IF(OR(OR($D431="6x1",$D431="FF 6x1"),$D431="5x2"),"",IF($AB431&lt;&gt;$AB430,IF(IFERROR(INDEX(Cadastro!$F$5:$F$148,$AB431),"")="",0,IF(IFERROR(INDEX(Cadastro!$F$5:$F$148,$AB431),"")&gt;IFERROR(INDEX(Parâmetros!$B$39:$B$48,MATCH($E431,Parâmetros!$A$39:$A$48,0)),99),IFERROR(INDEX(Cadastro!$F$5:$F$148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/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registro"),IF(AND($AB431&lt;&gt;$AB430,IFERROR(INDEX(Cadastro!$F$5:$F$148,$AB431),"")=""),"Indeterminado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IFERROR(MATCH($A431&amp;"|"&amp;TEXT(_xlfn.MAXIFS(Cadastro!$E$5:$E$148,Cadastro!$A$5:$A$148,$A431,Cadastro!$E$5:$E$148,"&lt;="&amp;$F431),"yyyymmdd"),Cadastro!$I$5:$I$148,0),"")</f>
        <v>15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53512</v>
      </c>
      <c r="B432" s="17" t="s">
        <v>168</v>
      </c>
      <c r="C432" s="17" t="str">
        <f>IFERROR(INDEX(Cadastro!$C$5:$C$148,$AB432),"NÃO INFORMADO")</f>
        <v>AUT</v>
      </c>
      <c r="D432" s="17" t="str">
        <f>IFERROR(INDEX(Cadastro!$D$5:$D$148,$AB432),"")</f>
        <v>6x1</v>
      </c>
      <c r="E432" s="17" t="str">
        <f>IFERROR(INDEX(Cadastro!$G$5:$G$148,$AB432),"")</f>
        <v>6x1</v>
      </c>
      <c r="F432" s="29">
        <v>46298</v>
      </c>
      <c r="G432" s="32" t="str">
        <f t="shared" si="66"/>
        <v>sáb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6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68"/>
        <v/>
      </c>
      <c r="R432" s="32" t="str">
        <f t="shared" si="69"/>
        <v/>
      </c>
      <c r="S432" s="30" t="str">
        <f t="shared" si="70"/>
        <v/>
      </c>
      <c r="T432" s="32" t="str">
        <f>IF($Q432&lt;&gt;"Sim","",IF($N432&gt;Parâmetros!$E$15,"Sim","Não"))</f>
        <v/>
      </c>
      <c r="U432" s="17" t="str">
        <f t="shared" si="71"/>
        <v>Folga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'[Apontamento_Mes_Setembro Atualizado.xlsx]Base Diária'!$V$221folga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Folga de fim de semana · sem apontamento no sábado nem no domingo</v>
      </c>
      <c r="W432" s="34" t="str">
        <f>IF(OR(OR($D432="6x1",$D432="FF 6x1"),$D432="5x2"),"",IF($AB432&lt;&gt;$AB431,IF(IFERROR(INDEX(Cadastro!$F$5:$F$148,$AB432),"")="",IF($L432&gt;0,1,0),IF(IFERROR(INDEX(Cadastro!$F$5:$F$148,$AB432),"")&lt;=IFERROR(INDEX(Parâmetros!$B$39:$B$48,MATCH($E432,Parâmetros!$A$39:$A$48,0)),99),IFERROR(INDEX(Cadastro!$F$5:$F$148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/>
      </c>
      <c r="X432" s="34" t="str">
        <f>IF(OR(OR($D432="6x1",$D432="FF 6x1"),$D432="5x2"),"",IF($AB432&lt;&gt;$AB431,IF(IFERROR(INDEX(Cadastro!$F$5:$F$148,$AB432),"")="",0,IF(IFERROR(INDEX(Cadastro!$F$5:$F$148,$AB432),"")&gt;IFERROR(INDEX(Parâmetros!$B$39:$B$48,MATCH($E432,Parâmetros!$A$39:$A$48,0)),99),IFERROR(INDEX(Cadastro!$F$5:$F$148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/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registro"),IF(AND($AB432&lt;&gt;$AB431,IFERROR(INDEX(Cadastro!$F$5:$F$148,$AB432),"")=""),"Indeterminado (início da série)",IF($X432&gt;0,"Folga","Falta de registro"))))))))</f>
        <v>Folga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IFERROR(MATCH($A432&amp;"|"&amp;TEXT(_xlfn.MAXIFS(Cadastro!$E$5:$E$148,Cadastro!$A$5:$A$148,$A432,Cadastro!$E$5:$E$148,"&lt;="&amp;$F432),"yyyymmdd"),Cadastro!$I$5:$I$148,0),"")</f>
        <v>15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53512</v>
      </c>
      <c r="B433" s="17" t="s">
        <v>168</v>
      </c>
      <c r="C433" s="17" t="str">
        <f>IFERROR(INDEX(Cadastro!$C$5:$C$148,$AB433),"NÃO INFORMADO")</f>
        <v>AUT</v>
      </c>
      <c r="D433" s="17" t="str">
        <f>IFERROR(INDEX(Cadastro!$D$5:$D$148,$AB433),"")</f>
        <v>6x1</v>
      </c>
      <c r="E433" s="17" t="str">
        <f>IFERROR(INDEX(Cadastro!$G$5:$G$148,$AB433),"")</f>
        <v>6x1</v>
      </c>
      <c r="F433" s="29">
        <v>46299</v>
      </c>
      <c r="G433" s="32" t="str">
        <f t="shared" si="66"/>
        <v>dom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6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68"/>
        <v/>
      </c>
      <c r="R433" s="32" t="str">
        <f t="shared" si="69"/>
        <v/>
      </c>
      <c r="S433" s="30" t="str">
        <f t="shared" si="70"/>
        <v/>
      </c>
      <c r="T433" s="32" t="str">
        <f>IF($Q433&lt;&gt;"Sim","",IF($N433&gt;Parâmetros!$E$15,"Sim","Não"))</f>
        <v/>
      </c>
      <c r="U433" s="17" t="str">
        <f t="shared" si="71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'[Apontamento_Mes_Setembro Atualizado.xlsx]Base Diária'!$V$221folga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de fim de semana · sem apontamento no sábado nem no domingo</v>
      </c>
      <c r="W433" s="34" t="str">
        <f>IF(OR(OR($D433="6x1",$D433="FF 6x1"),$D433="5x2"),"",IF($AB433&lt;&gt;$AB432,IF(IFERROR(INDEX(Cadastro!$F$5:$F$148,$AB433),"")="",IF($L433&gt;0,1,0),IF(IFERROR(INDEX(Cadastro!$F$5:$F$148,$AB433),"")&lt;=IFERROR(INDEX(Parâmetros!$B$39:$B$48,MATCH($E433,Parâmetros!$A$39:$A$48,0)),99),IFERROR(INDEX(Cadastro!$F$5:$F$148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/>
      </c>
      <c r="X433" s="34" t="str">
        <f>IF(OR(OR($D433="6x1",$D433="FF 6x1"),$D433="5x2"),"",IF($AB433&lt;&gt;$AB432,IF(IFERROR(INDEX(Cadastro!$F$5:$F$148,$AB433),"")="",0,IF(IFERROR(INDEX(Cadastro!$F$5:$F$148,$AB433),"")&gt;IFERROR(INDEX(Parâmetros!$B$39:$B$48,MATCH($E433,Parâmetros!$A$39:$A$48,0)),99),IFERROR(INDEX(Cadastro!$F$5:$F$148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/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registro"),IF(AND($AB433&lt;&gt;$AB432,IFERROR(INDEX(Cadastro!$F$5:$F$148,$AB433),"")=""),"Indeterminado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IFERROR(MATCH($A433&amp;"|"&amp;TEXT(_xlfn.MAXIFS(Cadastro!$E$5:$E$148,Cadastro!$A$5:$A$148,$A433,Cadastro!$E$5:$E$148,"&lt;="&amp;$F433),"yyyymmdd"),Cadastro!$I$5:$I$148,0),"")</f>
        <v>15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53512</v>
      </c>
      <c r="B434" s="17" t="s">
        <v>168</v>
      </c>
      <c r="C434" s="17" t="str">
        <f>IFERROR(INDEX(Cadastro!$C$5:$C$148,$AB434),"NÃO INFORMADO")</f>
        <v>AUT</v>
      </c>
      <c r="D434" s="17" t="str">
        <f>IFERROR(INDEX(Cadastro!$D$5:$D$148,$AB434),"")</f>
        <v>6x1</v>
      </c>
      <c r="E434" s="17" t="str">
        <f>IFERROR(INDEX(Cadastro!$G$5:$G$148,$AB434),"")</f>
        <v>6x1</v>
      </c>
      <c r="F434" s="29">
        <v>46300</v>
      </c>
      <c r="G434" s="32" t="str">
        <f t="shared" si="66"/>
        <v>seg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6x1</v>
      </c>
      <c r="L434" s="30">
        <f>SUMIFS(Dados!$E:$E,Dados!$A:$A,$A434,Dados!$S:$S,$F434)</f>
        <v>0</v>
      </c>
      <c r="M434" s="30">
        <f>IFERROR(INDEX(Parâmetros!$E$6:$E$11,MATCH($K434,Parâmetros!$A$6:$A$11,0)),"")</f>
        <v>8.8000000000000007</v>
      </c>
      <c r="N434" s="33">
        <f t="shared" si="67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68"/>
        <v/>
      </c>
      <c r="R434" s="32" t="str">
        <f t="shared" si="69"/>
        <v/>
      </c>
      <c r="S434" s="30" t="str">
        <f t="shared" si="70"/>
        <v/>
      </c>
      <c r="T434" s="32" t="str">
        <f>IF($Q434&lt;&gt;"Sim","",IF($N434&gt;Parâmetros!$E$15,"Sim","Não"))</f>
        <v/>
      </c>
      <c r="U434" s="17" t="str">
        <f t="shared" si="71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'[Apontamento_Mes_Setembro Atualizado.xlsx]Base Diária'!$V$221folga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útil da escala 6x1</v>
      </c>
      <c r="W434" s="34" t="str">
        <f>IF(OR(OR($D434="6x1",$D434="FF 6x1"),$D434="5x2"),"",IF($AB434&lt;&gt;$AB433,IF(IFERROR(INDEX(Cadastro!$F$5:$F$148,$AB434),"")="",IF($L434&gt;0,1,0),IF(IFERROR(INDEX(Cadastro!$F$5:$F$148,$AB434),"")&lt;=IFERROR(INDEX(Parâmetros!$B$39:$B$48,MATCH($E434,Parâmetros!$A$39:$A$48,0)),99),IFERROR(INDEX(Cadastro!$F$5:$F$148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/>
      </c>
      <c r="X434" s="34" t="str">
        <f>IF(OR(OR($D434="6x1",$D434="FF 6x1"),$D434="5x2"),"",IF($AB434&lt;&gt;$AB433,IF(IFERROR(INDEX(Cadastro!$F$5:$F$148,$AB434),"")="",0,IF(IFERROR(INDEX(Cadastro!$F$5:$F$148,$AB434),"")&gt;IFERROR(INDEX(Parâmetros!$B$39:$B$48,MATCH($E434,Parâmetros!$A$39:$A$48,0)),99),IFERROR(INDEX(Cadastro!$F$5:$F$148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/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registro"),IF(AND($AB434&lt;&gt;$AB433,IFERROR(INDEX(Cadastro!$F$5:$F$148,$AB434),"")=""),"Indeterminado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IFERROR(MATCH($A434&amp;"|"&amp;TEXT(_xlfn.MAXIFS(Cadastro!$E$5:$E$148,Cadastro!$A$5:$A$148,$A434,Cadastro!$E$5:$E$148,"&lt;="&amp;$F434),"yyyymmdd"),Cadastro!$I$5:$I$148,0),"")</f>
        <v>15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56855</v>
      </c>
      <c r="B435" s="17" t="s">
        <v>170</v>
      </c>
      <c r="C435" s="17" t="str">
        <f>IFERROR(INDEX(Cadastro!$C$5:$C$148,$AB435),"NÃO INFORMADO")</f>
        <v>INS</v>
      </c>
      <c r="D435" s="17" t="str">
        <f>IFERROR(INDEX(Cadastro!$D$5:$D$148,$AB435),"")</f>
        <v>6x1</v>
      </c>
      <c r="E435" s="17" t="str">
        <f>IFERROR(INDEX(Cadastro!$G$5:$G$148,$AB435),"")</f>
        <v>6x1</v>
      </c>
      <c r="F435" s="29">
        <v>46265</v>
      </c>
      <c r="G435" s="32" t="str">
        <f t="shared" ref="G435:G470" si="72">CHOOSE(WEEKDAY($F435,1),"dom","seg","ter","qua","qui","sex","sáb")</f>
        <v>seg</v>
      </c>
      <c r="H435" s="31">
        <f>IF($L435=0,"",_xlfn.MINIFS(Dados!$Q:$Q,Dados!$A:$A,$A435,Dados!$S:$S,$F435))</f>
        <v>423</v>
      </c>
      <c r="I435" s="31">
        <f>IF($H435="","",_xlfn.MAXIFS(Dados!$R:$R,Dados!$A:$A,$A435,Dados!$S:$S,$F435))</f>
        <v>994</v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6x1</v>
      </c>
      <c r="L435" s="30">
        <f>SUMIFS(Dados!$E:$E,Dados!$A:$A,$A435,Dados!$S:$S,$F435)</f>
        <v>8.3099999999999987</v>
      </c>
      <c r="M435" s="30">
        <f>IFERROR(INDEX(Parâmetros!$E$6:$E$11,MATCH($K435,Parâmetros!$A$6:$A$11,0)),"")</f>
        <v>8.8000000000000007</v>
      </c>
      <c r="N435" s="33">
        <f t="shared" ref="N435:N470" si="73">IFERROR($L435/$M435,"")</f>
        <v>0.94431818181818161</v>
      </c>
      <c r="O435" s="33">
        <f>Parâmetros!$E$13</f>
        <v>0.8</v>
      </c>
      <c r="P435" s="32" t="str">
        <f>IF(OR($M435="",$F435&gt;Parâmetros!$E$14),"Não","Sim")</f>
        <v>Sim</v>
      </c>
      <c r="Q435" s="32" t="str">
        <f t="shared" ref="Q435:Q470" si="74">IF($P435="Não","",IF($L435&gt;0,"Sim","Não"))</f>
        <v>Sim</v>
      </c>
      <c r="R435" s="32" t="str">
        <f t="shared" ref="R435:R470" si="75">IF($Q435&lt;&gt;"Sim","",IF($N435&gt;=$O435,"Sim","Não"))</f>
        <v>Sim</v>
      </c>
      <c r="S435" s="30">
        <f t="shared" ref="S435:S470" si="76">IF($Q435&lt;&gt;"Sim","",MAX(0,$M435*$O435-$L435))</f>
        <v>0</v>
      </c>
      <c r="T435" s="32" t="str">
        <f>IF($Q435&lt;&gt;"Sim","",IF($N435&gt;Parâmetros!$E$15,"Sim","Não"))</f>
        <v>Não</v>
      </c>
      <c r="U435" s="17" t="str">
        <f t="shared" ref="U435:U470" si="77">IF($AC435&lt;&gt;"",$AC435,IF($P435="Não",IF($Y435="Folga","Folga",IF(LEFT($Y435,6)="Férias","Férias / afastamento",IF($Y435="Indeterminado (início da série)","Início da série","Fora da apuração"))),IF($Q435="Não","Falta de registro",IF($R435="Sim","Na meta","Abaixo da meta"))))</f>
        <v>Na meta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'[Apontamento_Mes_Setembro Atualizado.xlsx]Base Diária'!$V$221folga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Jornada fixa do 6x1</v>
      </c>
      <c r="W435" s="34" t="str">
        <f>IF(OR(OR($D435="6x1",$D435="FF 6x1"),$D435="5x2"),"",IF($AB435&lt;&gt;$AB434,IF(IFERROR(INDEX(Cadastro!$F$5:$F$148,$AB435),"")="",IF($L435&gt;0,1,0),IF(IFERROR(INDEX(Cadastro!$F$5:$F$148,$AB435),"")&lt;=IFERROR(INDEX(Parâmetros!$B$39:$B$48,MATCH($E435,Parâmetros!$A$39:$A$48,0)),99),IFERROR(INDEX(Cadastro!$F$5:$F$148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/>
      </c>
      <c r="X435" s="34" t="str">
        <f>IF(OR(OR($D435="6x1",$D435="FF 6x1"),$D435="5x2"),"",IF($AB435&lt;&gt;$AB434,IF(IFERROR(INDEX(Cadastro!$F$5:$F$148,$AB435),"")="",0,IF(IFERROR(INDEX(Cadastro!$F$5:$F$148,$AB435),"")&gt;IFERROR(INDEX(Parâmetros!$B$39:$B$48,MATCH($E435,Parâmetros!$A$39:$A$48,0)),99),IFERROR(INDEX(Cadastro!$F$5:$F$148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/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registro"),IF(AND($AB435&lt;&gt;$AB434,IFERROR(INDEX(Cadastro!$F$5:$F$148,$AB435),"")=""),"Indeterminado (início da série)",IF($X435&gt;0,"Folga","Falta de registro"))))))))</f>
        <v>Trabalhado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IFERROR(MATCH($A435&amp;"|"&amp;TEXT(_xlfn.MAXIFS(Cadastro!$E$5:$E$148,Cadastro!$A$5:$A$148,$A435,Cadastro!$E$5:$E$148,"&lt;="&amp;$F435),"yyyymmdd"),Cadastro!$I$5:$I$148,0),"")</f>
        <v>19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>
        <v>56855</v>
      </c>
      <c r="B436" s="17" t="s">
        <v>170</v>
      </c>
      <c r="C436" s="17" t="str">
        <f>IFERROR(INDEX(Cadastro!$C$5:$C$148,$AB436),"NÃO INFORMADO")</f>
        <v>INS</v>
      </c>
      <c r="D436" s="17" t="str">
        <f>IFERROR(INDEX(Cadastro!$D$5:$D$148,$AB436),"")</f>
        <v>6x1</v>
      </c>
      <c r="E436" s="17" t="str">
        <f>IFERROR(INDEX(Cadastro!$G$5:$G$148,$AB436),"")</f>
        <v>6x1</v>
      </c>
      <c r="F436" s="29">
        <v>46266</v>
      </c>
      <c r="G436" s="32" t="str">
        <f t="shared" si="72"/>
        <v>ter</v>
      </c>
      <c r="H436" s="31">
        <f>IF($L436=0,"",_xlfn.MINIFS(Dados!$Q:$Q,Dados!$A:$A,$A436,Dados!$S:$S,$F436))</f>
        <v>429</v>
      </c>
      <c r="I436" s="31">
        <f>IF($H436="","",_xlfn.MAXIFS(Dados!$R:$R,Dados!$A:$A,$A436,Dados!$S:$S,$F436))</f>
        <v>999</v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>6x1</v>
      </c>
      <c r="L436" s="30">
        <f>SUMIFS(Dados!$E:$E,Dados!$A:$A,$A436,Dados!$S:$S,$F436)</f>
        <v>8.6000000000000014</v>
      </c>
      <c r="M436" s="30">
        <f>IFERROR(INDEX(Parâmetros!$E$6:$E$11,MATCH($K436,Parâmetros!$A$6:$A$11,0)),"")</f>
        <v>8.8000000000000007</v>
      </c>
      <c r="N436" s="33">
        <f t="shared" si="73"/>
        <v>0.9772727272727274</v>
      </c>
      <c r="O436" s="33">
        <f>Parâmetros!$E$13</f>
        <v>0.8</v>
      </c>
      <c r="P436" s="32" t="str">
        <f>IF(OR($M436="",$F436&gt;Parâmetros!$E$14),"Não","Sim")</f>
        <v>Sim</v>
      </c>
      <c r="Q436" s="32" t="str">
        <f t="shared" si="74"/>
        <v>Sim</v>
      </c>
      <c r="R436" s="32" t="str">
        <f t="shared" si="75"/>
        <v>Sim</v>
      </c>
      <c r="S436" s="30">
        <f t="shared" si="76"/>
        <v>0</v>
      </c>
      <c r="T436" s="32" t="str">
        <f>IF($Q436&lt;&gt;"Sim","",IF($N436&gt;Parâmetros!$E$15,"Sim","Não"))</f>
        <v>Não</v>
      </c>
      <c r="U436" s="17" t="str">
        <f t="shared" si="77"/>
        <v>Na meta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'[Apontamento_Mes_Setembro Atualizado.xlsx]Base Diária'!$V$221folga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Jornada fixa do 6x1</v>
      </c>
      <c r="W436" s="34" t="str">
        <f>IF(OR(OR($D436="6x1",$D436="FF 6x1"),$D436="5x2"),"",IF($AB436&lt;&gt;$AB435,IF(IFERROR(INDEX(Cadastro!$F$5:$F$148,$AB436),"")="",IF($L436&gt;0,1,0),IF(IFERROR(INDEX(Cadastro!$F$5:$F$148,$AB436),"")&lt;=IFERROR(INDEX(Parâmetros!$B$39:$B$48,MATCH($E436,Parâmetros!$A$39:$A$48,0)),99),IFERROR(INDEX(Cadastro!$F$5:$F$148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/>
      </c>
      <c r="X436" s="34" t="str">
        <f>IF(OR(OR($D436="6x1",$D436="FF 6x1"),$D436="5x2"),"",IF($AB436&lt;&gt;$AB435,IF(IFERROR(INDEX(Cadastro!$F$5:$F$148,$AB436),"")="",0,IF(IFERROR(INDEX(Cadastro!$F$5:$F$148,$AB436),"")&gt;IFERROR(INDEX(Parâmetros!$B$39:$B$48,MATCH($E436,Parâmetros!$A$39:$A$48,0)),99),IFERROR(INDEX(Cadastro!$F$5:$F$148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/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registro"),IF(AND($AB436&lt;&gt;$AB435,IFERROR(INDEX(Cadastro!$F$5:$F$148,$AB436),"")=""),"Indeterminado (início da série)",IF($X436&gt;0,"Folga","Falta de registro"))))))))</f>
        <v>Trabalhado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IFERROR(MATCH($A436&amp;"|"&amp;TEXT(_xlfn.MAXIFS(Cadastro!$E$5:$E$148,Cadastro!$A$5:$A$148,$A436,Cadastro!$E$5:$E$148,"&lt;="&amp;$F436),"yyyymmdd"),Cadastro!$I$5:$I$148,0),"")</f>
        <v>19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hidden="1" customHeight="1" x14ac:dyDescent="0.25">
      <c r="A437" s="31">
        <v>56855</v>
      </c>
      <c r="B437" s="17" t="s">
        <v>170</v>
      </c>
      <c r="C437" s="17" t="str">
        <f>IFERROR(INDEX(Cadastro!$C$5:$C$148,$AB437),"NÃO INFORMADO")</f>
        <v>INS</v>
      </c>
      <c r="D437" s="17" t="str">
        <f>IFERROR(INDEX(Cadastro!$D$5:$D$148,$AB437),"")</f>
        <v>6x1</v>
      </c>
      <c r="E437" s="17" t="str">
        <f>IFERROR(INDEX(Cadastro!$G$5:$G$148,$AB437),"")</f>
        <v>6x1</v>
      </c>
      <c r="F437" s="29">
        <v>46267</v>
      </c>
      <c r="G437" s="32" t="str">
        <f t="shared" si="72"/>
        <v>qua</v>
      </c>
      <c r="H437" s="31">
        <f>IF($L437=0,"",_xlfn.MINIFS(Dados!$Q:$Q,Dados!$A:$A,$A437,Dados!$S:$S,$F437))</f>
        <v>430</v>
      </c>
      <c r="I437" s="31">
        <f>IF($H437="","",_xlfn.MAXIFS(Dados!$R:$R,Dados!$A:$A,$A437,Dados!$S:$S,$F437))</f>
        <v>997</v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>6x1</v>
      </c>
      <c r="L437" s="30">
        <f>SUMIFS(Dados!$E:$E,Dados!$A:$A,$A437,Dados!$S:$S,$F437)</f>
        <v>8.379999999999999</v>
      </c>
      <c r="M437" s="30">
        <f>IFERROR(INDEX(Parâmetros!$E$6:$E$11,MATCH($K437,Parâmetros!$A$6:$A$11,0)),"")</f>
        <v>8.8000000000000007</v>
      </c>
      <c r="N437" s="33">
        <f t="shared" si="73"/>
        <v>0.95227272727272705</v>
      </c>
      <c r="O437" s="33">
        <f>Parâmetros!$E$13</f>
        <v>0.8</v>
      </c>
      <c r="P437" s="32" t="str">
        <f>IF(OR($M437="",$F437&gt;Parâmetros!$E$14),"Não","Sim")</f>
        <v>Sim</v>
      </c>
      <c r="Q437" s="32" t="str">
        <f t="shared" si="74"/>
        <v>Sim</v>
      </c>
      <c r="R437" s="32" t="str">
        <f t="shared" si="75"/>
        <v>Sim</v>
      </c>
      <c r="S437" s="30">
        <f t="shared" si="76"/>
        <v>0</v>
      </c>
      <c r="T437" s="32" t="str">
        <f>IF($Q437&lt;&gt;"Sim","",IF($N437&gt;Parâmetros!$E$15,"Sim","Não"))</f>
        <v>Não</v>
      </c>
      <c r="U437" s="17" t="str">
        <f t="shared" si="77"/>
        <v>Na meta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'[Apontamento_Mes_Setembro Atualizado.xlsx]Base Diária'!$V$221folga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Jornada fixa do 6x1</v>
      </c>
      <c r="W437" s="34" t="str">
        <f>IF(OR(OR($D437="6x1",$D437="FF 6x1"),$D437="5x2"),"",IF($AB437&lt;&gt;$AB436,IF(IFERROR(INDEX(Cadastro!$F$5:$F$148,$AB437),"")="",IF($L437&gt;0,1,0),IF(IFERROR(INDEX(Cadastro!$F$5:$F$148,$AB437),"")&lt;=IFERROR(INDEX(Parâmetros!$B$39:$B$48,MATCH($E437,Parâmetros!$A$39:$A$48,0)),99),IFERROR(INDEX(Cadastro!$F$5:$F$148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/>
      </c>
      <c r="X437" s="34" t="str">
        <f>IF(OR(OR($D437="6x1",$D437="FF 6x1"),$D437="5x2"),"",IF($AB437&lt;&gt;$AB436,IF(IFERROR(INDEX(Cadastro!$F$5:$F$148,$AB437),"")="",0,IF(IFERROR(INDEX(Cadastro!$F$5:$F$148,$AB437),"")&gt;IFERROR(INDEX(Parâmetros!$B$39:$B$48,MATCH($E437,Parâmetros!$A$39:$A$48,0)),99),IFERROR(INDEX(Cadastro!$F$5:$F$148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/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registro"),IF(AND($AB437&lt;&gt;$AB436,IFERROR(INDEX(Cadastro!$F$5:$F$148,$AB437),"")=""),"Indeterminado (início da série)",IF($X437&gt;0,"Folga","Falta de registro"))))))))</f>
        <v>Trabalhado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IFERROR(MATCH($A437&amp;"|"&amp;TEXT(_xlfn.MAXIFS(Cadastro!$E$5:$E$148,Cadastro!$A$5:$A$148,$A437,Cadastro!$E$5:$E$148,"&lt;="&amp;$F437),"yyyymmdd"),Cadastro!$I$5:$I$148,0),"")</f>
        <v>19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hidden="1" customHeight="1" x14ac:dyDescent="0.25">
      <c r="A438" s="31">
        <v>56855</v>
      </c>
      <c r="B438" s="17" t="s">
        <v>170</v>
      </c>
      <c r="C438" s="17" t="str">
        <f>IFERROR(INDEX(Cadastro!$C$5:$C$148,$AB438),"NÃO INFORMADO")</f>
        <v>INS</v>
      </c>
      <c r="D438" s="17" t="str">
        <f>IFERROR(INDEX(Cadastro!$D$5:$D$148,$AB438),"")</f>
        <v>6x1</v>
      </c>
      <c r="E438" s="17" t="str">
        <f>IFERROR(INDEX(Cadastro!$G$5:$G$148,$AB438),"")</f>
        <v>6x1</v>
      </c>
      <c r="F438" s="29">
        <v>46268</v>
      </c>
      <c r="G438" s="32" t="str">
        <f t="shared" si="72"/>
        <v>qui</v>
      </c>
      <c r="H438" s="31">
        <f>IF($L438=0,"",_xlfn.MINIFS(Dados!$Q:$Q,Dados!$A:$A,$A438,Dados!$S:$S,$F438))</f>
        <v>422</v>
      </c>
      <c r="I438" s="31">
        <f>IF($H438="","",_xlfn.MAXIFS(Dados!$R:$R,Dados!$A:$A,$A438,Dados!$S:$S,$F438))</f>
        <v>1001</v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>6x1</v>
      </c>
      <c r="L438" s="30">
        <f>SUMIFS(Dados!$E:$E,Dados!$A:$A,$A438,Dados!$S:$S,$F438)</f>
        <v>8.7399999999999984</v>
      </c>
      <c r="M438" s="30">
        <f>IFERROR(INDEX(Parâmetros!$E$6:$E$11,MATCH($K438,Parâmetros!$A$6:$A$11,0)),"")</f>
        <v>8.8000000000000007</v>
      </c>
      <c r="N438" s="33">
        <f t="shared" si="73"/>
        <v>0.99318181818181794</v>
      </c>
      <c r="O438" s="33">
        <f>Parâmetros!$E$13</f>
        <v>0.8</v>
      </c>
      <c r="P438" s="32" t="str">
        <f>IF(OR($M438="",$F438&gt;Parâmetros!$E$14),"Não","Sim")</f>
        <v>Sim</v>
      </c>
      <c r="Q438" s="32" t="str">
        <f t="shared" si="74"/>
        <v>Sim</v>
      </c>
      <c r="R438" s="32" t="str">
        <f t="shared" si="75"/>
        <v>Sim</v>
      </c>
      <c r="S438" s="30">
        <f t="shared" si="76"/>
        <v>0</v>
      </c>
      <c r="T438" s="32" t="str">
        <f>IF($Q438&lt;&gt;"Sim","",IF($N438&gt;Parâmetros!$E$15,"Sim","Não"))</f>
        <v>Não</v>
      </c>
      <c r="U438" s="17" t="str">
        <f t="shared" si="77"/>
        <v>Na meta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'[Apontamento_Mes_Setembro Atualizado.xlsx]Base Diária'!$V$221folga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Jornada fixa do 6x1</v>
      </c>
      <c r="W438" s="34" t="str">
        <f>IF(OR(OR($D438="6x1",$D438="FF 6x1"),$D438="5x2"),"",IF($AB438&lt;&gt;$AB437,IF(IFERROR(INDEX(Cadastro!$F$5:$F$148,$AB438),"")="",IF($L438&gt;0,1,0),IF(IFERROR(INDEX(Cadastro!$F$5:$F$148,$AB438),"")&lt;=IFERROR(INDEX(Parâmetros!$B$39:$B$48,MATCH($E438,Parâmetros!$A$39:$A$48,0)),99),IFERROR(INDEX(Cadastro!$F$5:$F$148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/>
      </c>
      <c r="X438" s="34" t="str">
        <f>IF(OR(OR($D438="6x1",$D438="FF 6x1"),$D438="5x2"),"",IF($AB438&lt;&gt;$AB437,IF(IFERROR(INDEX(Cadastro!$F$5:$F$148,$AB438),"")="",0,IF(IFERROR(INDEX(Cadastro!$F$5:$F$148,$AB438),"")&gt;IFERROR(INDEX(Parâmetros!$B$39:$B$48,MATCH($E438,Parâmetros!$A$39:$A$48,0)),99),IFERROR(INDEX(Cadastro!$F$5:$F$148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/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registro"),IF(AND($AB438&lt;&gt;$AB437,IFERROR(INDEX(Cadastro!$F$5:$F$148,$AB438),"")=""),"Indeterminado (início da série)",IF($X438&gt;0,"Folga","Falta de registro"))))))))</f>
        <v>Trabalhado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IFERROR(MATCH($A438&amp;"|"&amp;TEXT(_xlfn.MAXIFS(Cadastro!$E$5:$E$148,Cadastro!$A$5:$A$148,$A438,Cadastro!$E$5:$E$148,"&lt;="&amp;$F438),"yyyymmdd"),Cadastro!$I$5:$I$148,0),"")</f>
        <v>19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56855</v>
      </c>
      <c r="B439" s="17" t="s">
        <v>170</v>
      </c>
      <c r="C439" s="17" t="str">
        <f>IFERROR(INDEX(Cadastro!$C$5:$C$148,$AB439),"NÃO INFORMADO")</f>
        <v>INS</v>
      </c>
      <c r="D439" s="17" t="str">
        <f>IFERROR(INDEX(Cadastro!$D$5:$D$148,$AB439),"")</f>
        <v>6x1</v>
      </c>
      <c r="E439" s="17" t="str">
        <f>IFERROR(INDEX(Cadastro!$G$5:$G$148,$AB439),"")</f>
        <v>6x1</v>
      </c>
      <c r="F439" s="29">
        <v>46269</v>
      </c>
      <c r="G439" s="32" t="str">
        <f t="shared" si="72"/>
        <v>sex</v>
      </c>
      <c r="H439" s="31">
        <f>IF($L439=0,"",_xlfn.MINIFS(Dados!$Q:$Q,Dados!$A:$A,$A439,Dados!$S:$S,$F439))</f>
        <v>421</v>
      </c>
      <c r="I439" s="31">
        <f>IF($H439="","",_xlfn.MAXIFS(Dados!$R:$R,Dados!$A:$A,$A439,Dados!$S:$S,$F439))</f>
        <v>1002</v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>6x1</v>
      </c>
      <c r="L439" s="30">
        <f>SUMIFS(Dados!$E:$E,Dados!$A:$A,$A439,Dados!$S:$S,$F439)</f>
        <v>8.61</v>
      </c>
      <c r="M439" s="30">
        <f>IFERROR(INDEX(Parâmetros!$E$6:$E$11,MATCH($K439,Parâmetros!$A$6:$A$11,0)),"")</f>
        <v>8.8000000000000007</v>
      </c>
      <c r="N439" s="33">
        <f t="shared" si="73"/>
        <v>0.97840909090909078</v>
      </c>
      <c r="O439" s="33">
        <f>Parâmetros!$E$13</f>
        <v>0.8</v>
      </c>
      <c r="P439" s="32" t="str">
        <f>IF(OR($M439="",$F439&gt;Parâmetros!$E$14),"Não","Sim")</f>
        <v>Sim</v>
      </c>
      <c r="Q439" s="32" t="str">
        <f t="shared" si="74"/>
        <v>Sim</v>
      </c>
      <c r="R439" s="32" t="str">
        <f t="shared" si="75"/>
        <v>Sim</v>
      </c>
      <c r="S439" s="30">
        <f t="shared" si="76"/>
        <v>0</v>
      </c>
      <c r="T439" s="32" t="str">
        <f>IF($Q439&lt;&gt;"Sim","",IF($N439&gt;Parâmetros!$E$15,"Sim","Não"))</f>
        <v>Não</v>
      </c>
      <c r="U439" s="17" t="str">
        <f t="shared" si="77"/>
        <v>Na meta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'[Apontamento_Mes_Setembro Atualizado.xlsx]Base Diária'!$V$221folga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Jornada fixa do 6x1</v>
      </c>
      <c r="W439" s="34" t="str">
        <f>IF(OR(OR($D439="6x1",$D439="FF 6x1"),$D439="5x2"),"",IF($AB439&lt;&gt;$AB438,IF(IFERROR(INDEX(Cadastro!$F$5:$F$148,$AB439),"")="",IF($L439&gt;0,1,0),IF(IFERROR(INDEX(Cadastro!$F$5:$F$148,$AB439),"")&lt;=IFERROR(INDEX(Parâmetros!$B$39:$B$48,MATCH($E439,Parâmetros!$A$39:$A$48,0)),99),IFERROR(INDEX(Cadastro!$F$5:$F$148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/>
      </c>
      <c r="X439" s="34" t="str">
        <f>IF(OR(OR($D439="6x1",$D439="FF 6x1"),$D439="5x2"),"",IF($AB439&lt;&gt;$AB438,IF(IFERROR(INDEX(Cadastro!$F$5:$F$148,$AB439),"")="",0,IF(IFERROR(INDEX(Cadastro!$F$5:$F$148,$AB439),"")&gt;IFERROR(INDEX(Parâmetros!$B$39:$B$48,MATCH($E439,Parâmetros!$A$39:$A$48,0)),99),IFERROR(INDEX(Cadastro!$F$5:$F$148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/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registro"),IF(AND($AB439&lt;&gt;$AB438,IFERROR(INDEX(Cadastro!$F$5:$F$148,$AB439),"")=""),"Indeterminado (início da série)",IF($X439&gt;0,"Folga","Falta de registro"))))))))</f>
        <v>Trabalhado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IFERROR(MATCH($A439&amp;"|"&amp;TEXT(_xlfn.MAXIFS(Cadastro!$E$5:$E$148,Cadastro!$A$5:$A$148,$A439,Cadastro!$E$5:$E$148,"&lt;="&amp;$F439),"yyyymmdd"),Cadastro!$I$5:$I$148,0),"")</f>
        <v>19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56855</v>
      </c>
      <c r="B440" s="17" t="s">
        <v>170</v>
      </c>
      <c r="C440" s="17" t="str">
        <f>IFERROR(INDEX(Cadastro!$C$5:$C$148,$AB440),"NÃO INFORMADO")</f>
        <v>INS</v>
      </c>
      <c r="D440" s="17" t="str">
        <f>IFERROR(INDEX(Cadastro!$D$5:$D$148,$AB440),"")</f>
        <v>6x1</v>
      </c>
      <c r="E440" s="17" t="str">
        <f>IFERROR(INDEX(Cadastro!$G$5:$G$148,$AB440),"")</f>
        <v>6x1</v>
      </c>
      <c r="F440" s="29">
        <v>46270</v>
      </c>
      <c r="G440" s="32" t="str">
        <f t="shared" si="72"/>
        <v>sáb</v>
      </c>
      <c r="H440" s="31">
        <f>IF($L440=0,"",_xlfn.MINIFS(Dados!$Q:$Q,Dados!$A:$A,$A440,Dados!$S:$S,$F440))</f>
        <v>421</v>
      </c>
      <c r="I440" s="31">
        <f>IF($H440="","",_xlfn.MAXIFS(Dados!$R:$R,Dados!$A:$A,$A440,Dados!$S:$S,$F440))</f>
        <v>913</v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>6x1 sáb/dom</v>
      </c>
      <c r="L440" s="30">
        <f>SUMIFS(Dados!$E:$E,Dados!$A:$A,$A440,Dados!$S:$S,$F440)</f>
        <v>6.7799999999999994</v>
      </c>
      <c r="M440" s="30">
        <f>IFERROR(INDEX(Parâmetros!$E$6:$E$11,MATCH($K440,Parâmetros!$A$6:$A$11,0)),"")</f>
        <v>7.33</v>
      </c>
      <c r="N440" s="33">
        <f t="shared" si="73"/>
        <v>0.92496589358799441</v>
      </c>
      <c r="O440" s="33">
        <f>Parâmetros!$E$13</f>
        <v>0.8</v>
      </c>
      <c r="P440" s="32" t="str">
        <f>IF(OR($M440="",$F440&gt;Parâmetros!$E$14),"Não","Sim")</f>
        <v>Sim</v>
      </c>
      <c r="Q440" s="32" t="str">
        <f t="shared" si="74"/>
        <v>Sim</v>
      </c>
      <c r="R440" s="32" t="str">
        <f t="shared" si="75"/>
        <v>Sim</v>
      </c>
      <c r="S440" s="30">
        <f t="shared" si="76"/>
        <v>0</v>
      </c>
      <c r="T440" s="32" t="str">
        <f>IF($Q440&lt;&gt;"Sim","",IF($N440&gt;Parâmetros!$E$15,"Sim","Não"))</f>
        <v>Não</v>
      </c>
      <c r="U440" s="17" t="str">
        <f t="shared" si="77"/>
        <v>Na meta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'[Apontamento_Mes_Setembro Atualizado.xlsx]Base Diária'!$V$221folga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Jornada de fim de semana do 6x1</v>
      </c>
      <c r="W440" s="34" t="str">
        <f>IF(OR(OR($D440="6x1",$D440="FF 6x1"),$D440="5x2"),"",IF($AB440&lt;&gt;$AB439,IF(IFERROR(INDEX(Cadastro!$F$5:$F$148,$AB440),"")="",IF($L440&gt;0,1,0),IF(IFERROR(INDEX(Cadastro!$F$5:$F$148,$AB440),"")&lt;=IFERROR(INDEX(Parâmetros!$B$39:$B$48,MATCH($E440,Parâmetros!$A$39:$A$48,0)),99),IFERROR(INDEX(Cadastro!$F$5:$F$148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/>
      </c>
      <c r="X440" s="34" t="str">
        <f>IF(OR(OR($D440="6x1",$D440="FF 6x1"),$D440="5x2"),"",IF($AB440&lt;&gt;$AB439,IF(IFERROR(INDEX(Cadastro!$F$5:$F$148,$AB440),"")="",0,IF(IFERROR(INDEX(Cadastro!$F$5:$F$148,$AB440),"")&gt;IFERROR(INDEX(Parâmetros!$B$39:$B$48,MATCH($E440,Parâmetros!$A$39:$A$48,0)),99),IFERROR(INDEX(Cadastro!$F$5:$F$148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/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registro"),IF(AND($AB440&lt;&gt;$AB439,IFERROR(INDEX(Cadastro!$F$5:$F$148,$AB440),"")=""),"Indeterminado (início da série)",IF($X440&gt;0,"Folga","Falta de registro"))))))))</f>
        <v>Trabalhado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IFERROR(MATCH($A440&amp;"|"&amp;TEXT(_xlfn.MAXIFS(Cadastro!$E$5:$E$148,Cadastro!$A$5:$A$148,$A440,Cadastro!$E$5:$E$148,"&lt;="&amp;$F440),"yyyymmdd"),Cadastro!$I$5:$I$148,0),"")</f>
        <v>19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56855</v>
      </c>
      <c r="B441" s="17" t="s">
        <v>170</v>
      </c>
      <c r="C441" s="17" t="str">
        <f>IFERROR(INDEX(Cadastro!$C$5:$C$148,$AB441),"NÃO INFORMADO")</f>
        <v>INS</v>
      </c>
      <c r="D441" s="17" t="str">
        <f>IFERROR(INDEX(Cadastro!$D$5:$D$148,$AB441),"")</f>
        <v>6x1</v>
      </c>
      <c r="E441" s="17" t="str">
        <f>IFERROR(INDEX(Cadastro!$G$5:$G$148,$AB441),"")</f>
        <v>6x1</v>
      </c>
      <c r="F441" s="29">
        <v>46271</v>
      </c>
      <c r="G441" s="32" t="str">
        <f t="shared" si="72"/>
        <v>dom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73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74"/>
        <v/>
      </c>
      <c r="R441" s="32" t="str">
        <f t="shared" si="75"/>
        <v/>
      </c>
      <c r="S441" s="30" t="str">
        <f t="shared" si="76"/>
        <v/>
      </c>
      <c r="T441" s="32" t="str">
        <f>IF($Q441&lt;&gt;"Sim","",IF($N441&gt;Parâmetros!$E$15,"Sim","Não"))</f>
        <v/>
      </c>
      <c r="U441" s="17" t="str">
        <f t="shared" si="77"/>
        <v>Folga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'[Apontamento_Mes_Setembro Atualizado.xlsx]Base Diária'!$V$221folga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Folga de fim de semana · apontou no sábado</v>
      </c>
      <c r="W441" s="34" t="str">
        <f>IF(OR(OR($D441="6x1",$D441="FF 6x1"),$D441="5x2"),"",IF($AB441&lt;&gt;$AB440,IF(IFERROR(INDEX(Cadastro!$F$5:$F$148,$AB441),"")="",IF($L441&gt;0,1,0),IF(IFERROR(INDEX(Cadastro!$F$5:$F$148,$AB441),"")&lt;=IFERROR(INDEX(Parâmetros!$B$39:$B$48,MATCH($E441,Parâmetros!$A$39:$A$48,0)),99),IFERROR(INDEX(Cadastro!$F$5:$F$148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/>
      </c>
      <c r="X441" s="34" t="str">
        <f>IF(OR(OR($D441="6x1",$D441="FF 6x1"),$D441="5x2"),"",IF($AB441&lt;&gt;$AB440,IF(IFERROR(INDEX(Cadastro!$F$5:$F$148,$AB441),"")="",0,IF(IFERROR(INDEX(Cadastro!$F$5:$F$148,$AB441),"")&gt;IFERROR(INDEX(Parâmetros!$B$39:$B$48,MATCH($E441,Parâmetros!$A$39:$A$48,0)),99),IFERROR(INDEX(Cadastro!$F$5:$F$148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/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registro"),IF(AND($AB441&lt;&gt;$AB440,IFERROR(INDEX(Cadastro!$F$5:$F$148,$AB441),"")=""),"Indeterminado (início da série)",IF($X441&gt;0,"Folga","Falta de registro"))))))))</f>
        <v>Folga</v>
      </c>
      <c r="Z441" s="34">
        <f>IF(OR($L441&gt;0,$F441&gt;Parâmetros!$E$14),0,IF($A441&lt;&gt;$A440,1,N($Z440)+1))</f>
        <v>1</v>
      </c>
      <c r="AA441" s="34">
        <f>IF(OR($L441&gt;0,$F441&gt;Parâmetros!$E$14),0,IF(OR($A441&lt;&gt;$A442,$F442&gt;Parâmetros!$E$14),1,N($AA442)+1))</f>
        <v>1</v>
      </c>
      <c r="AB441" s="31">
        <f>IFERROR(MATCH($A441&amp;"|"&amp;TEXT(_xlfn.MAXIFS(Cadastro!$E$5:$E$148,Cadastro!$A$5:$A$148,$A441,Cadastro!$E$5:$E$148,"&lt;="&amp;$F441),"yyyymmdd"),Cadastro!$I$5:$I$148,0),"")</f>
        <v>19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56855</v>
      </c>
      <c r="B442" s="17" t="s">
        <v>170</v>
      </c>
      <c r="C442" s="17" t="str">
        <f>IFERROR(INDEX(Cadastro!$C$5:$C$148,$AB442),"NÃO INFORMADO")</f>
        <v>INS</v>
      </c>
      <c r="D442" s="17" t="str">
        <f>IFERROR(INDEX(Cadastro!$D$5:$D$148,$AB442),"")</f>
        <v>A</v>
      </c>
      <c r="E442" s="17" t="str">
        <f>IFERROR(INDEX(Cadastro!$G$5:$G$148,$AB442),"")</f>
        <v>A</v>
      </c>
      <c r="F442" s="29">
        <v>46272</v>
      </c>
      <c r="G442" s="32" t="str">
        <f t="shared" si="72"/>
        <v>seg</v>
      </c>
      <c r="H442" s="31">
        <f>IF($L442=0,"",_xlfn.MINIFS(Dados!$Q:$Q,Dados!$A:$A,$A442,Dados!$S:$S,$F442))</f>
        <v>425</v>
      </c>
      <c r="I442" s="31">
        <f>IF($H442="","",_xlfn.MAXIFS(Dados!$R:$R,Dados!$A:$A,$A442,Dados!$S:$S,$F442))</f>
        <v>922</v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>A</v>
      </c>
      <c r="L442" s="30">
        <f>SUMIFS(Dados!$E:$E,Dados!$A:$A,$A442,Dados!$S:$S,$F442)</f>
        <v>6.8100000000000005</v>
      </c>
      <c r="M442" s="30">
        <f>IFERROR(INDEX(Parâmetros!$E$6:$E$11,MATCH($K442,Parâmetros!$A$6:$A$11,0)),"")</f>
        <v>7.58</v>
      </c>
      <c r="N442" s="33">
        <f t="shared" si="73"/>
        <v>0.89841688654353569</v>
      </c>
      <c r="O442" s="33">
        <f>Parâmetros!$E$13</f>
        <v>0.8</v>
      </c>
      <c r="P442" s="32" t="str">
        <f>IF(OR($M442="",$F442&gt;Parâmetros!$E$14),"Não","Sim")</f>
        <v>Sim</v>
      </c>
      <c r="Q442" s="32" t="str">
        <f t="shared" si="74"/>
        <v>Sim</v>
      </c>
      <c r="R442" s="32" t="str">
        <f t="shared" si="75"/>
        <v>Sim</v>
      </c>
      <c r="S442" s="30">
        <f t="shared" si="76"/>
        <v>0</v>
      </c>
      <c r="T442" s="32" t="str">
        <f>IF($Q442&lt;&gt;"Sim","",IF($N442&gt;Parâmetros!$E$15,"Sim","Não"))</f>
        <v>Não</v>
      </c>
      <c r="U442" s="17" t="str">
        <f t="shared" si="77"/>
        <v>Na meta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'[Apontamento_Mes_Setembro Atualizado.xlsx]Base Diária'!$V$221folga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Evidência confirma cadastro</v>
      </c>
      <c r="W442" s="34">
        <f>IF(OR(OR($D442="6x1",$D442="FF 6x1"),$D442="5x2"),"",IF($AB442&lt;&gt;$AB441,IF(IFERROR(INDEX(Cadastro!$F$5:$F$148,$AB442),"")="",IF($L442&gt;0,1,0),IF(IFERROR(INDEX(Cadastro!$F$5:$F$148,$AB442),"")&lt;=IFERROR(INDEX(Parâmetros!$B$39:$B$48,MATCH($E442,Parâmetros!$A$39:$A$48,0)),99),IFERROR(INDEX(Cadastro!$F$5:$F$148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1</v>
      </c>
      <c r="X442" s="34">
        <f>IF(OR(OR($D442="6x1",$D442="FF 6x1"),$D442="5x2"),"",IF($AB442&lt;&gt;$AB441,IF(IFERROR(INDEX(Cadastro!$F$5:$F$148,$AB442),"")="",0,IF(IFERROR(INDEX(Cadastro!$F$5:$F$148,$AB442),"")&gt;IFERROR(INDEX(Parâmetros!$B$39:$B$48,MATCH($E442,Parâmetros!$A$39:$A$48,0)),99),IFERROR(INDEX(Cadastro!$F$5:$F$148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registro"),IF(AND($AB442&lt;&gt;$AB441,IFERROR(INDEX(Cadastro!$F$5:$F$148,$AB442),"")=""),"Indeterminado (início da série)",IF($X442&gt;0,"Folga","Falta de registro"))))))))</f>
        <v>Trabalhado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IFERROR(MATCH($A442&amp;"|"&amp;TEXT(_xlfn.MAXIFS(Cadastro!$E$5:$E$148,Cadastro!$A$5:$A$148,$A442,Cadastro!$E$5:$E$148,"&lt;="&amp;$F442),"yyyymmdd"),Cadastro!$I$5:$I$148,0),"")</f>
        <v>86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56855</v>
      </c>
      <c r="B443" s="17" t="s">
        <v>170</v>
      </c>
      <c r="C443" s="17" t="str">
        <f>IFERROR(INDEX(Cadastro!$C$5:$C$148,$AB443),"NÃO INFORMADO")</f>
        <v>INS</v>
      </c>
      <c r="D443" s="17" t="str">
        <f>IFERROR(INDEX(Cadastro!$D$5:$D$148,$AB443),"")</f>
        <v>6x1</v>
      </c>
      <c r="E443" s="17" t="str">
        <f>IFERROR(INDEX(Cadastro!$G$5:$G$148,$AB443),"")</f>
        <v>6x1</v>
      </c>
      <c r="F443" s="29">
        <v>46273</v>
      </c>
      <c r="G443" s="32" t="str">
        <f t="shared" si="72"/>
        <v>ter</v>
      </c>
      <c r="H443" s="31">
        <f>IF($L443=0,"",_xlfn.MINIFS(Dados!$Q:$Q,Dados!$A:$A,$A443,Dados!$S:$S,$F443))</f>
        <v>426</v>
      </c>
      <c r="I443" s="31">
        <f>IF($H443="","",_xlfn.MAXIFS(Dados!$R:$R,Dados!$A:$A,$A443,Dados!$S:$S,$F443))</f>
        <v>1003</v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>6x1</v>
      </c>
      <c r="L443" s="30">
        <f>SUMIFS(Dados!$E:$E,Dados!$A:$A,$A443,Dados!$S:$S,$F443)</f>
        <v>8.23</v>
      </c>
      <c r="M443" s="30">
        <f>IFERROR(INDEX(Parâmetros!$E$6:$E$11,MATCH($K443,Parâmetros!$A$6:$A$11,0)),"")</f>
        <v>8.8000000000000007</v>
      </c>
      <c r="N443" s="33">
        <f t="shared" si="73"/>
        <v>0.93522727272727268</v>
      </c>
      <c r="O443" s="33">
        <f>Parâmetros!$E$13</f>
        <v>0.8</v>
      </c>
      <c r="P443" s="32" t="str">
        <f>IF(OR($M443="",$F443&gt;Parâmetros!$E$14),"Não","Sim")</f>
        <v>Sim</v>
      </c>
      <c r="Q443" s="32" t="str">
        <f t="shared" si="74"/>
        <v>Sim</v>
      </c>
      <c r="R443" s="32" t="str">
        <f t="shared" si="75"/>
        <v>Sim</v>
      </c>
      <c r="S443" s="30">
        <f t="shared" si="76"/>
        <v>0</v>
      </c>
      <c r="T443" s="32" t="str">
        <f>IF($Q443&lt;&gt;"Sim","",IF($N443&gt;Parâmetros!$E$15,"Sim","Não"))</f>
        <v>Não</v>
      </c>
      <c r="U443" s="17" t="str">
        <f t="shared" si="77"/>
        <v>Na meta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'[Apontamento_Mes_Setembro Atualizado.xlsx]Base Diária'!$V$221folga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Jornada fixa do 6x1</v>
      </c>
      <c r="W443" s="34" t="str">
        <f>IF(OR(OR($D443="6x1",$D443="FF 6x1"),$D443="5x2"),"",IF($AB443&lt;&gt;$AB442,IF(IFERROR(INDEX(Cadastro!$F$5:$F$148,$AB443),"")="",IF($L443&gt;0,1,0),IF(IFERROR(INDEX(Cadastro!$F$5:$F$148,$AB443),"")&lt;=IFERROR(INDEX(Parâmetros!$B$39:$B$48,MATCH($E443,Parâmetros!$A$39:$A$48,0)),99),IFERROR(INDEX(Cadastro!$F$5:$F$148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/>
      </c>
      <c r="X443" s="34" t="str">
        <f>IF(OR(OR($D443="6x1",$D443="FF 6x1"),$D443="5x2"),"",IF($AB443&lt;&gt;$AB442,IF(IFERROR(INDEX(Cadastro!$F$5:$F$148,$AB443),"")="",0,IF(IFERROR(INDEX(Cadastro!$F$5:$F$148,$AB443),"")&gt;IFERROR(INDEX(Parâmetros!$B$39:$B$48,MATCH($E443,Parâmetros!$A$39:$A$48,0)),99),IFERROR(INDEX(Cadastro!$F$5:$F$148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/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registro"),IF(AND($AB443&lt;&gt;$AB442,IFERROR(INDEX(Cadastro!$F$5:$F$148,$AB443),"")=""),"Indeterminado (início da série)",IF($X443&gt;0,"Folga","Falta de registro"))))))))</f>
        <v>Trabalhado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IFERROR(MATCH($A443&amp;"|"&amp;TEXT(_xlfn.MAXIFS(Cadastro!$E$5:$E$148,Cadastro!$A$5:$A$148,$A443,Cadastro!$E$5:$E$148,"&lt;="&amp;$F443),"yyyymmdd"),Cadastro!$I$5:$I$148,0),"")</f>
        <v>87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56855</v>
      </c>
      <c r="B444" s="17" t="s">
        <v>170</v>
      </c>
      <c r="C444" s="17" t="str">
        <f>IFERROR(INDEX(Cadastro!$C$5:$C$148,$AB444),"NÃO INFORMADO")</f>
        <v>INS</v>
      </c>
      <c r="D444" s="17" t="str">
        <f>IFERROR(INDEX(Cadastro!$D$5:$D$148,$AB444),"")</f>
        <v>6x1</v>
      </c>
      <c r="E444" s="17" t="str">
        <f>IFERROR(INDEX(Cadastro!$G$5:$G$148,$AB444),"")</f>
        <v>6x1</v>
      </c>
      <c r="F444" s="29">
        <v>46274</v>
      </c>
      <c r="G444" s="32" t="str">
        <f t="shared" si="72"/>
        <v>qua</v>
      </c>
      <c r="H444" s="31">
        <f>IF($L444=0,"",_xlfn.MINIFS(Dados!$Q:$Q,Dados!$A:$A,$A444,Dados!$S:$S,$F444))</f>
        <v>428</v>
      </c>
      <c r="I444" s="31">
        <f>IF($H444="","",_xlfn.MAXIFS(Dados!$R:$R,Dados!$A:$A,$A444,Dados!$S:$S,$F444))</f>
        <v>996</v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>6x1</v>
      </c>
      <c r="L444" s="30">
        <f>SUMIFS(Dados!$E:$E,Dados!$A:$A,$A444,Dados!$S:$S,$F444)</f>
        <v>8.4600000000000009</v>
      </c>
      <c r="M444" s="30">
        <f>IFERROR(INDEX(Parâmetros!$E$6:$E$11,MATCH($K444,Parâmetros!$A$6:$A$11,0)),"")</f>
        <v>8.8000000000000007</v>
      </c>
      <c r="N444" s="33">
        <f t="shared" si="73"/>
        <v>0.96136363636363642</v>
      </c>
      <c r="O444" s="33">
        <f>Parâmetros!$E$13</f>
        <v>0.8</v>
      </c>
      <c r="P444" s="32" t="str">
        <f>IF(OR($M444="",$F444&gt;Parâmetros!$E$14),"Não","Sim")</f>
        <v>Sim</v>
      </c>
      <c r="Q444" s="32" t="str">
        <f t="shared" si="74"/>
        <v>Sim</v>
      </c>
      <c r="R444" s="32" t="str">
        <f t="shared" si="75"/>
        <v>Sim</v>
      </c>
      <c r="S444" s="30">
        <f t="shared" si="76"/>
        <v>0</v>
      </c>
      <c r="T444" s="32" t="str">
        <f>IF($Q444&lt;&gt;"Sim","",IF($N444&gt;Parâmetros!$E$15,"Sim","Não"))</f>
        <v>Não</v>
      </c>
      <c r="U444" s="17" t="str">
        <f t="shared" si="77"/>
        <v>Na meta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'[Apontamento_Mes_Setembro Atualizado.xlsx]Base Diária'!$V$221folga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Jornada fixa do 6x1</v>
      </c>
      <c r="W444" s="34" t="str">
        <f>IF(OR(OR($D444="6x1",$D444="FF 6x1"),$D444="5x2"),"",IF($AB444&lt;&gt;$AB443,IF(IFERROR(INDEX(Cadastro!$F$5:$F$148,$AB444),"")="",IF($L444&gt;0,1,0),IF(IFERROR(INDEX(Cadastro!$F$5:$F$148,$AB444),"")&lt;=IFERROR(INDEX(Parâmetros!$B$39:$B$48,MATCH($E444,Parâmetros!$A$39:$A$48,0)),99),IFERROR(INDEX(Cadastro!$F$5:$F$148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/>
      </c>
      <c r="X444" s="34" t="str">
        <f>IF(OR(OR($D444="6x1",$D444="FF 6x1"),$D444="5x2"),"",IF($AB444&lt;&gt;$AB443,IF(IFERROR(INDEX(Cadastro!$F$5:$F$148,$AB444),"")="",0,IF(IFERROR(INDEX(Cadastro!$F$5:$F$148,$AB444),"")&gt;IFERROR(INDEX(Parâmetros!$B$39:$B$48,MATCH($E444,Parâmetros!$A$39:$A$48,0)),99),IFERROR(INDEX(Cadastro!$F$5:$F$148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/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registro"),IF(AND($AB444&lt;&gt;$AB443,IFERROR(INDEX(Cadastro!$F$5:$F$148,$AB444),"")=""),"Indeterminado (início da série)",IF($X444&gt;0,"Folga","Falta de registro"))))))))</f>
        <v>Trabalhado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IFERROR(MATCH($A444&amp;"|"&amp;TEXT(_xlfn.MAXIFS(Cadastro!$E$5:$E$148,Cadastro!$A$5:$A$148,$A444,Cadastro!$E$5:$E$148,"&lt;="&amp;$F444),"yyyymmdd"),Cadastro!$I$5:$I$148,0),"")</f>
        <v>87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56855</v>
      </c>
      <c r="B445" s="17" t="s">
        <v>170</v>
      </c>
      <c r="C445" s="17" t="str">
        <f>IFERROR(INDEX(Cadastro!$C$5:$C$148,$AB445),"NÃO INFORMADO")</f>
        <v>INS</v>
      </c>
      <c r="D445" s="17" t="str">
        <f>IFERROR(INDEX(Cadastro!$D$5:$D$148,$AB445),"")</f>
        <v>6x1</v>
      </c>
      <c r="E445" s="17" t="str">
        <f>IFERROR(INDEX(Cadastro!$G$5:$G$148,$AB445),"")</f>
        <v>6x1</v>
      </c>
      <c r="F445" s="29">
        <v>46275</v>
      </c>
      <c r="G445" s="32" t="str">
        <f t="shared" si="72"/>
        <v>qui</v>
      </c>
      <c r="H445" s="31">
        <f>IF($L445=0,"",_xlfn.MINIFS(Dados!$Q:$Q,Dados!$A:$A,$A445,Dados!$S:$S,$F445))</f>
        <v>422</v>
      </c>
      <c r="I445" s="31">
        <f>IF($H445="","",_xlfn.MAXIFS(Dados!$R:$R,Dados!$A:$A,$A445,Dados!$S:$S,$F445))</f>
        <v>998</v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>6x1</v>
      </c>
      <c r="L445" s="30">
        <f>SUMIFS(Dados!$E:$E,Dados!$A:$A,$A445,Dados!$S:$S,$F445)</f>
        <v>8.59</v>
      </c>
      <c r="M445" s="30">
        <f>IFERROR(INDEX(Parâmetros!$E$6:$E$11,MATCH($K445,Parâmetros!$A$6:$A$11,0)),"")</f>
        <v>8.8000000000000007</v>
      </c>
      <c r="N445" s="33">
        <f t="shared" si="73"/>
        <v>0.97613636363636358</v>
      </c>
      <c r="O445" s="33">
        <f>Parâmetros!$E$13</f>
        <v>0.8</v>
      </c>
      <c r="P445" s="32" t="str">
        <f>IF(OR($M445="",$F445&gt;Parâmetros!$E$14),"Não","Sim")</f>
        <v>Sim</v>
      </c>
      <c r="Q445" s="32" t="str">
        <f t="shared" si="74"/>
        <v>Sim</v>
      </c>
      <c r="R445" s="32" t="str">
        <f t="shared" si="75"/>
        <v>Sim</v>
      </c>
      <c r="S445" s="30">
        <f t="shared" si="76"/>
        <v>0</v>
      </c>
      <c r="T445" s="32" t="str">
        <f>IF($Q445&lt;&gt;"Sim","",IF($N445&gt;Parâmetros!$E$15,"Sim","Não"))</f>
        <v>Não</v>
      </c>
      <c r="U445" s="17" t="str">
        <f t="shared" si="77"/>
        <v>Na meta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'[Apontamento_Mes_Setembro Atualizado.xlsx]Base Diária'!$V$221folga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Jornada fixa do 6x1</v>
      </c>
      <c r="W445" s="34" t="str">
        <f>IF(OR(OR($D445="6x1",$D445="FF 6x1"),$D445="5x2"),"",IF($AB445&lt;&gt;$AB444,IF(IFERROR(INDEX(Cadastro!$F$5:$F$148,$AB445),"")="",IF($L445&gt;0,1,0),IF(IFERROR(INDEX(Cadastro!$F$5:$F$148,$AB445),"")&lt;=IFERROR(INDEX(Parâmetros!$B$39:$B$48,MATCH($E445,Parâmetros!$A$39:$A$48,0)),99),IFERROR(INDEX(Cadastro!$F$5:$F$148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/>
      </c>
      <c r="X445" s="34" t="str">
        <f>IF(OR(OR($D445="6x1",$D445="FF 6x1"),$D445="5x2"),"",IF($AB445&lt;&gt;$AB444,IF(IFERROR(INDEX(Cadastro!$F$5:$F$148,$AB445),"")="",0,IF(IFERROR(INDEX(Cadastro!$F$5:$F$148,$AB445),"")&gt;IFERROR(INDEX(Parâmetros!$B$39:$B$48,MATCH($E445,Parâmetros!$A$39:$A$48,0)),99),IFERROR(INDEX(Cadastro!$F$5:$F$148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/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registro"),IF(AND($AB445&lt;&gt;$AB444,IFERROR(INDEX(Cadastro!$F$5:$F$148,$AB445),"")=""),"Indeterminado (início da série)",IF($X445&gt;0,"Folga","Falta de registro"))))))))</f>
        <v>Trabalhado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IFERROR(MATCH($A445&amp;"|"&amp;TEXT(_xlfn.MAXIFS(Cadastro!$E$5:$E$148,Cadastro!$A$5:$A$148,$A445,Cadastro!$E$5:$E$148,"&lt;="&amp;$F445),"yyyymmdd"),Cadastro!$I$5:$I$148,0),"")</f>
        <v>87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56855</v>
      </c>
      <c r="B446" s="17" t="s">
        <v>170</v>
      </c>
      <c r="C446" s="17" t="str">
        <f>IFERROR(INDEX(Cadastro!$C$5:$C$148,$AB446),"NÃO INFORMADO")</f>
        <v>INS</v>
      </c>
      <c r="D446" s="17" t="str">
        <f>IFERROR(INDEX(Cadastro!$D$5:$D$148,$AB446),"")</f>
        <v>6x1</v>
      </c>
      <c r="E446" s="17" t="str">
        <f>IFERROR(INDEX(Cadastro!$G$5:$G$148,$AB446),"")</f>
        <v>6x1</v>
      </c>
      <c r="F446" s="29">
        <v>46276</v>
      </c>
      <c r="G446" s="32" t="str">
        <f t="shared" si="72"/>
        <v>sex</v>
      </c>
      <c r="H446" s="31">
        <f>IF($L446=0,"",_xlfn.MINIFS(Dados!$Q:$Q,Dados!$A:$A,$A446,Dados!$S:$S,$F446))</f>
        <v>430</v>
      </c>
      <c r="I446" s="31">
        <f>IF($H446="","",_xlfn.MAXIFS(Dados!$R:$R,Dados!$A:$A,$A446,Dados!$S:$S,$F446))</f>
        <v>1004</v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>6x1</v>
      </c>
      <c r="L446" s="30">
        <f>SUMIFS(Dados!$E:$E,Dados!$A:$A,$A446,Dados!$S:$S,$F446)</f>
        <v>8.15</v>
      </c>
      <c r="M446" s="30">
        <f>IFERROR(INDEX(Parâmetros!$E$6:$E$11,MATCH($K446,Parâmetros!$A$6:$A$11,0)),"")</f>
        <v>8.8000000000000007</v>
      </c>
      <c r="N446" s="33">
        <f t="shared" si="73"/>
        <v>0.92613636363636365</v>
      </c>
      <c r="O446" s="33">
        <f>Parâmetros!$E$13</f>
        <v>0.8</v>
      </c>
      <c r="P446" s="32" t="str">
        <f>IF(OR($M446="",$F446&gt;Parâmetros!$E$14),"Não","Sim")</f>
        <v>Sim</v>
      </c>
      <c r="Q446" s="32" t="str">
        <f t="shared" si="74"/>
        <v>Sim</v>
      </c>
      <c r="R446" s="32" t="str">
        <f t="shared" si="75"/>
        <v>Sim</v>
      </c>
      <c r="S446" s="30">
        <f t="shared" si="76"/>
        <v>0</v>
      </c>
      <c r="T446" s="32" t="str">
        <f>IF($Q446&lt;&gt;"Sim","",IF($N446&gt;Parâmetros!$E$15,"Sim","Não"))</f>
        <v>Não</v>
      </c>
      <c r="U446" s="17" t="str">
        <f t="shared" si="77"/>
        <v>Na meta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'[Apontamento_Mes_Setembro Atualizado.xlsx]Base Diária'!$V$221folga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Jornada fixa do 6x1</v>
      </c>
      <c r="W446" s="34" t="str">
        <f>IF(OR(OR($D446="6x1",$D446="FF 6x1"),$D446="5x2"),"",IF($AB446&lt;&gt;$AB445,IF(IFERROR(INDEX(Cadastro!$F$5:$F$148,$AB446),"")="",IF($L446&gt;0,1,0),IF(IFERROR(INDEX(Cadastro!$F$5:$F$148,$AB446),"")&lt;=IFERROR(INDEX(Parâmetros!$B$39:$B$48,MATCH($E446,Parâmetros!$A$39:$A$48,0)),99),IFERROR(INDEX(Cadastro!$F$5:$F$148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/>
      </c>
      <c r="X446" s="34" t="str">
        <f>IF(OR(OR($D446="6x1",$D446="FF 6x1"),$D446="5x2"),"",IF($AB446&lt;&gt;$AB445,IF(IFERROR(INDEX(Cadastro!$F$5:$F$148,$AB446),"")="",0,IF(IFERROR(INDEX(Cadastro!$F$5:$F$148,$AB446),"")&gt;IFERROR(INDEX(Parâmetros!$B$39:$B$48,MATCH($E446,Parâmetros!$A$39:$A$48,0)),99),IFERROR(INDEX(Cadastro!$F$5:$F$148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/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registro"),IF(AND($AB446&lt;&gt;$AB445,IFERROR(INDEX(Cadastro!$F$5:$F$148,$AB446),"")=""),"Indeterminado (início da série)",IF($X446&gt;0,"Folga","Falta de registro"))))))))</f>
        <v>Trabalhado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IFERROR(MATCH($A446&amp;"|"&amp;TEXT(_xlfn.MAXIFS(Cadastro!$E$5:$E$148,Cadastro!$A$5:$A$148,$A446,Cadastro!$E$5:$E$148,"&lt;="&amp;$F446),"yyyymmdd"),Cadastro!$I$5:$I$148,0),"")</f>
        <v>87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56855</v>
      </c>
      <c r="B447" s="17" t="s">
        <v>170</v>
      </c>
      <c r="C447" s="17" t="str">
        <f>IFERROR(INDEX(Cadastro!$C$5:$C$148,$AB447),"NÃO INFORMADO")</f>
        <v>INS</v>
      </c>
      <c r="D447" s="17" t="str">
        <f>IFERROR(INDEX(Cadastro!$D$5:$D$148,$AB447),"")</f>
        <v>6x1</v>
      </c>
      <c r="E447" s="17" t="str">
        <f>IFERROR(INDEX(Cadastro!$G$5:$G$148,$AB447),"")</f>
        <v>6x1</v>
      </c>
      <c r="F447" s="29">
        <v>46277</v>
      </c>
      <c r="G447" s="32" t="str">
        <f t="shared" si="72"/>
        <v>sáb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73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74"/>
        <v/>
      </c>
      <c r="R447" s="32" t="str">
        <f t="shared" si="75"/>
        <v/>
      </c>
      <c r="S447" s="30" t="str">
        <f t="shared" si="76"/>
        <v/>
      </c>
      <c r="T447" s="32" t="str">
        <f>IF($Q447&lt;&gt;"Sim","",IF($N447&gt;Parâmetros!$E$15,"Sim","Não"))</f>
        <v/>
      </c>
      <c r="U447" s="17" t="str">
        <f t="shared" si="77"/>
        <v>Folga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'[Apontamento_Mes_Setembro Atualizado.xlsx]Base Diária'!$V$221folga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Folga de fim de semana · sem apontamento no sábado nem no domingo</v>
      </c>
      <c r="W447" s="34" t="str">
        <f>IF(OR(OR($D447="6x1",$D447="FF 6x1"),$D447="5x2"),"",IF($AB447&lt;&gt;$AB446,IF(IFERROR(INDEX(Cadastro!$F$5:$F$148,$AB447),"")="",IF($L447&gt;0,1,0),IF(IFERROR(INDEX(Cadastro!$F$5:$F$148,$AB447),"")&lt;=IFERROR(INDEX(Parâmetros!$B$39:$B$48,MATCH($E447,Parâmetros!$A$39:$A$48,0)),99),IFERROR(INDEX(Cadastro!$F$5:$F$148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/>
      </c>
      <c r="X447" s="34" t="str">
        <f>IF(OR(OR($D447="6x1",$D447="FF 6x1"),$D447="5x2"),"",IF($AB447&lt;&gt;$AB446,IF(IFERROR(INDEX(Cadastro!$F$5:$F$148,$AB447),"")="",0,IF(IFERROR(INDEX(Cadastro!$F$5:$F$148,$AB447),"")&gt;IFERROR(INDEX(Parâmetros!$B$39:$B$48,MATCH($E447,Parâmetros!$A$39:$A$48,0)),99),IFERROR(INDEX(Cadastro!$F$5:$F$148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/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registro"),IF(AND($AB447&lt;&gt;$AB446,IFERROR(INDEX(Cadastro!$F$5:$F$148,$AB447),"")=""),"Indeterminado (início da série)",IF($X447&gt;0,"Folga","Falta de registro"))))))))</f>
        <v>Folga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IFERROR(MATCH($A447&amp;"|"&amp;TEXT(_xlfn.MAXIFS(Cadastro!$E$5:$E$148,Cadastro!$A$5:$A$148,$A447,Cadastro!$E$5:$E$148,"&lt;="&amp;$F447),"yyyymmdd"),Cadastro!$I$5:$I$148,0),"")</f>
        <v>87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56855</v>
      </c>
      <c r="B448" s="17" t="s">
        <v>170</v>
      </c>
      <c r="C448" s="17" t="str">
        <f>IFERROR(INDEX(Cadastro!$C$5:$C$148,$AB448),"NÃO INFORMADO")</f>
        <v>INS</v>
      </c>
      <c r="D448" s="17" t="str">
        <f>IFERROR(INDEX(Cadastro!$D$5:$D$148,$AB448),"")</f>
        <v>6x1</v>
      </c>
      <c r="E448" s="17" t="str">
        <f>IFERROR(INDEX(Cadastro!$G$5:$G$148,$AB448),"")</f>
        <v>6x1</v>
      </c>
      <c r="F448" s="29">
        <v>46278</v>
      </c>
      <c r="G448" s="32" t="str">
        <f t="shared" si="72"/>
        <v>dom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73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74"/>
        <v/>
      </c>
      <c r="R448" s="32" t="str">
        <f t="shared" si="75"/>
        <v/>
      </c>
      <c r="S448" s="30" t="str">
        <f t="shared" si="76"/>
        <v/>
      </c>
      <c r="T448" s="32" t="str">
        <f>IF($Q448&lt;&gt;"Sim","",IF($N448&gt;Parâmetros!$E$15,"Sim","Não"))</f>
        <v/>
      </c>
      <c r="U448" s="17" t="str">
        <f t="shared" si="77"/>
        <v>Folga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'[Apontamento_Mes_Setembro Atualizado.xlsx]Base Diária'!$V$221folga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Folga de fim de semana · sem apontamento no sábado nem no domingo</v>
      </c>
      <c r="W448" s="34" t="str">
        <f>IF(OR(OR($D448="6x1",$D448="FF 6x1"),$D448="5x2"),"",IF($AB448&lt;&gt;$AB447,IF(IFERROR(INDEX(Cadastro!$F$5:$F$148,$AB448),"")="",IF($L448&gt;0,1,0),IF(IFERROR(INDEX(Cadastro!$F$5:$F$148,$AB448),"")&lt;=IFERROR(INDEX(Parâmetros!$B$39:$B$48,MATCH($E448,Parâmetros!$A$39:$A$48,0)),99),IFERROR(INDEX(Cadastro!$F$5:$F$148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/>
      </c>
      <c r="X448" s="34" t="str">
        <f>IF(OR(OR($D448="6x1",$D448="FF 6x1"),$D448="5x2"),"",IF($AB448&lt;&gt;$AB447,IF(IFERROR(INDEX(Cadastro!$F$5:$F$148,$AB448),"")="",0,IF(IFERROR(INDEX(Cadastro!$F$5:$F$148,$AB448),"")&gt;IFERROR(INDEX(Parâmetros!$B$39:$B$48,MATCH($E448,Parâmetros!$A$39:$A$48,0)),99),IFERROR(INDEX(Cadastro!$F$5:$F$148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/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registro"),IF(AND($AB448&lt;&gt;$AB447,IFERROR(INDEX(Cadastro!$F$5:$F$148,$AB448),"")=""),"Indeterminado (início da série)",IF($X448&gt;0,"Folga","Falta de registro"))))))))</f>
        <v>Folga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IFERROR(MATCH($A448&amp;"|"&amp;TEXT(_xlfn.MAXIFS(Cadastro!$E$5:$E$148,Cadastro!$A$5:$A$148,$A448,Cadastro!$E$5:$E$148,"&lt;="&amp;$F448),"yyyymmdd"),Cadastro!$I$5:$I$148,0),"")</f>
        <v>87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56855</v>
      </c>
      <c r="B449" s="17" t="s">
        <v>170</v>
      </c>
      <c r="C449" s="17" t="str">
        <f>IFERROR(INDEX(Cadastro!$C$5:$C$148,$AB449),"NÃO INFORMADO")</f>
        <v>INS</v>
      </c>
      <c r="D449" s="17" t="str">
        <f>IFERROR(INDEX(Cadastro!$D$5:$D$148,$AB449),"")</f>
        <v>6x1</v>
      </c>
      <c r="E449" s="17" t="str">
        <f>IFERROR(INDEX(Cadastro!$G$5:$G$148,$AB449),"")</f>
        <v>6x1</v>
      </c>
      <c r="F449" s="29">
        <v>46279</v>
      </c>
      <c r="G449" s="32" t="str">
        <f t="shared" si="72"/>
        <v>seg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>6x1</v>
      </c>
      <c r="L449" s="30">
        <f>SUMIFS(Dados!$E:$E,Dados!$A:$A,$A449,Dados!$S:$S,$F449)</f>
        <v>0</v>
      </c>
      <c r="M449" s="30">
        <f>IFERROR(INDEX(Parâmetros!$E$6:$E$11,MATCH($K449,Parâmetros!$A$6:$A$11,0)),"")</f>
        <v>8.8000000000000007</v>
      </c>
      <c r="N449" s="33">
        <f t="shared" si="73"/>
        <v>0</v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74"/>
        <v/>
      </c>
      <c r="R449" s="32" t="str">
        <f t="shared" si="75"/>
        <v/>
      </c>
      <c r="S449" s="30" t="str">
        <f t="shared" si="76"/>
        <v/>
      </c>
      <c r="T449" s="32" t="str">
        <f>IF($Q449&lt;&gt;"Sim","",IF($N449&gt;Parâmetros!$E$15,"Sim","Não"))</f>
        <v/>
      </c>
      <c r="U449" s="17" t="str">
        <f t="shared" si="77"/>
        <v>Fora da apuração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'[Apontamento_Mes_Setembro Atualizado.xlsx]Base Diária'!$V$221folga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FALTA DE REGISTRO · dia útil da escala 6x1</v>
      </c>
      <c r="W449" s="34" t="str">
        <f>IF(OR(OR($D449="6x1",$D449="FF 6x1"),$D449="5x2"),"",IF($AB449&lt;&gt;$AB448,IF(IFERROR(INDEX(Cadastro!$F$5:$F$148,$AB449),"")="",IF($L449&gt;0,1,0),IF(IFERROR(INDEX(Cadastro!$F$5:$F$148,$AB449),"")&lt;=IFERROR(INDEX(Parâmetros!$B$39:$B$48,MATCH($E449,Parâmetros!$A$39:$A$48,0)),99),IFERROR(INDEX(Cadastro!$F$5:$F$148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/>
      </c>
      <c r="X449" s="34" t="str">
        <f>IF(OR(OR($D449="6x1",$D449="FF 6x1"),$D449="5x2"),"",IF($AB449&lt;&gt;$AB448,IF(IFERROR(INDEX(Cadastro!$F$5:$F$148,$AB449),"")="",0,IF(IFERROR(INDEX(Cadastro!$F$5:$F$148,$AB449),"")&gt;IFERROR(INDEX(Parâmetros!$B$39:$B$48,MATCH($E449,Parâmetros!$A$39:$A$48,0)),99),IFERROR(INDEX(Cadastro!$F$5:$F$148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/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registro"),IF(AND($AB449&lt;&gt;$AB448,IFERROR(INDEX(Cadastro!$F$5:$F$148,$AB449),"")=""),"Indeterminado (início da série)",IF($X449&gt;0,"Folga","Falta de registro"))))))))</f>
        <v>Falta de registro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IFERROR(MATCH($A449&amp;"|"&amp;TEXT(_xlfn.MAXIFS(Cadastro!$E$5:$E$148,Cadastro!$A$5:$A$148,$A449,Cadastro!$E$5:$E$148,"&lt;="&amp;$F449),"yyyymmdd"),Cadastro!$I$5:$I$148,0),"")</f>
        <v>87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56855</v>
      </c>
      <c r="B450" s="17" t="s">
        <v>170</v>
      </c>
      <c r="C450" s="17" t="str">
        <f>IFERROR(INDEX(Cadastro!$C$5:$C$148,$AB450),"NÃO INFORMADO")</f>
        <v>INS</v>
      </c>
      <c r="D450" s="17" t="str">
        <f>IFERROR(INDEX(Cadastro!$D$5:$D$148,$AB450),"")</f>
        <v>6x1</v>
      </c>
      <c r="E450" s="17" t="str">
        <f>IFERROR(INDEX(Cadastro!$G$5:$G$148,$AB450),"")</f>
        <v>6x1</v>
      </c>
      <c r="F450" s="29">
        <v>46280</v>
      </c>
      <c r="G450" s="32" t="str">
        <f t="shared" si="72"/>
        <v>ter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0</v>
      </c>
      <c r="M450" s="30">
        <f>IFERROR(INDEX(Parâmetros!$E$6:$E$11,MATCH($K450,Parâmetros!$A$6:$A$11,0)),"")</f>
        <v>8.8000000000000007</v>
      </c>
      <c r="N450" s="33">
        <f t="shared" si="73"/>
        <v>0</v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74"/>
        <v/>
      </c>
      <c r="R450" s="32" t="str">
        <f t="shared" si="75"/>
        <v/>
      </c>
      <c r="S450" s="30" t="str">
        <f t="shared" si="76"/>
        <v/>
      </c>
      <c r="T450" s="32" t="str">
        <f>IF($Q450&lt;&gt;"Sim","",IF($N450&gt;Parâmetros!$E$15,"Sim","Não"))</f>
        <v/>
      </c>
      <c r="U450" s="17" t="str">
        <f t="shared" si="77"/>
        <v>Fora da apuração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'[Apontamento_Mes_Setembro Atualizado.xlsx]Base Diária'!$V$221folga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FALTA DE REGISTRO · dia útil da escala 6x1</v>
      </c>
      <c r="W450" s="34" t="str">
        <f>IF(OR(OR($D450="6x1",$D450="FF 6x1"),$D450="5x2"),"",IF($AB450&lt;&gt;$AB449,IF(IFERROR(INDEX(Cadastro!$F$5:$F$148,$AB450),"")="",IF($L450&gt;0,1,0),IF(IFERROR(INDEX(Cadastro!$F$5:$F$148,$AB450),"")&lt;=IFERROR(INDEX(Parâmetros!$B$39:$B$48,MATCH($E450,Parâmetros!$A$39:$A$48,0)),99),IFERROR(INDEX(Cadastro!$F$5:$F$148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$148,$AB450),"")="",0,IF(IFERROR(INDEX(Cadastro!$F$5:$F$148,$AB450),"")&gt;IFERROR(INDEX(Parâmetros!$B$39:$B$48,MATCH($E450,Parâmetros!$A$39:$A$48,0)),99),IFERROR(INDEX(Cadastro!$F$5:$F$148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registro"),IF(AND($AB450&lt;&gt;$AB449,IFERROR(INDEX(Cadastro!$F$5:$F$148,$AB450),"")=""),"Indeterminado (início da série)",IF($X450&gt;0,"Folga","Falta de registro"))))))))</f>
        <v>Falta de registro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IFERROR(MATCH($A450&amp;"|"&amp;TEXT(_xlfn.MAXIFS(Cadastro!$E$5:$E$148,Cadastro!$A$5:$A$148,$A450,Cadastro!$E$5:$E$148,"&lt;="&amp;$F450),"yyyymmdd"),Cadastro!$I$5:$I$148,0),"")</f>
        <v>87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56855</v>
      </c>
      <c r="B451" s="17" t="s">
        <v>170</v>
      </c>
      <c r="C451" s="17" t="str">
        <f>IFERROR(INDEX(Cadastro!$C$5:$C$148,$AB451),"NÃO INFORMADO")</f>
        <v>INS</v>
      </c>
      <c r="D451" s="17" t="str">
        <f>IFERROR(INDEX(Cadastro!$D$5:$D$148,$AB451),"")</f>
        <v>6x1</v>
      </c>
      <c r="E451" s="17" t="str">
        <f>IFERROR(INDEX(Cadastro!$G$5:$G$148,$AB451),"")</f>
        <v>6x1</v>
      </c>
      <c r="F451" s="29">
        <v>46281</v>
      </c>
      <c r="G451" s="32" t="str">
        <f t="shared" si="72"/>
        <v>qua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0</v>
      </c>
      <c r="M451" s="30">
        <f>IFERROR(INDEX(Parâmetros!$E$6:$E$11,MATCH($K451,Parâmetros!$A$6:$A$11,0)),"")</f>
        <v>8.8000000000000007</v>
      </c>
      <c r="N451" s="33">
        <f t="shared" si="73"/>
        <v>0</v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74"/>
        <v/>
      </c>
      <c r="R451" s="32" t="str">
        <f t="shared" si="75"/>
        <v/>
      </c>
      <c r="S451" s="30" t="str">
        <f t="shared" si="76"/>
        <v/>
      </c>
      <c r="T451" s="32" t="str">
        <f>IF($Q451&lt;&gt;"Sim","",IF($N451&gt;Parâmetros!$E$15,"Sim","Não"))</f>
        <v/>
      </c>
      <c r="U451" s="17" t="str">
        <f t="shared" si="77"/>
        <v>Fora da apuração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'[Apontamento_Mes_Setembro Atualizado.xlsx]Base Diária'!$V$221folga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FALTA DE REGISTRO · dia útil da escala 6x1</v>
      </c>
      <c r="W451" s="34" t="str">
        <f>IF(OR(OR($D451="6x1",$D451="FF 6x1"),$D451="5x2"),"",IF($AB451&lt;&gt;$AB450,IF(IFERROR(INDEX(Cadastro!$F$5:$F$148,$AB451),"")="",IF($L451&gt;0,1,0),IF(IFERROR(INDEX(Cadastro!$F$5:$F$148,$AB451),"")&lt;=IFERROR(INDEX(Parâmetros!$B$39:$B$48,MATCH($E451,Parâmetros!$A$39:$A$48,0)),99),IFERROR(INDEX(Cadastro!$F$5:$F$148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$148,$AB451),"")="",0,IF(IFERROR(INDEX(Cadastro!$F$5:$F$148,$AB451),"")&gt;IFERROR(INDEX(Parâmetros!$B$39:$B$48,MATCH($E451,Parâmetros!$A$39:$A$48,0)),99),IFERROR(INDEX(Cadastro!$F$5:$F$148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registro"),IF(AND($AB451&lt;&gt;$AB450,IFERROR(INDEX(Cadastro!$F$5:$F$148,$AB451),"")=""),"Indeterminado (início da série)",IF($X451&gt;0,"Folga","Falta de registro"))))))))</f>
        <v>Falta de registro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IFERROR(MATCH($A451&amp;"|"&amp;TEXT(_xlfn.MAXIFS(Cadastro!$E$5:$E$148,Cadastro!$A$5:$A$148,$A451,Cadastro!$E$5:$E$148,"&lt;="&amp;$F451),"yyyymmdd"),Cadastro!$I$5:$I$148,0),"")</f>
        <v>87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56855</v>
      </c>
      <c r="B452" s="17" t="s">
        <v>170</v>
      </c>
      <c r="C452" s="17" t="str">
        <f>IFERROR(INDEX(Cadastro!$C$5:$C$148,$AB452),"NÃO INFORMADO")</f>
        <v>INS</v>
      </c>
      <c r="D452" s="17" t="str">
        <f>IFERROR(INDEX(Cadastro!$D$5:$D$148,$AB452),"")</f>
        <v>6x1</v>
      </c>
      <c r="E452" s="17" t="str">
        <f>IFERROR(INDEX(Cadastro!$G$5:$G$148,$AB452),"")</f>
        <v>6x1</v>
      </c>
      <c r="F452" s="29">
        <v>46282</v>
      </c>
      <c r="G452" s="32" t="str">
        <f t="shared" si="72"/>
        <v>qui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0</v>
      </c>
      <c r="M452" s="30">
        <f>IFERROR(INDEX(Parâmetros!$E$6:$E$11,MATCH($K452,Parâmetros!$A$6:$A$11,0)),"")</f>
        <v>8.8000000000000007</v>
      </c>
      <c r="N452" s="33">
        <f t="shared" si="73"/>
        <v>0</v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74"/>
        <v/>
      </c>
      <c r="R452" s="32" t="str">
        <f t="shared" si="75"/>
        <v/>
      </c>
      <c r="S452" s="30" t="str">
        <f t="shared" si="76"/>
        <v/>
      </c>
      <c r="T452" s="32" t="str">
        <f>IF($Q452&lt;&gt;"Sim","",IF($N452&gt;Parâmetros!$E$15,"Sim","Não"))</f>
        <v/>
      </c>
      <c r="U452" s="17" t="str">
        <f t="shared" si="77"/>
        <v>Fora da apuração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'[Apontamento_Mes_Setembro Atualizado.xlsx]Base Diária'!$V$221folga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FALTA DE REGISTRO · dia útil da escala 6x1</v>
      </c>
      <c r="W452" s="34" t="str">
        <f>IF(OR(OR($D452="6x1",$D452="FF 6x1"),$D452="5x2"),"",IF($AB452&lt;&gt;$AB451,IF(IFERROR(INDEX(Cadastro!$F$5:$F$148,$AB452),"")="",IF($L452&gt;0,1,0),IF(IFERROR(INDEX(Cadastro!$F$5:$F$148,$AB452),"")&lt;=IFERROR(INDEX(Parâmetros!$B$39:$B$48,MATCH($E452,Parâmetros!$A$39:$A$48,0)),99),IFERROR(INDEX(Cadastro!$F$5:$F$148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$148,$AB452),"")="",0,IF(IFERROR(INDEX(Cadastro!$F$5:$F$148,$AB452),"")&gt;IFERROR(INDEX(Parâmetros!$B$39:$B$48,MATCH($E452,Parâmetros!$A$39:$A$48,0)),99),IFERROR(INDEX(Cadastro!$F$5:$F$148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registro"),IF(AND($AB452&lt;&gt;$AB451,IFERROR(INDEX(Cadastro!$F$5:$F$148,$AB452),"")=""),"Indeterminado (início da série)",IF($X452&gt;0,"Folga","Falta de registro"))))))))</f>
        <v>Falta de registro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IFERROR(MATCH($A452&amp;"|"&amp;TEXT(_xlfn.MAXIFS(Cadastro!$E$5:$E$148,Cadastro!$A$5:$A$148,$A452,Cadastro!$E$5:$E$148,"&lt;="&amp;$F452),"yyyymmdd"),Cadastro!$I$5:$I$148,0),"")</f>
        <v>87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56855</v>
      </c>
      <c r="B453" s="17" t="s">
        <v>170</v>
      </c>
      <c r="C453" s="17" t="str">
        <f>IFERROR(INDEX(Cadastro!$C$5:$C$148,$AB453),"NÃO INFORMADO")</f>
        <v>INS</v>
      </c>
      <c r="D453" s="17" t="str">
        <f>IFERROR(INDEX(Cadastro!$D$5:$D$148,$AB453),"")</f>
        <v>6x1</v>
      </c>
      <c r="E453" s="17" t="str">
        <f>IFERROR(INDEX(Cadastro!$G$5:$G$148,$AB453),"")</f>
        <v>6x1</v>
      </c>
      <c r="F453" s="29">
        <v>46283</v>
      </c>
      <c r="G453" s="32" t="str">
        <f t="shared" si="72"/>
        <v>sex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0</v>
      </c>
      <c r="M453" s="30">
        <f>IFERROR(INDEX(Parâmetros!$E$6:$E$11,MATCH($K453,Parâmetros!$A$6:$A$11,0)),"")</f>
        <v>8.8000000000000007</v>
      </c>
      <c r="N453" s="33">
        <f t="shared" si="73"/>
        <v>0</v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74"/>
        <v/>
      </c>
      <c r="R453" s="32" t="str">
        <f t="shared" si="75"/>
        <v/>
      </c>
      <c r="S453" s="30" t="str">
        <f t="shared" si="76"/>
        <v/>
      </c>
      <c r="T453" s="32" t="str">
        <f>IF($Q453&lt;&gt;"Sim","",IF($N453&gt;Parâmetros!$E$15,"Sim","Não"))</f>
        <v/>
      </c>
      <c r="U453" s="17" t="str">
        <f t="shared" si="77"/>
        <v>Fora da apuração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'[Apontamento_Mes_Setembro Atualizado.xlsx]Base Diária'!$V$221folga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FALTA DE REGISTRO · dia útil da escala 6x1</v>
      </c>
      <c r="W453" s="34" t="str">
        <f>IF(OR(OR($D453="6x1",$D453="FF 6x1"),$D453="5x2"),"",IF($AB453&lt;&gt;$AB452,IF(IFERROR(INDEX(Cadastro!$F$5:$F$148,$AB453),"")="",IF($L453&gt;0,1,0),IF(IFERROR(INDEX(Cadastro!$F$5:$F$148,$AB453),"")&lt;=IFERROR(INDEX(Parâmetros!$B$39:$B$48,MATCH($E453,Parâmetros!$A$39:$A$48,0)),99),IFERROR(INDEX(Cadastro!$F$5:$F$148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$148,$AB453),"")="",0,IF(IFERROR(INDEX(Cadastro!$F$5:$F$148,$AB453),"")&gt;IFERROR(INDEX(Parâmetros!$B$39:$B$48,MATCH($E453,Parâmetros!$A$39:$A$48,0)),99),IFERROR(INDEX(Cadastro!$F$5:$F$148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registro"),IF(AND($AB453&lt;&gt;$AB452,IFERROR(INDEX(Cadastro!$F$5:$F$148,$AB453),"")=""),"Indeterminado (início da série)",IF($X453&gt;0,"Folga","Falta de registro"))))))))</f>
        <v>Falta de registro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IFERROR(MATCH($A453&amp;"|"&amp;TEXT(_xlfn.MAXIFS(Cadastro!$E$5:$E$148,Cadastro!$A$5:$A$148,$A453,Cadastro!$E$5:$E$148,"&lt;="&amp;$F453),"yyyymmdd"),Cadastro!$I$5:$I$148,0),"")</f>
        <v>87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56855</v>
      </c>
      <c r="B454" s="17" t="s">
        <v>170</v>
      </c>
      <c r="C454" s="17" t="str">
        <f>IFERROR(INDEX(Cadastro!$C$5:$C$148,$AB454),"NÃO INFORMADO")</f>
        <v>INS</v>
      </c>
      <c r="D454" s="17" t="str">
        <f>IFERROR(INDEX(Cadastro!$D$5:$D$148,$AB454),"")</f>
        <v>6x1</v>
      </c>
      <c r="E454" s="17" t="str">
        <f>IFERROR(INDEX(Cadastro!$G$5:$G$148,$AB454),"")</f>
        <v>6x1</v>
      </c>
      <c r="F454" s="29">
        <v>46284</v>
      </c>
      <c r="G454" s="32" t="str">
        <f t="shared" si="72"/>
        <v>sáb</v>
      </c>
      <c r="H454" s="31" t="str">
        <f>IF($L454=0,"",_xlfn.MINIFS(Dados!$Q:$Q,Dados!$A:$A,$A454,Dados!$S:$S,$F454))</f>
        <v/>
      </c>
      <c r="I454" s="31" t="str">
        <f>IF($H454="","",_xlfn.MAXIFS(Dados!$R:$R,Dados!$A:$A,$A454,Dados!$S:$S,$F454))</f>
        <v/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/>
      </c>
      <c r="L454" s="30">
        <f>SUMIFS(Dados!$E:$E,Dados!$A:$A,$A454,Dados!$S:$S,$F454)</f>
        <v>0</v>
      </c>
      <c r="M454" s="30" t="str">
        <f>IFERROR(INDEX(Parâmetros!$E$6:$E$11,MATCH($K454,Parâmetros!$A$6:$A$11,0)),"")</f>
        <v/>
      </c>
      <c r="N454" s="33" t="str">
        <f t="shared" si="73"/>
        <v/>
      </c>
      <c r="O454" s="33">
        <f>Parâmetros!$E$13</f>
        <v>0.8</v>
      </c>
      <c r="P454" s="32" t="str">
        <f>IF(OR($M454="",$F454&gt;Parâmetros!$E$14),"Não","Sim")</f>
        <v>Não</v>
      </c>
      <c r="Q454" s="32" t="str">
        <f t="shared" si="74"/>
        <v/>
      </c>
      <c r="R454" s="32" t="str">
        <f t="shared" si="75"/>
        <v/>
      </c>
      <c r="S454" s="30" t="str">
        <f t="shared" si="76"/>
        <v/>
      </c>
      <c r="T454" s="32" t="str">
        <f>IF($Q454&lt;&gt;"Sim","",IF($N454&gt;Parâmetros!$E$15,"Sim","Não"))</f>
        <v/>
      </c>
      <c r="U454" s="17" t="str">
        <f t="shared" si="77"/>
        <v>Folga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'[Apontamento_Mes_Setembro Atualizado.xlsx]Base Diária'!$V$221folga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Folga de fim de semana · sem apontamento no sábado nem no domingo</v>
      </c>
      <c r="W454" s="34" t="str">
        <f>IF(OR(OR($D454="6x1",$D454="FF 6x1"),$D454="5x2"),"",IF($AB454&lt;&gt;$AB453,IF(IFERROR(INDEX(Cadastro!$F$5:$F$148,$AB454),"")="",IF($L454&gt;0,1,0),IF(IFERROR(INDEX(Cadastro!$F$5:$F$148,$AB454),"")&lt;=IFERROR(INDEX(Parâmetros!$B$39:$B$48,MATCH($E454,Parâmetros!$A$39:$A$48,0)),99),IFERROR(INDEX(Cadastro!$F$5:$F$148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$148,$AB454),"")="",0,IF(IFERROR(INDEX(Cadastro!$F$5:$F$148,$AB454),"")&gt;IFERROR(INDEX(Parâmetros!$B$39:$B$48,MATCH($E454,Parâmetros!$A$39:$A$48,0)),99),IFERROR(INDEX(Cadastro!$F$5:$F$148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registro"),IF(AND($AB454&lt;&gt;$AB453,IFERROR(INDEX(Cadastro!$F$5:$F$148,$AB454),"")=""),"Indeterminado (início da série)",IF($X454&gt;0,"Folga","Falta de registro"))))))))</f>
        <v>Folga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IFERROR(MATCH($A454&amp;"|"&amp;TEXT(_xlfn.MAXIFS(Cadastro!$E$5:$E$148,Cadastro!$A$5:$A$148,$A454,Cadastro!$E$5:$E$148,"&lt;="&amp;$F454),"yyyymmdd"),Cadastro!$I$5:$I$148,0),"")</f>
        <v>87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56855</v>
      </c>
      <c r="B455" s="17" t="s">
        <v>170</v>
      </c>
      <c r="C455" s="17" t="str">
        <f>IFERROR(INDEX(Cadastro!$C$5:$C$148,$AB455),"NÃO INFORMADO")</f>
        <v>INS</v>
      </c>
      <c r="D455" s="17" t="str">
        <f>IFERROR(INDEX(Cadastro!$D$5:$D$148,$AB455),"")</f>
        <v>6x1</v>
      </c>
      <c r="E455" s="17" t="str">
        <f>IFERROR(INDEX(Cadastro!$G$5:$G$148,$AB455),"")</f>
        <v>6x1</v>
      </c>
      <c r="F455" s="29">
        <v>46285</v>
      </c>
      <c r="G455" s="32" t="str">
        <f t="shared" si="72"/>
        <v>dom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/>
      </c>
      <c r="L455" s="30">
        <f>SUMIFS(Dados!$E:$E,Dados!$A:$A,$A455,Dados!$S:$S,$F455)</f>
        <v>0</v>
      </c>
      <c r="M455" s="30" t="str">
        <f>IFERROR(INDEX(Parâmetros!$E$6:$E$11,MATCH($K455,Parâmetros!$A$6:$A$11,0)),"")</f>
        <v/>
      </c>
      <c r="N455" s="33" t="str">
        <f t="shared" si="73"/>
        <v/>
      </c>
      <c r="O455" s="33">
        <f>Parâmetros!$E$13</f>
        <v>0.8</v>
      </c>
      <c r="P455" s="32" t="str">
        <f>IF(OR($M455="",$F455&gt;Parâmetros!$E$14),"Não","Sim")</f>
        <v>Não</v>
      </c>
      <c r="Q455" s="32" t="str">
        <f t="shared" si="74"/>
        <v/>
      </c>
      <c r="R455" s="32" t="str">
        <f t="shared" si="75"/>
        <v/>
      </c>
      <c r="S455" s="30" t="str">
        <f t="shared" si="76"/>
        <v/>
      </c>
      <c r="T455" s="32" t="str">
        <f>IF($Q455&lt;&gt;"Sim","",IF($N455&gt;Parâmetros!$E$15,"Sim","Não"))</f>
        <v/>
      </c>
      <c r="U455" s="17" t="str">
        <f t="shared" si="77"/>
        <v>Folga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'[Apontamento_Mes_Setembro Atualizado.xlsx]Base Diária'!$V$221folga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Folga de fim de semana · sem apontamento no sábado nem no domingo</v>
      </c>
      <c r="W455" s="34" t="str">
        <f>IF(OR(OR($D455="6x1",$D455="FF 6x1"),$D455="5x2"),"",IF($AB455&lt;&gt;$AB454,IF(IFERROR(INDEX(Cadastro!$F$5:$F$148,$AB455),"")="",IF($L455&gt;0,1,0),IF(IFERROR(INDEX(Cadastro!$F$5:$F$148,$AB455),"")&lt;=IFERROR(INDEX(Parâmetros!$B$39:$B$48,MATCH($E455,Parâmetros!$A$39:$A$48,0)),99),IFERROR(INDEX(Cadastro!$F$5:$F$148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$148,$AB455),"")="",0,IF(IFERROR(INDEX(Cadastro!$F$5:$F$148,$AB455),"")&gt;IFERROR(INDEX(Parâmetros!$B$39:$B$48,MATCH($E455,Parâmetros!$A$39:$A$48,0)),99),IFERROR(INDEX(Cadastro!$F$5:$F$148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registro"),IF(AND($AB455&lt;&gt;$AB454,IFERROR(INDEX(Cadastro!$F$5:$F$148,$AB455),"")=""),"Indeterminado (início da série)",IF($X455&gt;0,"Folga","Falta de registro"))))))))</f>
        <v>Folga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IFERROR(MATCH($A455&amp;"|"&amp;TEXT(_xlfn.MAXIFS(Cadastro!$E$5:$E$148,Cadastro!$A$5:$A$148,$A455,Cadastro!$E$5:$E$148,"&lt;="&amp;$F455),"yyyymmdd"),Cadastro!$I$5:$I$148,0),"")</f>
        <v>87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56855</v>
      </c>
      <c r="B456" s="17" t="s">
        <v>170</v>
      </c>
      <c r="C456" s="17" t="str">
        <f>IFERROR(INDEX(Cadastro!$C$5:$C$148,$AB456),"NÃO INFORMADO")</f>
        <v>INS</v>
      </c>
      <c r="D456" s="17" t="str">
        <f>IFERROR(INDEX(Cadastro!$D$5:$D$148,$AB456),"")</f>
        <v>6x1</v>
      </c>
      <c r="E456" s="17" t="str">
        <f>IFERROR(INDEX(Cadastro!$G$5:$G$148,$AB456),"")</f>
        <v>6x1</v>
      </c>
      <c r="F456" s="29">
        <v>46286</v>
      </c>
      <c r="G456" s="32" t="str">
        <f t="shared" si="72"/>
        <v>seg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0</v>
      </c>
      <c r="M456" s="30">
        <f>IFERROR(INDEX(Parâmetros!$E$6:$E$11,MATCH($K456,Parâmetros!$A$6:$A$11,0)),"")</f>
        <v>8.8000000000000007</v>
      </c>
      <c r="N456" s="33">
        <f t="shared" si="73"/>
        <v>0</v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74"/>
        <v/>
      </c>
      <c r="R456" s="32" t="str">
        <f t="shared" si="75"/>
        <v/>
      </c>
      <c r="S456" s="30" t="str">
        <f t="shared" si="76"/>
        <v/>
      </c>
      <c r="T456" s="32" t="str">
        <f>IF($Q456&lt;&gt;"Sim","",IF($N456&gt;Parâmetros!$E$15,"Sim","Não"))</f>
        <v/>
      </c>
      <c r="U456" s="17" t="str">
        <f t="shared" si="77"/>
        <v>Fora da apuração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'[Apontamento_Mes_Setembro Atualizado.xlsx]Base Diária'!$V$221folga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FALTA DE REGISTRO · dia útil da escala 6x1</v>
      </c>
      <c r="W456" s="34" t="str">
        <f>IF(OR(OR($D456="6x1",$D456="FF 6x1"),$D456="5x2"),"",IF($AB456&lt;&gt;$AB455,IF(IFERROR(INDEX(Cadastro!$F$5:$F$148,$AB456),"")="",IF($L456&gt;0,1,0),IF(IFERROR(INDEX(Cadastro!$F$5:$F$148,$AB456),"")&lt;=IFERROR(INDEX(Parâmetros!$B$39:$B$48,MATCH($E456,Parâmetros!$A$39:$A$48,0)),99),IFERROR(INDEX(Cadastro!$F$5:$F$148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$148,$AB456),"")="",0,IF(IFERROR(INDEX(Cadastro!$F$5:$F$148,$AB456),"")&gt;IFERROR(INDEX(Parâmetros!$B$39:$B$48,MATCH($E456,Parâmetros!$A$39:$A$48,0)),99),IFERROR(INDEX(Cadastro!$F$5:$F$148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registro"),IF(AND($AB456&lt;&gt;$AB455,IFERROR(INDEX(Cadastro!$F$5:$F$148,$AB456),"")=""),"Indeterminado (início da série)",IF($X456&gt;0,"Folga","Falta de registro"))))))))</f>
        <v>Falta de registro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IFERROR(MATCH($A456&amp;"|"&amp;TEXT(_xlfn.MAXIFS(Cadastro!$E$5:$E$148,Cadastro!$A$5:$A$148,$A456,Cadastro!$E$5:$E$148,"&lt;="&amp;$F456),"yyyymmdd"),Cadastro!$I$5:$I$148,0),"")</f>
        <v>87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56855</v>
      </c>
      <c r="B457" s="17" t="s">
        <v>170</v>
      </c>
      <c r="C457" s="17" t="str">
        <f>IFERROR(INDEX(Cadastro!$C$5:$C$148,$AB457),"NÃO INFORMADO")</f>
        <v>INS</v>
      </c>
      <c r="D457" s="17" t="str">
        <f>IFERROR(INDEX(Cadastro!$D$5:$D$148,$AB457),"")</f>
        <v>6x1</v>
      </c>
      <c r="E457" s="17" t="str">
        <f>IFERROR(INDEX(Cadastro!$G$5:$G$148,$AB457),"")</f>
        <v>6x1</v>
      </c>
      <c r="F457" s="29">
        <v>46287</v>
      </c>
      <c r="G457" s="32" t="str">
        <f t="shared" si="72"/>
        <v>ter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</v>
      </c>
      <c r="L457" s="30">
        <f>SUMIFS(Dados!$E:$E,Dados!$A:$A,$A457,Dados!$S:$S,$F457)</f>
        <v>0</v>
      </c>
      <c r="M457" s="30">
        <f>IFERROR(INDEX(Parâmetros!$E$6:$E$11,MATCH($K457,Parâmetros!$A$6:$A$11,0)),"")</f>
        <v>8.8000000000000007</v>
      </c>
      <c r="N457" s="33">
        <f t="shared" si="73"/>
        <v>0</v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74"/>
        <v/>
      </c>
      <c r="R457" s="32" t="str">
        <f t="shared" si="75"/>
        <v/>
      </c>
      <c r="S457" s="30" t="str">
        <f t="shared" si="76"/>
        <v/>
      </c>
      <c r="T457" s="32" t="str">
        <f>IF($Q457&lt;&gt;"Sim","",IF($N457&gt;Parâmetros!$E$15,"Sim","Não"))</f>
        <v/>
      </c>
      <c r="U457" s="17" t="str">
        <f t="shared" si="77"/>
        <v>Fora da apuração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'[Apontamento_Mes_Setembro Atualizado.xlsx]Base Diária'!$V$221folga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FALTA DE REGISTRO · dia útil da escala 6x1</v>
      </c>
      <c r="W457" s="34" t="str">
        <f>IF(OR(OR($D457="6x1",$D457="FF 6x1"),$D457="5x2"),"",IF($AB457&lt;&gt;$AB456,IF(IFERROR(INDEX(Cadastro!$F$5:$F$148,$AB457),"")="",IF($L457&gt;0,1,0),IF(IFERROR(INDEX(Cadastro!$F$5:$F$148,$AB457),"")&lt;=IFERROR(INDEX(Parâmetros!$B$39:$B$48,MATCH($E457,Parâmetros!$A$39:$A$48,0)),99),IFERROR(INDEX(Cadastro!$F$5:$F$148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$148,$AB457),"")="",0,IF(IFERROR(INDEX(Cadastro!$F$5:$F$148,$AB457),"")&gt;IFERROR(INDEX(Parâmetros!$B$39:$B$48,MATCH($E457,Parâmetros!$A$39:$A$48,0)),99),IFERROR(INDEX(Cadastro!$F$5:$F$148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registro"),IF(AND($AB457&lt;&gt;$AB456,IFERROR(INDEX(Cadastro!$F$5:$F$148,$AB457),"")=""),"Indeterminado (início da série)",IF($X457&gt;0,"Folga","Falta de registro"))))))))</f>
        <v>Falta de registro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IFERROR(MATCH($A457&amp;"|"&amp;TEXT(_xlfn.MAXIFS(Cadastro!$E$5:$E$148,Cadastro!$A$5:$A$148,$A457,Cadastro!$E$5:$E$148,"&lt;="&amp;$F457),"yyyymmdd"),Cadastro!$I$5:$I$148,0),"")</f>
        <v>87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56855</v>
      </c>
      <c r="B458" s="17" t="s">
        <v>170</v>
      </c>
      <c r="C458" s="17" t="str">
        <f>IFERROR(INDEX(Cadastro!$C$5:$C$148,$AB458),"NÃO INFORMADO")</f>
        <v>INS</v>
      </c>
      <c r="D458" s="17" t="str">
        <f>IFERROR(INDEX(Cadastro!$D$5:$D$148,$AB458),"")</f>
        <v>6x1</v>
      </c>
      <c r="E458" s="17" t="str">
        <f>IFERROR(INDEX(Cadastro!$G$5:$G$148,$AB458),"")</f>
        <v>6x1</v>
      </c>
      <c r="F458" s="29">
        <v>46288</v>
      </c>
      <c r="G458" s="32" t="str">
        <f t="shared" si="72"/>
        <v>qua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0</v>
      </c>
      <c r="M458" s="30">
        <f>IFERROR(INDEX(Parâmetros!$E$6:$E$11,MATCH($K458,Parâmetros!$A$6:$A$11,0)),"")</f>
        <v>8.8000000000000007</v>
      </c>
      <c r="N458" s="33">
        <f t="shared" si="7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74"/>
        <v/>
      </c>
      <c r="R458" s="32" t="str">
        <f t="shared" si="75"/>
        <v/>
      </c>
      <c r="S458" s="30" t="str">
        <f t="shared" si="76"/>
        <v/>
      </c>
      <c r="T458" s="32" t="str">
        <f>IF($Q458&lt;&gt;"Sim","",IF($N458&gt;Parâmetros!$E$15,"Sim","Não"))</f>
        <v/>
      </c>
      <c r="U458" s="17" t="str">
        <f t="shared" si="7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'[Apontamento_Mes_Setembro Atualizado.xlsx]Base Diária'!$V$221folga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útil da escala 6x1</v>
      </c>
      <c r="W458" s="34" t="str">
        <f>IF(OR(OR($D458="6x1",$D458="FF 6x1"),$D458="5x2"),"",IF($AB458&lt;&gt;$AB457,IF(IFERROR(INDEX(Cadastro!$F$5:$F$148,$AB458),"")="",IF($L458&gt;0,1,0),IF(IFERROR(INDEX(Cadastro!$F$5:$F$148,$AB458),"")&lt;=IFERROR(INDEX(Parâmetros!$B$39:$B$48,MATCH($E458,Parâmetros!$A$39:$A$48,0)),99),IFERROR(INDEX(Cadastro!$F$5:$F$148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$148,$AB458),"")="",0,IF(IFERROR(INDEX(Cadastro!$F$5:$F$148,$AB458),"")&gt;IFERROR(INDEX(Parâmetros!$B$39:$B$48,MATCH($E458,Parâmetros!$A$39:$A$48,0)),99),IFERROR(INDEX(Cadastro!$F$5:$F$148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registro"),IF(AND($AB458&lt;&gt;$AB457,IFERROR(INDEX(Cadastro!$F$5:$F$148,$AB458),"")=""),"Indeterminado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IFERROR(MATCH($A458&amp;"|"&amp;TEXT(_xlfn.MAXIFS(Cadastro!$E$5:$E$148,Cadastro!$A$5:$A$148,$A458,Cadastro!$E$5:$E$148,"&lt;="&amp;$F458),"yyyymmdd"),Cadastro!$I$5:$I$148,0),"")</f>
        <v>87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56855</v>
      </c>
      <c r="B459" s="17" t="s">
        <v>170</v>
      </c>
      <c r="C459" s="17" t="str">
        <f>IFERROR(INDEX(Cadastro!$C$5:$C$148,$AB459),"NÃO INFORMADO")</f>
        <v>INS</v>
      </c>
      <c r="D459" s="17" t="str">
        <f>IFERROR(INDEX(Cadastro!$D$5:$D$148,$AB459),"")</f>
        <v>6x1</v>
      </c>
      <c r="E459" s="17" t="str">
        <f>IFERROR(INDEX(Cadastro!$G$5:$G$148,$AB459),"")</f>
        <v>6x1</v>
      </c>
      <c r="F459" s="29">
        <v>46289</v>
      </c>
      <c r="G459" s="32" t="str">
        <f t="shared" si="72"/>
        <v>qui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7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74"/>
        <v/>
      </c>
      <c r="R459" s="32" t="str">
        <f t="shared" si="75"/>
        <v/>
      </c>
      <c r="S459" s="30" t="str">
        <f t="shared" si="76"/>
        <v/>
      </c>
      <c r="T459" s="32" t="str">
        <f>IF($Q459&lt;&gt;"Sim","",IF($N459&gt;Parâmetros!$E$15,"Sim","Não"))</f>
        <v/>
      </c>
      <c r="U459" s="17" t="str">
        <f t="shared" si="7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'[Apontamento_Mes_Setembro Atualizado.xlsx]Base Diária'!$V$221folga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$148,$AB459),"")="",IF($L459&gt;0,1,0),IF(IFERROR(INDEX(Cadastro!$F$5:$F$148,$AB459),"")&lt;=IFERROR(INDEX(Parâmetros!$B$39:$B$48,MATCH($E459,Parâmetros!$A$39:$A$48,0)),99),IFERROR(INDEX(Cadastro!$F$5:$F$148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$148,$AB459),"")="",0,IF(IFERROR(INDEX(Cadastro!$F$5:$F$148,$AB459),"")&gt;IFERROR(INDEX(Parâmetros!$B$39:$B$48,MATCH($E459,Parâmetros!$A$39:$A$48,0)),99),IFERROR(INDEX(Cadastro!$F$5:$F$148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registro"),IF(AND($AB459&lt;&gt;$AB458,IFERROR(INDEX(Cadastro!$F$5:$F$148,$AB459),"")=""),"Indeterminado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IFERROR(MATCH($A459&amp;"|"&amp;TEXT(_xlfn.MAXIFS(Cadastro!$E$5:$E$148,Cadastro!$A$5:$A$148,$A459,Cadastro!$E$5:$E$148,"&lt;="&amp;$F459),"yyyymmdd"),Cadastro!$I$5:$I$148,0),"")</f>
        <v>87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56855</v>
      </c>
      <c r="B460" s="17" t="s">
        <v>170</v>
      </c>
      <c r="C460" s="17" t="str">
        <f>IFERROR(INDEX(Cadastro!$C$5:$C$148,$AB460),"NÃO INFORMADO")</f>
        <v>INS</v>
      </c>
      <c r="D460" s="17" t="str">
        <f>IFERROR(INDEX(Cadastro!$D$5:$D$148,$AB460),"")</f>
        <v>6x1</v>
      </c>
      <c r="E460" s="17" t="str">
        <f>IFERROR(INDEX(Cadastro!$G$5:$G$148,$AB460),"")</f>
        <v>6x1</v>
      </c>
      <c r="F460" s="29">
        <v>46290</v>
      </c>
      <c r="G460" s="32" t="str">
        <f t="shared" si="72"/>
        <v>sex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7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74"/>
        <v/>
      </c>
      <c r="R460" s="32" t="str">
        <f t="shared" si="75"/>
        <v/>
      </c>
      <c r="S460" s="30" t="str">
        <f t="shared" si="76"/>
        <v/>
      </c>
      <c r="T460" s="32" t="str">
        <f>IF($Q460&lt;&gt;"Sim","",IF($N460&gt;Parâmetros!$E$15,"Sim","Não"))</f>
        <v/>
      </c>
      <c r="U460" s="17" t="str">
        <f t="shared" si="7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'[Apontamento_Mes_Setembro Atualizado.xlsx]Base Diária'!$V$221folga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$148,$AB460),"")="",IF($L460&gt;0,1,0),IF(IFERROR(INDEX(Cadastro!$F$5:$F$148,$AB460),"")&lt;=IFERROR(INDEX(Parâmetros!$B$39:$B$48,MATCH($E460,Parâmetros!$A$39:$A$48,0)),99),IFERROR(INDEX(Cadastro!$F$5:$F$148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$148,$AB460),"")="",0,IF(IFERROR(INDEX(Cadastro!$F$5:$F$148,$AB460),"")&gt;IFERROR(INDEX(Parâmetros!$B$39:$B$48,MATCH($E460,Parâmetros!$A$39:$A$48,0)),99),IFERROR(INDEX(Cadastro!$F$5:$F$148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registro"),IF(AND($AB460&lt;&gt;$AB459,IFERROR(INDEX(Cadastro!$F$5:$F$148,$AB460),"")=""),"Indeterminado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IFERROR(MATCH($A460&amp;"|"&amp;TEXT(_xlfn.MAXIFS(Cadastro!$E$5:$E$148,Cadastro!$A$5:$A$148,$A460,Cadastro!$E$5:$E$148,"&lt;="&amp;$F460),"yyyymmdd"),Cadastro!$I$5:$I$148,0),"")</f>
        <v>87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56855</v>
      </c>
      <c r="B461" s="17" t="s">
        <v>170</v>
      </c>
      <c r="C461" s="17" t="str">
        <f>IFERROR(INDEX(Cadastro!$C$5:$C$148,$AB461),"NÃO INFORMADO")</f>
        <v>INS</v>
      </c>
      <c r="D461" s="17" t="str">
        <f>IFERROR(INDEX(Cadastro!$D$5:$D$148,$AB461),"")</f>
        <v>6x1</v>
      </c>
      <c r="E461" s="17" t="str">
        <f>IFERROR(INDEX(Cadastro!$G$5:$G$148,$AB461),"")</f>
        <v>6x1</v>
      </c>
      <c r="F461" s="29">
        <v>46291</v>
      </c>
      <c r="G461" s="32" t="str">
        <f t="shared" si="72"/>
        <v>sáb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/>
      </c>
      <c r="L461" s="30">
        <f>SUMIFS(Dados!$E:$E,Dados!$A:$A,$A461,Dados!$S:$S,$F461)</f>
        <v>0</v>
      </c>
      <c r="M461" s="30" t="str">
        <f>IFERROR(INDEX(Parâmetros!$E$6:$E$11,MATCH($K461,Parâmetros!$A$6:$A$11,0)),"")</f>
        <v/>
      </c>
      <c r="N461" s="33" t="str">
        <f t="shared" si="73"/>
        <v/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74"/>
        <v/>
      </c>
      <c r="R461" s="32" t="str">
        <f t="shared" si="75"/>
        <v/>
      </c>
      <c r="S461" s="30" t="str">
        <f t="shared" si="76"/>
        <v/>
      </c>
      <c r="T461" s="32" t="str">
        <f>IF($Q461&lt;&gt;"Sim","",IF($N461&gt;Parâmetros!$E$15,"Sim","Não"))</f>
        <v/>
      </c>
      <c r="U461" s="17" t="str">
        <f t="shared" si="77"/>
        <v>Folga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'[Apontamento_Mes_Setembro Atualizado.xlsx]Base Diária'!$V$221folga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Folga de fim de semana · sem apontamento no sábado nem no domingo</v>
      </c>
      <c r="W461" s="34" t="str">
        <f>IF(OR(OR($D461="6x1",$D461="FF 6x1"),$D461="5x2"),"",IF($AB461&lt;&gt;$AB460,IF(IFERROR(INDEX(Cadastro!$F$5:$F$148,$AB461),"")="",IF($L461&gt;0,1,0),IF(IFERROR(INDEX(Cadastro!$F$5:$F$148,$AB461),"")&lt;=IFERROR(INDEX(Parâmetros!$B$39:$B$48,MATCH($E461,Parâmetros!$A$39:$A$48,0)),99),IFERROR(INDEX(Cadastro!$F$5:$F$148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$148,$AB461),"")="",0,IF(IFERROR(INDEX(Cadastro!$F$5:$F$148,$AB461),"")&gt;IFERROR(INDEX(Parâmetros!$B$39:$B$48,MATCH($E461,Parâmetros!$A$39:$A$48,0)),99),IFERROR(INDEX(Cadastro!$F$5:$F$148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registro"),IF(AND($AB461&lt;&gt;$AB460,IFERROR(INDEX(Cadastro!$F$5:$F$148,$AB461),"")=""),"Indeterminado (início da série)",IF($X461&gt;0,"Folga","Falta de registro"))))))))</f>
        <v>Folga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IFERROR(MATCH($A461&amp;"|"&amp;TEXT(_xlfn.MAXIFS(Cadastro!$E$5:$E$148,Cadastro!$A$5:$A$148,$A461,Cadastro!$E$5:$E$148,"&lt;="&amp;$F461),"yyyymmdd"),Cadastro!$I$5:$I$148,0),"")</f>
        <v>87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56855</v>
      </c>
      <c r="B462" s="17" t="s">
        <v>170</v>
      </c>
      <c r="C462" s="17" t="str">
        <f>IFERROR(INDEX(Cadastro!$C$5:$C$148,$AB462),"NÃO INFORMADO")</f>
        <v>INS</v>
      </c>
      <c r="D462" s="17" t="str">
        <f>IFERROR(INDEX(Cadastro!$D$5:$D$148,$AB462),"")</f>
        <v>6x1</v>
      </c>
      <c r="E462" s="17" t="str">
        <f>IFERROR(INDEX(Cadastro!$G$5:$G$148,$AB462),"")</f>
        <v>6x1</v>
      </c>
      <c r="F462" s="29">
        <v>46292</v>
      </c>
      <c r="G462" s="32" t="str">
        <f t="shared" si="72"/>
        <v>dom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7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74"/>
        <v/>
      </c>
      <c r="R462" s="32" t="str">
        <f t="shared" si="75"/>
        <v/>
      </c>
      <c r="S462" s="30" t="str">
        <f t="shared" si="76"/>
        <v/>
      </c>
      <c r="T462" s="32" t="str">
        <f>IF($Q462&lt;&gt;"Sim","",IF($N462&gt;Parâmetros!$E$15,"Sim","Não"))</f>
        <v/>
      </c>
      <c r="U462" s="17" t="str">
        <f t="shared" si="7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'[Apontamento_Mes_Setembro Atualizado.xlsx]Base Diária'!$V$221folga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$148,$AB462),"")="",IF($L462&gt;0,1,0),IF(IFERROR(INDEX(Cadastro!$F$5:$F$148,$AB462),"")&lt;=IFERROR(INDEX(Parâmetros!$B$39:$B$48,MATCH($E462,Parâmetros!$A$39:$A$48,0)),99),IFERROR(INDEX(Cadastro!$F$5:$F$148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$148,$AB462),"")="",0,IF(IFERROR(INDEX(Cadastro!$F$5:$F$148,$AB462),"")&gt;IFERROR(INDEX(Parâmetros!$B$39:$B$48,MATCH($E462,Parâmetros!$A$39:$A$48,0)),99),IFERROR(INDEX(Cadastro!$F$5:$F$148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registro"),IF(AND($AB462&lt;&gt;$AB461,IFERROR(INDEX(Cadastro!$F$5:$F$148,$AB462),"")=""),"Indeterminado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IFERROR(MATCH($A462&amp;"|"&amp;TEXT(_xlfn.MAXIFS(Cadastro!$E$5:$E$148,Cadastro!$A$5:$A$148,$A462,Cadastro!$E$5:$E$148,"&lt;="&amp;$F462),"yyyymmdd"),Cadastro!$I$5:$I$148,0),"")</f>
        <v>87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56855</v>
      </c>
      <c r="B463" s="17" t="s">
        <v>170</v>
      </c>
      <c r="C463" s="17" t="str">
        <f>IFERROR(INDEX(Cadastro!$C$5:$C$148,$AB463),"NÃO INFORMADO")</f>
        <v>INS</v>
      </c>
      <c r="D463" s="17" t="str">
        <f>IFERROR(INDEX(Cadastro!$D$5:$D$148,$AB463),"")</f>
        <v>6x1</v>
      </c>
      <c r="E463" s="17" t="str">
        <f>IFERROR(INDEX(Cadastro!$G$5:$G$148,$AB463),"")</f>
        <v>6x1</v>
      </c>
      <c r="F463" s="29">
        <v>46293</v>
      </c>
      <c r="G463" s="32" t="str">
        <f t="shared" si="72"/>
        <v>seg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73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74"/>
        <v/>
      </c>
      <c r="R463" s="32" t="str">
        <f t="shared" si="75"/>
        <v/>
      </c>
      <c r="S463" s="30" t="str">
        <f t="shared" si="76"/>
        <v/>
      </c>
      <c r="T463" s="32" t="str">
        <f>IF($Q463&lt;&gt;"Sim","",IF($N463&gt;Parâmetros!$E$15,"Sim","Não"))</f>
        <v/>
      </c>
      <c r="U463" s="17" t="str">
        <f t="shared" si="77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'[Apontamento_Mes_Setembro Atualizado.xlsx]Base Diária'!$V$221folga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$148,$AB463),"")="",IF($L463&gt;0,1,0),IF(IFERROR(INDEX(Cadastro!$F$5:$F$148,$AB463),"")&lt;=IFERROR(INDEX(Parâmetros!$B$39:$B$48,MATCH($E463,Parâmetros!$A$39:$A$48,0)),99),IFERROR(INDEX(Cadastro!$F$5:$F$148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$148,$AB463),"")="",0,IF(IFERROR(INDEX(Cadastro!$F$5:$F$148,$AB463),"")&gt;IFERROR(INDEX(Parâmetros!$B$39:$B$48,MATCH($E463,Parâmetros!$A$39:$A$48,0)),99),IFERROR(INDEX(Cadastro!$F$5:$F$148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registro"),IF(AND($AB463&lt;&gt;$AB462,IFERROR(INDEX(Cadastro!$F$5:$F$148,$AB463),"")=""),"Indeterminado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IFERROR(MATCH($A463&amp;"|"&amp;TEXT(_xlfn.MAXIFS(Cadastro!$E$5:$E$148,Cadastro!$A$5:$A$148,$A463,Cadastro!$E$5:$E$148,"&lt;="&amp;$F463),"yyyymmdd"),Cadastro!$I$5:$I$148,0),"")</f>
        <v>87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56855</v>
      </c>
      <c r="B464" s="17" t="s">
        <v>170</v>
      </c>
      <c r="C464" s="17" t="str">
        <f>IFERROR(INDEX(Cadastro!$C$5:$C$148,$AB464),"NÃO INFORMADO")</f>
        <v>INS</v>
      </c>
      <c r="D464" s="17" t="str">
        <f>IFERROR(INDEX(Cadastro!$D$5:$D$148,$AB464),"")</f>
        <v>6x1</v>
      </c>
      <c r="E464" s="17" t="str">
        <f>IFERROR(INDEX(Cadastro!$G$5:$G$148,$AB464),"")</f>
        <v>6x1</v>
      </c>
      <c r="F464" s="29">
        <v>46294</v>
      </c>
      <c r="G464" s="32" t="str">
        <f t="shared" si="72"/>
        <v>ter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7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74"/>
        <v/>
      </c>
      <c r="R464" s="32" t="str">
        <f t="shared" si="75"/>
        <v/>
      </c>
      <c r="S464" s="30" t="str">
        <f t="shared" si="76"/>
        <v/>
      </c>
      <c r="T464" s="32" t="str">
        <f>IF($Q464&lt;&gt;"Sim","",IF($N464&gt;Parâmetros!$E$15,"Sim","Não"))</f>
        <v/>
      </c>
      <c r="U464" s="17" t="str">
        <f t="shared" si="7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'[Apontamento_Mes_Setembro Atualizado.xlsx]Base Diária'!$V$221folga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$148,$AB464),"")="",IF($L464&gt;0,1,0),IF(IFERROR(INDEX(Cadastro!$F$5:$F$148,$AB464),"")&lt;=IFERROR(INDEX(Parâmetros!$B$39:$B$48,MATCH($E464,Parâmetros!$A$39:$A$48,0)),99),IFERROR(INDEX(Cadastro!$F$5:$F$148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$148,$AB464),"")="",0,IF(IFERROR(INDEX(Cadastro!$F$5:$F$148,$AB464),"")&gt;IFERROR(INDEX(Parâmetros!$B$39:$B$48,MATCH($E464,Parâmetros!$A$39:$A$48,0)),99),IFERROR(INDEX(Cadastro!$F$5:$F$148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registro"),IF(AND($AB464&lt;&gt;$AB463,IFERROR(INDEX(Cadastro!$F$5:$F$148,$AB464),"")=""),"Indeterminado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IFERROR(MATCH($A464&amp;"|"&amp;TEXT(_xlfn.MAXIFS(Cadastro!$E$5:$E$148,Cadastro!$A$5:$A$148,$A464,Cadastro!$E$5:$E$148,"&lt;="&amp;$F464),"yyyymmdd"),Cadastro!$I$5:$I$148,0),"")</f>
        <v>87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56855</v>
      </c>
      <c r="B465" s="17" t="s">
        <v>170</v>
      </c>
      <c r="C465" s="17" t="str">
        <f>IFERROR(INDEX(Cadastro!$C$5:$C$148,$AB465),"NÃO INFORMADO")</f>
        <v>INS</v>
      </c>
      <c r="D465" s="17" t="str">
        <f>IFERROR(INDEX(Cadastro!$D$5:$D$148,$AB465),"")</f>
        <v>6x1</v>
      </c>
      <c r="E465" s="17" t="str">
        <f>IFERROR(INDEX(Cadastro!$G$5:$G$148,$AB465),"")</f>
        <v>6x1</v>
      </c>
      <c r="F465" s="29">
        <v>46295</v>
      </c>
      <c r="G465" s="32" t="str">
        <f t="shared" si="72"/>
        <v>qua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7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74"/>
        <v/>
      </c>
      <c r="R465" s="32" t="str">
        <f t="shared" si="75"/>
        <v/>
      </c>
      <c r="S465" s="30" t="str">
        <f t="shared" si="76"/>
        <v/>
      </c>
      <c r="T465" s="32" t="str">
        <f>IF($Q465&lt;&gt;"Sim","",IF($N465&gt;Parâmetros!$E$15,"Sim","Não"))</f>
        <v/>
      </c>
      <c r="U465" s="17" t="str">
        <f t="shared" si="7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'[Apontamento_Mes_Setembro Atualizado.xlsx]Base Diária'!$V$221folga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$148,$AB465),"")="",IF($L465&gt;0,1,0),IF(IFERROR(INDEX(Cadastro!$F$5:$F$148,$AB465),"")&lt;=IFERROR(INDEX(Parâmetros!$B$39:$B$48,MATCH($E465,Parâmetros!$A$39:$A$48,0)),99),IFERROR(INDEX(Cadastro!$F$5:$F$148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$148,$AB465),"")="",0,IF(IFERROR(INDEX(Cadastro!$F$5:$F$148,$AB465),"")&gt;IFERROR(INDEX(Parâmetros!$B$39:$B$48,MATCH($E465,Parâmetros!$A$39:$A$48,0)),99),IFERROR(INDEX(Cadastro!$F$5:$F$148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registro"),IF(AND($AB465&lt;&gt;$AB464,IFERROR(INDEX(Cadastro!$F$5:$F$148,$AB465),"")=""),"Indeterminado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IFERROR(MATCH($A465&amp;"|"&amp;TEXT(_xlfn.MAXIFS(Cadastro!$E$5:$E$148,Cadastro!$A$5:$A$148,$A465,Cadastro!$E$5:$E$148,"&lt;="&amp;$F465),"yyyymmdd"),Cadastro!$I$5:$I$148,0),"")</f>
        <v>87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56855</v>
      </c>
      <c r="B466" s="17" t="s">
        <v>170</v>
      </c>
      <c r="C466" s="17" t="str">
        <f>IFERROR(INDEX(Cadastro!$C$5:$C$148,$AB466),"NÃO INFORMADO")</f>
        <v>INS</v>
      </c>
      <c r="D466" s="17" t="str">
        <f>IFERROR(INDEX(Cadastro!$D$5:$D$148,$AB466),"")</f>
        <v>6x1</v>
      </c>
      <c r="E466" s="17" t="str">
        <f>IFERROR(INDEX(Cadastro!$G$5:$G$148,$AB466),"")</f>
        <v>6x1</v>
      </c>
      <c r="F466" s="29">
        <v>46296</v>
      </c>
      <c r="G466" s="32" t="str">
        <f t="shared" si="72"/>
        <v>qui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7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74"/>
        <v/>
      </c>
      <c r="R466" s="32" t="str">
        <f t="shared" si="75"/>
        <v/>
      </c>
      <c r="S466" s="30" t="str">
        <f t="shared" si="76"/>
        <v/>
      </c>
      <c r="T466" s="32" t="str">
        <f>IF($Q466&lt;&gt;"Sim","",IF($N466&gt;Parâmetros!$E$15,"Sim","Não"))</f>
        <v/>
      </c>
      <c r="U466" s="17" t="str">
        <f t="shared" si="7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'[Apontamento_Mes_Setembro Atualizado.xlsx]Base Diária'!$V$221folga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$148,$AB466),"")="",IF($L466&gt;0,1,0),IF(IFERROR(INDEX(Cadastro!$F$5:$F$148,$AB466),"")&lt;=IFERROR(INDEX(Parâmetros!$B$39:$B$48,MATCH($E466,Parâmetros!$A$39:$A$48,0)),99),IFERROR(INDEX(Cadastro!$F$5:$F$148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$148,$AB466),"")="",0,IF(IFERROR(INDEX(Cadastro!$F$5:$F$148,$AB466),"")&gt;IFERROR(INDEX(Parâmetros!$B$39:$B$48,MATCH($E466,Parâmetros!$A$39:$A$48,0)),99),IFERROR(INDEX(Cadastro!$F$5:$F$148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registro"),IF(AND($AB466&lt;&gt;$AB465,IFERROR(INDEX(Cadastro!$F$5:$F$148,$AB466),"")=""),"Indeterminado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IFERROR(MATCH($A466&amp;"|"&amp;TEXT(_xlfn.MAXIFS(Cadastro!$E$5:$E$148,Cadastro!$A$5:$A$148,$A466,Cadastro!$E$5:$E$148,"&lt;="&amp;$F466),"yyyymmdd"),Cadastro!$I$5:$I$148,0),"")</f>
        <v>87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>
        <v>56855</v>
      </c>
      <c r="B467" s="17" t="s">
        <v>170</v>
      </c>
      <c r="C467" s="17" t="str">
        <f>IFERROR(INDEX(Cadastro!$C$5:$C$148,$AB467),"NÃO INFORMADO")</f>
        <v>INS</v>
      </c>
      <c r="D467" s="17" t="str">
        <f>IFERROR(INDEX(Cadastro!$D$5:$D$148,$AB467),"")</f>
        <v>6x1</v>
      </c>
      <c r="E467" s="17" t="str">
        <f>IFERROR(INDEX(Cadastro!$G$5:$G$148,$AB467),"")</f>
        <v>6x1</v>
      </c>
      <c r="F467" s="29">
        <v>46297</v>
      </c>
      <c r="G467" s="32" t="str">
        <f t="shared" si="72"/>
        <v>sex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7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74"/>
        <v/>
      </c>
      <c r="R467" s="32" t="str">
        <f t="shared" si="75"/>
        <v/>
      </c>
      <c r="S467" s="30" t="str">
        <f t="shared" si="76"/>
        <v/>
      </c>
      <c r="T467" s="32" t="str">
        <f>IF($Q467&lt;&gt;"Sim","",IF($N467&gt;Parâmetros!$E$15,"Sim","Não"))</f>
        <v/>
      </c>
      <c r="U467" s="17" t="str">
        <f t="shared" si="7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'[Apontamento_Mes_Setembro Atualizado.xlsx]Base Diária'!$V$221folga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$148,$AB467),"")="",IF($L467&gt;0,1,0),IF(IFERROR(INDEX(Cadastro!$F$5:$F$148,$AB467),"")&lt;=IFERROR(INDEX(Parâmetros!$B$39:$B$48,MATCH($E467,Parâmetros!$A$39:$A$48,0)),99),IFERROR(INDEX(Cadastro!$F$5:$F$148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$148,$AB467),"")="",0,IF(IFERROR(INDEX(Cadastro!$F$5:$F$148,$AB467),"")&gt;IFERROR(INDEX(Parâmetros!$B$39:$B$48,MATCH($E467,Parâmetros!$A$39:$A$48,0)),99),IFERROR(INDEX(Cadastro!$F$5:$F$148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registro"),IF(AND($AB467&lt;&gt;$AB466,IFERROR(INDEX(Cadastro!$F$5:$F$148,$AB467),"")=""),"Indeterminado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IFERROR(MATCH($A467&amp;"|"&amp;TEXT(_xlfn.MAXIFS(Cadastro!$E$5:$E$148,Cadastro!$A$5:$A$148,$A467,Cadastro!$E$5:$E$148,"&lt;="&amp;$F467),"yyyymmdd"),Cadastro!$I$5:$I$148,0),"")</f>
        <v>87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hidden="1" customHeight="1" x14ac:dyDescent="0.25">
      <c r="A468" s="31">
        <v>56855</v>
      </c>
      <c r="B468" s="17" t="s">
        <v>170</v>
      </c>
      <c r="C468" s="17" t="str">
        <f>IFERROR(INDEX(Cadastro!$C$5:$C$148,$AB468),"NÃO INFORMADO")</f>
        <v>INS</v>
      </c>
      <c r="D468" s="17" t="str">
        <f>IFERROR(INDEX(Cadastro!$D$5:$D$148,$AB468),"")</f>
        <v>6x1</v>
      </c>
      <c r="E468" s="17" t="str">
        <f>IFERROR(INDEX(Cadastro!$G$5:$G$148,$AB468),"")</f>
        <v>6x1</v>
      </c>
      <c r="F468" s="29">
        <v>46298</v>
      </c>
      <c r="G468" s="32" t="str">
        <f t="shared" si="72"/>
        <v>sáb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/>
      </c>
      <c r="L468" s="30">
        <f>SUMIFS(Dados!$E:$E,Dados!$A:$A,$A468,Dados!$S:$S,$F468)</f>
        <v>0</v>
      </c>
      <c r="M468" s="30" t="str">
        <f>IFERROR(INDEX(Parâmetros!$E$6:$E$11,MATCH($K468,Parâmetros!$A$6:$A$11,0)),"")</f>
        <v/>
      </c>
      <c r="N468" s="33" t="str">
        <f t="shared" si="73"/>
        <v/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74"/>
        <v/>
      </c>
      <c r="R468" s="32" t="str">
        <f t="shared" si="75"/>
        <v/>
      </c>
      <c r="S468" s="30" t="str">
        <f t="shared" si="76"/>
        <v/>
      </c>
      <c r="T468" s="32" t="str">
        <f>IF($Q468&lt;&gt;"Sim","",IF($N468&gt;Parâmetros!$E$15,"Sim","Não"))</f>
        <v/>
      </c>
      <c r="U468" s="17" t="str">
        <f t="shared" si="77"/>
        <v>Folga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'[Apontamento_Mes_Setembro Atualizado.xlsx]Base Diária'!$V$221folga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Folga de fim de semana · sem apontamento no sábado nem no domingo</v>
      </c>
      <c r="W468" s="34" t="str">
        <f>IF(OR(OR($D468="6x1",$D468="FF 6x1"),$D468="5x2"),"",IF($AB468&lt;&gt;$AB467,IF(IFERROR(INDEX(Cadastro!$F$5:$F$148,$AB468),"")="",IF($L468&gt;0,1,0),IF(IFERROR(INDEX(Cadastro!$F$5:$F$148,$AB468),"")&lt;=IFERROR(INDEX(Parâmetros!$B$39:$B$48,MATCH($E468,Parâmetros!$A$39:$A$48,0)),99),IFERROR(INDEX(Cadastro!$F$5:$F$148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$148,$AB468),"")="",0,IF(IFERROR(INDEX(Cadastro!$F$5:$F$148,$AB468),"")&gt;IFERROR(INDEX(Parâmetros!$B$39:$B$48,MATCH($E468,Parâmetros!$A$39:$A$48,0)),99),IFERROR(INDEX(Cadastro!$F$5:$F$148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registro"),IF(AND($AB468&lt;&gt;$AB467,IFERROR(INDEX(Cadastro!$F$5:$F$148,$AB468),"")=""),"Indeterminado (início da série)",IF($X468&gt;0,"Folga","Falta de registro"))))))))</f>
        <v>Folga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IFERROR(MATCH($A468&amp;"|"&amp;TEXT(_xlfn.MAXIFS(Cadastro!$E$5:$E$148,Cadastro!$A$5:$A$148,$A468,Cadastro!$E$5:$E$148,"&lt;="&amp;$F468),"yyyymmdd"),Cadastro!$I$5:$I$148,0),"")</f>
        <v>87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hidden="1" customHeight="1" x14ac:dyDescent="0.25">
      <c r="A469" s="31">
        <v>56855</v>
      </c>
      <c r="B469" s="17" t="s">
        <v>170</v>
      </c>
      <c r="C469" s="17" t="str">
        <f>IFERROR(INDEX(Cadastro!$C$5:$C$148,$AB469),"NÃO INFORMADO")</f>
        <v>INS</v>
      </c>
      <c r="D469" s="17" t="str">
        <f>IFERROR(INDEX(Cadastro!$D$5:$D$148,$AB469),"")</f>
        <v>6x1</v>
      </c>
      <c r="E469" s="17" t="str">
        <f>IFERROR(INDEX(Cadastro!$G$5:$G$148,$AB469),"")</f>
        <v>6x1</v>
      </c>
      <c r="F469" s="29">
        <v>46299</v>
      </c>
      <c r="G469" s="32" t="str">
        <f t="shared" si="72"/>
        <v>dom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7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74"/>
        <v/>
      </c>
      <c r="R469" s="32" t="str">
        <f t="shared" si="75"/>
        <v/>
      </c>
      <c r="S469" s="30" t="str">
        <f t="shared" si="76"/>
        <v/>
      </c>
      <c r="T469" s="32" t="str">
        <f>IF($Q469&lt;&gt;"Sim","",IF($N469&gt;Parâmetros!$E$15,"Sim","Não"))</f>
        <v/>
      </c>
      <c r="U469" s="17" t="str">
        <f t="shared" si="7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'[Apontamento_Mes_Setembro Atualizado.xlsx]Base Diária'!$V$221folga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$148,$AB469),"")="",IF($L469&gt;0,1,0),IF(IFERROR(INDEX(Cadastro!$F$5:$F$148,$AB469),"")&lt;=IFERROR(INDEX(Parâmetros!$B$39:$B$48,MATCH($E469,Parâmetros!$A$39:$A$48,0)),99),IFERROR(INDEX(Cadastro!$F$5:$F$148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$148,$AB469),"")="",0,IF(IFERROR(INDEX(Cadastro!$F$5:$F$148,$AB469),"")&gt;IFERROR(INDEX(Parâmetros!$B$39:$B$48,MATCH($E469,Parâmetros!$A$39:$A$48,0)),99),IFERROR(INDEX(Cadastro!$F$5:$F$148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registro"),IF(AND($AB469&lt;&gt;$AB468,IFERROR(INDEX(Cadastro!$F$5:$F$148,$AB469),"")=""),"Indeterminado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IFERROR(MATCH($A469&amp;"|"&amp;TEXT(_xlfn.MAXIFS(Cadastro!$E$5:$E$148,Cadastro!$A$5:$A$148,$A469,Cadastro!$E$5:$E$148,"&lt;="&amp;$F469),"yyyymmdd"),Cadastro!$I$5:$I$148,0),"")</f>
        <v>87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56855</v>
      </c>
      <c r="B470" s="17" t="s">
        <v>170</v>
      </c>
      <c r="C470" s="17" t="str">
        <f>IFERROR(INDEX(Cadastro!$C$5:$C$148,$AB470),"NÃO INFORMADO")</f>
        <v>INS</v>
      </c>
      <c r="D470" s="17" t="str">
        <f>IFERROR(INDEX(Cadastro!$D$5:$D$148,$AB470),"")</f>
        <v>6x1</v>
      </c>
      <c r="E470" s="17" t="str">
        <f>IFERROR(INDEX(Cadastro!$G$5:$G$148,$AB470),"")</f>
        <v>6x1</v>
      </c>
      <c r="F470" s="29">
        <v>46300</v>
      </c>
      <c r="G470" s="32" t="str">
        <f t="shared" si="72"/>
        <v>seg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0</v>
      </c>
      <c r="M470" s="30">
        <f>IFERROR(INDEX(Parâmetros!$E$6:$E$11,MATCH($K470,Parâmetros!$A$6:$A$11,0)),"")</f>
        <v>8.8000000000000007</v>
      </c>
      <c r="N470" s="33">
        <f t="shared" si="73"/>
        <v>0</v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74"/>
        <v/>
      </c>
      <c r="R470" s="32" t="str">
        <f t="shared" si="75"/>
        <v/>
      </c>
      <c r="S470" s="30" t="str">
        <f t="shared" si="76"/>
        <v/>
      </c>
      <c r="T470" s="32" t="str">
        <f>IF($Q470&lt;&gt;"Sim","",IF($N470&gt;Parâmetros!$E$15,"Sim","Não"))</f>
        <v/>
      </c>
      <c r="U470" s="17" t="str">
        <f t="shared" si="77"/>
        <v>Fora da apuração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'[Apontamento_Mes_Setembro Atualizado.xlsx]Base Diária'!$V$221folga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FALTA DE REGISTRO · dia útil da escala 6x1</v>
      </c>
      <c r="W470" s="34" t="str">
        <f>IF(OR(OR($D470="6x1",$D470="FF 6x1"),$D470="5x2"),"",IF($AB470&lt;&gt;$AB469,IF(IFERROR(INDEX(Cadastro!$F$5:$F$148,$AB470),"")="",IF($L470&gt;0,1,0),IF(IFERROR(INDEX(Cadastro!$F$5:$F$148,$AB470),"")&lt;=IFERROR(INDEX(Parâmetros!$B$39:$B$48,MATCH($E470,Parâmetros!$A$39:$A$48,0)),99),IFERROR(INDEX(Cadastro!$F$5:$F$148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$148,$AB470),"")="",0,IF(IFERROR(INDEX(Cadastro!$F$5:$F$148,$AB470),"")&gt;IFERROR(INDEX(Parâmetros!$B$39:$B$48,MATCH($E470,Parâmetros!$A$39:$A$48,0)),99),IFERROR(INDEX(Cadastro!$F$5:$F$148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registro"),IF(AND($AB470&lt;&gt;$AB469,IFERROR(INDEX(Cadastro!$F$5:$F$148,$AB470),"")=""),"Indeterminado (início da série)",IF($X470&gt;0,"Folga","Falta de registro"))))))))</f>
        <v>Falta de registro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IFERROR(MATCH($A470&amp;"|"&amp;TEXT(_xlfn.MAXIFS(Cadastro!$E$5:$E$148,Cadastro!$A$5:$A$148,$A470,Cadastro!$E$5:$E$148,"&lt;="&amp;$F470),"yyyymmdd"),Cadastro!$I$5:$I$148,0),"")</f>
        <v>87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55420</v>
      </c>
      <c r="B471" s="17" t="s">
        <v>171</v>
      </c>
      <c r="C471" s="17" t="str">
        <f>IFERROR(INDEX(Cadastro!$C$5:$C$148,$AB471),"NÃO INFORMADO")</f>
        <v>MEC</v>
      </c>
      <c r="D471" s="17" t="str">
        <f>IFERROR(INDEX(Cadastro!$D$5:$D$148,$AB471),"")</f>
        <v>B</v>
      </c>
      <c r="E471" s="17" t="str">
        <f>IFERROR(INDEX(Cadastro!$G$5:$G$148,$AB471),"")</f>
        <v>B</v>
      </c>
      <c r="F471" s="29">
        <v>46265</v>
      </c>
      <c r="G471" s="32" t="str">
        <f t="shared" ref="G471:G506" si="78">CHOOSE(WEEKDAY($F471,1),"dom","seg","ter","qua","qui","sex","sáb")</f>
        <v>seg</v>
      </c>
      <c r="H471" s="31">
        <f>IF($L471=0,"",_xlfn.MINIFS(Dados!$Q:$Q,Dados!$A:$A,$A471,Dados!$S:$S,$F471))</f>
        <v>951</v>
      </c>
      <c r="I471" s="31">
        <f>IF($H471="","",_xlfn.MAXIFS(Dados!$R:$R,Dados!$A:$A,$A471,Dados!$S:$S,$F471))</f>
        <v>1395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B</v>
      </c>
      <c r="L471" s="30">
        <f>SUMIFS(Dados!$E:$E,Dados!$A:$A,$A471,Dados!$S:$S,$F471)</f>
        <v>6.21</v>
      </c>
      <c r="M471" s="30">
        <f>IFERROR(INDEX(Parâmetros!$E$6:$E$11,MATCH($K471,Parâmetros!$A$6:$A$11,0)),"")</f>
        <v>7.67</v>
      </c>
      <c r="N471" s="33">
        <f t="shared" ref="N471:N506" si="79">IFERROR($L471/$M471,"")</f>
        <v>0.80964797913950459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ref="Q471:Q506" si="80">IF($P471="Não","",IF($L471&gt;0,"Sim","Não"))</f>
        <v>Sim</v>
      </c>
      <c r="R471" s="32" t="str">
        <f t="shared" ref="R471:R506" si="81">IF($Q471&lt;&gt;"Sim","",IF($N471&gt;=$O471,"Sim","Não"))</f>
        <v>Sim</v>
      </c>
      <c r="S471" s="30">
        <f t="shared" ref="S471:S506" si="82">IF($Q471&lt;&gt;"Sim","",MAX(0,$M471*$O471-$L471))</f>
        <v>0</v>
      </c>
      <c r="T471" s="32" t="str">
        <f>IF($Q471&lt;&gt;"Sim","",IF($N471&gt;Parâmetros!$E$15,"Sim","Não"))</f>
        <v>Não</v>
      </c>
      <c r="U471" s="17" t="str">
        <f t="shared" ref="U471:U506" si="83">IF($AC471&lt;&gt;"",$AC471,IF($P471="Não",IF($Y471="Folga","Folga",IF(LEFT($Y471,6)="Férias","Férias / afastamento",IF($Y471="Indeterminado (início da série)","Início da série","Fora da apuração"))),IF($Q471="Não","Falta de registro",IF($R471="Sim","Na meta","Abaixo da meta"))))</f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'[Apontamento_Mes_Setembro Atualizado.xlsx]Base Diária'!$V$221folga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Evidência confirma cadastro</v>
      </c>
      <c r="W471" s="34">
        <f>IF(OR(OR($D471="6x1",$D471="FF 6x1"),$D471="5x2"),"",IF($AB471&lt;&gt;$AB470,IF(IFERROR(INDEX(Cadastro!$F$5:$F$148,$AB471),"")="",IF($L471&gt;0,1,0),IF(IFERROR(INDEX(Cadastro!$F$5:$F$148,$AB471),"")&lt;=IFERROR(INDEX(Parâmetros!$B$39:$B$48,MATCH($E471,Parâmetros!$A$39:$A$48,0)),99),IFERROR(INDEX(Cadastro!$F$5:$F$148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>3</v>
      </c>
      <c r="X471" s="34">
        <f>IF(OR(OR($D471="6x1",$D471="FF 6x1"),$D471="5x2"),"",IF($AB471&lt;&gt;$AB470,IF(IFERROR(INDEX(Cadastro!$F$5:$F$148,$AB471),"")="",0,IF(IFERROR(INDEX(Cadastro!$F$5:$F$148,$AB471),"")&gt;IFERROR(INDEX(Parâmetros!$B$39:$B$48,MATCH($E471,Parâmetros!$A$39:$A$48,0)),99),IFERROR(INDEX(Cadastro!$F$5:$F$148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>0</v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registro"),IF(AND($AB471&lt;&gt;$AB470,IFERROR(INDEX(Cadastro!$F$5:$F$148,$AB471),"")=""),"Indeterminado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IFERROR(MATCH($A471&amp;"|"&amp;TEXT(_xlfn.MAXIFS(Cadastro!$E$5:$E$148,Cadastro!$A$5:$A$148,$A471,Cadastro!$E$5:$E$148,"&lt;="&amp;$F471),"yyyymmdd"),Cadastro!$I$5:$I$148,0),"")</f>
        <v>21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55420</v>
      </c>
      <c r="B472" s="17" t="s">
        <v>171</v>
      </c>
      <c r="C472" s="17" t="str">
        <f>IFERROR(INDEX(Cadastro!$C$5:$C$148,$AB472),"NÃO INFORMADO")</f>
        <v>MEC</v>
      </c>
      <c r="D472" s="17" t="str">
        <f>IFERROR(INDEX(Cadastro!$D$5:$D$148,$AB472),"")</f>
        <v>B</v>
      </c>
      <c r="E472" s="17" t="str">
        <f>IFERROR(INDEX(Cadastro!$G$5:$G$148,$AB472),"")</f>
        <v>B</v>
      </c>
      <c r="F472" s="29">
        <v>46266</v>
      </c>
      <c r="G472" s="32" t="str">
        <f t="shared" si="78"/>
        <v>ter</v>
      </c>
      <c r="H472" s="31">
        <f>IF($L472=0,"",_xlfn.MINIFS(Dados!$Q:$Q,Dados!$A:$A,$A472,Dados!$S:$S,$F472))</f>
        <v>950</v>
      </c>
      <c r="I472" s="31">
        <f>IF($H472="","",_xlfn.MAXIFS(Dados!$R:$R,Dados!$A:$A,$A472,Dados!$S:$S,$F472))</f>
        <v>1380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B</v>
      </c>
      <c r="L472" s="30">
        <f>SUMIFS(Dados!$E:$E,Dados!$A:$A,$A472,Dados!$S:$S,$F472)</f>
        <v>6.1000000000000014</v>
      </c>
      <c r="M472" s="30">
        <f>IFERROR(INDEX(Parâmetros!$E$6:$E$11,MATCH($K472,Parâmetros!$A$6:$A$11,0)),"")</f>
        <v>7.67</v>
      </c>
      <c r="N472" s="33">
        <f t="shared" si="79"/>
        <v>0.79530638852672775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80"/>
        <v>Sim</v>
      </c>
      <c r="R472" s="32" t="str">
        <f t="shared" si="81"/>
        <v>Não</v>
      </c>
      <c r="S472" s="30">
        <f t="shared" si="82"/>
        <v>3.59999999999987E-2</v>
      </c>
      <c r="T472" s="32" t="str">
        <f>IF($Q472&lt;&gt;"Sim","",IF($N472&gt;Parâmetros!$E$15,"Sim","Não"))</f>
        <v>Não</v>
      </c>
      <c r="U472" s="17" t="str">
        <f t="shared" si="83"/>
        <v>Abaixo da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'[Apontamento_Mes_Setembro Atualizado.xlsx]Base Diária'!$V$221folga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Evidência confirma cadastro</v>
      </c>
      <c r="W472" s="34">
        <f>IF(OR(OR($D472="6x1",$D472="FF 6x1"),$D472="5x2"),"",IF($AB472&lt;&gt;$AB471,IF(IFERROR(INDEX(Cadastro!$F$5:$F$148,$AB472),"")="",IF($L472&gt;0,1,0),IF(IFERROR(INDEX(Cadastro!$F$5:$F$148,$AB472),"")&lt;=IFERROR(INDEX(Parâmetros!$B$39:$B$48,MATCH($E472,Parâmetros!$A$39:$A$48,0)),99),IFERROR(INDEX(Cadastro!$F$5:$F$148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>4</v>
      </c>
      <c r="X472" s="34">
        <f>IF(OR(OR($D472="6x1",$D472="FF 6x1"),$D472="5x2"),"",IF($AB472&lt;&gt;$AB471,IF(IFERROR(INDEX(Cadastro!$F$5:$F$148,$AB472),"")="",0,IF(IFERROR(INDEX(Cadastro!$F$5:$F$148,$AB472),"")&gt;IFERROR(INDEX(Parâmetros!$B$39:$B$48,MATCH($E472,Parâmetros!$A$39:$A$48,0)),99),IFERROR(INDEX(Cadastro!$F$5:$F$148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>0</v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registro"),IF(AND($AB472&lt;&gt;$AB471,IFERROR(INDEX(Cadastro!$F$5:$F$148,$AB472),"")=""),"Indeterminado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IFERROR(MATCH($A472&amp;"|"&amp;TEXT(_xlfn.MAXIFS(Cadastro!$E$5:$E$148,Cadastro!$A$5:$A$148,$A472,Cadastro!$E$5:$E$148,"&lt;="&amp;$F472),"yyyymmdd"),Cadastro!$I$5:$I$148,0),"")</f>
        <v>21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55420</v>
      </c>
      <c r="B473" s="17" t="s">
        <v>171</v>
      </c>
      <c r="C473" s="17" t="str">
        <f>IFERROR(INDEX(Cadastro!$C$5:$C$148,$AB473),"NÃO INFORMADO")</f>
        <v>MEC</v>
      </c>
      <c r="D473" s="17" t="str">
        <f>IFERROR(INDEX(Cadastro!$D$5:$D$148,$AB473),"")</f>
        <v>B</v>
      </c>
      <c r="E473" s="17" t="str">
        <f>IFERROR(INDEX(Cadastro!$G$5:$G$148,$AB473),"")</f>
        <v>B</v>
      </c>
      <c r="F473" s="29">
        <v>46267</v>
      </c>
      <c r="G473" s="32" t="str">
        <f t="shared" si="78"/>
        <v>qua</v>
      </c>
      <c r="H473" s="31">
        <f>IF($L473=0,"",_xlfn.MINIFS(Dados!$Q:$Q,Dados!$A:$A,$A473,Dados!$S:$S,$F473))</f>
        <v>954</v>
      </c>
      <c r="I473" s="31">
        <f>IF($H473="","",_xlfn.MAXIFS(Dados!$R:$R,Dados!$A:$A,$A473,Dados!$S:$S,$F473))</f>
        <v>1360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B</v>
      </c>
      <c r="L473" s="30">
        <f>SUMIFS(Dados!$E:$E,Dados!$A:$A,$A473,Dados!$S:$S,$F473)</f>
        <v>6.76</v>
      </c>
      <c r="M473" s="30">
        <f>IFERROR(INDEX(Parâmetros!$E$6:$E$11,MATCH($K473,Parâmetros!$A$6:$A$11,0)),"")</f>
        <v>7.67</v>
      </c>
      <c r="N473" s="33">
        <f t="shared" si="79"/>
        <v>0.88135593220338981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80"/>
        <v>Sim</v>
      </c>
      <c r="R473" s="32" t="str">
        <f t="shared" si="81"/>
        <v>Sim</v>
      </c>
      <c r="S473" s="30">
        <f t="shared" si="82"/>
        <v>0</v>
      </c>
      <c r="T473" s="32" t="str">
        <f>IF($Q473&lt;&gt;"Sim","",IF($N473&gt;Parâmetros!$E$15,"Sim","Não"))</f>
        <v>Não</v>
      </c>
      <c r="U473" s="17" t="str">
        <f t="shared" si="83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'[Apontamento_Mes_Setembro Atualizado.xlsx]Base Diária'!$V$221folga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Evidência confirma cadastro</v>
      </c>
      <c r="W473" s="34">
        <f>IF(OR(OR($D473="6x1",$D473="FF 6x1"),$D473="5x2"),"",IF($AB473&lt;&gt;$AB472,IF(IFERROR(INDEX(Cadastro!$F$5:$F$148,$AB473),"")="",IF($L473&gt;0,1,0),IF(IFERROR(INDEX(Cadastro!$F$5:$F$148,$AB473),"")&lt;=IFERROR(INDEX(Parâmetros!$B$39:$B$48,MATCH($E473,Parâmetros!$A$39:$A$48,0)),99),IFERROR(INDEX(Cadastro!$F$5:$F$148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>5</v>
      </c>
      <c r="X473" s="34">
        <f>IF(OR(OR($D473="6x1",$D473="FF 6x1"),$D473="5x2"),"",IF($AB473&lt;&gt;$AB472,IF(IFERROR(INDEX(Cadastro!$F$5:$F$148,$AB473),"")="",0,IF(IFERROR(INDEX(Cadastro!$F$5:$F$148,$AB473),"")&gt;IFERROR(INDEX(Parâmetros!$B$39:$B$48,MATCH($E473,Parâmetros!$A$39:$A$48,0)),99),IFERROR(INDEX(Cadastro!$F$5:$F$148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>0</v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registro"),IF(AND($AB473&lt;&gt;$AB472,IFERROR(INDEX(Cadastro!$F$5:$F$148,$AB473),"")=""),"Indeterminado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IFERROR(MATCH($A473&amp;"|"&amp;TEXT(_xlfn.MAXIFS(Cadastro!$E$5:$E$148,Cadastro!$A$5:$A$148,$A473,Cadastro!$E$5:$E$148,"&lt;="&amp;$F473),"yyyymmdd"),Cadastro!$I$5:$I$148,0),"")</f>
        <v>21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55420</v>
      </c>
      <c r="B474" s="17" t="s">
        <v>171</v>
      </c>
      <c r="C474" s="17" t="str">
        <f>IFERROR(INDEX(Cadastro!$C$5:$C$148,$AB474),"NÃO INFORMADO")</f>
        <v>MEC</v>
      </c>
      <c r="D474" s="17" t="str">
        <f>IFERROR(INDEX(Cadastro!$D$5:$D$148,$AB474),"")</f>
        <v>B</v>
      </c>
      <c r="E474" s="17" t="str">
        <f>IFERROR(INDEX(Cadastro!$G$5:$G$148,$AB474),"")</f>
        <v>B</v>
      </c>
      <c r="F474" s="29">
        <v>46268</v>
      </c>
      <c r="G474" s="32" t="str">
        <f t="shared" si="78"/>
        <v>qui</v>
      </c>
      <c r="H474" s="31">
        <f>IF($L474=0,"",_xlfn.MINIFS(Dados!$Q:$Q,Dados!$A:$A,$A474,Dados!$S:$S,$F474))</f>
        <v>970</v>
      </c>
      <c r="I474" s="31">
        <f>IF($H474="","",_xlfn.MAXIFS(Dados!$R:$R,Dados!$A:$A,$A474,Dados!$S:$S,$F474))</f>
        <v>1373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B</v>
      </c>
      <c r="L474" s="30">
        <f>SUMIFS(Dados!$E:$E,Dados!$A:$A,$A474,Dados!$S:$S,$F474)</f>
        <v>6.63</v>
      </c>
      <c r="M474" s="30">
        <f>IFERROR(INDEX(Parâmetros!$E$6:$E$11,MATCH($K474,Parâmetros!$A$6:$A$11,0)),"")</f>
        <v>7.67</v>
      </c>
      <c r="N474" s="33">
        <f t="shared" si="79"/>
        <v>0.86440677966101698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80"/>
        <v>Sim</v>
      </c>
      <c r="R474" s="32" t="str">
        <f t="shared" si="81"/>
        <v>Sim</v>
      </c>
      <c r="S474" s="30">
        <f t="shared" si="82"/>
        <v>0</v>
      </c>
      <c r="T474" s="32" t="str">
        <f>IF($Q474&lt;&gt;"Sim","",IF($N474&gt;Parâmetros!$E$15,"Sim","Não"))</f>
        <v>Não</v>
      </c>
      <c r="U474" s="17" t="str">
        <f t="shared" si="83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'[Apontamento_Mes_Setembro Atualizado.xlsx]Base Diária'!$V$221folga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Evidência confirma cadastro</v>
      </c>
      <c r="W474" s="34">
        <f>IF(OR(OR($D474="6x1",$D474="FF 6x1"),$D474="5x2"),"",IF($AB474&lt;&gt;$AB473,IF(IFERROR(INDEX(Cadastro!$F$5:$F$148,$AB474),"")="",IF($L474&gt;0,1,0),IF(IFERROR(INDEX(Cadastro!$F$5:$F$148,$AB474),"")&lt;=IFERROR(INDEX(Parâmetros!$B$39:$B$48,MATCH($E474,Parâmetros!$A$39:$A$48,0)),99),IFERROR(INDEX(Cadastro!$F$5:$F$148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>6</v>
      </c>
      <c r="X474" s="34">
        <f>IF(OR(OR($D474="6x1",$D474="FF 6x1"),$D474="5x2"),"",IF($AB474&lt;&gt;$AB473,IF(IFERROR(INDEX(Cadastro!$F$5:$F$148,$AB474),"")="",0,IF(IFERROR(INDEX(Cadastro!$F$5:$F$148,$AB474),"")&gt;IFERROR(INDEX(Parâmetros!$B$39:$B$48,MATCH($E474,Parâmetros!$A$39:$A$48,0)),99),IFERROR(INDEX(Cadastro!$F$5:$F$148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>0</v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registro"),IF(AND($AB474&lt;&gt;$AB473,IFERROR(INDEX(Cadastro!$F$5:$F$148,$AB474),"")=""),"Indeterminado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IFERROR(MATCH($A474&amp;"|"&amp;TEXT(_xlfn.MAXIFS(Cadastro!$E$5:$E$148,Cadastro!$A$5:$A$148,$A474,Cadastro!$E$5:$E$148,"&lt;="&amp;$F474),"yyyymmdd"),Cadastro!$I$5:$I$148,0),"")</f>
        <v>21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55420</v>
      </c>
      <c r="B475" s="17" t="s">
        <v>171</v>
      </c>
      <c r="C475" s="17" t="str">
        <f>IFERROR(INDEX(Cadastro!$C$5:$C$148,$AB475),"NÃO INFORMADO")</f>
        <v>MEC</v>
      </c>
      <c r="D475" s="17" t="str">
        <f>IFERROR(INDEX(Cadastro!$D$5:$D$148,$AB475),"")</f>
        <v>B</v>
      </c>
      <c r="E475" s="17" t="str">
        <f>IFERROR(INDEX(Cadastro!$G$5:$G$148,$AB475),"")</f>
        <v>B</v>
      </c>
      <c r="F475" s="29">
        <v>46269</v>
      </c>
      <c r="G475" s="32" t="str">
        <f t="shared" si="78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79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80"/>
        <v/>
      </c>
      <c r="R475" s="32" t="str">
        <f t="shared" si="81"/>
        <v/>
      </c>
      <c r="S475" s="30" t="str">
        <f t="shared" si="82"/>
        <v/>
      </c>
      <c r="T475" s="32" t="str">
        <f>IF($Q475&lt;&gt;"Sim","",IF($N475&gt;Parâmetros!$E$15,"Sim","Não"))</f>
        <v/>
      </c>
      <c r="U475" s="17" t="str">
        <f t="shared" si="83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'[Apontamento_Mes_Setembro Atualizado.xlsx]Base Diária'!$V$221folga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prevista pelo ciclo</v>
      </c>
      <c r="W475" s="34">
        <f>IF(OR(OR($D475="6x1",$D475="FF 6x1"),$D475="5x2"),"",IF($AB475&lt;&gt;$AB474,IF(IFERROR(INDEX(Cadastro!$F$5:$F$148,$AB475),"")="",IF($L475&gt;0,1,0),IF(IFERROR(INDEX(Cadastro!$F$5:$F$148,$AB475),"")&lt;=IFERROR(INDEX(Parâmetros!$B$39:$B$48,MATCH($E475,Parâmetros!$A$39:$A$48,0)),99),IFERROR(INDEX(Cadastro!$F$5:$F$148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>0</v>
      </c>
      <c r="X475" s="34">
        <f>IF(OR(OR($D475="6x1",$D475="FF 6x1"),$D475="5x2"),"",IF($AB475&lt;&gt;$AB474,IF(IFERROR(INDEX(Cadastro!$F$5:$F$148,$AB475),"")="",0,IF(IFERROR(INDEX(Cadastro!$F$5:$F$148,$AB475),"")&gt;IFERROR(INDEX(Parâmetros!$B$39:$B$48,MATCH($E475,Parâmetros!$A$39:$A$48,0)),99),IFERROR(INDEX(Cadastro!$F$5:$F$148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>1</v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registro"),IF(AND($AB475&lt;&gt;$AB474,IFERROR(INDEX(Cadastro!$F$5:$F$148,$AB475),"")=""),"Indeterminado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IFERROR(MATCH($A475&amp;"|"&amp;TEXT(_xlfn.MAXIFS(Cadastro!$E$5:$E$148,Cadastro!$A$5:$A$148,$A475,Cadastro!$E$5:$E$148,"&lt;="&amp;$F475),"yyyymmdd"),Cadastro!$I$5:$I$148,0),"")</f>
        <v>21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55420</v>
      </c>
      <c r="B476" s="17" t="s">
        <v>171</v>
      </c>
      <c r="C476" s="17" t="str">
        <f>IFERROR(INDEX(Cadastro!$C$5:$C$148,$AB476),"NÃO INFORMADO")</f>
        <v>MEC</v>
      </c>
      <c r="D476" s="17" t="str">
        <f>IFERROR(INDEX(Cadastro!$D$5:$D$148,$AB476),"")</f>
        <v>B</v>
      </c>
      <c r="E476" s="17" t="str">
        <f>IFERROR(INDEX(Cadastro!$G$5:$G$148,$AB476),"")</f>
        <v>B</v>
      </c>
      <c r="F476" s="29">
        <v>46270</v>
      </c>
      <c r="G476" s="32" t="str">
        <f t="shared" si="78"/>
        <v>sáb</v>
      </c>
      <c r="H476" s="31">
        <f>IF($L476=0,"",_xlfn.MINIFS(Dados!$Q:$Q,Dados!$A:$A,$A476,Dados!$S:$S,$F476))</f>
        <v>947</v>
      </c>
      <c r="I476" s="31">
        <f>IF($H476="","",_xlfn.MAXIFS(Dados!$R:$R,Dados!$A:$A,$A476,Dados!$S:$S,$F476))</f>
        <v>1366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B</v>
      </c>
      <c r="L476" s="30">
        <f>SUMIFS(Dados!$E:$E,Dados!$A:$A,$A476,Dados!$S:$S,$F476)</f>
        <v>6.71</v>
      </c>
      <c r="M476" s="30">
        <f>IFERROR(INDEX(Parâmetros!$E$6:$E$11,MATCH($K476,Parâmetros!$A$6:$A$11,0)),"")</f>
        <v>7.67</v>
      </c>
      <c r="N476" s="33">
        <f t="shared" si="79"/>
        <v>0.87483702737940028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80"/>
        <v>Sim</v>
      </c>
      <c r="R476" s="32" t="str">
        <f t="shared" si="81"/>
        <v>Sim</v>
      </c>
      <c r="S476" s="30">
        <f t="shared" si="82"/>
        <v>0</v>
      </c>
      <c r="T476" s="32" t="str">
        <f>IF($Q476&lt;&gt;"Sim","",IF($N476&gt;Parâmetros!$E$15,"Sim","Não"))</f>
        <v>Não</v>
      </c>
      <c r="U476" s="17" t="str">
        <f t="shared" si="83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'[Apontamento_Mes_Setembro Atualizado.xlsx]Base Diária'!$V$221folga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Evidência confirma cadastro</v>
      </c>
      <c r="W476" s="34">
        <f>IF(OR(OR($D476="6x1",$D476="FF 6x1"),$D476="5x2"),"",IF($AB476&lt;&gt;$AB475,IF(IFERROR(INDEX(Cadastro!$F$5:$F$148,$AB476),"")="",IF($L476&gt;0,1,0),IF(IFERROR(INDEX(Cadastro!$F$5:$F$148,$AB476),"")&lt;=IFERROR(INDEX(Parâmetros!$B$39:$B$48,MATCH($E476,Parâmetros!$A$39:$A$48,0)),99),IFERROR(INDEX(Cadastro!$F$5:$F$148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>1</v>
      </c>
      <c r="X476" s="34">
        <f>IF(OR(OR($D476="6x1",$D476="FF 6x1"),$D476="5x2"),"",IF($AB476&lt;&gt;$AB475,IF(IFERROR(INDEX(Cadastro!$F$5:$F$148,$AB476),"")="",0,IF(IFERROR(INDEX(Cadastro!$F$5:$F$148,$AB476),"")&gt;IFERROR(INDEX(Parâmetros!$B$39:$B$48,MATCH($E476,Parâmetros!$A$39:$A$48,0)),99),IFERROR(INDEX(Cadastro!$F$5:$F$148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>0</v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registro"),IF(AND($AB476&lt;&gt;$AB475,IFERROR(INDEX(Cadastro!$F$5:$F$148,$AB476),"")=""),"Indeterminado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IFERROR(MATCH($A476&amp;"|"&amp;TEXT(_xlfn.MAXIFS(Cadastro!$E$5:$E$148,Cadastro!$A$5:$A$148,$A476,Cadastro!$E$5:$E$148,"&lt;="&amp;$F476),"yyyymmdd"),Cadastro!$I$5:$I$148,0),"")</f>
        <v>21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55420</v>
      </c>
      <c r="B477" s="17" t="s">
        <v>171</v>
      </c>
      <c r="C477" s="17" t="str">
        <f>IFERROR(INDEX(Cadastro!$C$5:$C$148,$AB477),"NÃO INFORMADO")</f>
        <v>MEC</v>
      </c>
      <c r="D477" s="17" t="str">
        <f>IFERROR(INDEX(Cadastro!$D$5:$D$148,$AB477),"")</f>
        <v>B</v>
      </c>
      <c r="E477" s="17" t="str">
        <f>IFERROR(INDEX(Cadastro!$G$5:$G$148,$AB477),"")</f>
        <v>B</v>
      </c>
      <c r="F477" s="29">
        <v>46271</v>
      </c>
      <c r="G477" s="32" t="str">
        <f t="shared" si="78"/>
        <v>dom</v>
      </c>
      <c r="H477" s="31">
        <f>IF($L477=0,"",_xlfn.MINIFS(Dados!$Q:$Q,Dados!$A:$A,$A477,Dados!$S:$S,$F477))</f>
        <v>963</v>
      </c>
      <c r="I477" s="31">
        <f>IF($H477="","",_xlfn.MAXIFS(Dados!$R:$R,Dados!$A:$A,$A477,Dados!$S:$S,$F477))</f>
        <v>1355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B</v>
      </c>
      <c r="L477" s="30">
        <f>SUMIFS(Dados!$E:$E,Dados!$A:$A,$A477,Dados!$S:$S,$F477)</f>
        <v>6.42</v>
      </c>
      <c r="M477" s="30">
        <f>IFERROR(INDEX(Parâmetros!$E$6:$E$11,MATCH($K477,Parâmetros!$A$6:$A$11,0)),"")</f>
        <v>7.67</v>
      </c>
      <c r="N477" s="33">
        <f t="shared" si="79"/>
        <v>0.83702737940026073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80"/>
        <v>Sim</v>
      </c>
      <c r="R477" s="32" t="str">
        <f t="shared" si="81"/>
        <v>Sim</v>
      </c>
      <c r="S477" s="30">
        <f t="shared" si="82"/>
        <v>0</v>
      </c>
      <c r="T477" s="32" t="str">
        <f>IF($Q477&lt;&gt;"Sim","",IF($N477&gt;Parâmetros!$E$15,"Sim","Não"))</f>
        <v>Não</v>
      </c>
      <c r="U477" s="17" t="str">
        <f t="shared" si="83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'[Apontamento_Mes_Setembro Atualizado.xlsx]Base Diária'!$V$221folga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Evidência confirma cadastro</v>
      </c>
      <c r="W477" s="34">
        <f>IF(OR(OR($D477="6x1",$D477="FF 6x1"),$D477="5x2"),"",IF($AB477&lt;&gt;$AB476,IF(IFERROR(INDEX(Cadastro!$F$5:$F$148,$AB477),"")="",IF($L477&gt;0,1,0),IF(IFERROR(INDEX(Cadastro!$F$5:$F$148,$AB477),"")&lt;=IFERROR(INDEX(Parâmetros!$B$39:$B$48,MATCH($E477,Parâmetros!$A$39:$A$48,0)),99),IFERROR(INDEX(Cadastro!$F$5:$F$148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>2</v>
      </c>
      <c r="X477" s="34">
        <f>IF(OR(OR($D477="6x1",$D477="FF 6x1"),$D477="5x2"),"",IF($AB477&lt;&gt;$AB476,IF(IFERROR(INDEX(Cadastro!$F$5:$F$148,$AB477),"")="",0,IF(IFERROR(INDEX(Cadastro!$F$5:$F$148,$AB477),"")&gt;IFERROR(INDEX(Parâmetros!$B$39:$B$48,MATCH($E477,Parâmetros!$A$39:$A$48,0)),99),IFERROR(INDEX(Cadastro!$F$5:$F$148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>0</v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registro"),IF(AND($AB477&lt;&gt;$AB476,IFERROR(INDEX(Cadastro!$F$5:$F$148,$AB477),"")=""),"Indeterminado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IFERROR(MATCH($A477&amp;"|"&amp;TEXT(_xlfn.MAXIFS(Cadastro!$E$5:$E$148,Cadastro!$A$5:$A$148,$A477,Cadastro!$E$5:$E$148,"&lt;="&amp;$F477),"yyyymmdd"),Cadastro!$I$5:$I$148,0),"")</f>
        <v>21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55420</v>
      </c>
      <c r="B478" s="17" t="s">
        <v>171</v>
      </c>
      <c r="C478" s="17" t="str">
        <f>IFERROR(INDEX(Cadastro!$C$5:$C$148,$AB478),"NÃO INFORMADO")</f>
        <v>MEC</v>
      </c>
      <c r="D478" s="17" t="str">
        <f>IFERROR(INDEX(Cadastro!$D$5:$D$148,$AB478),"")</f>
        <v>B</v>
      </c>
      <c r="E478" s="17" t="str">
        <f>IFERROR(INDEX(Cadastro!$G$5:$G$148,$AB478),"")</f>
        <v>B</v>
      </c>
      <c r="F478" s="29">
        <v>46272</v>
      </c>
      <c r="G478" s="32" t="str">
        <f t="shared" si="78"/>
        <v>seg</v>
      </c>
      <c r="H478" s="31">
        <f>IF($L478=0,"",_xlfn.MINIFS(Dados!$Q:$Q,Dados!$A:$A,$A478,Dados!$S:$S,$F478))</f>
        <v>960</v>
      </c>
      <c r="I478" s="31">
        <f>IF($H478="","",_xlfn.MAXIFS(Dados!$R:$R,Dados!$A:$A,$A478,Dados!$S:$S,$F478))</f>
        <v>1388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B</v>
      </c>
      <c r="L478" s="30">
        <f>SUMIFS(Dados!$E:$E,Dados!$A:$A,$A478,Dados!$S:$S,$F478)</f>
        <v>5.870000000000001</v>
      </c>
      <c r="M478" s="30">
        <f>IFERROR(INDEX(Parâmetros!$E$6:$E$11,MATCH($K478,Parâmetros!$A$6:$A$11,0)),"")</f>
        <v>7.67</v>
      </c>
      <c r="N478" s="33">
        <f t="shared" si="79"/>
        <v>0.76531942633637562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80"/>
        <v>Sim</v>
      </c>
      <c r="R478" s="32" t="str">
        <f t="shared" si="81"/>
        <v>Não</v>
      </c>
      <c r="S478" s="30">
        <f t="shared" si="82"/>
        <v>0.26599999999999913</v>
      </c>
      <c r="T478" s="32" t="str">
        <f>IF($Q478&lt;&gt;"Sim","",IF($N478&gt;Parâmetros!$E$15,"Sim","Não"))</f>
        <v>Não</v>
      </c>
      <c r="U478" s="17" t="str">
        <f t="shared" si="83"/>
        <v>Abaixo da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'[Apontamento_Mes_Setembro Atualizado.xlsx]Base Diária'!$V$221folga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Evidência confirma cadastro</v>
      </c>
      <c r="W478" s="34">
        <f>IF(OR(OR($D478="6x1",$D478="FF 6x1"),$D478="5x2"),"",IF($AB478&lt;&gt;$AB477,IF(IFERROR(INDEX(Cadastro!$F$5:$F$148,$AB478),"")="",IF($L478&gt;0,1,0),IF(IFERROR(INDEX(Cadastro!$F$5:$F$148,$AB478),"")&lt;=IFERROR(INDEX(Parâmetros!$B$39:$B$48,MATCH($E478,Parâmetros!$A$39:$A$48,0)),99),IFERROR(INDEX(Cadastro!$F$5:$F$148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>3</v>
      </c>
      <c r="X478" s="34">
        <f>IF(OR(OR($D478="6x1",$D478="FF 6x1"),$D478="5x2"),"",IF($AB478&lt;&gt;$AB477,IF(IFERROR(INDEX(Cadastro!$F$5:$F$148,$AB478),"")="",0,IF(IFERROR(INDEX(Cadastro!$F$5:$F$148,$AB478),"")&gt;IFERROR(INDEX(Parâmetros!$B$39:$B$48,MATCH($E478,Parâmetros!$A$39:$A$48,0)),99),IFERROR(INDEX(Cadastro!$F$5:$F$148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>0</v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registro"),IF(AND($AB478&lt;&gt;$AB477,IFERROR(INDEX(Cadastro!$F$5:$F$148,$AB478),"")=""),"Indeterminado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IFERROR(MATCH($A478&amp;"|"&amp;TEXT(_xlfn.MAXIFS(Cadastro!$E$5:$E$148,Cadastro!$A$5:$A$148,$A478,Cadastro!$E$5:$E$148,"&lt;="&amp;$F478),"yyyymmdd"),Cadastro!$I$5:$I$148,0),"")</f>
        <v>21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hidden="1" customHeight="1" x14ac:dyDescent="0.25">
      <c r="A479" s="31">
        <v>55420</v>
      </c>
      <c r="B479" s="17" t="s">
        <v>171</v>
      </c>
      <c r="C479" s="17" t="str">
        <f>IFERROR(INDEX(Cadastro!$C$5:$C$148,$AB479),"NÃO INFORMADO")</f>
        <v>MEC</v>
      </c>
      <c r="D479" s="17" t="str">
        <f>IFERROR(INDEX(Cadastro!$D$5:$D$148,$AB479),"")</f>
        <v>B</v>
      </c>
      <c r="E479" s="17" t="str">
        <f>IFERROR(INDEX(Cadastro!$G$5:$G$148,$AB479),"")</f>
        <v>B</v>
      </c>
      <c r="F479" s="29">
        <v>46273</v>
      </c>
      <c r="G479" s="32" t="str">
        <f t="shared" si="78"/>
        <v>ter</v>
      </c>
      <c r="H479" s="31">
        <f>IF($L479=0,"",_xlfn.MINIFS(Dados!$Q:$Q,Dados!$A:$A,$A479,Dados!$S:$S,$F479))</f>
        <v>938</v>
      </c>
      <c r="I479" s="31">
        <f>IF($H479="","",_xlfn.MAXIFS(Dados!$R:$R,Dados!$A:$A,$A479,Dados!$S:$S,$F479))</f>
        <v>1355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B</v>
      </c>
      <c r="L479" s="30">
        <f>SUMIFS(Dados!$E:$E,Dados!$A:$A,$A479,Dados!$S:$S,$F479)</f>
        <v>6.94</v>
      </c>
      <c r="M479" s="30">
        <f>IFERROR(INDEX(Parâmetros!$E$6:$E$11,MATCH($K479,Parâmetros!$A$6:$A$11,0)),"")</f>
        <v>7.67</v>
      </c>
      <c r="N479" s="33">
        <f t="shared" si="79"/>
        <v>0.9048239895697523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80"/>
        <v>Sim</v>
      </c>
      <c r="R479" s="32" t="str">
        <f t="shared" si="81"/>
        <v>Sim</v>
      </c>
      <c r="S479" s="30">
        <f t="shared" si="82"/>
        <v>0</v>
      </c>
      <c r="T479" s="32" t="str">
        <f>IF($Q479&lt;&gt;"Sim","",IF($N479&gt;Parâmetros!$E$15,"Sim","Não"))</f>
        <v>Não</v>
      </c>
      <c r="U479" s="17" t="str">
        <f t="shared" si="83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'[Apontamento_Mes_Setembro Atualizado.xlsx]Base Diária'!$V$221folga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Evidência confirma cadastro</v>
      </c>
      <c r="W479" s="34">
        <f>IF(OR(OR($D479="6x1",$D479="FF 6x1"),$D479="5x2"),"",IF($AB479&lt;&gt;$AB478,IF(IFERROR(INDEX(Cadastro!$F$5:$F$148,$AB479),"")="",IF($L479&gt;0,1,0),IF(IFERROR(INDEX(Cadastro!$F$5:$F$148,$AB479),"")&lt;=IFERROR(INDEX(Parâmetros!$B$39:$B$48,MATCH($E479,Parâmetros!$A$39:$A$48,0)),99),IFERROR(INDEX(Cadastro!$F$5:$F$148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>4</v>
      </c>
      <c r="X479" s="34">
        <f>IF(OR(OR($D479="6x1",$D479="FF 6x1"),$D479="5x2"),"",IF($AB479&lt;&gt;$AB478,IF(IFERROR(INDEX(Cadastro!$F$5:$F$148,$AB479),"")="",0,IF(IFERROR(INDEX(Cadastro!$F$5:$F$148,$AB479),"")&gt;IFERROR(INDEX(Parâmetros!$B$39:$B$48,MATCH($E479,Parâmetros!$A$39:$A$48,0)),99),IFERROR(INDEX(Cadastro!$F$5:$F$148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>0</v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registro"),IF(AND($AB479&lt;&gt;$AB478,IFERROR(INDEX(Cadastro!$F$5:$F$148,$AB479),"")=""),"Indeterminado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IFERROR(MATCH($A479&amp;"|"&amp;TEXT(_xlfn.MAXIFS(Cadastro!$E$5:$E$148,Cadastro!$A$5:$A$148,$A479,Cadastro!$E$5:$E$148,"&lt;="&amp;$F479),"yyyymmdd"),Cadastro!$I$5:$I$148,0),"")</f>
        <v>21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55420</v>
      </c>
      <c r="B480" s="17" t="s">
        <v>171</v>
      </c>
      <c r="C480" s="17" t="str">
        <f>IFERROR(INDEX(Cadastro!$C$5:$C$148,$AB480),"NÃO INFORMADO")</f>
        <v>MEC</v>
      </c>
      <c r="D480" s="17" t="str">
        <f>IFERROR(INDEX(Cadastro!$D$5:$D$148,$AB480),"")</f>
        <v>B</v>
      </c>
      <c r="E480" s="17" t="str">
        <f>IFERROR(INDEX(Cadastro!$G$5:$G$148,$AB480),"")</f>
        <v>B</v>
      </c>
      <c r="F480" s="29">
        <v>46274</v>
      </c>
      <c r="G480" s="32" t="str">
        <f t="shared" si="78"/>
        <v>qua</v>
      </c>
      <c r="H480" s="31">
        <f>IF($L480=0,"",_xlfn.MINIFS(Dados!$Q:$Q,Dados!$A:$A,$A480,Dados!$S:$S,$F480))</f>
        <v>944</v>
      </c>
      <c r="I480" s="31">
        <f>IF($H480="","",_xlfn.MAXIFS(Dados!$R:$R,Dados!$A:$A,$A480,Dados!$S:$S,$F480))</f>
        <v>1380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B</v>
      </c>
      <c r="L480" s="30">
        <f>SUMIFS(Dados!$E:$E,Dados!$A:$A,$A480,Dados!$S:$S,$F480)</f>
        <v>5.7700000000000005</v>
      </c>
      <c r="M480" s="30">
        <f>IFERROR(INDEX(Parâmetros!$E$6:$E$11,MATCH($K480,Parâmetros!$A$6:$A$11,0)),"")</f>
        <v>7.67</v>
      </c>
      <c r="N480" s="33">
        <f t="shared" si="79"/>
        <v>0.75228161668839644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80"/>
        <v>Sim</v>
      </c>
      <c r="R480" s="32" t="str">
        <f t="shared" si="81"/>
        <v>Não</v>
      </c>
      <c r="S480" s="30">
        <f t="shared" si="82"/>
        <v>0.36599999999999966</v>
      </c>
      <c r="T480" s="32" t="str">
        <f>IF($Q480&lt;&gt;"Sim","",IF($N480&gt;Parâmetros!$E$15,"Sim","Não"))</f>
        <v>Não</v>
      </c>
      <c r="U480" s="17" t="str">
        <f t="shared" si="83"/>
        <v>Abaixo da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'[Apontamento_Mes_Setembro Atualizado.xlsx]Base Diária'!$V$221folga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Evidência confirma cadastro</v>
      </c>
      <c r="W480" s="34">
        <f>IF(OR(OR($D480="6x1",$D480="FF 6x1"),$D480="5x2"),"",IF($AB480&lt;&gt;$AB479,IF(IFERROR(INDEX(Cadastro!$F$5:$F$148,$AB480),"")="",IF($L480&gt;0,1,0),IF(IFERROR(INDEX(Cadastro!$F$5:$F$148,$AB480),"")&lt;=IFERROR(INDEX(Parâmetros!$B$39:$B$48,MATCH($E480,Parâmetros!$A$39:$A$48,0)),99),IFERROR(INDEX(Cadastro!$F$5:$F$148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>5</v>
      </c>
      <c r="X480" s="34">
        <f>IF(OR(OR($D480="6x1",$D480="FF 6x1"),$D480="5x2"),"",IF($AB480&lt;&gt;$AB479,IF(IFERROR(INDEX(Cadastro!$F$5:$F$148,$AB480),"")="",0,IF(IFERROR(INDEX(Cadastro!$F$5:$F$148,$AB480),"")&gt;IFERROR(INDEX(Parâmetros!$B$39:$B$48,MATCH($E480,Parâmetros!$A$39:$A$48,0)),99),IFERROR(INDEX(Cadastro!$F$5:$F$148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>0</v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registro"),IF(AND($AB480&lt;&gt;$AB479,IFERROR(INDEX(Cadastro!$F$5:$F$148,$AB480),"")=""),"Indeterminado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IFERROR(MATCH($A480&amp;"|"&amp;TEXT(_xlfn.MAXIFS(Cadastro!$E$5:$E$148,Cadastro!$A$5:$A$148,$A480,Cadastro!$E$5:$E$148,"&lt;="&amp;$F480),"yyyymmdd"),Cadastro!$I$5:$I$148,0),"")</f>
        <v>21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55420</v>
      </c>
      <c r="B481" s="17" t="s">
        <v>171</v>
      </c>
      <c r="C481" s="17" t="str">
        <f>IFERROR(INDEX(Cadastro!$C$5:$C$148,$AB481),"NÃO INFORMADO")</f>
        <v>MEC</v>
      </c>
      <c r="D481" s="17" t="str">
        <f>IFERROR(INDEX(Cadastro!$D$5:$D$148,$AB481),"")</f>
        <v>B</v>
      </c>
      <c r="E481" s="17" t="str">
        <f>IFERROR(INDEX(Cadastro!$G$5:$G$148,$AB481),"")</f>
        <v>B</v>
      </c>
      <c r="F481" s="29">
        <v>46275</v>
      </c>
      <c r="G481" s="32" t="str">
        <f t="shared" si="78"/>
        <v>qui</v>
      </c>
      <c r="H481" s="31" t="str">
        <f>IF($L481=0,"",_xlfn.MINIFS(Dados!$Q:$Q,Dados!$A:$A,$A481,Dados!$S:$S,$F481))</f>
        <v/>
      </c>
      <c r="I481" s="31" t="str">
        <f>IF($H481="","",_xlfn.MAXIFS(Dados!$R:$R,Dados!$A:$A,$A481,Dados!$S:$S,$F481))</f>
        <v/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/>
      </c>
      <c r="L481" s="30">
        <f>SUMIFS(Dados!$E:$E,Dados!$A:$A,$A481,Dados!$S:$S,$F481)</f>
        <v>0</v>
      </c>
      <c r="M481" s="30" t="str">
        <f>IFERROR(INDEX(Parâmetros!$E$6:$E$11,MATCH($K481,Parâmetros!$A$6:$A$11,0)),"")</f>
        <v/>
      </c>
      <c r="N481" s="33" t="str">
        <f t="shared" si="79"/>
        <v/>
      </c>
      <c r="O481" s="33">
        <f>Parâmetros!$E$13</f>
        <v>0.8</v>
      </c>
      <c r="P481" s="32" t="str">
        <f>IF(OR($M481="",$F481&gt;Parâmetros!$E$14),"Não","Sim")</f>
        <v>Não</v>
      </c>
      <c r="Q481" s="32" t="str">
        <f t="shared" si="80"/>
        <v/>
      </c>
      <c r="R481" s="32" t="str">
        <f t="shared" si="81"/>
        <v/>
      </c>
      <c r="S481" s="30" t="str">
        <f t="shared" si="82"/>
        <v/>
      </c>
      <c r="T481" s="32" t="str">
        <f>IF($Q481&lt;&gt;"Sim","",IF($N481&gt;Parâmetros!$E$15,"Sim","Não"))</f>
        <v/>
      </c>
      <c r="U481" s="17" t="str">
        <f t="shared" si="83"/>
        <v>Folga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'[Apontamento_Mes_Setembro Atualizado.xlsx]Base Diária'!$V$221folga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Folga prevista pelo ciclo</v>
      </c>
      <c r="W481" s="34">
        <f>IF(OR(OR($D481="6x1",$D481="FF 6x1"),$D481="5x2"),"",IF($AB481&lt;&gt;$AB480,IF(IFERROR(INDEX(Cadastro!$F$5:$F$148,$AB481),"")="",IF($L481&gt;0,1,0),IF(IFERROR(INDEX(Cadastro!$F$5:$F$148,$AB481),"")&lt;=IFERROR(INDEX(Parâmetros!$B$39:$B$48,MATCH($E481,Parâmetros!$A$39:$A$48,0)),99),IFERROR(INDEX(Cadastro!$F$5:$F$148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>0</v>
      </c>
      <c r="X481" s="34">
        <f>IF(OR(OR($D481="6x1",$D481="FF 6x1"),$D481="5x2"),"",IF($AB481&lt;&gt;$AB480,IF(IFERROR(INDEX(Cadastro!$F$5:$F$148,$AB481),"")="",0,IF(IFERROR(INDEX(Cadastro!$F$5:$F$148,$AB481),"")&gt;IFERROR(INDEX(Parâmetros!$B$39:$B$48,MATCH($E481,Parâmetros!$A$39:$A$48,0)),99),IFERROR(INDEX(Cadastro!$F$5:$F$148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>1</v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registro"),IF(AND($AB481&lt;&gt;$AB480,IFERROR(INDEX(Cadastro!$F$5:$F$148,$AB481),"")=""),"Indeterminado (início da série)",IF($X481&gt;0,"Folga","Falta de registro"))))))))</f>
        <v>Folga</v>
      </c>
      <c r="Z481" s="34">
        <f>IF(OR($L481&gt;0,$F481&gt;Parâmetros!$E$14),0,IF($A481&lt;&gt;$A480,1,N($Z480)+1))</f>
        <v>1</v>
      </c>
      <c r="AA481" s="34">
        <f>IF(OR($L481&gt;0,$F481&gt;Parâmetros!$E$14),0,IF(OR($A481&lt;&gt;$A482,$F482&gt;Parâmetros!$E$14),1,N($AA482)+1))</f>
        <v>1</v>
      </c>
      <c r="AB481" s="31">
        <f>IFERROR(MATCH($A481&amp;"|"&amp;TEXT(_xlfn.MAXIFS(Cadastro!$E$5:$E$148,Cadastro!$A$5:$A$148,$A481,Cadastro!$E$5:$E$148,"&lt;="&amp;$F481),"yyyymmdd"),Cadastro!$I$5:$I$148,0),"")</f>
        <v>21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55420</v>
      </c>
      <c r="B482" s="17" t="s">
        <v>171</v>
      </c>
      <c r="C482" s="17" t="str">
        <f>IFERROR(INDEX(Cadastro!$C$5:$C$148,$AB482),"NÃO INFORMADO")</f>
        <v>MEC</v>
      </c>
      <c r="D482" s="17" t="str">
        <f>IFERROR(INDEX(Cadastro!$D$5:$D$148,$AB482),"")</f>
        <v>B</v>
      </c>
      <c r="E482" s="17" t="str">
        <f>IFERROR(INDEX(Cadastro!$G$5:$G$148,$AB482),"")</f>
        <v>B</v>
      </c>
      <c r="F482" s="29">
        <v>46276</v>
      </c>
      <c r="G482" s="32" t="str">
        <f t="shared" si="78"/>
        <v>sex</v>
      </c>
      <c r="H482" s="31">
        <f>IF($L482=0,"",_xlfn.MINIFS(Dados!$Q:$Q,Dados!$A:$A,$A482,Dados!$S:$S,$F482))</f>
        <v>942</v>
      </c>
      <c r="I482" s="31">
        <f>IF($H482="","",_xlfn.MAXIFS(Dados!$R:$R,Dados!$A:$A,$A482,Dados!$S:$S,$F482))</f>
        <v>1028</v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B</v>
      </c>
      <c r="L482" s="30">
        <f>SUMIFS(Dados!$E:$E,Dados!$A:$A,$A482,Dados!$S:$S,$F482)</f>
        <v>1.44</v>
      </c>
      <c r="M482" s="30">
        <f>IFERROR(INDEX(Parâmetros!$E$6:$E$11,MATCH($K482,Parâmetros!$A$6:$A$11,0)),"")</f>
        <v>7.67</v>
      </c>
      <c r="N482" s="33">
        <f t="shared" si="79"/>
        <v>0.18774445893089961</v>
      </c>
      <c r="O482" s="33">
        <f>Parâmetros!$E$13</f>
        <v>0.8</v>
      </c>
      <c r="P482" s="32" t="str">
        <f>IF(OR($M482="",$F482&gt;Parâmetros!$E$14),"Não","Sim")</f>
        <v>Sim</v>
      </c>
      <c r="Q482" s="32" t="str">
        <f t="shared" si="80"/>
        <v>Sim</v>
      </c>
      <c r="R482" s="32" t="str">
        <f t="shared" si="81"/>
        <v>Não</v>
      </c>
      <c r="S482" s="30">
        <f t="shared" si="82"/>
        <v>4.6959999999999997</v>
      </c>
      <c r="T482" s="32" t="str">
        <f>IF($Q482&lt;&gt;"Sim","",IF($N482&gt;Parâmetros!$E$15,"Sim","Não"))</f>
        <v>Não</v>
      </c>
      <c r="U482" s="17" t="str">
        <f t="shared" si="83"/>
        <v>Abaixo da meta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'[Apontamento_Mes_Setembro Atualizado.xlsx]Base Diária'!$V$221folga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Evidência confirma cadastro</v>
      </c>
      <c r="W482" s="34">
        <f>IF(OR(OR($D482="6x1",$D482="FF 6x1"),$D482="5x2"),"",IF($AB482&lt;&gt;$AB481,IF(IFERROR(INDEX(Cadastro!$F$5:$F$148,$AB482),"")="",IF($L482&gt;0,1,0),IF(IFERROR(INDEX(Cadastro!$F$5:$F$148,$AB482),"")&lt;=IFERROR(INDEX(Parâmetros!$B$39:$B$48,MATCH($E482,Parâmetros!$A$39:$A$48,0)),99),IFERROR(INDEX(Cadastro!$F$5:$F$148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>1</v>
      </c>
      <c r="X482" s="34">
        <f>IF(OR(OR($D482="6x1",$D482="FF 6x1"),$D482="5x2"),"",IF($AB482&lt;&gt;$AB481,IF(IFERROR(INDEX(Cadastro!$F$5:$F$148,$AB482),"")="",0,IF(IFERROR(INDEX(Cadastro!$F$5:$F$148,$AB482),"")&gt;IFERROR(INDEX(Parâmetros!$B$39:$B$48,MATCH($E482,Parâmetros!$A$39:$A$48,0)),99),IFERROR(INDEX(Cadastro!$F$5:$F$148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>0</v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registro"),IF(AND($AB482&lt;&gt;$AB481,IFERROR(INDEX(Cadastro!$F$5:$F$148,$AB482),"")=""),"Indeterminado (início da série)",IF($X482&gt;0,"Folga","Falta de registro"))))))))</f>
        <v>Trabalhado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IFERROR(MATCH($A482&amp;"|"&amp;TEXT(_xlfn.MAXIFS(Cadastro!$E$5:$E$148,Cadastro!$A$5:$A$148,$A482,Cadastro!$E$5:$E$148,"&lt;="&amp;$F482),"yyyymmdd"),Cadastro!$I$5:$I$148,0),"")</f>
        <v>21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55420</v>
      </c>
      <c r="B483" s="17" t="s">
        <v>171</v>
      </c>
      <c r="C483" s="17" t="str">
        <f>IFERROR(INDEX(Cadastro!$C$5:$C$148,$AB483),"NÃO INFORMADO")</f>
        <v>MEC</v>
      </c>
      <c r="D483" s="17" t="str">
        <f>IFERROR(INDEX(Cadastro!$D$5:$D$148,$AB483),"")</f>
        <v>B</v>
      </c>
      <c r="E483" s="17" t="str">
        <f>IFERROR(INDEX(Cadastro!$G$5:$G$148,$AB483),"")</f>
        <v>B</v>
      </c>
      <c r="F483" s="29">
        <v>46277</v>
      </c>
      <c r="G483" s="32" t="str">
        <f t="shared" si="78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B</v>
      </c>
      <c r="L483" s="30">
        <f>SUMIFS(Dados!$E:$E,Dados!$A:$A,$A483,Dados!$S:$S,$F483)</f>
        <v>0</v>
      </c>
      <c r="M483" s="30">
        <f>IFERROR(INDEX(Parâmetros!$E$6:$E$11,MATCH($K483,Parâmetros!$A$6:$A$11,0)),"")</f>
        <v>7.67</v>
      </c>
      <c r="N483" s="33">
        <f t="shared" si="79"/>
        <v>0</v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80"/>
        <v/>
      </c>
      <c r="R483" s="32" t="str">
        <f t="shared" si="81"/>
        <v/>
      </c>
      <c r="S483" s="30" t="str">
        <f t="shared" si="82"/>
        <v/>
      </c>
      <c r="T483" s="32" t="str">
        <f>IF($Q483&lt;&gt;"Sim","",IF($N483&gt;Parâmetros!$E$15,"Sim","Não"))</f>
        <v/>
      </c>
      <c r="U483" s="17" t="str">
        <f t="shared" si="83"/>
        <v>Fora da apuração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'[Apontamento_Mes_Setembro Atualizado.xlsx]Base Diária'!$V$221folga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FALTA DE REGISTRO · dia 2 de 5 do ciclo</v>
      </c>
      <c r="W483" s="34">
        <f>IF(OR(OR($D483="6x1",$D483="FF 6x1"),$D483="5x2"),"",IF($AB483&lt;&gt;$AB482,IF(IFERROR(INDEX(Cadastro!$F$5:$F$148,$AB483),"")="",IF($L483&gt;0,1,0),IF(IFERROR(INDEX(Cadastro!$F$5:$F$148,$AB483),"")&lt;=IFERROR(INDEX(Parâmetros!$B$39:$B$48,MATCH($E483,Parâmetros!$A$39:$A$48,0)),99),IFERROR(INDEX(Cadastro!$F$5:$F$148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>2</v>
      </c>
      <c r="X483" s="34">
        <f>IF(OR(OR($D483="6x1",$D483="FF 6x1"),$D483="5x2"),"",IF($AB483&lt;&gt;$AB482,IF(IFERROR(INDEX(Cadastro!$F$5:$F$148,$AB483),"")="",0,IF(IFERROR(INDEX(Cadastro!$F$5:$F$148,$AB483),"")&gt;IFERROR(INDEX(Parâmetros!$B$39:$B$48,MATCH($E483,Parâmetros!$A$39:$A$48,0)),99),IFERROR(INDEX(Cadastro!$F$5:$F$148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>0</v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registro"),IF(AND($AB483&lt;&gt;$AB482,IFERROR(INDEX(Cadastro!$F$5:$F$148,$AB483),"")=""),"Indeterminado (início da série)",IF($X483&gt;0,"Folga","Falta de registro"))))))))</f>
        <v>Falta de registro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IFERROR(MATCH($A483&amp;"|"&amp;TEXT(_xlfn.MAXIFS(Cadastro!$E$5:$E$148,Cadastro!$A$5:$A$148,$A483,Cadastro!$E$5:$E$148,"&lt;="&amp;$F483),"yyyymmdd"),Cadastro!$I$5:$I$148,0),"")</f>
        <v>21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55420</v>
      </c>
      <c r="B484" s="17" t="s">
        <v>171</v>
      </c>
      <c r="C484" s="17" t="str">
        <f>IFERROR(INDEX(Cadastro!$C$5:$C$148,$AB484),"NÃO INFORMADO")</f>
        <v>MEC</v>
      </c>
      <c r="D484" s="17" t="str">
        <f>IFERROR(INDEX(Cadastro!$D$5:$D$148,$AB484),"")</f>
        <v>B</v>
      </c>
      <c r="E484" s="17" t="str">
        <f>IFERROR(INDEX(Cadastro!$G$5:$G$148,$AB484),"")</f>
        <v>B</v>
      </c>
      <c r="F484" s="29">
        <v>46278</v>
      </c>
      <c r="G484" s="32" t="str">
        <f t="shared" si="78"/>
        <v>dom</v>
      </c>
      <c r="H484" s="31" t="str">
        <f>IF($L484=0,"",_xlfn.MINIFS(Dados!$Q:$Q,Dados!$A:$A,$A484,Dados!$S:$S,$F484))</f>
        <v/>
      </c>
      <c r="I484" s="31" t="str">
        <f>IF($H484="","",_xlfn.MAXIFS(Dados!$R:$R,Dados!$A:$A,$A484,Dados!$S:$S,$F484))</f>
        <v/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B</v>
      </c>
      <c r="L484" s="30">
        <f>SUMIFS(Dados!$E:$E,Dados!$A:$A,$A484,Dados!$S:$S,$F484)</f>
        <v>0</v>
      </c>
      <c r="M484" s="30">
        <f>IFERROR(INDEX(Parâmetros!$E$6:$E$11,MATCH($K484,Parâmetros!$A$6:$A$11,0)),"")</f>
        <v>7.67</v>
      </c>
      <c r="N484" s="33">
        <f t="shared" si="79"/>
        <v>0</v>
      </c>
      <c r="O484" s="33">
        <f>Parâmetros!$E$13</f>
        <v>0.8</v>
      </c>
      <c r="P484" s="32" t="str">
        <f>IF(OR($M484="",$F484&gt;Parâmetros!$E$14),"Não","Sim")</f>
        <v>Não</v>
      </c>
      <c r="Q484" s="32" t="str">
        <f t="shared" si="80"/>
        <v/>
      </c>
      <c r="R484" s="32" t="str">
        <f t="shared" si="81"/>
        <v/>
      </c>
      <c r="S484" s="30" t="str">
        <f t="shared" si="82"/>
        <v/>
      </c>
      <c r="T484" s="32" t="str">
        <f>IF($Q484&lt;&gt;"Sim","",IF($N484&gt;Parâmetros!$E$15,"Sim","Não"))</f>
        <v/>
      </c>
      <c r="U484" s="17" t="str">
        <f t="shared" si="83"/>
        <v>Fora da apuração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'[Apontamento_Mes_Setembro Atualizado.xlsx]Base Diária'!$V$221folga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FALTA DE REGISTRO · dia 3 de 5 do ciclo</v>
      </c>
      <c r="W484" s="34">
        <f>IF(OR(OR($D484="6x1",$D484="FF 6x1"),$D484="5x2"),"",IF($AB484&lt;&gt;$AB483,IF(IFERROR(INDEX(Cadastro!$F$5:$F$148,$AB484),"")="",IF($L484&gt;0,1,0),IF(IFERROR(INDEX(Cadastro!$F$5:$F$148,$AB484),"")&lt;=IFERROR(INDEX(Parâmetros!$B$39:$B$48,MATCH($E484,Parâmetros!$A$39:$A$48,0)),99),IFERROR(INDEX(Cadastro!$F$5:$F$148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>3</v>
      </c>
      <c r="X484" s="34">
        <f>IF(OR(OR($D484="6x1",$D484="FF 6x1"),$D484="5x2"),"",IF($AB484&lt;&gt;$AB483,IF(IFERROR(INDEX(Cadastro!$F$5:$F$148,$AB484),"")="",0,IF(IFERROR(INDEX(Cadastro!$F$5:$F$148,$AB484),"")&gt;IFERROR(INDEX(Parâmetros!$B$39:$B$48,MATCH($E484,Parâmetros!$A$39:$A$48,0)),99),IFERROR(INDEX(Cadastro!$F$5:$F$148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>0</v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registro"),IF(AND($AB484&lt;&gt;$AB483,IFERROR(INDEX(Cadastro!$F$5:$F$148,$AB484),"")=""),"Indeterminado (início da série)",IF($X484&gt;0,"Folga","Falta de registro"))))))))</f>
        <v>Falta de registro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IFERROR(MATCH($A484&amp;"|"&amp;TEXT(_xlfn.MAXIFS(Cadastro!$E$5:$E$148,Cadastro!$A$5:$A$148,$A484,Cadastro!$E$5:$E$148,"&lt;="&amp;$F484),"yyyymmdd"),Cadastro!$I$5:$I$148,0),"")</f>
        <v>21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55420</v>
      </c>
      <c r="B485" s="17" t="s">
        <v>171</v>
      </c>
      <c r="C485" s="17" t="str">
        <f>IFERROR(INDEX(Cadastro!$C$5:$C$148,$AB485),"NÃO INFORMADO")</f>
        <v>MEC</v>
      </c>
      <c r="D485" s="17" t="str">
        <f>IFERROR(INDEX(Cadastro!$D$5:$D$148,$AB485),"")</f>
        <v>B</v>
      </c>
      <c r="E485" s="17" t="str">
        <f>IFERROR(INDEX(Cadastro!$G$5:$G$148,$AB485),"")</f>
        <v>B</v>
      </c>
      <c r="F485" s="29">
        <v>46279</v>
      </c>
      <c r="G485" s="32" t="str">
        <f t="shared" si="78"/>
        <v>seg</v>
      </c>
      <c r="H485" s="31" t="str">
        <f>IF($L485=0,"",_xlfn.MINIFS(Dados!$Q:$Q,Dados!$A:$A,$A485,Dados!$S:$S,$F485))</f>
        <v/>
      </c>
      <c r="I485" s="31" t="str">
        <f>IF($H485="","",_xlfn.MAXIFS(Dados!$R:$R,Dados!$A:$A,$A485,Dados!$S:$S,$F485))</f>
        <v/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B</v>
      </c>
      <c r="L485" s="30">
        <f>SUMIFS(Dados!$E:$E,Dados!$A:$A,$A485,Dados!$S:$S,$F485)</f>
        <v>0</v>
      </c>
      <c r="M485" s="30">
        <f>IFERROR(INDEX(Parâmetros!$E$6:$E$11,MATCH($K485,Parâmetros!$A$6:$A$11,0)),"")</f>
        <v>7.67</v>
      </c>
      <c r="N485" s="33">
        <f t="shared" si="79"/>
        <v>0</v>
      </c>
      <c r="O485" s="33">
        <f>Parâmetros!$E$13</f>
        <v>0.8</v>
      </c>
      <c r="P485" s="32" t="str">
        <f>IF(OR($M485="",$F485&gt;Parâmetros!$E$14),"Não","Sim")</f>
        <v>Não</v>
      </c>
      <c r="Q485" s="32" t="str">
        <f t="shared" si="80"/>
        <v/>
      </c>
      <c r="R485" s="32" t="str">
        <f t="shared" si="81"/>
        <v/>
      </c>
      <c r="S485" s="30" t="str">
        <f t="shared" si="82"/>
        <v/>
      </c>
      <c r="T485" s="32" t="str">
        <f>IF($Q485&lt;&gt;"Sim","",IF($N485&gt;Parâmetros!$E$15,"Sim","Não"))</f>
        <v/>
      </c>
      <c r="U485" s="17" t="str">
        <f t="shared" si="83"/>
        <v>Fora da apuração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'[Apontamento_Mes_Setembro Atualizado.xlsx]Base Diária'!$V$221folga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FALTA DE REGISTRO · dia 4 de 5 do ciclo</v>
      </c>
      <c r="W485" s="34">
        <f>IF(OR(OR($D485="6x1",$D485="FF 6x1"),$D485="5x2"),"",IF($AB485&lt;&gt;$AB484,IF(IFERROR(INDEX(Cadastro!$F$5:$F$148,$AB485),"")="",IF($L485&gt;0,1,0),IF(IFERROR(INDEX(Cadastro!$F$5:$F$148,$AB485),"")&lt;=IFERROR(INDEX(Parâmetros!$B$39:$B$48,MATCH($E485,Parâmetros!$A$39:$A$48,0)),99),IFERROR(INDEX(Cadastro!$F$5:$F$148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>4</v>
      </c>
      <c r="X485" s="34">
        <f>IF(OR(OR($D485="6x1",$D485="FF 6x1"),$D485="5x2"),"",IF($AB485&lt;&gt;$AB484,IF(IFERROR(INDEX(Cadastro!$F$5:$F$148,$AB485),"")="",0,IF(IFERROR(INDEX(Cadastro!$F$5:$F$148,$AB485),"")&gt;IFERROR(INDEX(Parâmetros!$B$39:$B$48,MATCH($E485,Parâmetros!$A$39:$A$48,0)),99),IFERROR(INDEX(Cadastro!$F$5:$F$148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>0</v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registro"),IF(AND($AB485&lt;&gt;$AB484,IFERROR(INDEX(Cadastro!$F$5:$F$148,$AB485),"")=""),"Indeterminado (início da série)",IF($X485&gt;0,"Folga","Falta de registro"))))))))</f>
        <v>Falta de registro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IFERROR(MATCH($A485&amp;"|"&amp;TEXT(_xlfn.MAXIFS(Cadastro!$E$5:$E$148,Cadastro!$A$5:$A$148,$A485,Cadastro!$E$5:$E$148,"&lt;="&amp;$F485),"yyyymmdd"),Cadastro!$I$5:$I$148,0),"")</f>
        <v>21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55420</v>
      </c>
      <c r="B486" s="17" t="s">
        <v>171</v>
      </c>
      <c r="C486" s="17" t="str">
        <f>IFERROR(INDEX(Cadastro!$C$5:$C$148,$AB486),"NÃO INFORMADO")</f>
        <v>MEC</v>
      </c>
      <c r="D486" s="17" t="str">
        <f>IFERROR(INDEX(Cadastro!$D$5:$D$148,$AB486),"")</f>
        <v>B</v>
      </c>
      <c r="E486" s="17" t="str">
        <f>IFERROR(INDEX(Cadastro!$G$5:$G$148,$AB486),"")</f>
        <v>B</v>
      </c>
      <c r="F486" s="29">
        <v>46280</v>
      </c>
      <c r="G486" s="32" t="str">
        <f t="shared" si="78"/>
        <v>ter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B</v>
      </c>
      <c r="L486" s="30">
        <f>SUMIFS(Dados!$E:$E,Dados!$A:$A,$A486,Dados!$S:$S,$F486)</f>
        <v>0</v>
      </c>
      <c r="M486" s="30">
        <f>IFERROR(INDEX(Parâmetros!$E$6:$E$11,MATCH($K486,Parâmetros!$A$6:$A$11,0)),"")</f>
        <v>7.67</v>
      </c>
      <c r="N486" s="33">
        <f t="shared" si="79"/>
        <v>0</v>
      </c>
      <c r="O486" s="33">
        <f>Parâmetros!$E$13</f>
        <v>0.8</v>
      </c>
      <c r="P486" s="32" t="str">
        <f>IF(OR($M486="",$F486&gt;Parâmetros!$E$14),"Não","Sim")</f>
        <v>Não</v>
      </c>
      <c r="Q486" s="32" t="str">
        <f t="shared" si="80"/>
        <v/>
      </c>
      <c r="R486" s="32" t="str">
        <f t="shared" si="81"/>
        <v/>
      </c>
      <c r="S486" s="30" t="str">
        <f t="shared" si="82"/>
        <v/>
      </c>
      <c r="T486" s="32" t="str">
        <f>IF($Q486&lt;&gt;"Sim","",IF($N486&gt;Parâmetros!$E$15,"Sim","Não"))</f>
        <v/>
      </c>
      <c r="U486" s="17" t="str">
        <f t="shared" si="83"/>
        <v>Fora da apuração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'[Apontamento_Mes_Setembro Atualizado.xlsx]Base Diária'!$V$221folga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5 de 5 do ciclo</v>
      </c>
      <c r="W486" s="34">
        <f>IF(OR(OR($D486="6x1",$D486="FF 6x1"),$D486="5x2"),"",IF($AB486&lt;&gt;$AB485,IF(IFERROR(INDEX(Cadastro!$F$5:$F$148,$AB486),"")="",IF($L486&gt;0,1,0),IF(IFERROR(INDEX(Cadastro!$F$5:$F$148,$AB486),"")&lt;=IFERROR(INDEX(Parâmetros!$B$39:$B$48,MATCH($E486,Parâmetros!$A$39:$A$48,0)),99),IFERROR(INDEX(Cadastro!$F$5:$F$148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>5</v>
      </c>
      <c r="X486" s="34">
        <f>IF(OR(OR($D486="6x1",$D486="FF 6x1"),$D486="5x2"),"",IF($AB486&lt;&gt;$AB485,IF(IFERROR(INDEX(Cadastro!$F$5:$F$148,$AB486),"")="",0,IF(IFERROR(INDEX(Cadastro!$F$5:$F$148,$AB486),"")&gt;IFERROR(INDEX(Parâmetros!$B$39:$B$48,MATCH($E486,Parâmetros!$A$39:$A$48,0)),99),IFERROR(INDEX(Cadastro!$F$5:$F$148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>0</v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registro"),IF(AND($AB486&lt;&gt;$AB485,IFERROR(INDEX(Cadastro!$F$5:$F$148,$AB486),"")=""),"Indeterminado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IFERROR(MATCH($A486&amp;"|"&amp;TEXT(_xlfn.MAXIFS(Cadastro!$E$5:$E$148,Cadastro!$A$5:$A$148,$A486,Cadastro!$E$5:$E$148,"&lt;="&amp;$F486),"yyyymmdd"),Cadastro!$I$5:$I$148,0),"")</f>
        <v>21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55420</v>
      </c>
      <c r="B487" s="17" t="s">
        <v>171</v>
      </c>
      <c r="C487" s="17" t="str">
        <f>IFERROR(INDEX(Cadastro!$C$5:$C$148,$AB487),"NÃO INFORMADO")</f>
        <v>MEC</v>
      </c>
      <c r="D487" s="17" t="str">
        <f>IFERROR(INDEX(Cadastro!$D$5:$D$148,$AB487),"")</f>
        <v>B</v>
      </c>
      <c r="E487" s="17" t="str">
        <f>IFERROR(INDEX(Cadastro!$G$5:$G$148,$AB487),"")</f>
        <v>B</v>
      </c>
      <c r="F487" s="29">
        <v>46281</v>
      </c>
      <c r="G487" s="32" t="str">
        <f t="shared" si="78"/>
        <v>qua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/>
      </c>
      <c r="L487" s="30">
        <f>SUMIFS(Dados!$E:$E,Dados!$A:$A,$A487,Dados!$S:$S,$F487)</f>
        <v>0</v>
      </c>
      <c r="M487" s="30" t="str">
        <f>IFERROR(INDEX(Parâmetros!$E$6:$E$11,MATCH($K487,Parâmetros!$A$6:$A$11,0)),"")</f>
        <v/>
      </c>
      <c r="N487" s="33" t="str">
        <f t="shared" si="79"/>
        <v/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80"/>
        <v/>
      </c>
      <c r="R487" s="32" t="str">
        <f t="shared" si="81"/>
        <v/>
      </c>
      <c r="S487" s="30" t="str">
        <f t="shared" si="82"/>
        <v/>
      </c>
      <c r="T487" s="32" t="str">
        <f>IF($Q487&lt;&gt;"Sim","",IF($N487&gt;Parâmetros!$E$15,"Sim","Não"))</f>
        <v/>
      </c>
      <c r="U487" s="17" t="str">
        <f t="shared" si="83"/>
        <v>Folga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'[Apontamento_Mes_Setembro Atualizado.xlsx]Base Diária'!$V$221folga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Folga prevista pelo ciclo</v>
      </c>
      <c r="W487" s="34">
        <f>IF(OR(OR($D487="6x1",$D487="FF 6x1"),$D487="5x2"),"",IF($AB487&lt;&gt;$AB486,IF(IFERROR(INDEX(Cadastro!$F$5:$F$148,$AB487),"")="",IF($L487&gt;0,1,0),IF(IFERROR(INDEX(Cadastro!$F$5:$F$148,$AB487),"")&lt;=IFERROR(INDEX(Parâmetros!$B$39:$B$48,MATCH($E487,Parâmetros!$A$39:$A$48,0)),99),IFERROR(INDEX(Cadastro!$F$5:$F$148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>0</v>
      </c>
      <c r="X487" s="34">
        <f>IF(OR(OR($D487="6x1",$D487="FF 6x1"),$D487="5x2"),"",IF($AB487&lt;&gt;$AB486,IF(IFERROR(INDEX(Cadastro!$F$5:$F$148,$AB487),"")="",0,IF(IFERROR(INDEX(Cadastro!$F$5:$F$148,$AB487),"")&gt;IFERROR(INDEX(Parâmetros!$B$39:$B$48,MATCH($E487,Parâmetros!$A$39:$A$48,0)),99),IFERROR(INDEX(Cadastro!$F$5:$F$148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>1</v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registro"),IF(AND($AB487&lt;&gt;$AB486,IFERROR(INDEX(Cadastro!$F$5:$F$148,$AB487),"")=""),"Indeterminado (início da série)",IF($X487&gt;0,"Folga","Falta de registro"))))))))</f>
        <v>Folga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IFERROR(MATCH($A487&amp;"|"&amp;TEXT(_xlfn.MAXIFS(Cadastro!$E$5:$E$148,Cadastro!$A$5:$A$148,$A487,Cadastro!$E$5:$E$148,"&lt;="&amp;$F487),"yyyymmdd"),Cadastro!$I$5:$I$148,0),"")</f>
        <v>21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55420</v>
      </c>
      <c r="B488" s="17" t="s">
        <v>171</v>
      </c>
      <c r="C488" s="17" t="str">
        <f>IFERROR(INDEX(Cadastro!$C$5:$C$148,$AB488),"NÃO INFORMADO")</f>
        <v>MEC</v>
      </c>
      <c r="D488" s="17" t="str">
        <f>IFERROR(INDEX(Cadastro!$D$5:$D$148,$AB488),"")</f>
        <v>B</v>
      </c>
      <c r="E488" s="17" t="str">
        <f>IFERROR(INDEX(Cadastro!$G$5:$G$148,$AB488),"")</f>
        <v>B</v>
      </c>
      <c r="F488" s="29">
        <v>46282</v>
      </c>
      <c r="G488" s="32" t="str">
        <f t="shared" si="78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B</v>
      </c>
      <c r="L488" s="30">
        <f>SUMIFS(Dados!$E:$E,Dados!$A:$A,$A488,Dados!$S:$S,$F488)</f>
        <v>0</v>
      </c>
      <c r="M488" s="30">
        <f>IFERROR(INDEX(Parâmetros!$E$6:$E$11,MATCH($K488,Parâmetros!$A$6:$A$11,0)),"")</f>
        <v>7.67</v>
      </c>
      <c r="N488" s="33">
        <f t="shared" si="79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80"/>
        <v/>
      </c>
      <c r="R488" s="32" t="str">
        <f t="shared" si="81"/>
        <v/>
      </c>
      <c r="S488" s="30" t="str">
        <f t="shared" si="82"/>
        <v/>
      </c>
      <c r="T488" s="32" t="str">
        <f>IF($Q488&lt;&gt;"Sim","",IF($N488&gt;Parâmetros!$E$15,"Sim","Não"))</f>
        <v/>
      </c>
      <c r="U488" s="17" t="str">
        <f t="shared" si="83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'[Apontamento_Mes_Setembro Atualizado.xlsx]Base Diária'!$V$221folga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1 de 5 do ciclo</v>
      </c>
      <c r="W488" s="34">
        <f>IF(OR(OR($D488="6x1",$D488="FF 6x1"),$D488="5x2"),"",IF($AB488&lt;&gt;$AB487,IF(IFERROR(INDEX(Cadastro!$F$5:$F$148,$AB488),"")="",IF($L488&gt;0,1,0),IF(IFERROR(INDEX(Cadastro!$F$5:$F$148,$AB488),"")&lt;=IFERROR(INDEX(Parâmetros!$B$39:$B$48,MATCH($E488,Parâmetros!$A$39:$A$48,0)),99),IFERROR(INDEX(Cadastro!$F$5:$F$148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>1</v>
      </c>
      <c r="X488" s="34">
        <f>IF(OR(OR($D488="6x1",$D488="FF 6x1"),$D488="5x2"),"",IF($AB488&lt;&gt;$AB487,IF(IFERROR(INDEX(Cadastro!$F$5:$F$148,$AB488),"")="",0,IF(IFERROR(INDEX(Cadastro!$F$5:$F$148,$AB488),"")&gt;IFERROR(INDEX(Parâmetros!$B$39:$B$48,MATCH($E488,Parâmetros!$A$39:$A$48,0)),99),IFERROR(INDEX(Cadastro!$F$5:$F$148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>0</v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registro"),IF(AND($AB488&lt;&gt;$AB487,IFERROR(INDEX(Cadastro!$F$5:$F$148,$AB488),"")=""),"Indeterminado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IFERROR(MATCH($A488&amp;"|"&amp;TEXT(_xlfn.MAXIFS(Cadastro!$E$5:$E$148,Cadastro!$A$5:$A$148,$A488,Cadastro!$E$5:$E$148,"&lt;="&amp;$F488),"yyyymmdd"),Cadastro!$I$5:$I$148,0),"")</f>
        <v>21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55420</v>
      </c>
      <c r="B489" s="17" t="s">
        <v>171</v>
      </c>
      <c r="C489" s="17" t="str">
        <f>IFERROR(INDEX(Cadastro!$C$5:$C$148,$AB489),"NÃO INFORMADO")</f>
        <v>MEC</v>
      </c>
      <c r="D489" s="17" t="str">
        <f>IFERROR(INDEX(Cadastro!$D$5:$D$148,$AB489),"")</f>
        <v>B</v>
      </c>
      <c r="E489" s="17" t="str">
        <f>IFERROR(INDEX(Cadastro!$G$5:$G$148,$AB489),"")</f>
        <v>B</v>
      </c>
      <c r="F489" s="29">
        <v>46283</v>
      </c>
      <c r="G489" s="32" t="str">
        <f t="shared" si="78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B</v>
      </c>
      <c r="L489" s="30">
        <f>SUMIFS(Dados!$E:$E,Dados!$A:$A,$A489,Dados!$S:$S,$F489)</f>
        <v>0</v>
      </c>
      <c r="M489" s="30">
        <f>IFERROR(INDEX(Parâmetros!$E$6:$E$11,MATCH($K489,Parâmetros!$A$6:$A$11,0)),"")</f>
        <v>7.67</v>
      </c>
      <c r="N489" s="33">
        <f t="shared" si="79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80"/>
        <v/>
      </c>
      <c r="R489" s="32" t="str">
        <f t="shared" si="81"/>
        <v/>
      </c>
      <c r="S489" s="30" t="str">
        <f t="shared" si="82"/>
        <v/>
      </c>
      <c r="T489" s="32" t="str">
        <f>IF($Q489&lt;&gt;"Sim","",IF($N489&gt;Parâmetros!$E$15,"Sim","Não"))</f>
        <v/>
      </c>
      <c r="U489" s="17" t="str">
        <f t="shared" si="83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'[Apontamento_Mes_Setembro Atualizado.xlsx]Base Diária'!$V$221folga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2 de 5 do ciclo</v>
      </c>
      <c r="W489" s="34">
        <f>IF(OR(OR($D489="6x1",$D489="FF 6x1"),$D489="5x2"),"",IF($AB489&lt;&gt;$AB488,IF(IFERROR(INDEX(Cadastro!$F$5:$F$148,$AB489),"")="",IF($L489&gt;0,1,0),IF(IFERROR(INDEX(Cadastro!$F$5:$F$148,$AB489),"")&lt;=IFERROR(INDEX(Parâmetros!$B$39:$B$48,MATCH($E489,Parâmetros!$A$39:$A$48,0)),99),IFERROR(INDEX(Cadastro!$F$5:$F$148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>2</v>
      </c>
      <c r="X489" s="34">
        <f>IF(OR(OR($D489="6x1",$D489="FF 6x1"),$D489="5x2"),"",IF($AB489&lt;&gt;$AB488,IF(IFERROR(INDEX(Cadastro!$F$5:$F$148,$AB489),"")="",0,IF(IFERROR(INDEX(Cadastro!$F$5:$F$148,$AB489),"")&gt;IFERROR(INDEX(Parâmetros!$B$39:$B$48,MATCH($E489,Parâmetros!$A$39:$A$48,0)),99),IFERROR(INDEX(Cadastro!$F$5:$F$148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>0</v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registro"),IF(AND($AB489&lt;&gt;$AB488,IFERROR(INDEX(Cadastro!$F$5:$F$148,$AB489),"")=""),"Indeterminado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IFERROR(MATCH($A489&amp;"|"&amp;TEXT(_xlfn.MAXIFS(Cadastro!$E$5:$E$148,Cadastro!$A$5:$A$148,$A489,Cadastro!$E$5:$E$148,"&lt;="&amp;$F489),"yyyymmdd"),Cadastro!$I$5:$I$148,0),"")</f>
        <v>21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55420</v>
      </c>
      <c r="B490" s="17" t="s">
        <v>171</v>
      </c>
      <c r="C490" s="17" t="str">
        <f>IFERROR(INDEX(Cadastro!$C$5:$C$148,$AB490),"NÃO INFORMADO")</f>
        <v>MEC</v>
      </c>
      <c r="D490" s="17" t="str">
        <f>IFERROR(INDEX(Cadastro!$D$5:$D$148,$AB490),"")</f>
        <v>B</v>
      </c>
      <c r="E490" s="17" t="str">
        <f>IFERROR(INDEX(Cadastro!$G$5:$G$148,$AB490),"")</f>
        <v>B</v>
      </c>
      <c r="F490" s="29">
        <v>46284</v>
      </c>
      <c r="G490" s="32" t="str">
        <f t="shared" si="78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B</v>
      </c>
      <c r="L490" s="30">
        <f>SUMIFS(Dados!$E:$E,Dados!$A:$A,$A490,Dados!$S:$S,$F490)</f>
        <v>0</v>
      </c>
      <c r="M490" s="30">
        <f>IFERROR(INDEX(Parâmetros!$E$6:$E$11,MATCH($K490,Parâmetros!$A$6:$A$11,0)),"")</f>
        <v>7.67</v>
      </c>
      <c r="N490" s="33">
        <f t="shared" si="79"/>
        <v>0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80"/>
        <v/>
      </c>
      <c r="R490" s="32" t="str">
        <f t="shared" si="81"/>
        <v/>
      </c>
      <c r="S490" s="30" t="str">
        <f t="shared" si="82"/>
        <v/>
      </c>
      <c r="T490" s="32" t="str">
        <f>IF($Q490&lt;&gt;"Sim","",IF($N490&gt;Parâmetros!$E$15,"Sim","Não"))</f>
        <v/>
      </c>
      <c r="U490" s="17" t="str">
        <f t="shared" si="83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'[Apontamento_Mes_Setembro Atualizado.xlsx]Base Diária'!$V$221folga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FALTA DE REGISTRO · dia 3 de 5 do ciclo</v>
      </c>
      <c r="W490" s="34">
        <f>IF(OR(OR($D490="6x1",$D490="FF 6x1"),$D490="5x2"),"",IF($AB490&lt;&gt;$AB489,IF(IFERROR(INDEX(Cadastro!$F$5:$F$148,$AB490),"")="",IF($L490&gt;0,1,0),IF(IFERROR(INDEX(Cadastro!$F$5:$F$148,$AB490),"")&lt;=IFERROR(INDEX(Parâmetros!$B$39:$B$48,MATCH($E490,Parâmetros!$A$39:$A$48,0)),99),IFERROR(INDEX(Cadastro!$F$5:$F$148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>3</v>
      </c>
      <c r="X490" s="34">
        <f>IF(OR(OR($D490="6x1",$D490="FF 6x1"),$D490="5x2"),"",IF($AB490&lt;&gt;$AB489,IF(IFERROR(INDEX(Cadastro!$F$5:$F$148,$AB490),"")="",0,IF(IFERROR(INDEX(Cadastro!$F$5:$F$148,$AB490),"")&gt;IFERROR(INDEX(Parâmetros!$B$39:$B$48,MATCH($E490,Parâmetros!$A$39:$A$48,0)),99),IFERROR(INDEX(Cadastro!$F$5:$F$148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>0</v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registro"),IF(AND($AB490&lt;&gt;$AB489,IFERROR(INDEX(Cadastro!$F$5:$F$148,$AB490),"")=""),"Indeterminado (início da série)",IF($X490&gt;0,"Folga","Falta de registro"))))))))</f>
        <v>Falta de registro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IFERROR(MATCH($A490&amp;"|"&amp;TEXT(_xlfn.MAXIFS(Cadastro!$E$5:$E$148,Cadastro!$A$5:$A$148,$A490,Cadastro!$E$5:$E$148,"&lt;="&amp;$F490),"yyyymmdd"),Cadastro!$I$5:$I$148,0),"")</f>
        <v>21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55420</v>
      </c>
      <c r="B491" s="17" t="s">
        <v>171</v>
      </c>
      <c r="C491" s="17" t="str">
        <f>IFERROR(INDEX(Cadastro!$C$5:$C$148,$AB491),"NÃO INFORMADO")</f>
        <v>MEC</v>
      </c>
      <c r="D491" s="17" t="str">
        <f>IFERROR(INDEX(Cadastro!$D$5:$D$148,$AB491),"")</f>
        <v>B</v>
      </c>
      <c r="E491" s="17" t="str">
        <f>IFERROR(INDEX(Cadastro!$G$5:$G$148,$AB491),"")</f>
        <v>B</v>
      </c>
      <c r="F491" s="29">
        <v>46285</v>
      </c>
      <c r="G491" s="32" t="str">
        <f t="shared" si="78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B</v>
      </c>
      <c r="L491" s="30">
        <f>SUMIFS(Dados!$E:$E,Dados!$A:$A,$A491,Dados!$S:$S,$F491)</f>
        <v>0</v>
      </c>
      <c r="M491" s="30">
        <f>IFERROR(INDEX(Parâmetros!$E$6:$E$11,MATCH($K491,Parâmetros!$A$6:$A$11,0)),"")</f>
        <v>7.67</v>
      </c>
      <c r="N491" s="33">
        <f t="shared" si="79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80"/>
        <v/>
      </c>
      <c r="R491" s="32" t="str">
        <f t="shared" si="81"/>
        <v/>
      </c>
      <c r="S491" s="30" t="str">
        <f t="shared" si="82"/>
        <v/>
      </c>
      <c r="T491" s="32" t="str">
        <f>IF($Q491&lt;&gt;"Sim","",IF($N491&gt;Parâmetros!$E$15,"Sim","Não"))</f>
        <v/>
      </c>
      <c r="U491" s="17" t="str">
        <f t="shared" si="83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'[Apontamento_Mes_Setembro Atualizado.xlsx]Base Diária'!$V$221folga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4 de 5 do ciclo</v>
      </c>
      <c r="W491" s="34">
        <f>IF(OR(OR($D491="6x1",$D491="FF 6x1"),$D491="5x2"),"",IF($AB491&lt;&gt;$AB490,IF(IFERROR(INDEX(Cadastro!$F$5:$F$148,$AB491),"")="",IF($L491&gt;0,1,0),IF(IFERROR(INDEX(Cadastro!$F$5:$F$148,$AB491),"")&lt;=IFERROR(INDEX(Parâmetros!$B$39:$B$48,MATCH($E491,Parâmetros!$A$39:$A$48,0)),99),IFERROR(INDEX(Cadastro!$F$5:$F$148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>4</v>
      </c>
      <c r="X491" s="34">
        <f>IF(OR(OR($D491="6x1",$D491="FF 6x1"),$D491="5x2"),"",IF($AB491&lt;&gt;$AB490,IF(IFERROR(INDEX(Cadastro!$F$5:$F$148,$AB491),"")="",0,IF(IFERROR(INDEX(Cadastro!$F$5:$F$148,$AB491),"")&gt;IFERROR(INDEX(Parâmetros!$B$39:$B$48,MATCH($E491,Parâmetros!$A$39:$A$48,0)),99),IFERROR(INDEX(Cadastro!$F$5:$F$148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>0</v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registro"),IF(AND($AB491&lt;&gt;$AB490,IFERROR(INDEX(Cadastro!$F$5:$F$148,$AB491),"")=""),"Indeterminado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IFERROR(MATCH($A491&amp;"|"&amp;TEXT(_xlfn.MAXIFS(Cadastro!$E$5:$E$148,Cadastro!$A$5:$A$148,$A491,Cadastro!$E$5:$E$148,"&lt;="&amp;$F491),"yyyymmdd"),Cadastro!$I$5:$I$148,0),"")</f>
        <v>21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55420</v>
      </c>
      <c r="B492" s="17" t="s">
        <v>171</v>
      </c>
      <c r="C492" s="17" t="str">
        <f>IFERROR(INDEX(Cadastro!$C$5:$C$148,$AB492),"NÃO INFORMADO")</f>
        <v>MEC</v>
      </c>
      <c r="D492" s="17" t="str">
        <f>IFERROR(INDEX(Cadastro!$D$5:$D$148,$AB492),"")</f>
        <v>B</v>
      </c>
      <c r="E492" s="17" t="str">
        <f>IFERROR(INDEX(Cadastro!$G$5:$G$148,$AB492),"")</f>
        <v>B</v>
      </c>
      <c r="F492" s="29">
        <v>46286</v>
      </c>
      <c r="G492" s="32" t="str">
        <f t="shared" si="78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B</v>
      </c>
      <c r="L492" s="30">
        <f>SUMIFS(Dados!$E:$E,Dados!$A:$A,$A492,Dados!$S:$S,$F492)</f>
        <v>0</v>
      </c>
      <c r="M492" s="30">
        <f>IFERROR(INDEX(Parâmetros!$E$6:$E$11,MATCH($K492,Parâmetros!$A$6:$A$11,0)),"")</f>
        <v>7.67</v>
      </c>
      <c r="N492" s="33">
        <f t="shared" si="79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80"/>
        <v/>
      </c>
      <c r="R492" s="32" t="str">
        <f t="shared" si="81"/>
        <v/>
      </c>
      <c r="S492" s="30" t="str">
        <f t="shared" si="82"/>
        <v/>
      </c>
      <c r="T492" s="32" t="str">
        <f>IF($Q492&lt;&gt;"Sim","",IF($N492&gt;Parâmetros!$E$15,"Sim","Não"))</f>
        <v/>
      </c>
      <c r="U492" s="17" t="str">
        <f t="shared" si="83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'[Apontamento_Mes_Setembro Atualizado.xlsx]Base Diária'!$V$221folga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5 de 5 do ciclo</v>
      </c>
      <c r="W492" s="34">
        <f>IF(OR(OR($D492="6x1",$D492="FF 6x1"),$D492="5x2"),"",IF($AB492&lt;&gt;$AB491,IF(IFERROR(INDEX(Cadastro!$F$5:$F$148,$AB492),"")="",IF($L492&gt;0,1,0),IF(IFERROR(INDEX(Cadastro!$F$5:$F$148,$AB492),"")&lt;=IFERROR(INDEX(Parâmetros!$B$39:$B$48,MATCH($E492,Parâmetros!$A$39:$A$48,0)),99),IFERROR(INDEX(Cadastro!$F$5:$F$148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>5</v>
      </c>
      <c r="X492" s="34">
        <f>IF(OR(OR($D492="6x1",$D492="FF 6x1"),$D492="5x2"),"",IF($AB492&lt;&gt;$AB491,IF(IFERROR(INDEX(Cadastro!$F$5:$F$148,$AB492),"")="",0,IF(IFERROR(INDEX(Cadastro!$F$5:$F$148,$AB492),"")&gt;IFERROR(INDEX(Parâmetros!$B$39:$B$48,MATCH($E492,Parâmetros!$A$39:$A$48,0)),99),IFERROR(INDEX(Cadastro!$F$5:$F$148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>0</v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registro"),IF(AND($AB492&lt;&gt;$AB491,IFERROR(INDEX(Cadastro!$F$5:$F$148,$AB492),"")=""),"Indeterminado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IFERROR(MATCH($A492&amp;"|"&amp;TEXT(_xlfn.MAXIFS(Cadastro!$E$5:$E$148,Cadastro!$A$5:$A$148,$A492,Cadastro!$E$5:$E$148,"&lt;="&amp;$F492),"yyyymmdd"),Cadastro!$I$5:$I$148,0),"")</f>
        <v>21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55420</v>
      </c>
      <c r="B493" s="17" t="s">
        <v>171</v>
      </c>
      <c r="C493" s="17" t="str">
        <f>IFERROR(INDEX(Cadastro!$C$5:$C$148,$AB493),"NÃO INFORMADO")</f>
        <v>MEC</v>
      </c>
      <c r="D493" s="17" t="str">
        <f>IFERROR(INDEX(Cadastro!$D$5:$D$148,$AB493),"")</f>
        <v>B</v>
      </c>
      <c r="E493" s="17" t="str">
        <f>IFERROR(INDEX(Cadastro!$G$5:$G$148,$AB493),"")</f>
        <v>B</v>
      </c>
      <c r="F493" s="29">
        <v>46287</v>
      </c>
      <c r="G493" s="32" t="str">
        <f t="shared" si="78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/>
      </c>
      <c r="L493" s="30">
        <f>SUMIFS(Dados!$E:$E,Dados!$A:$A,$A493,Dados!$S:$S,$F493)</f>
        <v>0</v>
      </c>
      <c r="M493" s="30" t="str">
        <f>IFERROR(INDEX(Parâmetros!$E$6:$E$11,MATCH($K493,Parâmetros!$A$6:$A$11,0)),"")</f>
        <v/>
      </c>
      <c r="N493" s="33" t="str">
        <f t="shared" si="79"/>
        <v/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80"/>
        <v/>
      </c>
      <c r="R493" s="32" t="str">
        <f t="shared" si="81"/>
        <v/>
      </c>
      <c r="S493" s="30" t="str">
        <f t="shared" si="82"/>
        <v/>
      </c>
      <c r="T493" s="32" t="str">
        <f>IF($Q493&lt;&gt;"Sim","",IF($N493&gt;Parâmetros!$E$15,"Sim","Não"))</f>
        <v/>
      </c>
      <c r="U493" s="17" t="str">
        <f t="shared" si="83"/>
        <v>Folga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'[Apontamento_Mes_Setembro Atualizado.xlsx]Base Diária'!$V$221folga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Folga prevista pelo ciclo</v>
      </c>
      <c r="W493" s="34">
        <f>IF(OR(OR($D493="6x1",$D493="FF 6x1"),$D493="5x2"),"",IF($AB493&lt;&gt;$AB492,IF(IFERROR(INDEX(Cadastro!$F$5:$F$148,$AB493),"")="",IF($L493&gt;0,1,0),IF(IFERROR(INDEX(Cadastro!$F$5:$F$148,$AB493),"")&lt;=IFERROR(INDEX(Parâmetros!$B$39:$B$48,MATCH($E493,Parâmetros!$A$39:$A$48,0)),99),IFERROR(INDEX(Cadastro!$F$5:$F$148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>0</v>
      </c>
      <c r="X493" s="34">
        <f>IF(OR(OR($D493="6x1",$D493="FF 6x1"),$D493="5x2"),"",IF($AB493&lt;&gt;$AB492,IF(IFERROR(INDEX(Cadastro!$F$5:$F$148,$AB493),"")="",0,IF(IFERROR(INDEX(Cadastro!$F$5:$F$148,$AB493),"")&gt;IFERROR(INDEX(Parâmetros!$B$39:$B$48,MATCH($E493,Parâmetros!$A$39:$A$48,0)),99),IFERROR(INDEX(Cadastro!$F$5:$F$148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>1</v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registro"),IF(AND($AB493&lt;&gt;$AB492,IFERROR(INDEX(Cadastro!$F$5:$F$148,$AB493),"")=""),"Indeterminado (início da série)",IF($X493&gt;0,"Folga","Falta de registro"))))))))</f>
        <v>Folga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IFERROR(MATCH($A493&amp;"|"&amp;TEXT(_xlfn.MAXIFS(Cadastro!$E$5:$E$148,Cadastro!$A$5:$A$148,$A493,Cadastro!$E$5:$E$148,"&lt;="&amp;$F493),"yyyymmdd"),Cadastro!$I$5:$I$148,0),"")</f>
        <v>21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55420</v>
      </c>
      <c r="B494" s="17" t="s">
        <v>171</v>
      </c>
      <c r="C494" s="17" t="str">
        <f>IFERROR(INDEX(Cadastro!$C$5:$C$148,$AB494),"NÃO INFORMADO")</f>
        <v>MEC</v>
      </c>
      <c r="D494" s="17" t="str">
        <f>IFERROR(INDEX(Cadastro!$D$5:$D$148,$AB494),"")</f>
        <v>B</v>
      </c>
      <c r="E494" s="17" t="str">
        <f>IFERROR(INDEX(Cadastro!$G$5:$G$148,$AB494),"")</f>
        <v>B</v>
      </c>
      <c r="F494" s="29">
        <v>46288</v>
      </c>
      <c r="G494" s="32" t="str">
        <f t="shared" si="78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B</v>
      </c>
      <c r="L494" s="30">
        <f>SUMIFS(Dados!$E:$E,Dados!$A:$A,$A494,Dados!$S:$S,$F494)</f>
        <v>0</v>
      </c>
      <c r="M494" s="30">
        <f>IFERROR(INDEX(Parâmetros!$E$6:$E$11,MATCH($K494,Parâmetros!$A$6:$A$11,0)),"")</f>
        <v>7.67</v>
      </c>
      <c r="N494" s="33">
        <f t="shared" si="79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80"/>
        <v/>
      </c>
      <c r="R494" s="32" t="str">
        <f t="shared" si="81"/>
        <v/>
      </c>
      <c r="S494" s="30" t="str">
        <f t="shared" si="82"/>
        <v/>
      </c>
      <c r="T494" s="32" t="str">
        <f>IF($Q494&lt;&gt;"Sim","",IF($N494&gt;Parâmetros!$E$15,"Sim","Não"))</f>
        <v/>
      </c>
      <c r="U494" s="17" t="str">
        <f t="shared" si="83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'[Apontamento_Mes_Setembro Atualizado.xlsx]Base Diária'!$V$221folga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1 de 5 do ciclo</v>
      </c>
      <c r="W494" s="34">
        <f>IF(OR(OR($D494="6x1",$D494="FF 6x1"),$D494="5x2"),"",IF($AB494&lt;&gt;$AB493,IF(IFERROR(INDEX(Cadastro!$F$5:$F$148,$AB494),"")="",IF($L494&gt;0,1,0),IF(IFERROR(INDEX(Cadastro!$F$5:$F$148,$AB494),"")&lt;=IFERROR(INDEX(Parâmetros!$B$39:$B$48,MATCH($E494,Parâmetros!$A$39:$A$48,0)),99),IFERROR(INDEX(Cadastro!$F$5:$F$148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>1</v>
      </c>
      <c r="X494" s="34">
        <f>IF(OR(OR($D494="6x1",$D494="FF 6x1"),$D494="5x2"),"",IF($AB494&lt;&gt;$AB493,IF(IFERROR(INDEX(Cadastro!$F$5:$F$148,$AB494),"")="",0,IF(IFERROR(INDEX(Cadastro!$F$5:$F$148,$AB494),"")&gt;IFERROR(INDEX(Parâmetros!$B$39:$B$48,MATCH($E494,Parâmetros!$A$39:$A$48,0)),99),IFERROR(INDEX(Cadastro!$F$5:$F$148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>0</v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registro"),IF(AND($AB494&lt;&gt;$AB493,IFERROR(INDEX(Cadastro!$F$5:$F$148,$AB494),"")=""),"Indeterminado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IFERROR(MATCH($A494&amp;"|"&amp;TEXT(_xlfn.MAXIFS(Cadastro!$E$5:$E$148,Cadastro!$A$5:$A$148,$A494,Cadastro!$E$5:$E$148,"&lt;="&amp;$F494),"yyyymmdd"),Cadastro!$I$5:$I$148,0),"")</f>
        <v>21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55420</v>
      </c>
      <c r="B495" s="17" t="s">
        <v>171</v>
      </c>
      <c r="C495" s="17" t="str">
        <f>IFERROR(INDEX(Cadastro!$C$5:$C$148,$AB495),"NÃO INFORMADO")</f>
        <v>MEC</v>
      </c>
      <c r="D495" s="17" t="str">
        <f>IFERROR(INDEX(Cadastro!$D$5:$D$148,$AB495),"")</f>
        <v>B</v>
      </c>
      <c r="E495" s="17" t="str">
        <f>IFERROR(INDEX(Cadastro!$G$5:$G$148,$AB495),"")</f>
        <v>B</v>
      </c>
      <c r="F495" s="29">
        <v>46289</v>
      </c>
      <c r="G495" s="32" t="str">
        <f t="shared" si="78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B</v>
      </c>
      <c r="L495" s="30">
        <f>SUMIFS(Dados!$E:$E,Dados!$A:$A,$A495,Dados!$S:$S,$F495)</f>
        <v>0</v>
      </c>
      <c r="M495" s="30">
        <f>IFERROR(INDEX(Parâmetros!$E$6:$E$11,MATCH($K495,Parâmetros!$A$6:$A$11,0)),"")</f>
        <v>7.67</v>
      </c>
      <c r="N495" s="33">
        <f t="shared" si="79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80"/>
        <v/>
      </c>
      <c r="R495" s="32" t="str">
        <f t="shared" si="81"/>
        <v/>
      </c>
      <c r="S495" s="30" t="str">
        <f t="shared" si="82"/>
        <v/>
      </c>
      <c r="T495" s="32" t="str">
        <f>IF($Q495&lt;&gt;"Sim","",IF($N495&gt;Parâmetros!$E$15,"Sim","Não"))</f>
        <v/>
      </c>
      <c r="U495" s="17" t="str">
        <f t="shared" si="83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'[Apontamento_Mes_Setembro Atualizado.xlsx]Base Diária'!$V$221folga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2 de 5 do ciclo</v>
      </c>
      <c r="W495" s="34">
        <f>IF(OR(OR($D495="6x1",$D495="FF 6x1"),$D495="5x2"),"",IF($AB495&lt;&gt;$AB494,IF(IFERROR(INDEX(Cadastro!$F$5:$F$148,$AB495),"")="",IF($L495&gt;0,1,0),IF(IFERROR(INDEX(Cadastro!$F$5:$F$148,$AB495),"")&lt;=IFERROR(INDEX(Parâmetros!$B$39:$B$48,MATCH($E495,Parâmetros!$A$39:$A$48,0)),99),IFERROR(INDEX(Cadastro!$F$5:$F$148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>2</v>
      </c>
      <c r="X495" s="34">
        <f>IF(OR(OR($D495="6x1",$D495="FF 6x1"),$D495="5x2"),"",IF($AB495&lt;&gt;$AB494,IF(IFERROR(INDEX(Cadastro!$F$5:$F$148,$AB495),"")="",0,IF(IFERROR(INDEX(Cadastro!$F$5:$F$148,$AB495),"")&gt;IFERROR(INDEX(Parâmetros!$B$39:$B$48,MATCH($E495,Parâmetros!$A$39:$A$48,0)),99),IFERROR(INDEX(Cadastro!$F$5:$F$148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>0</v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registro"),IF(AND($AB495&lt;&gt;$AB494,IFERROR(INDEX(Cadastro!$F$5:$F$148,$AB495),"")=""),"Indeterminado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IFERROR(MATCH($A495&amp;"|"&amp;TEXT(_xlfn.MAXIFS(Cadastro!$E$5:$E$148,Cadastro!$A$5:$A$148,$A495,Cadastro!$E$5:$E$148,"&lt;="&amp;$F495),"yyyymmdd"),Cadastro!$I$5:$I$148,0),"")</f>
        <v>21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55420</v>
      </c>
      <c r="B496" s="17" t="s">
        <v>171</v>
      </c>
      <c r="C496" s="17" t="str">
        <f>IFERROR(INDEX(Cadastro!$C$5:$C$148,$AB496),"NÃO INFORMADO")</f>
        <v>MEC</v>
      </c>
      <c r="D496" s="17" t="str">
        <f>IFERROR(INDEX(Cadastro!$D$5:$D$148,$AB496),"")</f>
        <v>B</v>
      </c>
      <c r="E496" s="17" t="str">
        <f>IFERROR(INDEX(Cadastro!$G$5:$G$148,$AB496),"")</f>
        <v>B</v>
      </c>
      <c r="F496" s="29">
        <v>46290</v>
      </c>
      <c r="G496" s="32" t="str">
        <f t="shared" si="78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B</v>
      </c>
      <c r="L496" s="30">
        <f>SUMIFS(Dados!$E:$E,Dados!$A:$A,$A496,Dados!$S:$S,$F496)</f>
        <v>0</v>
      </c>
      <c r="M496" s="30">
        <f>IFERROR(INDEX(Parâmetros!$E$6:$E$11,MATCH($K496,Parâmetros!$A$6:$A$11,0)),"")</f>
        <v>7.67</v>
      </c>
      <c r="N496" s="33">
        <f t="shared" si="79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80"/>
        <v/>
      </c>
      <c r="R496" s="32" t="str">
        <f t="shared" si="81"/>
        <v/>
      </c>
      <c r="S496" s="30" t="str">
        <f t="shared" si="82"/>
        <v/>
      </c>
      <c r="T496" s="32" t="str">
        <f>IF($Q496&lt;&gt;"Sim","",IF($N496&gt;Parâmetros!$E$15,"Sim","Não"))</f>
        <v/>
      </c>
      <c r="U496" s="17" t="str">
        <f t="shared" si="83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'[Apontamento_Mes_Setembro Atualizado.xlsx]Base Diária'!$V$221folga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3 de 5 do ciclo</v>
      </c>
      <c r="W496" s="34">
        <f>IF(OR(OR($D496="6x1",$D496="FF 6x1"),$D496="5x2"),"",IF($AB496&lt;&gt;$AB495,IF(IFERROR(INDEX(Cadastro!$F$5:$F$148,$AB496),"")="",IF($L496&gt;0,1,0),IF(IFERROR(INDEX(Cadastro!$F$5:$F$148,$AB496),"")&lt;=IFERROR(INDEX(Parâmetros!$B$39:$B$48,MATCH($E496,Parâmetros!$A$39:$A$48,0)),99),IFERROR(INDEX(Cadastro!$F$5:$F$148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>3</v>
      </c>
      <c r="X496" s="34">
        <f>IF(OR(OR($D496="6x1",$D496="FF 6x1"),$D496="5x2"),"",IF($AB496&lt;&gt;$AB495,IF(IFERROR(INDEX(Cadastro!$F$5:$F$148,$AB496),"")="",0,IF(IFERROR(INDEX(Cadastro!$F$5:$F$148,$AB496),"")&gt;IFERROR(INDEX(Parâmetros!$B$39:$B$48,MATCH($E496,Parâmetros!$A$39:$A$48,0)),99),IFERROR(INDEX(Cadastro!$F$5:$F$148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>0</v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registro"),IF(AND($AB496&lt;&gt;$AB495,IFERROR(INDEX(Cadastro!$F$5:$F$148,$AB496),"")=""),"Indeterminado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IFERROR(MATCH($A496&amp;"|"&amp;TEXT(_xlfn.MAXIFS(Cadastro!$E$5:$E$148,Cadastro!$A$5:$A$148,$A496,Cadastro!$E$5:$E$148,"&lt;="&amp;$F496),"yyyymmdd"),Cadastro!$I$5:$I$148,0),"")</f>
        <v>21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55420</v>
      </c>
      <c r="B497" s="17" t="s">
        <v>171</v>
      </c>
      <c r="C497" s="17" t="str">
        <f>IFERROR(INDEX(Cadastro!$C$5:$C$148,$AB497),"NÃO INFORMADO")</f>
        <v>MEC</v>
      </c>
      <c r="D497" s="17" t="str">
        <f>IFERROR(INDEX(Cadastro!$D$5:$D$148,$AB497),"")</f>
        <v>B</v>
      </c>
      <c r="E497" s="17" t="str">
        <f>IFERROR(INDEX(Cadastro!$G$5:$G$148,$AB497),"")</f>
        <v>B</v>
      </c>
      <c r="F497" s="29">
        <v>46291</v>
      </c>
      <c r="G497" s="32" t="str">
        <f t="shared" si="78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B</v>
      </c>
      <c r="L497" s="30">
        <f>SUMIFS(Dados!$E:$E,Dados!$A:$A,$A497,Dados!$S:$S,$F497)</f>
        <v>0</v>
      </c>
      <c r="M497" s="30">
        <f>IFERROR(INDEX(Parâmetros!$E$6:$E$11,MATCH($K497,Parâmetros!$A$6:$A$11,0)),"")</f>
        <v>7.67</v>
      </c>
      <c r="N497" s="33">
        <f t="shared" si="79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80"/>
        <v/>
      </c>
      <c r="R497" s="32" t="str">
        <f t="shared" si="81"/>
        <v/>
      </c>
      <c r="S497" s="30" t="str">
        <f t="shared" si="82"/>
        <v/>
      </c>
      <c r="T497" s="32" t="str">
        <f>IF($Q497&lt;&gt;"Sim","",IF($N497&gt;Parâmetros!$E$15,"Sim","Não"))</f>
        <v/>
      </c>
      <c r="U497" s="17" t="str">
        <f t="shared" si="83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'[Apontamento_Mes_Setembro Atualizado.xlsx]Base Diária'!$V$221folga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4 de 5 do ciclo</v>
      </c>
      <c r="W497" s="34">
        <f>IF(OR(OR($D497="6x1",$D497="FF 6x1"),$D497="5x2"),"",IF($AB497&lt;&gt;$AB496,IF(IFERROR(INDEX(Cadastro!$F$5:$F$148,$AB497),"")="",IF($L497&gt;0,1,0),IF(IFERROR(INDEX(Cadastro!$F$5:$F$148,$AB497),"")&lt;=IFERROR(INDEX(Parâmetros!$B$39:$B$48,MATCH($E497,Parâmetros!$A$39:$A$48,0)),99),IFERROR(INDEX(Cadastro!$F$5:$F$148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>4</v>
      </c>
      <c r="X497" s="34">
        <f>IF(OR(OR($D497="6x1",$D497="FF 6x1"),$D497="5x2"),"",IF($AB497&lt;&gt;$AB496,IF(IFERROR(INDEX(Cadastro!$F$5:$F$148,$AB497),"")="",0,IF(IFERROR(INDEX(Cadastro!$F$5:$F$148,$AB497),"")&gt;IFERROR(INDEX(Parâmetros!$B$39:$B$48,MATCH($E497,Parâmetros!$A$39:$A$48,0)),99),IFERROR(INDEX(Cadastro!$F$5:$F$148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>0</v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registro"),IF(AND($AB497&lt;&gt;$AB496,IFERROR(INDEX(Cadastro!$F$5:$F$148,$AB497),"")=""),"Indeterminado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IFERROR(MATCH($A497&amp;"|"&amp;TEXT(_xlfn.MAXIFS(Cadastro!$E$5:$E$148,Cadastro!$A$5:$A$148,$A497,Cadastro!$E$5:$E$148,"&lt;="&amp;$F497),"yyyymmdd"),Cadastro!$I$5:$I$148,0),"")</f>
        <v>21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>
        <v>55420</v>
      </c>
      <c r="B498" s="17" t="s">
        <v>171</v>
      </c>
      <c r="C498" s="17" t="str">
        <f>IFERROR(INDEX(Cadastro!$C$5:$C$148,$AB498),"NÃO INFORMADO")</f>
        <v>MEC</v>
      </c>
      <c r="D498" s="17" t="str">
        <f>IFERROR(INDEX(Cadastro!$D$5:$D$148,$AB498),"")</f>
        <v>B</v>
      </c>
      <c r="E498" s="17" t="str">
        <f>IFERROR(INDEX(Cadastro!$G$5:$G$148,$AB498),"")</f>
        <v>B</v>
      </c>
      <c r="F498" s="29">
        <v>46292</v>
      </c>
      <c r="G498" s="32" t="str">
        <f t="shared" si="78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>B</v>
      </c>
      <c r="L498" s="30">
        <f>SUMIFS(Dados!$E:$E,Dados!$A:$A,$A498,Dados!$S:$S,$F498)</f>
        <v>0</v>
      </c>
      <c r="M498" s="30">
        <f>IFERROR(INDEX(Parâmetros!$E$6:$E$11,MATCH($K498,Parâmetros!$A$6:$A$11,0)),"")</f>
        <v>7.67</v>
      </c>
      <c r="N498" s="33">
        <f t="shared" si="79"/>
        <v>0</v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80"/>
        <v/>
      </c>
      <c r="R498" s="32" t="str">
        <f t="shared" si="81"/>
        <v/>
      </c>
      <c r="S498" s="30" t="str">
        <f t="shared" si="82"/>
        <v/>
      </c>
      <c r="T498" s="32" t="str">
        <f>IF($Q498&lt;&gt;"Sim","",IF($N498&gt;Parâmetros!$E$15,"Sim","Não"))</f>
        <v/>
      </c>
      <c r="U498" s="17" t="str">
        <f t="shared" si="83"/>
        <v>Fora da apuração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'[Apontamento_Mes_Setembro Atualizado.xlsx]Base Diária'!$V$221folga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FALTA DE REGISTRO · dia 5 de 5 do ciclo</v>
      </c>
      <c r="W498" s="34">
        <f>IF(OR(OR($D498="6x1",$D498="FF 6x1"),$D498="5x2"),"",IF($AB498&lt;&gt;$AB497,IF(IFERROR(INDEX(Cadastro!$F$5:$F$148,$AB498),"")="",IF($L498&gt;0,1,0),IF(IFERROR(INDEX(Cadastro!$F$5:$F$148,$AB498),"")&lt;=IFERROR(INDEX(Parâmetros!$B$39:$B$48,MATCH($E498,Parâmetros!$A$39:$A$48,0)),99),IFERROR(INDEX(Cadastro!$F$5:$F$148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>5</v>
      </c>
      <c r="X498" s="34">
        <f>IF(OR(OR($D498="6x1",$D498="FF 6x1"),$D498="5x2"),"",IF($AB498&lt;&gt;$AB497,IF(IFERROR(INDEX(Cadastro!$F$5:$F$148,$AB498),"")="",0,IF(IFERROR(INDEX(Cadastro!$F$5:$F$148,$AB498),"")&gt;IFERROR(INDEX(Parâmetros!$B$39:$B$48,MATCH($E498,Parâmetros!$A$39:$A$48,0)),99),IFERROR(INDEX(Cadastro!$F$5:$F$148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>0</v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registro"),IF(AND($AB498&lt;&gt;$AB497,IFERROR(INDEX(Cadastro!$F$5:$F$148,$AB498),"")=""),"Indeterminado (início da série)",IF($X498&gt;0,"Folga","Falta de registro"))))))))</f>
        <v>Falta de registro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IFERROR(MATCH($A498&amp;"|"&amp;TEXT(_xlfn.MAXIFS(Cadastro!$E$5:$E$148,Cadastro!$A$5:$A$148,$A498,Cadastro!$E$5:$E$148,"&lt;="&amp;$F498),"yyyymmdd"),Cadastro!$I$5:$I$148,0),"")</f>
        <v>21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hidden="1" customHeight="1" x14ac:dyDescent="0.25">
      <c r="A499" s="31">
        <v>55420</v>
      </c>
      <c r="B499" s="17" t="s">
        <v>171</v>
      </c>
      <c r="C499" s="17" t="str">
        <f>IFERROR(INDEX(Cadastro!$C$5:$C$148,$AB499),"NÃO INFORMADO")</f>
        <v>MEC</v>
      </c>
      <c r="D499" s="17" t="str">
        <f>IFERROR(INDEX(Cadastro!$D$5:$D$148,$AB499),"")</f>
        <v>B</v>
      </c>
      <c r="E499" s="17" t="str">
        <f>IFERROR(INDEX(Cadastro!$G$5:$G$148,$AB499),"")</f>
        <v>B</v>
      </c>
      <c r="F499" s="29">
        <v>46293</v>
      </c>
      <c r="G499" s="32" t="str">
        <f t="shared" si="78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/>
      </c>
      <c r="L499" s="30">
        <f>SUMIFS(Dados!$E:$E,Dados!$A:$A,$A499,Dados!$S:$S,$F499)</f>
        <v>0</v>
      </c>
      <c r="M499" s="30" t="str">
        <f>IFERROR(INDEX(Parâmetros!$E$6:$E$11,MATCH($K499,Parâmetros!$A$6:$A$11,0)),"")</f>
        <v/>
      </c>
      <c r="N499" s="33" t="str">
        <f t="shared" si="79"/>
        <v/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80"/>
        <v/>
      </c>
      <c r="R499" s="32" t="str">
        <f t="shared" si="81"/>
        <v/>
      </c>
      <c r="S499" s="30" t="str">
        <f t="shared" si="82"/>
        <v/>
      </c>
      <c r="T499" s="32" t="str">
        <f>IF($Q499&lt;&gt;"Sim","",IF($N499&gt;Parâmetros!$E$15,"Sim","Não"))</f>
        <v/>
      </c>
      <c r="U499" s="17" t="str">
        <f t="shared" si="83"/>
        <v>Folga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'[Apontamento_Mes_Setembro Atualizado.xlsx]Base Diária'!$V$221folga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Folga prevista pelo ciclo</v>
      </c>
      <c r="W499" s="34">
        <f>IF(OR(OR($D499="6x1",$D499="FF 6x1"),$D499="5x2"),"",IF($AB499&lt;&gt;$AB498,IF(IFERROR(INDEX(Cadastro!$F$5:$F$148,$AB499),"")="",IF($L499&gt;0,1,0),IF(IFERROR(INDEX(Cadastro!$F$5:$F$148,$AB499),"")&lt;=IFERROR(INDEX(Parâmetros!$B$39:$B$48,MATCH($E499,Parâmetros!$A$39:$A$48,0)),99),IFERROR(INDEX(Cadastro!$F$5:$F$148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>0</v>
      </c>
      <c r="X499" s="34">
        <f>IF(OR(OR($D499="6x1",$D499="FF 6x1"),$D499="5x2"),"",IF($AB499&lt;&gt;$AB498,IF(IFERROR(INDEX(Cadastro!$F$5:$F$148,$AB499),"")="",0,IF(IFERROR(INDEX(Cadastro!$F$5:$F$148,$AB499),"")&gt;IFERROR(INDEX(Parâmetros!$B$39:$B$48,MATCH($E499,Parâmetros!$A$39:$A$48,0)),99),IFERROR(INDEX(Cadastro!$F$5:$F$148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>1</v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registro"),IF(AND($AB499&lt;&gt;$AB498,IFERROR(INDEX(Cadastro!$F$5:$F$148,$AB499),"")=""),"Indeterminado (início da série)",IF($X499&gt;0,"Folga","Falta de registro"))))))))</f>
        <v>Folga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IFERROR(MATCH($A499&amp;"|"&amp;TEXT(_xlfn.MAXIFS(Cadastro!$E$5:$E$148,Cadastro!$A$5:$A$148,$A499,Cadastro!$E$5:$E$148,"&lt;="&amp;$F499),"yyyymmdd"),Cadastro!$I$5:$I$148,0),"")</f>
        <v>21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hidden="1" customHeight="1" x14ac:dyDescent="0.25">
      <c r="A500" s="31">
        <v>55420</v>
      </c>
      <c r="B500" s="17" t="s">
        <v>171</v>
      </c>
      <c r="C500" s="17" t="str">
        <f>IFERROR(INDEX(Cadastro!$C$5:$C$148,$AB500),"NÃO INFORMADO")</f>
        <v>MEC</v>
      </c>
      <c r="D500" s="17" t="str">
        <f>IFERROR(INDEX(Cadastro!$D$5:$D$148,$AB500),"")</f>
        <v>B</v>
      </c>
      <c r="E500" s="17" t="str">
        <f>IFERROR(INDEX(Cadastro!$G$5:$G$148,$AB500),"")</f>
        <v>B</v>
      </c>
      <c r="F500" s="29">
        <v>46294</v>
      </c>
      <c r="G500" s="32" t="str">
        <f t="shared" si="78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B</v>
      </c>
      <c r="L500" s="30">
        <f>SUMIFS(Dados!$E:$E,Dados!$A:$A,$A500,Dados!$S:$S,$F500)</f>
        <v>0</v>
      </c>
      <c r="M500" s="30">
        <f>IFERROR(INDEX(Parâmetros!$E$6:$E$11,MATCH($K500,Parâmetros!$A$6:$A$11,0)),"")</f>
        <v>7.67</v>
      </c>
      <c r="N500" s="33">
        <f t="shared" si="79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80"/>
        <v/>
      </c>
      <c r="R500" s="32" t="str">
        <f t="shared" si="81"/>
        <v/>
      </c>
      <c r="S500" s="30" t="str">
        <f t="shared" si="82"/>
        <v/>
      </c>
      <c r="T500" s="32" t="str">
        <f>IF($Q500&lt;&gt;"Sim","",IF($N500&gt;Parâmetros!$E$15,"Sim","Não"))</f>
        <v/>
      </c>
      <c r="U500" s="17" t="str">
        <f t="shared" si="83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'[Apontamento_Mes_Setembro Atualizado.xlsx]Base Diária'!$V$221folga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1 de 5 do ciclo</v>
      </c>
      <c r="W500" s="34">
        <f>IF(OR(OR($D500="6x1",$D500="FF 6x1"),$D500="5x2"),"",IF($AB500&lt;&gt;$AB499,IF(IFERROR(INDEX(Cadastro!$F$5:$F$148,$AB500),"")="",IF($L500&gt;0,1,0),IF(IFERROR(INDEX(Cadastro!$F$5:$F$148,$AB500),"")&lt;=IFERROR(INDEX(Parâmetros!$B$39:$B$48,MATCH($E500,Parâmetros!$A$39:$A$48,0)),99),IFERROR(INDEX(Cadastro!$F$5:$F$148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>1</v>
      </c>
      <c r="X500" s="34">
        <f>IF(OR(OR($D500="6x1",$D500="FF 6x1"),$D500="5x2"),"",IF($AB500&lt;&gt;$AB499,IF(IFERROR(INDEX(Cadastro!$F$5:$F$148,$AB500),"")="",0,IF(IFERROR(INDEX(Cadastro!$F$5:$F$148,$AB500),"")&gt;IFERROR(INDEX(Parâmetros!$B$39:$B$48,MATCH($E500,Parâmetros!$A$39:$A$48,0)),99),IFERROR(INDEX(Cadastro!$F$5:$F$148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>0</v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registro"),IF(AND($AB500&lt;&gt;$AB499,IFERROR(INDEX(Cadastro!$F$5:$F$148,$AB500),"")=""),"Indeterminado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IFERROR(MATCH($A500&amp;"|"&amp;TEXT(_xlfn.MAXIFS(Cadastro!$E$5:$E$148,Cadastro!$A$5:$A$148,$A500,Cadastro!$E$5:$E$148,"&lt;="&amp;$F500),"yyyymmdd"),Cadastro!$I$5:$I$148,0),"")</f>
        <v>21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55420</v>
      </c>
      <c r="B501" s="17" t="s">
        <v>171</v>
      </c>
      <c r="C501" s="17" t="str">
        <f>IFERROR(INDEX(Cadastro!$C$5:$C$148,$AB501),"NÃO INFORMADO")</f>
        <v>MEC</v>
      </c>
      <c r="D501" s="17" t="str">
        <f>IFERROR(INDEX(Cadastro!$D$5:$D$148,$AB501),"")</f>
        <v>B</v>
      </c>
      <c r="E501" s="17" t="str">
        <f>IFERROR(INDEX(Cadastro!$G$5:$G$148,$AB501),"")</f>
        <v>B</v>
      </c>
      <c r="F501" s="29">
        <v>46295</v>
      </c>
      <c r="G501" s="32" t="str">
        <f t="shared" si="78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B</v>
      </c>
      <c r="L501" s="30">
        <f>SUMIFS(Dados!$E:$E,Dados!$A:$A,$A501,Dados!$S:$S,$F501)</f>
        <v>0</v>
      </c>
      <c r="M501" s="30">
        <f>IFERROR(INDEX(Parâmetros!$E$6:$E$11,MATCH($K501,Parâmetros!$A$6:$A$11,0)),"")</f>
        <v>7.67</v>
      </c>
      <c r="N501" s="33">
        <f t="shared" si="79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80"/>
        <v/>
      </c>
      <c r="R501" s="32" t="str">
        <f t="shared" si="81"/>
        <v/>
      </c>
      <c r="S501" s="30" t="str">
        <f t="shared" si="82"/>
        <v/>
      </c>
      <c r="T501" s="32" t="str">
        <f>IF($Q501&lt;&gt;"Sim","",IF($N501&gt;Parâmetros!$E$15,"Sim","Não"))</f>
        <v/>
      </c>
      <c r="U501" s="17" t="str">
        <f t="shared" si="83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'[Apontamento_Mes_Setembro Atualizado.xlsx]Base Diária'!$V$221folga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2 de 5 do ciclo</v>
      </c>
      <c r="W501" s="34">
        <f>IF(OR(OR($D501="6x1",$D501="FF 6x1"),$D501="5x2"),"",IF($AB501&lt;&gt;$AB500,IF(IFERROR(INDEX(Cadastro!$F$5:$F$148,$AB501),"")="",IF($L501&gt;0,1,0),IF(IFERROR(INDEX(Cadastro!$F$5:$F$148,$AB501),"")&lt;=IFERROR(INDEX(Parâmetros!$B$39:$B$48,MATCH($E501,Parâmetros!$A$39:$A$48,0)),99),IFERROR(INDEX(Cadastro!$F$5:$F$148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>2</v>
      </c>
      <c r="X501" s="34">
        <f>IF(OR(OR($D501="6x1",$D501="FF 6x1"),$D501="5x2"),"",IF($AB501&lt;&gt;$AB500,IF(IFERROR(INDEX(Cadastro!$F$5:$F$148,$AB501),"")="",0,IF(IFERROR(INDEX(Cadastro!$F$5:$F$148,$AB501),"")&gt;IFERROR(INDEX(Parâmetros!$B$39:$B$48,MATCH($E501,Parâmetros!$A$39:$A$48,0)),99),IFERROR(INDEX(Cadastro!$F$5:$F$148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>0</v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registro"),IF(AND($AB501&lt;&gt;$AB500,IFERROR(INDEX(Cadastro!$F$5:$F$148,$AB501),"")=""),"Indeterminado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IFERROR(MATCH($A501&amp;"|"&amp;TEXT(_xlfn.MAXIFS(Cadastro!$E$5:$E$148,Cadastro!$A$5:$A$148,$A501,Cadastro!$E$5:$E$148,"&lt;="&amp;$F501),"yyyymmdd"),Cadastro!$I$5:$I$148,0),"")</f>
        <v>21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55420</v>
      </c>
      <c r="B502" s="17" t="s">
        <v>171</v>
      </c>
      <c r="C502" s="17" t="str">
        <f>IFERROR(INDEX(Cadastro!$C$5:$C$148,$AB502),"NÃO INFORMADO")</f>
        <v>MEC</v>
      </c>
      <c r="D502" s="17" t="str">
        <f>IFERROR(INDEX(Cadastro!$D$5:$D$148,$AB502),"")</f>
        <v>B</v>
      </c>
      <c r="E502" s="17" t="str">
        <f>IFERROR(INDEX(Cadastro!$G$5:$G$148,$AB502),"")</f>
        <v>B</v>
      </c>
      <c r="F502" s="29">
        <v>46296</v>
      </c>
      <c r="G502" s="32" t="str">
        <f t="shared" si="78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B</v>
      </c>
      <c r="L502" s="30">
        <f>SUMIFS(Dados!$E:$E,Dados!$A:$A,$A502,Dados!$S:$S,$F502)</f>
        <v>0</v>
      </c>
      <c r="M502" s="30">
        <f>IFERROR(INDEX(Parâmetros!$E$6:$E$11,MATCH($K502,Parâmetros!$A$6:$A$11,0)),"")</f>
        <v>7.67</v>
      </c>
      <c r="N502" s="33">
        <f t="shared" si="79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80"/>
        <v/>
      </c>
      <c r="R502" s="32" t="str">
        <f t="shared" si="81"/>
        <v/>
      </c>
      <c r="S502" s="30" t="str">
        <f t="shared" si="82"/>
        <v/>
      </c>
      <c r="T502" s="32" t="str">
        <f>IF($Q502&lt;&gt;"Sim","",IF($N502&gt;Parâmetros!$E$15,"Sim","Não"))</f>
        <v/>
      </c>
      <c r="U502" s="17" t="str">
        <f t="shared" si="83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'[Apontamento_Mes_Setembro Atualizado.xlsx]Base Diária'!$V$221folga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3 de 5 do ciclo</v>
      </c>
      <c r="W502" s="34">
        <f>IF(OR(OR($D502="6x1",$D502="FF 6x1"),$D502="5x2"),"",IF($AB502&lt;&gt;$AB501,IF(IFERROR(INDEX(Cadastro!$F$5:$F$148,$AB502),"")="",IF($L502&gt;0,1,0),IF(IFERROR(INDEX(Cadastro!$F$5:$F$148,$AB502),"")&lt;=IFERROR(INDEX(Parâmetros!$B$39:$B$48,MATCH($E502,Parâmetros!$A$39:$A$48,0)),99),IFERROR(INDEX(Cadastro!$F$5:$F$148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>3</v>
      </c>
      <c r="X502" s="34">
        <f>IF(OR(OR($D502="6x1",$D502="FF 6x1"),$D502="5x2"),"",IF($AB502&lt;&gt;$AB501,IF(IFERROR(INDEX(Cadastro!$F$5:$F$148,$AB502),"")="",0,IF(IFERROR(INDEX(Cadastro!$F$5:$F$148,$AB502),"")&gt;IFERROR(INDEX(Parâmetros!$B$39:$B$48,MATCH($E502,Parâmetros!$A$39:$A$48,0)),99),IFERROR(INDEX(Cadastro!$F$5:$F$148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>0</v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registro"),IF(AND($AB502&lt;&gt;$AB501,IFERROR(INDEX(Cadastro!$F$5:$F$148,$AB502),"")=""),"Indeterminado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IFERROR(MATCH($A502&amp;"|"&amp;TEXT(_xlfn.MAXIFS(Cadastro!$E$5:$E$148,Cadastro!$A$5:$A$148,$A502,Cadastro!$E$5:$E$148,"&lt;="&amp;$F502),"yyyymmdd"),Cadastro!$I$5:$I$148,0),"")</f>
        <v>21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55420</v>
      </c>
      <c r="B503" s="17" t="s">
        <v>171</v>
      </c>
      <c r="C503" s="17" t="str">
        <f>IFERROR(INDEX(Cadastro!$C$5:$C$148,$AB503),"NÃO INFORMADO")</f>
        <v>MEC</v>
      </c>
      <c r="D503" s="17" t="str">
        <f>IFERROR(INDEX(Cadastro!$D$5:$D$148,$AB503),"")</f>
        <v>B</v>
      </c>
      <c r="E503" s="17" t="str">
        <f>IFERROR(INDEX(Cadastro!$G$5:$G$148,$AB503),"")</f>
        <v>B</v>
      </c>
      <c r="F503" s="29">
        <v>46297</v>
      </c>
      <c r="G503" s="32" t="str">
        <f t="shared" si="78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B</v>
      </c>
      <c r="L503" s="30">
        <f>SUMIFS(Dados!$E:$E,Dados!$A:$A,$A503,Dados!$S:$S,$F503)</f>
        <v>0</v>
      </c>
      <c r="M503" s="30">
        <f>IFERROR(INDEX(Parâmetros!$E$6:$E$11,MATCH($K503,Parâmetros!$A$6:$A$11,0)),"")</f>
        <v>7.67</v>
      </c>
      <c r="N503" s="33">
        <f t="shared" si="79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80"/>
        <v/>
      </c>
      <c r="R503" s="32" t="str">
        <f t="shared" si="81"/>
        <v/>
      </c>
      <c r="S503" s="30" t="str">
        <f t="shared" si="82"/>
        <v/>
      </c>
      <c r="T503" s="32" t="str">
        <f>IF($Q503&lt;&gt;"Sim","",IF($N503&gt;Parâmetros!$E$15,"Sim","Não"))</f>
        <v/>
      </c>
      <c r="U503" s="17" t="str">
        <f t="shared" si="83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'[Apontamento_Mes_Setembro Atualizado.xlsx]Base Diária'!$V$221folga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4 de 5 do ciclo</v>
      </c>
      <c r="W503" s="34">
        <f>IF(OR(OR($D503="6x1",$D503="FF 6x1"),$D503="5x2"),"",IF($AB503&lt;&gt;$AB502,IF(IFERROR(INDEX(Cadastro!$F$5:$F$148,$AB503),"")="",IF($L503&gt;0,1,0),IF(IFERROR(INDEX(Cadastro!$F$5:$F$148,$AB503),"")&lt;=IFERROR(INDEX(Parâmetros!$B$39:$B$48,MATCH($E503,Parâmetros!$A$39:$A$48,0)),99),IFERROR(INDEX(Cadastro!$F$5:$F$148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>4</v>
      </c>
      <c r="X503" s="34">
        <f>IF(OR(OR($D503="6x1",$D503="FF 6x1"),$D503="5x2"),"",IF($AB503&lt;&gt;$AB502,IF(IFERROR(INDEX(Cadastro!$F$5:$F$148,$AB503),"")="",0,IF(IFERROR(INDEX(Cadastro!$F$5:$F$148,$AB503),"")&gt;IFERROR(INDEX(Parâmetros!$B$39:$B$48,MATCH($E503,Parâmetros!$A$39:$A$48,0)),99),IFERROR(INDEX(Cadastro!$F$5:$F$148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>0</v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registro"),IF(AND($AB503&lt;&gt;$AB502,IFERROR(INDEX(Cadastro!$F$5:$F$148,$AB503),"")=""),"Indeterminado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IFERROR(MATCH($A503&amp;"|"&amp;TEXT(_xlfn.MAXIFS(Cadastro!$E$5:$E$148,Cadastro!$A$5:$A$148,$A503,Cadastro!$E$5:$E$148,"&lt;="&amp;$F503),"yyyymmdd"),Cadastro!$I$5:$I$148,0),"")</f>
        <v>21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55420</v>
      </c>
      <c r="B504" s="17" t="s">
        <v>171</v>
      </c>
      <c r="C504" s="17" t="str">
        <f>IFERROR(INDEX(Cadastro!$C$5:$C$148,$AB504),"NÃO INFORMADO")</f>
        <v>MEC</v>
      </c>
      <c r="D504" s="17" t="str">
        <f>IFERROR(INDEX(Cadastro!$D$5:$D$148,$AB504),"")</f>
        <v>B</v>
      </c>
      <c r="E504" s="17" t="str">
        <f>IFERROR(INDEX(Cadastro!$G$5:$G$148,$AB504),"")</f>
        <v>B</v>
      </c>
      <c r="F504" s="29">
        <v>46298</v>
      </c>
      <c r="G504" s="32" t="str">
        <f t="shared" si="78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B</v>
      </c>
      <c r="L504" s="30">
        <f>SUMIFS(Dados!$E:$E,Dados!$A:$A,$A504,Dados!$S:$S,$F504)</f>
        <v>0</v>
      </c>
      <c r="M504" s="30">
        <f>IFERROR(INDEX(Parâmetros!$E$6:$E$11,MATCH($K504,Parâmetros!$A$6:$A$11,0)),"")</f>
        <v>7.67</v>
      </c>
      <c r="N504" s="33">
        <f t="shared" si="79"/>
        <v>0</v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80"/>
        <v/>
      </c>
      <c r="R504" s="32" t="str">
        <f t="shared" si="81"/>
        <v/>
      </c>
      <c r="S504" s="30" t="str">
        <f t="shared" si="82"/>
        <v/>
      </c>
      <c r="T504" s="32" t="str">
        <f>IF($Q504&lt;&gt;"Sim","",IF($N504&gt;Parâmetros!$E$15,"Sim","Não"))</f>
        <v/>
      </c>
      <c r="U504" s="17" t="str">
        <f t="shared" si="83"/>
        <v>Fora da apuração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'[Apontamento_Mes_Setembro Atualizado.xlsx]Base Diária'!$V$221folga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FALTA DE REGISTRO · dia 5 de 5 do ciclo</v>
      </c>
      <c r="W504" s="34">
        <f>IF(OR(OR($D504="6x1",$D504="FF 6x1"),$D504="5x2"),"",IF($AB504&lt;&gt;$AB503,IF(IFERROR(INDEX(Cadastro!$F$5:$F$148,$AB504),"")="",IF($L504&gt;0,1,0),IF(IFERROR(INDEX(Cadastro!$F$5:$F$148,$AB504),"")&lt;=IFERROR(INDEX(Parâmetros!$B$39:$B$48,MATCH($E504,Parâmetros!$A$39:$A$48,0)),99),IFERROR(INDEX(Cadastro!$F$5:$F$148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>5</v>
      </c>
      <c r="X504" s="34">
        <f>IF(OR(OR($D504="6x1",$D504="FF 6x1"),$D504="5x2"),"",IF($AB504&lt;&gt;$AB503,IF(IFERROR(INDEX(Cadastro!$F$5:$F$148,$AB504),"")="",0,IF(IFERROR(INDEX(Cadastro!$F$5:$F$148,$AB504),"")&gt;IFERROR(INDEX(Parâmetros!$B$39:$B$48,MATCH($E504,Parâmetros!$A$39:$A$48,0)),99),IFERROR(INDEX(Cadastro!$F$5:$F$148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>0</v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registro"),IF(AND($AB504&lt;&gt;$AB503,IFERROR(INDEX(Cadastro!$F$5:$F$148,$AB504),"")=""),"Indeterminado (início da série)",IF($X504&gt;0,"Folga","Falta de registro"))))))))</f>
        <v>Falta de registro</v>
      </c>
      <c r="Z504" s="34">
        <f>IF(OR($L504&gt;0,$F504&gt;Parâmetros!$E$14),0,IF($A504&lt;&gt;$A503,1,N($Z503)+1))</f>
        <v>0</v>
      </c>
      <c r="AA504" s="34">
        <f>IF(OR($L504&gt;0,$F504&gt;Parâmetros!$E$14),0,IF(OR($A504&lt;&gt;#REF!,#REF!&gt;Parâmetros!$E$14),1,N(#REF!)+1))</f>
        <v>0</v>
      </c>
      <c r="AB504" s="31">
        <f>IFERROR(MATCH($A504&amp;"|"&amp;TEXT(_xlfn.MAXIFS(Cadastro!$E$5:$E$148,Cadastro!$A$5:$A$148,$A504,Cadastro!$E$5:$E$148,"&lt;="&amp;$F504),"yyyymmdd"),Cadastro!$I$5:$I$148,0),"")</f>
        <v>21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55420</v>
      </c>
      <c r="B505" s="17" t="s">
        <v>171</v>
      </c>
      <c r="C505" s="17" t="str">
        <f>IFERROR(INDEX(Cadastro!$C$5:$C$148,$AB505),"NÃO INFORMADO")</f>
        <v>MEC</v>
      </c>
      <c r="D505" s="17" t="str">
        <f>IFERROR(INDEX(Cadastro!$D$5:$D$148,$AB505),"")</f>
        <v>B</v>
      </c>
      <c r="E505" s="17" t="str">
        <f>IFERROR(INDEX(Cadastro!$G$5:$G$148,$AB505),"")</f>
        <v>B</v>
      </c>
      <c r="F505" s="29">
        <v>46299</v>
      </c>
      <c r="G505" s="32" t="str">
        <f t="shared" si="78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79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80"/>
        <v/>
      </c>
      <c r="R505" s="32" t="str">
        <f t="shared" si="81"/>
        <v/>
      </c>
      <c r="S505" s="30" t="str">
        <f t="shared" si="82"/>
        <v/>
      </c>
      <c r="T505" s="32" t="str">
        <f>IF($Q505&lt;&gt;"Sim","",IF($N505&gt;Parâmetros!$E$15,"Sim","Não"))</f>
        <v/>
      </c>
      <c r="U505" s="17" t="str">
        <f t="shared" si="83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'[Apontamento_Mes_Setembro Atualizado.xlsx]Base Diária'!$V$221folga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prevista pelo ciclo</v>
      </c>
      <c r="W505" s="34">
        <f>IF(OR(OR($D505="6x1",$D505="FF 6x1"),$D505="5x2"),"",IF($AB505&lt;&gt;$AB504,IF(IFERROR(INDEX(Cadastro!$F$5:$F$148,$AB505),"")="",IF($L505&gt;0,1,0),IF(IFERROR(INDEX(Cadastro!$F$5:$F$148,$AB505),"")&lt;=IFERROR(INDEX(Parâmetros!$B$39:$B$48,MATCH($E505,Parâmetros!$A$39:$A$48,0)),99),IFERROR(INDEX(Cadastro!$F$5:$F$148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>0</v>
      </c>
      <c r="X505" s="34">
        <f>IF(OR(OR($D505="6x1",$D505="FF 6x1"),$D505="5x2"),"",IF($AB505&lt;&gt;$AB504,IF(IFERROR(INDEX(Cadastro!$F$5:$F$148,$AB505),"")="",0,IF(IFERROR(INDEX(Cadastro!$F$5:$F$148,$AB505),"")&gt;IFERROR(INDEX(Parâmetros!$B$39:$B$48,MATCH($E505,Parâmetros!$A$39:$A$48,0)),99),IFERROR(INDEX(Cadastro!$F$5:$F$148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>1</v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registro"),IF(AND($AB505&lt;&gt;$AB504,IFERROR(INDEX(Cadastro!$F$5:$F$148,$AB505),"")=""),"Indeterminado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IF(OR($L505&gt;0,$F505&gt;Parâmetros!$E$14),0,IF(OR($A505&lt;&gt;#REF!,#REF!&gt;Parâmetros!$E$14),1,N(#REF!)+1))</f>
        <v>0</v>
      </c>
      <c r="AB505" s="31">
        <f>IFERROR(MATCH($A505&amp;"|"&amp;TEXT(_xlfn.MAXIFS(Cadastro!$E$5:$E$148,Cadastro!$A$5:$A$148,$A505,Cadastro!$E$5:$E$148,"&lt;="&amp;$F505),"yyyymmdd"),Cadastro!$I$5:$I$148,0),"")</f>
        <v>21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55420</v>
      </c>
      <c r="B506" s="17" t="s">
        <v>171</v>
      </c>
      <c r="C506" s="17" t="str">
        <f>IFERROR(INDEX(Cadastro!$C$5:$C$148,$AB506),"NÃO INFORMADO")</f>
        <v>MEC</v>
      </c>
      <c r="D506" s="17" t="str">
        <f>IFERROR(INDEX(Cadastro!$D$5:$D$148,$AB506),"")</f>
        <v>B</v>
      </c>
      <c r="E506" s="17" t="str">
        <f>IFERROR(INDEX(Cadastro!$G$5:$G$148,$AB506),"")</f>
        <v>B</v>
      </c>
      <c r="F506" s="29">
        <v>46300</v>
      </c>
      <c r="G506" s="32" t="str">
        <f t="shared" si="78"/>
        <v>seg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B</v>
      </c>
      <c r="L506" s="30">
        <f>SUMIFS(Dados!$E:$E,Dados!$A:$A,$A506,Dados!$S:$S,$F506)</f>
        <v>0</v>
      </c>
      <c r="M506" s="30">
        <f>IFERROR(INDEX(Parâmetros!$E$6:$E$11,MATCH($K506,Parâmetros!$A$6:$A$11,0)),"")</f>
        <v>7.67</v>
      </c>
      <c r="N506" s="33">
        <f t="shared" si="79"/>
        <v>0</v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80"/>
        <v/>
      </c>
      <c r="R506" s="32" t="str">
        <f t="shared" si="81"/>
        <v/>
      </c>
      <c r="S506" s="30" t="str">
        <f t="shared" si="82"/>
        <v/>
      </c>
      <c r="T506" s="32" t="str">
        <f>IF($Q506&lt;&gt;"Sim","",IF($N506&gt;Parâmetros!$E$15,"Sim","Não"))</f>
        <v/>
      </c>
      <c r="U506" s="17" t="str">
        <f t="shared" si="83"/>
        <v>Fora da apuração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'[Apontamento_Mes_Setembro Atualizado.xlsx]Base Diária'!$V$221folga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FALTA DE REGISTRO · dia 1 de 5 do ciclo</v>
      </c>
      <c r="W506" s="34">
        <f>IF(OR(OR($D506="6x1",$D506="FF 6x1"),$D506="5x2"),"",IF($AB506&lt;&gt;$AB505,IF(IFERROR(INDEX(Cadastro!$F$5:$F$148,$AB506),"")="",IF($L506&gt;0,1,0),IF(IFERROR(INDEX(Cadastro!$F$5:$F$148,$AB506),"")&lt;=IFERROR(INDEX(Parâmetros!$B$39:$B$48,MATCH($E506,Parâmetros!$A$39:$A$48,0)),99),IFERROR(INDEX(Cadastro!$F$5:$F$148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1</v>
      </c>
      <c r="X506" s="34">
        <f>IF(OR(OR($D506="6x1",$D506="FF 6x1"),$D506="5x2"),"",IF($AB506&lt;&gt;$AB505,IF(IFERROR(INDEX(Cadastro!$F$5:$F$148,$AB506),"")="",0,IF(IFERROR(INDEX(Cadastro!$F$5:$F$148,$AB506),"")&gt;IFERROR(INDEX(Parâmetros!$B$39:$B$48,MATCH($E506,Parâmetros!$A$39:$A$48,0)),99),IFERROR(INDEX(Cadastro!$F$5:$F$148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registro"),IF(AND($AB506&lt;&gt;$AB505,IFERROR(INDEX(Cadastro!$F$5:$F$148,$AB506),"")=""),"Indeterminado (início da série)",IF($X506&gt;0,"Folga","Falta de registro"))))))))</f>
        <v>Falta de registro</v>
      </c>
      <c r="Z506" s="34">
        <f>IF(OR($L506&gt;0,$F506&gt;Parâmetros!$E$14),0,IF($A506&lt;&gt;$A505,1,N($Z505)+1))</f>
        <v>0</v>
      </c>
      <c r="AA506" s="34">
        <f>IF(OR($L506&gt;0,$F506&gt;Parâmetros!$E$14),0,IF(OR($A506&lt;&gt;#REF!,#REF!&gt;Parâmetros!$E$14),1,N(#REF!)+1))</f>
        <v>0</v>
      </c>
      <c r="AB506" s="31">
        <f>IFERROR(MATCH($A506&amp;"|"&amp;TEXT(_xlfn.MAXIFS(Cadastro!$E$5:$E$148,Cadastro!$A$5:$A$148,$A506,Cadastro!$E$5:$E$148,"&lt;="&amp;$F506),"yyyymmdd"),Cadastro!$I$5:$I$148,0),"")</f>
        <v>21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9561</v>
      </c>
      <c r="B507" s="17" t="s">
        <v>172</v>
      </c>
      <c r="C507" s="17" t="str">
        <f>IFERROR(INDEX(Cadastro!$C$5:$C$148,$AB507),"NÃO INFORMADO")</f>
        <v>ENGMAN</v>
      </c>
      <c r="D507" s="17" t="str">
        <f>IFERROR(INDEX(Cadastro!$D$5:$D$148,$AB507),"")</f>
        <v>6x1</v>
      </c>
      <c r="E507" s="17" t="str">
        <f>IFERROR(INDEX(Cadastro!$G$5:$G$148,$AB507),"")</f>
        <v>6x1</v>
      </c>
      <c r="F507" s="29">
        <v>46265</v>
      </c>
      <c r="G507" s="32" t="str">
        <f t="shared" ref="G507:G542" si="84">CHOOSE(WEEKDAY($F507,1),"dom","seg","ter","qua","qui","sex","sáb")</f>
        <v>seg</v>
      </c>
      <c r="H507" s="31">
        <f>IF($L507=0,"",_xlfn.MINIFS(Dados!$Q:$Q,Dados!$A:$A,$A507,Dados!$S:$S,$F507))</f>
        <v>469</v>
      </c>
      <c r="I507" s="31">
        <f>IF($H507="","",_xlfn.MAXIFS(Dados!$R:$R,Dados!$A:$A,$A507,Dados!$S:$S,$F507))</f>
        <v>989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7.1300000000000008</v>
      </c>
      <c r="M507" s="30">
        <f>IFERROR(INDEX(Parâmetros!$E$6:$E$11,MATCH($K507,Parâmetros!$A$6:$A$11,0)),"")</f>
        <v>8.8000000000000007</v>
      </c>
      <c r="N507" s="33">
        <f t="shared" ref="N507:N542" si="85">IFERROR($L507/$M507,"")</f>
        <v>0.8102272727272728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ref="Q507:Q542" si="86">IF($P507="Não","",IF($L507&gt;0,"Sim","Não"))</f>
        <v>Sim</v>
      </c>
      <c r="R507" s="32" t="str">
        <f t="shared" ref="R507:R542" si="87">IF($Q507&lt;&gt;"Sim","",IF($N507&gt;=$O507,"Sim","Não"))</f>
        <v>Sim</v>
      </c>
      <c r="S507" s="30">
        <f t="shared" ref="S507:S542" si="88">IF($Q507&lt;&gt;"Sim","",MAX(0,$M507*$O507-$L507))</f>
        <v>0</v>
      </c>
      <c r="T507" s="32" t="str">
        <f>IF($Q507&lt;&gt;"Sim","",IF($N507&gt;Parâmetros!$E$15,"Sim","Não"))</f>
        <v>Não</v>
      </c>
      <c r="U507" s="17" t="str">
        <f t="shared" ref="U507:U542" si="89">IF($AC507&lt;&gt;"",$AC507,IF($P507="Não",IF($Y507="Folga","Folga",IF(LEFT($Y507,6)="Férias","Férias / afastamento",IF($Y507="Indeterminado (início da série)","Início da série","Fora da apuração"))),IF($Q507="Não","Falta de registro",IF($R507="Sim","Na meta","Abaixo da meta"))))</f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'[Apontamento_Mes_Setembro Atualizado.xlsx]Base Diária'!$V$221folga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$148,$AB507),"")="",IF($L507&gt;0,1,0),IF(IFERROR(INDEX(Cadastro!$F$5:$F$148,$AB507),"")&lt;=IFERROR(INDEX(Parâmetros!$B$39:$B$48,MATCH($E507,Parâmetros!$A$39:$A$48,0)),99),IFERROR(INDEX(Cadastro!$F$5:$F$148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$148,$AB507),"")="",0,IF(IFERROR(INDEX(Cadastro!$F$5:$F$148,$AB507),"")&gt;IFERROR(INDEX(Parâmetros!$B$39:$B$48,MATCH($E507,Parâmetros!$A$39:$A$48,0)),99),IFERROR(INDEX(Cadastro!$F$5:$F$148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registro"),IF(AND($AB507&lt;&gt;$AB506,IFERROR(INDEX(Cadastro!$F$5:$F$148,$AB507),"")=""),"Indeterminado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IFERROR(MATCH($A507&amp;"|"&amp;TEXT(_xlfn.MAXIFS(Cadastro!$E$5:$E$148,Cadastro!$A$5:$A$148,$A507,Cadastro!$E$5:$E$148,"&lt;="&amp;$F507),"yyyymmdd"),Cadastro!$I$5:$I$148,0),"")</f>
        <v>23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9561</v>
      </c>
      <c r="B508" s="17" t="s">
        <v>172</v>
      </c>
      <c r="C508" s="17" t="str">
        <f>IFERROR(INDEX(Cadastro!$C$5:$C$148,$AB508),"NÃO INFORMADO")</f>
        <v>ENGMAN</v>
      </c>
      <c r="D508" s="17" t="str">
        <f>IFERROR(INDEX(Cadastro!$D$5:$D$148,$AB508),"")</f>
        <v>6x1</v>
      </c>
      <c r="E508" s="17" t="str">
        <f>IFERROR(INDEX(Cadastro!$G$5:$G$148,$AB508),"")</f>
        <v>6x1</v>
      </c>
      <c r="F508" s="29">
        <v>46266</v>
      </c>
      <c r="G508" s="32" t="str">
        <f t="shared" si="84"/>
        <v>ter</v>
      </c>
      <c r="H508" s="31">
        <f>IF($L508=0,"",_xlfn.MINIFS(Dados!$Q:$Q,Dados!$A:$A,$A508,Dados!$S:$S,$F508))</f>
        <v>420</v>
      </c>
      <c r="I508" s="31">
        <f>IF($H508="","",_xlfn.MAXIFS(Dados!$R:$R,Dados!$A:$A,$A508,Dados!$S:$S,$F508))</f>
        <v>1004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6x1</v>
      </c>
      <c r="L508" s="30">
        <f>SUMIFS(Dados!$E:$E,Dados!$A:$A,$A508,Dados!$S:$S,$F508)</f>
        <v>7.6000000000000014</v>
      </c>
      <c r="M508" s="30">
        <f>IFERROR(INDEX(Parâmetros!$E$6:$E$11,MATCH($K508,Parâmetros!$A$6:$A$11,0)),"")</f>
        <v>8.8000000000000007</v>
      </c>
      <c r="N508" s="33">
        <f t="shared" si="85"/>
        <v>0.86363636363636376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86"/>
        <v>Sim</v>
      </c>
      <c r="R508" s="32" t="str">
        <f t="shared" si="87"/>
        <v>Sim</v>
      </c>
      <c r="S508" s="30">
        <f t="shared" si="88"/>
        <v>0</v>
      </c>
      <c r="T508" s="32" t="str">
        <f>IF($Q508&lt;&gt;"Sim","",IF($N508&gt;Parâmetros!$E$15,"Sim","Não"))</f>
        <v>Não</v>
      </c>
      <c r="U508" s="17" t="str">
        <f t="shared" si="89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'[Apontamento_Mes_Setembro Atualizado.xlsx]Base Diária'!$V$221folga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Jornada fixa do 6x1</v>
      </c>
      <c r="W508" s="34" t="str">
        <f>IF(OR(OR($D508="6x1",$D508="FF 6x1"),$D508="5x2"),"",IF($AB508&lt;&gt;$AB507,IF(IFERROR(INDEX(Cadastro!$F$5:$F$148,$AB508),"")="",IF($L508&gt;0,1,0),IF(IFERROR(INDEX(Cadastro!$F$5:$F$148,$AB508),"")&lt;=IFERROR(INDEX(Parâmetros!$B$39:$B$48,MATCH($E508,Parâmetros!$A$39:$A$48,0)),99),IFERROR(INDEX(Cadastro!$F$5:$F$148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$148,$AB508),"")="",0,IF(IFERROR(INDEX(Cadastro!$F$5:$F$148,$AB508),"")&gt;IFERROR(INDEX(Parâmetros!$B$39:$B$48,MATCH($E508,Parâmetros!$A$39:$A$48,0)),99),IFERROR(INDEX(Cadastro!$F$5:$F$148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registro"),IF(AND($AB508&lt;&gt;$AB507,IFERROR(INDEX(Cadastro!$F$5:$F$148,$AB508),"")=""),"Indeterminado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IFERROR(MATCH($A508&amp;"|"&amp;TEXT(_xlfn.MAXIFS(Cadastro!$E$5:$E$148,Cadastro!$A$5:$A$148,$A508,Cadastro!$E$5:$E$148,"&lt;="&amp;$F508),"yyyymmdd"),Cadastro!$I$5:$I$148,0),"")</f>
        <v>23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hidden="1" customHeight="1" x14ac:dyDescent="0.25">
      <c r="A509" s="31">
        <v>9561</v>
      </c>
      <c r="B509" s="17" t="s">
        <v>172</v>
      </c>
      <c r="C509" s="17" t="str">
        <f>IFERROR(INDEX(Cadastro!$C$5:$C$148,$AB509),"NÃO INFORMADO")</f>
        <v>ENGMAN</v>
      </c>
      <c r="D509" s="17" t="str">
        <f>IFERROR(INDEX(Cadastro!$D$5:$D$148,$AB509),"")</f>
        <v>6x1</v>
      </c>
      <c r="E509" s="17" t="str">
        <f>IFERROR(INDEX(Cadastro!$G$5:$G$148,$AB509),"")</f>
        <v>6x1</v>
      </c>
      <c r="F509" s="29">
        <v>46267</v>
      </c>
      <c r="G509" s="32" t="str">
        <f t="shared" si="84"/>
        <v>qua</v>
      </c>
      <c r="H509" s="31">
        <f>IF($L509=0,"",_xlfn.MINIFS(Dados!$Q:$Q,Dados!$A:$A,$A509,Dados!$S:$S,$F509))</f>
        <v>436</v>
      </c>
      <c r="I509" s="31">
        <f>IF($H509="","",_xlfn.MAXIFS(Dados!$R:$R,Dados!$A:$A,$A509,Dados!$S:$S,$F509))</f>
        <v>990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7.98</v>
      </c>
      <c r="M509" s="30">
        <f>IFERROR(INDEX(Parâmetros!$E$6:$E$11,MATCH($K509,Parâmetros!$A$6:$A$11,0)),"")</f>
        <v>8.8000000000000007</v>
      </c>
      <c r="N509" s="33">
        <f t="shared" si="85"/>
        <v>0.90681818181818175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86"/>
        <v>Sim</v>
      </c>
      <c r="R509" s="32" t="str">
        <f t="shared" si="87"/>
        <v>Sim</v>
      </c>
      <c r="S509" s="30">
        <f t="shared" si="88"/>
        <v>0</v>
      </c>
      <c r="T509" s="32" t="str">
        <f>IF($Q509&lt;&gt;"Sim","",IF($N509&gt;Parâmetros!$E$15,"Sim","Não"))</f>
        <v>Não</v>
      </c>
      <c r="U509" s="17" t="str">
        <f t="shared" si="89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'[Apontamento_Mes_Setembro Atualizado.xlsx]Base Diária'!$V$221folga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$148,$AB509),"")="",IF($L509&gt;0,1,0),IF(IFERROR(INDEX(Cadastro!$F$5:$F$148,$AB509),"")&lt;=IFERROR(INDEX(Parâmetros!$B$39:$B$48,MATCH($E509,Parâmetros!$A$39:$A$48,0)),99),IFERROR(INDEX(Cadastro!$F$5:$F$148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$148,$AB509),"")="",0,IF(IFERROR(INDEX(Cadastro!$F$5:$F$148,$AB509),"")&gt;IFERROR(INDEX(Parâmetros!$B$39:$B$48,MATCH($E509,Parâmetros!$A$39:$A$48,0)),99),IFERROR(INDEX(Cadastro!$F$5:$F$148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registro"),IF(AND($AB509&lt;&gt;$AB508,IFERROR(INDEX(Cadastro!$F$5:$F$148,$AB509),"")=""),"Indeterminado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IFERROR(MATCH($A509&amp;"|"&amp;TEXT(_xlfn.MAXIFS(Cadastro!$E$5:$E$148,Cadastro!$A$5:$A$148,$A509,Cadastro!$E$5:$E$148,"&lt;="&amp;$F509),"yyyymmdd"),Cadastro!$I$5:$I$148,0),"")</f>
        <v>23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9561</v>
      </c>
      <c r="B510" s="17" t="s">
        <v>172</v>
      </c>
      <c r="C510" s="17" t="str">
        <f>IFERROR(INDEX(Cadastro!$C$5:$C$148,$AB510),"NÃO INFORMADO")</f>
        <v>ENGMAN</v>
      </c>
      <c r="D510" s="17" t="str">
        <f>IFERROR(INDEX(Cadastro!$D$5:$D$148,$AB510),"")</f>
        <v>6x1</v>
      </c>
      <c r="E510" s="17" t="str">
        <f>IFERROR(INDEX(Cadastro!$G$5:$G$148,$AB510),"")</f>
        <v>6x1</v>
      </c>
      <c r="F510" s="29">
        <v>46268</v>
      </c>
      <c r="G510" s="32" t="str">
        <f t="shared" si="84"/>
        <v>qui</v>
      </c>
      <c r="H510" s="31">
        <f>IF($L510=0,"",_xlfn.MINIFS(Dados!$Q:$Q,Dados!$A:$A,$A510,Dados!$S:$S,$F510))</f>
        <v>448</v>
      </c>
      <c r="I510" s="31">
        <f>IF($H510="","",_xlfn.MAXIFS(Dados!$R:$R,Dados!$A:$A,$A510,Dados!$S:$S,$F510))</f>
        <v>998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7.7200000000000006</v>
      </c>
      <c r="M510" s="30">
        <f>IFERROR(INDEX(Parâmetros!$E$6:$E$11,MATCH($K510,Parâmetros!$A$6:$A$11,0)),"")</f>
        <v>8.8000000000000007</v>
      </c>
      <c r="N510" s="33">
        <f t="shared" si="85"/>
        <v>0.87727272727272732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86"/>
        <v>Sim</v>
      </c>
      <c r="R510" s="32" t="str">
        <f t="shared" si="87"/>
        <v>Sim</v>
      </c>
      <c r="S510" s="30">
        <f t="shared" si="88"/>
        <v>0</v>
      </c>
      <c r="T510" s="32" t="str">
        <f>IF($Q510&lt;&gt;"Sim","",IF($N510&gt;Parâmetros!$E$15,"Sim","Não"))</f>
        <v>Não</v>
      </c>
      <c r="U510" s="17" t="str">
        <f t="shared" si="89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'[Apontamento_Mes_Setembro Atualizado.xlsx]Base Diária'!$V$221folga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$148,$AB510),"")="",IF($L510&gt;0,1,0),IF(IFERROR(INDEX(Cadastro!$F$5:$F$148,$AB510),"")&lt;=IFERROR(INDEX(Parâmetros!$B$39:$B$48,MATCH($E510,Parâmetros!$A$39:$A$48,0)),99),IFERROR(INDEX(Cadastro!$F$5:$F$148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$148,$AB510),"")="",0,IF(IFERROR(INDEX(Cadastro!$F$5:$F$148,$AB510),"")&gt;IFERROR(INDEX(Parâmetros!$B$39:$B$48,MATCH($E510,Parâmetros!$A$39:$A$48,0)),99),IFERROR(INDEX(Cadastro!$F$5:$F$148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registro"),IF(AND($AB510&lt;&gt;$AB509,IFERROR(INDEX(Cadastro!$F$5:$F$148,$AB510),"")=""),"Indeterminado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IFERROR(MATCH($A510&amp;"|"&amp;TEXT(_xlfn.MAXIFS(Cadastro!$E$5:$E$148,Cadastro!$A$5:$A$148,$A510,Cadastro!$E$5:$E$148,"&lt;="&amp;$F510),"yyyymmdd"),Cadastro!$I$5:$I$148,0),"")</f>
        <v>23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9561</v>
      </c>
      <c r="B511" s="17" t="s">
        <v>172</v>
      </c>
      <c r="C511" s="17" t="str">
        <f>IFERROR(INDEX(Cadastro!$C$5:$C$148,$AB511),"NÃO INFORMADO")</f>
        <v>ENGMAN</v>
      </c>
      <c r="D511" s="17" t="str">
        <f>IFERROR(INDEX(Cadastro!$D$5:$D$148,$AB511),"")</f>
        <v>6x1</v>
      </c>
      <c r="E511" s="17" t="str">
        <f>IFERROR(INDEX(Cadastro!$G$5:$G$148,$AB511),"")</f>
        <v>6x1</v>
      </c>
      <c r="F511" s="29">
        <v>46269</v>
      </c>
      <c r="G511" s="32" t="str">
        <f t="shared" si="84"/>
        <v>sex</v>
      </c>
      <c r="H511" s="31">
        <f>IF($L511=0,"",_xlfn.MINIFS(Dados!$Q:$Q,Dados!$A:$A,$A511,Dados!$S:$S,$F511))</f>
        <v>444</v>
      </c>
      <c r="I511" s="31">
        <f>IF($H511="","",_xlfn.MAXIFS(Dados!$R:$R,Dados!$A:$A,$A511,Dados!$S:$S,$F511))</f>
        <v>991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7.8600000000000012</v>
      </c>
      <c r="M511" s="30">
        <f>IFERROR(INDEX(Parâmetros!$E$6:$E$11,MATCH($K511,Parâmetros!$A$6:$A$11,0)),"")</f>
        <v>8.8000000000000007</v>
      </c>
      <c r="N511" s="33">
        <f t="shared" si="85"/>
        <v>0.8931818181818183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86"/>
        <v>Sim</v>
      </c>
      <c r="R511" s="32" t="str">
        <f t="shared" si="87"/>
        <v>Sim</v>
      </c>
      <c r="S511" s="30">
        <f t="shared" si="88"/>
        <v>0</v>
      </c>
      <c r="T511" s="32" t="str">
        <f>IF($Q511&lt;&gt;"Sim","",IF($N511&gt;Parâmetros!$E$15,"Sim","Não"))</f>
        <v>Não</v>
      </c>
      <c r="U511" s="17" t="str">
        <f t="shared" si="89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'[Apontamento_Mes_Setembro Atualizado.xlsx]Base Diária'!$V$221folga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$148,$AB511),"")="",IF($L511&gt;0,1,0),IF(IFERROR(INDEX(Cadastro!$F$5:$F$148,$AB511),"")&lt;=IFERROR(INDEX(Parâmetros!$B$39:$B$48,MATCH($E511,Parâmetros!$A$39:$A$48,0)),99),IFERROR(INDEX(Cadastro!$F$5:$F$148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$148,$AB511),"")="",0,IF(IFERROR(INDEX(Cadastro!$F$5:$F$148,$AB511),"")&gt;IFERROR(INDEX(Parâmetros!$B$39:$B$48,MATCH($E511,Parâmetros!$A$39:$A$48,0)),99),IFERROR(INDEX(Cadastro!$F$5:$F$148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registro"),IF(AND($AB511&lt;&gt;$AB510,IFERROR(INDEX(Cadastro!$F$5:$F$148,$AB511),"")=""),"Indeterminado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IFERROR(MATCH($A511&amp;"|"&amp;TEXT(_xlfn.MAXIFS(Cadastro!$E$5:$E$148,Cadastro!$A$5:$A$148,$A511,Cadastro!$E$5:$E$148,"&lt;="&amp;$F511),"yyyymmdd"),Cadastro!$I$5:$I$148,0),"")</f>
        <v>23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9561</v>
      </c>
      <c r="B512" s="17" t="s">
        <v>172</v>
      </c>
      <c r="C512" s="17" t="str">
        <f>IFERROR(INDEX(Cadastro!$C$5:$C$148,$AB512),"NÃO INFORMADO")</f>
        <v>ENGMAN</v>
      </c>
      <c r="D512" s="17" t="str">
        <f>IFERROR(INDEX(Cadastro!$D$5:$D$148,$AB512),"")</f>
        <v>6x1</v>
      </c>
      <c r="E512" s="17" t="str">
        <f>IFERROR(INDEX(Cadastro!$G$5:$G$148,$AB512),"")</f>
        <v>6x1</v>
      </c>
      <c r="F512" s="29">
        <v>46270</v>
      </c>
      <c r="G512" s="32" t="str">
        <f t="shared" si="84"/>
        <v>sáb</v>
      </c>
      <c r="H512" s="31">
        <f>IF($L512=0,"",_xlfn.MINIFS(Dados!$Q:$Q,Dados!$A:$A,$A512,Dados!$S:$S,$F512))</f>
        <v>450</v>
      </c>
      <c r="I512" s="31">
        <f>IF($H512="","",_xlfn.MAXIFS(Dados!$R:$R,Dados!$A:$A,$A512,Dados!$S:$S,$F512))</f>
        <v>896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5.7900000000000009</v>
      </c>
      <c r="M512" s="30">
        <f>IFERROR(INDEX(Parâmetros!$E$6:$E$11,MATCH($K512,Parâmetros!$A$6:$A$11,0)),"")</f>
        <v>7.33</v>
      </c>
      <c r="N512" s="33">
        <f t="shared" si="85"/>
        <v>0.78990450204638485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86"/>
        <v>Sim</v>
      </c>
      <c r="R512" s="32" t="str">
        <f t="shared" si="87"/>
        <v>Não</v>
      </c>
      <c r="S512" s="30">
        <f t="shared" si="88"/>
        <v>7.3999999999999844E-2</v>
      </c>
      <c r="T512" s="32" t="str">
        <f>IF($Q512&lt;&gt;"Sim","",IF($N512&gt;Parâmetros!$E$15,"Sim","Não"))</f>
        <v>Não</v>
      </c>
      <c r="U512" s="17" t="str">
        <f t="shared" si="89"/>
        <v>Abaixo da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'[Apontamento_Mes_Setembro Atualizado.xlsx]Base Diária'!$V$221folga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$148,$AB512),"")="",IF($L512&gt;0,1,0),IF(IFERROR(INDEX(Cadastro!$F$5:$F$148,$AB512),"")&lt;=IFERROR(INDEX(Parâmetros!$B$39:$B$48,MATCH($E512,Parâmetros!$A$39:$A$48,0)),99),IFERROR(INDEX(Cadastro!$F$5:$F$148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$148,$AB512),"")="",0,IF(IFERROR(INDEX(Cadastro!$F$5:$F$148,$AB512),"")&gt;IFERROR(INDEX(Parâmetros!$B$39:$B$48,MATCH($E512,Parâmetros!$A$39:$A$48,0)),99),IFERROR(INDEX(Cadastro!$F$5:$F$148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registro"),IF(AND($AB512&lt;&gt;$AB511,IFERROR(INDEX(Cadastro!$F$5:$F$148,$AB512),"")=""),"Indeterminado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IFERROR(MATCH($A512&amp;"|"&amp;TEXT(_xlfn.MAXIFS(Cadastro!$E$5:$E$148,Cadastro!$A$5:$A$148,$A512,Cadastro!$E$5:$E$148,"&lt;="&amp;$F512),"yyyymmdd"),Cadastro!$I$5:$I$148,0),"")</f>
        <v>23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9561</v>
      </c>
      <c r="B513" s="17" t="s">
        <v>172</v>
      </c>
      <c r="C513" s="17" t="str">
        <f>IFERROR(INDEX(Cadastro!$C$5:$C$148,$AB513),"NÃO INFORMADO")</f>
        <v>ENGMAN</v>
      </c>
      <c r="D513" s="17" t="str">
        <f>IFERROR(INDEX(Cadastro!$D$5:$D$148,$AB513),"")</f>
        <v>6x1</v>
      </c>
      <c r="E513" s="17" t="str">
        <f>IFERROR(INDEX(Cadastro!$G$5:$G$148,$AB513),"")</f>
        <v>6x1</v>
      </c>
      <c r="F513" s="29">
        <v>46271</v>
      </c>
      <c r="G513" s="32" t="str">
        <f t="shared" si="84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85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86"/>
        <v/>
      </c>
      <c r="R513" s="32" t="str">
        <f t="shared" si="87"/>
        <v/>
      </c>
      <c r="S513" s="30" t="str">
        <f t="shared" si="88"/>
        <v/>
      </c>
      <c r="T513" s="32" t="str">
        <f>IF($Q513&lt;&gt;"Sim","",IF($N513&gt;Parâmetros!$E$15,"Sim","Não"))</f>
        <v/>
      </c>
      <c r="U513" s="17" t="str">
        <f t="shared" si="89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'[Apontamento_Mes_Setembro Atualizado.xlsx]Base Diária'!$V$221folga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$148,$AB513),"")="",IF($L513&gt;0,1,0),IF(IFERROR(INDEX(Cadastro!$F$5:$F$148,$AB513),"")&lt;=IFERROR(INDEX(Parâmetros!$B$39:$B$48,MATCH($E513,Parâmetros!$A$39:$A$48,0)),99),IFERROR(INDEX(Cadastro!$F$5:$F$148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$148,$AB513),"")="",0,IF(IFERROR(INDEX(Cadastro!$F$5:$F$148,$AB513),"")&gt;IFERROR(INDEX(Parâmetros!$B$39:$B$48,MATCH($E513,Parâmetros!$A$39:$A$48,0)),99),IFERROR(INDEX(Cadastro!$F$5:$F$148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registro"),IF(AND($AB513&lt;&gt;$AB512,IFERROR(INDEX(Cadastro!$F$5:$F$148,$AB513),"")=""),"Indeterminado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IFERROR(MATCH($A513&amp;"|"&amp;TEXT(_xlfn.MAXIFS(Cadastro!$E$5:$E$148,Cadastro!$A$5:$A$148,$A513,Cadastro!$E$5:$E$148,"&lt;="&amp;$F513),"yyyymmdd"),Cadastro!$I$5:$I$148,0),"")</f>
        <v>23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9561</v>
      </c>
      <c r="B514" s="17" t="s">
        <v>172</v>
      </c>
      <c r="C514" s="17" t="str">
        <f>IFERROR(INDEX(Cadastro!$C$5:$C$148,$AB514),"NÃO INFORMADO")</f>
        <v>ENGMAN</v>
      </c>
      <c r="D514" s="17" t="str">
        <f>IFERROR(INDEX(Cadastro!$D$5:$D$148,$AB514),"")</f>
        <v>A</v>
      </c>
      <c r="E514" s="17" t="str">
        <f>IFERROR(INDEX(Cadastro!$G$5:$G$148,$AB514),"")</f>
        <v>A</v>
      </c>
      <c r="F514" s="29">
        <v>46272</v>
      </c>
      <c r="G514" s="32" t="str">
        <f t="shared" si="84"/>
        <v>seg</v>
      </c>
      <c r="H514" s="31">
        <f>IF($L514=0,"",_xlfn.MINIFS(Dados!$Q:$Q,Dados!$A:$A,$A514,Dados!$S:$S,$F514))</f>
        <v>446</v>
      </c>
      <c r="I514" s="31">
        <f>IF($H514="","",_xlfn.MAXIFS(Dados!$R:$R,Dados!$A:$A,$A514,Dados!$S:$S,$F514))</f>
        <v>900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A</v>
      </c>
      <c r="L514" s="30">
        <f>SUMIFS(Dados!$E:$E,Dados!$A:$A,$A514,Dados!$S:$S,$F514)</f>
        <v>6.16</v>
      </c>
      <c r="M514" s="30">
        <f>IFERROR(INDEX(Parâmetros!$E$6:$E$11,MATCH($K514,Parâmetros!$A$6:$A$11,0)),"")</f>
        <v>7.58</v>
      </c>
      <c r="N514" s="33">
        <f t="shared" si="85"/>
        <v>0.81266490765171506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86"/>
        <v>Sim</v>
      </c>
      <c r="R514" s="32" t="str">
        <f t="shared" si="87"/>
        <v>Sim</v>
      </c>
      <c r="S514" s="30">
        <f t="shared" si="88"/>
        <v>0</v>
      </c>
      <c r="T514" s="32" t="str">
        <f>IF($Q514&lt;&gt;"Sim","",IF($N514&gt;Parâmetros!$E$15,"Sim","Não"))</f>
        <v>Não</v>
      </c>
      <c r="U514" s="17" t="str">
        <f t="shared" si="89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'[Apontamento_Mes_Setembro Atualizado.xlsx]Base Diária'!$V$221folga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Evidência confirma cadastro</v>
      </c>
      <c r="W514" s="34">
        <f>IF(OR(OR($D514="6x1",$D514="FF 6x1"),$D514="5x2"),"",IF($AB514&lt;&gt;$AB513,IF(IFERROR(INDEX(Cadastro!$F$5:$F$148,$AB514),"")="",IF($L514&gt;0,1,0),IF(IFERROR(INDEX(Cadastro!$F$5:$F$148,$AB514),"")&lt;=IFERROR(INDEX(Parâmetros!$B$39:$B$48,MATCH($E514,Parâmetros!$A$39:$A$48,0)),99),IFERROR(INDEX(Cadastro!$F$5:$F$148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>1</v>
      </c>
      <c r="X514" s="34">
        <f>IF(OR(OR($D514="6x1",$D514="FF 6x1"),$D514="5x2"),"",IF($AB514&lt;&gt;$AB513,IF(IFERROR(INDEX(Cadastro!$F$5:$F$148,$AB514),"")="",0,IF(IFERROR(INDEX(Cadastro!$F$5:$F$148,$AB514),"")&gt;IFERROR(INDEX(Parâmetros!$B$39:$B$48,MATCH($E514,Parâmetros!$A$39:$A$48,0)),99),IFERROR(INDEX(Cadastro!$F$5:$F$148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>0</v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registro"),IF(AND($AB514&lt;&gt;$AB513,IFERROR(INDEX(Cadastro!$F$5:$F$148,$AB514),"")=""),"Indeterminado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IFERROR(MATCH($A514&amp;"|"&amp;TEXT(_xlfn.MAXIFS(Cadastro!$E$5:$E$148,Cadastro!$A$5:$A$148,$A514,Cadastro!$E$5:$E$148,"&lt;="&amp;$F514),"yyyymmdd"),Cadastro!$I$5:$I$148,0),"")</f>
        <v>96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9561</v>
      </c>
      <c r="B515" s="17" t="s">
        <v>172</v>
      </c>
      <c r="C515" s="17" t="str">
        <f>IFERROR(INDEX(Cadastro!$C$5:$C$148,$AB515),"NÃO INFORMADO")</f>
        <v>ENGMAN</v>
      </c>
      <c r="D515" s="17" t="str">
        <f>IFERROR(INDEX(Cadastro!$D$5:$D$148,$AB515),"")</f>
        <v>6x1</v>
      </c>
      <c r="E515" s="17" t="str">
        <f>IFERROR(INDEX(Cadastro!$G$5:$G$148,$AB515),"")</f>
        <v>6x1</v>
      </c>
      <c r="F515" s="29">
        <v>46273</v>
      </c>
      <c r="G515" s="32" t="str">
        <f t="shared" si="84"/>
        <v>ter</v>
      </c>
      <c r="H515" s="31">
        <f>IF($L515=0,"",_xlfn.MINIFS(Dados!$Q:$Q,Dados!$A:$A,$A515,Dados!$S:$S,$F515))</f>
        <v>453</v>
      </c>
      <c r="I515" s="31">
        <f>IF($H515="","",_xlfn.MAXIFS(Dados!$R:$R,Dados!$A:$A,$A515,Dados!$S:$S,$F515))</f>
        <v>983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7.0399999999999991</v>
      </c>
      <c r="M515" s="30">
        <f>IFERROR(INDEX(Parâmetros!$E$6:$E$11,MATCH($K515,Parâmetros!$A$6:$A$11,0)),"")</f>
        <v>8.8000000000000007</v>
      </c>
      <c r="N515" s="33">
        <f t="shared" si="85"/>
        <v>0.79999999999999982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86"/>
        <v>Sim</v>
      </c>
      <c r="R515" s="32" t="str">
        <f t="shared" si="87"/>
        <v>Sim</v>
      </c>
      <c r="S515" s="30">
        <f t="shared" si="88"/>
        <v>1.7763568394002505E-15</v>
      </c>
      <c r="T515" s="32" t="str">
        <f>IF($Q515&lt;&gt;"Sim","",IF($N515&gt;Parâmetros!$E$15,"Sim","Não"))</f>
        <v>Não</v>
      </c>
      <c r="U515" s="17" t="str">
        <f t="shared" si="89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'[Apontamento_Mes_Setembro Atualizado.xlsx]Base Diária'!$V$221folga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$148,$AB515),"")="",IF($L515&gt;0,1,0),IF(IFERROR(INDEX(Cadastro!$F$5:$F$148,$AB515),"")&lt;=IFERROR(INDEX(Parâmetros!$B$39:$B$48,MATCH($E515,Parâmetros!$A$39:$A$48,0)),99),IFERROR(INDEX(Cadastro!$F$5:$F$148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$148,$AB515),"")="",0,IF(IFERROR(INDEX(Cadastro!$F$5:$F$148,$AB515),"")&gt;IFERROR(INDEX(Parâmetros!$B$39:$B$48,MATCH($E515,Parâmetros!$A$39:$A$48,0)),99),IFERROR(INDEX(Cadastro!$F$5:$F$148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registro"),IF(AND($AB515&lt;&gt;$AB514,IFERROR(INDEX(Cadastro!$F$5:$F$148,$AB515),"")=""),"Indeterminado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IFERROR(MATCH($A515&amp;"|"&amp;TEXT(_xlfn.MAXIFS(Cadastro!$E$5:$E$148,Cadastro!$A$5:$A$148,$A515,Cadastro!$E$5:$E$148,"&lt;="&amp;$F515),"yyyymmdd"),Cadastro!$I$5:$I$148,0),"")</f>
        <v>97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9561</v>
      </c>
      <c r="B516" s="17" t="s">
        <v>172</v>
      </c>
      <c r="C516" s="17" t="str">
        <f>IFERROR(INDEX(Cadastro!$C$5:$C$148,$AB516),"NÃO INFORMADO")</f>
        <v>ENGMAN</v>
      </c>
      <c r="D516" s="17" t="str">
        <f>IFERROR(INDEX(Cadastro!$D$5:$D$148,$AB516),"")</f>
        <v>6x1</v>
      </c>
      <c r="E516" s="17" t="str">
        <f>IFERROR(INDEX(Cadastro!$G$5:$G$148,$AB516),"")</f>
        <v>6x1</v>
      </c>
      <c r="F516" s="29">
        <v>46274</v>
      </c>
      <c r="G516" s="32" t="str">
        <f t="shared" si="84"/>
        <v>qua</v>
      </c>
      <c r="H516" s="31">
        <f>IF($L516=0,"",_xlfn.MINIFS(Dados!$Q:$Q,Dados!$A:$A,$A516,Dados!$S:$S,$F516))</f>
        <v>444</v>
      </c>
      <c r="I516" s="31">
        <f>IF($H516="","",_xlfn.MAXIFS(Dados!$R:$R,Dados!$A:$A,$A516,Dados!$S:$S,$F516))</f>
        <v>982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7.71</v>
      </c>
      <c r="M516" s="30">
        <f>IFERROR(INDEX(Parâmetros!$E$6:$E$11,MATCH($K516,Parâmetros!$A$6:$A$11,0)),"")</f>
        <v>8.8000000000000007</v>
      </c>
      <c r="N516" s="33">
        <f t="shared" si="85"/>
        <v>0.8761363636363636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86"/>
        <v>Sim</v>
      </c>
      <c r="R516" s="32" t="str">
        <f t="shared" si="87"/>
        <v>Sim</v>
      </c>
      <c r="S516" s="30">
        <f t="shared" si="88"/>
        <v>0</v>
      </c>
      <c r="T516" s="32" t="str">
        <f>IF($Q516&lt;&gt;"Sim","",IF($N516&gt;Parâmetros!$E$15,"Sim","Não"))</f>
        <v>Não</v>
      </c>
      <c r="U516" s="17" t="str">
        <f t="shared" si="89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'[Apontamento_Mes_Setembro Atualizado.xlsx]Base Diária'!$V$221folga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$148,$AB516),"")="",IF($L516&gt;0,1,0),IF(IFERROR(INDEX(Cadastro!$F$5:$F$148,$AB516),"")&lt;=IFERROR(INDEX(Parâmetros!$B$39:$B$48,MATCH($E516,Parâmetros!$A$39:$A$48,0)),99),IFERROR(INDEX(Cadastro!$F$5:$F$148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$148,$AB516),"")="",0,IF(IFERROR(INDEX(Cadastro!$F$5:$F$148,$AB516),"")&gt;IFERROR(INDEX(Parâmetros!$B$39:$B$48,MATCH($E516,Parâmetros!$A$39:$A$48,0)),99),IFERROR(INDEX(Cadastro!$F$5:$F$148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registro"),IF(AND($AB516&lt;&gt;$AB515,IFERROR(INDEX(Cadastro!$F$5:$F$148,$AB516),"")=""),"Indeterminado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IFERROR(MATCH($A516&amp;"|"&amp;TEXT(_xlfn.MAXIFS(Cadastro!$E$5:$E$148,Cadastro!$A$5:$A$148,$A516,Cadastro!$E$5:$E$148,"&lt;="&amp;$F516),"yyyymmdd"),Cadastro!$I$5:$I$148,0),"")</f>
        <v>97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9561</v>
      </c>
      <c r="B517" s="17" t="s">
        <v>172</v>
      </c>
      <c r="C517" s="17" t="str">
        <f>IFERROR(INDEX(Cadastro!$C$5:$C$148,$AB517),"NÃO INFORMADO")</f>
        <v>ENGMAN</v>
      </c>
      <c r="D517" s="17" t="str">
        <f>IFERROR(INDEX(Cadastro!$D$5:$D$148,$AB517),"")</f>
        <v>6x1</v>
      </c>
      <c r="E517" s="17" t="str">
        <f>IFERROR(INDEX(Cadastro!$G$5:$G$148,$AB517),"")</f>
        <v>6x1</v>
      </c>
      <c r="F517" s="29">
        <v>46275</v>
      </c>
      <c r="G517" s="32" t="str">
        <f t="shared" si="84"/>
        <v>qui</v>
      </c>
      <c r="H517" s="31">
        <f>IF($L517=0,"",_xlfn.MINIFS(Dados!$Q:$Q,Dados!$A:$A,$A517,Dados!$S:$S,$F517))</f>
        <v>444</v>
      </c>
      <c r="I517" s="31">
        <f>IF($H517="","",_xlfn.MAXIFS(Dados!$R:$R,Dados!$A:$A,$A517,Dados!$S:$S,$F517))</f>
        <v>992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7.91</v>
      </c>
      <c r="M517" s="30">
        <f>IFERROR(INDEX(Parâmetros!$E$6:$E$11,MATCH($K517,Parâmetros!$A$6:$A$11,0)),"")</f>
        <v>8.8000000000000007</v>
      </c>
      <c r="N517" s="33">
        <f t="shared" si="85"/>
        <v>0.89886363636363631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86"/>
        <v>Sim</v>
      </c>
      <c r="R517" s="32" t="str">
        <f t="shared" si="87"/>
        <v>Sim</v>
      </c>
      <c r="S517" s="30">
        <f t="shared" si="88"/>
        <v>0</v>
      </c>
      <c r="T517" s="32" t="str">
        <f>IF($Q517&lt;&gt;"Sim","",IF($N517&gt;Parâmetros!$E$15,"Sim","Não"))</f>
        <v>Não</v>
      </c>
      <c r="U517" s="17" t="str">
        <f t="shared" si="89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'[Apontamento_Mes_Setembro Atualizado.xlsx]Base Diária'!$V$221folga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$148,$AB517),"")="",IF($L517&gt;0,1,0),IF(IFERROR(INDEX(Cadastro!$F$5:$F$148,$AB517),"")&lt;=IFERROR(INDEX(Parâmetros!$B$39:$B$48,MATCH($E517,Parâmetros!$A$39:$A$48,0)),99),IFERROR(INDEX(Cadastro!$F$5:$F$148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$148,$AB517),"")="",0,IF(IFERROR(INDEX(Cadastro!$F$5:$F$148,$AB517),"")&gt;IFERROR(INDEX(Parâmetros!$B$39:$B$48,MATCH($E517,Parâmetros!$A$39:$A$48,0)),99),IFERROR(INDEX(Cadastro!$F$5:$F$148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registro"),IF(AND($AB517&lt;&gt;$AB516,IFERROR(INDEX(Cadastro!$F$5:$F$148,$AB517),"")=""),"Indeterminado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IFERROR(MATCH($A517&amp;"|"&amp;TEXT(_xlfn.MAXIFS(Cadastro!$E$5:$E$148,Cadastro!$A$5:$A$148,$A517,Cadastro!$E$5:$E$148,"&lt;="&amp;$F517),"yyyymmdd"),Cadastro!$I$5:$I$148,0),"")</f>
        <v>97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9561</v>
      </c>
      <c r="B518" s="17" t="s">
        <v>172</v>
      </c>
      <c r="C518" s="17" t="str">
        <f>IFERROR(INDEX(Cadastro!$C$5:$C$148,$AB518),"NÃO INFORMADO")</f>
        <v>ENGMAN</v>
      </c>
      <c r="D518" s="17" t="str">
        <f>IFERROR(INDEX(Cadastro!$D$5:$D$148,$AB518),"")</f>
        <v>6x1</v>
      </c>
      <c r="E518" s="17" t="str">
        <f>IFERROR(INDEX(Cadastro!$G$5:$G$148,$AB518),"")</f>
        <v>6x1</v>
      </c>
      <c r="F518" s="29">
        <v>46276</v>
      </c>
      <c r="G518" s="32" t="str">
        <f t="shared" si="84"/>
        <v>sex</v>
      </c>
      <c r="H518" s="31">
        <f>IF($L518=0,"",_xlfn.MINIFS(Dados!$Q:$Q,Dados!$A:$A,$A518,Dados!$S:$S,$F518))</f>
        <v>429</v>
      </c>
      <c r="I518" s="31">
        <f>IF($H518="","",_xlfn.MAXIFS(Dados!$R:$R,Dados!$A:$A,$A518,Dados!$S:$S,$F518))</f>
        <v>970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7.06</v>
      </c>
      <c r="M518" s="30">
        <f>IFERROR(INDEX(Parâmetros!$E$6:$E$11,MATCH($K518,Parâmetros!$A$6:$A$11,0)),"")</f>
        <v>8.8000000000000007</v>
      </c>
      <c r="N518" s="33">
        <f t="shared" si="85"/>
        <v>0.80227272727272714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86"/>
        <v>Sim</v>
      </c>
      <c r="R518" s="32" t="str">
        <f t="shared" si="87"/>
        <v>Sim</v>
      </c>
      <c r="S518" s="30">
        <f t="shared" si="88"/>
        <v>0</v>
      </c>
      <c r="T518" s="32" t="str">
        <f>IF($Q518&lt;&gt;"Sim","",IF($N518&gt;Parâmetros!$E$15,"Sim","Não"))</f>
        <v>Não</v>
      </c>
      <c r="U518" s="17" t="str">
        <f t="shared" si="89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'[Apontamento_Mes_Setembro Atualizado.xlsx]Base Diária'!$V$221folga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$148,$AB518),"")="",IF($L518&gt;0,1,0),IF(IFERROR(INDEX(Cadastro!$F$5:$F$148,$AB518),"")&lt;=IFERROR(INDEX(Parâmetros!$B$39:$B$48,MATCH($E518,Parâmetros!$A$39:$A$48,0)),99),IFERROR(INDEX(Cadastro!$F$5:$F$148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$148,$AB518),"")="",0,IF(IFERROR(INDEX(Cadastro!$F$5:$F$148,$AB518),"")&gt;IFERROR(INDEX(Parâmetros!$B$39:$B$48,MATCH($E518,Parâmetros!$A$39:$A$48,0)),99),IFERROR(INDEX(Cadastro!$F$5:$F$148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registro"),IF(AND($AB518&lt;&gt;$AB517,IFERROR(INDEX(Cadastro!$F$5:$F$148,$AB518),"")=""),"Indeterminado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IFERROR(MATCH($A518&amp;"|"&amp;TEXT(_xlfn.MAXIFS(Cadastro!$E$5:$E$148,Cadastro!$A$5:$A$148,$A518,Cadastro!$E$5:$E$148,"&lt;="&amp;$F518),"yyyymmdd"),Cadastro!$I$5:$I$148,0),"")</f>
        <v>97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9561</v>
      </c>
      <c r="B519" s="17" t="s">
        <v>172</v>
      </c>
      <c r="C519" s="17" t="str">
        <f>IFERROR(INDEX(Cadastro!$C$5:$C$148,$AB519),"NÃO INFORMADO")</f>
        <v>ENGMAN</v>
      </c>
      <c r="D519" s="17" t="str">
        <f>IFERROR(INDEX(Cadastro!$D$5:$D$148,$AB519),"")</f>
        <v>6x1</v>
      </c>
      <c r="E519" s="17" t="str">
        <f>IFERROR(INDEX(Cadastro!$G$5:$G$148,$AB519),"")</f>
        <v>6x1</v>
      </c>
      <c r="F519" s="29">
        <v>46277</v>
      </c>
      <c r="G519" s="32" t="str">
        <f t="shared" si="84"/>
        <v>sáb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85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86"/>
        <v/>
      </c>
      <c r="R519" s="32" t="str">
        <f t="shared" si="87"/>
        <v/>
      </c>
      <c r="S519" s="30" t="str">
        <f t="shared" si="88"/>
        <v/>
      </c>
      <c r="T519" s="32" t="str">
        <f>IF($Q519&lt;&gt;"Sim","",IF($N519&gt;Parâmetros!$E$15,"Sim","Não"))</f>
        <v/>
      </c>
      <c r="U519" s="17" t="str">
        <f t="shared" si="89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'[Apontamento_Mes_Setembro Atualizado.xlsx]Base Diária'!$V$221folga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de fim de semana · sem apontamento no sábado nem no domingo</v>
      </c>
      <c r="W519" s="34" t="str">
        <f>IF(OR(OR($D519="6x1",$D519="FF 6x1"),$D519="5x2"),"",IF($AB519&lt;&gt;$AB518,IF(IFERROR(INDEX(Cadastro!$F$5:$F$148,$AB519),"")="",IF($L519&gt;0,1,0),IF(IFERROR(INDEX(Cadastro!$F$5:$F$148,$AB519),"")&lt;=IFERROR(INDEX(Parâmetros!$B$39:$B$48,MATCH($E519,Parâmetros!$A$39:$A$48,0)),99),IFERROR(INDEX(Cadastro!$F$5:$F$148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$148,$AB519),"")="",0,IF(IFERROR(INDEX(Cadastro!$F$5:$F$148,$AB519),"")&gt;IFERROR(INDEX(Parâmetros!$B$39:$B$48,MATCH($E519,Parâmetros!$A$39:$A$48,0)),99),IFERROR(INDEX(Cadastro!$F$5:$F$148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registro"),IF(AND($AB519&lt;&gt;$AB518,IFERROR(INDEX(Cadastro!$F$5:$F$148,$AB519),"")=""),"Indeterminado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IFERROR(MATCH($A519&amp;"|"&amp;TEXT(_xlfn.MAXIFS(Cadastro!$E$5:$E$148,Cadastro!$A$5:$A$148,$A519,Cadastro!$E$5:$E$148,"&lt;="&amp;$F519),"yyyymmdd"),Cadastro!$I$5:$I$148,0),"")</f>
        <v>97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9561</v>
      </c>
      <c r="B520" s="17" t="s">
        <v>172</v>
      </c>
      <c r="C520" s="17" t="str">
        <f>IFERROR(INDEX(Cadastro!$C$5:$C$148,$AB520),"NÃO INFORMADO")</f>
        <v>ENGMAN</v>
      </c>
      <c r="D520" s="17" t="str">
        <f>IFERROR(INDEX(Cadastro!$D$5:$D$148,$AB520),"")</f>
        <v>6x1</v>
      </c>
      <c r="E520" s="17" t="str">
        <f>IFERROR(INDEX(Cadastro!$G$5:$G$148,$AB520),"")</f>
        <v>6x1</v>
      </c>
      <c r="F520" s="29">
        <v>46278</v>
      </c>
      <c r="G520" s="32" t="str">
        <f t="shared" si="84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85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86"/>
        <v/>
      </c>
      <c r="R520" s="32" t="str">
        <f t="shared" si="87"/>
        <v/>
      </c>
      <c r="S520" s="30" t="str">
        <f t="shared" si="88"/>
        <v/>
      </c>
      <c r="T520" s="32" t="str">
        <f>IF($Q520&lt;&gt;"Sim","",IF($N520&gt;Parâmetros!$E$15,"Sim","Não"))</f>
        <v/>
      </c>
      <c r="U520" s="17" t="str">
        <f t="shared" si="89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'[Apontamento_Mes_Setembro Atualizado.xlsx]Base Diária'!$V$221folga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sem apontamento no sábado nem no domingo</v>
      </c>
      <c r="W520" s="34" t="str">
        <f>IF(OR(OR($D520="6x1",$D520="FF 6x1"),$D520="5x2"),"",IF($AB520&lt;&gt;$AB519,IF(IFERROR(INDEX(Cadastro!$F$5:$F$148,$AB520),"")="",IF($L520&gt;0,1,0),IF(IFERROR(INDEX(Cadastro!$F$5:$F$148,$AB520),"")&lt;=IFERROR(INDEX(Parâmetros!$B$39:$B$48,MATCH($E520,Parâmetros!$A$39:$A$48,0)),99),IFERROR(INDEX(Cadastro!$F$5:$F$148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$148,$AB520),"")="",0,IF(IFERROR(INDEX(Cadastro!$F$5:$F$148,$AB520),"")&gt;IFERROR(INDEX(Parâmetros!$B$39:$B$48,MATCH($E520,Parâmetros!$A$39:$A$48,0)),99),IFERROR(INDEX(Cadastro!$F$5:$F$148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registro"),IF(AND($AB520&lt;&gt;$AB519,IFERROR(INDEX(Cadastro!$F$5:$F$148,$AB520),"")=""),"Indeterminado (início da série)",IF($X520&gt;0,"Folga","Falta de registro"))))))))</f>
        <v>Folga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IFERROR(MATCH($A520&amp;"|"&amp;TEXT(_xlfn.MAXIFS(Cadastro!$E$5:$E$148,Cadastro!$A$5:$A$148,$A520,Cadastro!$E$5:$E$148,"&lt;="&amp;$F520),"yyyymmdd"),Cadastro!$I$5:$I$148,0),"")</f>
        <v>97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9561</v>
      </c>
      <c r="B521" s="17" t="s">
        <v>172</v>
      </c>
      <c r="C521" s="17" t="str">
        <f>IFERROR(INDEX(Cadastro!$C$5:$C$148,$AB521),"NÃO INFORMADO")</f>
        <v>ENGMAN</v>
      </c>
      <c r="D521" s="17" t="str">
        <f>IFERROR(INDEX(Cadastro!$D$5:$D$148,$AB521),"")</f>
        <v>6x1</v>
      </c>
      <c r="E521" s="17" t="str">
        <f>IFERROR(INDEX(Cadastro!$G$5:$G$148,$AB521),"")</f>
        <v>6x1</v>
      </c>
      <c r="F521" s="29">
        <v>46279</v>
      </c>
      <c r="G521" s="32" t="str">
        <f t="shared" si="84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85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86"/>
        <v/>
      </c>
      <c r="R521" s="32" t="str">
        <f t="shared" si="87"/>
        <v/>
      </c>
      <c r="S521" s="30" t="str">
        <f t="shared" si="88"/>
        <v/>
      </c>
      <c r="T521" s="32" t="str">
        <f>IF($Q521&lt;&gt;"Sim","",IF($N521&gt;Parâmetros!$E$15,"Sim","Não"))</f>
        <v/>
      </c>
      <c r="U521" s="17" t="str">
        <f t="shared" si="89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'[Apontamento_Mes_Setembro Atualizado.xlsx]Base Diária'!$V$221folga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$148,$AB521),"")="",IF($L521&gt;0,1,0),IF(IFERROR(INDEX(Cadastro!$F$5:$F$148,$AB521),"")&lt;=IFERROR(INDEX(Parâmetros!$B$39:$B$48,MATCH($E521,Parâmetros!$A$39:$A$48,0)),99),IFERROR(INDEX(Cadastro!$F$5:$F$148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$148,$AB521),"")="",0,IF(IFERROR(INDEX(Cadastro!$F$5:$F$148,$AB521),"")&gt;IFERROR(INDEX(Parâmetros!$B$39:$B$48,MATCH($E521,Parâmetros!$A$39:$A$48,0)),99),IFERROR(INDEX(Cadastro!$F$5:$F$148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registro"),IF(AND($AB521&lt;&gt;$AB520,IFERROR(INDEX(Cadastro!$F$5:$F$148,$AB521),"")=""),"Indeterminado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IFERROR(MATCH($A521&amp;"|"&amp;TEXT(_xlfn.MAXIFS(Cadastro!$E$5:$E$148,Cadastro!$A$5:$A$148,$A521,Cadastro!$E$5:$E$148,"&lt;="&amp;$F521),"yyyymmdd"),Cadastro!$I$5:$I$148,0),"")</f>
        <v>97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9561</v>
      </c>
      <c r="B522" s="17" t="s">
        <v>172</v>
      </c>
      <c r="C522" s="17" t="str">
        <f>IFERROR(INDEX(Cadastro!$C$5:$C$148,$AB522),"NÃO INFORMADO")</f>
        <v>ENGMAN</v>
      </c>
      <c r="D522" s="17" t="str">
        <f>IFERROR(INDEX(Cadastro!$D$5:$D$148,$AB522),"")</f>
        <v>6x1</v>
      </c>
      <c r="E522" s="17" t="str">
        <f>IFERROR(INDEX(Cadastro!$G$5:$G$148,$AB522),"")</f>
        <v>6x1</v>
      </c>
      <c r="F522" s="29">
        <v>46280</v>
      </c>
      <c r="G522" s="32" t="str">
        <f t="shared" si="84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85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86"/>
        <v/>
      </c>
      <c r="R522" s="32" t="str">
        <f t="shared" si="87"/>
        <v/>
      </c>
      <c r="S522" s="30" t="str">
        <f t="shared" si="88"/>
        <v/>
      </c>
      <c r="T522" s="32" t="str">
        <f>IF($Q522&lt;&gt;"Sim","",IF($N522&gt;Parâmetros!$E$15,"Sim","Não"))</f>
        <v/>
      </c>
      <c r="U522" s="17" t="str">
        <f t="shared" si="89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'[Apontamento_Mes_Setembro Atualizado.xlsx]Base Diária'!$V$221folga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$148,$AB522),"")="",IF($L522&gt;0,1,0),IF(IFERROR(INDEX(Cadastro!$F$5:$F$148,$AB522),"")&lt;=IFERROR(INDEX(Parâmetros!$B$39:$B$48,MATCH($E522,Parâmetros!$A$39:$A$48,0)),99),IFERROR(INDEX(Cadastro!$F$5:$F$148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$148,$AB522),"")="",0,IF(IFERROR(INDEX(Cadastro!$F$5:$F$148,$AB522),"")&gt;IFERROR(INDEX(Parâmetros!$B$39:$B$48,MATCH($E522,Parâmetros!$A$39:$A$48,0)),99),IFERROR(INDEX(Cadastro!$F$5:$F$148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registro"),IF(AND($AB522&lt;&gt;$AB521,IFERROR(INDEX(Cadastro!$F$5:$F$148,$AB522),"")=""),"Indeterminado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IFERROR(MATCH($A522&amp;"|"&amp;TEXT(_xlfn.MAXIFS(Cadastro!$E$5:$E$148,Cadastro!$A$5:$A$148,$A522,Cadastro!$E$5:$E$148,"&lt;="&amp;$F522),"yyyymmdd"),Cadastro!$I$5:$I$148,0),"")</f>
        <v>97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9561</v>
      </c>
      <c r="B523" s="17" t="s">
        <v>172</v>
      </c>
      <c r="C523" s="17" t="str">
        <f>IFERROR(INDEX(Cadastro!$C$5:$C$148,$AB523),"NÃO INFORMADO")</f>
        <v>ENGMAN</v>
      </c>
      <c r="D523" s="17" t="str">
        <f>IFERROR(INDEX(Cadastro!$D$5:$D$148,$AB523),"")</f>
        <v>6x1</v>
      </c>
      <c r="E523" s="17" t="str">
        <f>IFERROR(INDEX(Cadastro!$G$5:$G$148,$AB523),"")</f>
        <v>6x1</v>
      </c>
      <c r="F523" s="29">
        <v>46281</v>
      </c>
      <c r="G523" s="32" t="str">
        <f t="shared" si="84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85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86"/>
        <v/>
      </c>
      <c r="R523" s="32" t="str">
        <f t="shared" si="87"/>
        <v/>
      </c>
      <c r="S523" s="30" t="str">
        <f t="shared" si="88"/>
        <v/>
      </c>
      <c r="T523" s="32" t="str">
        <f>IF($Q523&lt;&gt;"Sim","",IF($N523&gt;Parâmetros!$E$15,"Sim","Não"))</f>
        <v/>
      </c>
      <c r="U523" s="17" t="str">
        <f t="shared" si="89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'[Apontamento_Mes_Setembro Atualizado.xlsx]Base Diária'!$V$221folga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$148,$AB523),"")="",IF($L523&gt;0,1,0),IF(IFERROR(INDEX(Cadastro!$F$5:$F$148,$AB523),"")&lt;=IFERROR(INDEX(Parâmetros!$B$39:$B$48,MATCH($E523,Parâmetros!$A$39:$A$48,0)),99),IFERROR(INDEX(Cadastro!$F$5:$F$148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$148,$AB523),"")="",0,IF(IFERROR(INDEX(Cadastro!$F$5:$F$148,$AB523),"")&gt;IFERROR(INDEX(Parâmetros!$B$39:$B$48,MATCH($E523,Parâmetros!$A$39:$A$48,0)),99),IFERROR(INDEX(Cadastro!$F$5:$F$148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registro"),IF(AND($AB523&lt;&gt;$AB522,IFERROR(INDEX(Cadastro!$F$5:$F$148,$AB523),"")=""),"Indeterminado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IFERROR(MATCH($A523&amp;"|"&amp;TEXT(_xlfn.MAXIFS(Cadastro!$E$5:$E$148,Cadastro!$A$5:$A$148,$A523,Cadastro!$E$5:$E$148,"&lt;="&amp;$F523),"yyyymmdd"),Cadastro!$I$5:$I$148,0),"")</f>
        <v>97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9561</v>
      </c>
      <c r="B524" s="17" t="s">
        <v>172</v>
      </c>
      <c r="C524" s="17" t="str">
        <f>IFERROR(INDEX(Cadastro!$C$5:$C$148,$AB524),"NÃO INFORMADO")</f>
        <v>ENGMAN</v>
      </c>
      <c r="D524" s="17" t="str">
        <f>IFERROR(INDEX(Cadastro!$D$5:$D$148,$AB524),"")</f>
        <v>6x1</v>
      </c>
      <c r="E524" s="17" t="str">
        <f>IFERROR(INDEX(Cadastro!$G$5:$G$148,$AB524),"")</f>
        <v>6x1</v>
      </c>
      <c r="F524" s="29">
        <v>46282</v>
      </c>
      <c r="G524" s="32" t="str">
        <f t="shared" si="84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85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86"/>
        <v/>
      </c>
      <c r="R524" s="32" t="str">
        <f t="shared" si="87"/>
        <v/>
      </c>
      <c r="S524" s="30" t="str">
        <f t="shared" si="88"/>
        <v/>
      </c>
      <c r="T524" s="32" t="str">
        <f>IF($Q524&lt;&gt;"Sim","",IF($N524&gt;Parâmetros!$E$15,"Sim","Não"))</f>
        <v/>
      </c>
      <c r="U524" s="17" t="str">
        <f t="shared" si="89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'[Apontamento_Mes_Setembro Atualizado.xlsx]Base Diária'!$V$221folga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$148,$AB524),"")="",IF($L524&gt;0,1,0),IF(IFERROR(INDEX(Cadastro!$F$5:$F$148,$AB524),"")&lt;=IFERROR(INDEX(Parâmetros!$B$39:$B$48,MATCH($E524,Parâmetros!$A$39:$A$48,0)),99),IFERROR(INDEX(Cadastro!$F$5:$F$148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$148,$AB524),"")="",0,IF(IFERROR(INDEX(Cadastro!$F$5:$F$148,$AB524),"")&gt;IFERROR(INDEX(Parâmetros!$B$39:$B$48,MATCH($E524,Parâmetros!$A$39:$A$48,0)),99),IFERROR(INDEX(Cadastro!$F$5:$F$148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registro"),IF(AND($AB524&lt;&gt;$AB523,IFERROR(INDEX(Cadastro!$F$5:$F$148,$AB524),"")=""),"Indeterminado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IFERROR(MATCH($A524&amp;"|"&amp;TEXT(_xlfn.MAXIFS(Cadastro!$E$5:$E$148,Cadastro!$A$5:$A$148,$A524,Cadastro!$E$5:$E$148,"&lt;="&amp;$F524),"yyyymmdd"),Cadastro!$I$5:$I$148,0),"")</f>
        <v>97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9561</v>
      </c>
      <c r="B525" s="17" t="s">
        <v>172</v>
      </c>
      <c r="C525" s="17" t="str">
        <f>IFERROR(INDEX(Cadastro!$C$5:$C$148,$AB525),"NÃO INFORMADO")</f>
        <v>ENGMAN</v>
      </c>
      <c r="D525" s="17" t="str">
        <f>IFERROR(INDEX(Cadastro!$D$5:$D$148,$AB525),"")</f>
        <v>6x1</v>
      </c>
      <c r="E525" s="17" t="str">
        <f>IFERROR(INDEX(Cadastro!$G$5:$G$148,$AB525),"")</f>
        <v>6x1</v>
      </c>
      <c r="F525" s="29">
        <v>46283</v>
      </c>
      <c r="G525" s="32" t="str">
        <f t="shared" si="84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85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86"/>
        <v/>
      </c>
      <c r="R525" s="32" t="str">
        <f t="shared" si="87"/>
        <v/>
      </c>
      <c r="S525" s="30" t="str">
        <f t="shared" si="88"/>
        <v/>
      </c>
      <c r="T525" s="32" t="str">
        <f>IF($Q525&lt;&gt;"Sim","",IF($N525&gt;Parâmetros!$E$15,"Sim","Não"))</f>
        <v/>
      </c>
      <c r="U525" s="17" t="str">
        <f t="shared" si="89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'[Apontamento_Mes_Setembro Atualizado.xlsx]Base Diária'!$V$221folga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$148,$AB525),"")="",IF($L525&gt;0,1,0),IF(IFERROR(INDEX(Cadastro!$F$5:$F$148,$AB525),"")&lt;=IFERROR(INDEX(Parâmetros!$B$39:$B$48,MATCH($E525,Parâmetros!$A$39:$A$48,0)),99),IFERROR(INDEX(Cadastro!$F$5:$F$148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$148,$AB525),"")="",0,IF(IFERROR(INDEX(Cadastro!$F$5:$F$148,$AB525),"")&gt;IFERROR(INDEX(Parâmetros!$B$39:$B$48,MATCH($E525,Parâmetros!$A$39:$A$48,0)),99),IFERROR(INDEX(Cadastro!$F$5:$F$148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registro"),IF(AND($AB525&lt;&gt;$AB524,IFERROR(INDEX(Cadastro!$F$5:$F$148,$AB525),"")=""),"Indeterminado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IFERROR(MATCH($A525&amp;"|"&amp;TEXT(_xlfn.MAXIFS(Cadastro!$E$5:$E$148,Cadastro!$A$5:$A$148,$A525,Cadastro!$E$5:$E$148,"&lt;="&amp;$F525),"yyyymmdd"),Cadastro!$I$5:$I$148,0),"")</f>
        <v>97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9561</v>
      </c>
      <c r="B526" s="17" t="s">
        <v>172</v>
      </c>
      <c r="C526" s="17" t="str">
        <f>IFERROR(INDEX(Cadastro!$C$5:$C$148,$AB526),"NÃO INFORMADO")</f>
        <v>ENGMAN</v>
      </c>
      <c r="D526" s="17" t="str">
        <f>IFERROR(INDEX(Cadastro!$D$5:$D$148,$AB526),"")</f>
        <v>6x1</v>
      </c>
      <c r="E526" s="17" t="str">
        <f>IFERROR(INDEX(Cadastro!$G$5:$G$148,$AB526),"")</f>
        <v>6x1</v>
      </c>
      <c r="F526" s="29">
        <v>46284</v>
      </c>
      <c r="G526" s="32" t="str">
        <f t="shared" si="84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85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86"/>
        <v/>
      </c>
      <c r="R526" s="32" t="str">
        <f t="shared" si="87"/>
        <v/>
      </c>
      <c r="S526" s="30" t="str">
        <f t="shared" si="88"/>
        <v/>
      </c>
      <c r="T526" s="32" t="str">
        <f>IF($Q526&lt;&gt;"Sim","",IF($N526&gt;Parâmetros!$E$15,"Sim","Não"))</f>
        <v/>
      </c>
      <c r="U526" s="17" t="str">
        <f t="shared" si="89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'[Apontamento_Mes_Setembro Atualizado.xlsx]Base Diária'!$V$221folga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$148,$AB526),"")="",IF($L526&gt;0,1,0),IF(IFERROR(INDEX(Cadastro!$F$5:$F$148,$AB526),"")&lt;=IFERROR(INDEX(Parâmetros!$B$39:$B$48,MATCH($E526,Parâmetros!$A$39:$A$48,0)),99),IFERROR(INDEX(Cadastro!$F$5:$F$148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$148,$AB526),"")="",0,IF(IFERROR(INDEX(Cadastro!$F$5:$F$148,$AB526),"")&gt;IFERROR(INDEX(Parâmetros!$B$39:$B$48,MATCH($E526,Parâmetros!$A$39:$A$48,0)),99),IFERROR(INDEX(Cadastro!$F$5:$F$148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registro"),IF(AND($AB526&lt;&gt;$AB525,IFERROR(INDEX(Cadastro!$F$5:$F$148,$AB526),"")=""),"Indeterminado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IFERROR(MATCH($A526&amp;"|"&amp;TEXT(_xlfn.MAXIFS(Cadastro!$E$5:$E$148,Cadastro!$A$5:$A$148,$A526,Cadastro!$E$5:$E$148,"&lt;="&amp;$F526),"yyyymmdd"),Cadastro!$I$5:$I$148,0),"")</f>
        <v>97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9561</v>
      </c>
      <c r="B527" s="17" t="s">
        <v>172</v>
      </c>
      <c r="C527" s="17" t="str">
        <f>IFERROR(INDEX(Cadastro!$C$5:$C$148,$AB527),"NÃO INFORMADO")</f>
        <v>ENGMAN</v>
      </c>
      <c r="D527" s="17" t="str">
        <f>IFERROR(INDEX(Cadastro!$D$5:$D$148,$AB527),"")</f>
        <v>6x1</v>
      </c>
      <c r="E527" s="17" t="str">
        <f>IFERROR(INDEX(Cadastro!$G$5:$G$148,$AB527),"")</f>
        <v>6x1</v>
      </c>
      <c r="F527" s="29">
        <v>46285</v>
      </c>
      <c r="G527" s="32" t="str">
        <f t="shared" si="84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85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86"/>
        <v/>
      </c>
      <c r="R527" s="32" t="str">
        <f t="shared" si="87"/>
        <v/>
      </c>
      <c r="S527" s="30" t="str">
        <f t="shared" si="88"/>
        <v/>
      </c>
      <c r="T527" s="32" t="str">
        <f>IF($Q527&lt;&gt;"Sim","",IF($N527&gt;Parâmetros!$E$15,"Sim","Não"))</f>
        <v/>
      </c>
      <c r="U527" s="17" t="str">
        <f t="shared" si="89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'[Apontamento_Mes_Setembro Atualizado.xlsx]Base Diária'!$V$221folga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$148,$AB527),"")="",IF($L527&gt;0,1,0),IF(IFERROR(INDEX(Cadastro!$F$5:$F$148,$AB527),"")&lt;=IFERROR(INDEX(Parâmetros!$B$39:$B$48,MATCH($E527,Parâmetros!$A$39:$A$48,0)),99),IFERROR(INDEX(Cadastro!$F$5:$F$148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$148,$AB527),"")="",0,IF(IFERROR(INDEX(Cadastro!$F$5:$F$148,$AB527),"")&gt;IFERROR(INDEX(Parâmetros!$B$39:$B$48,MATCH($E527,Parâmetros!$A$39:$A$48,0)),99),IFERROR(INDEX(Cadastro!$F$5:$F$148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registro"),IF(AND($AB527&lt;&gt;$AB526,IFERROR(INDEX(Cadastro!$F$5:$F$148,$AB527),"")=""),"Indeterminado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IFERROR(MATCH($A527&amp;"|"&amp;TEXT(_xlfn.MAXIFS(Cadastro!$E$5:$E$148,Cadastro!$A$5:$A$148,$A527,Cadastro!$E$5:$E$148,"&lt;="&amp;$F527),"yyyymmdd"),Cadastro!$I$5:$I$148,0),"")</f>
        <v>97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9561</v>
      </c>
      <c r="B528" s="17" t="s">
        <v>172</v>
      </c>
      <c r="C528" s="17" t="str">
        <f>IFERROR(INDEX(Cadastro!$C$5:$C$148,$AB528),"NÃO INFORMADO")</f>
        <v>ENGMAN</v>
      </c>
      <c r="D528" s="17" t="str">
        <f>IFERROR(INDEX(Cadastro!$D$5:$D$148,$AB528),"")</f>
        <v>6x1</v>
      </c>
      <c r="E528" s="17" t="str">
        <f>IFERROR(INDEX(Cadastro!$G$5:$G$148,$AB528),"")</f>
        <v>6x1</v>
      </c>
      <c r="F528" s="29">
        <v>46286</v>
      </c>
      <c r="G528" s="32" t="str">
        <f t="shared" si="84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85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86"/>
        <v/>
      </c>
      <c r="R528" s="32" t="str">
        <f t="shared" si="87"/>
        <v/>
      </c>
      <c r="S528" s="30" t="str">
        <f t="shared" si="88"/>
        <v/>
      </c>
      <c r="T528" s="32" t="str">
        <f>IF($Q528&lt;&gt;"Sim","",IF($N528&gt;Parâmetros!$E$15,"Sim","Não"))</f>
        <v/>
      </c>
      <c r="U528" s="17" t="str">
        <f t="shared" si="89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'[Apontamento_Mes_Setembro Atualizado.xlsx]Base Diária'!$V$221folga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$148,$AB528),"")="",IF($L528&gt;0,1,0),IF(IFERROR(INDEX(Cadastro!$F$5:$F$148,$AB528),"")&lt;=IFERROR(INDEX(Parâmetros!$B$39:$B$48,MATCH($E528,Parâmetros!$A$39:$A$48,0)),99),IFERROR(INDEX(Cadastro!$F$5:$F$148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$148,$AB528),"")="",0,IF(IFERROR(INDEX(Cadastro!$F$5:$F$148,$AB528),"")&gt;IFERROR(INDEX(Parâmetros!$B$39:$B$48,MATCH($E528,Parâmetros!$A$39:$A$48,0)),99),IFERROR(INDEX(Cadastro!$F$5:$F$148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registro"),IF(AND($AB528&lt;&gt;$AB527,IFERROR(INDEX(Cadastro!$F$5:$F$148,$AB528),"")=""),"Indeterminado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IFERROR(MATCH($A528&amp;"|"&amp;TEXT(_xlfn.MAXIFS(Cadastro!$E$5:$E$148,Cadastro!$A$5:$A$148,$A528,Cadastro!$E$5:$E$148,"&lt;="&amp;$F528),"yyyymmdd"),Cadastro!$I$5:$I$148,0),"")</f>
        <v>97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>
        <v>9561</v>
      </c>
      <c r="B529" s="17" t="s">
        <v>172</v>
      </c>
      <c r="C529" s="17" t="str">
        <f>IFERROR(INDEX(Cadastro!$C$5:$C$148,$AB529),"NÃO INFORMADO")</f>
        <v>ENGMAN</v>
      </c>
      <c r="D529" s="17" t="str">
        <f>IFERROR(INDEX(Cadastro!$D$5:$D$148,$AB529),"")</f>
        <v>6x1</v>
      </c>
      <c r="E529" s="17" t="str">
        <f>IFERROR(INDEX(Cadastro!$G$5:$G$148,$AB529),"")</f>
        <v>6x1</v>
      </c>
      <c r="F529" s="29">
        <v>46287</v>
      </c>
      <c r="G529" s="32" t="str">
        <f t="shared" si="84"/>
        <v>ter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6x1</v>
      </c>
      <c r="L529" s="30">
        <f>SUMIFS(Dados!$E:$E,Dados!$A:$A,$A529,Dados!$S:$S,$F529)</f>
        <v>0</v>
      </c>
      <c r="M529" s="30">
        <f>IFERROR(INDEX(Parâmetros!$E$6:$E$11,MATCH($K529,Parâmetros!$A$6:$A$11,0)),"")</f>
        <v>8.8000000000000007</v>
      </c>
      <c r="N529" s="33">
        <f t="shared" si="85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86"/>
        <v/>
      </c>
      <c r="R529" s="32" t="str">
        <f t="shared" si="87"/>
        <v/>
      </c>
      <c r="S529" s="30" t="str">
        <f t="shared" si="88"/>
        <v/>
      </c>
      <c r="T529" s="32" t="str">
        <f>IF($Q529&lt;&gt;"Sim","",IF($N529&gt;Parâmetros!$E$15,"Sim","Não"))</f>
        <v/>
      </c>
      <c r="U529" s="17" t="str">
        <f t="shared" si="89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'[Apontamento_Mes_Setembro Atualizado.xlsx]Base Diária'!$V$221folga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útil da escala 6x1</v>
      </c>
      <c r="W529" s="34" t="str">
        <f>IF(OR(OR($D529="6x1",$D529="FF 6x1"),$D529="5x2"),"",IF($AB529&lt;&gt;$AB528,IF(IFERROR(INDEX(Cadastro!$F$5:$F$148,$AB529),"")="",IF($L529&gt;0,1,0),IF(IFERROR(INDEX(Cadastro!$F$5:$F$148,$AB529),"")&lt;=IFERROR(INDEX(Parâmetros!$B$39:$B$48,MATCH($E529,Parâmetros!$A$39:$A$48,0)),99),IFERROR(INDEX(Cadastro!$F$5:$F$148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/>
      </c>
      <c r="X529" s="34" t="str">
        <f>IF(OR(OR($D529="6x1",$D529="FF 6x1"),$D529="5x2"),"",IF($AB529&lt;&gt;$AB528,IF(IFERROR(INDEX(Cadastro!$F$5:$F$148,$AB529),"")="",0,IF(IFERROR(INDEX(Cadastro!$F$5:$F$148,$AB529),"")&gt;IFERROR(INDEX(Parâmetros!$B$39:$B$48,MATCH($E529,Parâmetros!$A$39:$A$48,0)),99),IFERROR(INDEX(Cadastro!$F$5:$F$148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/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registro"),IF(AND($AB529&lt;&gt;$AB528,IFERROR(INDEX(Cadastro!$F$5:$F$148,$AB529),"")=""),"Indeterminado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IFERROR(MATCH($A529&amp;"|"&amp;TEXT(_xlfn.MAXIFS(Cadastro!$E$5:$E$148,Cadastro!$A$5:$A$148,$A529,Cadastro!$E$5:$E$148,"&lt;="&amp;$F529),"yyyymmdd"),Cadastro!$I$5:$I$148,0),"")</f>
        <v>97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hidden="1" customHeight="1" x14ac:dyDescent="0.25">
      <c r="A530" s="31">
        <v>9561</v>
      </c>
      <c r="B530" s="17" t="s">
        <v>172</v>
      </c>
      <c r="C530" s="17" t="str">
        <f>IFERROR(INDEX(Cadastro!$C$5:$C$148,$AB530),"NÃO INFORMADO")</f>
        <v>ENGMAN</v>
      </c>
      <c r="D530" s="17" t="str">
        <f>IFERROR(INDEX(Cadastro!$D$5:$D$148,$AB530),"")</f>
        <v>6x1</v>
      </c>
      <c r="E530" s="17" t="str">
        <f>IFERROR(INDEX(Cadastro!$G$5:$G$148,$AB530),"")</f>
        <v>6x1</v>
      </c>
      <c r="F530" s="29">
        <v>46288</v>
      </c>
      <c r="G530" s="32" t="str">
        <f t="shared" si="84"/>
        <v>qua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6x1</v>
      </c>
      <c r="L530" s="30">
        <f>SUMIFS(Dados!$E:$E,Dados!$A:$A,$A530,Dados!$S:$S,$F530)</f>
        <v>0</v>
      </c>
      <c r="M530" s="30">
        <f>IFERROR(INDEX(Parâmetros!$E$6:$E$11,MATCH($K530,Parâmetros!$A$6:$A$11,0)),"")</f>
        <v>8.8000000000000007</v>
      </c>
      <c r="N530" s="33">
        <f t="shared" si="85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86"/>
        <v/>
      </c>
      <c r="R530" s="32" t="str">
        <f t="shared" si="87"/>
        <v/>
      </c>
      <c r="S530" s="30" t="str">
        <f t="shared" si="88"/>
        <v/>
      </c>
      <c r="T530" s="32" t="str">
        <f>IF($Q530&lt;&gt;"Sim","",IF($N530&gt;Parâmetros!$E$15,"Sim","Não"))</f>
        <v/>
      </c>
      <c r="U530" s="17" t="str">
        <f t="shared" si="89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'[Apontamento_Mes_Setembro Atualizado.xlsx]Base Diária'!$V$221folga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útil da escala 6x1</v>
      </c>
      <c r="W530" s="34" t="str">
        <f>IF(OR(OR($D530="6x1",$D530="FF 6x1"),$D530="5x2"),"",IF($AB530&lt;&gt;$AB529,IF(IFERROR(INDEX(Cadastro!$F$5:$F$148,$AB530),"")="",IF($L530&gt;0,1,0),IF(IFERROR(INDEX(Cadastro!$F$5:$F$148,$AB530),"")&lt;=IFERROR(INDEX(Parâmetros!$B$39:$B$48,MATCH($E530,Parâmetros!$A$39:$A$48,0)),99),IFERROR(INDEX(Cadastro!$F$5:$F$148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/>
      </c>
      <c r="X530" s="34" t="str">
        <f>IF(OR(OR($D530="6x1",$D530="FF 6x1"),$D530="5x2"),"",IF($AB530&lt;&gt;$AB529,IF(IFERROR(INDEX(Cadastro!$F$5:$F$148,$AB530),"")="",0,IF(IFERROR(INDEX(Cadastro!$F$5:$F$148,$AB530),"")&gt;IFERROR(INDEX(Parâmetros!$B$39:$B$48,MATCH($E530,Parâmetros!$A$39:$A$48,0)),99),IFERROR(INDEX(Cadastro!$F$5:$F$148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/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registro"),IF(AND($AB530&lt;&gt;$AB529,IFERROR(INDEX(Cadastro!$F$5:$F$148,$AB530),"")=""),"Indeterminado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IFERROR(MATCH($A530&amp;"|"&amp;TEXT(_xlfn.MAXIFS(Cadastro!$E$5:$E$148,Cadastro!$A$5:$A$148,$A530,Cadastro!$E$5:$E$148,"&lt;="&amp;$F530),"yyyymmdd"),Cadastro!$I$5:$I$148,0),"")</f>
        <v>97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hidden="1" customHeight="1" x14ac:dyDescent="0.25">
      <c r="A531" s="31">
        <v>9561</v>
      </c>
      <c r="B531" s="17" t="s">
        <v>172</v>
      </c>
      <c r="C531" s="17" t="str">
        <f>IFERROR(INDEX(Cadastro!$C$5:$C$148,$AB531),"NÃO INFORMADO")</f>
        <v>ENGMAN</v>
      </c>
      <c r="D531" s="17" t="str">
        <f>IFERROR(INDEX(Cadastro!$D$5:$D$148,$AB531),"")</f>
        <v>6x1</v>
      </c>
      <c r="E531" s="17" t="str">
        <f>IFERROR(INDEX(Cadastro!$G$5:$G$148,$AB531),"")</f>
        <v>6x1</v>
      </c>
      <c r="F531" s="29">
        <v>46289</v>
      </c>
      <c r="G531" s="32" t="str">
        <f t="shared" si="84"/>
        <v>qui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0</v>
      </c>
      <c r="M531" s="30">
        <f>IFERROR(INDEX(Parâmetros!$E$6:$E$11,MATCH($K531,Parâmetros!$A$6:$A$11,0)),"")</f>
        <v>8.8000000000000007</v>
      </c>
      <c r="N531" s="33">
        <f t="shared" si="85"/>
        <v>0</v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86"/>
        <v/>
      </c>
      <c r="R531" s="32" t="str">
        <f t="shared" si="87"/>
        <v/>
      </c>
      <c r="S531" s="30" t="str">
        <f t="shared" si="88"/>
        <v/>
      </c>
      <c r="T531" s="32" t="str">
        <f>IF($Q531&lt;&gt;"Sim","",IF($N531&gt;Parâmetros!$E$15,"Sim","Não"))</f>
        <v/>
      </c>
      <c r="U531" s="17" t="str">
        <f t="shared" si="89"/>
        <v>Fora da apuração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'[Apontamento_Mes_Setembro Atualizado.xlsx]Base Diária'!$V$221folga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FALTA DE REGISTRO · dia útil da escala 6x1</v>
      </c>
      <c r="W531" s="34" t="str">
        <f>IF(OR(OR($D531="6x1",$D531="FF 6x1"),$D531="5x2"),"",IF($AB531&lt;&gt;$AB530,IF(IFERROR(INDEX(Cadastro!$F$5:$F$148,$AB531),"")="",IF($L531&gt;0,1,0),IF(IFERROR(INDEX(Cadastro!$F$5:$F$148,$AB531),"")&lt;=IFERROR(INDEX(Parâmetros!$B$39:$B$48,MATCH($E531,Parâmetros!$A$39:$A$48,0)),99),IFERROR(INDEX(Cadastro!$F$5:$F$148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$148,$AB531),"")="",0,IF(IFERROR(INDEX(Cadastro!$F$5:$F$148,$AB531),"")&gt;IFERROR(INDEX(Parâmetros!$B$39:$B$48,MATCH($E531,Parâmetros!$A$39:$A$48,0)),99),IFERROR(INDEX(Cadastro!$F$5:$F$148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registro"),IF(AND($AB531&lt;&gt;$AB530,IFERROR(INDEX(Cadastro!$F$5:$F$148,$AB531),"")=""),"Indeterminado (início da série)",IF($X531&gt;0,"Folga","Falta de registro"))))))))</f>
        <v>Falta de registro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IFERROR(MATCH($A531&amp;"|"&amp;TEXT(_xlfn.MAXIFS(Cadastro!$E$5:$E$148,Cadastro!$A$5:$A$148,$A531,Cadastro!$E$5:$E$148,"&lt;="&amp;$F531),"yyyymmdd"),Cadastro!$I$5:$I$148,0),"")</f>
        <v>97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9561</v>
      </c>
      <c r="B532" s="17" t="s">
        <v>172</v>
      </c>
      <c r="C532" s="17" t="str">
        <f>IFERROR(INDEX(Cadastro!$C$5:$C$148,$AB532),"NÃO INFORMADO")</f>
        <v>ENGMAN</v>
      </c>
      <c r="D532" s="17" t="str">
        <f>IFERROR(INDEX(Cadastro!$D$5:$D$148,$AB532),"")</f>
        <v>6x1</v>
      </c>
      <c r="E532" s="17" t="str">
        <f>IFERROR(INDEX(Cadastro!$G$5:$G$148,$AB532),"")</f>
        <v>6x1</v>
      </c>
      <c r="F532" s="29">
        <v>46290</v>
      </c>
      <c r="G532" s="32" t="str">
        <f t="shared" si="84"/>
        <v>sex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0</v>
      </c>
      <c r="M532" s="30">
        <f>IFERROR(INDEX(Parâmetros!$E$6:$E$11,MATCH($K532,Parâmetros!$A$6:$A$11,0)),"")</f>
        <v>8.8000000000000007</v>
      </c>
      <c r="N532" s="33">
        <f t="shared" si="85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86"/>
        <v/>
      </c>
      <c r="R532" s="32" t="str">
        <f t="shared" si="87"/>
        <v/>
      </c>
      <c r="S532" s="30" t="str">
        <f t="shared" si="88"/>
        <v/>
      </c>
      <c r="T532" s="32" t="str">
        <f>IF($Q532&lt;&gt;"Sim","",IF($N532&gt;Parâmetros!$E$15,"Sim","Não"))</f>
        <v/>
      </c>
      <c r="U532" s="17" t="str">
        <f t="shared" si="89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'[Apontamento_Mes_Setembro Atualizado.xlsx]Base Diária'!$V$221folga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útil da escala 6x1</v>
      </c>
      <c r="W532" s="34" t="str">
        <f>IF(OR(OR($D532="6x1",$D532="FF 6x1"),$D532="5x2"),"",IF($AB532&lt;&gt;$AB531,IF(IFERROR(INDEX(Cadastro!$F$5:$F$148,$AB532),"")="",IF($L532&gt;0,1,0),IF(IFERROR(INDEX(Cadastro!$F$5:$F$148,$AB532),"")&lt;=IFERROR(INDEX(Parâmetros!$B$39:$B$48,MATCH($E532,Parâmetros!$A$39:$A$48,0)),99),IFERROR(INDEX(Cadastro!$F$5:$F$148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$148,$AB532),"")="",0,IF(IFERROR(INDEX(Cadastro!$F$5:$F$148,$AB532),"")&gt;IFERROR(INDEX(Parâmetros!$B$39:$B$48,MATCH($E532,Parâmetros!$A$39:$A$48,0)),99),IFERROR(INDEX(Cadastro!$F$5:$F$148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registro"),IF(AND($AB532&lt;&gt;$AB531,IFERROR(INDEX(Cadastro!$F$5:$F$148,$AB532),"")=""),"Indeterminado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IFERROR(MATCH($A532&amp;"|"&amp;TEXT(_xlfn.MAXIFS(Cadastro!$E$5:$E$148,Cadastro!$A$5:$A$148,$A532,Cadastro!$E$5:$E$148,"&lt;="&amp;$F532),"yyyymmdd"),Cadastro!$I$5:$I$148,0),"")</f>
        <v>97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9561</v>
      </c>
      <c r="B533" s="17" t="s">
        <v>172</v>
      </c>
      <c r="C533" s="17" t="str">
        <f>IFERROR(INDEX(Cadastro!$C$5:$C$148,$AB533),"NÃO INFORMADO")</f>
        <v>ENGMAN</v>
      </c>
      <c r="D533" s="17" t="str">
        <f>IFERROR(INDEX(Cadastro!$D$5:$D$148,$AB533),"")</f>
        <v>6x1</v>
      </c>
      <c r="E533" s="17" t="str">
        <f>IFERROR(INDEX(Cadastro!$G$5:$G$148,$AB533),"")</f>
        <v>6x1</v>
      </c>
      <c r="F533" s="29">
        <v>46291</v>
      </c>
      <c r="G533" s="32" t="str">
        <f t="shared" si="84"/>
        <v>sáb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/>
      </c>
      <c r="L533" s="30">
        <f>SUMIFS(Dados!$E:$E,Dados!$A:$A,$A533,Dados!$S:$S,$F533)</f>
        <v>0</v>
      </c>
      <c r="M533" s="30" t="str">
        <f>IFERROR(INDEX(Parâmetros!$E$6:$E$11,MATCH($K533,Parâmetros!$A$6:$A$11,0)),"")</f>
        <v/>
      </c>
      <c r="N533" s="33" t="str">
        <f t="shared" si="85"/>
        <v/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86"/>
        <v/>
      </c>
      <c r="R533" s="32" t="str">
        <f t="shared" si="87"/>
        <v/>
      </c>
      <c r="S533" s="30" t="str">
        <f t="shared" si="88"/>
        <v/>
      </c>
      <c r="T533" s="32" t="str">
        <f>IF($Q533&lt;&gt;"Sim","",IF($N533&gt;Parâmetros!$E$15,"Sim","Não"))</f>
        <v/>
      </c>
      <c r="U533" s="17" t="str">
        <f t="shared" si="89"/>
        <v>Folga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'[Apontamento_Mes_Setembro Atualizado.xlsx]Base Diária'!$V$221folga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Folga de fim de semana · sem apontamento no sábado nem no domingo</v>
      </c>
      <c r="W533" s="34" t="str">
        <f>IF(OR(OR($D533="6x1",$D533="FF 6x1"),$D533="5x2"),"",IF($AB533&lt;&gt;$AB532,IF(IFERROR(INDEX(Cadastro!$F$5:$F$148,$AB533),"")="",IF($L533&gt;0,1,0),IF(IFERROR(INDEX(Cadastro!$F$5:$F$148,$AB533),"")&lt;=IFERROR(INDEX(Parâmetros!$B$39:$B$48,MATCH($E533,Parâmetros!$A$39:$A$48,0)),99),IFERROR(INDEX(Cadastro!$F$5:$F$148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$148,$AB533),"")="",0,IF(IFERROR(INDEX(Cadastro!$F$5:$F$148,$AB533),"")&gt;IFERROR(INDEX(Parâmetros!$B$39:$B$48,MATCH($E533,Parâmetros!$A$39:$A$48,0)),99),IFERROR(INDEX(Cadastro!$F$5:$F$148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registro"),IF(AND($AB533&lt;&gt;$AB532,IFERROR(INDEX(Cadastro!$F$5:$F$148,$AB533),"")=""),"Indeterminado (início da série)",IF($X533&gt;0,"Folga","Falta de registro"))))))))</f>
        <v>Folga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IFERROR(MATCH($A533&amp;"|"&amp;TEXT(_xlfn.MAXIFS(Cadastro!$E$5:$E$148,Cadastro!$A$5:$A$148,$A533,Cadastro!$E$5:$E$148,"&lt;="&amp;$F533),"yyyymmdd"),Cadastro!$I$5:$I$148,0),"")</f>
        <v>97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9561</v>
      </c>
      <c r="B534" s="17" t="s">
        <v>172</v>
      </c>
      <c r="C534" s="17" t="str">
        <f>IFERROR(INDEX(Cadastro!$C$5:$C$148,$AB534),"NÃO INFORMADO")</f>
        <v>ENGMAN</v>
      </c>
      <c r="D534" s="17" t="str">
        <f>IFERROR(INDEX(Cadastro!$D$5:$D$148,$AB534),"")</f>
        <v>6x1</v>
      </c>
      <c r="E534" s="17" t="str">
        <f>IFERROR(INDEX(Cadastro!$G$5:$G$148,$AB534),"")</f>
        <v>6x1</v>
      </c>
      <c r="F534" s="29">
        <v>46292</v>
      </c>
      <c r="G534" s="32" t="str">
        <f t="shared" si="84"/>
        <v>dom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85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86"/>
        <v/>
      </c>
      <c r="R534" s="32" t="str">
        <f t="shared" si="87"/>
        <v/>
      </c>
      <c r="S534" s="30" t="str">
        <f t="shared" si="88"/>
        <v/>
      </c>
      <c r="T534" s="32" t="str">
        <f>IF($Q534&lt;&gt;"Sim","",IF($N534&gt;Parâmetros!$E$15,"Sim","Não"))</f>
        <v/>
      </c>
      <c r="U534" s="17" t="str">
        <f t="shared" si="89"/>
        <v>Folga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'[Apontamento_Mes_Setembro Atualizado.xlsx]Base Diária'!$V$221folga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Folga de fim de semana · sem apontamento no sábado nem no domingo</v>
      </c>
      <c r="W534" s="34" t="str">
        <f>IF(OR(OR($D534="6x1",$D534="FF 6x1"),$D534="5x2"),"",IF($AB534&lt;&gt;$AB533,IF(IFERROR(INDEX(Cadastro!$F$5:$F$148,$AB534),"")="",IF($L534&gt;0,1,0),IF(IFERROR(INDEX(Cadastro!$F$5:$F$148,$AB534),"")&lt;=IFERROR(INDEX(Parâmetros!$B$39:$B$48,MATCH($E534,Parâmetros!$A$39:$A$48,0)),99),IFERROR(INDEX(Cadastro!$F$5:$F$148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$148,$AB534),"")="",0,IF(IFERROR(INDEX(Cadastro!$F$5:$F$148,$AB534),"")&gt;IFERROR(INDEX(Parâmetros!$B$39:$B$48,MATCH($E534,Parâmetros!$A$39:$A$48,0)),99),IFERROR(INDEX(Cadastro!$F$5:$F$148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registro"),IF(AND($AB534&lt;&gt;$AB533,IFERROR(INDEX(Cadastro!$F$5:$F$148,$AB534),"")=""),"Indeterminado (início da série)",IF($X534&gt;0,"Folga","Falta de registro"))))))))</f>
        <v>Folga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IFERROR(MATCH($A534&amp;"|"&amp;TEXT(_xlfn.MAXIFS(Cadastro!$E$5:$E$148,Cadastro!$A$5:$A$148,$A534,Cadastro!$E$5:$E$148,"&lt;="&amp;$F534),"yyyymmdd"),Cadastro!$I$5:$I$148,0),"")</f>
        <v>97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9561</v>
      </c>
      <c r="B535" s="17" t="s">
        <v>172</v>
      </c>
      <c r="C535" s="17" t="str">
        <f>IFERROR(INDEX(Cadastro!$C$5:$C$148,$AB535),"NÃO INFORMADO")</f>
        <v>ENGMAN</v>
      </c>
      <c r="D535" s="17" t="str">
        <f>IFERROR(INDEX(Cadastro!$D$5:$D$148,$AB535),"")</f>
        <v>6x1</v>
      </c>
      <c r="E535" s="17" t="str">
        <f>IFERROR(INDEX(Cadastro!$G$5:$G$148,$AB535),"")</f>
        <v>6x1</v>
      </c>
      <c r="F535" s="29">
        <v>46293</v>
      </c>
      <c r="G535" s="32" t="str">
        <f t="shared" si="84"/>
        <v>seg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0</v>
      </c>
      <c r="M535" s="30">
        <f>IFERROR(INDEX(Parâmetros!$E$6:$E$11,MATCH($K535,Parâmetros!$A$6:$A$11,0)),"")</f>
        <v>8.8000000000000007</v>
      </c>
      <c r="N535" s="33">
        <f t="shared" si="85"/>
        <v>0</v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86"/>
        <v/>
      </c>
      <c r="R535" s="32" t="str">
        <f t="shared" si="87"/>
        <v/>
      </c>
      <c r="S535" s="30" t="str">
        <f t="shared" si="88"/>
        <v/>
      </c>
      <c r="T535" s="32" t="str">
        <f>IF($Q535&lt;&gt;"Sim","",IF($N535&gt;Parâmetros!$E$15,"Sim","Não"))</f>
        <v/>
      </c>
      <c r="U535" s="17" t="str">
        <f t="shared" si="89"/>
        <v>Fora da apuração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'[Apontamento_Mes_Setembro Atualizado.xlsx]Base Diária'!$V$221folga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FALTA DE REGISTRO · dia útil da escala 6x1</v>
      </c>
      <c r="W535" s="34" t="str">
        <f>IF(OR(OR($D535="6x1",$D535="FF 6x1"),$D535="5x2"),"",IF($AB535&lt;&gt;$AB534,IF(IFERROR(INDEX(Cadastro!$F$5:$F$148,$AB535),"")="",IF($L535&gt;0,1,0),IF(IFERROR(INDEX(Cadastro!$F$5:$F$148,$AB535),"")&lt;=IFERROR(INDEX(Parâmetros!$B$39:$B$48,MATCH($E535,Parâmetros!$A$39:$A$48,0)),99),IFERROR(INDEX(Cadastro!$F$5:$F$148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$148,$AB535),"")="",0,IF(IFERROR(INDEX(Cadastro!$F$5:$F$148,$AB535),"")&gt;IFERROR(INDEX(Parâmetros!$B$39:$B$48,MATCH($E535,Parâmetros!$A$39:$A$48,0)),99),IFERROR(INDEX(Cadastro!$F$5:$F$148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registro"),IF(AND($AB535&lt;&gt;$AB534,IFERROR(INDEX(Cadastro!$F$5:$F$148,$AB535),"")=""),"Indeterminado (início da série)",IF($X535&gt;0,"Folga","Falta de registro"))))))))</f>
        <v>Falta de registro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IFERROR(MATCH($A535&amp;"|"&amp;TEXT(_xlfn.MAXIFS(Cadastro!$E$5:$E$148,Cadastro!$A$5:$A$148,$A535,Cadastro!$E$5:$E$148,"&lt;="&amp;$F535),"yyyymmdd"),Cadastro!$I$5:$I$148,0),"")</f>
        <v>97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9561</v>
      </c>
      <c r="B536" s="17" t="s">
        <v>172</v>
      </c>
      <c r="C536" s="17" t="str">
        <f>IFERROR(INDEX(Cadastro!$C$5:$C$148,$AB536),"NÃO INFORMADO")</f>
        <v>ENGMAN</v>
      </c>
      <c r="D536" s="17" t="str">
        <f>IFERROR(INDEX(Cadastro!$D$5:$D$148,$AB536),"")</f>
        <v>6x1</v>
      </c>
      <c r="E536" s="17" t="str">
        <f>IFERROR(INDEX(Cadastro!$G$5:$G$148,$AB536),"")</f>
        <v>6x1</v>
      </c>
      <c r="F536" s="29">
        <v>46294</v>
      </c>
      <c r="G536" s="32" t="str">
        <f t="shared" si="84"/>
        <v>ter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>6x1</v>
      </c>
      <c r="L536" s="30">
        <f>SUMIFS(Dados!$E:$E,Dados!$A:$A,$A536,Dados!$S:$S,$F536)</f>
        <v>0</v>
      </c>
      <c r="M536" s="30">
        <f>IFERROR(INDEX(Parâmetros!$E$6:$E$11,MATCH($K536,Parâmetros!$A$6:$A$11,0)),"")</f>
        <v>8.8000000000000007</v>
      </c>
      <c r="N536" s="33">
        <f t="shared" si="85"/>
        <v>0</v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86"/>
        <v/>
      </c>
      <c r="R536" s="32" t="str">
        <f t="shared" si="87"/>
        <v/>
      </c>
      <c r="S536" s="30" t="str">
        <f t="shared" si="88"/>
        <v/>
      </c>
      <c r="T536" s="32" t="str">
        <f>IF($Q536&lt;&gt;"Sim","",IF($N536&gt;Parâmetros!$E$15,"Sim","Não"))</f>
        <v/>
      </c>
      <c r="U536" s="17" t="str">
        <f t="shared" si="89"/>
        <v>Fora da apuração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'[Apontamento_Mes_Setembro Atualizado.xlsx]Base Diária'!$V$221folga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FALTA DE REGISTRO · dia útil da escala 6x1</v>
      </c>
      <c r="W536" s="34" t="str">
        <f>IF(OR(OR($D536="6x1",$D536="FF 6x1"),$D536="5x2"),"",IF($AB536&lt;&gt;$AB535,IF(IFERROR(INDEX(Cadastro!$F$5:$F$148,$AB536),"")="",IF($L536&gt;0,1,0),IF(IFERROR(INDEX(Cadastro!$F$5:$F$148,$AB536),"")&lt;=IFERROR(INDEX(Parâmetros!$B$39:$B$48,MATCH($E536,Parâmetros!$A$39:$A$48,0)),99),IFERROR(INDEX(Cadastro!$F$5:$F$148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$148,$AB536),"")="",0,IF(IFERROR(INDEX(Cadastro!$F$5:$F$148,$AB536),"")&gt;IFERROR(INDEX(Parâmetros!$B$39:$B$48,MATCH($E536,Parâmetros!$A$39:$A$48,0)),99),IFERROR(INDEX(Cadastro!$F$5:$F$148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registro"),IF(AND($AB536&lt;&gt;$AB535,IFERROR(INDEX(Cadastro!$F$5:$F$148,$AB536),"")=""),"Indeterminado (início da série)",IF($X536&gt;0,"Folga","Falta de registro"))))))))</f>
        <v>Falta de registro</v>
      </c>
      <c r="Z536" s="34">
        <f>IF(OR($L536&gt;0,$F536&gt;Parâmetros!$E$14),0,IF($A536&lt;&gt;$A535,1,N($Z535)+1))</f>
        <v>0</v>
      </c>
      <c r="AA536" s="34">
        <f>IF(OR($L536&gt;0,$F536&gt;Parâmetros!$E$14),0,IF(OR($A536&lt;&gt;$A537,$F537&gt;Parâmetros!$E$14),1,N($AA537)+1))</f>
        <v>0</v>
      </c>
      <c r="AB536" s="31">
        <f>IFERROR(MATCH($A536&amp;"|"&amp;TEXT(_xlfn.MAXIFS(Cadastro!$E$5:$E$148,Cadastro!$A$5:$A$148,$A536,Cadastro!$E$5:$E$148,"&lt;="&amp;$F536),"yyyymmdd"),Cadastro!$I$5:$I$148,0),"")</f>
        <v>97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9561</v>
      </c>
      <c r="B537" s="17" t="s">
        <v>172</v>
      </c>
      <c r="C537" s="17" t="str">
        <f>IFERROR(INDEX(Cadastro!$C$5:$C$148,$AB537),"NÃO INFORMADO")</f>
        <v>ENGMAN</v>
      </c>
      <c r="D537" s="17" t="str">
        <f>IFERROR(INDEX(Cadastro!$D$5:$D$148,$AB537),"")</f>
        <v>6x1</v>
      </c>
      <c r="E537" s="17" t="str">
        <f>IFERROR(INDEX(Cadastro!$G$5:$G$148,$AB537),"")</f>
        <v>6x1</v>
      </c>
      <c r="F537" s="29">
        <v>46295</v>
      </c>
      <c r="G537" s="32" t="str">
        <f t="shared" si="84"/>
        <v>qua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</v>
      </c>
      <c r="L537" s="30">
        <f>SUMIFS(Dados!$E:$E,Dados!$A:$A,$A537,Dados!$S:$S,$F537)</f>
        <v>0</v>
      </c>
      <c r="M537" s="30">
        <f>IFERROR(INDEX(Parâmetros!$E$6:$E$11,MATCH($K537,Parâmetros!$A$6:$A$11,0)),"")</f>
        <v>8.8000000000000007</v>
      </c>
      <c r="N537" s="33">
        <f t="shared" si="85"/>
        <v>0</v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86"/>
        <v/>
      </c>
      <c r="R537" s="32" t="str">
        <f t="shared" si="87"/>
        <v/>
      </c>
      <c r="S537" s="30" t="str">
        <f t="shared" si="88"/>
        <v/>
      </c>
      <c r="T537" s="32" t="str">
        <f>IF($Q537&lt;&gt;"Sim","",IF($N537&gt;Parâmetros!$E$15,"Sim","Não"))</f>
        <v/>
      </c>
      <c r="U537" s="17" t="str">
        <f t="shared" si="89"/>
        <v>Fora da apuração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'[Apontamento_Mes_Setembro Atualizado.xlsx]Base Diária'!$V$221folga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FALTA DE REGISTRO · dia útil da escala 6x1</v>
      </c>
      <c r="W537" s="34" t="str">
        <f>IF(OR(OR($D537="6x1",$D537="FF 6x1"),$D537="5x2"),"",IF($AB537&lt;&gt;$AB536,IF(IFERROR(INDEX(Cadastro!$F$5:$F$148,$AB537),"")="",IF($L537&gt;0,1,0),IF(IFERROR(INDEX(Cadastro!$F$5:$F$148,$AB537),"")&lt;=IFERROR(INDEX(Parâmetros!$B$39:$B$48,MATCH($E537,Parâmetros!$A$39:$A$48,0)),99),IFERROR(INDEX(Cadastro!$F$5:$F$148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$148,$AB537),"")="",0,IF(IFERROR(INDEX(Cadastro!$F$5:$F$148,$AB537),"")&gt;IFERROR(INDEX(Parâmetros!$B$39:$B$48,MATCH($E537,Parâmetros!$A$39:$A$48,0)),99),IFERROR(INDEX(Cadastro!$F$5:$F$148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registro"),IF(AND($AB537&lt;&gt;$AB536,IFERROR(INDEX(Cadastro!$F$5:$F$148,$AB537),"")=""),"Indeterminado (início da série)",IF($X537&gt;0,"Folga","Falta de registro"))))))))</f>
        <v>Falta de registro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IFERROR(MATCH($A537&amp;"|"&amp;TEXT(_xlfn.MAXIFS(Cadastro!$E$5:$E$148,Cadastro!$A$5:$A$148,$A537,Cadastro!$E$5:$E$148,"&lt;="&amp;$F537),"yyyymmdd"),Cadastro!$I$5:$I$148,0),"")</f>
        <v>97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9561</v>
      </c>
      <c r="B538" s="17" t="s">
        <v>172</v>
      </c>
      <c r="C538" s="17" t="str">
        <f>IFERROR(INDEX(Cadastro!$C$5:$C$148,$AB538),"NÃO INFORMADO")</f>
        <v>ENGMAN</v>
      </c>
      <c r="D538" s="17" t="str">
        <f>IFERROR(INDEX(Cadastro!$D$5:$D$148,$AB538),"")</f>
        <v>6x1</v>
      </c>
      <c r="E538" s="17" t="str">
        <f>IFERROR(INDEX(Cadastro!$G$5:$G$148,$AB538),"")</f>
        <v>6x1</v>
      </c>
      <c r="F538" s="29">
        <v>46296</v>
      </c>
      <c r="G538" s="32" t="str">
        <f t="shared" si="84"/>
        <v>qui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0</v>
      </c>
      <c r="M538" s="30">
        <f>IFERROR(INDEX(Parâmetros!$E$6:$E$11,MATCH($K538,Parâmetros!$A$6:$A$11,0)),"")</f>
        <v>8.8000000000000007</v>
      </c>
      <c r="N538" s="33">
        <f t="shared" si="85"/>
        <v>0</v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86"/>
        <v/>
      </c>
      <c r="R538" s="32" t="str">
        <f t="shared" si="87"/>
        <v/>
      </c>
      <c r="S538" s="30" t="str">
        <f t="shared" si="88"/>
        <v/>
      </c>
      <c r="T538" s="32" t="str">
        <f>IF($Q538&lt;&gt;"Sim","",IF($N538&gt;Parâmetros!$E$15,"Sim","Não"))</f>
        <v/>
      </c>
      <c r="U538" s="17" t="str">
        <f t="shared" si="89"/>
        <v>Fora da apuração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'[Apontamento_Mes_Setembro Atualizado.xlsx]Base Diária'!$V$221folga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FALTA DE REGISTRO · dia útil da escala 6x1</v>
      </c>
      <c r="W538" s="34" t="str">
        <f>IF(OR(OR($D538="6x1",$D538="FF 6x1"),$D538="5x2"),"",IF($AB538&lt;&gt;$AB537,IF(IFERROR(INDEX(Cadastro!$F$5:$F$148,$AB538),"")="",IF($L538&gt;0,1,0),IF(IFERROR(INDEX(Cadastro!$F$5:$F$148,$AB538),"")&lt;=IFERROR(INDEX(Parâmetros!$B$39:$B$48,MATCH($E538,Parâmetros!$A$39:$A$48,0)),99),IFERROR(INDEX(Cadastro!$F$5:$F$148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$148,$AB538),"")="",0,IF(IFERROR(INDEX(Cadastro!$F$5:$F$148,$AB538),"")&gt;IFERROR(INDEX(Parâmetros!$B$39:$B$48,MATCH($E538,Parâmetros!$A$39:$A$48,0)),99),IFERROR(INDEX(Cadastro!$F$5:$F$148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registro"),IF(AND($AB538&lt;&gt;$AB537,IFERROR(INDEX(Cadastro!$F$5:$F$148,$AB538),"")=""),"Indeterminado (início da série)",IF($X538&gt;0,"Folga","Falta de registro"))))))))</f>
        <v>Falta de registro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IFERROR(MATCH($A538&amp;"|"&amp;TEXT(_xlfn.MAXIFS(Cadastro!$E$5:$E$148,Cadastro!$A$5:$A$148,$A538,Cadastro!$E$5:$E$148,"&lt;="&amp;$F538),"yyyymmdd"),Cadastro!$I$5:$I$148,0),"")</f>
        <v>97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9561</v>
      </c>
      <c r="B539" s="17" t="s">
        <v>172</v>
      </c>
      <c r="C539" s="17" t="str">
        <f>IFERROR(INDEX(Cadastro!$C$5:$C$148,$AB539),"NÃO INFORMADO")</f>
        <v>ENGMAN</v>
      </c>
      <c r="D539" s="17" t="str">
        <f>IFERROR(INDEX(Cadastro!$D$5:$D$148,$AB539),"")</f>
        <v>6x1</v>
      </c>
      <c r="E539" s="17" t="str">
        <f>IFERROR(INDEX(Cadastro!$G$5:$G$148,$AB539),"")</f>
        <v>6x1</v>
      </c>
      <c r="F539" s="29">
        <v>46297</v>
      </c>
      <c r="G539" s="32" t="str">
        <f t="shared" si="84"/>
        <v>sex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0</v>
      </c>
      <c r="M539" s="30">
        <f>IFERROR(INDEX(Parâmetros!$E$6:$E$11,MATCH($K539,Parâmetros!$A$6:$A$11,0)),"")</f>
        <v>8.8000000000000007</v>
      </c>
      <c r="N539" s="33">
        <f t="shared" si="85"/>
        <v>0</v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86"/>
        <v/>
      </c>
      <c r="R539" s="32" t="str">
        <f t="shared" si="87"/>
        <v/>
      </c>
      <c r="S539" s="30" t="str">
        <f t="shared" si="88"/>
        <v/>
      </c>
      <c r="T539" s="32" t="str">
        <f>IF($Q539&lt;&gt;"Sim","",IF($N539&gt;Parâmetros!$E$15,"Sim","Não"))</f>
        <v/>
      </c>
      <c r="U539" s="17" t="str">
        <f t="shared" si="89"/>
        <v>Fora da apuração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'[Apontamento_Mes_Setembro Atualizado.xlsx]Base Diária'!$V$221folga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FALTA DE REGISTRO · dia útil da escala 6x1</v>
      </c>
      <c r="W539" s="34" t="str">
        <f>IF(OR(OR($D539="6x1",$D539="FF 6x1"),$D539="5x2"),"",IF($AB539&lt;&gt;$AB538,IF(IFERROR(INDEX(Cadastro!$F$5:$F$148,$AB539),"")="",IF($L539&gt;0,1,0),IF(IFERROR(INDEX(Cadastro!$F$5:$F$148,$AB539),"")&lt;=IFERROR(INDEX(Parâmetros!$B$39:$B$48,MATCH($E539,Parâmetros!$A$39:$A$48,0)),99),IFERROR(INDEX(Cadastro!$F$5:$F$148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$148,$AB539),"")="",0,IF(IFERROR(INDEX(Cadastro!$F$5:$F$148,$AB539),"")&gt;IFERROR(INDEX(Parâmetros!$B$39:$B$48,MATCH($E539,Parâmetros!$A$39:$A$48,0)),99),IFERROR(INDEX(Cadastro!$F$5:$F$148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registro"),IF(AND($AB539&lt;&gt;$AB538,IFERROR(INDEX(Cadastro!$F$5:$F$148,$AB539),"")=""),"Indeterminado (início da série)",IF($X539&gt;0,"Folga","Falta de registro"))))))))</f>
        <v>Falta de registro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IFERROR(MATCH($A539&amp;"|"&amp;TEXT(_xlfn.MAXIFS(Cadastro!$E$5:$E$148,Cadastro!$A$5:$A$148,$A539,Cadastro!$E$5:$E$148,"&lt;="&amp;$F539),"yyyymmdd"),Cadastro!$I$5:$I$148,0),"")</f>
        <v>97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9561</v>
      </c>
      <c r="B540" s="17" t="s">
        <v>172</v>
      </c>
      <c r="C540" s="17" t="str">
        <f>IFERROR(INDEX(Cadastro!$C$5:$C$148,$AB540),"NÃO INFORMADO")</f>
        <v>ENGMAN</v>
      </c>
      <c r="D540" s="17" t="str">
        <f>IFERROR(INDEX(Cadastro!$D$5:$D$148,$AB540),"")</f>
        <v>6x1</v>
      </c>
      <c r="E540" s="17" t="str">
        <f>IFERROR(INDEX(Cadastro!$G$5:$G$148,$AB540),"")</f>
        <v>6x1</v>
      </c>
      <c r="F540" s="29">
        <v>46298</v>
      </c>
      <c r="G540" s="32" t="str">
        <f t="shared" si="84"/>
        <v>sáb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85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86"/>
        <v/>
      </c>
      <c r="R540" s="32" t="str">
        <f t="shared" si="87"/>
        <v/>
      </c>
      <c r="S540" s="30" t="str">
        <f t="shared" si="88"/>
        <v/>
      </c>
      <c r="T540" s="32" t="str">
        <f>IF($Q540&lt;&gt;"Sim","",IF($N540&gt;Parâmetros!$E$15,"Sim","Não"))</f>
        <v/>
      </c>
      <c r="U540" s="17" t="str">
        <f t="shared" si="89"/>
        <v>Folga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'[Apontamento_Mes_Setembro Atualizado.xlsx]Base Diária'!$V$221folga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Folga de fim de semana · sem apontamento no sábado nem no domingo</v>
      </c>
      <c r="W540" s="34" t="str">
        <f>IF(OR(OR($D540="6x1",$D540="FF 6x1"),$D540="5x2"),"",IF($AB540&lt;&gt;$AB539,IF(IFERROR(INDEX(Cadastro!$F$5:$F$148,$AB540),"")="",IF($L540&gt;0,1,0),IF(IFERROR(INDEX(Cadastro!$F$5:$F$148,$AB540),"")&lt;=IFERROR(INDEX(Parâmetros!$B$39:$B$48,MATCH($E540,Parâmetros!$A$39:$A$48,0)),99),IFERROR(INDEX(Cadastro!$F$5:$F$148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$148,$AB540),"")="",0,IF(IFERROR(INDEX(Cadastro!$F$5:$F$148,$AB540),"")&gt;IFERROR(INDEX(Parâmetros!$B$39:$B$48,MATCH($E540,Parâmetros!$A$39:$A$48,0)),99),IFERROR(INDEX(Cadastro!$F$5:$F$148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registro"),IF(AND($AB540&lt;&gt;$AB539,IFERROR(INDEX(Cadastro!$F$5:$F$148,$AB540),"")=""),"Indeterminado (início da série)",IF($X540&gt;0,"Folga","Falta de registro"))))))))</f>
        <v>Folga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IFERROR(MATCH($A540&amp;"|"&amp;TEXT(_xlfn.MAXIFS(Cadastro!$E$5:$E$148,Cadastro!$A$5:$A$148,$A540,Cadastro!$E$5:$E$148,"&lt;="&amp;$F540),"yyyymmdd"),Cadastro!$I$5:$I$148,0),"")</f>
        <v>97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9561</v>
      </c>
      <c r="B541" s="17" t="s">
        <v>172</v>
      </c>
      <c r="C541" s="17" t="str">
        <f>IFERROR(INDEX(Cadastro!$C$5:$C$148,$AB541),"NÃO INFORMADO")</f>
        <v>ENGMAN</v>
      </c>
      <c r="D541" s="17" t="str">
        <f>IFERROR(INDEX(Cadastro!$D$5:$D$148,$AB541),"")</f>
        <v>6x1</v>
      </c>
      <c r="E541" s="17" t="str">
        <f>IFERROR(INDEX(Cadastro!$G$5:$G$148,$AB541),"")</f>
        <v>6x1</v>
      </c>
      <c r="F541" s="29">
        <v>46299</v>
      </c>
      <c r="G541" s="32" t="str">
        <f t="shared" si="84"/>
        <v>dom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85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86"/>
        <v/>
      </c>
      <c r="R541" s="32" t="str">
        <f t="shared" si="87"/>
        <v/>
      </c>
      <c r="S541" s="30" t="str">
        <f t="shared" si="88"/>
        <v/>
      </c>
      <c r="T541" s="32" t="str">
        <f>IF($Q541&lt;&gt;"Sim","",IF($N541&gt;Parâmetros!$E$15,"Sim","Não"))</f>
        <v/>
      </c>
      <c r="U541" s="17" t="str">
        <f t="shared" si="89"/>
        <v>Folga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'[Apontamento_Mes_Setembro Atualizado.xlsx]Base Diária'!$V$221folga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Folga de fim de semana · sem apontamento no sábado nem no domingo</v>
      </c>
      <c r="W541" s="34" t="str">
        <f>IF(OR(OR($D541="6x1",$D541="FF 6x1"),$D541="5x2"),"",IF($AB541&lt;&gt;$AB540,IF(IFERROR(INDEX(Cadastro!$F$5:$F$148,$AB541),"")="",IF($L541&gt;0,1,0),IF(IFERROR(INDEX(Cadastro!$F$5:$F$148,$AB541),"")&lt;=IFERROR(INDEX(Parâmetros!$B$39:$B$48,MATCH($E541,Parâmetros!$A$39:$A$48,0)),99),IFERROR(INDEX(Cadastro!$F$5:$F$148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$148,$AB541),"")="",0,IF(IFERROR(INDEX(Cadastro!$F$5:$F$148,$AB541),"")&gt;IFERROR(INDEX(Parâmetros!$B$39:$B$48,MATCH($E541,Parâmetros!$A$39:$A$48,0)),99),IFERROR(INDEX(Cadastro!$F$5:$F$148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registro"),IF(AND($AB541&lt;&gt;$AB540,IFERROR(INDEX(Cadastro!$F$5:$F$148,$AB541),"")=""),"Indeterminado (início da série)",IF($X541&gt;0,"Folga","Falta de registro"))))))))</f>
        <v>Folga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IFERROR(MATCH($A541&amp;"|"&amp;TEXT(_xlfn.MAXIFS(Cadastro!$E$5:$E$148,Cadastro!$A$5:$A$148,$A541,Cadastro!$E$5:$E$148,"&lt;="&amp;$F541),"yyyymmdd"),Cadastro!$I$5:$I$148,0),"")</f>
        <v>97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9561</v>
      </c>
      <c r="B542" s="17" t="s">
        <v>172</v>
      </c>
      <c r="C542" s="17" t="str">
        <f>IFERROR(INDEX(Cadastro!$C$5:$C$148,$AB542),"NÃO INFORMADO")</f>
        <v>ENGMAN</v>
      </c>
      <c r="D542" s="17" t="str">
        <f>IFERROR(INDEX(Cadastro!$D$5:$D$148,$AB542),"")</f>
        <v>6x1</v>
      </c>
      <c r="E542" s="17" t="str">
        <f>IFERROR(INDEX(Cadastro!$G$5:$G$148,$AB542),"")</f>
        <v>6x1</v>
      </c>
      <c r="F542" s="29">
        <v>46300</v>
      </c>
      <c r="G542" s="32" t="str">
        <f t="shared" si="84"/>
        <v>seg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0</v>
      </c>
      <c r="M542" s="30">
        <f>IFERROR(INDEX(Parâmetros!$E$6:$E$11,MATCH($K542,Parâmetros!$A$6:$A$11,0)),"")</f>
        <v>8.8000000000000007</v>
      </c>
      <c r="N542" s="33">
        <f t="shared" si="85"/>
        <v>0</v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86"/>
        <v/>
      </c>
      <c r="R542" s="32" t="str">
        <f t="shared" si="87"/>
        <v/>
      </c>
      <c r="S542" s="30" t="str">
        <f t="shared" si="88"/>
        <v/>
      </c>
      <c r="T542" s="32" t="str">
        <f>IF($Q542&lt;&gt;"Sim","",IF($N542&gt;Parâmetros!$E$15,"Sim","Não"))</f>
        <v/>
      </c>
      <c r="U542" s="17" t="str">
        <f t="shared" si="89"/>
        <v>Fora da apuração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'[Apontamento_Mes_Setembro Atualizado.xlsx]Base Diária'!$V$221folga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FALTA DE REGISTRO · dia útil da escala 6x1</v>
      </c>
      <c r="W542" s="34" t="str">
        <f>IF(OR(OR($D542="6x1",$D542="FF 6x1"),$D542="5x2"),"",IF($AB542&lt;&gt;$AB541,IF(IFERROR(INDEX(Cadastro!$F$5:$F$148,$AB542),"")="",IF($L542&gt;0,1,0),IF(IFERROR(INDEX(Cadastro!$F$5:$F$148,$AB542),"")&lt;=IFERROR(INDEX(Parâmetros!$B$39:$B$48,MATCH($E542,Parâmetros!$A$39:$A$48,0)),99),IFERROR(INDEX(Cadastro!$F$5:$F$148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$148,$AB542),"")="",0,IF(IFERROR(INDEX(Cadastro!$F$5:$F$148,$AB542),"")&gt;IFERROR(INDEX(Parâmetros!$B$39:$B$48,MATCH($E542,Parâmetros!$A$39:$A$48,0)),99),IFERROR(INDEX(Cadastro!$F$5:$F$148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registro"),IF(AND($AB542&lt;&gt;$AB541,IFERROR(INDEX(Cadastro!$F$5:$F$148,$AB542),"")=""),"Indeterminado (início da série)",IF($X542&gt;0,"Folga","Falta de registro"))))))))</f>
        <v>Falta de registro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IFERROR(MATCH($A542&amp;"|"&amp;TEXT(_xlfn.MAXIFS(Cadastro!$E$5:$E$148,Cadastro!$A$5:$A$148,$A542,Cadastro!$E$5:$E$148,"&lt;="&amp;$F542),"yyyymmdd"),Cadastro!$I$5:$I$148,0),"")</f>
        <v>97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56227</v>
      </c>
      <c r="B543" s="17" t="s">
        <v>173</v>
      </c>
      <c r="C543" s="17" t="str">
        <f>IFERROR(INDEX(Cadastro!$C$5:$C$148,$AB543),"NÃO INFORMADO")</f>
        <v>ENGMAN</v>
      </c>
      <c r="D543" s="17" t="str">
        <f>IFERROR(INDEX(Cadastro!$D$5:$D$148,$AB543),"")</f>
        <v>6x1</v>
      </c>
      <c r="E543" s="17" t="str">
        <f>IFERROR(INDEX(Cadastro!$G$5:$G$148,$AB543),"")</f>
        <v>6x1</v>
      </c>
      <c r="F543" s="29">
        <v>46265</v>
      </c>
      <c r="G543" s="32" t="str">
        <f t="shared" ref="G543:G578" si="90">CHOOSE(WEEKDAY($F543,1),"dom","seg","ter","qua","qui","sex","sáb")</f>
        <v>seg</v>
      </c>
      <c r="H543" s="31">
        <f>IF($L543=0,"",_xlfn.MINIFS(Dados!$Q:$Q,Dados!$A:$A,$A543,Dados!$S:$S,$F543))</f>
        <v>423</v>
      </c>
      <c r="I543" s="31">
        <f>IF($H543="","",_xlfn.MAXIFS(Dados!$R:$R,Dados!$A:$A,$A543,Dados!$S:$S,$F543))</f>
        <v>945</v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>6x1</v>
      </c>
      <c r="L543" s="30">
        <f>SUMIFS(Dados!$E:$E,Dados!$A:$A,$A543,Dados!$S:$S,$F543)</f>
        <v>7.69</v>
      </c>
      <c r="M543" s="30">
        <f>IFERROR(INDEX(Parâmetros!$E$6:$E$11,MATCH($K543,Parâmetros!$A$6:$A$11,0)),"")</f>
        <v>8.8000000000000007</v>
      </c>
      <c r="N543" s="33">
        <f t="shared" ref="N543:N578" si="91">IFERROR($L543/$M543,"")</f>
        <v>0.87386363636363629</v>
      </c>
      <c r="O543" s="33">
        <f>Parâmetros!$E$13</f>
        <v>0.8</v>
      </c>
      <c r="P543" s="32" t="str">
        <f>IF(OR($M543="",$F543&gt;Parâmetros!$E$14),"Não","Sim")</f>
        <v>Sim</v>
      </c>
      <c r="Q543" s="32" t="str">
        <f t="shared" ref="Q543:Q578" si="92">IF($P543="Não","",IF($L543&gt;0,"Sim","Não"))</f>
        <v>Sim</v>
      </c>
      <c r="R543" s="32" t="str">
        <f t="shared" ref="R543:R578" si="93">IF($Q543&lt;&gt;"Sim","",IF($N543&gt;=$O543,"Sim","Não"))</f>
        <v>Sim</v>
      </c>
      <c r="S543" s="30">
        <f t="shared" ref="S543:S578" si="94">IF($Q543&lt;&gt;"Sim","",MAX(0,$M543*$O543-$L543))</f>
        <v>0</v>
      </c>
      <c r="T543" s="32" t="str">
        <f>IF($Q543&lt;&gt;"Sim","",IF($N543&gt;Parâmetros!$E$15,"Sim","Não"))</f>
        <v>Não</v>
      </c>
      <c r="U543" s="17" t="str">
        <f t="shared" ref="U543:U578" si="95">IF($AC543&lt;&gt;"",$AC543,IF($P543="Não",IF($Y543="Folga","Folga",IF(LEFT($Y543,6)="Férias","Férias / afastamento",IF($Y543="Indeterminado (início da série)","Início da série","Fora da apuração"))),IF($Q543="Não","Falta de registro",IF($R543="Sim","Na meta","Abaixo da meta"))))</f>
        <v>Na meta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'[Apontamento_Mes_Setembro Atualizado.xlsx]Base Diária'!$V$221folga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Jornada fixa do 6x1</v>
      </c>
      <c r="W543" s="34" t="str">
        <f>IF(OR(OR($D543="6x1",$D543="FF 6x1"),$D543="5x2"),"",IF($AB543&lt;&gt;$AB542,IF(IFERROR(INDEX(Cadastro!$F$5:$F$148,$AB543),"")="",IF($L543&gt;0,1,0),IF(IFERROR(INDEX(Cadastro!$F$5:$F$148,$AB543),"")&lt;=IFERROR(INDEX(Parâmetros!$B$39:$B$48,MATCH($E543,Parâmetros!$A$39:$A$48,0)),99),IFERROR(INDEX(Cadastro!$F$5:$F$148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$148,$AB543),"")="",0,IF(IFERROR(INDEX(Cadastro!$F$5:$F$148,$AB543),"")&gt;IFERROR(INDEX(Parâmetros!$B$39:$B$48,MATCH($E543,Parâmetros!$A$39:$A$48,0)),99),IFERROR(INDEX(Cadastro!$F$5:$F$148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registro"),IF(AND($AB543&lt;&gt;$AB542,IFERROR(INDEX(Cadastro!$F$5:$F$148,$AB543),"")=""),"Indeterminado (início da série)",IF($X543&gt;0,"Folga","Falta de registro"))))))))</f>
        <v>Trabalhado</v>
      </c>
      <c r="Z543" s="34">
        <f>IF(OR($L543&gt;0,$F543&gt;Parâmetros!$E$14),0,IF($A543&lt;&gt;$A542,1,N($Z542)+1))</f>
        <v>0</v>
      </c>
      <c r="AA543" s="34">
        <f>IF(OR($L543&gt;0,$F543&gt;Parâmetros!$E$14),0,IF(OR($A543&lt;&gt;$A544,$F544&gt;Parâmetros!$E$14),1,N($AA544)+1))</f>
        <v>0</v>
      </c>
      <c r="AB543" s="31">
        <f>IFERROR(MATCH($A543&amp;"|"&amp;TEXT(_xlfn.MAXIFS(Cadastro!$E$5:$E$148,Cadastro!$A$5:$A$148,$A543,Cadastro!$E$5:$E$148,"&lt;="&amp;$F543),"yyyymmdd"),Cadastro!$I$5:$I$148,0),"")</f>
        <v>24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56227</v>
      </c>
      <c r="B544" s="17" t="s">
        <v>173</v>
      </c>
      <c r="C544" s="17" t="str">
        <f>IFERROR(INDEX(Cadastro!$C$5:$C$148,$AB544),"NÃO INFORMADO")</f>
        <v>ENGMAN</v>
      </c>
      <c r="D544" s="17" t="str">
        <f>IFERROR(INDEX(Cadastro!$D$5:$D$148,$AB544),"")</f>
        <v>6x1</v>
      </c>
      <c r="E544" s="17" t="str">
        <f>IFERROR(INDEX(Cadastro!$G$5:$G$148,$AB544),"")</f>
        <v>6x1</v>
      </c>
      <c r="F544" s="29">
        <v>46266</v>
      </c>
      <c r="G544" s="32" t="str">
        <f t="shared" si="90"/>
        <v>ter</v>
      </c>
      <c r="H544" s="31">
        <f>IF($L544=0,"",_xlfn.MINIFS(Dados!$Q:$Q,Dados!$A:$A,$A544,Dados!$S:$S,$F544))</f>
        <v>420</v>
      </c>
      <c r="I544" s="31">
        <f>IF($H544="","",_xlfn.MAXIFS(Dados!$R:$R,Dados!$A:$A,$A544,Dados!$S:$S,$F544))</f>
        <v>946</v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>6x1</v>
      </c>
      <c r="L544" s="30">
        <f>SUMIFS(Dados!$E:$E,Dados!$A:$A,$A544,Dados!$S:$S,$F544)</f>
        <v>7.73</v>
      </c>
      <c r="M544" s="30">
        <f>IFERROR(INDEX(Parâmetros!$E$6:$E$11,MATCH($K544,Parâmetros!$A$6:$A$11,0)),"")</f>
        <v>8.8000000000000007</v>
      </c>
      <c r="N544" s="33">
        <f t="shared" si="91"/>
        <v>0.87840909090909092</v>
      </c>
      <c r="O544" s="33">
        <f>Parâmetros!$E$13</f>
        <v>0.8</v>
      </c>
      <c r="P544" s="32" t="str">
        <f>IF(OR($M544="",$F544&gt;Parâmetros!$E$14),"Não","Sim")</f>
        <v>Sim</v>
      </c>
      <c r="Q544" s="32" t="str">
        <f t="shared" si="92"/>
        <v>Sim</v>
      </c>
      <c r="R544" s="32" t="str">
        <f t="shared" si="93"/>
        <v>Sim</v>
      </c>
      <c r="S544" s="30">
        <f t="shared" si="94"/>
        <v>0</v>
      </c>
      <c r="T544" s="32" t="str">
        <f>IF($Q544&lt;&gt;"Sim","",IF($N544&gt;Parâmetros!$E$15,"Sim","Não"))</f>
        <v>Não</v>
      </c>
      <c r="U544" s="17" t="str">
        <f t="shared" si="95"/>
        <v>Na meta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'[Apontamento_Mes_Setembro Atualizado.xlsx]Base Diária'!$V$221folga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Jornada fixa do 6x1</v>
      </c>
      <c r="W544" s="34" t="str">
        <f>IF(OR(OR($D544="6x1",$D544="FF 6x1"),$D544="5x2"),"",IF($AB544&lt;&gt;$AB543,IF(IFERROR(INDEX(Cadastro!$F$5:$F$148,$AB544),"")="",IF($L544&gt;0,1,0),IF(IFERROR(INDEX(Cadastro!$F$5:$F$148,$AB544),"")&lt;=IFERROR(INDEX(Parâmetros!$B$39:$B$48,MATCH($E544,Parâmetros!$A$39:$A$48,0)),99),IFERROR(INDEX(Cadastro!$F$5:$F$148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$148,$AB544),"")="",0,IF(IFERROR(INDEX(Cadastro!$F$5:$F$148,$AB544),"")&gt;IFERROR(INDEX(Parâmetros!$B$39:$B$48,MATCH($E544,Parâmetros!$A$39:$A$48,0)),99),IFERROR(INDEX(Cadastro!$F$5:$F$148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registro"),IF(AND($AB544&lt;&gt;$AB543,IFERROR(INDEX(Cadastro!$F$5:$F$148,$AB544),"")=""),"Indeterminado (início da série)",IF($X544&gt;0,"Folga","Falta de registro"))))))))</f>
        <v>Trabalhado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IFERROR(MATCH($A544&amp;"|"&amp;TEXT(_xlfn.MAXIFS(Cadastro!$E$5:$E$148,Cadastro!$A$5:$A$148,$A544,Cadastro!$E$5:$E$148,"&lt;="&amp;$F544),"yyyymmdd"),Cadastro!$I$5:$I$148,0),"")</f>
        <v>24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56227</v>
      </c>
      <c r="B545" s="17" t="s">
        <v>173</v>
      </c>
      <c r="C545" s="17" t="str">
        <f>IFERROR(INDEX(Cadastro!$C$5:$C$148,$AB545),"NÃO INFORMADO")</f>
        <v>ENGMAN</v>
      </c>
      <c r="D545" s="17" t="str">
        <f>IFERROR(INDEX(Cadastro!$D$5:$D$148,$AB545),"")</f>
        <v>6x1</v>
      </c>
      <c r="E545" s="17" t="str">
        <f>IFERROR(INDEX(Cadastro!$G$5:$G$148,$AB545),"")</f>
        <v>6x1</v>
      </c>
      <c r="F545" s="29">
        <v>46267</v>
      </c>
      <c r="G545" s="32" t="str">
        <f t="shared" si="90"/>
        <v>qua</v>
      </c>
      <c r="H545" s="31">
        <f>IF($L545=0,"",_xlfn.MINIFS(Dados!$Q:$Q,Dados!$A:$A,$A545,Dados!$S:$S,$F545))</f>
        <v>421</v>
      </c>
      <c r="I545" s="31">
        <f>IF($H545="","",_xlfn.MAXIFS(Dados!$R:$R,Dados!$A:$A,$A545,Dados!$S:$S,$F545))</f>
        <v>946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7.7200000000000006</v>
      </c>
      <c r="M545" s="30">
        <f>IFERROR(INDEX(Parâmetros!$E$6:$E$11,MATCH($K545,Parâmetros!$A$6:$A$11,0)),"")</f>
        <v>8.8000000000000007</v>
      </c>
      <c r="N545" s="33">
        <f t="shared" si="91"/>
        <v>0.87727272727272732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92"/>
        <v>Sim</v>
      </c>
      <c r="R545" s="32" t="str">
        <f t="shared" si="93"/>
        <v>Sim</v>
      </c>
      <c r="S545" s="30">
        <f t="shared" si="94"/>
        <v>0</v>
      </c>
      <c r="T545" s="32" t="str">
        <f>IF($Q545&lt;&gt;"Sim","",IF($N545&gt;Parâmetros!$E$15,"Sim","Não"))</f>
        <v>Não</v>
      </c>
      <c r="U545" s="17" t="str">
        <f t="shared" si="95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'[Apontamento_Mes_Setembro Atualizado.xlsx]Base Diária'!$V$221folga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$148,$AB545),"")="",IF($L545&gt;0,1,0),IF(IFERROR(INDEX(Cadastro!$F$5:$F$148,$AB545),"")&lt;=IFERROR(INDEX(Parâmetros!$B$39:$B$48,MATCH($E545,Parâmetros!$A$39:$A$48,0)),99),IFERROR(INDEX(Cadastro!$F$5:$F$148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$148,$AB545),"")="",0,IF(IFERROR(INDEX(Cadastro!$F$5:$F$148,$AB545),"")&gt;IFERROR(INDEX(Parâmetros!$B$39:$B$48,MATCH($E545,Parâmetros!$A$39:$A$48,0)),99),IFERROR(INDEX(Cadastro!$F$5:$F$148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registro"),IF(AND($AB545&lt;&gt;$AB544,IFERROR(INDEX(Cadastro!$F$5:$F$148,$AB545),"")=""),"Indeterminado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IFERROR(MATCH($A545&amp;"|"&amp;TEXT(_xlfn.MAXIFS(Cadastro!$E$5:$E$148,Cadastro!$A$5:$A$148,$A545,Cadastro!$E$5:$E$148,"&lt;="&amp;$F545),"yyyymmdd"),Cadastro!$I$5:$I$148,0),"")</f>
        <v>24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56227</v>
      </c>
      <c r="B546" s="17" t="s">
        <v>173</v>
      </c>
      <c r="C546" s="17" t="str">
        <f>IFERROR(INDEX(Cadastro!$C$5:$C$148,$AB546),"NÃO INFORMADO")</f>
        <v>ENGMAN</v>
      </c>
      <c r="D546" s="17" t="str">
        <f>IFERROR(INDEX(Cadastro!$D$5:$D$148,$AB546),"")</f>
        <v>6x1</v>
      </c>
      <c r="E546" s="17" t="str">
        <f>IFERROR(INDEX(Cadastro!$G$5:$G$148,$AB546),"")</f>
        <v>6x1</v>
      </c>
      <c r="F546" s="29">
        <v>46268</v>
      </c>
      <c r="G546" s="32" t="str">
        <f t="shared" si="90"/>
        <v>qui</v>
      </c>
      <c r="H546" s="31">
        <f>IF($L546=0,"",_xlfn.MINIFS(Dados!$Q:$Q,Dados!$A:$A,$A546,Dados!$S:$S,$F546))</f>
        <v>421</v>
      </c>
      <c r="I546" s="31">
        <f>IF($H546="","",_xlfn.MAXIFS(Dados!$R:$R,Dados!$A:$A,$A546,Dados!$S:$S,$F546))</f>
        <v>946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7.7200000000000006</v>
      </c>
      <c r="M546" s="30">
        <f>IFERROR(INDEX(Parâmetros!$E$6:$E$11,MATCH($K546,Parâmetros!$A$6:$A$11,0)),"")</f>
        <v>8.8000000000000007</v>
      </c>
      <c r="N546" s="33">
        <f t="shared" si="91"/>
        <v>0.87727272727272732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92"/>
        <v>Sim</v>
      </c>
      <c r="R546" s="32" t="str">
        <f t="shared" si="93"/>
        <v>Sim</v>
      </c>
      <c r="S546" s="30">
        <f t="shared" si="94"/>
        <v>0</v>
      </c>
      <c r="T546" s="32" t="str">
        <f>IF($Q546&lt;&gt;"Sim","",IF($N546&gt;Parâmetros!$E$15,"Sim","Não"))</f>
        <v>Não</v>
      </c>
      <c r="U546" s="17" t="str">
        <f t="shared" si="95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'[Apontamento_Mes_Setembro Atualizado.xlsx]Base Diária'!$V$221folga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$148,$AB546),"")="",IF($L546&gt;0,1,0),IF(IFERROR(INDEX(Cadastro!$F$5:$F$148,$AB546),"")&lt;=IFERROR(INDEX(Parâmetros!$B$39:$B$48,MATCH($E546,Parâmetros!$A$39:$A$48,0)),99),IFERROR(INDEX(Cadastro!$F$5:$F$148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$148,$AB546),"")="",0,IF(IFERROR(INDEX(Cadastro!$F$5:$F$148,$AB546),"")&gt;IFERROR(INDEX(Parâmetros!$B$39:$B$48,MATCH($E546,Parâmetros!$A$39:$A$48,0)),99),IFERROR(INDEX(Cadastro!$F$5:$F$148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registro"),IF(AND($AB546&lt;&gt;$AB545,IFERROR(INDEX(Cadastro!$F$5:$F$148,$AB546),"")=""),"Indeterminado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IFERROR(MATCH($A546&amp;"|"&amp;TEXT(_xlfn.MAXIFS(Cadastro!$E$5:$E$148,Cadastro!$A$5:$A$148,$A546,Cadastro!$E$5:$E$148,"&lt;="&amp;$F546),"yyyymmdd"),Cadastro!$I$5:$I$148,0),"")</f>
        <v>24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56227</v>
      </c>
      <c r="B547" s="17" t="s">
        <v>173</v>
      </c>
      <c r="C547" s="17" t="str">
        <f>IFERROR(INDEX(Cadastro!$C$5:$C$148,$AB547),"NÃO INFORMADO")</f>
        <v>ENGMAN</v>
      </c>
      <c r="D547" s="17" t="str">
        <f>IFERROR(INDEX(Cadastro!$D$5:$D$148,$AB547),"")</f>
        <v>6x1</v>
      </c>
      <c r="E547" s="17" t="str">
        <f>IFERROR(INDEX(Cadastro!$G$5:$G$148,$AB547),"")</f>
        <v>6x1</v>
      </c>
      <c r="F547" s="29">
        <v>46269</v>
      </c>
      <c r="G547" s="32" t="str">
        <f t="shared" si="90"/>
        <v>sex</v>
      </c>
      <c r="H547" s="31">
        <f>IF($L547=0,"",_xlfn.MINIFS(Dados!$Q:$Q,Dados!$A:$A,$A547,Dados!$S:$S,$F547))</f>
        <v>423</v>
      </c>
      <c r="I547" s="31">
        <f>IF($H547="","",_xlfn.MAXIFS(Dados!$R:$R,Dados!$A:$A,$A547,Dados!$S:$S,$F547))</f>
        <v>947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7.69</v>
      </c>
      <c r="M547" s="30">
        <f>IFERROR(INDEX(Parâmetros!$E$6:$E$11,MATCH($K547,Parâmetros!$A$6:$A$11,0)),"")</f>
        <v>8.8000000000000007</v>
      </c>
      <c r="N547" s="33">
        <f t="shared" si="91"/>
        <v>0.87386363636363629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92"/>
        <v>Sim</v>
      </c>
      <c r="R547" s="32" t="str">
        <f t="shared" si="93"/>
        <v>Sim</v>
      </c>
      <c r="S547" s="30">
        <f t="shared" si="94"/>
        <v>0</v>
      </c>
      <c r="T547" s="32" t="str">
        <f>IF($Q547&lt;&gt;"Sim","",IF($N547&gt;Parâmetros!$E$15,"Sim","Não"))</f>
        <v>Não</v>
      </c>
      <c r="U547" s="17" t="str">
        <f t="shared" si="95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'[Apontamento_Mes_Setembro Atualizado.xlsx]Base Diária'!$V$221folga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$148,$AB547),"")="",IF($L547&gt;0,1,0),IF(IFERROR(INDEX(Cadastro!$F$5:$F$148,$AB547),"")&lt;=IFERROR(INDEX(Parâmetros!$B$39:$B$48,MATCH($E547,Parâmetros!$A$39:$A$48,0)),99),IFERROR(INDEX(Cadastro!$F$5:$F$148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$148,$AB547),"")="",0,IF(IFERROR(INDEX(Cadastro!$F$5:$F$148,$AB547),"")&gt;IFERROR(INDEX(Parâmetros!$B$39:$B$48,MATCH($E547,Parâmetros!$A$39:$A$48,0)),99),IFERROR(INDEX(Cadastro!$F$5:$F$148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registro"),IF(AND($AB547&lt;&gt;$AB546,IFERROR(INDEX(Cadastro!$F$5:$F$148,$AB547),"")=""),"Indeterminado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IFERROR(MATCH($A547&amp;"|"&amp;TEXT(_xlfn.MAXIFS(Cadastro!$E$5:$E$148,Cadastro!$A$5:$A$148,$A547,Cadastro!$E$5:$E$148,"&lt;="&amp;$F547),"yyyymmdd"),Cadastro!$I$5:$I$148,0),"")</f>
        <v>24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56227</v>
      </c>
      <c r="B548" s="17" t="s">
        <v>173</v>
      </c>
      <c r="C548" s="17" t="str">
        <f>IFERROR(INDEX(Cadastro!$C$5:$C$148,$AB548),"NÃO INFORMADO")</f>
        <v>ENGMAN</v>
      </c>
      <c r="D548" s="17" t="str">
        <f>IFERROR(INDEX(Cadastro!$D$5:$D$148,$AB548),"")</f>
        <v>6x1</v>
      </c>
      <c r="E548" s="17" t="str">
        <f>IFERROR(INDEX(Cadastro!$G$5:$G$148,$AB548),"")</f>
        <v>6x1</v>
      </c>
      <c r="F548" s="29">
        <v>46270</v>
      </c>
      <c r="G548" s="32" t="str">
        <f t="shared" si="90"/>
        <v>sáb</v>
      </c>
      <c r="H548" s="31">
        <f>IF($L548=0,"",_xlfn.MINIFS(Dados!$Q:$Q,Dados!$A:$A,$A548,Dados!$S:$S,$F548))</f>
        <v>422</v>
      </c>
      <c r="I548" s="31">
        <f>IF($H548="","",_xlfn.MAXIFS(Dados!$R:$R,Dados!$A:$A,$A548,Dados!$S:$S,$F548))</f>
        <v>888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 sáb/dom</v>
      </c>
      <c r="L548" s="30">
        <f>SUMIFS(Dados!$E:$E,Dados!$A:$A,$A548,Dados!$S:$S,$F548)</f>
        <v>6.77</v>
      </c>
      <c r="M548" s="30">
        <f>IFERROR(INDEX(Parâmetros!$E$6:$E$11,MATCH($K548,Parâmetros!$A$6:$A$11,0)),"")</f>
        <v>7.33</v>
      </c>
      <c r="N548" s="33">
        <f t="shared" si="91"/>
        <v>0.92360163710777621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92"/>
        <v>Sim</v>
      </c>
      <c r="R548" s="32" t="str">
        <f t="shared" si="93"/>
        <v>Sim</v>
      </c>
      <c r="S548" s="30">
        <f t="shared" si="94"/>
        <v>0</v>
      </c>
      <c r="T548" s="32" t="str">
        <f>IF($Q548&lt;&gt;"Sim","",IF($N548&gt;Parâmetros!$E$15,"Sim","Não"))</f>
        <v>Não</v>
      </c>
      <c r="U548" s="17" t="str">
        <f t="shared" si="95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'[Apontamento_Mes_Setembro Atualizado.xlsx]Base Diária'!$V$221folga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de fim de semana do 6x1</v>
      </c>
      <c r="W548" s="34" t="str">
        <f>IF(OR(OR($D548="6x1",$D548="FF 6x1"),$D548="5x2"),"",IF($AB548&lt;&gt;$AB547,IF(IFERROR(INDEX(Cadastro!$F$5:$F$148,$AB548),"")="",IF($L548&gt;0,1,0),IF(IFERROR(INDEX(Cadastro!$F$5:$F$148,$AB548),"")&lt;=IFERROR(INDEX(Parâmetros!$B$39:$B$48,MATCH($E548,Parâmetros!$A$39:$A$48,0)),99),IFERROR(INDEX(Cadastro!$F$5:$F$148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$148,$AB548),"")="",0,IF(IFERROR(INDEX(Cadastro!$F$5:$F$148,$AB548),"")&gt;IFERROR(INDEX(Parâmetros!$B$39:$B$48,MATCH($E548,Parâmetros!$A$39:$A$48,0)),99),IFERROR(INDEX(Cadastro!$F$5:$F$148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registro"),IF(AND($AB548&lt;&gt;$AB547,IFERROR(INDEX(Cadastro!$F$5:$F$148,$AB548),"")=""),"Indeterminado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IFERROR(MATCH($A548&amp;"|"&amp;TEXT(_xlfn.MAXIFS(Cadastro!$E$5:$E$148,Cadastro!$A$5:$A$148,$A548,Cadastro!$E$5:$E$148,"&lt;="&amp;$F548),"yyyymmdd"),Cadastro!$I$5:$I$148,0),"")</f>
        <v>24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56227</v>
      </c>
      <c r="B549" s="17" t="s">
        <v>173</v>
      </c>
      <c r="C549" s="17" t="str">
        <f>IFERROR(INDEX(Cadastro!$C$5:$C$148,$AB549),"NÃO INFORMADO")</f>
        <v>ENGMAN</v>
      </c>
      <c r="D549" s="17" t="str">
        <f>IFERROR(INDEX(Cadastro!$D$5:$D$148,$AB549),"")</f>
        <v>6x1</v>
      </c>
      <c r="E549" s="17" t="str">
        <f>IFERROR(INDEX(Cadastro!$G$5:$G$148,$AB549),"")</f>
        <v>6x1</v>
      </c>
      <c r="F549" s="29">
        <v>46271</v>
      </c>
      <c r="G549" s="32" t="str">
        <f t="shared" si="90"/>
        <v>dom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91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92"/>
        <v/>
      </c>
      <c r="R549" s="32" t="str">
        <f t="shared" si="93"/>
        <v/>
      </c>
      <c r="S549" s="30" t="str">
        <f t="shared" si="94"/>
        <v/>
      </c>
      <c r="T549" s="32" t="str">
        <f>IF($Q549&lt;&gt;"Sim","",IF($N549&gt;Parâmetros!$E$15,"Sim","Não"))</f>
        <v/>
      </c>
      <c r="U549" s="17" t="str">
        <f t="shared" si="95"/>
        <v>Folga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'[Apontamento_Mes_Setembro Atualizado.xlsx]Base Diária'!$V$221folga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Folga de fim de semana · apontou no sábado</v>
      </c>
      <c r="W549" s="34" t="str">
        <f>IF(OR(OR($D549="6x1",$D549="FF 6x1"),$D549="5x2"),"",IF($AB549&lt;&gt;$AB548,IF(IFERROR(INDEX(Cadastro!$F$5:$F$148,$AB549),"")="",IF($L549&gt;0,1,0),IF(IFERROR(INDEX(Cadastro!$F$5:$F$148,$AB549),"")&lt;=IFERROR(INDEX(Parâmetros!$B$39:$B$48,MATCH($E549,Parâmetros!$A$39:$A$48,0)),99),IFERROR(INDEX(Cadastro!$F$5:$F$148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$148,$AB549),"")="",0,IF(IFERROR(INDEX(Cadastro!$F$5:$F$148,$AB549),"")&gt;IFERROR(INDEX(Parâmetros!$B$39:$B$48,MATCH($E549,Parâmetros!$A$39:$A$48,0)),99),IFERROR(INDEX(Cadastro!$F$5:$F$148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registro"),IF(AND($AB549&lt;&gt;$AB548,IFERROR(INDEX(Cadastro!$F$5:$F$148,$AB549),"")=""),"Indeterminado (início da série)",IF($X549&gt;0,"Folga","Falta de registro"))))))))</f>
        <v>Folga</v>
      </c>
      <c r="Z549" s="34">
        <f>IF(OR($L549&gt;0,$F549&gt;Parâmetros!$E$14),0,IF($A549&lt;&gt;$A548,1,N($Z548)+1))</f>
        <v>1</v>
      </c>
      <c r="AA549" s="34">
        <f>IF(OR($L549&gt;0,$F549&gt;Parâmetros!$E$14),0,IF(OR($A549&lt;&gt;$A550,$F550&gt;Parâmetros!$E$14),1,N($AA550)+1))</f>
        <v>1</v>
      </c>
      <c r="AB549" s="31">
        <f>IFERROR(MATCH($A549&amp;"|"&amp;TEXT(_xlfn.MAXIFS(Cadastro!$E$5:$E$148,Cadastro!$A$5:$A$148,$A549,Cadastro!$E$5:$E$148,"&lt;="&amp;$F549),"yyyymmdd"),Cadastro!$I$5:$I$148,0),"")</f>
        <v>24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56227</v>
      </c>
      <c r="B550" s="17" t="s">
        <v>173</v>
      </c>
      <c r="C550" s="17" t="str">
        <f>IFERROR(INDEX(Cadastro!$C$5:$C$148,$AB550),"NÃO INFORMADO")</f>
        <v>ENGMAN</v>
      </c>
      <c r="D550" s="17" t="str">
        <f>IFERROR(INDEX(Cadastro!$D$5:$D$148,$AB550),"")</f>
        <v>A</v>
      </c>
      <c r="E550" s="17" t="str">
        <f>IFERROR(INDEX(Cadastro!$G$5:$G$148,$AB550),"")</f>
        <v>A</v>
      </c>
      <c r="F550" s="29">
        <v>46272</v>
      </c>
      <c r="G550" s="32" t="str">
        <f t="shared" si="90"/>
        <v>seg</v>
      </c>
      <c r="H550" s="31">
        <f>IF($L550=0,"",_xlfn.MINIFS(Dados!$Q:$Q,Dados!$A:$A,$A550,Dados!$S:$S,$F550))</f>
        <v>421</v>
      </c>
      <c r="I550" s="31">
        <f>IF($H550="","",_xlfn.MAXIFS(Dados!$R:$R,Dados!$A:$A,$A550,Dados!$S:$S,$F550))</f>
        <v>893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A</v>
      </c>
      <c r="L550" s="30">
        <f>SUMIFS(Dados!$E:$E,Dados!$A:$A,$A550,Dados!$S:$S,$F550)</f>
        <v>6.84</v>
      </c>
      <c r="M550" s="30">
        <f>IFERROR(INDEX(Parâmetros!$E$6:$E$11,MATCH($K550,Parâmetros!$A$6:$A$11,0)),"")</f>
        <v>7.58</v>
      </c>
      <c r="N550" s="33">
        <f t="shared" si="91"/>
        <v>0.90237467018469653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92"/>
        <v>Sim</v>
      </c>
      <c r="R550" s="32" t="str">
        <f t="shared" si="93"/>
        <v>Sim</v>
      </c>
      <c r="S550" s="30">
        <f t="shared" si="94"/>
        <v>0</v>
      </c>
      <c r="T550" s="32" t="str">
        <f>IF($Q550&lt;&gt;"Sim","",IF($N550&gt;Parâmetros!$E$15,"Sim","Não"))</f>
        <v>Não</v>
      </c>
      <c r="U550" s="17" t="str">
        <f t="shared" si="95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'[Apontamento_Mes_Setembro Atualizado.xlsx]Base Diária'!$V$221folga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Evidência confirma cadastro</v>
      </c>
      <c r="W550" s="34">
        <f>IF(OR(OR($D550="6x1",$D550="FF 6x1"),$D550="5x2"),"",IF($AB550&lt;&gt;$AB549,IF(IFERROR(INDEX(Cadastro!$F$5:$F$148,$AB550),"")="",IF($L550&gt;0,1,0),IF(IFERROR(INDEX(Cadastro!$F$5:$F$148,$AB550),"")&lt;=IFERROR(INDEX(Parâmetros!$B$39:$B$48,MATCH($E550,Parâmetros!$A$39:$A$48,0)),99),IFERROR(INDEX(Cadastro!$F$5:$F$148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>1</v>
      </c>
      <c r="X550" s="34">
        <f>IF(OR(OR($D550="6x1",$D550="FF 6x1"),$D550="5x2"),"",IF($AB550&lt;&gt;$AB549,IF(IFERROR(INDEX(Cadastro!$F$5:$F$148,$AB550),"")="",0,IF(IFERROR(INDEX(Cadastro!$F$5:$F$148,$AB550),"")&gt;IFERROR(INDEX(Parâmetros!$B$39:$B$48,MATCH($E550,Parâmetros!$A$39:$A$48,0)),99),IFERROR(INDEX(Cadastro!$F$5:$F$148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>0</v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registro"),IF(AND($AB550&lt;&gt;$AB549,IFERROR(INDEX(Cadastro!$F$5:$F$148,$AB550),"")=""),"Indeterminado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IFERROR(MATCH($A550&amp;"|"&amp;TEXT(_xlfn.MAXIFS(Cadastro!$E$5:$E$148,Cadastro!$A$5:$A$148,$A550,Cadastro!$E$5:$E$148,"&lt;="&amp;$F550),"yyyymmdd"),Cadastro!$I$5:$I$148,0),"")</f>
        <v>98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56227</v>
      </c>
      <c r="B551" s="17" t="s">
        <v>173</v>
      </c>
      <c r="C551" s="17" t="str">
        <f>IFERROR(INDEX(Cadastro!$C$5:$C$148,$AB551),"NÃO INFORMADO")</f>
        <v>ENGMAN</v>
      </c>
      <c r="D551" s="17" t="str">
        <f>IFERROR(INDEX(Cadastro!$D$5:$D$148,$AB551),"")</f>
        <v>6x1</v>
      </c>
      <c r="E551" s="17" t="str">
        <f>IFERROR(INDEX(Cadastro!$G$5:$G$148,$AB551),"")</f>
        <v>6x1</v>
      </c>
      <c r="F551" s="29">
        <v>46273</v>
      </c>
      <c r="G551" s="32" t="str">
        <f t="shared" si="90"/>
        <v>ter</v>
      </c>
      <c r="H551" s="31">
        <f>IF($L551=0,"",_xlfn.MINIFS(Dados!$Q:$Q,Dados!$A:$A,$A551,Dados!$S:$S,$F551))</f>
        <v>422</v>
      </c>
      <c r="I551" s="31">
        <f>IF($H551="","",_xlfn.MAXIFS(Dados!$R:$R,Dados!$A:$A,$A551,Dados!$S:$S,$F551))</f>
        <v>955</v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>6x1</v>
      </c>
      <c r="L551" s="30">
        <f>SUMIFS(Dados!$E:$E,Dados!$A:$A,$A551,Dados!$S:$S,$F551)</f>
        <v>7.84</v>
      </c>
      <c r="M551" s="30">
        <f>IFERROR(INDEX(Parâmetros!$E$6:$E$11,MATCH($K551,Parâmetros!$A$6:$A$11,0)),"")</f>
        <v>8.8000000000000007</v>
      </c>
      <c r="N551" s="33">
        <f t="shared" si="91"/>
        <v>0.89090909090909087</v>
      </c>
      <c r="O551" s="33">
        <f>Parâmetros!$E$13</f>
        <v>0.8</v>
      </c>
      <c r="P551" s="32" t="str">
        <f>IF(OR($M551="",$F551&gt;Parâmetros!$E$14),"Não","Sim")</f>
        <v>Sim</v>
      </c>
      <c r="Q551" s="32" t="str">
        <f t="shared" si="92"/>
        <v>Sim</v>
      </c>
      <c r="R551" s="32" t="str">
        <f t="shared" si="93"/>
        <v>Sim</v>
      </c>
      <c r="S551" s="30">
        <f t="shared" si="94"/>
        <v>0</v>
      </c>
      <c r="T551" s="32" t="str">
        <f>IF($Q551&lt;&gt;"Sim","",IF($N551&gt;Parâmetros!$E$15,"Sim","Não"))</f>
        <v>Não</v>
      </c>
      <c r="U551" s="17" t="str">
        <f t="shared" si="95"/>
        <v>Na meta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'[Apontamento_Mes_Setembro Atualizado.xlsx]Base Diária'!$V$221folga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Jornada fixa do 6x1</v>
      </c>
      <c r="W551" s="34" t="str">
        <f>IF(OR(OR($D551="6x1",$D551="FF 6x1"),$D551="5x2"),"",IF($AB551&lt;&gt;$AB550,IF(IFERROR(INDEX(Cadastro!$F$5:$F$148,$AB551),"")="",IF($L551&gt;0,1,0),IF(IFERROR(INDEX(Cadastro!$F$5:$F$148,$AB551),"")&lt;=IFERROR(INDEX(Parâmetros!$B$39:$B$48,MATCH($E551,Parâmetros!$A$39:$A$48,0)),99),IFERROR(INDEX(Cadastro!$F$5:$F$148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$148,$AB551),"")="",0,IF(IFERROR(INDEX(Cadastro!$F$5:$F$148,$AB551),"")&gt;IFERROR(INDEX(Parâmetros!$B$39:$B$48,MATCH($E551,Parâmetros!$A$39:$A$48,0)),99),IFERROR(INDEX(Cadastro!$F$5:$F$148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registro"),IF(AND($AB551&lt;&gt;$AB550,IFERROR(INDEX(Cadastro!$F$5:$F$148,$AB551),"")=""),"Indeterminado (início da série)",IF($X551&gt;0,"Folga","Falta de registro"))))))))</f>
        <v>Trabalhado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IFERROR(MATCH($A551&amp;"|"&amp;TEXT(_xlfn.MAXIFS(Cadastro!$E$5:$E$148,Cadastro!$A$5:$A$148,$A551,Cadastro!$E$5:$E$148,"&lt;="&amp;$F551),"yyyymmdd"),Cadastro!$I$5:$I$148,0),"")</f>
        <v>99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56227</v>
      </c>
      <c r="B552" s="17" t="s">
        <v>173</v>
      </c>
      <c r="C552" s="17" t="str">
        <f>IFERROR(INDEX(Cadastro!$C$5:$C$148,$AB552),"NÃO INFORMADO")</f>
        <v>ENGMAN</v>
      </c>
      <c r="D552" s="17" t="str">
        <f>IFERROR(INDEX(Cadastro!$D$5:$D$148,$AB552),"")</f>
        <v>6x1</v>
      </c>
      <c r="E552" s="17" t="str">
        <f>IFERROR(INDEX(Cadastro!$G$5:$G$148,$AB552),"")</f>
        <v>6x1</v>
      </c>
      <c r="F552" s="29">
        <v>46274</v>
      </c>
      <c r="G552" s="32" t="str">
        <f t="shared" si="90"/>
        <v>qua</v>
      </c>
      <c r="H552" s="31">
        <f>IF($L552=0,"",_xlfn.MINIFS(Dados!$Q:$Q,Dados!$A:$A,$A552,Dados!$S:$S,$F552))</f>
        <v>422</v>
      </c>
      <c r="I552" s="31">
        <f>IF($H552="","",_xlfn.MAXIFS(Dados!$R:$R,Dados!$A:$A,$A552,Dados!$S:$S,$F552))</f>
        <v>958</v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7.92</v>
      </c>
      <c r="M552" s="30">
        <f>IFERROR(INDEX(Parâmetros!$E$6:$E$11,MATCH($K552,Parâmetros!$A$6:$A$11,0)),"")</f>
        <v>8.8000000000000007</v>
      </c>
      <c r="N552" s="33">
        <f t="shared" si="91"/>
        <v>0.89999999999999991</v>
      </c>
      <c r="O552" s="33">
        <f>Parâmetros!$E$13</f>
        <v>0.8</v>
      </c>
      <c r="P552" s="32" t="str">
        <f>IF(OR($M552="",$F552&gt;Parâmetros!$E$14),"Não","Sim")</f>
        <v>Sim</v>
      </c>
      <c r="Q552" s="32" t="str">
        <f t="shared" si="92"/>
        <v>Sim</v>
      </c>
      <c r="R552" s="32" t="str">
        <f t="shared" si="93"/>
        <v>Sim</v>
      </c>
      <c r="S552" s="30">
        <f t="shared" si="94"/>
        <v>0</v>
      </c>
      <c r="T552" s="32" t="str">
        <f>IF($Q552&lt;&gt;"Sim","",IF($N552&gt;Parâmetros!$E$15,"Sim","Não"))</f>
        <v>Não</v>
      </c>
      <c r="U552" s="17" t="str">
        <f t="shared" si="95"/>
        <v>Na meta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'[Apontamento_Mes_Setembro Atualizado.xlsx]Base Diária'!$V$221folga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Jornada fixa do 6x1</v>
      </c>
      <c r="W552" s="34" t="str">
        <f>IF(OR(OR($D552="6x1",$D552="FF 6x1"),$D552="5x2"),"",IF($AB552&lt;&gt;$AB551,IF(IFERROR(INDEX(Cadastro!$F$5:$F$148,$AB552),"")="",IF($L552&gt;0,1,0),IF(IFERROR(INDEX(Cadastro!$F$5:$F$148,$AB552),"")&lt;=IFERROR(INDEX(Parâmetros!$B$39:$B$48,MATCH($E552,Parâmetros!$A$39:$A$48,0)),99),IFERROR(INDEX(Cadastro!$F$5:$F$148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$148,$AB552),"")="",0,IF(IFERROR(INDEX(Cadastro!$F$5:$F$148,$AB552),"")&gt;IFERROR(INDEX(Parâmetros!$B$39:$B$48,MATCH($E552,Parâmetros!$A$39:$A$48,0)),99),IFERROR(INDEX(Cadastro!$F$5:$F$148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registro"),IF(AND($AB552&lt;&gt;$AB551,IFERROR(INDEX(Cadastro!$F$5:$F$148,$AB552),"")=""),"Indeterminado (início da série)",IF($X552&gt;0,"Folga","Falta de registro"))))))))</f>
        <v>Trabalhado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IFERROR(MATCH($A552&amp;"|"&amp;TEXT(_xlfn.MAXIFS(Cadastro!$E$5:$E$148,Cadastro!$A$5:$A$148,$A552,Cadastro!$E$5:$E$148,"&lt;="&amp;$F552),"yyyymmdd"),Cadastro!$I$5:$I$148,0),"")</f>
        <v>99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56227</v>
      </c>
      <c r="B553" s="17" t="s">
        <v>173</v>
      </c>
      <c r="C553" s="17" t="str">
        <f>IFERROR(INDEX(Cadastro!$C$5:$C$148,$AB553),"NÃO INFORMADO")</f>
        <v>ENGMAN</v>
      </c>
      <c r="D553" s="17" t="str">
        <f>IFERROR(INDEX(Cadastro!$D$5:$D$148,$AB553),"")</f>
        <v>6x1</v>
      </c>
      <c r="E553" s="17" t="str">
        <f>IFERROR(INDEX(Cadastro!$G$5:$G$148,$AB553),"")</f>
        <v>6x1</v>
      </c>
      <c r="F553" s="29">
        <v>46275</v>
      </c>
      <c r="G553" s="32" t="str">
        <f t="shared" si="90"/>
        <v>qui</v>
      </c>
      <c r="H553" s="31">
        <f>IF($L553=0,"",_xlfn.MINIFS(Dados!$Q:$Q,Dados!$A:$A,$A553,Dados!$S:$S,$F553))</f>
        <v>422</v>
      </c>
      <c r="I553" s="31">
        <f>IF($H553="","",_xlfn.MAXIFS(Dados!$R:$R,Dados!$A:$A,$A553,Dados!$S:$S,$F553))</f>
        <v>954</v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7.81</v>
      </c>
      <c r="M553" s="30">
        <f>IFERROR(INDEX(Parâmetros!$E$6:$E$11,MATCH($K553,Parâmetros!$A$6:$A$11,0)),"")</f>
        <v>8.8000000000000007</v>
      </c>
      <c r="N553" s="33">
        <f t="shared" si="91"/>
        <v>0.88749999999999984</v>
      </c>
      <c r="O553" s="33">
        <f>Parâmetros!$E$13</f>
        <v>0.8</v>
      </c>
      <c r="P553" s="32" t="str">
        <f>IF(OR($M553="",$F553&gt;Parâmetros!$E$14),"Não","Sim")</f>
        <v>Sim</v>
      </c>
      <c r="Q553" s="32" t="str">
        <f t="shared" si="92"/>
        <v>Sim</v>
      </c>
      <c r="R553" s="32" t="str">
        <f t="shared" si="93"/>
        <v>Sim</v>
      </c>
      <c r="S553" s="30">
        <f t="shared" si="94"/>
        <v>0</v>
      </c>
      <c r="T553" s="32" t="str">
        <f>IF($Q553&lt;&gt;"Sim","",IF($N553&gt;Parâmetros!$E$15,"Sim","Não"))</f>
        <v>Não</v>
      </c>
      <c r="U553" s="17" t="str">
        <f t="shared" si="95"/>
        <v>Na meta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'[Apontamento_Mes_Setembro Atualizado.xlsx]Base Diária'!$V$221folga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Jornada fixa do 6x1</v>
      </c>
      <c r="W553" s="34" t="str">
        <f>IF(OR(OR($D553="6x1",$D553="FF 6x1"),$D553="5x2"),"",IF($AB553&lt;&gt;$AB552,IF(IFERROR(INDEX(Cadastro!$F$5:$F$148,$AB553),"")="",IF($L553&gt;0,1,0),IF(IFERROR(INDEX(Cadastro!$F$5:$F$148,$AB553),"")&lt;=IFERROR(INDEX(Parâmetros!$B$39:$B$48,MATCH($E553,Parâmetros!$A$39:$A$48,0)),99),IFERROR(INDEX(Cadastro!$F$5:$F$148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$148,$AB553),"")="",0,IF(IFERROR(INDEX(Cadastro!$F$5:$F$148,$AB553),"")&gt;IFERROR(INDEX(Parâmetros!$B$39:$B$48,MATCH($E553,Parâmetros!$A$39:$A$48,0)),99),IFERROR(INDEX(Cadastro!$F$5:$F$148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registro"),IF(AND($AB553&lt;&gt;$AB552,IFERROR(INDEX(Cadastro!$F$5:$F$148,$AB553),"")=""),"Indeterminado (início da série)",IF($X553&gt;0,"Folga","Falta de registro"))))))))</f>
        <v>Trabalhado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IFERROR(MATCH($A553&amp;"|"&amp;TEXT(_xlfn.MAXIFS(Cadastro!$E$5:$E$148,Cadastro!$A$5:$A$148,$A553,Cadastro!$E$5:$E$148,"&lt;="&amp;$F553),"yyyymmdd"),Cadastro!$I$5:$I$148,0),"")</f>
        <v>99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56227</v>
      </c>
      <c r="B554" s="17" t="s">
        <v>173</v>
      </c>
      <c r="C554" s="17" t="str">
        <f>IFERROR(INDEX(Cadastro!$C$5:$C$148,$AB554),"NÃO INFORMADO")</f>
        <v>ENGMAN</v>
      </c>
      <c r="D554" s="17" t="str">
        <f>IFERROR(INDEX(Cadastro!$D$5:$D$148,$AB554),"")</f>
        <v>6x1</v>
      </c>
      <c r="E554" s="17" t="str">
        <f>IFERROR(INDEX(Cadastro!$G$5:$G$148,$AB554),"")</f>
        <v>6x1</v>
      </c>
      <c r="F554" s="29">
        <v>46276</v>
      </c>
      <c r="G554" s="32" t="str">
        <f t="shared" si="90"/>
        <v>sex</v>
      </c>
      <c r="H554" s="31">
        <f>IF($L554=0,"",_xlfn.MINIFS(Dados!$Q:$Q,Dados!$A:$A,$A554,Dados!$S:$S,$F554))</f>
        <v>422</v>
      </c>
      <c r="I554" s="31">
        <f>IF($H554="","",_xlfn.MAXIFS(Dados!$R:$R,Dados!$A:$A,$A554,Dados!$S:$S,$F554))</f>
        <v>950</v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7.82</v>
      </c>
      <c r="M554" s="30">
        <f>IFERROR(INDEX(Parâmetros!$E$6:$E$11,MATCH($K554,Parâmetros!$A$6:$A$11,0)),"")</f>
        <v>8.8000000000000007</v>
      </c>
      <c r="N554" s="33">
        <f t="shared" si="91"/>
        <v>0.88863636363636356</v>
      </c>
      <c r="O554" s="33">
        <f>Parâmetros!$E$13</f>
        <v>0.8</v>
      </c>
      <c r="P554" s="32" t="str">
        <f>IF(OR($M554="",$F554&gt;Parâmetros!$E$14),"Não","Sim")</f>
        <v>Sim</v>
      </c>
      <c r="Q554" s="32" t="str">
        <f t="shared" si="92"/>
        <v>Sim</v>
      </c>
      <c r="R554" s="32" t="str">
        <f t="shared" si="93"/>
        <v>Sim</v>
      </c>
      <c r="S554" s="30">
        <f t="shared" si="94"/>
        <v>0</v>
      </c>
      <c r="T554" s="32" t="str">
        <f>IF($Q554&lt;&gt;"Sim","",IF($N554&gt;Parâmetros!$E$15,"Sim","Não"))</f>
        <v>Não</v>
      </c>
      <c r="U554" s="17" t="str">
        <f t="shared" si="95"/>
        <v>Na meta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'[Apontamento_Mes_Setembro Atualizado.xlsx]Base Diária'!$V$221folga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Jornada fixa do 6x1</v>
      </c>
      <c r="W554" s="34" t="str">
        <f>IF(OR(OR($D554="6x1",$D554="FF 6x1"),$D554="5x2"),"",IF($AB554&lt;&gt;$AB553,IF(IFERROR(INDEX(Cadastro!$F$5:$F$148,$AB554),"")="",IF($L554&gt;0,1,0),IF(IFERROR(INDEX(Cadastro!$F$5:$F$148,$AB554),"")&lt;=IFERROR(INDEX(Parâmetros!$B$39:$B$48,MATCH($E554,Parâmetros!$A$39:$A$48,0)),99),IFERROR(INDEX(Cadastro!$F$5:$F$148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$148,$AB554),"")="",0,IF(IFERROR(INDEX(Cadastro!$F$5:$F$148,$AB554),"")&gt;IFERROR(INDEX(Parâmetros!$B$39:$B$48,MATCH($E554,Parâmetros!$A$39:$A$48,0)),99),IFERROR(INDEX(Cadastro!$F$5:$F$148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registro"),IF(AND($AB554&lt;&gt;$AB553,IFERROR(INDEX(Cadastro!$F$5:$F$148,$AB554),"")=""),"Indeterminado (início da série)",IF($X554&gt;0,"Folga","Falta de registro"))))))))</f>
        <v>Trabalhado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IFERROR(MATCH($A554&amp;"|"&amp;TEXT(_xlfn.MAXIFS(Cadastro!$E$5:$E$148,Cadastro!$A$5:$A$148,$A554,Cadastro!$E$5:$E$148,"&lt;="&amp;$F554),"yyyymmdd"),Cadastro!$I$5:$I$148,0),"")</f>
        <v>99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56227</v>
      </c>
      <c r="B555" s="17" t="s">
        <v>173</v>
      </c>
      <c r="C555" s="17" t="str">
        <f>IFERROR(INDEX(Cadastro!$C$5:$C$148,$AB555),"NÃO INFORMADO")</f>
        <v>ENGMAN</v>
      </c>
      <c r="D555" s="17" t="str">
        <f>IFERROR(INDEX(Cadastro!$D$5:$D$148,$AB555),"")</f>
        <v>6x1</v>
      </c>
      <c r="E555" s="17" t="str">
        <f>IFERROR(INDEX(Cadastro!$G$5:$G$148,$AB555),"")</f>
        <v>6x1</v>
      </c>
      <c r="F555" s="29">
        <v>46277</v>
      </c>
      <c r="G555" s="32" t="str">
        <f t="shared" si="90"/>
        <v>sáb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91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92"/>
        <v/>
      </c>
      <c r="R555" s="32" t="str">
        <f t="shared" si="93"/>
        <v/>
      </c>
      <c r="S555" s="30" t="str">
        <f t="shared" si="94"/>
        <v/>
      </c>
      <c r="T555" s="32" t="str">
        <f>IF($Q555&lt;&gt;"Sim","",IF($N555&gt;Parâmetros!$E$15,"Sim","Não"))</f>
        <v/>
      </c>
      <c r="U555" s="17" t="str">
        <f t="shared" si="95"/>
        <v>Folga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'[Apontamento_Mes_Setembro Atualizado.xlsx]Base Diária'!$V$221folga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Folga de fim de semana · sem apontamento no sábado nem no domingo</v>
      </c>
      <c r="W555" s="34" t="str">
        <f>IF(OR(OR($D555="6x1",$D555="FF 6x1"),$D555="5x2"),"",IF($AB555&lt;&gt;$AB554,IF(IFERROR(INDEX(Cadastro!$F$5:$F$148,$AB555),"")="",IF($L555&gt;0,1,0),IF(IFERROR(INDEX(Cadastro!$F$5:$F$148,$AB555),"")&lt;=IFERROR(INDEX(Parâmetros!$B$39:$B$48,MATCH($E555,Parâmetros!$A$39:$A$48,0)),99),IFERROR(INDEX(Cadastro!$F$5:$F$148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$148,$AB555),"")="",0,IF(IFERROR(INDEX(Cadastro!$F$5:$F$148,$AB555),"")&gt;IFERROR(INDEX(Parâmetros!$B$39:$B$48,MATCH($E555,Parâmetros!$A$39:$A$48,0)),99),IFERROR(INDEX(Cadastro!$F$5:$F$148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registro"),IF(AND($AB555&lt;&gt;$AB554,IFERROR(INDEX(Cadastro!$F$5:$F$148,$AB555),"")=""),"Indeterminado (início da série)",IF($X555&gt;0,"Folga","Falta de registro"))))))))</f>
        <v>Folga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IFERROR(MATCH($A555&amp;"|"&amp;TEXT(_xlfn.MAXIFS(Cadastro!$E$5:$E$148,Cadastro!$A$5:$A$148,$A555,Cadastro!$E$5:$E$148,"&lt;="&amp;$F555),"yyyymmdd"),Cadastro!$I$5:$I$148,0),"")</f>
        <v>99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56227</v>
      </c>
      <c r="B556" s="17" t="s">
        <v>173</v>
      </c>
      <c r="C556" s="17" t="str">
        <f>IFERROR(INDEX(Cadastro!$C$5:$C$148,$AB556),"NÃO INFORMADO")</f>
        <v>ENGMAN</v>
      </c>
      <c r="D556" s="17" t="str">
        <f>IFERROR(INDEX(Cadastro!$D$5:$D$148,$AB556),"")</f>
        <v>6x1</v>
      </c>
      <c r="E556" s="17" t="str">
        <f>IFERROR(INDEX(Cadastro!$G$5:$G$148,$AB556),"")</f>
        <v>6x1</v>
      </c>
      <c r="F556" s="29">
        <v>46278</v>
      </c>
      <c r="G556" s="32" t="str">
        <f t="shared" si="90"/>
        <v>dom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91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92"/>
        <v/>
      </c>
      <c r="R556" s="32" t="str">
        <f t="shared" si="93"/>
        <v/>
      </c>
      <c r="S556" s="30" t="str">
        <f t="shared" si="94"/>
        <v/>
      </c>
      <c r="T556" s="32" t="str">
        <f>IF($Q556&lt;&gt;"Sim","",IF($N556&gt;Parâmetros!$E$15,"Sim","Não"))</f>
        <v/>
      </c>
      <c r="U556" s="17" t="str">
        <f t="shared" si="95"/>
        <v>Folga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'[Apontamento_Mes_Setembro Atualizado.xlsx]Base Diária'!$V$221folga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Folga de fim de semana · sem apontamento no sábado nem no domingo</v>
      </c>
      <c r="W556" s="34" t="str">
        <f>IF(OR(OR($D556="6x1",$D556="FF 6x1"),$D556="5x2"),"",IF($AB556&lt;&gt;$AB555,IF(IFERROR(INDEX(Cadastro!$F$5:$F$148,$AB556),"")="",IF($L556&gt;0,1,0),IF(IFERROR(INDEX(Cadastro!$F$5:$F$148,$AB556),"")&lt;=IFERROR(INDEX(Parâmetros!$B$39:$B$48,MATCH($E556,Parâmetros!$A$39:$A$48,0)),99),IFERROR(INDEX(Cadastro!$F$5:$F$148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$148,$AB556),"")="",0,IF(IFERROR(INDEX(Cadastro!$F$5:$F$148,$AB556),"")&gt;IFERROR(INDEX(Parâmetros!$B$39:$B$48,MATCH($E556,Parâmetros!$A$39:$A$48,0)),99),IFERROR(INDEX(Cadastro!$F$5:$F$148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registro"),IF(AND($AB556&lt;&gt;$AB555,IFERROR(INDEX(Cadastro!$F$5:$F$148,$AB556),"")=""),"Indeterminado (início da série)",IF($X556&gt;0,"Folga","Falta de registro"))))))))</f>
        <v>Folga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IFERROR(MATCH($A556&amp;"|"&amp;TEXT(_xlfn.MAXIFS(Cadastro!$E$5:$E$148,Cadastro!$A$5:$A$148,$A556,Cadastro!$E$5:$E$148,"&lt;="&amp;$F556),"yyyymmdd"),Cadastro!$I$5:$I$148,0),"")</f>
        <v>99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56227</v>
      </c>
      <c r="B557" s="17" t="s">
        <v>173</v>
      </c>
      <c r="C557" s="17" t="str">
        <f>IFERROR(INDEX(Cadastro!$C$5:$C$148,$AB557),"NÃO INFORMADO")</f>
        <v>ENGMAN</v>
      </c>
      <c r="D557" s="17" t="str">
        <f>IFERROR(INDEX(Cadastro!$D$5:$D$148,$AB557),"")</f>
        <v>6x1</v>
      </c>
      <c r="E557" s="17" t="str">
        <f>IFERROR(INDEX(Cadastro!$G$5:$G$148,$AB557),"")</f>
        <v>6x1</v>
      </c>
      <c r="F557" s="29">
        <v>46279</v>
      </c>
      <c r="G557" s="32" t="str">
        <f t="shared" si="90"/>
        <v>seg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>6x1</v>
      </c>
      <c r="L557" s="30">
        <f>SUMIFS(Dados!$E:$E,Dados!$A:$A,$A557,Dados!$S:$S,$F557)</f>
        <v>0</v>
      </c>
      <c r="M557" s="30">
        <f>IFERROR(INDEX(Parâmetros!$E$6:$E$11,MATCH($K557,Parâmetros!$A$6:$A$11,0)),"")</f>
        <v>8.8000000000000007</v>
      </c>
      <c r="N557" s="33">
        <f t="shared" si="91"/>
        <v>0</v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92"/>
        <v/>
      </c>
      <c r="R557" s="32" t="str">
        <f t="shared" si="93"/>
        <v/>
      </c>
      <c r="S557" s="30" t="str">
        <f t="shared" si="94"/>
        <v/>
      </c>
      <c r="T557" s="32" t="str">
        <f>IF($Q557&lt;&gt;"Sim","",IF($N557&gt;Parâmetros!$E$15,"Sim","Não"))</f>
        <v/>
      </c>
      <c r="U557" s="17" t="str">
        <f t="shared" si="95"/>
        <v>Fora da apuração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'[Apontamento_Mes_Setembro Atualizado.xlsx]Base Diária'!$V$221folga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FALTA DE REGISTRO · dia útil da escala 6x1</v>
      </c>
      <c r="W557" s="34" t="str">
        <f>IF(OR(OR($D557="6x1",$D557="FF 6x1"),$D557="5x2"),"",IF($AB557&lt;&gt;$AB556,IF(IFERROR(INDEX(Cadastro!$F$5:$F$148,$AB557),"")="",IF($L557&gt;0,1,0),IF(IFERROR(INDEX(Cadastro!$F$5:$F$148,$AB557),"")&lt;=IFERROR(INDEX(Parâmetros!$B$39:$B$48,MATCH($E557,Parâmetros!$A$39:$A$48,0)),99),IFERROR(INDEX(Cadastro!$F$5:$F$148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$148,$AB557),"")="",0,IF(IFERROR(INDEX(Cadastro!$F$5:$F$148,$AB557),"")&gt;IFERROR(INDEX(Parâmetros!$B$39:$B$48,MATCH($E557,Parâmetros!$A$39:$A$48,0)),99),IFERROR(INDEX(Cadastro!$F$5:$F$148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registro"),IF(AND($AB557&lt;&gt;$AB556,IFERROR(INDEX(Cadastro!$F$5:$F$148,$AB557),"")=""),"Indeterminado (início da série)",IF($X557&gt;0,"Folga","Falta de registro"))))))))</f>
        <v>Falta de registro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IFERROR(MATCH($A557&amp;"|"&amp;TEXT(_xlfn.MAXIFS(Cadastro!$E$5:$E$148,Cadastro!$A$5:$A$148,$A557,Cadastro!$E$5:$E$148,"&lt;="&amp;$F557),"yyyymmdd"),Cadastro!$I$5:$I$148,0),"")</f>
        <v>99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56227</v>
      </c>
      <c r="B558" s="17" t="s">
        <v>173</v>
      </c>
      <c r="C558" s="17" t="str">
        <f>IFERROR(INDEX(Cadastro!$C$5:$C$148,$AB558),"NÃO INFORMADO")</f>
        <v>ENGMAN</v>
      </c>
      <c r="D558" s="17" t="str">
        <f>IFERROR(INDEX(Cadastro!$D$5:$D$148,$AB558),"")</f>
        <v>6x1</v>
      </c>
      <c r="E558" s="17" t="str">
        <f>IFERROR(INDEX(Cadastro!$G$5:$G$148,$AB558),"")</f>
        <v>6x1</v>
      </c>
      <c r="F558" s="29">
        <v>46280</v>
      </c>
      <c r="G558" s="32" t="str">
        <f t="shared" si="90"/>
        <v>ter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>6x1</v>
      </c>
      <c r="L558" s="30">
        <f>SUMIFS(Dados!$E:$E,Dados!$A:$A,$A558,Dados!$S:$S,$F558)</f>
        <v>0</v>
      </c>
      <c r="M558" s="30">
        <f>IFERROR(INDEX(Parâmetros!$E$6:$E$11,MATCH($K558,Parâmetros!$A$6:$A$11,0)),"")</f>
        <v>8.8000000000000007</v>
      </c>
      <c r="N558" s="33">
        <f t="shared" si="91"/>
        <v>0</v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92"/>
        <v/>
      </c>
      <c r="R558" s="32" t="str">
        <f t="shared" si="93"/>
        <v/>
      </c>
      <c r="S558" s="30" t="str">
        <f t="shared" si="94"/>
        <v/>
      </c>
      <c r="T558" s="32" t="str">
        <f>IF($Q558&lt;&gt;"Sim","",IF($N558&gt;Parâmetros!$E$15,"Sim","Não"))</f>
        <v/>
      </c>
      <c r="U558" s="17" t="str">
        <f t="shared" si="95"/>
        <v>Fora da apuração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'[Apontamento_Mes_Setembro Atualizado.xlsx]Base Diária'!$V$221folga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FALTA DE REGISTRO · dia útil da escala 6x1</v>
      </c>
      <c r="W558" s="34" t="str">
        <f>IF(OR(OR($D558="6x1",$D558="FF 6x1"),$D558="5x2"),"",IF($AB558&lt;&gt;$AB557,IF(IFERROR(INDEX(Cadastro!$F$5:$F$148,$AB558),"")="",IF($L558&gt;0,1,0),IF(IFERROR(INDEX(Cadastro!$F$5:$F$148,$AB558),"")&lt;=IFERROR(INDEX(Parâmetros!$B$39:$B$48,MATCH($E558,Parâmetros!$A$39:$A$48,0)),99),IFERROR(INDEX(Cadastro!$F$5:$F$148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$148,$AB558),"")="",0,IF(IFERROR(INDEX(Cadastro!$F$5:$F$148,$AB558),"")&gt;IFERROR(INDEX(Parâmetros!$B$39:$B$48,MATCH($E558,Parâmetros!$A$39:$A$48,0)),99),IFERROR(INDEX(Cadastro!$F$5:$F$148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registro"),IF(AND($AB558&lt;&gt;$AB557,IFERROR(INDEX(Cadastro!$F$5:$F$148,$AB558),"")=""),"Indeterminado (início da série)",IF($X558&gt;0,"Folga","Falta de registro"))))))))</f>
        <v>Falta de registro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IFERROR(MATCH($A558&amp;"|"&amp;TEXT(_xlfn.MAXIFS(Cadastro!$E$5:$E$148,Cadastro!$A$5:$A$148,$A558,Cadastro!$E$5:$E$148,"&lt;="&amp;$F558),"yyyymmdd"),Cadastro!$I$5:$I$148,0),"")</f>
        <v>99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56227</v>
      </c>
      <c r="B559" s="17" t="s">
        <v>173</v>
      </c>
      <c r="C559" s="17" t="str">
        <f>IFERROR(INDEX(Cadastro!$C$5:$C$148,$AB559),"NÃO INFORMADO")</f>
        <v>ENGMAN</v>
      </c>
      <c r="D559" s="17" t="str">
        <f>IFERROR(INDEX(Cadastro!$D$5:$D$148,$AB559),"")</f>
        <v>6x1</v>
      </c>
      <c r="E559" s="17" t="str">
        <f>IFERROR(INDEX(Cadastro!$G$5:$G$148,$AB559),"")</f>
        <v>6x1</v>
      </c>
      <c r="F559" s="29">
        <v>46281</v>
      </c>
      <c r="G559" s="32" t="str">
        <f t="shared" si="90"/>
        <v>qua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91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92"/>
        <v/>
      </c>
      <c r="R559" s="32" t="str">
        <f t="shared" si="93"/>
        <v/>
      </c>
      <c r="S559" s="30" t="str">
        <f t="shared" si="94"/>
        <v/>
      </c>
      <c r="T559" s="32" t="str">
        <f>IF($Q559&lt;&gt;"Sim","",IF($N559&gt;Parâmetros!$E$15,"Sim","Não"))</f>
        <v/>
      </c>
      <c r="U559" s="17" t="str">
        <f t="shared" si="95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'[Apontamento_Mes_Setembro Atualizado.xlsx]Base Diária'!$V$221folga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$148,$AB559),"")="",IF($L559&gt;0,1,0),IF(IFERROR(INDEX(Cadastro!$F$5:$F$148,$AB559),"")&lt;=IFERROR(INDEX(Parâmetros!$B$39:$B$48,MATCH($E559,Parâmetros!$A$39:$A$48,0)),99),IFERROR(INDEX(Cadastro!$F$5:$F$148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$148,$AB559),"")="",0,IF(IFERROR(INDEX(Cadastro!$F$5:$F$148,$AB559),"")&gt;IFERROR(INDEX(Parâmetros!$B$39:$B$48,MATCH($E559,Parâmetros!$A$39:$A$48,0)),99),IFERROR(INDEX(Cadastro!$F$5:$F$148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registro"),IF(AND($AB559&lt;&gt;$AB558,IFERROR(INDEX(Cadastro!$F$5:$F$148,$AB559),"")=""),"Indeterminado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IFERROR(MATCH($A559&amp;"|"&amp;TEXT(_xlfn.MAXIFS(Cadastro!$E$5:$E$148,Cadastro!$A$5:$A$148,$A559,Cadastro!$E$5:$E$148,"&lt;="&amp;$F559),"yyyymmdd"),Cadastro!$I$5:$I$148,0),"")</f>
        <v>99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>
        <v>56227</v>
      </c>
      <c r="B560" s="17" t="s">
        <v>173</v>
      </c>
      <c r="C560" s="17" t="str">
        <f>IFERROR(INDEX(Cadastro!$C$5:$C$148,$AB560),"NÃO INFORMADO")</f>
        <v>ENGMAN</v>
      </c>
      <c r="D560" s="17" t="str">
        <f>IFERROR(INDEX(Cadastro!$D$5:$D$148,$AB560),"")</f>
        <v>6x1</v>
      </c>
      <c r="E560" s="17" t="str">
        <f>IFERROR(INDEX(Cadastro!$G$5:$G$148,$AB560),"")</f>
        <v>6x1</v>
      </c>
      <c r="F560" s="29">
        <v>46282</v>
      </c>
      <c r="G560" s="32" t="str">
        <f t="shared" si="90"/>
        <v>qui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>6x1</v>
      </c>
      <c r="L560" s="30">
        <f>SUMIFS(Dados!$E:$E,Dados!$A:$A,$A560,Dados!$S:$S,$F560)</f>
        <v>0</v>
      </c>
      <c r="M560" s="30">
        <f>IFERROR(INDEX(Parâmetros!$E$6:$E$11,MATCH($K560,Parâmetros!$A$6:$A$11,0)),"")</f>
        <v>8.8000000000000007</v>
      </c>
      <c r="N560" s="33">
        <f t="shared" si="91"/>
        <v>0</v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92"/>
        <v/>
      </c>
      <c r="R560" s="32" t="str">
        <f t="shared" si="93"/>
        <v/>
      </c>
      <c r="S560" s="30" t="str">
        <f t="shared" si="94"/>
        <v/>
      </c>
      <c r="T560" s="32" t="str">
        <f>IF($Q560&lt;&gt;"Sim","",IF($N560&gt;Parâmetros!$E$15,"Sim","Não"))</f>
        <v/>
      </c>
      <c r="U560" s="17" t="str">
        <f t="shared" si="95"/>
        <v>Fora da apuração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'[Apontamento_Mes_Setembro Atualizado.xlsx]Base Diária'!$V$221folga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FALTA DE REGISTRO · dia útil da escala 6x1</v>
      </c>
      <c r="W560" s="34" t="str">
        <f>IF(OR(OR($D560="6x1",$D560="FF 6x1"),$D560="5x2"),"",IF($AB560&lt;&gt;$AB559,IF(IFERROR(INDEX(Cadastro!$F$5:$F$148,$AB560),"")="",IF($L560&gt;0,1,0),IF(IFERROR(INDEX(Cadastro!$F$5:$F$148,$AB560),"")&lt;=IFERROR(INDEX(Parâmetros!$B$39:$B$48,MATCH($E560,Parâmetros!$A$39:$A$48,0)),99),IFERROR(INDEX(Cadastro!$F$5:$F$148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/>
      </c>
      <c r="X560" s="34" t="str">
        <f>IF(OR(OR($D560="6x1",$D560="FF 6x1"),$D560="5x2"),"",IF($AB560&lt;&gt;$AB559,IF(IFERROR(INDEX(Cadastro!$F$5:$F$148,$AB560),"")="",0,IF(IFERROR(INDEX(Cadastro!$F$5:$F$148,$AB560),"")&gt;IFERROR(INDEX(Parâmetros!$B$39:$B$48,MATCH($E560,Parâmetros!$A$39:$A$48,0)),99),IFERROR(INDEX(Cadastro!$F$5:$F$148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/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registro"),IF(AND($AB560&lt;&gt;$AB559,IFERROR(INDEX(Cadastro!$F$5:$F$148,$AB560),"")=""),"Indeterminado (início da série)",IF($X560&gt;0,"Folga","Falta de registro"))))))))</f>
        <v>Falta de registro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IFERROR(MATCH($A560&amp;"|"&amp;TEXT(_xlfn.MAXIFS(Cadastro!$E$5:$E$148,Cadastro!$A$5:$A$148,$A560,Cadastro!$E$5:$E$148,"&lt;="&amp;$F560),"yyyymmdd"),Cadastro!$I$5:$I$148,0),"")</f>
        <v>99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hidden="1" customHeight="1" x14ac:dyDescent="0.25">
      <c r="A561" s="31">
        <v>56227</v>
      </c>
      <c r="B561" s="17" t="s">
        <v>173</v>
      </c>
      <c r="C561" s="17" t="str">
        <f>IFERROR(INDEX(Cadastro!$C$5:$C$148,$AB561),"NÃO INFORMADO")</f>
        <v>ENGMAN</v>
      </c>
      <c r="D561" s="17" t="str">
        <f>IFERROR(INDEX(Cadastro!$D$5:$D$148,$AB561),"")</f>
        <v>6x1</v>
      </c>
      <c r="E561" s="17" t="str">
        <f>IFERROR(INDEX(Cadastro!$G$5:$G$148,$AB561),"")</f>
        <v>6x1</v>
      </c>
      <c r="F561" s="29">
        <v>46283</v>
      </c>
      <c r="G561" s="32" t="str">
        <f t="shared" si="90"/>
        <v>sex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>6x1</v>
      </c>
      <c r="L561" s="30">
        <f>SUMIFS(Dados!$E:$E,Dados!$A:$A,$A561,Dados!$S:$S,$F561)</f>
        <v>0</v>
      </c>
      <c r="M561" s="30">
        <f>IFERROR(INDEX(Parâmetros!$E$6:$E$11,MATCH($K561,Parâmetros!$A$6:$A$11,0)),"")</f>
        <v>8.8000000000000007</v>
      </c>
      <c r="N561" s="33">
        <f t="shared" si="91"/>
        <v>0</v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92"/>
        <v/>
      </c>
      <c r="R561" s="32" t="str">
        <f t="shared" si="93"/>
        <v/>
      </c>
      <c r="S561" s="30" t="str">
        <f t="shared" si="94"/>
        <v/>
      </c>
      <c r="T561" s="32" t="str">
        <f>IF($Q561&lt;&gt;"Sim","",IF($N561&gt;Parâmetros!$E$15,"Sim","Não"))</f>
        <v/>
      </c>
      <c r="U561" s="17" t="str">
        <f t="shared" si="95"/>
        <v>Fora da apuração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'[Apontamento_Mes_Setembro Atualizado.xlsx]Base Diária'!$V$221folga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FALTA DE REGISTRO · dia útil da escala 6x1</v>
      </c>
      <c r="W561" s="34" t="str">
        <f>IF(OR(OR($D561="6x1",$D561="FF 6x1"),$D561="5x2"),"",IF($AB561&lt;&gt;$AB560,IF(IFERROR(INDEX(Cadastro!$F$5:$F$148,$AB561),"")="",IF($L561&gt;0,1,0),IF(IFERROR(INDEX(Cadastro!$F$5:$F$148,$AB561),"")&lt;=IFERROR(INDEX(Parâmetros!$B$39:$B$48,MATCH($E561,Parâmetros!$A$39:$A$48,0)),99),IFERROR(INDEX(Cadastro!$F$5:$F$148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/>
      </c>
      <c r="X561" s="34" t="str">
        <f>IF(OR(OR($D561="6x1",$D561="FF 6x1"),$D561="5x2"),"",IF($AB561&lt;&gt;$AB560,IF(IFERROR(INDEX(Cadastro!$F$5:$F$148,$AB561),"")="",0,IF(IFERROR(INDEX(Cadastro!$F$5:$F$148,$AB561),"")&gt;IFERROR(INDEX(Parâmetros!$B$39:$B$48,MATCH($E561,Parâmetros!$A$39:$A$48,0)),99),IFERROR(INDEX(Cadastro!$F$5:$F$148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/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registro"),IF(AND($AB561&lt;&gt;$AB560,IFERROR(INDEX(Cadastro!$F$5:$F$148,$AB561),"")=""),"Indeterminado (início da série)",IF($X561&gt;0,"Folga","Falta de registro"))))))))</f>
        <v>Falta de registro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IFERROR(MATCH($A561&amp;"|"&amp;TEXT(_xlfn.MAXIFS(Cadastro!$E$5:$E$148,Cadastro!$A$5:$A$148,$A561,Cadastro!$E$5:$E$148,"&lt;="&amp;$F561),"yyyymmdd"),Cadastro!$I$5:$I$148,0),"")</f>
        <v>99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hidden="1" customHeight="1" x14ac:dyDescent="0.25">
      <c r="A562" s="31">
        <v>56227</v>
      </c>
      <c r="B562" s="17" t="s">
        <v>173</v>
      </c>
      <c r="C562" s="17" t="str">
        <f>IFERROR(INDEX(Cadastro!$C$5:$C$148,$AB562),"NÃO INFORMADO")</f>
        <v>ENGMAN</v>
      </c>
      <c r="D562" s="17" t="str">
        <f>IFERROR(INDEX(Cadastro!$D$5:$D$148,$AB562),"")</f>
        <v>6x1</v>
      </c>
      <c r="E562" s="17" t="str">
        <f>IFERROR(INDEX(Cadastro!$G$5:$G$148,$AB562),"")</f>
        <v>6x1</v>
      </c>
      <c r="F562" s="29">
        <v>46284</v>
      </c>
      <c r="G562" s="32" t="str">
        <f t="shared" si="90"/>
        <v>sáb</v>
      </c>
      <c r="H562" s="31" t="str">
        <f>IF($L562=0,"",_xlfn.MINIFS(Dados!$Q:$Q,Dados!$A:$A,$A562,Dados!$S:$S,$F562))</f>
        <v/>
      </c>
      <c r="I562" s="31" t="str">
        <f>IF($H562="","",_xlfn.MAXIFS(Dados!$R:$R,Dados!$A:$A,$A562,Dados!$S:$S,$F562))</f>
        <v/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/>
      </c>
      <c r="L562" s="30">
        <f>SUMIFS(Dados!$E:$E,Dados!$A:$A,$A562,Dados!$S:$S,$F562)</f>
        <v>0</v>
      </c>
      <c r="M562" s="30" t="str">
        <f>IFERROR(INDEX(Parâmetros!$E$6:$E$11,MATCH($K562,Parâmetros!$A$6:$A$11,0)),"")</f>
        <v/>
      </c>
      <c r="N562" s="33" t="str">
        <f t="shared" si="91"/>
        <v/>
      </c>
      <c r="O562" s="33">
        <f>Parâmetros!$E$13</f>
        <v>0.8</v>
      </c>
      <c r="P562" s="32" t="str">
        <f>IF(OR($M562="",$F562&gt;Parâmetros!$E$14),"Não","Sim")</f>
        <v>Não</v>
      </c>
      <c r="Q562" s="32" t="str">
        <f t="shared" si="92"/>
        <v/>
      </c>
      <c r="R562" s="32" t="str">
        <f t="shared" si="93"/>
        <v/>
      </c>
      <c r="S562" s="30" t="str">
        <f t="shared" si="94"/>
        <v/>
      </c>
      <c r="T562" s="32" t="str">
        <f>IF($Q562&lt;&gt;"Sim","",IF($N562&gt;Parâmetros!$E$15,"Sim","Não"))</f>
        <v/>
      </c>
      <c r="U562" s="17" t="str">
        <f t="shared" si="95"/>
        <v>Folga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'[Apontamento_Mes_Setembro Atualizado.xlsx]Base Diária'!$V$221folga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Folga de fim de semana · sem apontamento no sábado nem no domingo</v>
      </c>
      <c r="W562" s="34" t="str">
        <f>IF(OR(OR($D562="6x1",$D562="FF 6x1"),$D562="5x2"),"",IF($AB562&lt;&gt;$AB561,IF(IFERROR(INDEX(Cadastro!$F$5:$F$148,$AB562),"")="",IF($L562&gt;0,1,0),IF(IFERROR(INDEX(Cadastro!$F$5:$F$148,$AB562),"")&lt;=IFERROR(INDEX(Parâmetros!$B$39:$B$48,MATCH($E562,Parâmetros!$A$39:$A$48,0)),99),IFERROR(INDEX(Cadastro!$F$5:$F$148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$148,$AB562),"")="",0,IF(IFERROR(INDEX(Cadastro!$F$5:$F$148,$AB562),"")&gt;IFERROR(INDEX(Parâmetros!$B$39:$B$48,MATCH($E562,Parâmetros!$A$39:$A$48,0)),99),IFERROR(INDEX(Cadastro!$F$5:$F$148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registro"),IF(AND($AB562&lt;&gt;$AB561,IFERROR(INDEX(Cadastro!$F$5:$F$148,$AB562),"")=""),"Indeterminado (início da série)",IF($X562&gt;0,"Folga","Falta de registro"))))))))</f>
        <v>Folga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IFERROR(MATCH($A562&amp;"|"&amp;TEXT(_xlfn.MAXIFS(Cadastro!$E$5:$E$148,Cadastro!$A$5:$A$148,$A562,Cadastro!$E$5:$E$148,"&lt;="&amp;$F562),"yyyymmdd"),Cadastro!$I$5:$I$148,0),"")</f>
        <v>99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56227</v>
      </c>
      <c r="B563" s="17" t="s">
        <v>173</v>
      </c>
      <c r="C563" s="17" t="str">
        <f>IFERROR(INDEX(Cadastro!$C$5:$C$148,$AB563),"NÃO INFORMADO")</f>
        <v>ENGMAN</v>
      </c>
      <c r="D563" s="17" t="str">
        <f>IFERROR(INDEX(Cadastro!$D$5:$D$148,$AB563),"")</f>
        <v>6x1</v>
      </c>
      <c r="E563" s="17" t="str">
        <f>IFERROR(INDEX(Cadastro!$G$5:$G$148,$AB563),"")</f>
        <v>6x1</v>
      </c>
      <c r="F563" s="29">
        <v>46285</v>
      </c>
      <c r="G563" s="32" t="str">
        <f t="shared" si="90"/>
        <v>dom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91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92"/>
        <v/>
      </c>
      <c r="R563" s="32" t="str">
        <f t="shared" si="93"/>
        <v/>
      </c>
      <c r="S563" s="30" t="str">
        <f t="shared" si="94"/>
        <v/>
      </c>
      <c r="T563" s="32" t="str">
        <f>IF($Q563&lt;&gt;"Sim","",IF($N563&gt;Parâmetros!$E$15,"Sim","Não"))</f>
        <v/>
      </c>
      <c r="U563" s="17" t="str">
        <f t="shared" si="95"/>
        <v>Folga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'[Apontamento_Mes_Setembro Atualizado.xlsx]Base Diária'!$V$221folga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Folga de fim de semana · sem apontamento no sábado nem no domingo</v>
      </c>
      <c r="W563" s="34" t="str">
        <f>IF(OR(OR($D563="6x1",$D563="FF 6x1"),$D563="5x2"),"",IF($AB563&lt;&gt;$AB562,IF(IFERROR(INDEX(Cadastro!$F$5:$F$148,$AB563),"")="",IF($L563&gt;0,1,0),IF(IFERROR(INDEX(Cadastro!$F$5:$F$148,$AB563),"")&lt;=IFERROR(INDEX(Parâmetros!$B$39:$B$48,MATCH($E563,Parâmetros!$A$39:$A$48,0)),99),IFERROR(INDEX(Cadastro!$F$5:$F$148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$148,$AB563),"")="",0,IF(IFERROR(INDEX(Cadastro!$F$5:$F$148,$AB563),"")&gt;IFERROR(INDEX(Parâmetros!$B$39:$B$48,MATCH($E563,Parâmetros!$A$39:$A$48,0)),99),IFERROR(INDEX(Cadastro!$F$5:$F$148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registro"),IF(AND($AB563&lt;&gt;$AB562,IFERROR(INDEX(Cadastro!$F$5:$F$148,$AB563),"")=""),"Indeterminado (início da série)",IF($X563&gt;0,"Folga","Falta de registro"))))))))</f>
        <v>Folga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IFERROR(MATCH($A563&amp;"|"&amp;TEXT(_xlfn.MAXIFS(Cadastro!$E$5:$E$148,Cadastro!$A$5:$A$148,$A563,Cadastro!$E$5:$E$148,"&lt;="&amp;$F563),"yyyymmdd"),Cadastro!$I$5:$I$148,0),"")</f>
        <v>99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56227</v>
      </c>
      <c r="B564" s="17" t="s">
        <v>173</v>
      </c>
      <c r="C564" s="17" t="str">
        <f>IFERROR(INDEX(Cadastro!$C$5:$C$148,$AB564),"NÃO INFORMADO")</f>
        <v>ENGMAN</v>
      </c>
      <c r="D564" s="17" t="str">
        <f>IFERROR(INDEX(Cadastro!$D$5:$D$148,$AB564),"")</f>
        <v>6x1</v>
      </c>
      <c r="E564" s="17" t="str">
        <f>IFERROR(INDEX(Cadastro!$G$5:$G$148,$AB564),"")</f>
        <v>6x1</v>
      </c>
      <c r="F564" s="29">
        <v>46286</v>
      </c>
      <c r="G564" s="32" t="str">
        <f t="shared" si="90"/>
        <v>seg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6x1</v>
      </c>
      <c r="L564" s="30">
        <f>SUMIFS(Dados!$E:$E,Dados!$A:$A,$A564,Dados!$S:$S,$F564)</f>
        <v>0</v>
      </c>
      <c r="M564" s="30">
        <f>IFERROR(INDEX(Parâmetros!$E$6:$E$11,MATCH($K564,Parâmetros!$A$6:$A$11,0)),"")</f>
        <v>8.8000000000000007</v>
      </c>
      <c r="N564" s="33">
        <f t="shared" si="91"/>
        <v>0</v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92"/>
        <v/>
      </c>
      <c r="R564" s="32" t="str">
        <f t="shared" si="93"/>
        <v/>
      </c>
      <c r="S564" s="30" t="str">
        <f t="shared" si="94"/>
        <v/>
      </c>
      <c r="T564" s="32" t="str">
        <f>IF($Q564&lt;&gt;"Sim","",IF($N564&gt;Parâmetros!$E$15,"Sim","Não"))</f>
        <v/>
      </c>
      <c r="U564" s="17" t="str">
        <f t="shared" si="95"/>
        <v>Fora da apuração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'[Apontamento_Mes_Setembro Atualizado.xlsx]Base Diária'!$V$221folga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FALTA DE REGISTRO · dia útil da escala 6x1</v>
      </c>
      <c r="W564" s="34" t="str">
        <f>IF(OR(OR($D564="6x1",$D564="FF 6x1"),$D564="5x2"),"",IF($AB564&lt;&gt;$AB563,IF(IFERROR(INDEX(Cadastro!$F$5:$F$148,$AB564),"")="",IF($L564&gt;0,1,0),IF(IFERROR(INDEX(Cadastro!$F$5:$F$148,$AB564),"")&lt;=IFERROR(INDEX(Parâmetros!$B$39:$B$48,MATCH($E564,Parâmetros!$A$39:$A$48,0)),99),IFERROR(INDEX(Cadastro!$F$5:$F$148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$148,$AB564),"")="",0,IF(IFERROR(INDEX(Cadastro!$F$5:$F$148,$AB564),"")&gt;IFERROR(INDEX(Parâmetros!$B$39:$B$48,MATCH($E564,Parâmetros!$A$39:$A$48,0)),99),IFERROR(INDEX(Cadastro!$F$5:$F$148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registro"),IF(AND($AB564&lt;&gt;$AB563,IFERROR(INDEX(Cadastro!$F$5:$F$148,$AB564),"")=""),"Indeterminado (início da série)",IF($X564&gt;0,"Folga","Falta de registro"))))))))</f>
        <v>Falta de registro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IFERROR(MATCH($A564&amp;"|"&amp;TEXT(_xlfn.MAXIFS(Cadastro!$E$5:$E$148,Cadastro!$A$5:$A$148,$A564,Cadastro!$E$5:$E$148,"&lt;="&amp;$F564),"yyyymmdd"),Cadastro!$I$5:$I$148,0),"")</f>
        <v>99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56227</v>
      </c>
      <c r="B565" s="17" t="s">
        <v>173</v>
      </c>
      <c r="C565" s="17" t="str">
        <f>IFERROR(INDEX(Cadastro!$C$5:$C$148,$AB565),"NÃO INFORMADO")</f>
        <v>ENGMAN</v>
      </c>
      <c r="D565" s="17" t="str">
        <f>IFERROR(INDEX(Cadastro!$D$5:$D$148,$AB565),"")</f>
        <v>6x1</v>
      </c>
      <c r="E565" s="17" t="str">
        <f>IFERROR(INDEX(Cadastro!$G$5:$G$148,$AB565),"")</f>
        <v>6x1</v>
      </c>
      <c r="F565" s="29">
        <v>46287</v>
      </c>
      <c r="G565" s="32" t="str">
        <f t="shared" si="90"/>
        <v>ter</v>
      </c>
      <c r="H565" s="31" t="str">
        <f>IF($L565=0,"",_xlfn.MINIFS(Dados!$Q:$Q,Dados!$A:$A,$A565,Dados!$S:$S,$F565))</f>
        <v/>
      </c>
      <c r="I565" s="31" t="str">
        <f>IF($H565="","",_xlfn.MAXIFS(Dados!$R:$R,Dados!$A:$A,$A565,Dados!$S:$S,$F565))</f>
        <v/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0</v>
      </c>
      <c r="M565" s="30">
        <f>IFERROR(INDEX(Parâmetros!$E$6:$E$11,MATCH($K565,Parâmetros!$A$6:$A$11,0)),"")</f>
        <v>8.8000000000000007</v>
      </c>
      <c r="N565" s="33">
        <f t="shared" si="91"/>
        <v>0</v>
      </c>
      <c r="O565" s="33">
        <f>Parâmetros!$E$13</f>
        <v>0.8</v>
      </c>
      <c r="P565" s="32" t="str">
        <f>IF(OR($M565="",$F565&gt;Parâmetros!$E$14),"Não","Sim")</f>
        <v>Não</v>
      </c>
      <c r="Q565" s="32" t="str">
        <f t="shared" si="92"/>
        <v/>
      </c>
      <c r="R565" s="32" t="str">
        <f t="shared" si="93"/>
        <v/>
      </c>
      <c r="S565" s="30" t="str">
        <f t="shared" si="94"/>
        <v/>
      </c>
      <c r="T565" s="32" t="str">
        <f>IF($Q565&lt;&gt;"Sim","",IF($N565&gt;Parâmetros!$E$15,"Sim","Não"))</f>
        <v/>
      </c>
      <c r="U565" s="17" t="str">
        <f t="shared" si="95"/>
        <v>Fora da apuração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'[Apontamento_Mes_Setembro Atualizado.xlsx]Base Diária'!$V$221folga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FALTA DE REGISTRO · dia útil da escala 6x1</v>
      </c>
      <c r="W565" s="34" t="str">
        <f>IF(OR(OR($D565="6x1",$D565="FF 6x1"),$D565="5x2"),"",IF($AB565&lt;&gt;$AB564,IF(IFERROR(INDEX(Cadastro!$F$5:$F$148,$AB565),"")="",IF($L565&gt;0,1,0),IF(IFERROR(INDEX(Cadastro!$F$5:$F$148,$AB565),"")&lt;=IFERROR(INDEX(Parâmetros!$B$39:$B$48,MATCH($E565,Parâmetros!$A$39:$A$48,0)),99),IFERROR(INDEX(Cadastro!$F$5:$F$148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$148,$AB565),"")="",0,IF(IFERROR(INDEX(Cadastro!$F$5:$F$148,$AB565),"")&gt;IFERROR(INDEX(Parâmetros!$B$39:$B$48,MATCH($E565,Parâmetros!$A$39:$A$48,0)),99),IFERROR(INDEX(Cadastro!$F$5:$F$148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registro"),IF(AND($AB565&lt;&gt;$AB564,IFERROR(INDEX(Cadastro!$F$5:$F$148,$AB565),"")=""),"Indeterminado (início da série)",IF($X565&gt;0,"Folga","Falta de registro"))))))))</f>
        <v>Falta de registro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IFERROR(MATCH($A565&amp;"|"&amp;TEXT(_xlfn.MAXIFS(Cadastro!$E$5:$E$148,Cadastro!$A$5:$A$148,$A565,Cadastro!$E$5:$E$148,"&lt;="&amp;$F565),"yyyymmdd"),Cadastro!$I$5:$I$148,0),"")</f>
        <v>99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56227</v>
      </c>
      <c r="B566" s="17" t="s">
        <v>173</v>
      </c>
      <c r="C566" s="17" t="str">
        <f>IFERROR(INDEX(Cadastro!$C$5:$C$148,$AB566),"NÃO INFORMADO")</f>
        <v>ENGMAN</v>
      </c>
      <c r="D566" s="17" t="str">
        <f>IFERROR(INDEX(Cadastro!$D$5:$D$148,$AB566),"")</f>
        <v>6x1</v>
      </c>
      <c r="E566" s="17" t="str">
        <f>IFERROR(INDEX(Cadastro!$G$5:$G$148,$AB566),"")</f>
        <v>6x1</v>
      </c>
      <c r="F566" s="29">
        <v>46288</v>
      </c>
      <c r="G566" s="32" t="str">
        <f t="shared" si="90"/>
        <v>qua</v>
      </c>
      <c r="H566" s="31" t="str">
        <f>IF($L566=0,"",_xlfn.MINIFS(Dados!$Q:$Q,Dados!$A:$A,$A566,Dados!$S:$S,$F566))</f>
        <v/>
      </c>
      <c r="I566" s="31" t="str">
        <f>IF($H566="","",_xlfn.MAXIFS(Dados!$R:$R,Dados!$A:$A,$A566,Dados!$S:$S,$F566))</f>
        <v/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0</v>
      </c>
      <c r="M566" s="30">
        <f>IFERROR(INDEX(Parâmetros!$E$6:$E$11,MATCH($K566,Parâmetros!$A$6:$A$11,0)),"")</f>
        <v>8.8000000000000007</v>
      </c>
      <c r="N566" s="33">
        <f t="shared" si="91"/>
        <v>0</v>
      </c>
      <c r="O566" s="33">
        <f>Parâmetros!$E$13</f>
        <v>0.8</v>
      </c>
      <c r="P566" s="32" t="str">
        <f>IF(OR($M566="",$F566&gt;Parâmetros!$E$14),"Não","Sim")</f>
        <v>Não</v>
      </c>
      <c r="Q566" s="32" t="str">
        <f t="shared" si="92"/>
        <v/>
      </c>
      <c r="R566" s="32" t="str">
        <f t="shared" si="93"/>
        <v/>
      </c>
      <c r="S566" s="30" t="str">
        <f t="shared" si="94"/>
        <v/>
      </c>
      <c r="T566" s="32" t="str">
        <f>IF($Q566&lt;&gt;"Sim","",IF($N566&gt;Parâmetros!$E$15,"Sim","Não"))</f>
        <v/>
      </c>
      <c r="U566" s="17" t="str">
        <f t="shared" si="95"/>
        <v>Fora da apuração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'[Apontamento_Mes_Setembro Atualizado.xlsx]Base Diária'!$V$221folga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FALTA DE REGISTRO · dia útil da escala 6x1</v>
      </c>
      <c r="W566" s="34" t="str">
        <f>IF(OR(OR($D566="6x1",$D566="FF 6x1"),$D566="5x2"),"",IF($AB566&lt;&gt;$AB565,IF(IFERROR(INDEX(Cadastro!$F$5:$F$148,$AB566),"")="",IF($L566&gt;0,1,0),IF(IFERROR(INDEX(Cadastro!$F$5:$F$148,$AB566),"")&lt;=IFERROR(INDEX(Parâmetros!$B$39:$B$48,MATCH($E566,Parâmetros!$A$39:$A$48,0)),99),IFERROR(INDEX(Cadastro!$F$5:$F$148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$148,$AB566),"")="",0,IF(IFERROR(INDEX(Cadastro!$F$5:$F$148,$AB566),"")&gt;IFERROR(INDEX(Parâmetros!$B$39:$B$48,MATCH($E566,Parâmetros!$A$39:$A$48,0)),99),IFERROR(INDEX(Cadastro!$F$5:$F$148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registro"),IF(AND($AB566&lt;&gt;$AB565,IFERROR(INDEX(Cadastro!$F$5:$F$148,$AB566),"")=""),"Indeterminado (início da série)",IF($X566&gt;0,"Folga","Falta de registro"))))))))</f>
        <v>Falta de registro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IFERROR(MATCH($A566&amp;"|"&amp;TEXT(_xlfn.MAXIFS(Cadastro!$E$5:$E$148,Cadastro!$A$5:$A$148,$A566,Cadastro!$E$5:$E$148,"&lt;="&amp;$F566),"yyyymmdd"),Cadastro!$I$5:$I$148,0),"")</f>
        <v>99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56227</v>
      </c>
      <c r="B567" s="17" t="s">
        <v>173</v>
      </c>
      <c r="C567" s="17" t="str">
        <f>IFERROR(INDEX(Cadastro!$C$5:$C$148,$AB567),"NÃO INFORMADO")</f>
        <v>ENGMAN</v>
      </c>
      <c r="D567" s="17" t="str">
        <f>IFERROR(INDEX(Cadastro!$D$5:$D$148,$AB567),"")</f>
        <v>6x1</v>
      </c>
      <c r="E567" s="17" t="str">
        <f>IFERROR(INDEX(Cadastro!$G$5:$G$148,$AB567),"")</f>
        <v>6x1</v>
      </c>
      <c r="F567" s="29">
        <v>46289</v>
      </c>
      <c r="G567" s="32" t="str">
        <f t="shared" si="90"/>
        <v>qui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</v>
      </c>
      <c r="L567" s="30">
        <f>SUMIFS(Dados!$E:$E,Dados!$A:$A,$A567,Dados!$S:$S,$F567)</f>
        <v>0</v>
      </c>
      <c r="M567" s="30">
        <f>IFERROR(INDEX(Parâmetros!$E$6:$E$11,MATCH($K567,Parâmetros!$A$6:$A$11,0)),"")</f>
        <v>8.8000000000000007</v>
      </c>
      <c r="N567" s="33">
        <f t="shared" si="91"/>
        <v>0</v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92"/>
        <v/>
      </c>
      <c r="R567" s="32" t="str">
        <f t="shared" si="93"/>
        <v/>
      </c>
      <c r="S567" s="30" t="str">
        <f t="shared" si="94"/>
        <v/>
      </c>
      <c r="T567" s="32" t="str">
        <f>IF($Q567&lt;&gt;"Sim","",IF($N567&gt;Parâmetros!$E$15,"Sim","Não"))</f>
        <v/>
      </c>
      <c r="U567" s="17" t="str">
        <f t="shared" si="95"/>
        <v>Fora da apuração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'[Apontamento_Mes_Setembro Atualizado.xlsx]Base Diária'!$V$221folga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FALTA DE REGISTRO · dia útil da escala 6x1</v>
      </c>
      <c r="W567" s="34" t="str">
        <f>IF(OR(OR($D567="6x1",$D567="FF 6x1"),$D567="5x2"),"",IF($AB567&lt;&gt;$AB566,IF(IFERROR(INDEX(Cadastro!$F$5:$F$148,$AB567),"")="",IF($L567&gt;0,1,0),IF(IFERROR(INDEX(Cadastro!$F$5:$F$148,$AB567),"")&lt;=IFERROR(INDEX(Parâmetros!$B$39:$B$48,MATCH($E567,Parâmetros!$A$39:$A$48,0)),99),IFERROR(INDEX(Cadastro!$F$5:$F$148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$148,$AB567),"")="",0,IF(IFERROR(INDEX(Cadastro!$F$5:$F$148,$AB567),"")&gt;IFERROR(INDEX(Parâmetros!$B$39:$B$48,MATCH($E567,Parâmetros!$A$39:$A$48,0)),99),IFERROR(INDEX(Cadastro!$F$5:$F$148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registro"),IF(AND($AB567&lt;&gt;$AB566,IFERROR(INDEX(Cadastro!$F$5:$F$148,$AB567),"")=""),"Indeterminado (início da série)",IF($X567&gt;0,"Folga","Falta de registro"))))))))</f>
        <v>Falta de registro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IFERROR(MATCH($A567&amp;"|"&amp;TEXT(_xlfn.MAXIFS(Cadastro!$E$5:$E$148,Cadastro!$A$5:$A$148,$A567,Cadastro!$E$5:$E$148,"&lt;="&amp;$F567),"yyyymmdd"),Cadastro!$I$5:$I$148,0),"")</f>
        <v>99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56227</v>
      </c>
      <c r="B568" s="17" t="s">
        <v>173</v>
      </c>
      <c r="C568" s="17" t="str">
        <f>IFERROR(INDEX(Cadastro!$C$5:$C$148,$AB568),"NÃO INFORMADO")</f>
        <v>ENGMAN</v>
      </c>
      <c r="D568" s="17" t="str">
        <f>IFERROR(INDEX(Cadastro!$D$5:$D$148,$AB568),"")</f>
        <v>6x1</v>
      </c>
      <c r="E568" s="17" t="str">
        <f>IFERROR(INDEX(Cadastro!$G$5:$G$148,$AB568),"")</f>
        <v>6x1</v>
      </c>
      <c r="F568" s="29">
        <v>46290</v>
      </c>
      <c r="G568" s="32" t="str">
        <f t="shared" si="90"/>
        <v>sex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6x1</v>
      </c>
      <c r="L568" s="30">
        <f>SUMIFS(Dados!$E:$E,Dados!$A:$A,$A568,Dados!$S:$S,$F568)</f>
        <v>0</v>
      </c>
      <c r="M568" s="30">
        <f>IFERROR(INDEX(Parâmetros!$E$6:$E$11,MATCH($K568,Parâmetros!$A$6:$A$11,0)),"")</f>
        <v>8.8000000000000007</v>
      </c>
      <c r="N568" s="33">
        <f t="shared" si="91"/>
        <v>0</v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92"/>
        <v/>
      </c>
      <c r="R568" s="32" t="str">
        <f t="shared" si="93"/>
        <v/>
      </c>
      <c r="S568" s="30" t="str">
        <f t="shared" si="94"/>
        <v/>
      </c>
      <c r="T568" s="32" t="str">
        <f>IF($Q568&lt;&gt;"Sim","",IF($N568&gt;Parâmetros!$E$15,"Sim","Não"))</f>
        <v/>
      </c>
      <c r="U568" s="17" t="str">
        <f t="shared" si="95"/>
        <v>Fora da apuração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'[Apontamento_Mes_Setembro Atualizado.xlsx]Base Diária'!$V$221folga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FALTA DE REGISTRO · dia útil da escala 6x1</v>
      </c>
      <c r="W568" s="34" t="str">
        <f>IF(OR(OR($D568="6x1",$D568="FF 6x1"),$D568="5x2"),"",IF($AB568&lt;&gt;$AB567,IF(IFERROR(INDEX(Cadastro!$F$5:$F$148,$AB568),"")="",IF($L568&gt;0,1,0),IF(IFERROR(INDEX(Cadastro!$F$5:$F$148,$AB568),"")&lt;=IFERROR(INDEX(Parâmetros!$B$39:$B$48,MATCH($E568,Parâmetros!$A$39:$A$48,0)),99),IFERROR(INDEX(Cadastro!$F$5:$F$148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$148,$AB568),"")="",0,IF(IFERROR(INDEX(Cadastro!$F$5:$F$148,$AB568),"")&gt;IFERROR(INDEX(Parâmetros!$B$39:$B$48,MATCH($E568,Parâmetros!$A$39:$A$48,0)),99),IFERROR(INDEX(Cadastro!$F$5:$F$148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registro"),IF(AND($AB568&lt;&gt;$AB567,IFERROR(INDEX(Cadastro!$F$5:$F$148,$AB568),"")=""),"Indeterminado (início da série)",IF($X568&gt;0,"Folga","Falta de registro"))))))))</f>
        <v>Falta de registro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IFERROR(MATCH($A568&amp;"|"&amp;TEXT(_xlfn.MAXIFS(Cadastro!$E$5:$E$148,Cadastro!$A$5:$A$148,$A568,Cadastro!$E$5:$E$148,"&lt;="&amp;$F568),"yyyymmdd"),Cadastro!$I$5:$I$148,0),"")</f>
        <v>99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56227</v>
      </c>
      <c r="B569" s="17" t="s">
        <v>173</v>
      </c>
      <c r="C569" s="17" t="str">
        <f>IFERROR(INDEX(Cadastro!$C$5:$C$148,$AB569),"NÃO INFORMADO")</f>
        <v>ENGMAN</v>
      </c>
      <c r="D569" s="17" t="str">
        <f>IFERROR(INDEX(Cadastro!$D$5:$D$148,$AB569),"")</f>
        <v>6x1</v>
      </c>
      <c r="E569" s="17" t="str">
        <f>IFERROR(INDEX(Cadastro!$G$5:$G$148,$AB569),"")</f>
        <v>6x1</v>
      </c>
      <c r="F569" s="29">
        <v>46291</v>
      </c>
      <c r="G569" s="32" t="str">
        <f t="shared" si="90"/>
        <v>sáb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/>
      </c>
      <c r="L569" s="30">
        <f>SUMIFS(Dados!$E:$E,Dados!$A:$A,$A569,Dados!$S:$S,$F569)</f>
        <v>0</v>
      </c>
      <c r="M569" s="30" t="str">
        <f>IFERROR(INDEX(Parâmetros!$E$6:$E$11,MATCH($K569,Parâmetros!$A$6:$A$11,0)),"")</f>
        <v/>
      </c>
      <c r="N569" s="33" t="str">
        <f t="shared" si="91"/>
        <v/>
      </c>
      <c r="O569" s="33">
        <f>Parâmetros!$E$13</f>
        <v>0.8</v>
      </c>
      <c r="P569" s="32" t="str">
        <f>IF(OR($M569="",$F569&gt;Parâmetros!$E$14),"Não","Sim")</f>
        <v>Não</v>
      </c>
      <c r="Q569" s="32" t="str">
        <f t="shared" si="92"/>
        <v/>
      </c>
      <c r="R569" s="32" t="str">
        <f t="shared" si="93"/>
        <v/>
      </c>
      <c r="S569" s="30" t="str">
        <f t="shared" si="94"/>
        <v/>
      </c>
      <c r="T569" s="32" t="str">
        <f>IF($Q569&lt;&gt;"Sim","",IF($N569&gt;Parâmetros!$E$15,"Sim","Não"))</f>
        <v/>
      </c>
      <c r="U569" s="17" t="str">
        <f t="shared" si="95"/>
        <v>Folga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'[Apontamento_Mes_Setembro Atualizado.xlsx]Base Diária'!$V$221folga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Folga de fim de semana · sem apontamento no sábado nem no domingo</v>
      </c>
      <c r="W569" s="34" t="str">
        <f>IF(OR(OR($D569="6x1",$D569="FF 6x1"),$D569="5x2"),"",IF($AB569&lt;&gt;$AB568,IF(IFERROR(INDEX(Cadastro!$F$5:$F$148,$AB569),"")="",IF($L569&gt;0,1,0),IF(IFERROR(INDEX(Cadastro!$F$5:$F$148,$AB569),"")&lt;=IFERROR(INDEX(Parâmetros!$B$39:$B$48,MATCH($E569,Parâmetros!$A$39:$A$48,0)),99),IFERROR(INDEX(Cadastro!$F$5:$F$148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/>
      </c>
      <c r="X569" s="34" t="str">
        <f>IF(OR(OR($D569="6x1",$D569="FF 6x1"),$D569="5x2"),"",IF($AB569&lt;&gt;$AB568,IF(IFERROR(INDEX(Cadastro!$F$5:$F$148,$AB569),"")="",0,IF(IFERROR(INDEX(Cadastro!$F$5:$F$148,$AB569),"")&gt;IFERROR(INDEX(Parâmetros!$B$39:$B$48,MATCH($E569,Parâmetros!$A$39:$A$48,0)),99),IFERROR(INDEX(Cadastro!$F$5:$F$148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/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registro"),IF(AND($AB569&lt;&gt;$AB568,IFERROR(INDEX(Cadastro!$F$5:$F$148,$AB569),"")=""),"Indeterminado (início da série)",IF($X569&gt;0,"Folga","Falta de registro"))))))))</f>
        <v>Folga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IFERROR(MATCH($A569&amp;"|"&amp;TEXT(_xlfn.MAXIFS(Cadastro!$E$5:$E$148,Cadastro!$A$5:$A$148,$A569,Cadastro!$E$5:$E$148,"&lt;="&amp;$F569),"yyyymmdd"),Cadastro!$I$5:$I$148,0),"")</f>
        <v>99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56227</v>
      </c>
      <c r="B570" s="17" t="s">
        <v>173</v>
      </c>
      <c r="C570" s="17" t="str">
        <f>IFERROR(INDEX(Cadastro!$C$5:$C$148,$AB570),"NÃO INFORMADO")</f>
        <v>ENGMAN</v>
      </c>
      <c r="D570" s="17" t="str">
        <f>IFERROR(INDEX(Cadastro!$D$5:$D$148,$AB570),"")</f>
        <v>6x1</v>
      </c>
      <c r="E570" s="17" t="str">
        <f>IFERROR(INDEX(Cadastro!$G$5:$G$148,$AB570),"")</f>
        <v>6x1</v>
      </c>
      <c r="F570" s="29">
        <v>46292</v>
      </c>
      <c r="G570" s="32" t="str">
        <f t="shared" si="90"/>
        <v>dom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/>
      </c>
      <c r="L570" s="30">
        <f>SUMIFS(Dados!$E:$E,Dados!$A:$A,$A570,Dados!$S:$S,$F570)</f>
        <v>0</v>
      </c>
      <c r="M570" s="30" t="str">
        <f>IFERROR(INDEX(Parâmetros!$E$6:$E$11,MATCH($K570,Parâmetros!$A$6:$A$11,0)),"")</f>
        <v/>
      </c>
      <c r="N570" s="33" t="str">
        <f t="shared" si="91"/>
        <v/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92"/>
        <v/>
      </c>
      <c r="R570" s="32" t="str">
        <f t="shared" si="93"/>
        <v/>
      </c>
      <c r="S570" s="30" t="str">
        <f t="shared" si="94"/>
        <v/>
      </c>
      <c r="T570" s="32" t="str">
        <f>IF($Q570&lt;&gt;"Sim","",IF($N570&gt;Parâmetros!$E$15,"Sim","Não"))</f>
        <v/>
      </c>
      <c r="U570" s="17" t="str">
        <f t="shared" si="95"/>
        <v>Folga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'[Apontamento_Mes_Setembro Atualizado.xlsx]Base Diária'!$V$221folga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Folga de fim de semana · sem apontamento no sábado nem no domingo</v>
      </c>
      <c r="W570" s="34" t="str">
        <f>IF(OR(OR($D570="6x1",$D570="FF 6x1"),$D570="5x2"),"",IF($AB570&lt;&gt;$AB569,IF(IFERROR(INDEX(Cadastro!$F$5:$F$148,$AB570),"")="",IF($L570&gt;0,1,0),IF(IFERROR(INDEX(Cadastro!$F$5:$F$148,$AB570),"")&lt;=IFERROR(INDEX(Parâmetros!$B$39:$B$48,MATCH($E570,Parâmetros!$A$39:$A$48,0)),99),IFERROR(INDEX(Cadastro!$F$5:$F$148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$148,$AB570),"")="",0,IF(IFERROR(INDEX(Cadastro!$F$5:$F$148,$AB570),"")&gt;IFERROR(INDEX(Parâmetros!$B$39:$B$48,MATCH($E570,Parâmetros!$A$39:$A$48,0)),99),IFERROR(INDEX(Cadastro!$F$5:$F$148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registro"),IF(AND($AB570&lt;&gt;$AB569,IFERROR(INDEX(Cadastro!$F$5:$F$148,$AB570),"")=""),"Indeterminado (início da série)",IF($X570&gt;0,"Folga","Falta de registro"))))))))</f>
        <v>Folga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IFERROR(MATCH($A570&amp;"|"&amp;TEXT(_xlfn.MAXIFS(Cadastro!$E$5:$E$148,Cadastro!$A$5:$A$148,$A570,Cadastro!$E$5:$E$148,"&lt;="&amp;$F570),"yyyymmdd"),Cadastro!$I$5:$I$148,0),"")</f>
        <v>99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56227</v>
      </c>
      <c r="B571" s="17" t="s">
        <v>173</v>
      </c>
      <c r="C571" s="17" t="str">
        <f>IFERROR(INDEX(Cadastro!$C$5:$C$148,$AB571),"NÃO INFORMADO")</f>
        <v>ENGMAN</v>
      </c>
      <c r="D571" s="17" t="str">
        <f>IFERROR(INDEX(Cadastro!$D$5:$D$148,$AB571),"")</f>
        <v>6x1</v>
      </c>
      <c r="E571" s="17" t="str">
        <f>IFERROR(INDEX(Cadastro!$G$5:$G$148,$AB571),"")</f>
        <v>6x1</v>
      </c>
      <c r="F571" s="29">
        <v>46293</v>
      </c>
      <c r="G571" s="32" t="str">
        <f t="shared" si="90"/>
        <v>seg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91"/>
        <v>0</v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92"/>
        <v/>
      </c>
      <c r="R571" s="32" t="str">
        <f t="shared" si="93"/>
        <v/>
      </c>
      <c r="S571" s="30" t="str">
        <f t="shared" si="94"/>
        <v/>
      </c>
      <c r="T571" s="32" t="str">
        <f>IF($Q571&lt;&gt;"Sim","",IF($N571&gt;Parâmetros!$E$15,"Sim","Não"))</f>
        <v/>
      </c>
      <c r="U571" s="17" t="str">
        <f t="shared" si="95"/>
        <v>Fora da apuração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'[Apontamento_Mes_Setembro Atualizado.xlsx]Base Diária'!$V$221folga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$148,$AB571),"")="",IF($L571&gt;0,1,0),IF(IFERROR(INDEX(Cadastro!$F$5:$F$148,$AB571),"")&lt;=IFERROR(INDEX(Parâmetros!$B$39:$B$48,MATCH($E571,Parâmetros!$A$39:$A$48,0)),99),IFERROR(INDEX(Cadastro!$F$5:$F$148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$148,$AB571),"")="",0,IF(IFERROR(INDEX(Cadastro!$F$5:$F$148,$AB571),"")&gt;IFERROR(INDEX(Parâmetros!$B$39:$B$48,MATCH($E571,Parâmetros!$A$39:$A$48,0)),99),IFERROR(INDEX(Cadastro!$F$5:$F$148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registro"),IF(AND($AB571&lt;&gt;$AB570,IFERROR(INDEX(Cadastro!$F$5:$F$148,$AB571),"")=""),"Indeterminado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IFERROR(MATCH($A571&amp;"|"&amp;TEXT(_xlfn.MAXIFS(Cadastro!$E$5:$E$148,Cadastro!$A$5:$A$148,$A571,Cadastro!$E$5:$E$148,"&lt;="&amp;$F571),"yyyymmdd"),Cadastro!$I$5:$I$148,0),"")</f>
        <v>99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56227</v>
      </c>
      <c r="B572" s="17" t="s">
        <v>173</v>
      </c>
      <c r="C572" s="17" t="str">
        <f>IFERROR(INDEX(Cadastro!$C$5:$C$148,$AB572),"NÃO INFORMADO")</f>
        <v>ENGMAN</v>
      </c>
      <c r="D572" s="17" t="str">
        <f>IFERROR(INDEX(Cadastro!$D$5:$D$148,$AB572),"")</f>
        <v>6x1</v>
      </c>
      <c r="E572" s="17" t="str">
        <f>IFERROR(INDEX(Cadastro!$G$5:$G$148,$AB572),"")</f>
        <v>6x1</v>
      </c>
      <c r="F572" s="29">
        <v>46294</v>
      </c>
      <c r="G572" s="32" t="str">
        <f t="shared" si="90"/>
        <v>ter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91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92"/>
        <v/>
      </c>
      <c r="R572" s="32" t="str">
        <f t="shared" si="93"/>
        <v/>
      </c>
      <c r="S572" s="30" t="str">
        <f t="shared" si="94"/>
        <v/>
      </c>
      <c r="T572" s="32" t="str">
        <f>IF($Q572&lt;&gt;"Sim","",IF($N572&gt;Parâmetros!$E$15,"Sim","Não"))</f>
        <v/>
      </c>
      <c r="U572" s="17" t="str">
        <f t="shared" si="95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'[Apontamento_Mes_Setembro Atualizado.xlsx]Base Diária'!$V$221folga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$148,$AB572),"")="",IF($L572&gt;0,1,0),IF(IFERROR(INDEX(Cadastro!$F$5:$F$148,$AB572),"")&lt;=IFERROR(INDEX(Parâmetros!$B$39:$B$48,MATCH($E572,Parâmetros!$A$39:$A$48,0)),99),IFERROR(INDEX(Cadastro!$F$5:$F$148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$148,$AB572),"")="",0,IF(IFERROR(INDEX(Cadastro!$F$5:$F$148,$AB572),"")&gt;IFERROR(INDEX(Parâmetros!$B$39:$B$48,MATCH($E572,Parâmetros!$A$39:$A$48,0)),99),IFERROR(INDEX(Cadastro!$F$5:$F$148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registro"),IF(AND($AB572&lt;&gt;$AB571,IFERROR(INDEX(Cadastro!$F$5:$F$148,$AB572),"")=""),"Indeterminado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IFERROR(MATCH($A572&amp;"|"&amp;TEXT(_xlfn.MAXIFS(Cadastro!$E$5:$E$148,Cadastro!$A$5:$A$148,$A572,Cadastro!$E$5:$E$148,"&lt;="&amp;$F572),"yyyymmdd"),Cadastro!$I$5:$I$148,0),"")</f>
        <v>99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hidden="1" customHeight="1" x14ac:dyDescent="0.25">
      <c r="A573" s="31">
        <v>56227</v>
      </c>
      <c r="B573" s="17" t="s">
        <v>173</v>
      </c>
      <c r="C573" s="17" t="str">
        <f>IFERROR(INDEX(Cadastro!$C$5:$C$148,$AB573),"NÃO INFORMADO")</f>
        <v>ENGMAN</v>
      </c>
      <c r="D573" s="17" t="str">
        <f>IFERROR(INDEX(Cadastro!$D$5:$D$148,$AB573),"")</f>
        <v>6x1</v>
      </c>
      <c r="E573" s="17" t="str">
        <f>IFERROR(INDEX(Cadastro!$G$5:$G$148,$AB573),"")</f>
        <v>6x1</v>
      </c>
      <c r="F573" s="29">
        <v>46295</v>
      </c>
      <c r="G573" s="32" t="str">
        <f t="shared" si="90"/>
        <v>qua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91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92"/>
        <v/>
      </c>
      <c r="R573" s="32" t="str">
        <f t="shared" si="93"/>
        <v/>
      </c>
      <c r="S573" s="30" t="str">
        <f t="shared" si="94"/>
        <v/>
      </c>
      <c r="T573" s="32" t="str">
        <f>IF($Q573&lt;&gt;"Sim","",IF($N573&gt;Parâmetros!$E$15,"Sim","Não"))</f>
        <v/>
      </c>
      <c r="U573" s="17" t="str">
        <f t="shared" si="95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'[Apontamento_Mes_Setembro Atualizado.xlsx]Base Diária'!$V$221folga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$148,$AB573),"")="",IF($L573&gt;0,1,0),IF(IFERROR(INDEX(Cadastro!$F$5:$F$148,$AB573),"")&lt;=IFERROR(INDEX(Parâmetros!$B$39:$B$48,MATCH($E573,Parâmetros!$A$39:$A$48,0)),99),IFERROR(INDEX(Cadastro!$F$5:$F$148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$148,$AB573),"")="",0,IF(IFERROR(INDEX(Cadastro!$F$5:$F$148,$AB573),"")&gt;IFERROR(INDEX(Parâmetros!$B$39:$B$48,MATCH($E573,Parâmetros!$A$39:$A$48,0)),99),IFERROR(INDEX(Cadastro!$F$5:$F$148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registro"),IF(AND($AB573&lt;&gt;$AB572,IFERROR(INDEX(Cadastro!$F$5:$F$148,$AB573),"")=""),"Indeterminado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IFERROR(MATCH($A573&amp;"|"&amp;TEXT(_xlfn.MAXIFS(Cadastro!$E$5:$E$148,Cadastro!$A$5:$A$148,$A573,Cadastro!$E$5:$E$148,"&lt;="&amp;$F573),"yyyymmdd"),Cadastro!$I$5:$I$148,0),"")</f>
        <v>99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56227</v>
      </c>
      <c r="B574" s="17" t="s">
        <v>173</v>
      </c>
      <c r="C574" s="17" t="str">
        <f>IFERROR(INDEX(Cadastro!$C$5:$C$148,$AB574),"NÃO INFORMADO")</f>
        <v>ENGMAN</v>
      </c>
      <c r="D574" s="17" t="str">
        <f>IFERROR(INDEX(Cadastro!$D$5:$D$148,$AB574),"")</f>
        <v>6x1</v>
      </c>
      <c r="E574" s="17" t="str">
        <f>IFERROR(INDEX(Cadastro!$G$5:$G$148,$AB574),"")</f>
        <v>6x1</v>
      </c>
      <c r="F574" s="29">
        <v>46296</v>
      </c>
      <c r="G574" s="32" t="str">
        <f t="shared" si="90"/>
        <v>qui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6x1</v>
      </c>
      <c r="L574" s="30">
        <f>SUMIFS(Dados!$E:$E,Dados!$A:$A,$A574,Dados!$S:$S,$F574)</f>
        <v>0</v>
      </c>
      <c r="M574" s="30">
        <f>IFERROR(INDEX(Parâmetros!$E$6:$E$11,MATCH($K574,Parâmetros!$A$6:$A$11,0)),"")</f>
        <v>8.8000000000000007</v>
      </c>
      <c r="N574" s="33">
        <f t="shared" si="91"/>
        <v>0</v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92"/>
        <v/>
      </c>
      <c r="R574" s="32" t="str">
        <f t="shared" si="93"/>
        <v/>
      </c>
      <c r="S574" s="30" t="str">
        <f t="shared" si="94"/>
        <v/>
      </c>
      <c r="T574" s="32" t="str">
        <f>IF($Q574&lt;&gt;"Sim","",IF($N574&gt;Parâmetros!$E$15,"Sim","Não"))</f>
        <v/>
      </c>
      <c r="U574" s="17" t="str">
        <f t="shared" si="95"/>
        <v>Fora da apuração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'[Apontamento_Mes_Setembro Atualizado.xlsx]Base Diária'!$V$221folga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FALTA DE REGISTRO · dia útil da escala 6x1</v>
      </c>
      <c r="W574" s="34" t="str">
        <f>IF(OR(OR($D574="6x1",$D574="FF 6x1"),$D574="5x2"),"",IF($AB574&lt;&gt;$AB573,IF(IFERROR(INDEX(Cadastro!$F$5:$F$148,$AB574),"")="",IF($L574&gt;0,1,0),IF(IFERROR(INDEX(Cadastro!$F$5:$F$148,$AB574),"")&lt;=IFERROR(INDEX(Parâmetros!$B$39:$B$48,MATCH($E574,Parâmetros!$A$39:$A$48,0)),99),IFERROR(INDEX(Cadastro!$F$5:$F$148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$148,$AB574),"")="",0,IF(IFERROR(INDEX(Cadastro!$F$5:$F$148,$AB574),"")&gt;IFERROR(INDEX(Parâmetros!$B$39:$B$48,MATCH($E574,Parâmetros!$A$39:$A$48,0)),99),IFERROR(INDEX(Cadastro!$F$5:$F$148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registro"),IF(AND($AB574&lt;&gt;$AB573,IFERROR(INDEX(Cadastro!$F$5:$F$148,$AB574),"")=""),"Indeterminado (início da série)",IF($X574&gt;0,"Folga","Falta de registro"))))))))</f>
        <v>Falta de registro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IFERROR(MATCH($A574&amp;"|"&amp;TEXT(_xlfn.MAXIFS(Cadastro!$E$5:$E$148,Cadastro!$A$5:$A$148,$A574,Cadastro!$E$5:$E$148,"&lt;="&amp;$F574),"yyyymmdd"),Cadastro!$I$5:$I$148,0),"")</f>
        <v>99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56227</v>
      </c>
      <c r="B575" s="17" t="s">
        <v>173</v>
      </c>
      <c r="C575" s="17" t="str">
        <f>IFERROR(INDEX(Cadastro!$C$5:$C$148,$AB575),"NÃO INFORMADO")</f>
        <v>ENGMAN</v>
      </c>
      <c r="D575" s="17" t="str">
        <f>IFERROR(INDEX(Cadastro!$D$5:$D$148,$AB575),"")</f>
        <v>6x1</v>
      </c>
      <c r="E575" s="17" t="str">
        <f>IFERROR(INDEX(Cadastro!$G$5:$G$148,$AB575),"")</f>
        <v>6x1</v>
      </c>
      <c r="F575" s="29">
        <v>46297</v>
      </c>
      <c r="G575" s="32" t="str">
        <f t="shared" si="90"/>
        <v>sex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6x1</v>
      </c>
      <c r="L575" s="30">
        <f>SUMIFS(Dados!$E:$E,Dados!$A:$A,$A575,Dados!$S:$S,$F575)</f>
        <v>0</v>
      </c>
      <c r="M575" s="30">
        <f>IFERROR(INDEX(Parâmetros!$E$6:$E$11,MATCH($K575,Parâmetros!$A$6:$A$11,0)),"")</f>
        <v>8.8000000000000007</v>
      </c>
      <c r="N575" s="33">
        <f t="shared" si="91"/>
        <v>0</v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92"/>
        <v/>
      </c>
      <c r="R575" s="32" t="str">
        <f t="shared" si="93"/>
        <v/>
      </c>
      <c r="S575" s="30" t="str">
        <f t="shared" si="94"/>
        <v/>
      </c>
      <c r="T575" s="32" t="str">
        <f>IF($Q575&lt;&gt;"Sim","",IF($N575&gt;Parâmetros!$E$15,"Sim","Não"))</f>
        <v/>
      </c>
      <c r="U575" s="17" t="str">
        <f t="shared" si="95"/>
        <v>Fora da apuração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'[Apontamento_Mes_Setembro Atualizado.xlsx]Base Diária'!$V$221folga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FALTA DE REGISTRO · dia útil da escala 6x1</v>
      </c>
      <c r="W575" s="34" t="str">
        <f>IF(OR(OR($D575="6x1",$D575="FF 6x1"),$D575="5x2"),"",IF($AB575&lt;&gt;$AB574,IF(IFERROR(INDEX(Cadastro!$F$5:$F$148,$AB575),"")="",IF($L575&gt;0,1,0),IF(IFERROR(INDEX(Cadastro!$F$5:$F$148,$AB575),"")&lt;=IFERROR(INDEX(Parâmetros!$B$39:$B$48,MATCH($E575,Parâmetros!$A$39:$A$48,0)),99),IFERROR(INDEX(Cadastro!$F$5:$F$148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$148,$AB575),"")="",0,IF(IFERROR(INDEX(Cadastro!$F$5:$F$148,$AB575),"")&gt;IFERROR(INDEX(Parâmetros!$B$39:$B$48,MATCH($E575,Parâmetros!$A$39:$A$48,0)),99),IFERROR(INDEX(Cadastro!$F$5:$F$148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registro"),IF(AND($AB575&lt;&gt;$AB574,IFERROR(INDEX(Cadastro!$F$5:$F$148,$AB575),"")=""),"Indeterminado (início da série)",IF($X575&gt;0,"Folga","Falta de registro"))))))))</f>
        <v>Falta de registro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IFERROR(MATCH($A575&amp;"|"&amp;TEXT(_xlfn.MAXIFS(Cadastro!$E$5:$E$148,Cadastro!$A$5:$A$148,$A575,Cadastro!$E$5:$E$148,"&lt;="&amp;$F575),"yyyymmdd"),Cadastro!$I$5:$I$148,0),"")</f>
        <v>99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56227</v>
      </c>
      <c r="B576" s="17" t="s">
        <v>173</v>
      </c>
      <c r="C576" s="17" t="str">
        <f>IFERROR(INDEX(Cadastro!$C$5:$C$148,$AB576),"NÃO INFORMADO")</f>
        <v>ENGMAN</v>
      </c>
      <c r="D576" s="17" t="str">
        <f>IFERROR(INDEX(Cadastro!$D$5:$D$148,$AB576),"")</f>
        <v>6x1</v>
      </c>
      <c r="E576" s="17" t="str">
        <f>IFERROR(INDEX(Cadastro!$G$5:$G$148,$AB576),"")</f>
        <v>6x1</v>
      </c>
      <c r="F576" s="29">
        <v>46298</v>
      </c>
      <c r="G576" s="32" t="str">
        <f t="shared" si="90"/>
        <v>sáb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/>
      </c>
      <c r="L576" s="30">
        <f>SUMIFS(Dados!$E:$E,Dados!$A:$A,$A576,Dados!$S:$S,$F576)</f>
        <v>0</v>
      </c>
      <c r="M576" s="30" t="str">
        <f>IFERROR(INDEX(Parâmetros!$E$6:$E$11,MATCH($K576,Parâmetros!$A$6:$A$11,0)),"")</f>
        <v/>
      </c>
      <c r="N576" s="33" t="str">
        <f t="shared" si="91"/>
        <v/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92"/>
        <v/>
      </c>
      <c r="R576" s="32" t="str">
        <f t="shared" si="93"/>
        <v/>
      </c>
      <c r="S576" s="30" t="str">
        <f t="shared" si="94"/>
        <v/>
      </c>
      <c r="T576" s="32" t="str">
        <f>IF($Q576&lt;&gt;"Sim","",IF($N576&gt;Parâmetros!$E$15,"Sim","Não"))</f>
        <v/>
      </c>
      <c r="U576" s="17" t="str">
        <f t="shared" si="95"/>
        <v>Folga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'[Apontamento_Mes_Setembro Atualizado.xlsx]Base Diária'!$V$221folga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Folga de fim de semana · sem apontamento no sábado nem no domingo</v>
      </c>
      <c r="W576" s="34" t="str">
        <f>IF(OR(OR($D576="6x1",$D576="FF 6x1"),$D576="5x2"),"",IF($AB576&lt;&gt;$AB575,IF(IFERROR(INDEX(Cadastro!$F$5:$F$148,$AB576),"")="",IF($L576&gt;0,1,0),IF(IFERROR(INDEX(Cadastro!$F$5:$F$148,$AB576),"")&lt;=IFERROR(INDEX(Parâmetros!$B$39:$B$48,MATCH($E576,Parâmetros!$A$39:$A$48,0)),99),IFERROR(INDEX(Cadastro!$F$5:$F$148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$148,$AB576),"")="",0,IF(IFERROR(INDEX(Cadastro!$F$5:$F$148,$AB576),"")&gt;IFERROR(INDEX(Parâmetros!$B$39:$B$48,MATCH($E576,Parâmetros!$A$39:$A$48,0)),99),IFERROR(INDEX(Cadastro!$F$5:$F$148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registro"),IF(AND($AB576&lt;&gt;$AB575,IFERROR(INDEX(Cadastro!$F$5:$F$148,$AB576),"")=""),"Indeterminado (início da série)",IF($X576&gt;0,"Folga","Falta de registro"))))))))</f>
        <v>Folga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IFERROR(MATCH($A576&amp;"|"&amp;TEXT(_xlfn.MAXIFS(Cadastro!$E$5:$E$148,Cadastro!$A$5:$A$148,$A576,Cadastro!$E$5:$E$148,"&lt;="&amp;$F576),"yyyymmdd"),Cadastro!$I$5:$I$148,0),"")</f>
        <v>99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56227</v>
      </c>
      <c r="B577" s="17" t="s">
        <v>173</v>
      </c>
      <c r="C577" s="17" t="str">
        <f>IFERROR(INDEX(Cadastro!$C$5:$C$148,$AB577),"NÃO INFORMADO")</f>
        <v>ENGMAN</v>
      </c>
      <c r="D577" s="17" t="str">
        <f>IFERROR(INDEX(Cadastro!$D$5:$D$148,$AB577),"")</f>
        <v>6x1</v>
      </c>
      <c r="E577" s="17" t="str">
        <f>IFERROR(INDEX(Cadastro!$G$5:$G$148,$AB577),"")</f>
        <v>6x1</v>
      </c>
      <c r="F577" s="29">
        <v>46299</v>
      </c>
      <c r="G577" s="32" t="str">
        <f t="shared" si="90"/>
        <v>dom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/>
      </c>
      <c r="L577" s="30">
        <f>SUMIFS(Dados!$E:$E,Dados!$A:$A,$A577,Dados!$S:$S,$F577)</f>
        <v>0</v>
      </c>
      <c r="M577" s="30" t="str">
        <f>IFERROR(INDEX(Parâmetros!$E$6:$E$11,MATCH($K577,Parâmetros!$A$6:$A$11,0)),"")</f>
        <v/>
      </c>
      <c r="N577" s="33" t="str">
        <f t="shared" si="91"/>
        <v/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92"/>
        <v/>
      </c>
      <c r="R577" s="32" t="str">
        <f t="shared" si="93"/>
        <v/>
      </c>
      <c r="S577" s="30" t="str">
        <f t="shared" si="94"/>
        <v/>
      </c>
      <c r="T577" s="32" t="str">
        <f>IF($Q577&lt;&gt;"Sim","",IF($N577&gt;Parâmetros!$E$15,"Sim","Não"))</f>
        <v/>
      </c>
      <c r="U577" s="17" t="str">
        <f t="shared" si="95"/>
        <v>Folga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'[Apontamento_Mes_Setembro Atualizado.xlsx]Base Diária'!$V$221folga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Folga de fim de semana · sem apontamento no sábado nem no domingo</v>
      </c>
      <c r="W577" s="34" t="str">
        <f>IF(OR(OR($D577="6x1",$D577="FF 6x1"),$D577="5x2"),"",IF($AB577&lt;&gt;$AB576,IF(IFERROR(INDEX(Cadastro!$F$5:$F$148,$AB577),"")="",IF($L577&gt;0,1,0),IF(IFERROR(INDEX(Cadastro!$F$5:$F$148,$AB577),"")&lt;=IFERROR(INDEX(Parâmetros!$B$39:$B$48,MATCH($E577,Parâmetros!$A$39:$A$48,0)),99),IFERROR(INDEX(Cadastro!$F$5:$F$148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$148,$AB577),"")="",0,IF(IFERROR(INDEX(Cadastro!$F$5:$F$148,$AB577),"")&gt;IFERROR(INDEX(Parâmetros!$B$39:$B$48,MATCH($E577,Parâmetros!$A$39:$A$48,0)),99),IFERROR(INDEX(Cadastro!$F$5:$F$148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registro"),IF(AND($AB577&lt;&gt;$AB576,IFERROR(INDEX(Cadastro!$F$5:$F$148,$AB577),"")=""),"Indeterminado (início da série)",IF($X577&gt;0,"Folga","Falta de registro"))))))))</f>
        <v>Folga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IFERROR(MATCH($A577&amp;"|"&amp;TEXT(_xlfn.MAXIFS(Cadastro!$E$5:$E$148,Cadastro!$A$5:$A$148,$A577,Cadastro!$E$5:$E$148,"&lt;="&amp;$F577),"yyyymmdd"),Cadastro!$I$5:$I$148,0),"")</f>
        <v>99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56227</v>
      </c>
      <c r="B578" s="17" t="s">
        <v>173</v>
      </c>
      <c r="C578" s="17" t="str">
        <f>IFERROR(INDEX(Cadastro!$C$5:$C$148,$AB578),"NÃO INFORMADO")</f>
        <v>ENGMAN</v>
      </c>
      <c r="D578" s="17" t="str">
        <f>IFERROR(INDEX(Cadastro!$D$5:$D$148,$AB578),"")</f>
        <v>6x1</v>
      </c>
      <c r="E578" s="17" t="str">
        <f>IFERROR(INDEX(Cadastro!$G$5:$G$148,$AB578),"")</f>
        <v>6x1</v>
      </c>
      <c r="F578" s="29">
        <v>46300</v>
      </c>
      <c r="G578" s="32" t="str">
        <f t="shared" si="90"/>
        <v>seg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si="91"/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92"/>
        <v/>
      </c>
      <c r="R578" s="32" t="str">
        <f t="shared" si="93"/>
        <v/>
      </c>
      <c r="S578" s="30" t="str">
        <f t="shared" si="94"/>
        <v/>
      </c>
      <c r="T578" s="32" t="str">
        <f>IF($Q578&lt;&gt;"Sim","",IF($N578&gt;Parâmetros!$E$15,"Sim","Não"))</f>
        <v/>
      </c>
      <c r="U578" s="17" t="str">
        <f t="shared" si="95"/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'[Apontamento_Mes_Setembro Atualizado.xlsx]Base Diária'!$V$221folga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$148,$AB578),"")="",IF($L578&gt;0,1,0),IF(IFERROR(INDEX(Cadastro!$F$5:$F$148,$AB578),"")&lt;=IFERROR(INDEX(Parâmetros!$B$39:$B$48,MATCH($E578,Parâmetros!$A$39:$A$48,0)),99),IFERROR(INDEX(Cadastro!$F$5:$F$148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$148,$AB578),"")="",0,IF(IFERROR(INDEX(Cadastro!$F$5:$F$148,$AB578),"")&gt;IFERROR(INDEX(Parâmetros!$B$39:$B$48,MATCH($E578,Parâmetros!$A$39:$A$48,0)),99),IFERROR(INDEX(Cadastro!$F$5:$F$148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registro"),IF(AND($AB578&lt;&gt;$AB577,IFERROR(INDEX(Cadastro!$F$5:$F$148,$AB578),"")=""),"Indeterminado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IFERROR(MATCH($A578&amp;"|"&amp;TEXT(_xlfn.MAXIFS(Cadastro!$E$5:$E$148,Cadastro!$A$5:$A$148,$A578,Cadastro!$E$5:$E$148,"&lt;="&amp;$F578),"yyyymmdd"),Cadastro!$I$5:$I$148,0),"")</f>
        <v>99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55419</v>
      </c>
      <c r="B579" s="17" t="s">
        <v>174</v>
      </c>
      <c r="C579" s="17" t="str">
        <f>IFERROR(INDEX(Cadastro!$C$5:$C$148,$AB579),"NÃO INFORMADO")</f>
        <v>NÃO INFORMADO</v>
      </c>
      <c r="D579" s="17" t="str">
        <f>IFERROR(INDEX(Cadastro!$D$5:$D$148,$AB579),"")</f>
        <v>Férias</v>
      </c>
      <c r="E579" s="17" t="str">
        <f>IFERROR(INDEX(Cadastro!$G$5:$G$148,$AB579),"")</f>
        <v>Férias</v>
      </c>
      <c r="F579" s="29">
        <v>46265</v>
      </c>
      <c r="G579" s="32" t="str">
        <f t="shared" ref="G579:G614" si="96">CHOOSE(WEEKDAY($F579,1),"dom","seg","ter","qua","qui","sex","sáb")</f>
        <v>seg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/>
      </c>
      <c r="L579" s="30">
        <f>SUMIFS(Dados!$E:$E,Dados!$A:$A,$A579,Dados!$S:$S,$F579)</f>
        <v>0</v>
      </c>
      <c r="M579" s="30" t="str">
        <f>IFERROR(INDEX(Parâmetros!$E$6:$E$11,MATCH($K579,Parâmetros!$A$6:$A$11,0)),"")</f>
        <v/>
      </c>
      <c r="N579" s="33" t="str">
        <f t="shared" ref="N579:N614" si="97">IFERROR($L579/$M579,"")</f>
        <v/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ref="Q579:Q614" si="98">IF($P579="Não","",IF($L579&gt;0,"Sim","Não"))</f>
        <v/>
      </c>
      <c r="R579" s="32" t="str">
        <f t="shared" ref="R579:R614" si="99">IF($Q579&lt;&gt;"Sim","",IF($N579&gt;=$O579,"Sim","Não"))</f>
        <v/>
      </c>
      <c r="S579" s="30" t="str">
        <f t="shared" ref="S579:S614" si="100">IF($Q579&lt;&gt;"Sim","",MAX(0,$M579*$O579-$L579))</f>
        <v/>
      </c>
      <c r="T579" s="32" t="str">
        <f>IF($Q579&lt;&gt;"Sim","",IF($N579&gt;Parâmetros!$E$15,"Sim","Não"))</f>
        <v/>
      </c>
      <c r="U579" s="17" t="str">
        <f t="shared" ref="U579:U614" si="101">IF($AC579&lt;&gt;"",$AC579,IF($P579="Não",IF($Y579="Folga","Folga",IF(LEFT($Y579,6)="Férias","Férias / afastamento",IF($Y579="Indeterminado (início da série)","Início da série","Fora da apuração"))),IF($Q579="Não","Falta de registro",IF($R579="Sim","Na meta","Abaixo da meta"))))</f>
        <v>Férias / afastamento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'[Apontamento_Mes_Setembro Atualizado.xlsx]Base Diária'!$V$221folga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Férias no cadastro</v>
      </c>
      <c r="W579" s="34">
        <f>IF(OR(OR($D579="6x1",$D579="FF 6x1"),$D579="5x2"),"",IF($AB579&lt;&gt;$AB578,IF(IFERROR(INDEX(Cadastro!$F$5:$F$148,$AB579),"")="",IF($L579&gt;0,1,0),IF(IFERROR(INDEX(Cadastro!$F$5:$F$148,$AB579),"")&lt;=IFERROR(INDEX(Parâmetros!$B$39:$B$48,MATCH($E579,Parâmetros!$A$39:$A$48,0)),99),IFERROR(INDEX(Cadastro!$F$5:$F$148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0</v>
      </c>
      <c r="X579" s="34">
        <f>IF(OR(OR($D579="6x1",$D579="FF 6x1"),$D579="5x2"),"",IF($AB579&lt;&gt;$AB578,IF(IFERROR(INDEX(Cadastro!$F$5:$F$148,$AB579),"")="",0,IF(IFERROR(INDEX(Cadastro!$F$5:$F$148,$AB579),"")&gt;IFERROR(INDEX(Parâmetros!$B$39:$B$48,MATCH($E579,Parâmetros!$A$39:$A$48,0)),99),IFERROR(INDEX(Cadastro!$F$5:$F$148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registro"),IF(AND($AB579&lt;&gt;$AB578,IFERROR(INDEX(Cadastro!$F$5:$F$148,$AB579),"")=""),"Indeterminado (início da série)",IF($X579&gt;0,"Folga","Falta de registro"))))))))</f>
        <v>Férias (cadastro)</v>
      </c>
      <c r="Z579" s="34">
        <f>IF(OR($L579&gt;0,$F579&gt;Parâmetros!$E$14),0,IF($A579&lt;&gt;$A578,1,N($Z578)+1))</f>
        <v>1</v>
      </c>
      <c r="AA579" s="34">
        <f>IF(OR($L579&gt;0,$F579&gt;Parâmetros!$E$14),0,IF(OR($A579&lt;&gt;$A580,$F580&gt;Parâmetros!$E$14),1,N($AA580)+1))</f>
        <v>12</v>
      </c>
      <c r="AB579" s="31">
        <f>IFERROR(MATCH($A579&amp;"|"&amp;TEXT(_xlfn.MAXIFS(Cadastro!$E$5:$E$148,Cadastro!$A$5:$A$148,$A579,Cadastro!$E$5:$E$148,"&lt;="&amp;$F579),"yyyymmdd"),Cadastro!$I$5:$I$148,0),"")</f>
        <v>26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55419</v>
      </c>
      <c r="B580" s="17" t="s">
        <v>174</v>
      </c>
      <c r="C580" s="17" t="str">
        <f>IFERROR(INDEX(Cadastro!$C$5:$C$148,$AB580),"NÃO INFORMADO")</f>
        <v>NÃO INFORMADO</v>
      </c>
      <c r="D580" s="17" t="str">
        <f>IFERROR(INDEX(Cadastro!$D$5:$D$148,$AB580),"")</f>
        <v>Férias</v>
      </c>
      <c r="E580" s="17" t="str">
        <f>IFERROR(INDEX(Cadastro!$G$5:$G$148,$AB580),"")</f>
        <v>Férias</v>
      </c>
      <c r="F580" s="29">
        <v>46266</v>
      </c>
      <c r="G580" s="32" t="str">
        <f t="shared" si="96"/>
        <v>ter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/>
      </c>
      <c r="L580" s="30">
        <f>SUMIFS(Dados!$E:$E,Dados!$A:$A,$A580,Dados!$S:$S,$F580)</f>
        <v>0</v>
      </c>
      <c r="M580" s="30" t="str">
        <f>IFERROR(INDEX(Parâmetros!$E$6:$E$11,MATCH($K580,Parâmetros!$A$6:$A$11,0)),"")</f>
        <v/>
      </c>
      <c r="N580" s="33" t="str">
        <f t="shared" si="97"/>
        <v/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98"/>
        <v/>
      </c>
      <c r="R580" s="32" t="str">
        <f t="shared" si="99"/>
        <v/>
      </c>
      <c r="S580" s="30" t="str">
        <f t="shared" si="100"/>
        <v/>
      </c>
      <c r="T580" s="32" t="str">
        <f>IF($Q580&lt;&gt;"Sim","",IF($N580&gt;Parâmetros!$E$15,"Sim","Não"))</f>
        <v/>
      </c>
      <c r="U580" s="17" t="str">
        <f t="shared" si="101"/>
        <v>Férias / afastamento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'[Apontamento_Mes_Setembro Atualizado.xlsx]Base Diária'!$V$221folga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Férias no cadastro</v>
      </c>
      <c r="W580" s="34">
        <f>IF(OR(OR($D580="6x1",$D580="FF 6x1"),$D580="5x2"),"",IF($AB580&lt;&gt;$AB579,IF(IFERROR(INDEX(Cadastro!$F$5:$F$148,$AB580),"")="",IF($L580&gt;0,1,0),IF(IFERROR(INDEX(Cadastro!$F$5:$F$148,$AB580),"")&lt;=IFERROR(INDEX(Parâmetros!$B$39:$B$48,MATCH($E580,Parâmetros!$A$39:$A$48,0)),99),IFERROR(INDEX(Cadastro!$F$5:$F$148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1</v>
      </c>
      <c r="X580" s="34">
        <f>IF(OR(OR($D580="6x1",$D580="FF 6x1"),$D580="5x2"),"",IF($AB580&lt;&gt;$AB579,IF(IFERROR(INDEX(Cadastro!$F$5:$F$148,$AB580),"")="",0,IF(IFERROR(INDEX(Cadastro!$F$5:$F$148,$AB580),"")&gt;IFERROR(INDEX(Parâmetros!$B$39:$B$48,MATCH($E580,Parâmetros!$A$39:$A$48,0)),99),IFERROR(INDEX(Cadastro!$F$5:$F$148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registro"),IF(AND($AB580&lt;&gt;$AB579,IFERROR(INDEX(Cadastro!$F$5:$F$148,$AB580),"")=""),"Indeterminado (início da série)",IF($X580&gt;0,"Folga","Falta de registro"))))))))</f>
        <v>Férias (cadastro)</v>
      </c>
      <c r="Z580" s="34">
        <f>IF(OR($L580&gt;0,$F580&gt;Parâmetros!$E$14),0,IF($A580&lt;&gt;$A579,1,N($Z579)+1))</f>
        <v>2</v>
      </c>
      <c r="AA580" s="34">
        <f>IF(OR($L580&gt;0,$F580&gt;Parâmetros!$E$14),0,IF(OR($A580&lt;&gt;$A581,$F581&gt;Parâmetros!$E$14),1,N($AA581)+1))</f>
        <v>11</v>
      </c>
      <c r="AB580" s="31">
        <f>IFERROR(MATCH($A580&amp;"|"&amp;TEXT(_xlfn.MAXIFS(Cadastro!$E$5:$E$148,Cadastro!$A$5:$A$148,$A580,Cadastro!$E$5:$E$148,"&lt;="&amp;$F580),"yyyymmdd"),Cadastro!$I$5:$I$148,0),"")</f>
        <v>26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55419</v>
      </c>
      <c r="B581" s="17" t="s">
        <v>174</v>
      </c>
      <c r="C581" s="17" t="str">
        <f>IFERROR(INDEX(Cadastro!$C$5:$C$148,$AB581),"NÃO INFORMADO")</f>
        <v>NÃO INFORMADO</v>
      </c>
      <c r="D581" s="17" t="str">
        <f>IFERROR(INDEX(Cadastro!$D$5:$D$148,$AB581),"")</f>
        <v>Férias</v>
      </c>
      <c r="E581" s="17" t="str">
        <f>IFERROR(INDEX(Cadastro!$G$5:$G$148,$AB581),"")</f>
        <v>Férias</v>
      </c>
      <c r="F581" s="29">
        <v>46267</v>
      </c>
      <c r="G581" s="32" t="str">
        <f t="shared" si="96"/>
        <v>qua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97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98"/>
        <v/>
      </c>
      <c r="R581" s="32" t="str">
        <f t="shared" si="99"/>
        <v/>
      </c>
      <c r="S581" s="30" t="str">
        <f t="shared" si="100"/>
        <v/>
      </c>
      <c r="T581" s="32" t="str">
        <f>IF($Q581&lt;&gt;"Sim","",IF($N581&gt;Parâmetros!$E$15,"Sim","Não"))</f>
        <v/>
      </c>
      <c r="U581" s="17" t="str">
        <f t="shared" si="101"/>
        <v>Férias / afastamento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'[Apontamento_Mes_Setembro Atualizado.xlsx]Base Diária'!$V$221folga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Férias no cadastro</v>
      </c>
      <c r="W581" s="34">
        <f>IF(OR(OR($D581="6x1",$D581="FF 6x1"),$D581="5x2"),"",IF($AB581&lt;&gt;$AB580,IF(IFERROR(INDEX(Cadastro!$F$5:$F$148,$AB581),"")="",IF($L581&gt;0,1,0),IF(IFERROR(INDEX(Cadastro!$F$5:$F$148,$AB581),"")&lt;=IFERROR(INDEX(Parâmetros!$B$39:$B$48,MATCH($E581,Parâmetros!$A$39:$A$48,0)),99),IFERROR(INDEX(Cadastro!$F$5:$F$148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2</v>
      </c>
      <c r="X581" s="34">
        <f>IF(OR(OR($D581="6x1",$D581="FF 6x1"),$D581="5x2"),"",IF($AB581&lt;&gt;$AB580,IF(IFERROR(INDEX(Cadastro!$F$5:$F$148,$AB581),"")="",0,IF(IFERROR(INDEX(Cadastro!$F$5:$F$148,$AB581),"")&gt;IFERROR(INDEX(Parâmetros!$B$39:$B$48,MATCH($E581,Parâmetros!$A$39:$A$48,0)),99),IFERROR(INDEX(Cadastro!$F$5:$F$148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registro"),IF(AND($AB581&lt;&gt;$AB580,IFERROR(INDEX(Cadastro!$F$5:$F$148,$AB581),"")=""),"Indeterminado (início da série)",IF($X581&gt;0,"Folga","Falta de registro"))))))))</f>
        <v>Férias (cadastro)</v>
      </c>
      <c r="Z581" s="34">
        <f>IF(OR($L581&gt;0,$F581&gt;Parâmetros!$E$14),0,IF($A581&lt;&gt;$A580,1,N($Z580)+1))</f>
        <v>3</v>
      </c>
      <c r="AA581" s="34">
        <f>IF(OR($L581&gt;0,$F581&gt;Parâmetros!$E$14),0,IF(OR($A581&lt;&gt;$A582,$F582&gt;Parâmetros!$E$14),1,N($AA582)+1))</f>
        <v>10</v>
      </c>
      <c r="AB581" s="31">
        <f>IFERROR(MATCH($A581&amp;"|"&amp;TEXT(_xlfn.MAXIFS(Cadastro!$E$5:$E$148,Cadastro!$A$5:$A$148,$A581,Cadastro!$E$5:$E$148,"&lt;="&amp;$F581),"yyyymmdd"),Cadastro!$I$5:$I$148,0),"")</f>
        <v>26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55419</v>
      </c>
      <c r="B582" s="17" t="s">
        <v>174</v>
      </c>
      <c r="C582" s="17" t="str">
        <f>IFERROR(INDEX(Cadastro!$C$5:$C$148,$AB582),"NÃO INFORMADO")</f>
        <v>NÃO INFORMADO</v>
      </c>
      <c r="D582" s="17" t="str">
        <f>IFERROR(INDEX(Cadastro!$D$5:$D$148,$AB582),"")</f>
        <v>Férias</v>
      </c>
      <c r="E582" s="17" t="str">
        <f>IFERROR(INDEX(Cadastro!$G$5:$G$148,$AB582),"")</f>
        <v>Férias</v>
      </c>
      <c r="F582" s="29">
        <v>46268</v>
      </c>
      <c r="G582" s="32" t="str">
        <f t="shared" si="96"/>
        <v>qui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97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98"/>
        <v/>
      </c>
      <c r="R582" s="32" t="str">
        <f t="shared" si="99"/>
        <v/>
      </c>
      <c r="S582" s="30" t="str">
        <f t="shared" si="100"/>
        <v/>
      </c>
      <c r="T582" s="32" t="str">
        <f>IF($Q582&lt;&gt;"Sim","",IF($N582&gt;Parâmetros!$E$15,"Sim","Não"))</f>
        <v/>
      </c>
      <c r="U582" s="17" t="str">
        <f t="shared" si="101"/>
        <v>Férias / afastamento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'[Apontamento_Mes_Setembro Atualizado.xlsx]Base Diária'!$V$221folga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Férias no cadastro</v>
      </c>
      <c r="W582" s="34">
        <f>IF(OR(OR($D582="6x1",$D582="FF 6x1"),$D582="5x2"),"",IF($AB582&lt;&gt;$AB581,IF(IFERROR(INDEX(Cadastro!$F$5:$F$148,$AB582),"")="",IF($L582&gt;0,1,0),IF(IFERROR(INDEX(Cadastro!$F$5:$F$148,$AB582),"")&lt;=IFERROR(INDEX(Parâmetros!$B$39:$B$48,MATCH($E582,Parâmetros!$A$39:$A$48,0)),99),IFERROR(INDEX(Cadastro!$F$5:$F$148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3</v>
      </c>
      <c r="X582" s="34">
        <f>IF(OR(OR($D582="6x1",$D582="FF 6x1"),$D582="5x2"),"",IF($AB582&lt;&gt;$AB581,IF(IFERROR(INDEX(Cadastro!$F$5:$F$148,$AB582),"")="",0,IF(IFERROR(INDEX(Cadastro!$F$5:$F$148,$AB582),"")&gt;IFERROR(INDEX(Parâmetros!$B$39:$B$48,MATCH($E582,Parâmetros!$A$39:$A$48,0)),99),IFERROR(INDEX(Cadastro!$F$5:$F$148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registro"),IF(AND($AB582&lt;&gt;$AB581,IFERROR(INDEX(Cadastro!$F$5:$F$148,$AB582),"")=""),"Indeterminado (início da série)",IF($X582&gt;0,"Folga","Falta de registro"))))))))</f>
        <v>Férias (cadastro)</v>
      </c>
      <c r="Z582" s="34">
        <f>IF(OR($L582&gt;0,$F582&gt;Parâmetros!$E$14),0,IF($A582&lt;&gt;$A581,1,N($Z581)+1))</f>
        <v>4</v>
      </c>
      <c r="AA582" s="34">
        <f>IF(OR($L582&gt;0,$F582&gt;Parâmetros!$E$14),0,IF(OR($A582&lt;&gt;$A583,$F583&gt;Parâmetros!$E$14),1,N($AA583)+1))</f>
        <v>9</v>
      </c>
      <c r="AB582" s="31">
        <f>IFERROR(MATCH($A582&amp;"|"&amp;TEXT(_xlfn.MAXIFS(Cadastro!$E$5:$E$148,Cadastro!$A$5:$A$148,$A582,Cadastro!$E$5:$E$148,"&lt;="&amp;$F582),"yyyymmdd"),Cadastro!$I$5:$I$148,0),"")</f>
        <v>26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55419</v>
      </c>
      <c r="B583" s="17" t="s">
        <v>174</v>
      </c>
      <c r="C583" s="17" t="str">
        <f>IFERROR(INDEX(Cadastro!$C$5:$C$148,$AB583),"NÃO INFORMADO")</f>
        <v>NÃO INFORMADO</v>
      </c>
      <c r="D583" s="17" t="str">
        <f>IFERROR(INDEX(Cadastro!$D$5:$D$148,$AB583),"")</f>
        <v>Férias</v>
      </c>
      <c r="E583" s="17" t="str">
        <f>IFERROR(INDEX(Cadastro!$G$5:$G$148,$AB583),"")</f>
        <v>Férias</v>
      </c>
      <c r="F583" s="29">
        <v>46269</v>
      </c>
      <c r="G583" s="32" t="str">
        <f t="shared" si="96"/>
        <v>sex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/>
      </c>
      <c r="L583" s="30">
        <f>SUMIFS(Dados!$E:$E,Dados!$A:$A,$A583,Dados!$S:$S,$F583)</f>
        <v>0</v>
      </c>
      <c r="M583" s="30" t="str">
        <f>IFERROR(INDEX(Parâmetros!$E$6:$E$11,MATCH($K583,Parâmetros!$A$6:$A$11,0)),"")</f>
        <v/>
      </c>
      <c r="N583" s="33" t="str">
        <f t="shared" si="97"/>
        <v/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98"/>
        <v/>
      </c>
      <c r="R583" s="32" t="str">
        <f t="shared" si="99"/>
        <v/>
      </c>
      <c r="S583" s="30" t="str">
        <f t="shared" si="100"/>
        <v/>
      </c>
      <c r="T583" s="32" t="str">
        <f>IF($Q583&lt;&gt;"Sim","",IF($N583&gt;Parâmetros!$E$15,"Sim","Não"))</f>
        <v/>
      </c>
      <c r="U583" s="17" t="str">
        <f t="shared" si="101"/>
        <v>Férias / afastamento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'[Apontamento_Mes_Setembro Atualizado.xlsx]Base Diária'!$V$221folga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Férias no cadastro</v>
      </c>
      <c r="W583" s="34">
        <f>IF(OR(OR($D583="6x1",$D583="FF 6x1"),$D583="5x2"),"",IF($AB583&lt;&gt;$AB582,IF(IFERROR(INDEX(Cadastro!$F$5:$F$148,$AB583),"")="",IF($L583&gt;0,1,0),IF(IFERROR(INDEX(Cadastro!$F$5:$F$148,$AB583),"")&lt;=IFERROR(INDEX(Parâmetros!$B$39:$B$48,MATCH($E583,Parâmetros!$A$39:$A$48,0)),99),IFERROR(INDEX(Cadastro!$F$5:$F$148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4</v>
      </c>
      <c r="X583" s="34">
        <f>IF(OR(OR($D583="6x1",$D583="FF 6x1"),$D583="5x2"),"",IF($AB583&lt;&gt;$AB582,IF(IFERROR(INDEX(Cadastro!$F$5:$F$148,$AB583),"")="",0,IF(IFERROR(INDEX(Cadastro!$F$5:$F$148,$AB583),"")&gt;IFERROR(INDEX(Parâmetros!$B$39:$B$48,MATCH($E583,Parâmetros!$A$39:$A$48,0)),99),IFERROR(INDEX(Cadastro!$F$5:$F$148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registro"),IF(AND($AB583&lt;&gt;$AB582,IFERROR(INDEX(Cadastro!$F$5:$F$148,$AB583),"")=""),"Indeterminado (início da série)",IF($X583&gt;0,"Folga","Falta de registro"))))))))</f>
        <v>Férias (cadastro)</v>
      </c>
      <c r="Z583" s="34">
        <f>IF(OR($L583&gt;0,$F583&gt;Parâmetros!$E$14),0,IF($A583&lt;&gt;$A582,1,N($Z582)+1))</f>
        <v>5</v>
      </c>
      <c r="AA583" s="34">
        <f>IF(OR($L583&gt;0,$F583&gt;Parâmetros!$E$14),0,IF(OR($A583&lt;&gt;$A584,$F584&gt;Parâmetros!$E$14),1,N($AA584)+1))</f>
        <v>8</v>
      </c>
      <c r="AB583" s="31">
        <f>IFERROR(MATCH($A583&amp;"|"&amp;TEXT(_xlfn.MAXIFS(Cadastro!$E$5:$E$148,Cadastro!$A$5:$A$148,$A583,Cadastro!$E$5:$E$148,"&lt;="&amp;$F583),"yyyymmdd"),Cadastro!$I$5:$I$148,0),"")</f>
        <v>26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55419</v>
      </c>
      <c r="B584" s="17" t="s">
        <v>174</v>
      </c>
      <c r="C584" s="17" t="str">
        <f>IFERROR(INDEX(Cadastro!$C$5:$C$148,$AB584),"NÃO INFORMADO")</f>
        <v>NÃO INFORMADO</v>
      </c>
      <c r="D584" s="17" t="str">
        <f>IFERROR(INDEX(Cadastro!$D$5:$D$148,$AB584),"")</f>
        <v>Férias</v>
      </c>
      <c r="E584" s="17" t="str">
        <f>IFERROR(INDEX(Cadastro!$G$5:$G$148,$AB584),"")</f>
        <v>Férias</v>
      </c>
      <c r="F584" s="29">
        <v>46270</v>
      </c>
      <c r="G584" s="32" t="str">
        <f t="shared" si="96"/>
        <v>sáb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97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98"/>
        <v/>
      </c>
      <c r="R584" s="32" t="str">
        <f t="shared" si="99"/>
        <v/>
      </c>
      <c r="S584" s="30" t="str">
        <f t="shared" si="100"/>
        <v/>
      </c>
      <c r="T584" s="32" t="str">
        <f>IF($Q584&lt;&gt;"Sim","",IF($N584&gt;Parâmetros!$E$15,"Sim","Não"))</f>
        <v/>
      </c>
      <c r="U584" s="17" t="str">
        <f t="shared" si="101"/>
        <v>Férias / afastamento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'[Apontamento_Mes_Setembro Atualizado.xlsx]Base Diária'!$V$221folga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Férias no cadastro</v>
      </c>
      <c r="W584" s="34">
        <f>IF(OR(OR($D584="6x1",$D584="FF 6x1"),$D584="5x2"),"",IF($AB584&lt;&gt;$AB583,IF(IFERROR(INDEX(Cadastro!$F$5:$F$148,$AB584),"")="",IF($L584&gt;0,1,0),IF(IFERROR(INDEX(Cadastro!$F$5:$F$148,$AB584),"")&lt;=IFERROR(INDEX(Parâmetros!$B$39:$B$48,MATCH($E584,Parâmetros!$A$39:$A$48,0)),99),IFERROR(INDEX(Cadastro!$F$5:$F$148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5</v>
      </c>
      <c r="X584" s="34">
        <f>IF(OR(OR($D584="6x1",$D584="FF 6x1"),$D584="5x2"),"",IF($AB584&lt;&gt;$AB583,IF(IFERROR(INDEX(Cadastro!$F$5:$F$148,$AB584),"")="",0,IF(IFERROR(INDEX(Cadastro!$F$5:$F$148,$AB584),"")&gt;IFERROR(INDEX(Parâmetros!$B$39:$B$48,MATCH($E584,Parâmetros!$A$39:$A$48,0)),99),IFERROR(INDEX(Cadastro!$F$5:$F$148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0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registro"),IF(AND($AB584&lt;&gt;$AB583,IFERROR(INDEX(Cadastro!$F$5:$F$148,$AB584),"")=""),"Indeterminado (início da série)",IF($X584&gt;0,"Folga","Falta de registro"))))))))</f>
        <v>Férias (cadastro)</v>
      </c>
      <c r="Z584" s="34">
        <f>IF(OR($L584&gt;0,$F584&gt;Parâmetros!$E$14),0,IF($A584&lt;&gt;$A583,1,N($Z583)+1))</f>
        <v>6</v>
      </c>
      <c r="AA584" s="34">
        <f>IF(OR($L584&gt;0,$F584&gt;Parâmetros!$E$14),0,IF(OR($A584&lt;&gt;$A585,$F585&gt;Parâmetros!$E$14),1,N($AA585)+1))</f>
        <v>7</v>
      </c>
      <c r="AB584" s="31">
        <f>IFERROR(MATCH($A584&amp;"|"&amp;TEXT(_xlfn.MAXIFS(Cadastro!$E$5:$E$148,Cadastro!$A$5:$A$148,$A584,Cadastro!$E$5:$E$148,"&lt;="&amp;$F584),"yyyymmdd"),Cadastro!$I$5:$I$148,0),"")</f>
        <v>26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55419</v>
      </c>
      <c r="B585" s="17" t="s">
        <v>174</v>
      </c>
      <c r="C585" s="17" t="str">
        <f>IFERROR(INDEX(Cadastro!$C$5:$C$148,$AB585),"NÃO INFORMADO")</f>
        <v>NÃO INFORMADO</v>
      </c>
      <c r="D585" s="17" t="str">
        <f>IFERROR(INDEX(Cadastro!$D$5:$D$148,$AB585),"")</f>
        <v>Férias</v>
      </c>
      <c r="E585" s="17" t="str">
        <f>IFERROR(INDEX(Cadastro!$G$5:$G$148,$AB585),"")</f>
        <v>Férias</v>
      </c>
      <c r="F585" s="29">
        <v>46271</v>
      </c>
      <c r="G585" s="32" t="str">
        <f t="shared" si="96"/>
        <v>dom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/>
      </c>
      <c r="L585" s="30">
        <f>SUMIFS(Dados!$E:$E,Dados!$A:$A,$A585,Dados!$S:$S,$F585)</f>
        <v>0</v>
      </c>
      <c r="M585" s="30" t="str">
        <f>IFERROR(INDEX(Parâmetros!$E$6:$E$11,MATCH($K585,Parâmetros!$A$6:$A$11,0)),"")</f>
        <v/>
      </c>
      <c r="N585" s="33" t="str">
        <f t="shared" si="97"/>
        <v/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98"/>
        <v/>
      </c>
      <c r="R585" s="32" t="str">
        <f t="shared" si="99"/>
        <v/>
      </c>
      <c r="S585" s="30" t="str">
        <f t="shared" si="100"/>
        <v/>
      </c>
      <c r="T585" s="32" t="str">
        <f>IF($Q585&lt;&gt;"Sim","",IF($N585&gt;Parâmetros!$E$15,"Sim","Não"))</f>
        <v/>
      </c>
      <c r="U585" s="17" t="str">
        <f t="shared" si="101"/>
        <v>Férias / afastamento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'[Apontamento_Mes_Setembro Atualizado.xlsx]Base Diária'!$V$221folga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Férias no cadastro</v>
      </c>
      <c r="W585" s="34">
        <f>IF(OR(OR($D585="6x1",$D585="FF 6x1"),$D585="5x2"),"",IF($AB585&lt;&gt;$AB584,IF(IFERROR(INDEX(Cadastro!$F$5:$F$148,$AB585),"")="",IF($L585&gt;0,1,0),IF(IFERROR(INDEX(Cadastro!$F$5:$F$148,$AB585),"")&lt;=IFERROR(INDEX(Parâmetros!$B$39:$B$48,MATCH($E585,Parâmetros!$A$39:$A$48,0)),99),IFERROR(INDEX(Cadastro!$F$5:$F$148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6</v>
      </c>
      <c r="X585" s="34">
        <f>IF(OR(OR($D585="6x1",$D585="FF 6x1"),$D585="5x2"),"",IF($AB585&lt;&gt;$AB584,IF(IFERROR(INDEX(Cadastro!$F$5:$F$148,$AB585),"")="",0,IF(IFERROR(INDEX(Cadastro!$F$5:$F$148,$AB585),"")&gt;IFERROR(INDEX(Parâmetros!$B$39:$B$48,MATCH($E585,Parâmetros!$A$39:$A$48,0)),99),IFERROR(INDEX(Cadastro!$F$5:$F$148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registro"),IF(AND($AB585&lt;&gt;$AB584,IFERROR(INDEX(Cadastro!$F$5:$F$148,$AB585),"")=""),"Indeterminado (início da série)",IF($X585&gt;0,"Folga","Falta de registro"))))))))</f>
        <v>Férias (cadastro)</v>
      </c>
      <c r="Z585" s="34">
        <f>IF(OR($L585&gt;0,$F585&gt;Parâmetros!$E$14),0,IF($A585&lt;&gt;$A584,1,N($Z584)+1))</f>
        <v>7</v>
      </c>
      <c r="AA585" s="34">
        <f>IF(OR($L585&gt;0,$F585&gt;Parâmetros!$E$14),0,IF(OR($A585&lt;&gt;$A586,$F586&gt;Parâmetros!$E$14),1,N($AA586)+1))</f>
        <v>6</v>
      </c>
      <c r="AB585" s="31">
        <f>IFERROR(MATCH($A585&amp;"|"&amp;TEXT(_xlfn.MAXIFS(Cadastro!$E$5:$E$148,Cadastro!$A$5:$A$148,$A585,Cadastro!$E$5:$E$148,"&lt;="&amp;$F585),"yyyymmdd"),Cadastro!$I$5:$I$148,0),"")</f>
        <v>26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55419</v>
      </c>
      <c r="B586" s="17" t="s">
        <v>174</v>
      </c>
      <c r="C586" s="17" t="str">
        <f>IFERROR(INDEX(Cadastro!$C$5:$C$148,$AB586),"NÃO INFORMADO")</f>
        <v>NÃO INFORMADO</v>
      </c>
      <c r="D586" s="17" t="str">
        <f>IFERROR(INDEX(Cadastro!$D$5:$D$148,$AB586),"")</f>
        <v>Férias</v>
      </c>
      <c r="E586" s="17" t="str">
        <f>IFERROR(INDEX(Cadastro!$G$5:$G$148,$AB586),"")</f>
        <v>Férias</v>
      </c>
      <c r="F586" s="29">
        <v>46272</v>
      </c>
      <c r="G586" s="32" t="str">
        <f t="shared" si="96"/>
        <v>seg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/>
      </c>
      <c r="L586" s="30">
        <f>SUMIFS(Dados!$E:$E,Dados!$A:$A,$A586,Dados!$S:$S,$F586)</f>
        <v>0</v>
      </c>
      <c r="M586" s="30" t="str">
        <f>IFERROR(INDEX(Parâmetros!$E$6:$E$11,MATCH($K586,Parâmetros!$A$6:$A$11,0)),"")</f>
        <v/>
      </c>
      <c r="N586" s="33" t="str">
        <f t="shared" si="97"/>
        <v/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98"/>
        <v/>
      </c>
      <c r="R586" s="32" t="str">
        <f t="shared" si="99"/>
        <v/>
      </c>
      <c r="S586" s="30" t="str">
        <f t="shared" si="100"/>
        <v/>
      </c>
      <c r="T586" s="32" t="str">
        <f>IF($Q586&lt;&gt;"Sim","",IF($N586&gt;Parâmetros!$E$15,"Sim","Não"))</f>
        <v/>
      </c>
      <c r="U586" s="17" t="str">
        <f t="shared" si="101"/>
        <v>Férias / afastamento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'[Apontamento_Mes_Setembro Atualizado.xlsx]Base Diária'!$V$221folga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Férias no cadastro</v>
      </c>
      <c r="W586" s="34">
        <f>IF(OR(OR($D586="6x1",$D586="FF 6x1"),$D586="5x2"),"",IF($AB586&lt;&gt;$AB585,IF(IFERROR(INDEX(Cadastro!$F$5:$F$148,$AB586),"")="",IF($L586&gt;0,1,0),IF(IFERROR(INDEX(Cadastro!$F$5:$F$148,$AB586),"")&lt;=IFERROR(INDEX(Parâmetros!$B$39:$B$48,MATCH($E586,Parâmetros!$A$39:$A$48,0)),99),IFERROR(INDEX(Cadastro!$F$5:$F$148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7</v>
      </c>
      <c r="X586" s="34">
        <f>IF(OR(OR($D586="6x1",$D586="FF 6x1"),$D586="5x2"),"",IF($AB586&lt;&gt;$AB585,IF(IFERROR(INDEX(Cadastro!$F$5:$F$148,$AB586),"")="",0,IF(IFERROR(INDEX(Cadastro!$F$5:$F$148,$AB586),"")&gt;IFERROR(INDEX(Parâmetros!$B$39:$B$48,MATCH($E586,Parâmetros!$A$39:$A$48,0)),99),IFERROR(INDEX(Cadastro!$F$5:$F$148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registro"),IF(AND($AB586&lt;&gt;$AB585,IFERROR(INDEX(Cadastro!$F$5:$F$148,$AB586),"")=""),"Indeterminado (início da série)",IF($X586&gt;0,"Folga","Falta de registro"))))))))</f>
        <v>Férias (cadastro)</v>
      </c>
      <c r="Z586" s="34">
        <f>IF(OR($L586&gt;0,$F586&gt;Parâmetros!$E$14),0,IF($A586&lt;&gt;$A585,1,N($Z585)+1))</f>
        <v>8</v>
      </c>
      <c r="AA586" s="34">
        <f>IF(OR($L586&gt;0,$F586&gt;Parâmetros!$E$14),0,IF(OR($A586&lt;&gt;$A587,$F587&gt;Parâmetros!$E$14),1,N($AA587)+1))</f>
        <v>5</v>
      </c>
      <c r="AB586" s="31">
        <f>IFERROR(MATCH($A586&amp;"|"&amp;TEXT(_xlfn.MAXIFS(Cadastro!$E$5:$E$148,Cadastro!$A$5:$A$148,$A586,Cadastro!$E$5:$E$148,"&lt;="&amp;$F586),"yyyymmdd"),Cadastro!$I$5:$I$148,0),"")</f>
        <v>26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55419</v>
      </c>
      <c r="B587" s="17" t="s">
        <v>174</v>
      </c>
      <c r="C587" s="17" t="str">
        <f>IFERROR(INDEX(Cadastro!$C$5:$C$148,$AB587),"NÃO INFORMADO")</f>
        <v>NÃO INFORMADO</v>
      </c>
      <c r="D587" s="17" t="str">
        <f>IFERROR(INDEX(Cadastro!$D$5:$D$148,$AB587),"")</f>
        <v>Férias</v>
      </c>
      <c r="E587" s="17" t="str">
        <f>IFERROR(INDEX(Cadastro!$G$5:$G$148,$AB587),"")</f>
        <v>Férias</v>
      </c>
      <c r="F587" s="29">
        <v>46273</v>
      </c>
      <c r="G587" s="32" t="str">
        <f t="shared" si="96"/>
        <v>ter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/>
      </c>
      <c r="L587" s="30">
        <f>SUMIFS(Dados!$E:$E,Dados!$A:$A,$A587,Dados!$S:$S,$F587)</f>
        <v>0</v>
      </c>
      <c r="M587" s="30" t="str">
        <f>IFERROR(INDEX(Parâmetros!$E$6:$E$11,MATCH($K587,Parâmetros!$A$6:$A$11,0)),"")</f>
        <v/>
      </c>
      <c r="N587" s="33" t="str">
        <f t="shared" si="97"/>
        <v/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98"/>
        <v/>
      </c>
      <c r="R587" s="32" t="str">
        <f t="shared" si="99"/>
        <v/>
      </c>
      <c r="S587" s="30" t="str">
        <f t="shared" si="100"/>
        <v/>
      </c>
      <c r="T587" s="32" t="str">
        <f>IF($Q587&lt;&gt;"Sim","",IF($N587&gt;Parâmetros!$E$15,"Sim","Não"))</f>
        <v/>
      </c>
      <c r="U587" s="17" t="str">
        <f t="shared" si="101"/>
        <v>Férias / afastamento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'[Apontamento_Mes_Setembro Atualizado.xlsx]Base Diária'!$V$221folga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Férias no cadastro</v>
      </c>
      <c r="W587" s="34">
        <f>IF(OR(OR($D587="6x1",$D587="FF 6x1"),$D587="5x2"),"",IF($AB587&lt;&gt;$AB586,IF(IFERROR(INDEX(Cadastro!$F$5:$F$148,$AB587),"")="",IF($L587&gt;0,1,0),IF(IFERROR(INDEX(Cadastro!$F$5:$F$148,$AB587),"")&lt;=IFERROR(INDEX(Parâmetros!$B$39:$B$48,MATCH($E587,Parâmetros!$A$39:$A$48,0)),99),IFERROR(INDEX(Cadastro!$F$5:$F$148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8</v>
      </c>
      <c r="X587" s="34">
        <f>IF(OR(OR($D587="6x1",$D587="FF 6x1"),$D587="5x2"),"",IF($AB587&lt;&gt;$AB586,IF(IFERROR(INDEX(Cadastro!$F$5:$F$148,$AB587),"")="",0,IF(IFERROR(INDEX(Cadastro!$F$5:$F$148,$AB587),"")&gt;IFERROR(INDEX(Parâmetros!$B$39:$B$48,MATCH($E587,Parâmetros!$A$39:$A$48,0)),99),IFERROR(INDEX(Cadastro!$F$5:$F$148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registro"),IF(AND($AB587&lt;&gt;$AB586,IFERROR(INDEX(Cadastro!$F$5:$F$148,$AB587),"")=""),"Indeterminado (início da série)",IF($X587&gt;0,"Folga","Falta de registro"))))))))</f>
        <v>Férias (cadastro)</v>
      </c>
      <c r="Z587" s="34">
        <f>IF(OR($L587&gt;0,$F587&gt;Parâmetros!$E$14),0,IF($A587&lt;&gt;$A586,1,N($Z586)+1))</f>
        <v>9</v>
      </c>
      <c r="AA587" s="34">
        <f>IF(OR($L587&gt;0,$F587&gt;Parâmetros!$E$14),0,IF(OR($A587&lt;&gt;$A588,$F588&gt;Parâmetros!$E$14),1,N($AA588)+1))</f>
        <v>4</v>
      </c>
      <c r="AB587" s="31">
        <f>IFERROR(MATCH($A587&amp;"|"&amp;TEXT(_xlfn.MAXIFS(Cadastro!$E$5:$E$148,Cadastro!$A$5:$A$148,$A587,Cadastro!$E$5:$E$148,"&lt;="&amp;$F587),"yyyymmdd"),Cadastro!$I$5:$I$148,0),"")</f>
        <v>26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55419</v>
      </c>
      <c r="B588" s="17" t="s">
        <v>174</v>
      </c>
      <c r="C588" s="17" t="str">
        <f>IFERROR(INDEX(Cadastro!$C$5:$C$148,$AB588),"NÃO INFORMADO")</f>
        <v>NÃO INFORMADO</v>
      </c>
      <c r="D588" s="17" t="str">
        <f>IFERROR(INDEX(Cadastro!$D$5:$D$148,$AB588),"")</f>
        <v>Férias</v>
      </c>
      <c r="E588" s="17" t="str">
        <f>IFERROR(INDEX(Cadastro!$G$5:$G$148,$AB588),"")</f>
        <v>Férias</v>
      </c>
      <c r="F588" s="29">
        <v>46274</v>
      </c>
      <c r="G588" s="32" t="str">
        <f t="shared" si="96"/>
        <v>qua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97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98"/>
        <v/>
      </c>
      <c r="R588" s="32" t="str">
        <f t="shared" si="99"/>
        <v/>
      </c>
      <c r="S588" s="30" t="str">
        <f t="shared" si="100"/>
        <v/>
      </c>
      <c r="T588" s="32" t="str">
        <f>IF($Q588&lt;&gt;"Sim","",IF($N588&gt;Parâmetros!$E$15,"Sim","Não"))</f>
        <v/>
      </c>
      <c r="U588" s="17" t="str">
        <f t="shared" si="101"/>
        <v>Férias / afastamento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'[Apontamento_Mes_Setembro Atualizado.xlsx]Base Diária'!$V$221folga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Férias no cadastro</v>
      </c>
      <c r="W588" s="34">
        <f>IF(OR(OR($D588="6x1",$D588="FF 6x1"),$D588="5x2"),"",IF($AB588&lt;&gt;$AB587,IF(IFERROR(INDEX(Cadastro!$F$5:$F$148,$AB588),"")="",IF($L588&gt;0,1,0),IF(IFERROR(INDEX(Cadastro!$F$5:$F$148,$AB588),"")&lt;=IFERROR(INDEX(Parâmetros!$B$39:$B$48,MATCH($E588,Parâmetros!$A$39:$A$48,0)),99),IFERROR(INDEX(Cadastro!$F$5:$F$148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9</v>
      </c>
      <c r="X588" s="34">
        <f>IF(OR(OR($D588="6x1",$D588="FF 6x1"),$D588="5x2"),"",IF($AB588&lt;&gt;$AB587,IF(IFERROR(INDEX(Cadastro!$F$5:$F$148,$AB588),"")="",0,IF(IFERROR(INDEX(Cadastro!$F$5:$F$148,$AB588),"")&gt;IFERROR(INDEX(Parâmetros!$B$39:$B$48,MATCH($E588,Parâmetros!$A$39:$A$48,0)),99),IFERROR(INDEX(Cadastro!$F$5:$F$148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registro"),IF(AND($AB588&lt;&gt;$AB587,IFERROR(INDEX(Cadastro!$F$5:$F$148,$AB588),"")=""),"Indeterminado (início da série)",IF($X588&gt;0,"Folga","Falta de registro"))))))))</f>
        <v>Férias (cadastro)</v>
      </c>
      <c r="Z588" s="34">
        <f>IF(OR($L588&gt;0,$F588&gt;Parâmetros!$E$14),0,IF($A588&lt;&gt;$A587,1,N($Z587)+1))</f>
        <v>10</v>
      </c>
      <c r="AA588" s="34">
        <f>IF(OR($L588&gt;0,$F588&gt;Parâmetros!$E$14),0,IF(OR($A588&lt;&gt;$A589,$F589&gt;Parâmetros!$E$14),1,N($AA589)+1))</f>
        <v>3</v>
      </c>
      <c r="AB588" s="31">
        <f>IFERROR(MATCH($A588&amp;"|"&amp;TEXT(_xlfn.MAXIFS(Cadastro!$E$5:$E$148,Cadastro!$A$5:$A$148,$A588,Cadastro!$E$5:$E$148,"&lt;="&amp;$F588),"yyyymmdd"),Cadastro!$I$5:$I$148,0),"")</f>
        <v>26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55419</v>
      </c>
      <c r="B589" s="17" t="s">
        <v>174</v>
      </c>
      <c r="C589" s="17" t="str">
        <f>IFERROR(INDEX(Cadastro!$C$5:$C$148,$AB589),"NÃO INFORMADO")</f>
        <v>NÃO INFORMADO</v>
      </c>
      <c r="D589" s="17" t="str">
        <f>IFERROR(INDEX(Cadastro!$D$5:$D$148,$AB589),"")</f>
        <v>Férias</v>
      </c>
      <c r="E589" s="17" t="str">
        <f>IFERROR(INDEX(Cadastro!$G$5:$G$148,$AB589),"")</f>
        <v>Férias</v>
      </c>
      <c r="F589" s="29">
        <v>46275</v>
      </c>
      <c r="G589" s="32" t="str">
        <f t="shared" si="96"/>
        <v>qui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97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98"/>
        <v/>
      </c>
      <c r="R589" s="32" t="str">
        <f t="shared" si="99"/>
        <v/>
      </c>
      <c r="S589" s="30" t="str">
        <f t="shared" si="100"/>
        <v/>
      </c>
      <c r="T589" s="32" t="str">
        <f>IF($Q589&lt;&gt;"Sim","",IF($N589&gt;Parâmetros!$E$15,"Sim","Não"))</f>
        <v/>
      </c>
      <c r="U589" s="17" t="str">
        <f t="shared" si="101"/>
        <v>Férias / afastamento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'[Apontamento_Mes_Setembro Atualizado.xlsx]Base Diária'!$V$221folga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Férias no cadastro</v>
      </c>
      <c r="W589" s="34">
        <f>IF(OR(OR($D589="6x1",$D589="FF 6x1"),$D589="5x2"),"",IF($AB589&lt;&gt;$AB588,IF(IFERROR(INDEX(Cadastro!$F$5:$F$148,$AB589),"")="",IF($L589&gt;0,1,0),IF(IFERROR(INDEX(Cadastro!$F$5:$F$148,$AB589),"")&lt;=IFERROR(INDEX(Parâmetros!$B$39:$B$48,MATCH($E589,Parâmetros!$A$39:$A$48,0)),99),IFERROR(INDEX(Cadastro!$F$5:$F$148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10</v>
      </c>
      <c r="X589" s="34">
        <f>IF(OR(OR($D589="6x1",$D589="FF 6x1"),$D589="5x2"),"",IF($AB589&lt;&gt;$AB588,IF(IFERROR(INDEX(Cadastro!$F$5:$F$148,$AB589),"")="",0,IF(IFERROR(INDEX(Cadastro!$F$5:$F$148,$AB589),"")&gt;IFERROR(INDEX(Parâmetros!$B$39:$B$48,MATCH($E589,Parâmetros!$A$39:$A$48,0)),99),IFERROR(INDEX(Cadastro!$F$5:$F$148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registro"),IF(AND($AB589&lt;&gt;$AB588,IFERROR(INDEX(Cadastro!$F$5:$F$148,$AB589),"")=""),"Indeterminado (início da série)",IF($X589&gt;0,"Folga","Falta de registro"))))))))</f>
        <v>Férias (cadastro)</v>
      </c>
      <c r="Z589" s="34">
        <f>IF(OR($L589&gt;0,$F589&gt;Parâmetros!$E$14),0,IF($A589&lt;&gt;$A588,1,N($Z588)+1))</f>
        <v>11</v>
      </c>
      <c r="AA589" s="34">
        <f>IF(OR($L589&gt;0,$F589&gt;Parâmetros!$E$14),0,IF(OR($A589&lt;&gt;$A590,$F590&gt;Parâmetros!$E$14),1,N($AA590)+1))</f>
        <v>2</v>
      </c>
      <c r="AB589" s="31">
        <f>IFERROR(MATCH($A589&amp;"|"&amp;TEXT(_xlfn.MAXIFS(Cadastro!$E$5:$E$148,Cadastro!$A$5:$A$148,$A589,Cadastro!$E$5:$E$148,"&lt;="&amp;$F589),"yyyymmdd"),Cadastro!$I$5:$I$148,0),"")</f>
        <v>26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55419</v>
      </c>
      <c r="B590" s="17" t="s">
        <v>174</v>
      </c>
      <c r="C590" s="17" t="str">
        <f>IFERROR(INDEX(Cadastro!$C$5:$C$148,$AB590),"NÃO INFORMADO")</f>
        <v>NÃO INFORMADO</v>
      </c>
      <c r="D590" s="17" t="str">
        <f>IFERROR(INDEX(Cadastro!$D$5:$D$148,$AB590),"")</f>
        <v>Férias</v>
      </c>
      <c r="E590" s="17" t="str">
        <f>IFERROR(INDEX(Cadastro!$G$5:$G$148,$AB590),"")</f>
        <v>Férias</v>
      </c>
      <c r="F590" s="29">
        <v>46276</v>
      </c>
      <c r="G590" s="32" t="str">
        <f t="shared" si="96"/>
        <v>sex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97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98"/>
        <v/>
      </c>
      <c r="R590" s="32" t="str">
        <f t="shared" si="99"/>
        <v/>
      </c>
      <c r="S590" s="30" t="str">
        <f t="shared" si="100"/>
        <v/>
      </c>
      <c r="T590" s="32" t="str">
        <f>IF($Q590&lt;&gt;"Sim","",IF($N590&gt;Parâmetros!$E$15,"Sim","Não"))</f>
        <v/>
      </c>
      <c r="U590" s="17" t="str">
        <f t="shared" si="101"/>
        <v>Férias / afastamento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'[Apontamento_Mes_Setembro Atualizado.xlsx]Base Diária'!$V$221folga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Férias no cadastro</v>
      </c>
      <c r="W590" s="34">
        <f>IF(OR(OR($D590="6x1",$D590="FF 6x1"),$D590="5x2"),"",IF($AB590&lt;&gt;$AB589,IF(IFERROR(INDEX(Cadastro!$F$5:$F$148,$AB590),"")="",IF($L590&gt;0,1,0),IF(IFERROR(INDEX(Cadastro!$F$5:$F$148,$AB590),"")&lt;=IFERROR(INDEX(Parâmetros!$B$39:$B$48,MATCH($E590,Parâmetros!$A$39:$A$48,0)),99),IFERROR(INDEX(Cadastro!$F$5:$F$148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11</v>
      </c>
      <c r="X590" s="34">
        <f>IF(OR(OR($D590="6x1",$D590="FF 6x1"),$D590="5x2"),"",IF($AB590&lt;&gt;$AB589,IF(IFERROR(INDEX(Cadastro!$F$5:$F$148,$AB590),"")="",0,IF(IFERROR(INDEX(Cadastro!$F$5:$F$148,$AB590),"")&gt;IFERROR(INDEX(Parâmetros!$B$39:$B$48,MATCH($E590,Parâmetros!$A$39:$A$48,0)),99),IFERROR(INDEX(Cadastro!$F$5:$F$148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0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registro"),IF(AND($AB590&lt;&gt;$AB589,IFERROR(INDEX(Cadastro!$F$5:$F$148,$AB590),"")=""),"Indeterminado (início da série)",IF($X590&gt;0,"Folga","Falta de registro"))))))))</f>
        <v>Férias (cadastro)</v>
      </c>
      <c r="Z590" s="34">
        <f>IF(OR($L590&gt;0,$F590&gt;Parâmetros!$E$14),0,IF($A590&lt;&gt;$A589,1,N($Z589)+1))</f>
        <v>12</v>
      </c>
      <c r="AA590" s="34">
        <f>IF(OR($L590&gt;0,$F590&gt;Parâmetros!$E$14),0,IF(OR($A590&lt;&gt;$A591,$F591&gt;Parâmetros!$E$14),1,N($AA591)+1))</f>
        <v>1</v>
      </c>
      <c r="AB590" s="31">
        <f>IFERROR(MATCH($A590&amp;"|"&amp;TEXT(_xlfn.MAXIFS(Cadastro!$E$5:$E$148,Cadastro!$A$5:$A$148,$A590,Cadastro!$E$5:$E$148,"&lt;="&amp;$F590),"yyyymmdd"),Cadastro!$I$5:$I$148,0),"")</f>
        <v>26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>
        <v>55419</v>
      </c>
      <c r="B591" s="17" t="s">
        <v>174</v>
      </c>
      <c r="C591" s="17" t="str">
        <f>IFERROR(INDEX(Cadastro!$C$5:$C$148,$AB591),"NÃO INFORMADO")</f>
        <v>NÃO INFORMADO</v>
      </c>
      <c r="D591" s="17" t="str">
        <f>IFERROR(INDEX(Cadastro!$D$5:$D$148,$AB591),"")</f>
        <v>Férias</v>
      </c>
      <c r="E591" s="17" t="str">
        <f>IFERROR(INDEX(Cadastro!$G$5:$G$148,$AB591),"")</f>
        <v>Férias</v>
      </c>
      <c r="F591" s="29">
        <v>46277</v>
      </c>
      <c r="G591" s="32" t="str">
        <f t="shared" si="96"/>
        <v>sáb</v>
      </c>
      <c r="H591" s="31" t="str">
        <f>IF($L591=0,"",_xlfn.MINIFS(Dados!$Q:$Q,Dados!$A:$A,$A591,Dados!$S:$S,$F591))</f>
        <v/>
      </c>
      <c r="I591" s="31" t="str">
        <f>IF($H591="","",_xlfn.MAXIFS(Dados!$R:$R,Dados!$A:$A,$A591,Dados!$S:$S,$F591))</f>
        <v/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/>
      </c>
      <c r="L591" s="30">
        <f>SUMIFS(Dados!$E:$E,Dados!$A:$A,$A591,Dados!$S:$S,$F591)</f>
        <v>0</v>
      </c>
      <c r="M591" s="30" t="str">
        <f>IFERROR(INDEX(Parâmetros!$E$6:$E$11,MATCH($K591,Parâmetros!$A$6:$A$11,0)),"")</f>
        <v/>
      </c>
      <c r="N591" s="33" t="str">
        <f t="shared" si="97"/>
        <v/>
      </c>
      <c r="O591" s="33">
        <f>Parâmetros!$E$13</f>
        <v>0.8</v>
      </c>
      <c r="P591" s="32" t="str">
        <f>IF(OR($M591="",$F591&gt;Parâmetros!$E$14),"Não","Sim")</f>
        <v>Não</v>
      </c>
      <c r="Q591" s="32" t="str">
        <f t="shared" si="98"/>
        <v/>
      </c>
      <c r="R591" s="32" t="str">
        <f t="shared" si="99"/>
        <v/>
      </c>
      <c r="S591" s="30" t="str">
        <f t="shared" si="100"/>
        <v/>
      </c>
      <c r="T591" s="32" t="str">
        <f>IF($Q591&lt;&gt;"Sim","",IF($N591&gt;Parâmetros!$E$15,"Sim","Não"))</f>
        <v/>
      </c>
      <c r="U591" s="17" t="str">
        <f t="shared" si="101"/>
        <v>Férias / afastamento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'[Apontamento_Mes_Setembro Atualizado.xlsx]Base Diária'!$V$221folga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Férias no cadastro</v>
      </c>
      <c r="W591" s="34">
        <f>IF(OR(OR($D591="6x1",$D591="FF 6x1"),$D591="5x2"),"",IF($AB591&lt;&gt;$AB590,IF(IFERROR(INDEX(Cadastro!$F$5:$F$148,$AB591),"")="",IF($L591&gt;0,1,0),IF(IFERROR(INDEX(Cadastro!$F$5:$F$148,$AB591),"")&lt;=IFERROR(INDEX(Parâmetros!$B$39:$B$48,MATCH($E591,Parâmetros!$A$39:$A$48,0)),99),IFERROR(INDEX(Cadastro!$F$5:$F$148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>12</v>
      </c>
      <c r="X591" s="34">
        <f>IF(OR(OR($D591="6x1",$D591="FF 6x1"),$D591="5x2"),"",IF($AB591&lt;&gt;$AB590,IF(IFERROR(INDEX(Cadastro!$F$5:$F$148,$AB591),"")="",0,IF(IFERROR(INDEX(Cadastro!$F$5:$F$148,$AB591),"")&gt;IFERROR(INDEX(Parâmetros!$B$39:$B$48,MATCH($E591,Parâmetros!$A$39:$A$48,0)),99),IFERROR(INDEX(Cadastro!$F$5:$F$148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>0</v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registro"),IF(AND($AB591&lt;&gt;$AB590,IFERROR(INDEX(Cadastro!$F$5:$F$148,$AB591),"")=""),"Indeterminado (início da série)",IF($X591&gt;0,"Folga","Falta de registro"))))))))</f>
        <v>Férias (cadastro)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IFERROR(MATCH($A591&amp;"|"&amp;TEXT(_xlfn.MAXIFS(Cadastro!$E$5:$E$148,Cadastro!$A$5:$A$148,$A591,Cadastro!$E$5:$E$148,"&lt;="&amp;$F591),"yyyymmdd"),Cadastro!$I$5:$I$148,0),"")</f>
        <v>26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hidden="1" customHeight="1" x14ac:dyDescent="0.25">
      <c r="A592" s="31">
        <v>55419</v>
      </c>
      <c r="B592" s="17" t="s">
        <v>174</v>
      </c>
      <c r="C592" s="17" t="str">
        <f>IFERROR(INDEX(Cadastro!$C$5:$C$148,$AB592),"NÃO INFORMADO")</f>
        <v>NÃO INFORMADO</v>
      </c>
      <c r="D592" s="17" t="str">
        <f>IFERROR(INDEX(Cadastro!$D$5:$D$148,$AB592),"")</f>
        <v>Férias</v>
      </c>
      <c r="E592" s="17" t="str">
        <f>IFERROR(INDEX(Cadastro!$G$5:$G$148,$AB592),"")</f>
        <v>Férias</v>
      </c>
      <c r="F592" s="29">
        <v>46278</v>
      </c>
      <c r="G592" s="32" t="str">
        <f t="shared" si="96"/>
        <v>dom</v>
      </c>
      <c r="H592" s="31" t="str">
        <f>IF($L592=0,"",_xlfn.MINIFS(Dados!$Q:$Q,Dados!$A:$A,$A592,Dados!$S:$S,$F592))</f>
        <v/>
      </c>
      <c r="I592" s="31" t="str">
        <f>IF($H592="","",_xlfn.MAXIFS(Dados!$R:$R,Dados!$A:$A,$A592,Dados!$S:$S,$F592))</f>
        <v/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/>
      </c>
      <c r="L592" s="30">
        <f>SUMIFS(Dados!$E:$E,Dados!$A:$A,$A592,Dados!$S:$S,$F592)</f>
        <v>0</v>
      </c>
      <c r="M592" s="30" t="str">
        <f>IFERROR(INDEX(Parâmetros!$E$6:$E$11,MATCH($K592,Parâmetros!$A$6:$A$11,0)),"")</f>
        <v/>
      </c>
      <c r="N592" s="33" t="str">
        <f t="shared" si="97"/>
        <v/>
      </c>
      <c r="O592" s="33">
        <f>Parâmetros!$E$13</f>
        <v>0.8</v>
      </c>
      <c r="P592" s="32" t="str">
        <f>IF(OR($M592="",$F592&gt;Parâmetros!$E$14),"Não","Sim")</f>
        <v>Não</v>
      </c>
      <c r="Q592" s="32" t="str">
        <f t="shared" si="98"/>
        <v/>
      </c>
      <c r="R592" s="32" t="str">
        <f t="shared" si="99"/>
        <v/>
      </c>
      <c r="S592" s="30" t="str">
        <f t="shared" si="100"/>
        <v/>
      </c>
      <c r="T592" s="32" t="str">
        <f>IF($Q592&lt;&gt;"Sim","",IF($N592&gt;Parâmetros!$E$15,"Sim","Não"))</f>
        <v/>
      </c>
      <c r="U592" s="17" t="str">
        <f t="shared" si="101"/>
        <v>Férias / afastamento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'[Apontamento_Mes_Setembro Atualizado.xlsx]Base Diária'!$V$221folga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Férias no cadastro</v>
      </c>
      <c r="W592" s="34">
        <f>IF(OR(OR($D592="6x1",$D592="FF 6x1"),$D592="5x2"),"",IF($AB592&lt;&gt;$AB591,IF(IFERROR(INDEX(Cadastro!$F$5:$F$148,$AB592),"")="",IF($L592&gt;0,1,0),IF(IFERROR(INDEX(Cadastro!$F$5:$F$148,$AB592),"")&lt;=IFERROR(INDEX(Parâmetros!$B$39:$B$48,MATCH($E592,Parâmetros!$A$39:$A$48,0)),99),IFERROR(INDEX(Cadastro!$F$5:$F$148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>13</v>
      </c>
      <c r="X592" s="34">
        <f>IF(OR(OR($D592="6x1",$D592="FF 6x1"),$D592="5x2"),"",IF($AB592&lt;&gt;$AB591,IF(IFERROR(INDEX(Cadastro!$F$5:$F$148,$AB592),"")="",0,IF(IFERROR(INDEX(Cadastro!$F$5:$F$148,$AB592),"")&gt;IFERROR(INDEX(Parâmetros!$B$39:$B$48,MATCH($E592,Parâmetros!$A$39:$A$48,0)),99),IFERROR(INDEX(Cadastro!$F$5:$F$148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>0</v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registro"),IF(AND($AB592&lt;&gt;$AB591,IFERROR(INDEX(Cadastro!$F$5:$F$148,$AB592),"")=""),"Indeterminado (início da série)",IF($X592&gt;0,"Folga","Falta de registro"))))))))</f>
        <v>Férias (cadastro)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IFERROR(MATCH($A592&amp;"|"&amp;TEXT(_xlfn.MAXIFS(Cadastro!$E$5:$E$148,Cadastro!$A$5:$A$148,$A592,Cadastro!$E$5:$E$148,"&lt;="&amp;$F592),"yyyymmdd"),Cadastro!$I$5:$I$148,0),"")</f>
        <v>26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hidden="1" customHeight="1" x14ac:dyDescent="0.25">
      <c r="A593" s="31">
        <v>55419</v>
      </c>
      <c r="B593" s="17" t="s">
        <v>174</v>
      </c>
      <c r="C593" s="17" t="str">
        <f>IFERROR(INDEX(Cadastro!$C$5:$C$148,$AB593),"NÃO INFORMADO")</f>
        <v>NÃO INFORMADO</v>
      </c>
      <c r="D593" s="17" t="str">
        <f>IFERROR(INDEX(Cadastro!$D$5:$D$148,$AB593),"")</f>
        <v>Férias</v>
      </c>
      <c r="E593" s="17" t="str">
        <f>IFERROR(INDEX(Cadastro!$G$5:$G$148,$AB593),"")</f>
        <v>Férias</v>
      </c>
      <c r="F593" s="29">
        <v>46279</v>
      </c>
      <c r="G593" s="32" t="str">
        <f t="shared" si="96"/>
        <v>seg</v>
      </c>
      <c r="H593" s="31" t="str">
        <f>IF($L593=0,"",_xlfn.MINIFS(Dados!$Q:$Q,Dados!$A:$A,$A593,Dados!$S:$S,$F593))</f>
        <v/>
      </c>
      <c r="I593" s="31" t="str">
        <f>IF($H593="","",_xlfn.MAXIFS(Dados!$R:$R,Dados!$A:$A,$A593,Dados!$S:$S,$F593))</f>
        <v/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/>
      </c>
      <c r="L593" s="30">
        <f>SUMIFS(Dados!$E:$E,Dados!$A:$A,$A593,Dados!$S:$S,$F593)</f>
        <v>0</v>
      </c>
      <c r="M593" s="30" t="str">
        <f>IFERROR(INDEX(Parâmetros!$E$6:$E$11,MATCH($K593,Parâmetros!$A$6:$A$11,0)),"")</f>
        <v/>
      </c>
      <c r="N593" s="33" t="str">
        <f t="shared" si="97"/>
        <v/>
      </c>
      <c r="O593" s="33">
        <f>Parâmetros!$E$13</f>
        <v>0.8</v>
      </c>
      <c r="P593" s="32" t="str">
        <f>IF(OR($M593="",$F593&gt;Parâmetros!$E$14),"Não","Sim")</f>
        <v>Não</v>
      </c>
      <c r="Q593" s="32" t="str">
        <f t="shared" si="98"/>
        <v/>
      </c>
      <c r="R593" s="32" t="str">
        <f t="shared" si="99"/>
        <v/>
      </c>
      <c r="S593" s="30" t="str">
        <f t="shared" si="100"/>
        <v/>
      </c>
      <c r="T593" s="32" t="str">
        <f>IF($Q593&lt;&gt;"Sim","",IF($N593&gt;Parâmetros!$E$15,"Sim","Não"))</f>
        <v/>
      </c>
      <c r="U593" s="17" t="str">
        <f t="shared" si="101"/>
        <v>Férias / afastamento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'[Apontamento_Mes_Setembro Atualizado.xlsx]Base Diária'!$V$221folga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Férias no cadastro</v>
      </c>
      <c r="W593" s="34">
        <f>IF(OR(OR($D593="6x1",$D593="FF 6x1"),$D593="5x2"),"",IF($AB593&lt;&gt;$AB592,IF(IFERROR(INDEX(Cadastro!$F$5:$F$148,$AB593),"")="",IF($L593&gt;0,1,0),IF(IFERROR(INDEX(Cadastro!$F$5:$F$148,$AB593),"")&lt;=IFERROR(INDEX(Parâmetros!$B$39:$B$48,MATCH($E593,Parâmetros!$A$39:$A$48,0)),99),IFERROR(INDEX(Cadastro!$F$5:$F$148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14</v>
      </c>
      <c r="X593" s="34">
        <f>IF(OR(OR($D593="6x1",$D593="FF 6x1"),$D593="5x2"),"",IF($AB593&lt;&gt;$AB592,IF(IFERROR(INDEX(Cadastro!$F$5:$F$148,$AB593),"")="",0,IF(IFERROR(INDEX(Cadastro!$F$5:$F$148,$AB593),"")&gt;IFERROR(INDEX(Parâmetros!$B$39:$B$48,MATCH($E593,Parâmetros!$A$39:$A$48,0)),99),IFERROR(INDEX(Cadastro!$F$5:$F$148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registro"),IF(AND($AB593&lt;&gt;$AB592,IFERROR(INDEX(Cadastro!$F$5:$F$148,$AB593),"")=""),"Indeterminado (início da série)",IF($X593&gt;0,"Folga","Falta de registro"))))))))</f>
        <v>Férias (cadastro)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IFERROR(MATCH($A593&amp;"|"&amp;TEXT(_xlfn.MAXIFS(Cadastro!$E$5:$E$148,Cadastro!$A$5:$A$148,$A593,Cadastro!$E$5:$E$148,"&lt;="&amp;$F593),"yyyymmdd"),Cadastro!$I$5:$I$148,0),"")</f>
        <v>26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55419</v>
      </c>
      <c r="B594" s="17" t="s">
        <v>174</v>
      </c>
      <c r="C594" s="17" t="str">
        <f>IFERROR(INDEX(Cadastro!$C$5:$C$148,$AB594),"NÃO INFORMADO")</f>
        <v>NÃO INFORMADO</v>
      </c>
      <c r="D594" s="17" t="str">
        <f>IFERROR(INDEX(Cadastro!$D$5:$D$148,$AB594),"")</f>
        <v>Férias</v>
      </c>
      <c r="E594" s="17" t="str">
        <f>IFERROR(INDEX(Cadastro!$G$5:$G$148,$AB594),"")</f>
        <v>Férias</v>
      </c>
      <c r="F594" s="29">
        <v>46280</v>
      </c>
      <c r="G594" s="32" t="str">
        <f t="shared" si="96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97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98"/>
        <v/>
      </c>
      <c r="R594" s="32" t="str">
        <f t="shared" si="99"/>
        <v/>
      </c>
      <c r="S594" s="30" t="str">
        <f t="shared" si="100"/>
        <v/>
      </c>
      <c r="T594" s="32" t="str">
        <f>IF($Q594&lt;&gt;"Sim","",IF($N594&gt;Parâmetros!$E$15,"Sim","Não"))</f>
        <v/>
      </c>
      <c r="U594" s="17" t="str">
        <f t="shared" si="101"/>
        <v>Férias / afastamento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'[Apontamento_Mes_Setembro Atualizado.xlsx]Base Diária'!$V$221folga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Férias no cadastro</v>
      </c>
      <c r="W594" s="34">
        <f>IF(OR(OR($D594="6x1",$D594="FF 6x1"),$D594="5x2"),"",IF($AB594&lt;&gt;$AB593,IF(IFERROR(INDEX(Cadastro!$F$5:$F$148,$AB594),"")="",IF($L594&gt;0,1,0),IF(IFERROR(INDEX(Cadastro!$F$5:$F$148,$AB594),"")&lt;=IFERROR(INDEX(Parâmetros!$B$39:$B$48,MATCH($E594,Parâmetros!$A$39:$A$48,0)),99),IFERROR(INDEX(Cadastro!$F$5:$F$148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15</v>
      </c>
      <c r="X594" s="34">
        <f>IF(OR(OR($D594="6x1",$D594="FF 6x1"),$D594="5x2"),"",IF($AB594&lt;&gt;$AB593,IF(IFERROR(INDEX(Cadastro!$F$5:$F$148,$AB594),"")="",0,IF(IFERROR(INDEX(Cadastro!$F$5:$F$148,$AB594),"")&gt;IFERROR(INDEX(Parâmetros!$B$39:$B$48,MATCH($E594,Parâmetros!$A$39:$A$48,0)),99),IFERROR(INDEX(Cadastro!$F$5:$F$148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0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registro"),IF(AND($AB594&lt;&gt;$AB593,IFERROR(INDEX(Cadastro!$F$5:$F$148,$AB594),"")=""),"Indeterminado (início da série)",IF($X594&gt;0,"Folga","Falta de registro"))))))))</f>
        <v>Férias (cadastro)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IFERROR(MATCH($A594&amp;"|"&amp;TEXT(_xlfn.MAXIFS(Cadastro!$E$5:$E$148,Cadastro!$A$5:$A$148,$A594,Cadastro!$E$5:$E$148,"&lt;="&amp;$F594),"yyyymmdd"),Cadastro!$I$5:$I$148,0),"")</f>
        <v>26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55419</v>
      </c>
      <c r="B595" s="17" t="s">
        <v>174</v>
      </c>
      <c r="C595" s="17" t="str">
        <f>IFERROR(INDEX(Cadastro!$C$5:$C$148,$AB595),"NÃO INFORMADO")</f>
        <v>NÃO INFORMADO</v>
      </c>
      <c r="D595" s="17" t="str">
        <f>IFERROR(INDEX(Cadastro!$D$5:$D$148,$AB595),"")</f>
        <v>Férias</v>
      </c>
      <c r="E595" s="17" t="str">
        <f>IFERROR(INDEX(Cadastro!$G$5:$G$148,$AB595),"")</f>
        <v>Férias</v>
      </c>
      <c r="F595" s="29">
        <v>46281</v>
      </c>
      <c r="G595" s="32" t="str">
        <f t="shared" si="96"/>
        <v>qua</v>
      </c>
      <c r="H595" s="31" t="str">
        <f>IF($L595=0,"",_xlfn.MINIFS(Dados!$Q:$Q,Dados!$A:$A,$A595,Dados!$S:$S,$F595))</f>
        <v/>
      </c>
      <c r="I595" s="31" t="str">
        <f>IF($H595="","",_xlfn.MAXIFS(Dados!$R:$R,Dados!$A:$A,$A595,Dados!$S:$S,$F595))</f>
        <v/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/>
      </c>
      <c r="L595" s="30">
        <f>SUMIFS(Dados!$E:$E,Dados!$A:$A,$A595,Dados!$S:$S,$F595)</f>
        <v>0</v>
      </c>
      <c r="M595" s="30" t="str">
        <f>IFERROR(INDEX(Parâmetros!$E$6:$E$11,MATCH($K595,Parâmetros!$A$6:$A$11,0)),"")</f>
        <v/>
      </c>
      <c r="N595" s="33" t="str">
        <f t="shared" si="97"/>
        <v/>
      </c>
      <c r="O595" s="33">
        <f>Parâmetros!$E$13</f>
        <v>0.8</v>
      </c>
      <c r="P595" s="32" t="str">
        <f>IF(OR($M595="",$F595&gt;Parâmetros!$E$14),"Não","Sim")</f>
        <v>Não</v>
      </c>
      <c r="Q595" s="32" t="str">
        <f t="shared" si="98"/>
        <v/>
      </c>
      <c r="R595" s="32" t="str">
        <f t="shared" si="99"/>
        <v/>
      </c>
      <c r="S595" s="30" t="str">
        <f t="shared" si="100"/>
        <v/>
      </c>
      <c r="T595" s="32" t="str">
        <f>IF($Q595&lt;&gt;"Sim","",IF($N595&gt;Parâmetros!$E$15,"Sim","Não"))</f>
        <v/>
      </c>
      <c r="U595" s="17" t="str">
        <f t="shared" si="101"/>
        <v>Férias / afastamento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'[Apontamento_Mes_Setembro Atualizado.xlsx]Base Diária'!$V$221folga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Férias no cadastro</v>
      </c>
      <c r="W595" s="34">
        <f>IF(OR(OR($D595="6x1",$D595="FF 6x1"),$D595="5x2"),"",IF($AB595&lt;&gt;$AB594,IF(IFERROR(INDEX(Cadastro!$F$5:$F$148,$AB595),"")="",IF($L595&gt;0,1,0),IF(IFERROR(INDEX(Cadastro!$F$5:$F$148,$AB595),"")&lt;=IFERROR(INDEX(Parâmetros!$B$39:$B$48,MATCH($E595,Parâmetros!$A$39:$A$48,0)),99),IFERROR(INDEX(Cadastro!$F$5:$F$148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16</v>
      </c>
      <c r="X595" s="34">
        <f>IF(OR(OR($D595="6x1",$D595="FF 6x1"),$D595="5x2"),"",IF($AB595&lt;&gt;$AB594,IF(IFERROR(INDEX(Cadastro!$F$5:$F$148,$AB595),"")="",0,IF(IFERROR(INDEX(Cadastro!$F$5:$F$148,$AB595),"")&gt;IFERROR(INDEX(Parâmetros!$B$39:$B$48,MATCH($E595,Parâmetros!$A$39:$A$48,0)),99),IFERROR(INDEX(Cadastro!$F$5:$F$148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registro"),IF(AND($AB595&lt;&gt;$AB594,IFERROR(INDEX(Cadastro!$F$5:$F$148,$AB595),"")=""),"Indeterminado (início da série)",IF($X595&gt;0,"Folga","Falta de registro"))))))))</f>
        <v>Férias (cadastro)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IFERROR(MATCH($A595&amp;"|"&amp;TEXT(_xlfn.MAXIFS(Cadastro!$E$5:$E$148,Cadastro!$A$5:$A$148,$A595,Cadastro!$E$5:$E$148,"&lt;="&amp;$F595),"yyyymmdd"),Cadastro!$I$5:$I$148,0),"")</f>
        <v>26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55419</v>
      </c>
      <c r="B596" s="17" t="s">
        <v>174</v>
      </c>
      <c r="C596" s="17" t="str">
        <f>IFERROR(INDEX(Cadastro!$C$5:$C$148,$AB596),"NÃO INFORMADO")</f>
        <v>NÃO INFORMADO</v>
      </c>
      <c r="D596" s="17" t="str">
        <f>IFERROR(INDEX(Cadastro!$D$5:$D$148,$AB596),"")</f>
        <v>Férias</v>
      </c>
      <c r="E596" s="17" t="str">
        <f>IFERROR(INDEX(Cadastro!$G$5:$G$148,$AB596),"")</f>
        <v>Férias</v>
      </c>
      <c r="F596" s="29">
        <v>46282</v>
      </c>
      <c r="G596" s="32" t="str">
        <f t="shared" si="96"/>
        <v>qui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97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98"/>
        <v/>
      </c>
      <c r="R596" s="32" t="str">
        <f t="shared" si="99"/>
        <v/>
      </c>
      <c r="S596" s="30" t="str">
        <f t="shared" si="100"/>
        <v/>
      </c>
      <c r="T596" s="32" t="str">
        <f>IF($Q596&lt;&gt;"Sim","",IF($N596&gt;Parâmetros!$E$15,"Sim","Não"))</f>
        <v/>
      </c>
      <c r="U596" s="17" t="str">
        <f t="shared" si="101"/>
        <v>Férias / afastamento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'[Apontamento_Mes_Setembro Atualizado.xlsx]Base Diária'!$V$221folga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Férias no cadastro</v>
      </c>
      <c r="W596" s="34">
        <f>IF(OR(OR($D596="6x1",$D596="FF 6x1"),$D596="5x2"),"",IF($AB596&lt;&gt;$AB595,IF(IFERROR(INDEX(Cadastro!$F$5:$F$148,$AB596),"")="",IF($L596&gt;0,1,0),IF(IFERROR(INDEX(Cadastro!$F$5:$F$148,$AB596),"")&lt;=IFERROR(INDEX(Parâmetros!$B$39:$B$48,MATCH($E596,Parâmetros!$A$39:$A$48,0)),99),IFERROR(INDEX(Cadastro!$F$5:$F$148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17</v>
      </c>
      <c r="X596" s="34">
        <f>IF(OR(OR($D596="6x1",$D596="FF 6x1"),$D596="5x2"),"",IF($AB596&lt;&gt;$AB595,IF(IFERROR(INDEX(Cadastro!$F$5:$F$148,$AB596),"")="",0,IF(IFERROR(INDEX(Cadastro!$F$5:$F$148,$AB596),"")&gt;IFERROR(INDEX(Parâmetros!$B$39:$B$48,MATCH($E596,Parâmetros!$A$39:$A$48,0)),99),IFERROR(INDEX(Cadastro!$F$5:$F$148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registro"),IF(AND($AB596&lt;&gt;$AB595,IFERROR(INDEX(Cadastro!$F$5:$F$148,$AB596),"")=""),"Indeterminado (início da série)",IF($X596&gt;0,"Folga","Falta de registro"))))))))</f>
        <v>Férias (cadastro)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IFERROR(MATCH($A596&amp;"|"&amp;TEXT(_xlfn.MAXIFS(Cadastro!$E$5:$E$148,Cadastro!$A$5:$A$148,$A596,Cadastro!$E$5:$E$148,"&lt;="&amp;$F596),"yyyymmdd"),Cadastro!$I$5:$I$148,0),"")</f>
        <v>26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55419</v>
      </c>
      <c r="B597" s="17" t="s">
        <v>174</v>
      </c>
      <c r="C597" s="17" t="str">
        <f>IFERROR(INDEX(Cadastro!$C$5:$C$148,$AB597),"NÃO INFORMADO")</f>
        <v>NÃO INFORMADO</v>
      </c>
      <c r="D597" s="17" t="str">
        <f>IFERROR(INDEX(Cadastro!$D$5:$D$148,$AB597),"")</f>
        <v>Férias</v>
      </c>
      <c r="E597" s="17" t="str">
        <f>IFERROR(INDEX(Cadastro!$G$5:$G$148,$AB597),"")</f>
        <v>Férias</v>
      </c>
      <c r="F597" s="29">
        <v>46283</v>
      </c>
      <c r="G597" s="32" t="str">
        <f t="shared" si="96"/>
        <v>sex</v>
      </c>
      <c r="H597" s="31" t="str">
        <f>IF($L597=0,"",_xlfn.MINIFS(Dados!$Q:$Q,Dados!$A:$A,$A597,Dados!$S:$S,$F597))</f>
        <v/>
      </c>
      <c r="I597" s="31" t="str">
        <f>IF($H597="","",_xlfn.MAXIFS(Dados!$R:$R,Dados!$A:$A,$A597,Dados!$S:$S,$F597))</f>
        <v/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/>
      </c>
      <c r="L597" s="30">
        <f>SUMIFS(Dados!$E:$E,Dados!$A:$A,$A597,Dados!$S:$S,$F597)</f>
        <v>0</v>
      </c>
      <c r="M597" s="30" t="str">
        <f>IFERROR(INDEX(Parâmetros!$E$6:$E$11,MATCH($K597,Parâmetros!$A$6:$A$11,0)),"")</f>
        <v/>
      </c>
      <c r="N597" s="33" t="str">
        <f t="shared" si="97"/>
        <v/>
      </c>
      <c r="O597" s="33">
        <f>Parâmetros!$E$13</f>
        <v>0.8</v>
      </c>
      <c r="P597" s="32" t="str">
        <f>IF(OR($M597="",$F597&gt;Parâmetros!$E$14),"Não","Sim")</f>
        <v>Não</v>
      </c>
      <c r="Q597" s="32" t="str">
        <f t="shared" si="98"/>
        <v/>
      </c>
      <c r="R597" s="32" t="str">
        <f t="shared" si="99"/>
        <v/>
      </c>
      <c r="S597" s="30" t="str">
        <f t="shared" si="100"/>
        <v/>
      </c>
      <c r="T597" s="32" t="str">
        <f>IF($Q597&lt;&gt;"Sim","",IF($N597&gt;Parâmetros!$E$15,"Sim","Não"))</f>
        <v/>
      </c>
      <c r="U597" s="17" t="str">
        <f t="shared" si="101"/>
        <v>Férias / afastamento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'[Apontamento_Mes_Setembro Atualizado.xlsx]Base Diária'!$V$221folga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Férias no cadastro</v>
      </c>
      <c r="W597" s="34">
        <f>IF(OR(OR($D597="6x1",$D597="FF 6x1"),$D597="5x2"),"",IF($AB597&lt;&gt;$AB596,IF(IFERROR(INDEX(Cadastro!$F$5:$F$148,$AB597),"")="",IF($L597&gt;0,1,0),IF(IFERROR(INDEX(Cadastro!$F$5:$F$148,$AB597),"")&lt;=IFERROR(INDEX(Parâmetros!$B$39:$B$48,MATCH($E597,Parâmetros!$A$39:$A$48,0)),99),IFERROR(INDEX(Cadastro!$F$5:$F$148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18</v>
      </c>
      <c r="X597" s="34">
        <f>IF(OR(OR($D597="6x1",$D597="FF 6x1"),$D597="5x2"),"",IF($AB597&lt;&gt;$AB596,IF(IFERROR(INDEX(Cadastro!$F$5:$F$148,$AB597),"")="",0,IF(IFERROR(INDEX(Cadastro!$F$5:$F$148,$AB597),"")&gt;IFERROR(INDEX(Parâmetros!$B$39:$B$48,MATCH($E597,Parâmetros!$A$39:$A$48,0)),99),IFERROR(INDEX(Cadastro!$F$5:$F$148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registro"),IF(AND($AB597&lt;&gt;$AB596,IFERROR(INDEX(Cadastro!$F$5:$F$148,$AB597),"")=""),"Indeterminado (início da série)",IF($X597&gt;0,"Folga","Falta de registro"))))))))</f>
        <v>Férias (cadastro)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IFERROR(MATCH($A597&amp;"|"&amp;TEXT(_xlfn.MAXIFS(Cadastro!$E$5:$E$148,Cadastro!$A$5:$A$148,$A597,Cadastro!$E$5:$E$148,"&lt;="&amp;$F597),"yyyymmdd"),Cadastro!$I$5:$I$148,0),"")</f>
        <v>26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55419</v>
      </c>
      <c r="B598" s="17" t="s">
        <v>174</v>
      </c>
      <c r="C598" s="17" t="str">
        <f>IFERROR(INDEX(Cadastro!$C$5:$C$148,$AB598),"NÃO INFORMADO")</f>
        <v>NÃO INFORMADO</v>
      </c>
      <c r="D598" s="17" t="str">
        <f>IFERROR(INDEX(Cadastro!$D$5:$D$148,$AB598),"")</f>
        <v>Férias</v>
      </c>
      <c r="E598" s="17" t="str">
        <f>IFERROR(INDEX(Cadastro!$G$5:$G$148,$AB598),"")</f>
        <v>Férias</v>
      </c>
      <c r="F598" s="29">
        <v>46284</v>
      </c>
      <c r="G598" s="32" t="str">
        <f t="shared" si="96"/>
        <v>sáb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/>
      </c>
      <c r="L598" s="30">
        <f>SUMIFS(Dados!$E:$E,Dados!$A:$A,$A598,Dados!$S:$S,$F598)</f>
        <v>0</v>
      </c>
      <c r="M598" s="30" t="str">
        <f>IFERROR(INDEX(Parâmetros!$E$6:$E$11,MATCH($K598,Parâmetros!$A$6:$A$11,0)),"")</f>
        <v/>
      </c>
      <c r="N598" s="33" t="str">
        <f t="shared" si="97"/>
        <v/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98"/>
        <v/>
      </c>
      <c r="R598" s="32" t="str">
        <f t="shared" si="99"/>
        <v/>
      </c>
      <c r="S598" s="30" t="str">
        <f t="shared" si="100"/>
        <v/>
      </c>
      <c r="T598" s="32" t="str">
        <f>IF($Q598&lt;&gt;"Sim","",IF($N598&gt;Parâmetros!$E$15,"Sim","Não"))</f>
        <v/>
      </c>
      <c r="U598" s="17" t="str">
        <f t="shared" si="101"/>
        <v>Férias / afastamento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'[Apontamento_Mes_Setembro Atualizado.xlsx]Base Diária'!$V$221folga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Férias no cadastro</v>
      </c>
      <c r="W598" s="34">
        <f>IF(OR(OR($D598="6x1",$D598="FF 6x1"),$D598="5x2"),"",IF($AB598&lt;&gt;$AB597,IF(IFERROR(INDEX(Cadastro!$F$5:$F$148,$AB598),"")="",IF($L598&gt;0,1,0),IF(IFERROR(INDEX(Cadastro!$F$5:$F$148,$AB598),"")&lt;=IFERROR(INDEX(Parâmetros!$B$39:$B$48,MATCH($E598,Parâmetros!$A$39:$A$48,0)),99),IFERROR(INDEX(Cadastro!$F$5:$F$148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19</v>
      </c>
      <c r="X598" s="34">
        <f>IF(OR(OR($D598="6x1",$D598="FF 6x1"),$D598="5x2"),"",IF($AB598&lt;&gt;$AB597,IF(IFERROR(INDEX(Cadastro!$F$5:$F$148,$AB598),"")="",0,IF(IFERROR(INDEX(Cadastro!$F$5:$F$148,$AB598),"")&gt;IFERROR(INDEX(Parâmetros!$B$39:$B$48,MATCH($E598,Parâmetros!$A$39:$A$48,0)),99),IFERROR(INDEX(Cadastro!$F$5:$F$148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registro"),IF(AND($AB598&lt;&gt;$AB597,IFERROR(INDEX(Cadastro!$F$5:$F$148,$AB598),"")=""),"Indeterminado (início da série)",IF($X598&gt;0,"Folga","Falta de registro"))))))))</f>
        <v>Férias (cadastro)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IFERROR(MATCH($A598&amp;"|"&amp;TEXT(_xlfn.MAXIFS(Cadastro!$E$5:$E$148,Cadastro!$A$5:$A$148,$A598,Cadastro!$E$5:$E$148,"&lt;="&amp;$F598),"yyyymmdd"),Cadastro!$I$5:$I$148,0),"")</f>
        <v>26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55419</v>
      </c>
      <c r="B599" s="17" t="s">
        <v>174</v>
      </c>
      <c r="C599" s="17" t="str">
        <f>IFERROR(INDEX(Cadastro!$C$5:$C$148,$AB599),"NÃO INFORMADO")</f>
        <v>NÃO INFORMADO</v>
      </c>
      <c r="D599" s="17" t="str">
        <f>IFERROR(INDEX(Cadastro!$D$5:$D$148,$AB599),"")</f>
        <v>Férias</v>
      </c>
      <c r="E599" s="17" t="str">
        <f>IFERROR(INDEX(Cadastro!$G$5:$G$148,$AB599),"")</f>
        <v>Férias</v>
      </c>
      <c r="F599" s="29">
        <v>46285</v>
      </c>
      <c r="G599" s="32" t="str">
        <f t="shared" si="96"/>
        <v>dom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/>
      </c>
      <c r="L599" s="30">
        <f>SUMIFS(Dados!$E:$E,Dados!$A:$A,$A599,Dados!$S:$S,$F599)</f>
        <v>0</v>
      </c>
      <c r="M599" s="30" t="str">
        <f>IFERROR(INDEX(Parâmetros!$E$6:$E$11,MATCH($K599,Parâmetros!$A$6:$A$11,0)),"")</f>
        <v/>
      </c>
      <c r="N599" s="33" t="str">
        <f t="shared" si="97"/>
        <v/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98"/>
        <v/>
      </c>
      <c r="R599" s="32" t="str">
        <f t="shared" si="99"/>
        <v/>
      </c>
      <c r="S599" s="30" t="str">
        <f t="shared" si="100"/>
        <v/>
      </c>
      <c r="T599" s="32" t="str">
        <f>IF($Q599&lt;&gt;"Sim","",IF($N599&gt;Parâmetros!$E$15,"Sim","Não"))</f>
        <v/>
      </c>
      <c r="U599" s="17" t="str">
        <f t="shared" si="101"/>
        <v>Férias / afastamento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'[Apontamento_Mes_Setembro Atualizado.xlsx]Base Diária'!$V$221folga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Férias no cadastro</v>
      </c>
      <c r="W599" s="34">
        <f>IF(OR(OR($D599="6x1",$D599="FF 6x1"),$D599="5x2"),"",IF($AB599&lt;&gt;$AB598,IF(IFERROR(INDEX(Cadastro!$F$5:$F$148,$AB599),"")="",IF($L599&gt;0,1,0),IF(IFERROR(INDEX(Cadastro!$F$5:$F$148,$AB599),"")&lt;=IFERROR(INDEX(Parâmetros!$B$39:$B$48,MATCH($E599,Parâmetros!$A$39:$A$48,0)),99),IFERROR(INDEX(Cadastro!$F$5:$F$148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20</v>
      </c>
      <c r="X599" s="34">
        <f>IF(OR(OR($D599="6x1",$D599="FF 6x1"),$D599="5x2"),"",IF($AB599&lt;&gt;$AB598,IF(IFERROR(INDEX(Cadastro!$F$5:$F$148,$AB599),"")="",0,IF(IFERROR(INDEX(Cadastro!$F$5:$F$148,$AB599),"")&gt;IFERROR(INDEX(Parâmetros!$B$39:$B$48,MATCH($E599,Parâmetros!$A$39:$A$48,0)),99),IFERROR(INDEX(Cadastro!$F$5:$F$148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registro"),IF(AND($AB599&lt;&gt;$AB598,IFERROR(INDEX(Cadastro!$F$5:$F$148,$AB599),"")=""),"Indeterminado (início da série)",IF($X599&gt;0,"Folga","Falta de registro"))))))))</f>
        <v>Férias (cadastro)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IFERROR(MATCH($A599&amp;"|"&amp;TEXT(_xlfn.MAXIFS(Cadastro!$E$5:$E$148,Cadastro!$A$5:$A$148,$A599,Cadastro!$E$5:$E$148,"&lt;="&amp;$F599),"yyyymmdd"),Cadastro!$I$5:$I$148,0),"")</f>
        <v>26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55419</v>
      </c>
      <c r="B600" s="17" t="s">
        <v>174</v>
      </c>
      <c r="C600" s="17" t="str">
        <f>IFERROR(INDEX(Cadastro!$C$5:$C$148,$AB600),"NÃO INFORMADO")</f>
        <v>NÃO INFORMADO</v>
      </c>
      <c r="D600" s="17" t="str">
        <f>IFERROR(INDEX(Cadastro!$D$5:$D$148,$AB600),"")</f>
        <v>Férias</v>
      </c>
      <c r="E600" s="17" t="str">
        <f>IFERROR(INDEX(Cadastro!$G$5:$G$148,$AB600),"")</f>
        <v>Férias</v>
      </c>
      <c r="F600" s="29">
        <v>46286</v>
      </c>
      <c r="G600" s="32" t="str">
        <f t="shared" si="96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97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98"/>
        <v/>
      </c>
      <c r="R600" s="32" t="str">
        <f t="shared" si="99"/>
        <v/>
      </c>
      <c r="S600" s="30" t="str">
        <f t="shared" si="100"/>
        <v/>
      </c>
      <c r="T600" s="32" t="str">
        <f>IF($Q600&lt;&gt;"Sim","",IF($N600&gt;Parâmetros!$E$15,"Sim","Não"))</f>
        <v/>
      </c>
      <c r="U600" s="17" t="str">
        <f t="shared" si="101"/>
        <v>Férias / afastamento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'[Apontamento_Mes_Setembro Atualizado.xlsx]Base Diária'!$V$221folga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Férias no cadastro</v>
      </c>
      <c r="W600" s="34">
        <f>IF(OR(OR($D600="6x1",$D600="FF 6x1"),$D600="5x2"),"",IF($AB600&lt;&gt;$AB599,IF(IFERROR(INDEX(Cadastro!$F$5:$F$148,$AB600),"")="",IF($L600&gt;0,1,0),IF(IFERROR(INDEX(Cadastro!$F$5:$F$148,$AB600),"")&lt;=IFERROR(INDEX(Parâmetros!$B$39:$B$48,MATCH($E600,Parâmetros!$A$39:$A$48,0)),99),IFERROR(INDEX(Cadastro!$F$5:$F$148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21</v>
      </c>
      <c r="X600" s="34">
        <f>IF(OR(OR($D600="6x1",$D600="FF 6x1"),$D600="5x2"),"",IF($AB600&lt;&gt;$AB599,IF(IFERROR(INDEX(Cadastro!$F$5:$F$148,$AB600),"")="",0,IF(IFERROR(INDEX(Cadastro!$F$5:$F$148,$AB600),"")&gt;IFERROR(INDEX(Parâmetros!$B$39:$B$48,MATCH($E600,Parâmetros!$A$39:$A$48,0)),99),IFERROR(INDEX(Cadastro!$F$5:$F$148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0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registro"),IF(AND($AB600&lt;&gt;$AB599,IFERROR(INDEX(Cadastro!$F$5:$F$148,$AB600),"")=""),"Indeterminado (início da série)",IF($X600&gt;0,"Folga","Falta de registro"))))))))</f>
        <v>Férias (cadastro)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IFERROR(MATCH($A600&amp;"|"&amp;TEXT(_xlfn.MAXIFS(Cadastro!$E$5:$E$148,Cadastro!$A$5:$A$148,$A600,Cadastro!$E$5:$E$148,"&lt;="&amp;$F600),"yyyymmdd"),Cadastro!$I$5:$I$148,0),"")</f>
        <v>26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55419</v>
      </c>
      <c r="B601" s="17" t="s">
        <v>174</v>
      </c>
      <c r="C601" s="17" t="str">
        <f>IFERROR(INDEX(Cadastro!$C$5:$C$148,$AB601),"NÃO INFORMADO")</f>
        <v>NÃO INFORMADO</v>
      </c>
      <c r="D601" s="17" t="str">
        <f>IFERROR(INDEX(Cadastro!$D$5:$D$148,$AB601),"")</f>
        <v>Férias</v>
      </c>
      <c r="E601" s="17" t="str">
        <f>IFERROR(INDEX(Cadastro!$G$5:$G$148,$AB601),"")</f>
        <v>Férias</v>
      </c>
      <c r="F601" s="29">
        <v>46287</v>
      </c>
      <c r="G601" s="32" t="str">
        <f t="shared" si="96"/>
        <v>ter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/>
      </c>
      <c r="L601" s="30">
        <f>SUMIFS(Dados!$E:$E,Dados!$A:$A,$A601,Dados!$S:$S,$F601)</f>
        <v>0</v>
      </c>
      <c r="M601" s="30" t="str">
        <f>IFERROR(INDEX(Parâmetros!$E$6:$E$11,MATCH($K601,Parâmetros!$A$6:$A$11,0)),"")</f>
        <v/>
      </c>
      <c r="N601" s="33" t="str">
        <f t="shared" si="97"/>
        <v/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98"/>
        <v/>
      </c>
      <c r="R601" s="32" t="str">
        <f t="shared" si="99"/>
        <v/>
      </c>
      <c r="S601" s="30" t="str">
        <f t="shared" si="100"/>
        <v/>
      </c>
      <c r="T601" s="32" t="str">
        <f>IF($Q601&lt;&gt;"Sim","",IF($N601&gt;Parâmetros!$E$15,"Sim","Não"))</f>
        <v/>
      </c>
      <c r="U601" s="17" t="str">
        <f t="shared" si="101"/>
        <v>Férias / afastamento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'[Apontamento_Mes_Setembro Atualizado.xlsx]Base Diária'!$V$221folga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Férias no cadastro</v>
      </c>
      <c r="W601" s="34">
        <f>IF(OR(OR($D601="6x1",$D601="FF 6x1"),$D601="5x2"),"",IF($AB601&lt;&gt;$AB600,IF(IFERROR(INDEX(Cadastro!$F$5:$F$148,$AB601),"")="",IF($L601&gt;0,1,0),IF(IFERROR(INDEX(Cadastro!$F$5:$F$148,$AB601),"")&lt;=IFERROR(INDEX(Parâmetros!$B$39:$B$48,MATCH($E601,Parâmetros!$A$39:$A$48,0)),99),IFERROR(INDEX(Cadastro!$F$5:$F$148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22</v>
      </c>
      <c r="X601" s="34">
        <f>IF(OR(OR($D601="6x1",$D601="FF 6x1"),$D601="5x2"),"",IF($AB601&lt;&gt;$AB600,IF(IFERROR(INDEX(Cadastro!$F$5:$F$148,$AB601),"")="",0,IF(IFERROR(INDEX(Cadastro!$F$5:$F$148,$AB601),"")&gt;IFERROR(INDEX(Parâmetros!$B$39:$B$48,MATCH($E601,Parâmetros!$A$39:$A$48,0)),99),IFERROR(INDEX(Cadastro!$F$5:$F$148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registro"),IF(AND($AB601&lt;&gt;$AB600,IFERROR(INDEX(Cadastro!$F$5:$F$148,$AB601),"")=""),"Indeterminado (início da série)",IF($X601&gt;0,"Folga","Falta de registro"))))))))</f>
        <v>Férias (cadastro)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IFERROR(MATCH($A601&amp;"|"&amp;TEXT(_xlfn.MAXIFS(Cadastro!$E$5:$E$148,Cadastro!$A$5:$A$148,$A601,Cadastro!$E$5:$E$148,"&lt;="&amp;$F601),"yyyymmdd"),Cadastro!$I$5:$I$148,0),"")</f>
        <v>26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55419</v>
      </c>
      <c r="B602" s="17" t="s">
        <v>174</v>
      </c>
      <c r="C602" s="17" t="str">
        <f>IFERROR(INDEX(Cadastro!$C$5:$C$148,$AB602),"NÃO INFORMADO")</f>
        <v>NÃO INFORMADO</v>
      </c>
      <c r="D602" s="17" t="str">
        <f>IFERROR(INDEX(Cadastro!$D$5:$D$148,$AB602),"")</f>
        <v>Férias</v>
      </c>
      <c r="E602" s="17" t="str">
        <f>IFERROR(INDEX(Cadastro!$G$5:$G$148,$AB602),"")</f>
        <v>Férias</v>
      </c>
      <c r="F602" s="29">
        <v>46288</v>
      </c>
      <c r="G602" s="32" t="str">
        <f t="shared" si="96"/>
        <v>qua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97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98"/>
        <v/>
      </c>
      <c r="R602" s="32" t="str">
        <f t="shared" si="99"/>
        <v/>
      </c>
      <c r="S602" s="30" t="str">
        <f t="shared" si="100"/>
        <v/>
      </c>
      <c r="T602" s="32" t="str">
        <f>IF($Q602&lt;&gt;"Sim","",IF($N602&gt;Parâmetros!$E$15,"Sim","Não"))</f>
        <v/>
      </c>
      <c r="U602" s="17" t="str">
        <f t="shared" si="101"/>
        <v>Férias / afastamento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'[Apontamento_Mes_Setembro Atualizado.xlsx]Base Diária'!$V$221folga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Férias no cadastro</v>
      </c>
      <c r="W602" s="34">
        <f>IF(OR(OR($D602="6x1",$D602="FF 6x1"),$D602="5x2"),"",IF($AB602&lt;&gt;$AB601,IF(IFERROR(INDEX(Cadastro!$F$5:$F$148,$AB602),"")="",IF($L602&gt;0,1,0),IF(IFERROR(INDEX(Cadastro!$F$5:$F$148,$AB602),"")&lt;=IFERROR(INDEX(Parâmetros!$B$39:$B$48,MATCH($E602,Parâmetros!$A$39:$A$48,0)),99),IFERROR(INDEX(Cadastro!$F$5:$F$148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23</v>
      </c>
      <c r="X602" s="34">
        <f>IF(OR(OR($D602="6x1",$D602="FF 6x1"),$D602="5x2"),"",IF($AB602&lt;&gt;$AB601,IF(IFERROR(INDEX(Cadastro!$F$5:$F$148,$AB602),"")="",0,IF(IFERROR(INDEX(Cadastro!$F$5:$F$148,$AB602),"")&gt;IFERROR(INDEX(Parâmetros!$B$39:$B$48,MATCH($E602,Parâmetros!$A$39:$A$48,0)),99),IFERROR(INDEX(Cadastro!$F$5:$F$148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registro"),IF(AND($AB602&lt;&gt;$AB601,IFERROR(INDEX(Cadastro!$F$5:$F$148,$AB602),"")=""),"Indeterminado (início da série)",IF($X602&gt;0,"Folga","Falta de registro"))))))))</f>
        <v>Férias (cadastro)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IFERROR(MATCH($A602&amp;"|"&amp;TEXT(_xlfn.MAXIFS(Cadastro!$E$5:$E$148,Cadastro!$A$5:$A$148,$A602,Cadastro!$E$5:$E$148,"&lt;="&amp;$F602),"yyyymmdd"),Cadastro!$I$5:$I$148,0),"")</f>
        <v>26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55419</v>
      </c>
      <c r="B603" s="17" t="s">
        <v>174</v>
      </c>
      <c r="C603" s="17" t="str">
        <f>IFERROR(INDEX(Cadastro!$C$5:$C$148,$AB603),"NÃO INFORMADO")</f>
        <v>NÃO INFORMADO</v>
      </c>
      <c r="D603" s="17" t="str">
        <f>IFERROR(INDEX(Cadastro!$D$5:$D$148,$AB603),"")</f>
        <v>Férias</v>
      </c>
      <c r="E603" s="17" t="str">
        <f>IFERROR(INDEX(Cadastro!$G$5:$G$148,$AB603),"")</f>
        <v>Férias</v>
      </c>
      <c r="F603" s="29">
        <v>46289</v>
      </c>
      <c r="G603" s="32" t="str">
        <f t="shared" si="96"/>
        <v>qui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97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98"/>
        <v/>
      </c>
      <c r="R603" s="32" t="str">
        <f t="shared" si="99"/>
        <v/>
      </c>
      <c r="S603" s="30" t="str">
        <f t="shared" si="100"/>
        <v/>
      </c>
      <c r="T603" s="32" t="str">
        <f>IF($Q603&lt;&gt;"Sim","",IF($N603&gt;Parâmetros!$E$15,"Sim","Não"))</f>
        <v/>
      </c>
      <c r="U603" s="17" t="str">
        <f t="shared" si="101"/>
        <v>Férias / afastamento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'[Apontamento_Mes_Setembro Atualizado.xlsx]Base Diária'!$V$221folga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Férias no cadastro</v>
      </c>
      <c r="W603" s="34">
        <f>IF(OR(OR($D603="6x1",$D603="FF 6x1"),$D603="5x2"),"",IF($AB603&lt;&gt;$AB602,IF(IFERROR(INDEX(Cadastro!$F$5:$F$148,$AB603),"")="",IF($L603&gt;0,1,0),IF(IFERROR(INDEX(Cadastro!$F$5:$F$148,$AB603),"")&lt;=IFERROR(INDEX(Parâmetros!$B$39:$B$48,MATCH($E603,Parâmetros!$A$39:$A$48,0)),99),IFERROR(INDEX(Cadastro!$F$5:$F$148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24</v>
      </c>
      <c r="X603" s="34">
        <f>IF(OR(OR($D603="6x1",$D603="FF 6x1"),$D603="5x2"),"",IF($AB603&lt;&gt;$AB602,IF(IFERROR(INDEX(Cadastro!$F$5:$F$148,$AB603),"")="",0,IF(IFERROR(INDEX(Cadastro!$F$5:$F$148,$AB603),"")&gt;IFERROR(INDEX(Parâmetros!$B$39:$B$48,MATCH($E603,Parâmetros!$A$39:$A$48,0)),99),IFERROR(INDEX(Cadastro!$F$5:$F$148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registro"),IF(AND($AB603&lt;&gt;$AB602,IFERROR(INDEX(Cadastro!$F$5:$F$148,$AB603),"")=""),"Indeterminado (início da série)",IF($X603&gt;0,"Folga","Falta de registro"))))))))</f>
        <v>Férias (cadastro)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IFERROR(MATCH($A603&amp;"|"&amp;TEXT(_xlfn.MAXIFS(Cadastro!$E$5:$E$148,Cadastro!$A$5:$A$148,$A603,Cadastro!$E$5:$E$148,"&lt;="&amp;$F603),"yyyymmdd"),Cadastro!$I$5:$I$148,0),"")</f>
        <v>26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55419</v>
      </c>
      <c r="B604" s="17" t="s">
        <v>174</v>
      </c>
      <c r="C604" s="17" t="str">
        <f>IFERROR(INDEX(Cadastro!$C$5:$C$148,$AB604),"NÃO INFORMADO")</f>
        <v>NÃO INFORMADO</v>
      </c>
      <c r="D604" s="17" t="str">
        <f>IFERROR(INDEX(Cadastro!$D$5:$D$148,$AB604),"")</f>
        <v>Férias</v>
      </c>
      <c r="E604" s="17" t="str">
        <f>IFERROR(INDEX(Cadastro!$G$5:$G$148,$AB604),"")</f>
        <v>Férias</v>
      </c>
      <c r="F604" s="29">
        <v>46290</v>
      </c>
      <c r="G604" s="32" t="str">
        <f t="shared" si="96"/>
        <v>sex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/>
      </c>
      <c r="L604" s="30">
        <f>SUMIFS(Dados!$E:$E,Dados!$A:$A,$A604,Dados!$S:$S,$F604)</f>
        <v>0</v>
      </c>
      <c r="M604" s="30" t="str">
        <f>IFERROR(INDEX(Parâmetros!$E$6:$E$11,MATCH($K604,Parâmetros!$A$6:$A$11,0)),"")</f>
        <v/>
      </c>
      <c r="N604" s="33" t="str">
        <f t="shared" si="97"/>
        <v/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98"/>
        <v/>
      </c>
      <c r="R604" s="32" t="str">
        <f t="shared" si="99"/>
        <v/>
      </c>
      <c r="S604" s="30" t="str">
        <f t="shared" si="100"/>
        <v/>
      </c>
      <c r="T604" s="32" t="str">
        <f>IF($Q604&lt;&gt;"Sim","",IF($N604&gt;Parâmetros!$E$15,"Sim","Não"))</f>
        <v/>
      </c>
      <c r="U604" s="17" t="str">
        <f t="shared" si="101"/>
        <v>Férias / afastamento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'[Apontamento_Mes_Setembro Atualizado.xlsx]Base Diária'!$V$221folga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Férias no cadastro</v>
      </c>
      <c r="W604" s="34">
        <f>IF(OR(OR($D604="6x1",$D604="FF 6x1"),$D604="5x2"),"",IF($AB604&lt;&gt;$AB603,IF(IFERROR(INDEX(Cadastro!$F$5:$F$148,$AB604),"")="",IF($L604&gt;0,1,0),IF(IFERROR(INDEX(Cadastro!$F$5:$F$148,$AB604),"")&lt;=IFERROR(INDEX(Parâmetros!$B$39:$B$48,MATCH($E604,Parâmetros!$A$39:$A$48,0)),99),IFERROR(INDEX(Cadastro!$F$5:$F$148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25</v>
      </c>
      <c r="X604" s="34">
        <f>IF(OR(OR($D604="6x1",$D604="FF 6x1"),$D604="5x2"),"",IF($AB604&lt;&gt;$AB603,IF(IFERROR(INDEX(Cadastro!$F$5:$F$148,$AB604),"")="",0,IF(IFERROR(INDEX(Cadastro!$F$5:$F$148,$AB604),"")&gt;IFERROR(INDEX(Parâmetros!$B$39:$B$48,MATCH($E604,Parâmetros!$A$39:$A$48,0)),99),IFERROR(INDEX(Cadastro!$F$5:$F$148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registro"),IF(AND($AB604&lt;&gt;$AB603,IFERROR(INDEX(Cadastro!$F$5:$F$148,$AB604),"")=""),"Indeterminado (início da série)",IF($X604&gt;0,"Folga","Falta de registro"))))))))</f>
        <v>Férias (cadastro)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IFERROR(MATCH($A604&amp;"|"&amp;TEXT(_xlfn.MAXIFS(Cadastro!$E$5:$E$148,Cadastro!$A$5:$A$148,$A604,Cadastro!$E$5:$E$148,"&lt;="&amp;$F604),"yyyymmdd"),Cadastro!$I$5:$I$148,0),"")</f>
        <v>26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55419</v>
      </c>
      <c r="B605" s="17" t="s">
        <v>174</v>
      </c>
      <c r="C605" s="17" t="str">
        <f>IFERROR(INDEX(Cadastro!$C$5:$C$148,$AB605),"NÃO INFORMADO")</f>
        <v>NÃO INFORMADO</v>
      </c>
      <c r="D605" s="17" t="str">
        <f>IFERROR(INDEX(Cadastro!$D$5:$D$148,$AB605),"")</f>
        <v>Férias</v>
      </c>
      <c r="E605" s="17" t="str">
        <f>IFERROR(INDEX(Cadastro!$G$5:$G$148,$AB605),"")</f>
        <v>Férias</v>
      </c>
      <c r="F605" s="29">
        <v>46291</v>
      </c>
      <c r="G605" s="32" t="str">
        <f t="shared" si="96"/>
        <v>sáb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/>
      </c>
      <c r="L605" s="30">
        <f>SUMIFS(Dados!$E:$E,Dados!$A:$A,$A605,Dados!$S:$S,$F605)</f>
        <v>0</v>
      </c>
      <c r="M605" s="30" t="str">
        <f>IFERROR(INDEX(Parâmetros!$E$6:$E$11,MATCH($K605,Parâmetros!$A$6:$A$11,0)),"")</f>
        <v/>
      </c>
      <c r="N605" s="33" t="str">
        <f t="shared" si="97"/>
        <v/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98"/>
        <v/>
      </c>
      <c r="R605" s="32" t="str">
        <f t="shared" si="99"/>
        <v/>
      </c>
      <c r="S605" s="30" t="str">
        <f t="shared" si="100"/>
        <v/>
      </c>
      <c r="T605" s="32" t="str">
        <f>IF($Q605&lt;&gt;"Sim","",IF($N605&gt;Parâmetros!$E$15,"Sim","Não"))</f>
        <v/>
      </c>
      <c r="U605" s="17" t="str">
        <f t="shared" si="101"/>
        <v>Férias / afastamento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'[Apontamento_Mes_Setembro Atualizado.xlsx]Base Diária'!$V$221folga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Férias no cadastro</v>
      </c>
      <c r="W605" s="34">
        <f>IF(OR(OR($D605="6x1",$D605="FF 6x1"),$D605="5x2"),"",IF($AB605&lt;&gt;$AB604,IF(IFERROR(INDEX(Cadastro!$F$5:$F$148,$AB605),"")="",IF($L605&gt;0,1,0),IF(IFERROR(INDEX(Cadastro!$F$5:$F$148,$AB605),"")&lt;=IFERROR(INDEX(Parâmetros!$B$39:$B$48,MATCH($E605,Parâmetros!$A$39:$A$48,0)),99),IFERROR(INDEX(Cadastro!$F$5:$F$148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26</v>
      </c>
      <c r="X605" s="34">
        <f>IF(OR(OR($D605="6x1",$D605="FF 6x1"),$D605="5x2"),"",IF($AB605&lt;&gt;$AB604,IF(IFERROR(INDEX(Cadastro!$F$5:$F$148,$AB605),"")="",0,IF(IFERROR(INDEX(Cadastro!$F$5:$F$148,$AB605),"")&gt;IFERROR(INDEX(Parâmetros!$B$39:$B$48,MATCH($E605,Parâmetros!$A$39:$A$48,0)),99),IFERROR(INDEX(Cadastro!$F$5:$F$148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registro"),IF(AND($AB605&lt;&gt;$AB604,IFERROR(INDEX(Cadastro!$F$5:$F$148,$AB605),"")=""),"Indeterminado (início da série)",IF($X605&gt;0,"Folga","Falta de registro"))))))))</f>
        <v>Férias (cadastro)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IFERROR(MATCH($A605&amp;"|"&amp;TEXT(_xlfn.MAXIFS(Cadastro!$E$5:$E$148,Cadastro!$A$5:$A$148,$A605,Cadastro!$E$5:$E$148,"&lt;="&amp;$F605),"yyyymmdd"),Cadastro!$I$5:$I$148,0),"")</f>
        <v>26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55419</v>
      </c>
      <c r="B606" s="17" t="s">
        <v>174</v>
      </c>
      <c r="C606" s="17" t="str">
        <f>IFERROR(INDEX(Cadastro!$C$5:$C$148,$AB606),"NÃO INFORMADO")</f>
        <v>NÃO INFORMADO</v>
      </c>
      <c r="D606" s="17" t="str">
        <f>IFERROR(INDEX(Cadastro!$D$5:$D$148,$AB606),"")</f>
        <v>Férias</v>
      </c>
      <c r="E606" s="17" t="str">
        <f>IFERROR(INDEX(Cadastro!$G$5:$G$148,$AB606),"")</f>
        <v>Férias</v>
      </c>
      <c r="F606" s="29">
        <v>46292</v>
      </c>
      <c r="G606" s="32" t="str">
        <f t="shared" si="96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97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98"/>
        <v/>
      </c>
      <c r="R606" s="32" t="str">
        <f t="shared" si="99"/>
        <v/>
      </c>
      <c r="S606" s="30" t="str">
        <f t="shared" si="100"/>
        <v/>
      </c>
      <c r="T606" s="32" t="str">
        <f>IF($Q606&lt;&gt;"Sim","",IF($N606&gt;Parâmetros!$E$15,"Sim","Não"))</f>
        <v/>
      </c>
      <c r="U606" s="17" t="str">
        <f t="shared" si="101"/>
        <v>Férias / afastamento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'[Apontamento_Mes_Setembro Atualizado.xlsx]Base Diária'!$V$221folga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Férias no cadastro</v>
      </c>
      <c r="W606" s="34">
        <f>IF(OR(OR($D606="6x1",$D606="FF 6x1"),$D606="5x2"),"",IF($AB606&lt;&gt;$AB605,IF(IFERROR(INDEX(Cadastro!$F$5:$F$148,$AB606),"")="",IF($L606&gt;0,1,0),IF(IFERROR(INDEX(Cadastro!$F$5:$F$148,$AB606),"")&lt;=IFERROR(INDEX(Parâmetros!$B$39:$B$48,MATCH($E606,Parâmetros!$A$39:$A$48,0)),99),IFERROR(INDEX(Cadastro!$F$5:$F$148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27</v>
      </c>
      <c r="X606" s="34">
        <f>IF(OR(OR($D606="6x1",$D606="FF 6x1"),$D606="5x2"),"",IF($AB606&lt;&gt;$AB605,IF(IFERROR(INDEX(Cadastro!$F$5:$F$148,$AB606),"")="",0,IF(IFERROR(INDEX(Cadastro!$F$5:$F$148,$AB606),"")&gt;IFERROR(INDEX(Parâmetros!$B$39:$B$48,MATCH($E606,Parâmetros!$A$39:$A$48,0)),99),IFERROR(INDEX(Cadastro!$F$5:$F$148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0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registro"),IF(AND($AB606&lt;&gt;$AB605,IFERROR(INDEX(Cadastro!$F$5:$F$148,$AB606),"")=""),"Indeterminado (início da série)",IF($X606&gt;0,"Folga","Falta de registro"))))))))</f>
        <v>Férias (cadastro)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IFERROR(MATCH($A606&amp;"|"&amp;TEXT(_xlfn.MAXIFS(Cadastro!$E$5:$E$148,Cadastro!$A$5:$A$148,$A606,Cadastro!$E$5:$E$148,"&lt;="&amp;$F606),"yyyymmdd"),Cadastro!$I$5:$I$148,0),"")</f>
        <v>26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55419</v>
      </c>
      <c r="B607" s="17" t="s">
        <v>174</v>
      </c>
      <c r="C607" s="17" t="str">
        <f>IFERROR(INDEX(Cadastro!$C$5:$C$148,$AB607),"NÃO INFORMADO")</f>
        <v>NÃO INFORMADO</v>
      </c>
      <c r="D607" s="17" t="str">
        <f>IFERROR(INDEX(Cadastro!$D$5:$D$148,$AB607),"")</f>
        <v>Férias</v>
      </c>
      <c r="E607" s="17" t="str">
        <f>IFERROR(INDEX(Cadastro!$G$5:$G$148,$AB607),"")</f>
        <v>Férias</v>
      </c>
      <c r="F607" s="29">
        <v>46293</v>
      </c>
      <c r="G607" s="32" t="str">
        <f t="shared" si="96"/>
        <v>seg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/>
      </c>
      <c r="L607" s="30">
        <f>SUMIFS(Dados!$E:$E,Dados!$A:$A,$A607,Dados!$S:$S,$F607)</f>
        <v>0</v>
      </c>
      <c r="M607" s="30" t="str">
        <f>IFERROR(INDEX(Parâmetros!$E$6:$E$11,MATCH($K607,Parâmetros!$A$6:$A$11,0)),"")</f>
        <v/>
      </c>
      <c r="N607" s="33" t="str">
        <f t="shared" si="97"/>
        <v/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98"/>
        <v/>
      </c>
      <c r="R607" s="32" t="str">
        <f t="shared" si="99"/>
        <v/>
      </c>
      <c r="S607" s="30" t="str">
        <f t="shared" si="100"/>
        <v/>
      </c>
      <c r="T607" s="32" t="str">
        <f>IF($Q607&lt;&gt;"Sim","",IF($N607&gt;Parâmetros!$E$15,"Sim","Não"))</f>
        <v/>
      </c>
      <c r="U607" s="17" t="str">
        <f t="shared" si="101"/>
        <v>Férias / afastamento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'[Apontamento_Mes_Setembro Atualizado.xlsx]Base Diária'!$V$221folga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Férias no cadastro</v>
      </c>
      <c r="W607" s="34">
        <f>IF(OR(OR($D607="6x1",$D607="FF 6x1"),$D607="5x2"),"",IF($AB607&lt;&gt;$AB606,IF(IFERROR(INDEX(Cadastro!$F$5:$F$148,$AB607),"")="",IF($L607&gt;0,1,0),IF(IFERROR(INDEX(Cadastro!$F$5:$F$148,$AB607),"")&lt;=IFERROR(INDEX(Parâmetros!$B$39:$B$48,MATCH($E607,Parâmetros!$A$39:$A$48,0)),99),IFERROR(INDEX(Cadastro!$F$5:$F$148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28</v>
      </c>
      <c r="X607" s="34">
        <f>IF(OR(OR($D607="6x1",$D607="FF 6x1"),$D607="5x2"),"",IF($AB607&lt;&gt;$AB606,IF(IFERROR(INDEX(Cadastro!$F$5:$F$148,$AB607),"")="",0,IF(IFERROR(INDEX(Cadastro!$F$5:$F$148,$AB607),"")&gt;IFERROR(INDEX(Parâmetros!$B$39:$B$48,MATCH($E607,Parâmetros!$A$39:$A$48,0)),99),IFERROR(INDEX(Cadastro!$F$5:$F$148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registro"),IF(AND($AB607&lt;&gt;$AB606,IFERROR(INDEX(Cadastro!$F$5:$F$148,$AB607),"")=""),"Indeterminado (início da série)",IF($X607&gt;0,"Folga","Falta de registro"))))))))</f>
        <v>Férias (cadastro)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IFERROR(MATCH($A607&amp;"|"&amp;TEXT(_xlfn.MAXIFS(Cadastro!$E$5:$E$148,Cadastro!$A$5:$A$148,$A607,Cadastro!$E$5:$E$148,"&lt;="&amp;$F607),"yyyymmdd"),Cadastro!$I$5:$I$148,0),"")</f>
        <v>26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55419</v>
      </c>
      <c r="B608" s="17" t="s">
        <v>174</v>
      </c>
      <c r="C608" s="17" t="str">
        <f>IFERROR(INDEX(Cadastro!$C$5:$C$148,$AB608),"NÃO INFORMADO")</f>
        <v>NÃO INFORMADO</v>
      </c>
      <c r="D608" s="17" t="str">
        <f>IFERROR(INDEX(Cadastro!$D$5:$D$148,$AB608),"")</f>
        <v>Férias</v>
      </c>
      <c r="E608" s="17" t="str">
        <f>IFERROR(INDEX(Cadastro!$G$5:$G$148,$AB608),"")</f>
        <v>Férias</v>
      </c>
      <c r="F608" s="29">
        <v>46294</v>
      </c>
      <c r="G608" s="32" t="str">
        <f t="shared" si="96"/>
        <v>ter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/>
      </c>
      <c r="L608" s="30">
        <f>SUMIFS(Dados!$E:$E,Dados!$A:$A,$A608,Dados!$S:$S,$F608)</f>
        <v>0</v>
      </c>
      <c r="M608" s="30" t="str">
        <f>IFERROR(INDEX(Parâmetros!$E$6:$E$11,MATCH($K608,Parâmetros!$A$6:$A$11,0)),"")</f>
        <v/>
      </c>
      <c r="N608" s="33" t="str">
        <f t="shared" si="97"/>
        <v/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98"/>
        <v/>
      </c>
      <c r="R608" s="32" t="str">
        <f t="shared" si="99"/>
        <v/>
      </c>
      <c r="S608" s="30" t="str">
        <f t="shared" si="100"/>
        <v/>
      </c>
      <c r="T608" s="32" t="str">
        <f>IF($Q608&lt;&gt;"Sim","",IF($N608&gt;Parâmetros!$E$15,"Sim","Não"))</f>
        <v/>
      </c>
      <c r="U608" s="17" t="str">
        <f t="shared" si="101"/>
        <v>Férias / afastamento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'[Apontamento_Mes_Setembro Atualizado.xlsx]Base Diária'!$V$221folga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Férias no cadastro</v>
      </c>
      <c r="W608" s="34">
        <f>IF(OR(OR($D608="6x1",$D608="FF 6x1"),$D608="5x2"),"",IF($AB608&lt;&gt;$AB607,IF(IFERROR(INDEX(Cadastro!$F$5:$F$148,$AB608),"")="",IF($L608&gt;0,1,0),IF(IFERROR(INDEX(Cadastro!$F$5:$F$148,$AB608),"")&lt;=IFERROR(INDEX(Parâmetros!$B$39:$B$48,MATCH($E608,Parâmetros!$A$39:$A$48,0)),99),IFERROR(INDEX(Cadastro!$F$5:$F$148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29</v>
      </c>
      <c r="X608" s="34">
        <f>IF(OR(OR($D608="6x1",$D608="FF 6x1"),$D608="5x2"),"",IF($AB608&lt;&gt;$AB607,IF(IFERROR(INDEX(Cadastro!$F$5:$F$148,$AB608),"")="",0,IF(IFERROR(INDEX(Cadastro!$F$5:$F$148,$AB608),"")&gt;IFERROR(INDEX(Parâmetros!$B$39:$B$48,MATCH($E608,Parâmetros!$A$39:$A$48,0)),99),IFERROR(INDEX(Cadastro!$F$5:$F$148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registro"),IF(AND($AB608&lt;&gt;$AB607,IFERROR(INDEX(Cadastro!$F$5:$F$148,$AB608),"")=""),"Indeterminado (início da série)",IF($X608&gt;0,"Folga","Falta de registro"))))))))</f>
        <v>Férias (cadastro)</v>
      </c>
      <c r="Z608" s="34">
        <f>IF(OR($L608&gt;0,$F608&gt;Parâmetros!$E$14),0,IF($A608&lt;&gt;$A607,1,N($Z607)+1))</f>
        <v>0</v>
      </c>
      <c r="AA608" s="34">
        <f>IF(OR($L608&gt;0,$F608&gt;Parâmetros!$E$14),0,IF(OR($A608&lt;&gt;$A614,$F609&gt;Parâmetros!$E$14),1,N($AA614)+1))</f>
        <v>0</v>
      </c>
      <c r="AB608" s="31">
        <f>IFERROR(MATCH($A608&amp;"|"&amp;TEXT(_xlfn.MAXIFS(Cadastro!$E$5:$E$148,Cadastro!$A$5:$A$148,$A608,Cadastro!$E$5:$E$148,"&lt;="&amp;$F608),"yyyymmdd"),Cadastro!$I$5:$I$148,0),"")</f>
        <v>26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55419</v>
      </c>
      <c r="B609" s="17" t="s">
        <v>174</v>
      </c>
      <c r="C609" s="17" t="str">
        <f>IFERROR(INDEX(Cadastro!$C$5:$C$148,$AB609),"NÃO INFORMADO")</f>
        <v>NÃO INFORMADO</v>
      </c>
      <c r="D609" s="17" t="str">
        <f>IFERROR(INDEX(Cadastro!$D$5:$D$148,$AB609),"")</f>
        <v>Férias</v>
      </c>
      <c r="E609" s="17" t="str">
        <f>IFERROR(INDEX(Cadastro!$G$5:$G$148,$AB609),"")</f>
        <v>Férias</v>
      </c>
      <c r="F609" s="29">
        <v>46295</v>
      </c>
      <c r="G609" s="32" t="str">
        <f t="shared" si="96"/>
        <v>qua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97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98"/>
        <v/>
      </c>
      <c r="R609" s="32" t="str">
        <f t="shared" si="99"/>
        <v/>
      </c>
      <c r="S609" s="30" t="str">
        <f t="shared" si="100"/>
        <v/>
      </c>
      <c r="T609" s="32" t="str">
        <f>IF($Q609&lt;&gt;"Sim","",IF($N609&gt;Parâmetros!$E$15,"Sim","Não"))</f>
        <v/>
      </c>
      <c r="U609" s="17" t="str">
        <f t="shared" si="101"/>
        <v>Férias / afastamento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'[Apontamento_Mes_Setembro Atualizado.xlsx]Base Diária'!$V$221folga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Férias no cadastro</v>
      </c>
      <c r="W609" s="34">
        <f>IF(OR(OR($D609="6x1",$D609="FF 6x1"),$D609="5x2"),"",IF($AB609&lt;&gt;$AB608,IF(IFERROR(INDEX(Cadastro!$F$5:$F$148,$AB609),"")="",IF($L609&gt;0,1,0),IF(IFERROR(INDEX(Cadastro!$F$5:$F$148,$AB609),"")&lt;=IFERROR(INDEX(Parâmetros!$B$39:$B$48,MATCH($E609,Parâmetros!$A$39:$A$48,0)),99),IFERROR(INDEX(Cadastro!$F$5:$F$148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30</v>
      </c>
      <c r="X609" s="34">
        <f>IF(OR(OR($D609="6x1",$D609="FF 6x1"),$D609="5x2"),"",IF($AB609&lt;&gt;$AB608,IF(IFERROR(INDEX(Cadastro!$F$5:$F$148,$AB609),"")="",0,IF(IFERROR(INDEX(Cadastro!$F$5:$F$148,$AB609),"")&gt;IFERROR(INDEX(Parâmetros!$B$39:$B$48,MATCH($E609,Parâmetros!$A$39:$A$48,0)),99),IFERROR(INDEX(Cadastro!$F$5:$F$148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registro"),IF(AND($AB609&lt;&gt;$AB608,IFERROR(INDEX(Cadastro!$F$5:$F$148,$AB609),"")=""),"Indeterminado (início da série)",IF($X609&gt;0,"Folga","Falta de registro"))))))))</f>
        <v>Férias (cadastro)</v>
      </c>
      <c r="Z609" s="34">
        <f>IF(OR($L609&gt;0,$F609&gt;Parâmetros!$E$14),0,IF($A609&lt;&gt;$A608,1,N($Z608)+1))</f>
        <v>0</v>
      </c>
      <c r="AA609" s="34">
        <f>IF(OR($L609&gt;0,$F609&gt;Parâmetros!$E$14),0,IF(OR($A609&lt;&gt;$A615,$F610&gt;Parâmetros!$E$14),1,N($AA615)+1))</f>
        <v>0</v>
      </c>
      <c r="AB609" s="31">
        <f>IFERROR(MATCH($A609&amp;"|"&amp;TEXT(_xlfn.MAXIFS(Cadastro!$E$5:$E$148,Cadastro!$A$5:$A$148,$A609,Cadastro!$E$5:$E$148,"&lt;="&amp;$F609),"yyyymmdd"),Cadastro!$I$5:$I$148,0),"")</f>
        <v>26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55419</v>
      </c>
      <c r="B610" s="17" t="s">
        <v>174</v>
      </c>
      <c r="C610" s="17" t="str">
        <f>IFERROR(INDEX(Cadastro!$C$5:$C$148,$AB610),"NÃO INFORMADO")</f>
        <v>NÃO INFORMADO</v>
      </c>
      <c r="D610" s="17" t="str">
        <f>IFERROR(INDEX(Cadastro!$D$5:$D$148,$AB610),"")</f>
        <v>Férias</v>
      </c>
      <c r="E610" s="17" t="str">
        <f>IFERROR(INDEX(Cadastro!$G$5:$G$148,$AB610),"")</f>
        <v>Férias</v>
      </c>
      <c r="F610" s="29">
        <v>46296</v>
      </c>
      <c r="G610" s="32" t="str">
        <f t="shared" si="96"/>
        <v>qui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97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98"/>
        <v/>
      </c>
      <c r="R610" s="32" t="str">
        <f t="shared" si="99"/>
        <v/>
      </c>
      <c r="S610" s="30" t="str">
        <f t="shared" si="100"/>
        <v/>
      </c>
      <c r="T610" s="32" t="str">
        <f>IF($Q610&lt;&gt;"Sim","",IF($N610&gt;Parâmetros!$E$15,"Sim","Não"))</f>
        <v/>
      </c>
      <c r="U610" s="17" t="str">
        <f t="shared" si="101"/>
        <v>Férias / afastamento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'[Apontamento_Mes_Setembro Atualizado.xlsx]Base Diária'!$V$221folga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Férias no cadastro</v>
      </c>
      <c r="W610" s="34">
        <f>IF(OR(OR($D610="6x1",$D610="FF 6x1"),$D610="5x2"),"",IF($AB610&lt;&gt;$AB609,IF(IFERROR(INDEX(Cadastro!$F$5:$F$148,$AB610),"")="",IF($L610&gt;0,1,0),IF(IFERROR(INDEX(Cadastro!$F$5:$F$148,$AB610),"")&lt;=IFERROR(INDEX(Parâmetros!$B$39:$B$48,MATCH($E610,Parâmetros!$A$39:$A$48,0)),99),IFERROR(INDEX(Cadastro!$F$5:$F$148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31</v>
      </c>
      <c r="X610" s="34">
        <f>IF(OR(OR($D610="6x1",$D610="FF 6x1"),$D610="5x2"),"",IF($AB610&lt;&gt;$AB609,IF(IFERROR(INDEX(Cadastro!$F$5:$F$148,$AB610),"")="",0,IF(IFERROR(INDEX(Cadastro!$F$5:$F$148,$AB610),"")&gt;IFERROR(INDEX(Parâmetros!$B$39:$B$48,MATCH($E610,Parâmetros!$A$39:$A$48,0)),99),IFERROR(INDEX(Cadastro!$F$5:$F$148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registro"),IF(AND($AB610&lt;&gt;$AB609,IFERROR(INDEX(Cadastro!$F$5:$F$148,$AB610),"")=""),"Indeterminado (início da série)",IF($X610&gt;0,"Folga","Falta de registro"))))))))</f>
        <v>Férias (cadastro)</v>
      </c>
      <c r="Z610" s="34">
        <f>IF(OR($L610&gt;0,$F610&gt;Parâmetros!$E$14),0,IF($A610&lt;&gt;$A609,1,N($Z609)+1))</f>
        <v>0</v>
      </c>
      <c r="AA610" s="34">
        <f>IF(OR($L610&gt;0,$F610&gt;Parâmetros!$E$14),0,IF(OR($A610&lt;&gt;$A616,$F611&gt;Parâmetros!$E$14),1,N($AA616)+1))</f>
        <v>0</v>
      </c>
      <c r="AB610" s="31">
        <f>IFERROR(MATCH($A610&amp;"|"&amp;TEXT(_xlfn.MAXIFS(Cadastro!$E$5:$E$148,Cadastro!$A$5:$A$148,$A610,Cadastro!$E$5:$E$148,"&lt;="&amp;$F610),"yyyymmdd"),Cadastro!$I$5:$I$148,0),"")</f>
        <v>26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55419</v>
      </c>
      <c r="B611" s="17" t="s">
        <v>174</v>
      </c>
      <c r="C611" s="17" t="str">
        <f>IFERROR(INDEX(Cadastro!$C$5:$C$148,$AB611),"NÃO INFORMADO")</f>
        <v>NÃO INFORMADO</v>
      </c>
      <c r="D611" s="17" t="str">
        <f>IFERROR(INDEX(Cadastro!$D$5:$D$148,$AB611),"")</f>
        <v>Férias</v>
      </c>
      <c r="E611" s="17" t="str">
        <f>IFERROR(INDEX(Cadastro!$G$5:$G$148,$AB611),"")</f>
        <v>Férias</v>
      </c>
      <c r="F611" s="29">
        <v>46297</v>
      </c>
      <c r="G611" s="32" t="str">
        <f t="shared" si="96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/>
      </c>
      <c r="L611" s="30">
        <f>SUMIFS(Dados!$E:$E,Dados!$A:$A,$A611,Dados!$S:$S,$F611)</f>
        <v>0</v>
      </c>
      <c r="M611" s="30" t="str">
        <f>IFERROR(INDEX(Parâmetros!$E$6:$E$11,MATCH($K611,Parâmetros!$A$6:$A$11,0)),"")</f>
        <v/>
      </c>
      <c r="N611" s="33" t="str">
        <f t="shared" si="97"/>
        <v/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98"/>
        <v/>
      </c>
      <c r="R611" s="32" t="str">
        <f t="shared" si="99"/>
        <v/>
      </c>
      <c r="S611" s="30" t="str">
        <f t="shared" si="100"/>
        <v/>
      </c>
      <c r="T611" s="32" t="str">
        <f>IF($Q611&lt;&gt;"Sim","",IF($N611&gt;Parâmetros!$E$15,"Sim","Não"))</f>
        <v/>
      </c>
      <c r="U611" s="17" t="str">
        <f t="shared" si="101"/>
        <v>Férias / afastamento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'[Apontamento_Mes_Setembro Atualizado.xlsx]Base Diária'!$V$221folga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Férias no cadastro</v>
      </c>
      <c r="W611" s="34">
        <f>IF(OR(OR($D611="6x1",$D611="FF 6x1"),$D611="5x2"),"",IF($AB611&lt;&gt;$AB610,IF(IFERROR(INDEX(Cadastro!$F$5:$F$148,$AB611),"")="",IF($L611&gt;0,1,0),IF(IFERROR(INDEX(Cadastro!$F$5:$F$148,$AB611),"")&lt;=IFERROR(INDEX(Parâmetros!$B$39:$B$48,MATCH($E611,Parâmetros!$A$39:$A$48,0)),99),IFERROR(INDEX(Cadastro!$F$5:$F$148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32</v>
      </c>
      <c r="X611" s="34">
        <f>IF(OR(OR($D611="6x1",$D611="FF 6x1"),$D611="5x2"),"",IF($AB611&lt;&gt;$AB610,IF(IFERROR(INDEX(Cadastro!$F$5:$F$148,$AB611),"")="",0,IF(IFERROR(INDEX(Cadastro!$F$5:$F$148,$AB611),"")&gt;IFERROR(INDEX(Parâmetros!$B$39:$B$48,MATCH($E611,Parâmetros!$A$39:$A$48,0)),99),IFERROR(INDEX(Cadastro!$F$5:$F$148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registro"),IF(AND($AB611&lt;&gt;$AB610,IFERROR(INDEX(Cadastro!$F$5:$F$148,$AB611),"")=""),"Indeterminado (início da série)",IF($X611&gt;0,"Folga","Falta de registro"))))))))</f>
        <v>Férias (cadastro)</v>
      </c>
      <c r="Z611" s="34">
        <f>IF(OR($L611&gt;0,$F611&gt;Parâmetros!$E$14),0,IF($A611&lt;&gt;$A610,1,N($Z610)+1))</f>
        <v>0</v>
      </c>
      <c r="AA611" s="34">
        <f>IF(OR($L611&gt;0,$F611&gt;Parâmetros!$E$14),0,IF(OR($A611&lt;&gt;$A617,$F612&gt;Parâmetros!$E$14),1,N($AA617)+1))</f>
        <v>0</v>
      </c>
      <c r="AB611" s="31">
        <f>IFERROR(MATCH($A611&amp;"|"&amp;TEXT(_xlfn.MAXIFS(Cadastro!$E$5:$E$148,Cadastro!$A$5:$A$148,$A611,Cadastro!$E$5:$E$148,"&lt;="&amp;$F611),"yyyymmdd"),Cadastro!$I$5:$I$148,0),"")</f>
        <v>26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55419</v>
      </c>
      <c r="B612" s="17" t="s">
        <v>174</v>
      </c>
      <c r="C612" s="17" t="str">
        <f>IFERROR(INDEX(Cadastro!$C$5:$C$148,$AB612),"NÃO INFORMADO")</f>
        <v>NÃO INFORMADO</v>
      </c>
      <c r="D612" s="17" t="str">
        <f>IFERROR(INDEX(Cadastro!$D$5:$D$148,$AB612),"")</f>
        <v>Férias</v>
      </c>
      <c r="E612" s="17" t="str">
        <f>IFERROR(INDEX(Cadastro!$G$5:$G$148,$AB612),"")</f>
        <v>Férias</v>
      </c>
      <c r="F612" s="29">
        <v>46298</v>
      </c>
      <c r="G612" s="32" t="str">
        <f t="shared" si="96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97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98"/>
        <v/>
      </c>
      <c r="R612" s="32" t="str">
        <f t="shared" si="99"/>
        <v/>
      </c>
      <c r="S612" s="30" t="str">
        <f t="shared" si="100"/>
        <v/>
      </c>
      <c r="T612" s="32" t="str">
        <f>IF($Q612&lt;&gt;"Sim","",IF($N612&gt;Parâmetros!$E$15,"Sim","Não"))</f>
        <v/>
      </c>
      <c r="U612" s="17" t="str">
        <f t="shared" si="101"/>
        <v>Férias / afastamento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'[Apontamento_Mes_Setembro Atualizado.xlsx]Base Diária'!$V$221folga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Férias no cadastro</v>
      </c>
      <c r="W612" s="34">
        <f>IF(OR(OR($D612="6x1",$D612="FF 6x1"),$D612="5x2"),"",IF($AB612&lt;&gt;$AB611,IF(IFERROR(INDEX(Cadastro!$F$5:$F$148,$AB612),"")="",IF($L612&gt;0,1,0),IF(IFERROR(INDEX(Cadastro!$F$5:$F$148,$AB612),"")&lt;=IFERROR(INDEX(Parâmetros!$B$39:$B$48,MATCH($E612,Parâmetros!$A$39:$A$48,0)),99),IFERROR(INDEX(Cadastro!$F$5:$F$148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33</v>
      </c>
      <c r="X612" s="34">
        <f>IF(OR(OR($D612="6x1",$D612="FF 6x1"),$D612="5x2"),"",IF($AB612&lt;&gt;$AB611,IF(IFERROR(INDEX(Cadastro!$F$5:$F$148,$AB612),"")="",0,IF(IFERROR(INDEX(Cadastro!$F$5:$F$148,$AB612),"")&gt;IFERROR(INDEX(Parâmetros!$B$39:$B$48,MATCH($E612,Parâmetros!$A$39:$A$48,0)),99),IFERROR(INDEX(Cadastro!$F$5:$F$148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0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registro"),IF(AND($AB612&lt;&gt;$AB611,IFERROR(INDEX(Cadastro!$F$5:$F$148,$AB612),"")=""),"Indeterminado (início da série)",IF($X612&gt;0,"Folga","Falta de registro"))))))))</f>
        <v>Férias (cadastro)</v>
      </c>
      <c r="Z612" s="34">
        <f>IF(OR($L612&gt;0,$F612&gt;Parâmetros!$E$14),0,IF($A612&lt;&gt;$A611,1,N($Z611)+1))</f>
        <v>0</v>
      </c>
      <c r="AA612" s="34">
        <f>IF(OR($L612&gt;0,$F612&gt;Parâmetros!$E$14),0,IF(OR($A612&lt;&gt;$A618,$F613&gt;Parâmetros!$E$14),1,N($AA618)+1))</f>
        <v>0</v>
      </c>
      <c r="AB612" s="31">
        <f>IFERROR(MATCH($A612&amp;"|"&amp;TEXT(_xlfn.MAXIFS(Cadastro!$E$5:$E$148,Cadastro!$A$5:$A$148,$A612,Cadastro!$E$5:$E$148,"&lt;="&amp;$F612),"yyyymmdd"),Cadastro!$I$5:$I$148,0),"")</f>
        <v>26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55419</v>
      </c>
      <c r="B613" s="17" t="s">
        <v>174</v>
      </c>
      <c r="C613" s="17" t="str">
        <f>IFERROR(INDEX(Cadastro!$C$5:$C$148,$AB613),"NÃO INFORMADO")</f>
        <v>NÃO INFORMADO</v>
      </c>
      <c r="D613" s="17" t="str">
        <f>IFERROR(INDEX(Cadastro!$D$5:$D$148,$AB613),"")</f>
        <v>Férias</v>
      </c>
      <c r="E613" s="17" t="str">
        <f>IFERROR(INDEX(Cadastro!$G$5:$G$148,$AB613),"")</f>
        <v>Férias</v>
      </c>
      <c r="F613" s="29">
        <v>46299</v>
      </c>
      <c r="G613" s="32" t="str">
        <f t="shared" si="96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/>
      </c>
      <c r="L613" s="30">
        <f>SUMIFS(Dados!$E:$E,Dados!$A:$A,$A613,Dados!$S:$S,$F613)</f>
        <v>0</v>
      </c>
      <c r="M613" s="30" t="str">
        <f>IFERROR(INDEX(Parâmetros!$E$6:$E$11,MATCH($K613,Parâmetros!$A$6:$A$11,0)),"")</f>
        <v/>
      </c>
      <c r="N613" s="33" t="str">
        <f t="shared" si="97"/>
        <v/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98"/>
        <v/>
      </c>
      <c r="R613" s="32" t="str">
        <f t="shared" si="99"/>
        <v/>
      </c>
      <c r="S613" s="30" t="str">
        <f t="shared" si="100"/>
        <v/>
      </c>
      <c r="T613" s="32" t="str">
        <f>IF($Q613&lt;&gt;"Sim","",IF($N613&gt;Parâmetros!$E$15,"Sim","Não"))</f>
        <v/>
      </c>
      <c r="U613" s="17" t="str">
        <f t="shared" si="101"/>
        <v>Férias / afastamento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'[Apontamento_Mes_Setembro Atualizado.xlsx]Base Diária'!$V$221folga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Férias no cadastro</v>
      </c>
      <c r="W613" s="34">
        <f>IF(OR(OR($D613="6x1",$D613="FF 6x1"),$D613="5x2"),"",IF($AB613&lt;&gt;$AB612,IF(IFERROR(INDEX(Cadastro!$F$5:$F$148,$AB613),"")="",IF($L613&gt;0,1,0),IF(IFERROR(INDEX(Cadastro!$F$5:$F$148,$AB613),"")&lt;=IFERROR(INDEX(Parâmetros!$B$39:$B$48,MATCH($E613,Parâmetros!$A$39:$A$48,0)),99),IFERROR(INDEX(Cadastro!$F$5:$F$148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34</v>
      </c>
      <c r="X613" s="34">
        <f>IF(OR(OR($D613="6x1",$D613="FF 6x1"),$D613="5x2"),"",IF($AB613&lt;&gt;$AB612,IF(IFERROR(INDEX(Cadastro!$F$5:$F$148,$AB613),"")="",0,IF(IFERROR(INDEX(Cadastro!$F$5:$F$148,$AB613),"")&gt;IFERROR(INDEX(Parâmetros!$B$39:$B$48,MATCH($E613,Parâmetros!$A$39:$A$48,0)),99),IFERROR(INDEX(Cadastro!$F$5:$F$148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registro"),IF(AND($AB613&lt;&gt;$AB612,IFERROR(INDEX(Cadastro!$F$5:$F$148,$AB613),"")=""),"Indeterminado (início da série)",IF($X613&gt;0,"Folga","Falta de registro"))))))))</f>
        <v>Férias (cadastro)</v>
      </c>
      <c r="Z613" s="34">
        <f>IF(OR($L613&gt;0,$F613&gt;Parâmetros!$E$14),0,IF($A613&lt;&gt;$A612,1,N($Z612)+1))</f>
        <v>0</v>
      </c>
      <c r="AA613" s="34">
        <f>IF(OR($L613&gt;0,$F613&gt;Parâmetros!$E$14),0,IF(OR($A613&lt;&gt;$A619,$F614&gt;Parâmetros!$E$14),1,N($AA619)+1))</f>
        <v>0</v>
      </c>
      <c r="AB613" s="31">
        <f>IFERROR(MATCH($A613&amp;"|"&amp;TEXT(_xlfn.MAXIFS(Cadastro!$E$5:$E$148,Cadastro!$A$5:$A$148,$A613,Cadastro!$E$5:$E$148,"&lt;="&amp;$F613),"yyyymmdd"),Cadastro!$I$5:$I$148,0),"")</f>
        <v>26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55419</v>
      </c>
      <c r="B614" s="17" t="s">
        <v>174</v>
      </c>
      <c r="C614" s="17" t="str">
        <f>IFERROR(INDEX(Cadastro!$C$5:$C$148,$AB614),"NÃO INFORMADO")</f>
        <v>NÃO INFORMADO</v>
      </c>
      <c r="D614" s="17" t="str">
        <f>IFERROR(INDEX(Cadastro!$D$5:$D$148,$AB614),"")</f>
        <v>Férias</v>
      </c>
      <c r="E614" s="17" t="str">
        <f>IFERROR(INDEX(Cadastro!$G$5:$G$148,$AB614),"")</f>
        <v>Férias</v>
      </c>
      <c r="F614" s="29">
        <v>46300</v>
      </c>
      <c r="G614" s="32" t="str">
        <f t="shared" si="96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/>
      </c>
      <c r="L614" s="30">
        <f>SUMIFS(Dados!$E:$E,Dados!$A:$A,$A614,Dados!$S:$S,$F614)</f>
        <v>0</v>
      </c>
      <c r="M614" s="30" t="str">
        <f>IFERROR(INDEX(Parâmetros!$E$6:$E$11,MATCH($K614,Parâmetros!$A$6:$A$11,0)),"")</f>
        <v/>
      </c>
      <c r="N614" s="33" t="str">
        <f t="shared" si="97"/>
        <v/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98"/>
        <v/>
      </c>
      <c r="R614" s="32" t="str">
        <f t="shared" si="99"/>
        <v/>
      </c>
      <c r="S614" s="30" t="str">
        <f t="shared" si="100"/>
        <v/>
      </c>
      <c r="T614" s="32" t="str">
        <f>IF($Q614&lt;&gt;"Sim","",IF($N614&gt;Parâmetros!$E$15,"Sim","Não"))</f>
        <v/>
      </c>
      <c r="U614" s="17" t="str">
        <f t="shared" si="101"/>
        <v>Férias / afastamento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'[Apontamento_Mes_Setembro Atualizado.xlsx]Base Diária'!$V$221folga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Férias no cadastro</v>
      </c>
      <c r="W614" s="34">
        <f>IF(OR(OR($D614="6x1",$D614="FF 6x1"),$D614="5x2"),"",IF($AB614&lt;&gt;$AB613,IF(IFERROR(INDEX(Cadastro!$F$5:$F$148,$AB614),"")="",IF($L614&gt;0,1,0),IF(IFERROR(INDEX(Cadastro!$F$5:$F$148,$AB614),"")&lt;=IFERROR(INDEX(Parâmetros!$B$39:$B$48,MATCH($E614,Parâmetros!$A$39:$A$48,0)),99),IFERROR(INDEX(Cadastro!$F$5:$F$148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35</v>
      </c>
      <c r="X614" s="34">
        <f>IF(OR(OR($D614="6x1",$D614="FF 6x1"),$D614="5x2"),"",IF($AB614&lt;&gt;$AB613,IF(IFERROR(INDEX(Cadastro!$F$5:$F$148,$AB614),"")="",0,IF(IFERROR(INDEX(Cadastro!$F$5:$F$148,$AB614),"")&gt;IFERROR(INDEX(Parâmetros!$B$39:$B$48,MATCH($E614,Parâmetros!$A$39:$A$48,0)),99),IFERROR(INDEX(Cadastro!$F$5:$F$148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registro"),IF(AND($AB614&lt;&gt;$AB613,IFERROR(INDEX(Cadastro!$F$5:$F$148,$AB614),"")=""),"Indeterminado (início da série)",IF($X614&gt;0,"Folga","Falta de registro"))))))))</f>
        <v>Férias (cadastro)</v>
      </c>
      <c r="Z614" s="34">
        <f>IF(OR($L614&gt;0,$F614&gt;Parâmetros!$E$14),0,IF($A614&lt;&gt;$A613,1,N($Z613)+1))</f>
        <v>0</v>
      </c>
      <c r="AA614" s="34">
        <f>IF(OR($L614&gt;0,$F614&gt;Parâmetros!$E$14),0,IF(OR($A614&lt;&gt;$A620,$F615&gt;Parâmetros!$E$14),1,N($AA620)+1))</f>
        <v>0</v>
      </c>
      <c r="AB614" s="31">
        <f>IFERROR(MATCH($A614&amp;"|"&amp;TEXT(_xlfn.MAXIFS(Cadastro!$E$5:$E$148,Cadastro!$A$5:$A$148,$A614,Cadastro!$E$5:$E$148,"&lt;="&amp;$F614),"yyyymmdd"),Cadastro!$I$5:$I$148,0),"")</f>
        <v>26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9821</v>
      </c>
      <c r="B615" s="17" t="s">
        <v>175</v>
      </c>
      <c r="C615" s="17" t="str">
        <f>IFERROR(INDEX(Cadastro!$C$5:$C$148,$AB615),"NÃO INFORMADO")</f>
        <v>CAL</v>
      </c>
      <c r="D615" s="17" t="str">
        <f>IFERROR(INDEX(Cadastro!$D$5:$D$148,$AB615),"")</f>
        <v>Férias</v>
      </c>
      <c r="E615" s="17" t="str">
        <f>IFERROR(INDEX(Cadastro!$G$5:$G$148,$AB615),"")</f>
        <v>Férias</v>
      </c>
      <c r="F615" s="29">
        <v>46265</v>
      </c>
      <c r="G615" s="32" t="str">
        <f t="shared" ref="G615:G650" si="102">CHOOSE(WEEKDAY($F615,1),"dom","seg","ter","qua","qui","sex","sáb")</f>
        <v>seg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/>
      </c>
      <c r="L615" s="30">
        <f>SUMIFS(Dados!$E:$E,Dados!$A:$A,$A615,Dados!$S:$S,$F615)</f>
        <v>0</v>
      </c>
      <c r="M615" s="30" t="str">
        <f>IFERROR(INDEX(Parâmetros!$E$6:$E$11,MATCH($K615,Parâmetros!$A$6:$A$11,0)),"")</f>
        <v/>
      </c>
      <c r="N615" s="33" t="str">
        <f t="shared" ref="N615:N650" si="103">IFERROR($L615/$M615,"")</f>
        <v/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ref="Q615:Q650" si="104">IF($P615="Não","",IF($L615&gt;0,"Sim","Não"))</f>
        <v/>
      </c>
      <c r="R615" s="32" t="str">
        <f t="shared" ref="R615:R650" si="105">IF($Q615&lt;&gt;"Sim","",IF($N615&gt;=$O615,"Sim","Não"))</f>
        <v/>
      </c>
      <c r="S615" s="30" t="str">
        <f t="shared" ref="S615:S650" si="106">IF($Q615&lt;&gt;"Sim","",MAX(0,$M615*$O615-$L615))</f>
        <v/>
      </c>
      <c r="T615" s="32" t="str">
        <f>IF($Q615&lt;&gt;"Sim","",IF($N615&gt;Parâmetros!$E$15,"Sim","Não"))</f>
        <v/>
      </c>
      <c r="U615" s="17" t="str">
        <f t="shared" ref="U615:U650" si="107">IF($AC615&lt;&gt;"",$AC615,IF($P615="Não",IF($Y615="Folga","Folga",IF(LEFT($Y615,6)="Férias","Férias / afastamento",IF($Y615="Indeterminado (início da série)","Início da série","Fora da apuração"))),IF($Q615="Não","Falta de registro",IF($R615="Sim","Na meta","Abaixo da meta"))))</f>
        <v>Férias / afastamento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'[Apontamento_Mes_Setembro Atualizado.xlsx]Base Diária'!$V$221folga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Férias no cadastro</v>
      </c>
      <c r="W615" s="34">
        <f>IF(OR(OR($D615="6x1",$D615="FF 6x1"),$D615="5x2"),"",IF($AB615&lt;&gt;$AB614,IF(IFERROR(INDEX(Cadastro!$F$5:$F$148,$AB615),"")="",IF($L615&gt;0,1,0),IF(IFERROR(INDEX(Cadastro!$F$5:$F$148,$AB615),"")&lt;=IFERROR(INDEX(Parâmetros!$B$39:$B$48,MATCH($E615,Parâmetros!$A$39:$A$48,0)),99),IFERROR(INDEX(Cadastro!$F$5:$F$148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0</v>
      </c>
      <c r="X615" s="34">
        <f>IF(OR(OR($D615="6x1",$D615="FF 6x1"),$D615="5x2"),"",IF($AB615&lt;&gt;$AB614,IF(IFERROR(INDEX(Cadastro!$F$5:$F$148,$AB615),"")="",0,IF(IFERROR(INDEX(Cadastro!$F$5:$F$148,$AB615),"")&gt;IFERROR(INDEX(Parâmetros!$B$39:$B$48,MATCH($E615,Parâmetros!$A$39:$A$48,0)),99),IFERROR(INDEX(Cadastro!$F$5:$F$148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registro"),IF(AND($AB615&lt;&gt;$AB614,IFERROR(INDEX(Cadastro!$F$5:$F$148,$AB615),"")=""),"Indeterminado (início da série)",IF($X615&gt;0,"Folga","Falta de registro"))))))))</f>
        <v>Férias (cadastro)</v>
      </c>
      <c r="Z615" s="34">
        <f>IF(OR($L615&gt;0,$F615&gt;Parâmetros!$E$14),0,IF($A615&lt;&gt;$A614,1,N($Z614)+1))</f>
        <v>1</v>
      </c>
      <c r="AA615" s="34">
        <f>IF(OR($L615&gt;0,$F615&gt;Parâmetros!$E$14),0,IF(OR($A615&lt;&gt;$A616,$F616&gt;Parâmetros!$E$14),1,N($AA616)+1))</f>
        <v>12</v>
      </c>
      <c r="AB615" s="31">
        <f>IFERROR(MATCH($A615&amp;"|"&amp;TEXT(_xlfn.MAXIFS(Cadastro!$E$5:$E$148,Cadastro!$A$5:$A$148,$A615,Cadastro!$E$5:$E$148,"&lt;="&amp;$F615),"yyyymmdd"),Cadastro!$I$5:$I$148,0),"")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9821</v>
      </c>
      <c r="B616" s="17" t="s">
        <v>175</v>
      </c>
      <c r="C616" s="17" t="str">
        <f>IFERROR(INDEX(Cadastro!$C$5:$C$148,$AB616),"NÃO INFORMADO")</f>
        <v>CAL</v>
      </c>
      <c r="D616" s="17" t="str">
        <f>IFERROR(INDEX(Cadastro!$D$5:$D$148,$AB616),"")</f>
        <v>Férias</v>
      </c>
      <c r="E616" s="17" t="str">
        <f>IFERROR(INDEX(Cadastro!$G$5:$G$148,$AB616),"")</f>
        <v>Férias</v>
      </c>
      <c r="F616" s="29">
        <v>46266</v>
      </c>
      <c r="G616" s="32" t="str">
        <f t="shared" si="102"/>
        <v>ter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103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04"/>
        <v/>
      </c>
      <c r="R616" s="32" t="str">
        <f t="shared" si="105"/>
        <v/>
      </c>
      <c r="S616" s="30" t="str">
        <f t="shared" si="106"/>
        <v/>
      </c>
      <c r="T616" s="32" t="str">
        <f>IF($Q616&lt;&gt;"Sim","",IF($N616&gt;Parâmetros!$E$15,"Sim","Não"))</f>
        <v/>
      </c>
      <c r="U616" s="17" t="str">
        <f t="shared" si="107"/>
        <v>Férias / afastamento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'[Apontamento_Mes_Setembro Atualizado.xlsx]Base Diária'!$V$221folga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Férias no cadastro</v>
      </c>
      <c r="W616" s="34">
        <f>IF(OR(OR($D616="6x1",$D616="FF 6x1"),$D616="5x2"),"",IF($AB616&lt;&gt;$AB615,IF(IFERROR(INDEX(Cadastro!$F$5:$F$148,$AB616),"")="",IF($L616&gt;0,1,0),IF(IFERROR(INDEX(Cadastro!$F$5:$F$148,$AB616),"")&lt;=IFERROR(INDEX(Parâmetros!$B$39:$B$48,MATCH($E616,Parâmetros!$A$39:$A$48,0)),99),IFERROR(INDEX(Cadastro!$F$5:$F$148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1</v>
      </c>
      <c r="X616" s="34">
        <f>IF(OR(OR($D616="6x1",$D616="FF 6x1"),$D616="5x2"),"",IF($AB616&lt;&gt;$AB615,IF(IFERROR(INDEX(Cadastro!$F$5:$F$148,$AB616),"")="",0,IF(IFERROR(INDEX(Cadastro!$F$5:$F$148,$AB616),"")&gt;IFERROR(INDEX(Parâmetros!$B$39:$B$48,MATCH($E616,Parâmetros!$A$39:$A$48,0)),99),IFERROR(INDEX(Cadastro!$F$5:$F$148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registro"),IF(AND($AB616&lt;&gt;$AB615,IFERROR(INDEX(Cadastro!$F$5:$F$148,$AB616),"")=""),"Indeterminado (início da série)",IF($X616&gt;0,"Folga","Falta de registro"))))))))</f>
        <v>Férias (cadastro)</v>
      </c>
      <c r="Z616" s="34">
        <f>IF(OR($L616&gt;0,$F616&gt;Parâmetros!$E$14),0,IF($A616&lt;&gt;$A615,1,N($Z615)+1))</f>
        <v>2</v>
      </c>
      <c r="AA616" s="34">
        <f>IF(OR($L616&gt;0,$F616&gt;Parâmetros!$E$14),0,IF(OR($A616&lt;&gt;$A617,$F617&gt;Parâmetros!$E$14),1,N($AA617)+1))</f>
        <v>11</v>
      </c>
      <c r="AB616" s="31">
        <f>IFERROR(MATCH($A616&amp;"|"&amp;TEXT(_xlfn.MAXIFS(Cadastro!$E$5:$E$148,Cadastro!$A$5:$A$148,$A616,Cadastro!$E$5:$E$148,"&lt;="&amp;$F616),"yyyymmdd"),Cadastro!$I$5:$I$148,0),"")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9821</v>
      </c>
      <c r="B617" s="17" t="s">
        <v>175</v>
      </c>
      <c r="C617" s="17" t="str">
        <f>IFERROR(INDEX(Cadastro!$C$5:$C$148,$AB617),"NÃO INFORMADO")</f>
        <v>CAL</v>
      </c>
      <c r="D617" s="17" t="str">
        <f>IFERROR(INDEX(Cadastro!$D$5:$D$148,$AB617),"")</f>
        <v>Férias</v>
      </c>
      <c r="E617" s="17" t="str">
        <f>IFERROR(INDEX(Cadastro!$G$5:$G$148,$AB617),"")</f>
        <v>Férias</v>
      </c>
      <c r="F617" s="29">
        <v>46267</v>
      </c>
      <c r="G617" s="32" t="str">
        <f t="shared" si="102"/>
        <v>qua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103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04"/>
        <v/>
      </c>
      <c r="R617" s="32" t="str">
        <f t="shared" si="105"/>
        <v/>
      </c>
      <c r="S617" s="30" t="str">
        <f t="shared" si="106"/>
        <v/>
      </c>
      <c r="T617" s="32" t="str">
        <f>IF($Q617&lt;&gt;"Sim","",IF($N617&gt;Parâmetros!$E$15,"Sim","Não"))</f>
        <v/>
      </c>
      <c r="U617" s="17" t="str">
        <f t="shared" si="107"/>
        <v>Férias / afastamento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'[Apontamento_Mes_Setembro Atualizado.xlsx]Base Diária'!$V$221folga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Férias no cadastro</v>
      </c>
      <c r="W617" s="34">
        <f>IF(OR(OR($D617="6x1",$D617="FF 6x1"),$D617="5x2"),"",IF($AB617&lt;&gt;$AB616,IF(IFERROR(INDEX(Cadastro!$F$5:$F$148,$AB617),"")="",IF($L617&gt;0,1,0),IF(IFERROR(INDEX(Cadastro!$F$5:$F$148,$AB617),"")&lt;=IFERROR(INDEX(Parâmetros!$B$39:$B$48,MATCH($E617,Parâmetros!$A$39:$A$48,0)),99),IFERROR(INDEX(Cadastro!$F$5:$F$148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2</v>
      </c>
      <c r="X617" s="34">
        <f>IF(OR(OR($D617="6x1",$D617="FF 6x1"),$D617="5x2"),"",IF($AB617&lt;&gt;$AB616,IF(IFERROR(INDEX(Cadastro!$F$5:$F$148,$AB617),"")="",0,IF(IFERROR(INDEX(Cadastro!$F$5:$F$148,$AB617),"")&gt;IFERROR(INDEX(Parâmetros!$B$39:$B$48,MATCH($E617,Parâmetros!$A$39:$A$48,0)),99),IFERROR(INDEX(Cadastro!$F$5:$F$148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registro"),IF(AND($AB617&lt;&gt;$AB616,IFERROR(INDEX(Cadastro!$F$5:$F$148,$AB617),"")=""),"Indeterminado (início da série)",IF($X617&gt;0,"Folga","Falta de registro"))))))))</f>
        <v>Férias (cadastro)</v>
      </c>
      <c r="Z617" s="34">
        <f>IF(OR($L617&gt;0,$F617&gt;Parâmetros!$E$14),0,IF($A617&lt;&gt;$A616,1,N($Z616)+1))</f>
        <v>3</v>
      </c>
      <c r="AA617" s="34">
        <f>IF(OR($L617&gt;0,$F617&gt;Parâmetros!$E$14),0,IF(OR($A617&lt;&gt;$A618,$F618&gt;Parâmetros!$E$14),1,N($AA618)+1))</f>
        <v>10</v>
      </c>
      <c r="AB617" s="31">
        <f>IFERROR(MATCH($A617&amp;"|"&amp;TEXT(_xlfn.MAXIFS(Cadastro!$E$5:$E$148,Cadastro!$A$5:$A$148,$A617,Cadastro!$E$5:$E$148,"&lt;="&amp;$F617),"yyyymmdd"),Cadastro!$I$5:$I$148,0),"")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9821</v>
      </c>
      <c r="B618" s="17" t="s">
        <v>175</v>
      </c>
      <c r="C618" s="17" t="str">
        <f>IFERROR(INDEX(Cadastro!$C$5:$C$148,$AB618),"NÃO INFORMADO")</f>
        <v>CAL</v>
      </c>
      <c r="D618" s="17" t="str">
        <f>IFERROR(INDEX(Cadastro!$D$5:$D$148,$AB618),"")</f>
        <v>Férias</v>
      </c>
      <c r="E618" s="17" t="str">
        <f>IFERROR(INDEX(Cadastro!$G$5:$G$148,$AB618),"")</f>
        <v>Férias</v>
      </c>
      <c r="F618" s="29">
        <v>46268</v>
      </c>
      <c r="G618" s="32" t="str">
        <f t="shared" si="102"/>
        <v>qui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03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04"/>
        <v/>
      </c>
      <c r="R618" s="32" t="str">
        <f t="shared" si="105"/>
        <v/>
      </c>
      <c r="S618" s="30" t="str">
        <f t="shared" si="106"/>
        <v/>
      </c>
      <c r="T618" s="32" t="str">
        <f>IF($Q618&lt;&gt;"Sim","",IF($N618&gt;Parâmetros!$E$15,"Sim","Não"))</f>
        <v/>
      </c>
      <c r="U618" s="17" t="str">
        <f t="shared" si="107"/>
        <v>Férias / afastamento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'[Apontamento_Mes_Setembro Atualizado.xlsx]Base Diária'!$V$221folga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Férias no cadastro</v>
      </c>
      <c r="W618" s="34">
        <f>IF(OR(OR($D618="6x1",$D618="FF 6x1"),$D618="5x2"),"",IF($AB618&lt;&gt;$AB617,IF(IFERROR(INDEX(Cadastro!$F$5:$F$148,$AB618),"")="",IF($L618&gt;0,1,0),IF(IFERROR(INDEX(Cadastro!$F$5:$F$148,$AB618),"")&lt;=IFERROR(INDEX(Parâmetros!$B$39:$B$48,MATCH($E618,Parâmetros!$A$39:$A$48,0)),99),IFERROR(INDEX(Cadastro!$F$5:$F$148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3</v>
      </c>
      <c r="X618" s="34">
        <f>IF(OR(OR($D618="6x1",$D618="FF 6x1"),$D618="5x2"),"",IF($AB618&lt;&gt;$AB617,IF(IFERROR(INDEX(Cadastro!$F$5:$F$148,$AB618),"")="",0,IF(IFERROR(INDEX(Cadastro!$F$5:$F$148,$AB618),"")&gt;IFERROR(INDEX(Parâmetros!$B$39:$B$48,MATCH($E618,Parâmetros!$A$39:$A$48,0)),99),IFERROR(INDEX(Cadastro!$F$5:$F$148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registro"),IF(AND($AB618&lt;&gt;$AB617,IFERROR(INDEX(Cadastro!$F$5:$F$148,$AB618),"")=""),"Indeterminado (início da série)",IF($X618&gt;0,"Folga","Falta de registro"))))))))</f>
        <v>Férias (cadastro)</v>
      </c>
      <c r="Z618" s="34">
        <f>IF(OR($L618&gt;0,$F618&gt;Parâmetros!$E$14),0,IF($A618&lt;&gt;$A617,1,N($Z617)+1))</f>
        <v>4</v>
      </c>
      <c r="AA618" s="34">
        <f>IF(OR($L618&gt;0,$F618&gt;Parâmetros!$E$14),0,IF(OR($A618&lt;&gt;$A619,$F619&gt;Parâmetros!$E$14),1,N($AA619)+1))</f>
        <v>9</v>
      </c>
      <c r="AB618" s="31">
        <f>IFERROR(MATCH($A618&amp;"|"&amp;TEXT(_xlfn.MAXIFS(Cadastro!$E$5:$E$148,Cadastro!$A$5:$A$148,$A618,Cadastro!$E$5:$E$148,"&lt;="&amp;$F618),"yyyymmdd"),Cadastro!$I$5:$I$148,0),"")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9821</v>
      </c>
      <c r="B619" s="17" t="s">
        <v>175</v>
      </c>
      <c r="C619" s="17" t="str">
        <f>IFERROR(INDEX(Cadastro!$C$5:$C$148,$AB619),"NÃO INFORMADO")</f>
        <v>CAL</v>
      </c>
      <c r="D619" s="17" t="str">
        <f>IFERROR(INDEX(Cadastro!$D$5:$D$148,$AB619),"")</f>
        <v>Férias</v>
      </c>
      <c r="E619" s="17" t="str">
        <f>IFERROR(INDEX(Cadastro!$G$5:$G$148,$AB619),"")</f>
        <v>Férias</v>
      </c>
      <c r="F619" s="29">
        <v>46269</v>
      </c>
      <c r="G619" s="32" t="str">
        <f t="shared" si="102"/>
        <v>sex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/>
      </c>
      <c r="L619" s="30">
        <f>SUMIFS(Dados!$E:$E,Dados!$A:$A,$A619,Dados!$S:$S,$F619)</f>
        <v>0</v>
      </c>
      <c r="M619" s="30" t="str">
        <f>IFERROR(INDEX(Parâmetros!$E$6:$E$11,MATCH($K619,Parâmetros!$A$6:$A$11,0)),"")</f>
        <v/>
      </c>
      <c r="N619" s="33" t="str">
        <f t="shared" si="103"/>
        <v/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04"/>
        <v/>
      </c>
      <c r="R619" s="32" t="str">
        <f t="shared" si="105"/>
        <v/>
      </c>
      <c r="S619" s="30" t="str">
        <f t="shared" si="106"/>
        <v/>
      </c>
      <c r="T619" s="32" t="str">
        <f>IF($Q619&lt;&gt;"Sim","",IF($N619&gt;Parâmetros!$E$15,"Sim","Não"))</f>
        <v/>
      </c>
      <c r="U619" s="17" t="str">
        <f t="shared" si="107"/>
        <v>Férias / afastamento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'[Apontamento_Mes_Setembro Atualizado.xlsx]Base Diária'!$V$221folga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Férias no cadastro</v>
      </c>
      <c r="W619" s="34">
        <f>IF(OR(OR($D619="6x1",$D619="FF 6x1"),$D619="5x2"),"",IF($AB619&lt;&gt;$AB618,IF(IFERROR(INDEX(Cadastro!$F$5:$F$148,$AB619),"")="",IF($L619&gt;0,1,0),IF(IFERROR(INDEX(Cadastro!$F$5:$F$148,$AB619),"")&lt;=IFERROR(INDEX(Parâmetros!$B$39:$B$48,MATCH($E619,Parâmetros!$A$39:$A$48,0)),99),IFERROR(INDEX(Cadastro!$F$5:$F$148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4</v>
      </c>
      <c r="X619" s="34">
        <f>IF(OR(OR($D619="6x1",$D619="FF 6x1"),$D619="5x2"),"",IF($AB619&lt;&gt;$AB618,IF(IFERROR(INDEX(Cadastro!$F$5:$F$148,$AB619),"")="",0,IF(IFERROR(INDEX(Cadastro!$F$5:$F$148,$AB619),"")&gt;IFERROR(INDEX(Parâmetros!$B$39:$B$48,MATCH($E619,Parâmetros!$A$39:$A$48,0)),99),IFERROR(INDEX(Cadastro!$F$5:$F$148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registro"),IF(AND($AB619&lt;&gt;$AB618,IFERROR(INDEX(Cadastro!$F$5:$F$148,$AB619),"")=""),"Indeterminado (início da série)",IF($X619&gt;0,"Folga","Falta de registro"))))))))</f>
        <v>Férias (cadastro)</v>
      </c>
      <c r="Z619" s="34">
        <f>IF(OR($L619&gt;0,$F619&gt;Parâmetros!$E$14),0,IF($A619&lt;&gt;$A618,1,N($Z618)+1))</f>
        <v>5</v>
      </c>
      <c r="AA619" s="34">
        <f>IF(OR($L619&gt;0,$F619&gt;Parâmetros!$E$14),0,IF(OR($A619&lt;&gt;$A620,$F620&gt;Parâmetros!$E$14),1,N($AA620)+1))</f>
        <v>8</v>
      </c>
      <c r="AB619" s="31">
        <f>IFERROR(MATCH($A619&amp;"|"&amp;TEXT(_xlfn.MAXIFS(Cadastro!$E$5:$E$148,Cadastro!$A$5:$A$148,$A619,Cadastro!$E$5:$E$148,"&lt;="&amp;$F619),"yyyymmdd"),Cadastro!$I$5:$I$148,0),"")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9821</v>
      </c>
      <c r="B620" s="17" t="s">
        <v>175</v>
      </c>
      <c r="C620" s="17" t="str">
        <f>IFERROR(INDEX(Cadastro!$C$5:$C$148,$AB620),"NÃO INFORMADO")</f>
        <v>CAL</v>
      </c>
      <c r="D620" s="17" t="str">
        <f>IFERROR(INDEX(Cadastro!$D$5:$D$148,$AB620),"")</f>
        <v>Férias</v>
      </c>
      <c r="E620" s="17" t="str">
        <f>IFERROR(INDEX(Cadastro!$G$5:$G$148,$AB620),"")</f>
        <v>Férias</v>
      </c>
      <c r="F620" s="29">
        <v>46270</v>
      </c>
      <c r="G620" s="32" t="str">
        <f t="shared" si="102"/>
        <v>sáb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/>
      </c>
      <c r="L620" s="30">
        <f>SUMIFS(Dados!$E:$E,Dados!$A:$A,$A620,Dados!$S:$S,$F620)</f>
        <v>0</v>
      </c>
      <c r="M620" s="30" t="str">
        <f>IFERROR(INDEX(Parâmetros!$E$6:$E$11,MATCH($K620,Parâmetros!$A$6:$A$11,0)),"")</f>
        <v/>
      </c>
      <c r="N620" s="33" t="str">
        <f t="shared" si="103"/>
        <v/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04"/>
        <v/>
      </c>
      <c r="R620" s="32" t="str">
        <f t="shared" si="105"/>
        <v/>
      </c>
      <c r="S620" s="30" t="str">
        <f t="shared" si="106"/>
        <v/>
      </c>
      <c r="T620" s="32" t="str">
        <f>IF($Q620&lt;&gt;"Sim","",IF($N620&gt;Parâmetros!$E$15,"Sim","Não"))</f>
        <v/>
      </c>
      <c r="U620" s="17" t="str">
        <f t="shared" si="107"/>
        <v>Férias / afastamento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'[Apontamento_Mes_Setembro Atualizado.xlsx]Base Diária'!$V$221folga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Férias no cadastro</v>
      </c>
      <c r="W620" s="34">
        <f>IF(OR(OR($D620="6x1",$D620="FF 6x1"),$D620="5x2"),"",IF($AB620&lt;&gt;$AB619,IF(IFERROR(INDEX(Cadastro!$F$5:$F$148,$AB620),"")="",IF($L620&gt;0,1,0),IF(IFERROR(INDEX(Cadastro!$F$5:$F$148,$AB620),"")&lt;=IFERROR(INDEX(Parâmetros!$B$39:$B$48,MATCH($E620,Parâmetros!$A$39:$A$48,0)),99),IFERROR(INDEX(Cadastro!$F$5:$F$148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5</v>
      </c>
      <c r="X620" s="34">
        <f>IF(OR(OR($D620="6x1",$D620="FF 6x1"),$D620="5x2"),"",IF($AB620&lt;&gt;$AB619,IF(IFERROR(INDEX(Cadastro!$F$5:$F$148,$AB620),"")="",0,IF(IFERROR(INDEX(Cadastro!$F$5:$F$148,$AB620),"")&gt;IFERROR(INDEX(Parâmetros!$B$39:$B$48,MATCH($E620,Parâmetros!$A$39:$A$48,0)),99),IFERROR(INDEX(Cadastro!$F$5:$F$148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registro"),IF(AND($AB620&lt;&gt;$AB619,IFERROR(INDEX(Cadastro!$F$5:$F$148,$AB620),"")=""),"Indeterminado (início da série)",IF($X620&gt;0,"Folga","Falta de registro"))))))))</f>
        <v>Férias (cadastro)</v>
      </c>
      <c r="Z620" s="34">
        <f>IF(OR($L620&gt;0,$F620&gt;Parâmetros!$E$14),0,IF($A620&lt;&gt;$A619,1,N($Z619)+1))</f>
        <v>6</v>
      </c>
      <c r="AA620" s="34">
        <f>IF(OR($L620&gt;0,$F620&gt;Parâmetros!$E$14),0,IF(OR($A620&lt;&gt;$A621,$F621&gt;Parâmetros!$E$14),1,N($AA621)+1))</f>
        <v>7</v>
      </c>
      <c r="AB620" s="31">
        <f>IFERROR(MATCH($A620&amp;"|"&amp;TEXT(_xlfn.MAXIFS(Cadastro!$E$5:$E$148,Cadastro!$A$5:$A$148,$A620,Cadastro!$E$5:$E$148,"&lt;="&amp;$F620),"yyyymmdd"),Cadastro!$I$5:$I$148,0),"")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9821</v>
      </c>
      <c r="B621" s="17" t="s">
        <v>175</v>
      </c>
      <c r="C621" s="17" t="str">
        <f>IFERROR(INDEX(Cadastro!$C$5:$C$148,$AB621),"NÃO INFORMADO")</f>
        <v>CAL</v>
      </c>
      <c r="D621" s="17" t="str">
        <f>IFERROR(INDEX(Cadastro!$D$5:$D$148,$AB621),"")</f>
        <v>Férias</v>
      </c>
      <c r="E621" s="17" t="str">
        <f>IFERROR(INDEX(Cadastro!$G$5:$G$148,$AB621),"")</f>
        <v>Férias</v>
      </c>
      <c r="F621" s="29">
        <v>46271</v>
      </c>
      <c r="G621" s="32" t="str">
        <f t="shared" si="102"/>
        <v>dom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/>
      </c>
      <c r="L621" s="30">
        <f>SUMIFS(Dados!$E:$E,Dados!$A:$A,$A621,Dados!$S:$S,$F621)</f>
        <v>0</v>
      </c>
      <c r="M621" s="30" t="str">
        <f>IFERROR(INDEX(Parâmetros!$E$6:$E$11,MATCH($K621,Parâmetros!$A$6:$A$11,0)),"")</f>
        <v/>
      </c>
      <c r="N621" s="33" t="str">
        <f t="shared" si="103"/>
        <v/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04"/>
        <v/>
      </c>
      <c r="R621" s="32" t="str">
        <f t="shared" si="105"/>
        <v/>
      </c>
      <c r="S621" s="30" t="str">
        <f t="shared" si="106"/>
        <v/>
      </c>
      <c r="T621" s="32" t="str">
        <f>IF($Q621&lt;&gt;"Sim","",IF($N621&gt;Parâmetros!$E$15,"Sim","Não"))</f>
        <v/>
      </c>
      <c r="U621" s="17" t="str">
        <f t="shared" si="107"/>
        <v>Férias / afastamento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'[Apontamento_Mes_Setembro Atualizado.xlsx]Base Diária'!$V$221folga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Férias no cadastro</v>
      </c>
      <c r="W621" s="34">
        <f>IF(OR(OR($D621="6x1",$D621="FF 6x1"),$D621="5x2"),"",IF($AB621&lt;&gt;$AB620,IF(IFERROR(INDEX(Cadastro!$F$5:$F$148,$AB621),"")="",IF($L621&gt;0,1,0),IF(IFERROR(INDEX(Cadastro!$F$5:$F$148,$AB621),"")&lt;=IFERROR(INDEX(Parâmetros!$B$39:$B$48,MATCH($E621,Parâmetros!$A$39:$A$48,0)),99),IFERROR(INDEX(Cadastro!$F$5:$F$148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6</v>
      </c>
      <c r="X621" s="34">
        <f>IF(OR(OR($D621="6x1",$D621="FF 6x1"),$D621="5x2"),"",IF($AB621&lt;&gt;$AB620,IF(IFERROR(INDEX(Cadastro!$F$5:$F$148,$AB621),"")="",0,IF(IFERROR(INDEX(Cadastro!$F$5:$F$148,$AB621),"")&gt;IFERROR(INDEX(Parâmetros!$B$39:$B$48,MATCH($E621,Parâmetros!$A$39:$A$48,0)),99),IFERROR(INDEX(Cadastro!$F$5:$F$148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registro"),IF(AND($AB621&lt;&gt;$AB620,IFERROR(INDEX(Cadastro!$F$5:$F$148,$AB621),"")=""),"Indeterminado (início da série)",IF($X621&gt;0,"Folga","Falta de registro"))))))))</f>
        <v>Férias (cadastro)</v>
      </c>
      <c r="Z621" s="34">
        <f>IF(OR($L621&gt;0,$F621&gt;Parâmetros!$E$14),0,IF($A621&lt;&gt;$A620,1,N($Z620)+1))</f>
        <v>7</v>
      </c>
      <c r="AA621" s="34">
        <f>IF(OR($L621&gt;0,$F621&gt;Parâmetros!$E$14),0,IF(OR($A621&lt;&gt;$A622,$F622&gt;Parâmetros!$E$14),1,N($AA622)+1))</f>
        <v>6</v>
      </c>
      <c r="AB621" s="31">
        <f>IFERROR(MATCH($A621&amp;"|"&amp;TEXT(_xlfn.MAXIFS(Cadastro!$E$5:$E$148,Cadastro!$A$5:$A$148,$A621,Cadastro!$E$5:$E$148,"&lt;="&amp;$F621),"yyyymmdd"),Cadastro!$I$5:$I$148,0),"")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>
        <v>9821</v>
      </c>
      <c r="B622" s="17" t="s">
        <v>175</v>
      </c>
      <c r="C622" s="17" t="str">
        <f>IFERROR(INDEX(Cadastro!$C$5:$C$148,$AB622),"NÃO INFORMADO")</f>
        <v>CAL</v>
      </c>
      <c r="D622" s="17" t="str">
        <f>IFERROR(INDEX(Cadastro!$D$5:$D$148,$AB622),"")</f>
        <v>Férias</v>
      </c>
      <c r="E622" s="17" t="str">
        <f>IFERROR(INDEX(Cadastro!$G$5:$G$148,$AB622),"")</f>
        <v>Férias</v>
      </c>
      <c r="F622" s="29">
        <v>46272</v>
      </c>
      <c r="G622" s="32" t="str">
        <f t="shared" si="102"/>
        <v>seg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103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104"/>
        <v/>
      </c>
      <c r="R622" s="32" t="str">
        <f t="shared" si="105"/>
        <v/>
      </c>
      <c r="S622" s="30" t="str">
        <f t="shared" si="106"/>
        <v/>
      </c>
      <c r="T622" s="32" t="str">
        <f>IF($Q622&lt;&gt;"Sim","",IF($N622&gt;Parâmetros!$E$15,"Sim","Não"))</f>
        <v/>
      </c>
      <c r="U622" s="17" t="str">
        <f t="shared" si="107"/>
        <v>Férias / afastamento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'[Apontamento_Mes_Setembro Atualizado.xlsx]Base Diária'!$V$221folga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Férias no cadastro</v>
      </c>
      <c r="W622" s="34">
        <f>IF(OR(OR($D622="6x1",$D622="FF 6x1"),$D622="5x2"),"",IF($AB622&lt;&gt;$AB621,IF(IFERROR(INDEX(Cadastro!$F$5:$F$148,$AB622),"")="",IF($L622&gt;0,1,0),IF(IFERROR(INDEX(Cadastro!$F$5:$F$148,$AB622),"")&lt;=IFERROR(INDEX(Parâmetros!$B$39:$B$48,MATCH($E622,Parâmetros!$A$39:$A$48,0)),99),IFERROR(INDEX(Cadastro!$F$5:$F$148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7</v>
      </c>
      <c r="X622" s="34">
        <f>IF(OR(OR($D622="6x1",$D622="FF 6x1"),$D622="5x2"),"",IF($AB622&lt;&gt;$AB621,IF(IFERROR(INDEX(Cadastro!$F$5:$F$148,$AB622),"")="",0,IF(IFERROR(INDEX(Cadastro!$F$5:$F$148,$AB622),"")&gt;IFERROR(INDEX(Parâmetros!$B$39:$B$48,MATCH($E622,Parâmetros!$A$39:$A$48,0)),99),IFERROR(INDEX(Cadastro!$F$5:$F$148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0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registro"),IF(AND($AB622&lt;&gt;$AB621,IFERROR(INDEX(Cadastro!$F$5:$F$148,$AB622),"")=""),"Indeterminado (início da série)",IF($X622&gt;0,"Folga","Falta de registro"))))))))</f>
        <v>Férias (cadastro)</v>
      </c>
      <c r="Z622" s="34">
        <f>IF(OR($L622&gt;0,$F622&gt;Parâmetros!$E$14),0,IF($A622&lt;&gt;$A621,1,N($Z621)+1))</f>
        <v>8</v>
      </c>
      <c r="AA622" s="34">
        <f>IF(OR($L622&gt;0,$F622&gt;Parâmetros!$E$14),0,IF(OR($A622&lt;&gt;$A623,$F623&gt;Parâmetros!$E$14),1,N($AA623)+1))</f>
        <v>5</v>
      </c>
      <c r="AB622" s="31">
        <f>IFERROR(MATCH($A622&amp;"|"&amp;TEXT(_xlfn.MAXIFS(Cadastro!$E$5:$E$148,Cadastro!$A$5:$A$148,$A622,Cadastro!$E$5:$E$148,"&lt;="&amp;$F622),"yyyymmdd"),Cadastro!$I$5:$I$148,0),"")</f>
        <v>28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hidden="1" customHeight="1" x14ac:dyDescent="0.25">
      <c r="A623" s="31">
        <v>9821</v>
      </c>
      <c r="B623" s="17" t="s">
        <v>175</v>
      </c>
      <c r="C623" s="17" t="str">
        <f>IFERROR(INDEX(Cadastro!$C$5:$C$148,$AB623),"NÃO INFORMADO")</f>
        <v>CAL</v>
      </c>
      <c r="D623" s="17" t="str">
        <f>IFERROR(INDEX(Cadastro!$D$5:$D$148,$AB623),"")</f>
        <v>Férias</v>
      </c>
      <c r="E623" s="17" t="str">
        <f>IFERROR(INDEX(Cadastro!$G$5:$G$148,$AB623),"")</f>
        <v>Férias</v>
      </c>
      <c r="F623" s="29">
        <v>46273</v>
      </c>
      <c r="G623" s="32" t="str">
        <f t="shared" si="102"/>
        <v>ter</v>
      </c>
      <c r="H623" s="31" t="str">
        <f>IF($L623=0,"",_xlfn.MINIFS(Dados!$Q:$Q,Dados!$A:$A,$A623,Dados!$S:$S,$F623))</f>
        <v/>
      </c>
      <c r="I623" s="31" t="str">
        <f>IF($H623="","",_xlfn.MAXIFS(Dados!$R:$R,Dados!$A:$A,$A623,Dados!$S:$S,$F623))</f>
        <v/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/>
      </c>
      <c r="L623" s="30">
        <f>SUMIFS(Dados!$E:$E,Dados!$A:$A,$A623,Dados!$S:$S,$F623)</f>
        <v>0</v>
      </c>
      <c r="M623" s="30" t="str">
        <f>IFERROR(INDEX(Parâmetros!$E$6:$E$11,MATCH($K623,Parâmetros!$A$6:$A$11,0)),"")</f>
        <v/>
      </c>
      <c r="N623" s="33" t="str">
        <f t="shared" si="103"/>
        <v/>
      </c>
      <c r="O623" s="33">
        <f>Parâmetros!$E$13</f>
        <v>0.8</v>
      </c>
      <c r="P623" s="32" t="str">
        <f>IF(OR($M623="",$F623&gt;Parâmetros!$E$14),"Não","Sim")</f>
        <v>Não</v>
      </c>
      <c r="Q623" s="32" t="str">
        <f t="shared" si="104"/>
        <v/>
      </c>
      <c r="R623" s="32" t="str">
        <f t="shared" si="105"/>
        <v/>
      </c>
      <c r="S623" s="30" t="str">
        <f t="shared" si="106"/>
        <v/>
      </c>
      <c r="T623" s="32" t="str">
        <f>IF($Q623&lt;&gt;"Sim","",IF($N623&gt;Parâmetros!$E$15,"Sim","Não"))</f>
        <v/>
      </c>
      <c r="U623" s="17" t="str">
        <f t="shared" si="107"/>
        <v>Férias / afastamento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'[Apontamento_Mes_Setembro Atualizado.xlsx]Base Diária'!$V$221folga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Férias no cadastro</v>
      </c>
      <c r="W623" s="34">
        <f>IF(OR(OR($D623="6x1",$D623="FF 6x1"),$D623="5x2"),"",IF($AB623&lt;&gt;$AB622,IF(IFERROR(INDEX(Cadastro!$F$5:$F$148,$AB623),"")="",IF($L623&gt;0,1,0),IF(IFERROR(INDEX(Cadastro!$F$5:$F$148,$AB623),"")&lt;=IFERROR(INDEX(Parâmetros!$B$39:$B$48,MATCH($E623,Parâmetros!$A$39:$A$48,0)),99),IFERROR(INDEX(Cadastro!$F$5:$F$148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8</v>
      </c>
      <c r="X623" s="34">
        <f>IF(OR(OR($D623="6x1",$D623="FF 6x1"),$D623="5x2"),"",IF($AB623&lt;&gt;$AB622,IF(IFERROR(INDEX(Cadastro!$F$5:$F$148,$AB623),"")="",0,IF(IFERROR(INDEX(Cadastro!$F$5:$F$148,$AB623),"")&gt;IFERROR(INDEX(Parâmetros!$B$39:$B$48,MATCH($E623,Parâmetros!$A$39:$A$48,0)),99),IFERROR(INDEX(Cadastro!$F$5:$F$148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registro"),IF(AND($AB623&lt;&gt;$AB622,IFERROR(INDEX(Cadastro!$F$5:$F$148,$AB623),"")=""),"Indeterminado (início da série)",IF($X623&gt;0,"Folga","Falta de registro"))))))))</f>
        <v>Férias (cadastro)</v>
      </c>
      <c r="Z623" s="34">
        <f>IF(OR($L623&gt;0,$F623&gt;Parâmetros!$E$14),0,IF($A623&lt;&gt;$A622,1,N($Z622)+1))</f>
        <v>9</v>
      </c>
      <c r="AA623" s="34">
        <f>IF(OR($L623&gt;0,$F623&gt;Parâmetros!$E$14),0,IF(OR($A623&lt;&gt;$A624,$F624&gt;Parâmetros!$E$14),1,N($AA624)+1))</f>
        <v>4</v>
      </c>
      <c r="AB623" s="31">
        <f>IFERROR(MATCH($A623&amp;"|"&amp;TEXT(_xlfn.MAXIFS(Cadastro!$E$5:$E$148,Cadastro!$A$5:$A$148,$A623,Cadastro!$E$5:$E$148,"&lt;="&amp;$F623),"yyyymmdd"),Cadastro!$I$5:$I$148,0),"")</f>
        <v>28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hidden="1" customHeight="1" x14ac:dyDescent="0.25">
      <c r="A624" s="31">
        <v>9821</v>
      </c>
      <c r="B624" s="17" t="s">
        <v>175</v>
      </c>
      <c r="C624" s="17" t="str">
        <f>IFERROR(INDEX(Cadastro!$C$5:$C$148,$AB624),"NÃO INFORMADO")</f>
        <v>CAL</v>
      </c>
      <c r="D624" s="17" t="str">
        <f>IFERROR(INDEX(Cadastro!$D$5:$D$148,$AB624),"")</f>
        <v>Férias</v>
      </c>
      <c r="E624" s="17" t="str">
        <f>IFERROR(INDEX(Cadastro!$G$5:$G$148,$AB624),"")</f>
        <v>Férias</v>
      </c>
      <c r="F624" s="29">
        <v>46274</v>
      </c>
      <c r="G624" s="32" t="str">
        <f t="shared" si="102"/>
        <v>qua</v>
      </c>
      <c r="H624" s="31" t="str">
        <f>IF($L624=0,"",_xlfn.MINIFS(Dados!$Q:$Q,Dados!$A:$A,$A624,Dados!$S:$S,$F624))</f>
        <v/>
      </c>
      <c r="I624" s="31" t="str">
        <f>IF($H624="","",_xlfn.MAXIFS(Dados!$R:$R,Dados!$A:$A,$A624,Dados!$S:$S,$F624))</f>
        <v/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/>
      </c>
      <c r="L624" s="30">
        <f>SUMIFS(Dados!$E:$E,Dados!$A:$A,$A624,Dados!$S:$S,$F624)</f>
        <v>0</v>
      </c>
      <c r="M624" s="30" t="str">
        <f>IFERROR(INDEX(Parâmetros!$E$6:$E$11,MATCH($K624,Parâmetros!$A$6:$A$11,0)),"")</f>
        <v/>
      </c>
      <c r="N624" s="33" t="str">
        <f t="shared" si="103"/>
        <v/>
      </c>
      <c r="O624" s="33">
        <f>Parâmetros!$E$13</f>
        <v>0.8</v>
      </c>
      <c r="P624" s="32" t="str">
        <f>IF(OR($M624="",$F624&gt;Parâmetros!$E$14),"Não","Sim")</f>
        <v>Não</v>
      </c>
      <c r="Q624" s="32" t="str">
        <f t="shared" si="104"/>
        <v/>
      </c>
      <c r="R624" s="32" t="str">
        <f t="shared" si="105"/>
        <v/>
      </c>
      <c r="S624" s="30" t="str">
        <f t="shared" si="106"/>
        <v/>
      </c>
      <c r="T624" s="32" t="str">
        <f>IF($Q624&lt;&gt;"Sim","",IF($N624&gt;Parâmetros!$E$15,"Sim","Não"))</f>
        <v/>
      </c>
      <c r="U624" s="17" t="str">
        <f t="shared" si="107"/>
        <v>Férias / afastamento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'[Apontamento_Mes_Setembro Atualizado.xlsx]Base Diária'!$V$221folga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Férias no cadastro</v>
      </c>
      <c r="W624" s="34">
        <f>IF(OR(OR($D624="6x1",$D624="FF 6x1"),$D624="5x2"),"",IF($AB624&lt;&gt;$AB623,IF(IFERROR(INDEX(Cadastro!$F$5:$F$148,$AB624),"")="",IF($L624&gt;0,1,0),IF(IFERROR(INDEX(Cadastro!$F$5:$F$148,$AB624),"")&lt;=IFERROR(INDEX(Parâmetros!$B$39:$B$48,MATCH($E624,Parâmetros!$A$39:$A$48,0)),99),IFERROR(INDEX(Cadastro!$F$5:$F$148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9</v>
      </c>
      <c r="X624" s="34">
        <f>IF(OR(OR($D624="6x1",$D624="FF 6x1"),$D624="5x2"),"",IF($AB624&lt;&gt;$AB623,IF(IFERROR(INDEX(Cadastro!$F$5:$F$148,$AB624),"")="",0,IF(IFERROR(INDEX(Cadastro!$F$5:$F$148,$AB624),"")&gt;IFERROR(INDEX(Parâmetros!$B$39:$B$48,MATCH($E624,Parâmetros!$A$39:$A$48,0)),99),IFERROR(INDEX(Cadastro!$F$5:$F$148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registro"),IF(AND($AB624&lt;&gt;$AB623,IFERROR(INDEX(Cadastro!$F$5:$F$148,$AB624),"")=""),"Indeterminado (início da série)",IF($X624&gt;0,"Folga","Falta de registro"))))))))</f>
        <v>Férias (cadastro)</v>
      </c>
      <c r="Z624" s="34">
        <f>IF(OR($L624&gt;0,$F624&gt;Parâmetros!$E$14),0,IF($A624&lt;&gt;$A623,1,N($Z623)+1))</f>
        <v>10</v>
      </c>
      <c r="AA624" s="34">
        <f>IF(OR($L624&gt;0,$F624&gt;Parâmetros!$E$14),0,IF(OR($A624&lt;&gt;$A625,$F625&gt;Parâmetros!$E$14),1,N($AA625)+1))</f>
        <v>3</v>
      </c>
      <c r="AB624" s="31">
        <f>IFERROR(MATCH($A624&amp;"|"&amp;TEXT(_xlfn.MAXIFS(Cadastro!$E$5:$E$148,Cadastro!$A$5:$A$148,$A624,Cadastro!$E$5:$E$148,"&lt;="&amp;$F624),"yyyymmdd"),Cadastro!$I$5:$I$148,0),"")</f>
        <v>28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9821</v>
      </c>
      <c r="B625" s="17" t="s">
        <v>175</v>
      </c>
      <c r="C625" s="17" t="str">
        <f>IFERROR(INDEX(Cadastro!$C$5:$C$148,$AB625),"NÃO INFORMADO")</f>
        <v>CAL</v>
      </c>
      <c r="D625" s="17" t="str">
        <f>IFERROR(INDEX(Cadastro!$D$5:$D$148,$AB625),"")</f>
        <v>Férias</v>
      </c>
      <c r="E625" s="17" t="str">
        <f>IFERROR(INDEX(Cadastro!$G$5:$G$148,$AB625),"")</f>
        <v>Férias</v>
      </c>
      <c r="F625" s="29">
        <v>46275</v>
      </c>
      <c r="G625" s="32" t="str">
        <f t="shared" si="102"/>
        <v>qui</v>
      </c>
      <c r="H625" s="31" t="str">
        <f>IF($L625=0,"",_xlfn.MINIFS(Dados!$Q:$Q,Dados!$A:$A,$A625,Dados!$S:$S,$F625))</f>
        <v/>
      </c>
      <c r="I625" s="31" t="str">
        <f>IF($H625="","",_xlfn.MAXIFS(Dados!$R:$R,Dados!$A:$A,$A625,Dados!$S:$S,$F625))</f>
        <v/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/>
      </c>
      <c r="L625" s="30">
        <f>SUMIFS(Dados!$E:$E,Dados!$A:$A,$A625,Dados!$S:$S,$F625)</f>
        <v>0</v>
      </c>
      <c r="M625" s="30" t="str">
        <f>IFERROR(INDEX(Parâmetros!$E$6:$E$11,MATCH($K625,Parâmetros!$A$6:$A$11,0)),"")</f>
        <v/>
      </c>
      <c r="N625" s="33" t="str">
        <f t="shared" si="103"/>
        <v/>
      </c>
      <c r="O625" s="33">
        <f>Parâmetros!$E$13</f>
        <v>0.8</v>
      </c>
      <c r="P625" s="32" t="str">
        <f>IF(OR($M625="",$F625&gt;Parâmetros!$E$14),"Não","Sim")</f>
        <v>Não</v>
      </c>
      <c r="Q625" s="32" t="str">
        <f t="shared" si="104"/>
        <v/>
      </c>
      <c r="R625" s="32" t="str">
        <f t="shared" si="105"/>
        <v/>
      </c>
      <c r="S625" s="30" t="str">
        <f t="shared" si="106"/>
        <v/>
      </c>
      <c r="T625" s="32" t="str">
        <f>IF($Q625&lt;&gt;"Sim","",IF($N625&gt;Parâmetros!$E$15,"Sim","Não"))</f>
        <v/>
      </c>
      <c r="U625" s="17" t="str">
        <f t="shared" si="107"/>
        <v>Férias / afastamento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'[Apontamento_Mes_Setembro Atualizado.xlsx]Base Diária'!$V$221folga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Férias no cadastro</v>
      </c>
      <c r="W625" s="34">
        <f>IF(OR(OR($D625="6x1",$D625="FF 6x1"),$D625="5x2"),"",IF($AB625&lt;&gt;$AB624,IF(IFERROR(INDEX(Cadastro!$F$5:$F$148,$AB625),"")="",IF($L625&gt;0,1,0),IF(IFERROR(INDEX(Cadastro!$F$5:$F$148,$AB625),"")&lt;=IFERROR(INDEX(Parâmetros!$B$39:$B$48,MATCH($E625,Parâmetros!$A$39:$A$48,0)),99),IFERROR(INDEX(Cadastro!$F$5:$F$148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10</v>
      </c>
      <c r="X625" s="34">
        <f>IF(OR(OR($D625="6x1",$D625="FF 6x1"),$D625="5x2"),"",IF($AB625&lt;&gt;$AB624,IF(IFERROR(INDEX(Cadastro!$F$5:$F$148,$AB625),"")="",0,IF(IFERROR(INDEX(Cadastro!$F$5:$F$148,$AB625),"")&gt;IFERROR(INDEX(Parâmetros!$B$39:$B$48,MATCH($E625,Parâmetros!$A$39:$A$48,0)),99),IFERROR(INDEX(Cadastro!$F$5:$F$148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registro"),IF(AND($AB625&lt;&gt;$AB624,IFERROR(INDEX(Cadastro!$F$5:$F$148,$AB625),"")=""),"Indeterminado (início da série)",IF($X625&gt;0,"Folga","Falta de registro"))))))))</f>
        <v>Férias (cadastro)</v>
      </c>
      <c r="Z625" s="34">
        <f>IF(OR($L625&gt;0,$F625&gt;Parâmetros!$E$14),0,IF($A625&lt;&gt;$A624,1,N($Z624)+1))</f>
        <v>11</v>
      </c>
      <c r="AA625" s="34">
        <f>IF(OR($L625&gt;0,$F625&gt;Parâmetros!$E$14),0,IF(OR($A625&lt;&gt;$A626,$F626&gt;Parâmetros!$E$14),1,N($AA626)+1))</f>
        <v>2</v>
      </c>
      <c r="AB625" s="31">
        <f>IFERROR(MATCH($A625&amp;"|"&amp;TEXT(_xlfn.MAXIFS(Cadastro!$E$5:$E$148,Cadastro!$A$5:$A$148,$A625,Cadastro!$E$5:$E$148,"&lt;="&amp;$F625),"yyyymmdd"),Cadastro!$I$5:$I$148,0),"")</f>
        <v>28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9821</v>
      </c>
      <c r="B626" s="17" t="s">
        <v>175</v>
      </c>
      <c r="C626" s="17" t="str">
        <f>IFERROR(INDEX(Cadastro!$C$5:$C$148,$AB626),"NÃO INFORMADO")</f>
        <v>CAL</v>
      </c>
      <c r="D626" s="17" t="str">
        <f>IFERROR(INDEX(Cadastro!$D$5:$D$148,$AB626),"")</f>
        <v>Férias</v>
      </c>
      <c r="E626" s="17" t="str">
        <f>IFERROR(INDEX(Cadastro!$G$5:$G$148,$AB626),"")</f>
        <v>Férias</v>
      </c>
      <c r="F626" s="29">
        <v>46276</v>
      </c>
      <c r="G626" s="32" t="str">
        <f t="shared" si="102"/>
        <v>sex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/>
      </c>
      <c r="L626" s="30">
        <f>SUMIFS(Dados!$E:$E,Dados!$A:$A,$A626,Dados!$S:$S,$F626)</f>
        <v>0</v>
      </c>
      <c r="M626" s="30" t="str">
        <f>IFERROR(INDEX(Parâmetros!$E$6:$E$11,MATCH($K626,Parâmetros!$A$6:$A$11,0)),"")</f>
        <v/>
      </c>
      <c r="N626" s="33" t="str">
        <f t="shared" si="103"/>
        <v/>
      </c>
      <c r="O626" s="33">
        <f>Parâmetros!$E$13</f>
        <v>0.8</v>
      </c>
      <c r="P626" s="32" t="str">
        <f>IF(OR($M626="",$F626&gt;Parâmetros!$E$14),"Não","Sim")</f>
        <v>Não</v>
      </c>
      <c r="Q626" s="32" t="str">
        <f t="shared" si="104"/>
        <v/>
      </c>
      <c r="R626" s="32" t="str">
        <f t="shared" si="105"/>
        <v/>
      </c>
      <c r="S626" s="30" t="str">
        <f t="shared" si="106"/>
        <v/>
      </c>
      <c r="T626" s="32" t="str">
        <f>IF($Q626&lt;&gt;"Sim","",IF($N626&gt;Parâmetros!$E$15,"Sim","Não"))</f>
        <v/>
      </c>
      <c r="U626" s="17" t="str">
        <f t="shared" si="107"/>
        <v>Férias / afastamento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'[Apontamento_Mes_Setembro Atualizado.xlsx]Base Diária'!$V$221folga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Férias no cadastro</v>
      </c>
      <c r="W626" s="34">
        <f>IF(OR(OR($D626="6x1",$D626="FF 6x1"),$D626="5x2"),"",IF($AB626&lt;&gt;$AB625,IF(IFERROR(INDEX(Cadastro!$F$5:$F$148,$AB626),"")="",IF($L626&gt;0,1,0),IF(IFERROR(INDEX(Cadastro!$F$5:$F$148,$AB626),"")&lt;=IFERROR(INDEX(Parâmetros!$B$39:$B$48,MATCH($E626,Parâmetros!$A$39:$A$48,0)),99),IFERROR(INDEX(Cadastro!$F$5:$F$148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11</v>
      </c>
      <c r="X626" s="34">
        <f>IF(OR(OR($D626="6x1",$D626="FF 6x1"),$D626="5x2"),"",IF($AB626&lt;&gt;$AB625,IF(IFERROR(INDEX(Cadastro!$F$5:$F$148,$AB626),"")="",0,IF(IFERROR(INDEX(Cadastro!$F$5:$F$148,$AB626),"")&gt;IFERROR(INDEX(Parâmetros!$B$39:$B$48,MATCH($E626,Parâmetros!$A$39:$A$48,0)),99),IFERROR(INDEX(Cadastro!$F$5:$F$148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registro"),IF(AND($AB626&lt;&gt;$AB625,IFERROR(INDEX(Cadastro!$F$5:$F$148,$AB626),"")=""),"Indeterminado (início da série)",IF($X626&gt;0,"Folga","Falta de registro"))))))))</f>
        <v>Férias (cadastro)</v>
      </c>
      <c r="Z626" s="34">
        <f>IF(OR($L626&gt;0,$F626&gt;Parâmetros!$E$14),0,IF($A626&lt;&gt;$A625,1,N($Z625)+1))</f>
        <v>12</v>
      </c>
      <c r="AA626" s="34">
        <f>IF(OR($L626&gt;0,$F626&gt;Parâmetros!$E$14),0,IF(OR($A626&lt;&gt;$A627,$F627&gt;Parâmetros!$E$14),1,N($AA627)+1))</f>
        <v>1</v>
      </c>
      <c r="AB626" s="31">
        <f>IFERROR(MATCH($A626&amp;"|"&amp;TEXT(_xlfn.MAXIFS(Cadastro!$E$5:$E$148,Cadastro!$A$5:$A$148,$A626,Cadastro!$E$5:$E$148,"&lt;="&amp;$F626),"yyyymmdd"),Cadastro!$I$5:$I$148,0),"")</f>
        <v>28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9821</v>
      </c>
      <c r="B627" s="17" t="s">
        <v>175</v>
      </c>
      <c r="C627" s="17" t="str">
        <f>IFERROR(INDEX(Cadastro!$C$5:$C$148,$AB627),"NÃO INFORMADO")</f>
        <v>CAL</v>
      </c>
      <c r="D627" s="17" t="str">
        <f>IFERROR(INDEX(Cadastro!$D$5:$D$148,$AB627),"")</f>
        <v>Férias</v>
      </c>
      <c r="E627" s="17" t="str">
        <f>IFERROR(INDEX(Cadastro!$G$5:$G$148,$AB627),"")</f>
        <v>Férias</v>
      </c>
      <c r="F627" s="29">
        <v>46277</v>
      </c>
      <c r="G627" s="32" t="str">
        <f t="shared" si="102"/>
        <v>sáb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/>
      </c>
      <c r="L627" s="30">
        <f>SUMIFS(Dados!$E:$E,Dados!$A:$A,$A627,Dados!$S:$S,$F627)</f>
        <v>0</v>
      </c>
      <c r="M627" s="30" t="str">
        <f>IFERROR(INDEX(Parâmetros!$E$6:$E$11,MATCH($K627,Parâmetros!$A$6:$A$11,0)),"")</f>
        <v/>
      </c>
      <c r="N627" s="33" t="str">
        <f t="shared" si="103"/>
        <v/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104"/>
        <v/>
      </c>
      <c r="R627" s="32" t="str">
        <f t="shared" si="105"/>
        <v/>
      </c>
      <c r="S627" s="30" t="str">
        <f t="shared" si="106"/>
        <v/>
      </c>
      <c r="T627" s="32" t="str">
        <f>IF($Q627&lt;&gt;"Sim","",IF($N627&gt;Parâmetros!$E$15,"Sim","Não"))</f>
        <v/>
      </c>
      <c r="U627" s="17" t="str">
        <f t="shared" si="107"/>
        <v>Férias / afastamento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'[Apontamento_Mes_Setembro Atualizado.xlsx]Base Diária'!$V$221folga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Férias no cadastro</v>
      </c>
      <c r="W627" s="34">
        <f>IF(OR(OR($D627="6x1",$D627="FF 6x1"),$D627="5x2"),"",IF($AB627&lt;&gt;$AB626,IF(IFERROR(INDEX(Cadastro!$F$5:$F$148,$AB627),"")="",IF($L627&gt;0,1,0),IF(IFERROR(INDEX(Cadastro!$F$5:$F$148,$AB627),"")&lt;=IFERROR(INDEX(Parâmetros!$B$39:$B$48,MATCH($E627,Parâmetros!$A$39:$A$48,0)),99),IFERROR(INDEX(Cadastro!$F$5:$F$148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12</v>
      </c>
      <c r="X627" s="34">
        <f>IF(OR(OR($D627="6x1",$D627="FF 6x1"),$D627="5x2"),"",IF($AB627&lt;&gt;$AB626,IF(IFERROR(INDEX(Cadastro!$F$5:$F$148,$AB627),"")="",0,IF(IFERROR(INDEX(Cadastro!$F$5:$F$148,$AB627),"")&gt;IFERROR(INDEX(Parâmetros!$B$39:$B$48,MATCH($E627,Parâmetros!$A$39:$A$48,0)),99),IFERROR(INDEX(Cadastro!$F$5:$F$148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registro"),IF(AND($AB627&lt;&gt;$AB626,IFERROR(INDEX(Cadastro!$F$5:$F$148,$AB627),"")=""),"Indeterminado (início da série)",IF($X627&gt;0,"Folga","Falta de registro"))))))))</f>
        <v>Férias (cadastro)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IFERROR(MATCH($A627&amp;"|"&amp;TEXT(_xlfn.MAXIFS(Cadastro!$E$5:$E$148,Cadastro!$A$5:$A$148,$A627,Cadastro!$E$5:$E$148,"&lt;="&amp;$F627),"yyyymmdd"),Cadastro!$I$5:$I$148,0),"")</f>
        <v>28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9821</v>
      </c>
      <c r="B628" s="17" t="s">
        <v>175</v>
      </c>
      <c r="C628" s="17" t="str">
        <f>IFERROR(INDEX(Cadastro!$C$5:$C$148,$AB628),"NÃO INFORMADO")</f>
        <v>CAL</v>
      </c>
      <c r="D628" s="17" t="str">
        <f>IFERROR(INDEX(Cadastro!$D$5:$D$148,$AB628),"")</f>
        <v>Férias</v>
      </c>
      <c r="E628" s="17" t="str">
        <f>IFERROR(INDEX(Cadastro!$G$5:$G$148,$AB628),"")</f>
        <v>Férias</v>
      </c>
      <c r="F628" s="29">
        <v>46278</v>
      </c>
      <c r="G628" s="32" t="str">
        <f t="shared" si="102"/>
        <v>dom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103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104"/>
        <v/>
      </c>
      <c r="R628" s="32" t="str">
        <f t="shared" si="105"/>
        <v/>
      </c>
      <c r="S628" s="30" t="str">
        <f t="shared" si="106"/>
        <v/>
      </c>
      <c r="T628" s="32" t="str">
        <f>IF($Q628&lt;&gt;"Sim","",IF($N628&gt;Parâmetros!$E$15,"Sim","Não"))</f>
        <v/>
      </c>
      <c r="U628" s="17" t="str">
        <f t="shared" si="107"/>
        <v>Férias / afastamento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'[Apontamento_Mes_Setembro Atualizado.xlsx]Base Diária'!$V$221folga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Férias no cadastro</v>
      </c>
      <c r="W628" s="34">
        <f>IF(OR(OR($D628="6x1",$D628="FF 6x1"),$D628="5x2"),"",IF($AB628&lt;&gt;$AB627,IF(IFERROR(INDEX(Cadastro!$F$5:$F$148,$AB628),"")="",IF($L628&gt;0,1,0),IF(IFERROR(INDEX(Cadastro!$F$5:$F$148,$AB628),"")&lt;=IFERROR(INDEX(Parâmetros!$B$39:$B$48,MATCH($E628,Parâmetros!$A$39:$A$48,0)),99),IFERROR(INDEX(Cadastro!$F$5:$F$148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13</v>
      </c>
      <c r="X628" s="34">
        <f>IF(OR(OR($D628="6x1",$D628="FF 6x1"),$D628="5x2"),"",IF($AB628&lt;&gt;$AB627,IF(IFERROR(INDEX(Cadastro!$F$5:$F$148,$AB628),"")="",0,IF(IFERROR(INDEX(Cadastro!$F$5:$F$148,$AB628),"")&gt;IFERROR(INDEX(Parâmetros!$B$39:$B$48,MATCH($E628,Parâmetros!$A$39:$A$48,0)),99),IFERROR(INDEX(Cadastro!$F$5:$F$148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0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registro"),IF(AND($AB628&lt;&gt;$AB627,IFERROR(INDEX(Cadastro!$F$5:$F$148,$AB628),"")=""),"Indeterminado (início da série)",IF($X628&gt;0,"Folga","Falta de registro"))))))))</f>
        <v>Férias (cadastro)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IFERROR(MATCH($A628&amp;"|"&amp;TEXT(_xlfn.MAXIFS(Cadastro!$E$5:$E$148,Cadastro!$A$5:$A$148,$A628,Cadastro!$E$5:$E$148,"&lt;="&amp;$F628),"yyyymmdd"),Cadastro!$I$5:$I$148,0),"")</f>
        <v>28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9821</v>
      </c>
      <c r="B629" s="17" t="s">
        <v>175</v>
      </c>
      <c r="C629" s="17" t="str">
        <f>IFERROR(INDEX(Cadastro!$C$5:$C$148,$AB629),"NÃO INFORMADO")</f>
        <v>CAL</v>
      </c>
      <c r="D629" s="17" t="str">
        <f>IFERROR(INDEX(Cadastro!$D$5:$D$148,$AB629),"")</f>
        <v>Férias</v>
      </c>
      <c r="E629" s="17" t="str">
        <f>IFERROR(INDEX(Cadastro!$G$5:$G$148,$AB629),"")</f>
        <v>Férias</v>
      </c>
      <c r="F629" s="29">
        <v>46279</v>
      </c>
      <c r="G629" s="32" t="str">
        <f t="shared" si="102"/>
        <v>seg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/>
      </c>
      <c r="L629" s="30">
        <f>SUMIFS(Dados!$E:$E,Dados!$A:$A,$A629,Dados!$S:$S,$F629)</f>
        <v>0</v>
      </c>
      <c r="M629" s="30" t="str">
        <f>IFERROR(INDEX(Parâmetros!$E$6:$E$11,MATCH($K629,Parâmetros!$A$6:$A$11,0)),"")</f>
        <v/>
      </c>
      <c r="N629" s="33" t="str">
        <f t="shared" si="103"/>
        <v/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104"/>
        <v/>
      </c>
      <c r="R629" s="32" t="str">
        <f t="shared" si="105"/>
        <v/>
      </c>
      <c r="S629" s="30" t="str">
        <f t="shared" si="106"/>
        <v/>
      </c>
      <c r="T629" s="32" t="str">
        <f>IF($Q629&lt;&gt;"Sim","",IF($N629&gt;Parâmetros!$E$15,"Sim","Não"))</f>
        <v/>
      </c>
      <c r="U629" s="17" t="str">
        <f t="shared" si="107"/>
        <v>Férias / afastamento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'[Apontamento_Mes_Setembro Atualizado.xlsx]Base Diária'!$V$221folga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Férias no cadastro</v>
      </c>
      <c r="W629" s="34">
        <f>IF(OR(OR($D629="6x1",$D629="FF 6x1"),$D629="5x2"),"",IF($AB629&lt;&gt;$AB628,IF(IFERROR(INDEX(Cadastro!$F$5:$F$148,$AB629),"")="",IF($L629&gt;0,1,0),IF(IFERROR(INDEX(Cadastro!$F$5:$F$148,$AB629),"")&lt;=IFERROR(INDEX(Parâmetros!$B$39:$B$48,MATCH($E629,Parâmetros!$A$39:$A$48,0)),99),IFERROR(INDEX(Cadastro!$F$5:$F$148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14</v>
      </c>
      <c r="X629" s="34">
        <f>IF(OR(OR($D629="6x1",$D629="FF 6x1"),$D629="5x2"),"",IF($AB629&lt;&gt;$AB628,IF(IFERROR(INDEX(Cadastro!$F$5:$F$148,$AB629),"")="",0,IF(IFERROR(INDEX(Cadastro!$F$5:$F$148,$AB629),"")&gt;IFERROR(INDEX(Parâmetros!$B$39:$B$48,MATCH($E629,Parâmetros!$A$39:$A$48,0)),99),IFERROR(INDEX(Cadastro!$F$5:$F$148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registro"),IF(AND($AB629&lt;&gt;$AB628,IFERROR(INDEX(Cadastro!$F$5:$F$148,$AB629),"")=""),"Indeterminado (início da série)",IF($X629&gt;0,"Folga","Falta de registro"))))))))</f>
        <v>Férias (cadastro)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IFERROR(MATCH($A629&amp;"|"&amp;TEXT(_xlfn.MAXIFS(Cadastro!$E$5:$E$148,Cadastro!$A$5:$A$148,$A629,Cadastro!$E$5:$E$148,"&lt;="&amp;$F629),"yyyymmdd"),Cadastro!$I$5:$I$148,0),"")</f>
        <v>28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9821</v>
      </c>
      <c r="B630" s="17" t="s">
        <v>175</v>
      </c>
      <c r="C630" s="17" t="str">
        <f>IFERROR(INDEX(Cadastro!$C$5:$C$148,$AB630),"NÃO INFORMADO")</f>
        <v>CAL</v>
      </c>
      <c r="D630" s="17" t="str">
        <f>IFERROR(INDEX(Cadastro!$D$5:$D$148,$AB630),"")</f>
        <v>Férias</v>
      </c>
      <c r="E630" s="17" t="str">
        <f>IFERROR(INDEX(Cadastro!$G$5:$G$148,$AB630),"")</f>
        <v>Férias</v>
      </c>
      <c r="F630" s="29">
        <v>46280</v>
      </c>
      <c r="G630" s="32" t="str">
        <f t="shared" si="102"/>
        <v>ter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03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04"/>
        <v/>
      </c>
      <c r="R630" s="32" t="str">
        <f t="shared" si="105"/>
        <v/>
      </c>
      <c r="S630" s="30" t="str">
        <f t="shared" si="106"/>
        <v/>
      </c>
      <c r="T630" s="32" t="str">
        <f>IF($Q630&lt;&gt;"Sim","",IF($N630&gt;Parâmetros!$E$15,"Sim","Não"))</f>
        <v/>
      </c>
      <c r="U630" s="17" t="str">
        <f t="shared" si="107"/>
        <v>Férias / afastamento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'[Apontamento_Mes_Setembro Atualizado.xlsx]Base Diária'!$V$221folga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Férias no cadastro</v>
      </c>
      <c r="W630" s="34">
        <f>IF(OR(OR($D630="6x1",$D630="FF 6x1"),$D630="5x2"),"",IF($AB630&lt;&gt;$AB629,IF(IFERROR(INDEX(Cadastro!$F$5:$F$148,$AB630),"")="",IF($L630&gt;0,1,0),IF(IFERROR(INDEX(Cadastro!$F$5:$F$148,$AB630),"")&lt;=IFERROR(INDEX(Parâmetros!$B$39:$B$48,MATCH($E630,Parâmetros!$A$39:$A$48,0)),99),IFERROR(INDEX(Cadastro!$F$5:$F$148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15</v>
      </c>
      <c r="X630" s="34">
        <f>IF(OR(OR($D630="6x1",$D630="FF 6x1"),$D630="5x2"),"",IF($AB630&lt;&gt;$AB629,IF(IFERROR(INDEX(Cadastro!$F$5:$F$148,$AB630),"")="",0,IF(IFERROR(INDEX(Cadastro!$F$5:$F$148,$AB630),"")&gt;IFERROR(INDEX(Parâmetros!$B$39:$B$48,MATCH($E630,Parâmetros!$A$39:$A$48,0)),99),IFERROR(INDEX(Cadastro!$F$5:$F$148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registro"),IF(AND($AB630&lt;&gt;$AB629,IFERROR(INDEX(Cadastro!$F$5:$F$148,$AB630),"")=""),"Indeterminado (início da série)",IF($X630&gt;0,"Folga","Falta de registro"))))))))</f>
        <v>Férias (cadastro)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IFERROR(MATCH($A630&amp;"|"&amp;TEXT(_xlfn.MAXIFS(Cadastro!$E$5:$E$148,Cadastro!$A$5:$A$148,$A630,Cadastro!$E$5:$E$148,"&lt;="&amp;$F630),"yyyymmdd"),Cadastro!$I$5:$I$148,0),"")</f>
        <v>28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9821</v>
      </c>
      <c r="B631" s="17" t="s">
        <v>175</v>
      </c>
      <c r="C631" s="17" t="str">
        <f>IFERROR(INDEX(Cadastro!$C$5:$C$148,$AB631),"NÃO INFORMADO")</f>
        <v>CAL</v>
      </c>
      <c r="D631" s="17" t="str">
        <f>IFERROR(INDEX(Cadastro!$D$5:$D$148,$AB631),"")</f>
        <v>Férias</v>
      </c>
      <c r="E631" s="17" t="str">
        <f>IFERROR(INDEX(Cadastro!$G$5:$G$148,$AB631),"")</f>
        <v>Férias</v>
      </c>
      <c r="F631" s="29">
        <v>46281</v>
      </c>
      <c r="G631" s="32" t="str">
        <f t="shared" si="102"/>
        <v>qua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/>
      </c>
      <c r="L631" s="30">
        <f>SUMIFS(Dados!$E:$E,Dados!$A:$A,$A631,Dados!$S:$S,$F631)</f>
        <v>0</v>
      </c>
      <c r="M631" s="30" t="str">
        <f>IFERROR(INDEX(Parâmetros!$E$6:$E$11,MATCH($K631,Parâmetros!$A$6:$A$11,0)),"")</f>
        <v/>
      </c>
      <c r="N631" s="33" t="str">
        <f t="shared" si="103"/>
        <v/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104"/>
        <v/>
      </c>
      <c r="R631" s="32" t="str">
        <f t="shared" si="105"/>
        <v/>
      </c>
      <c r="S631" s="30" t="str">
        <f t="shared" si="106"/>
        <v/>
      </c>
      <c r="T631" s="32" t="str">
        <f>IF($Q631&lt;&gt;"Sim","",IF($N631&gt;Parâmetros!$E$15,"Sim","Não"))</f>
        <v/>
      </c>
      <c r="U631" s="17" t="str">
        <f t="shared" si="107"/>
        <v>Férias / afastamento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'[Apontamento_Mes_Setembro Atualizado.xlsx]Base Diária'!$V$221folga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Férias no cadastro</v>
      </c>
      <c r="W631" s="34">
        <f>IF(OR(OR($D631="6x1",$D631="FF 6x1"),$D631="5x2"),"",IF($AB631&lt;&gt;$AB630,IF(IFERROR(INDEX(Cadastro!$F$5:$F$148,$AB631),"")="",IF($L631&gt;0,1,0),IF(IFERROR(INDEX(Cadastro!$F$5:$F$148,$AB631),"")&lt;=IFERROR(INDEX(Parâmetros!$B$39:$B$48,MATCH($E631,Parâmetros!$A$39:$A$48,0)),99),IFERROR(INDEX(Cadastro!$F$5:$F$148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16</v>
      </c>
      <c r="X631" s="34">
        <f>IF(OR(OR($D631="6x1",$D631="FF 6x1"),$D631="5x2"),"",IF($AB631&lt;&gt;$AB630,IF(IFERROR(INDEX(Cadastro!$F$5:$F$148,$AB631),"")="",0,IF(IFERROR(INDEX(Cadastro!$F$5:$F$148,$AB631),"")&gt;IFERROR(INDEX(Parâmetros!$B$39:$B$48,MATCH($E631,Parâmetros!$A$39:$A$48,0)),99),IFERROR(INDEX(Cadastro!$F$5:$F$148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registro"),IF(AND($AB631&lt;&gt;$AB630,IFERROR(INDEX(Cadastro!$F$5:$F$148,$AB631),"")=""),"Indeterminado (início da série)",IF($X631&gt;0,"Folga","Falta de registro"))))))))</f>
        <v>Férias (cadastro)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IFERROR(MATCH($A631&amp;"|"&amp;TEXT(_xlfn.MAXIFS(Cadastro!$E$5:$E$148,Cadastro!$A$5:$A$148,$A631,Cadastro!$E$5:$E$148,"&lt;="&amp;$F631),"yyyymmdd"),Cadastro!$I$5:$I$148,0),"")</f>
        <v>28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9821</v>
      </c>
      <c r="B632" s="17" t="s">
        <v>175</v>
      </c>
      <c r="C632" s="17" t="str">
        <f>IFERROR(INDEX(Cadastro!$C$5:$C$148,$AB632),"NÃO INFORMADO")</f>
        <v>CAL</v>
      </c>
      <c r="D632" s="17" t="str">
        <f>IFERROR(INDEX(Cadastro!$D$5:$D$148,$AB632),"")</f>
        <v>Férias</v>
      </c>
      <c r="E632" s="17" t="str">
        <f>IFERROR(INDEX(Cadastro!$G$5:$G$148,$AB632),"")</f>
        <v>Férias</v>
      </c>
      <c r="F632" s="29">
        <v>46282</v>
      </c>
      <c r="G632" s="32" t="str">
        <f t="shared" si="102"/>
        <v>qui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/>
      </c>
      <c r="L632" s="30">
        <f>SUMIFS(Dados!$E:$E,Dados!$A:$A,$A632,Dados!$S:$S,$F632)</f>
        <v>0</v>
      </c>
      <c r="M632" s="30" t="str">
        <f>IFERROR(INDEX(Parâmetros!$E$6:$E$11,MATCH($K632,Parâmetros!$A$6:$A$11,0)),"")</f>
        <v/>
      </c>
      <c r="N632" s="33" t="str">
        <f t="shared" si="103"/>
        <v/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104"/>
        <v/>
      </c>
      <c r="R632" s="32" t="str">
        <f t="shared" si="105"/>
        <v/>
      </c>
      <c r="S632" s="30" t="str">
        <f t="shared" si="106"/>
        <v/>
      </c>
      <c r="T632" s="32" t="str">
        <f>IF($Q632&lt;&gt;"Sim","",IF($N632&gt;Parâmetros!$E$15,"Sim","Não"))</f>
        <v/>
      </c>
      <c r="U632" s="17" t="str">
        <f t="shared" si="107"/>
        <v>Férias / afastamento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'[Apontamento_Mes_Setembro Atualizado.xlsx]Base Diária'!$V$221folga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Férias no cadastro</v>
      </c>
      <c r="W632" s="34">
        <f>IF(OR(OR($D632="6x1",$D632="FF 6x1"),$D632="5x2"),"",IF($AB632&lt;&gt;$AB631,IF(IFERROR(INDEX(Cadastro!$F$5:$F$148,$AB632),"")="",IF($L632&gt;0,1,0),IF(IFERROR(INDEX(Cadastro!$F$5:$F$148,$AB632),"")&lt;=IFERROR(INDEX(Parâmetros!$B$39:$B$48,MATCH($E632,Parâmetros!$A$39:$A$48,0)),99),IFERROR(INDEX(Cadastro!$F$5:$F$148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17</v>
      </c>
      <c r="X632" s="34">
        <f>IF(OR(OR($D632="6x1",$D632="FF 6x1"),$D632="5x2"),"",IF($AB632&lt;&gt;$AB631,IF(IFERROR(INDEX(Cadastro!$F$5:$F$148,$AB632),"")="",0,IF(IFERROR(INDEX(Cadastro!$F$5:$F$148,$AB632),"")&gt;IFERROR(INDEX(Parâmetros!$B$39:$B$48,MATCH($E632,Parâmetros!$A$39:$A$48,0)),99),IFERROR(INDEX(Cadastro!$F$5:$F$148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registro"),IF(AND($AB632&lt;&gt;$AB631,IFERROR(INDEX(Cadastro!$F$5:$F$148,$AB632),"")=""),"Indeterminado (início da série)",IF($X632&gt;0,"Folga","Falta de registro"))))))))</f>
        <v>Férias (cadastro)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IFERROR(MATCH($A632&amp;"|"&amp;TEXT(_xlfn.MAXIFS(Cadastro!$E$5:$E$148,Cadastro!$A$5:$A$148,$A632,Cadastro!$E$5:$E$148,"&lt;="&amp;$F632),"yyyymmdd"),Cadastro!$I$5:$I$148,0),"")</f>
        <v>28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9821</v>
      </c>
      <c r="B633" s="17" t="s">
        <v>175</v>
      </c>
      <c r="C633" s="17" t="str">
        <f>IFERROR(INDEX(Cadastro!$C$5:$C$148,$AB633),"NÃO INFORMADO")</f>
        <v>CAL</v>
      </c>
      <c r="D633" s="17" t="str">
        <f>IFERROR(INDEX(Cadastro!$D$5:$D$148,$AB633),"")</f>
        <v>Férias</v>
      </c>
      <c r="E633" s="17" t="str">
        <f>IFERROR(INDEX(Cadastro!$G$5:$G$148,$AB633),"")</f>
        <v>Férias</v>
      </c>
      <c r="F633" s="29">
        <v>46283</v>
      </c>
      <c r="G633" s="32" t="str">
        <f t="shared" si="102"/>
        <v>sex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/>
      </c>
      <c r="L633" s="30">
        <f>SUMIFS(Dados!$E:$E,Dados!$A:$A,$A633,Dados!$S:$S,$F633)</f>
        <v>0</v>
      </c>
      <c r="M633" s="30" t="str">
        <f>IFERROR(INDEX(Parâmetros!$E$6:$E$11,MATCH($K633,Parâmetros!$A$6:$A$11,0)),"")</f>
        <v/>
      </c>
      <c r="N633" s="33" t="str">
        <f t="shared" si="103"/>
        <v/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104"/>
        <v/>
      </c>
      <c r="R633" s="32" t="str">
        <f t="shared" si="105"/>
        <v/>
      </c>
      <c r="S633" s="30" t="str">
        <f t="shared" si="106"/>
        <v/>
      </c>
      <c r="T633" s="32" t="str">
        <f>IF($Q633&lt;&gt;"Sim","",IF($N633&gt;Parâmetros!$E$15,"Sim","Não"))</f>
        <v/>
      </c>
      <c r="U633" s="17" t="str">
        <f t="shared" si="107"/>
        <v>Férias / afastamento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'[Apontamento_Mes_Setembro Atualizado.xlsx]Base Diária'!$V$221folga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Férias no cadastro</v>
      </c>
      <c r="W633" s="34">
        <f>IF(OR(OR($D633="6x1",$D633="FF 6x1"),$D633="5x2"),"",IF($AB633&lt;&gt;$AB632,IF(IFERROR(INDEX(Cadastro!$F$5:$F$148,$AB633),"")="",IF($L633&gt;0,1,0),IF(IFERROR(INDEX(Cadastro!$F$5:$F$148,$AB633),"")&lt;=IFERROR(INDEX(Parâmetros!$B$39:$B$48,MATCH($E633,Parâmetros!$A$39:$A$48,0)),99),IFERROR(INDEX(Cadastro!$F$5:$F$148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18</v>
      </c>
      <c r="X633" s="34">
        <f>IF(OR(OR($D633="6x1",$D633="FF 6x1"),$D633="5x2"),"",IF($AB633&lt;&gt;$AB632,IF(IFERROR(INDEX(Cadastro!$F$5:$F$148,$AB633),"")="",0,IF(IFERROR(INDEX(Cadastro!$F$5:$F$148,$AB633),"")&gt;IFERROR(INDEX(Parâmetros!$B$39:$B$48,MATCH($E633,Parâmetros!$A$39:$A$48,0)),99),IFERROR(INDEX(Cadastro!$F$5:$F$148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registro"),IF(AND($AB633&lt;&gt;$AB632,IFERROR(INDEX(Cadastro!$F$5:$F$148,$AB633),"")=""),"Indeterminado (início da série)",IF($X633&gt;0,"Folga","Falta de registro"))))))))</f>
        <v>Férias (cadastro)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IFERROR(MATCH($A633&amp;"|"&amp;TEXT(_xlfn.MAXIFS(Cadastro!$E$5:$E$148,Cadastro!$A$5:$A$148,$A633,Cadastro!$E$5:$E$148,"&lt;="&amp;$F633),"yyyymmdd"),Cadastro!$I$5:$I$148,0),"")</f>
        <v>28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9821</v>
      </c>
      <c r="B634" s="17" t="s">
        <v>175</v>
      </c>
      <c r="C634" s="17" t="str">
        <f>IFERROR(INDEX(Cadastro!$C$5:$C$148,$AB634),"NÃO INFORMADO")</f>
        <v>CAL</v>
      </c>
      <c r="D634" s="17" t="str">
        <f>IFERROR(INDEX(Cadastro!$D$5:$D$148,$AB634),"")</f>
        <v>Férias</v>
      </c>
      <c r="E634" s="17" t="str">
        <f>IFERROR(INDEX(Cadastro!$G$5:$G$148,$AB634),"")</f>
        <v>Férias</v>
      </c>
      <c r="F634" s="29">
        <v>46284</v>
      </c>
      <c r="G634" s="32" t="str">
        <f t="shared" si="102"/>
        <v>sáb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103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104"/>
        <v/>
      </c>
      <c r="R634" s="32" t="str">
        <f t="shared" si="105"/>
        <v/>
      </c>
      <c r="S634" s="30" t="str">
        <f t="shared" si="106"/>
        <v/>
      </c>
      <c r="T634" s="32" t="str">
        <f>IF($Q634&lt;&gt;"Sim","",IF($N634&gt;Parâmetros!$E$15,"Sim","Não"))</f>
        <v/>
      </c>
      <c r="U634" s="17" t="str">
        <f t="shared" si="107"/>
        <v>Férias / afastamento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'[Apontamento_Mes_Setembro Atualizado.xlsx]Base Diária'!$V$221folga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Férias no cadastro</v>
      </c>
      <c r="W634" s="34">
        <f>IF(OR(OR($D634="6x1",$D634="FF 6x1"),$D634="5x2"),"",IF($AB634&lt;&gt;$AB633,IF(IFERROR(INDEX(Cadastro!$F$5:$F$148,$AB634),"")="",IF($L634&gt;0,1,0),IF(IFERROR(INDEX(Cadastro!$F$5:$F$148,$AB634),"")&lt;=IFERROR(INDEX(Parâmetros!$B$39:$B$48,MATCH($E634,Parâmetros!$A$39:$A$48,0)),99),IFERROR(INDEX(Cadastro!$F$5:$F$148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19</v>
      </c>
      <c r="X634" s="34">
        <f>IF(OR(OR($D634="6x1",$D634="FF 6x1"),$D634="5x2"),"",IF($AB634&lt;&gt;$AB633,IF(IFERROR(INDEX(Cadastro!$F$5:$F$148,$AB634),"")="",0,IF(IFERROR(INDEX(Cadastro!$F$5:$F$148,$AB634),"")&gt;IFERROR(INDEX(Parâmetros!$B$39:$B$48,MATCH($E634,Parâmetros!$A$39:$A$48,0)),99),IFERROR(INDEX(Cadastro!$F$5:$F$148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0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registro"),IF(AND($AB634&lt;&gt;$AB633,IFERROR(INDEX(Cadastro!$F$5:$F$148,$AB634),"")=""),"Indeterminado (início da série)",IF($X634&gt;0,"Folga","Falta de registro"))))))))</f>
        <v>Férias (cadastro)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IFERROR(MATCH($A634&amp;"|"&amp;TEXT(_xlfn.MAXIFS(Cadastro!$E$5:$E$148,Cadastro!$A$5:$A$148,$A634,Cadastro!$E$5:$E$148,"&lt;="&amp;$F634),"yyyymmdd"),Cadastro!$I$5:$I$148,0),"")</f>
        <v>28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9821</v>
      </c>
      <c r="B635" s="17" t="s">
        <v>175</v>
      </c>
      <c r="C635" s="17" t="str">
        <f>IFERROR(INDEX(Cadastro!$C$5:$C$148,$AB635),"NÃO INFORMADO")</f>
        <v>CAL</v>
      </c>
      <c r="D635" s="17" t="str">
        <f>IFERROR(INDEX(Cadastro!$D$5:$D$148,$AB635),"")</f>
        <v>Férias</v>
      </c>
      <c r="E635" s="17" t="str">
        <f>IFERROR(INDEX(Cadastro!$G$5:$G$148,$AB635),"")</f>
        <v>Férias</v>
      </c>
      <c r="F635" s="29">
        <v>46285</v>
      </c>
      <c r="G635" s="32" t="str">
        <f t="shared" si="102"/>
        <v>dom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/>
      </c>
      <c r="L635" s="30">
        <f>SUMIFS(Dados!$E:$E,Dados!$A:$A,$A635,Dados!$S:$S,$F635)</f>
        <v>0</v>
      </c>
      <c r="M635" s="30" t="str">
        <f>IFERROR(INDEX(Parâmetros!$E$6:$E$11,MATCH($K635,Parâmetros!$A$6:$A$11,0)),"")</f>
        <v/>
      </c>
      <c r="N635" s="33" t="str">
        <f t="shared" si="103"/>
        <v/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104"/>
        <v/>
      </c>
      <c r="R635" s="32" t="str">
        <f t="shared" si="105"/>
        <v/>
      </c>
      <c r="S635" s="30" t="str">
        <f t="shared" si="106"/>
        <v/>
      </c>
      <c r="T635" s="32" t="str">
        <f>IF($Q635&lt;&gt;"Sim","",IF($N635&gt;Parâmetros!$E$15,"Sim","Não"))</f>
        <v/>
      </c>
      <c r="U635" s="17" t="str">
        <f t="shared" si="107"/>
        <v>Férias / afastamento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'[Apontamento_Mes_Setembro Atualizado.xlsx]Base Diária'!$V$221folga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Férias no cadastro</v>
      </c>
      <c r="W635" s="34">
        <f>IF(OR(OR($D635="6x1",$D635="FF 6x1"),$D635="5x2"),"",IF($AB635&lt;&gt;$AB634,IF(IFERROR(INDEX(Cadastro!$F$5:$F$148,$AB635),"")="",IF($L635&gt;0,1,0),IF(IFERROR(INDEX(Cadastro!$F$5:$F$148,$AB635),"")&lt;=IFERROR(INDEX(Parâmetros!$B$39:$B$48,MATCH($E635,Parâmetros!$A$39:$A$48,0)),99),IFERROR(INDEX(Cadastro!$F$5:$F$148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20</v>
      </c>
      <c r="X635" s="34">
        <f>IF(OR(OR($D635="6x1",$D635="FF 6x1"),$D635="5x2"),"",IF($AB635&lt;&gt;$AB634,IF(IFERROR(INDEX(Cadastro!$F$5:$F$148,$AB635),"")="",0,IF(IFERROR(INDEX(Cadastro!$F$5:$F$148,$AB635),"")&gt;IFERROR(INDEX(Parâmetros!$B$39:$B$48,MATCH($E635,Parâmetros!$A$39:$A$48,0)),99),IFERROR(INDEX(Cadastro!$F$5:$F$148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registro"),IF(AND($AB635&lt;&gt;$AB634,IFERROR(INDEX(Cadastro!$F$5:$F$148,$AB635),"")=""),"Indeterminado (início da série)",IF($X635&gt;0,"Folga","Falta de registro"))))))))</f>
        <v>Férias (cadastro)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IFERROR(MATCH($A635&amp;"|"&amp;TEXT(_xlfn.MAXIFS(Cadastro!$E$5:$E$148,Cadastro!$A$5:$A$148,$A635,Cadastro!$E$5:$E$148,"&lt;="&amp;$F635),"yyyymmdd"),Cadastro!$I$5:$I$148,0),"")</f>
        <v>28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9821</v>
      </c>
      <c r="B636" s="17" t="s">
        <v>175</v>
      </c>
      <c r="C636" s="17" t="str">
        <f>IFERROR(INDEX(Cadastro!$C$5:$C$148,$AB636),"NÃO INFORMADO")</f>
        <v>CAL</v>
      </c>
      <c r="D636" s="17" t="str">
        <f>IFERROR(INDEX(Cadastro!$D$5:$D$148,$AB636),"")</f>
        <v>Férias</v>
      </c>
      <c r="E636" s="17" t="str">
        <f>IFERROR(INDEX(Cadastro!$G$5:$G$148,$AB636),"")</f>
        <v>Férias</v>
      </c>
      <c r="F636" s="29">
        <v>46286</v>
      </c>
      <c r="G636" s="32" t="str">
        <f t="shared" si="102"/>
        <v>seg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/>
      </c>
      <c r="L636" s="30">
        <f>SUMIFS(Dados!$E:$E,Dados!$A:$A,$A636,Dados!$S:$S,$F636)</f>
        <v>0</v>
      </c>
      <c r="M636" s="30" t="str">
        <f>IFERROR(INDEX(Parâmetros!$E$6:$E$11,MATCH($K636,Parâmetros!$A$6:$A$11,0)),"")</f>
        <v/>
      </c>
      <c r="N636" s="33" t="str">
        <f t="shared" si="103"/>
        <v/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104"/>
        <v/>
      </c>
      <c r="R636" s="32" t="str">
        <f t="shared" si="105"/>
        <v/>
      </c>
      <c r="S636" s="30" t="str">
        <f t="shared" si="106"/>
        <v/>
      </c>
      <c r="T636" s="32" t="str">
        <f>IF($Q636&lt;&gt;"Sim","",IF($N636&gt;Parâmetros!$E$15,"Sim","Não"))</f>
        <v/>
      </c>
      <c r="U636" s="17" t="str">
        <f t="shared" si="107"/>
        <v>Férias / afastamento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'[Apontamento_Mes_Setembro Atualizado.xlsx]Base Diária'!$V$221folga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Férias no cadastro</v>
      </c>
      <c r="W636" s="34">
        <f>IF(OR(OR($D636="6x1",$D636="FF 6x1"),$D636="5x2"),"",IF($AB636&lt;&gt;$AB635,IF(IFERROR(INDEX(Cadastro!$F$5:$F$148,$AB636),"")="",IF($L636&gt;0,1,0),IF(IFERROR(INDEX(Cadastro!$F$5:$F$148,$AB636),"")&lt;=IFERROR(INDEX(Parâmetros!$B$39:$B$48,MATCH($E636,Parâmetros!$A$39:$A$48,0)),99),IFERROR(INDEX(Cadastro!$F$5:$F$148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21</v>
      </c>
      <c r="X636" s="34">
        <f>IF(OR(OR($D636="6x1",$D636="FF 6x1"),$D636="5x2"),"",IF($AB636&lt;&gt;$AB635,IF(IFERROR(INDEX(Cadastro!$F$5:$F$148,$AB636),"")="",0,IF(IFERROR(INDEX(Cadastro!$F$5:$F$148,$AB636),"")&gt;IFERROR(INDEX(Parâmetros!$B$39:$B$48,MATCH($E636,Parâmetros!$A$39:$A$48,0)),99),IFERROR(INDEX(Cadastro!$F$5:$F$148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registro"),IF(AND($AB636&lt;&gt;$AB635,IFERROR(INDEX(Cadastro!$F$5:$F$148,$AB636),"")=""),"Indeterminado (início da série)",IF($X636&gt;0,"Folga","Falta de registro"))))))))</f>
        <v>Férias (cadastro)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IFERROR(MATCH($A636&amp;"|"&amp;TEXT(_xlfn.MAXIFS(Cadastro!$E$5:$E$148,Cadastro!$A$5:$A$148,$A636,Cadastro!$E$5:$E$148,"&lt;="&amp;$F636),"yyyymmdd"),Cadastro!$I$5:$I$148,0),"")</f>
        <v>28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9821</v>
      </c>
      <c r="B637" s="17" t="s">
        <v>175</v>
      </c>
      <c r="C637" s="17" t="str">
        <f>IFERROR(INDEX(Cadastro!$C$5:$C$148,$AB637),"NÃO INFORMADO")</f>
        <v>CAL</v>
      </c>
      <c r="D637" s="17" t="str">
        <f>IFERROR(INDEX(Cadastro!$D$5:$D$148,$AB637),"")</f>
        <v>Férias</v>
      </c>
      <c r="E637" s="17" t="str">
        <f>IFERROR(INDEX(Cadastro!$G$5:$G$148,$AB637),"")</f>
        <v>Férias</v>
      </c>
      <c r="F637" s="29">
        <v>46287</v>
      </c>
      <c r="G637" s="32" t="str">
        <f t="shared" si="102"/>
        <v>ter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03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04"/>
        <v/>
      </c>
      <c r="R637" s="32" t="str">
        <f t="shared" si="105"/>
        <v/>
      </c>
      <c r="S637" s="30" t="str">
        <f t="shared" si="106"/>
        <v/>
      </c>
      <c r="T637" s="32" t="str">
        <f>IF($Q637&lt;&gt;"Sim","",IF($N637&gt;Parâmetros!$E$15,"Sim","Não"))</f>
        <v/>
      </c>
      <c r="U637" s="17" t="str">
        <f t="shared" si="107"/>
        <v>Férias / afastamento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'[Apontamento_Mes_Setembro Atualizado.xlsx]Base Diária'!$V$221folga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Férias no cadastro</v>
      </c>
      <c r="W637" s="34">
        <f>IF(OR(OR($D637="6x1",$D637="FF 6x1"),$D637="5x2"),"",IF($AB637&lt;&gt;$AB636,IF(IFERROR(INDEX(Cadastro!$F$5:$F$148,$AB637),"")="",IF($L637&gt;0,1,0),IF(IFERROR(INDEX(Cadastro!$F$5:$F$148,$AB637),"")&lt;=IFERROR(INDEX(Parâmetros!$B$39:$B$48,MATCH($E637,Parâmetros!$A$39:$A$48,0)),99),IFERROR(INDEX(Cadastro!$F$5:$F$148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22</v>
      </c>
      <c r="X637" s="34">
        <f>IF(OR(OR($D637="6x1",$D637="FF 6x1"),$D637="5x2"),"",IF($AB637&lt;&gt;$AB636,IF(IFERROR(INDEX(Cadastro!$F$5:$F$148,$AB637),"")="",0,IF(IFERROR(INDEX(Cadastro!$F$5:$F$148,$AB637),"")&gt;IFERROR(INDEX(Parâmetros!$B$39:$B$48,MATCH($E637,Parâmetros!$A$39:$A$48,0)),99),IFERROR(INDEX(Cadastro!$F$5:$F$148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registro"),IF(AND($AB637&lt;&gt;$AB636,IFERROR(INDEX(Cadastro!$F$5:$F$148,$AB637),"")=""),"Indeterminado (início da série)",IF($X637&gt;0,"Folga","Falta de registro"))))))))</f>
        <v>Férias (cadastro)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IFERROR(MATCH($A637&amp;"|"&amp;TEXT(_xlfn.MAXIFS(Cadastro!$E$5:$E$148,Cadastro!$A$5:$A$148,$A637,Cadastro!$E$5:$E$148,"&lt;="&amp;$F637),"yyyymmdd"),Cadastro!$I$5:$I$148,0),"")</f>
        <v>28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9821</v>
      </c>
      <c r="B638" s="17" t="s">
        <v>175</v>
      </c>
      <c r="C638" s="17" t="str">
        <f>IFERROR(INDEX(Cadastro!$C$5:$C$148,$AB638),"NÃO INFORMADO")</f>
        <v>CAL</v>
      </c>
      <c r="D638" s="17" t="str">
        <f>IFERROR(INDEX(Cadastro!$D$5:$D$148,$AB638),"")</f>
        <v>Férias</v>
      </c>
      <c r="E638" s="17" t="str">
        <f>IFERROR(INDEX(Cadastro!$G$5:$G$148,$AB638),"")</f>
        <v>Férias</v>
      </c>
      <c r="F638" s="29">
        <v>46288</v>
      </c>
      <c r="G638" s="32" t="str">
        <f t="shared" si="102"/>
        <v>qua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/>
      </c>
      <c r="L638" s="30">
        <f>SUMIFS(Dados!$E:$E,Dados!$A:$A,$A638,Dados!$S:$S,$F638)</f>
        <v>0</v>
      </c>
      <c r="M638" s="30" t="str">
        <f>IFERROR(INDEX(Parâmetros!$E$6:$E$11,MATCH($K638,Parâmetros!$A$6:$A$11,0)),"")</f>
        <v/>
      </c>
      <c r="N638" s="33" t="str">
        <f t="shared" si="103"/>
        <v/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104"/>
        <v/>
      </c>
      <c r="R638" s="32" t="str">
        <f t="shared" si="105"/>
        <v/>
      </c>
      <c r="S638" s="30" t="str">
        <f t="shared" si="106"/>
        <v/>
      </c>
      <c r="T638" s="32" t="str">
        <f>IF($Q638&lt;&gt;"Sim","",IF($N638&gt;Parâmetros!$E$15,"Sim","Não"))</f>
        <v/>
      </c>
      <c r="U638" s="17" t="str">
        <f t="shared" si="107"/>
        <v>Férias / afastamento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'[Apontamento_Mes_Setembro Atualizado.xlsx]Base Diária'!$V$221folga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Férias no cadastro</v>
      </c>
      <c r="W638" s="34">
        <f>IF(OR(OR($D638="6x1",$D638="FF 6x1"),$D638="5x2"),"",IF($AB638&lt;&gt;$AB637,IF(IFERROR(INDEX(Cadastro!$F$5:$F$148,$AB638),"")="",IF($L638&gt;0,1,0),IF(IFERROR(INDEX(Cadastro!$F$5:$F$148,$AB638),"")&lt;=IFERROR(INDEX(Parâmetros!$B$39:$B$48,MATCH($E638,Parâmetros!$A$39:$A$48,0)),99),IFERROR(INDEX(Cadastro!$F$5:$F$148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23</v>
      </c>
      <c r="X638" s="34">
        <f>IF(OR(OR($D638="6x1",$D638="FF 6x1"),$D638="5x2"),"",IF($AB638&lt;&gt;$AB637,IF(IFERROR(INDEX(Cadastro!$F$5:$F$148,$AB638),"")="",0,IF(IFERROR(INDEX(Cadastro!$F$5:$F$148,$AB638),"")&gt;IFERROR(INDEX(Parâmetros!$B$39:$B$48,MATCH($E638,Parâmetros!$A$39:$A$48,0)),99),IFERROR(INDEX(Cadastro!$F$5:$F$148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registro"),IF(AND($AB638&lt;&gt;$AB637,IFERROR(INDEX(Cadastro!$F$5:$F$148,$AB638),"")=""),"Indeterminado (início da série)",IF($X638&gt;0,"Folga","Falta de registro"))))))))</f>
        <v>Férias (cadastro)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IFERROR(MATCH($A638&amp;"|"&amp;TEXT(_xlfn.MAXIFS(Cadastro!$E$5:$E$148,Cadastro!$A$5:$A$148,$A638,Cadastro!$E$5:$E$148,"&lt;="&amp;$F638),"yyyymmdd"),Cadastro!$I$5:$I$148,0),"")</f>
        <v>28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9821</v>
      </c>
      <c r="B639" s="17" t="s">
        <v>175</v>
      </c>
      <c r="C639" s="17" t="str">
        <f>IFERROR(INDEX(Cadastro!$C$5:$C$148,$AB639),"NÃO INFORMADO")</f>
        <v>CAL</v>
      </c>
      <c r="D639" s="17" t="str">
        <f>IFERROR(INDEX(Cadastro!$D$5:$D$148,$AB639),"")</f>
        <v>Férias</v>
      </c>
      <c r="E639" s="17" t="str">
        <f>IFERROR(INDEX(Cadastro!$G$5:$G$148,$AB639),"")</f>
        <v>Férias</v>
      </c>
      <c r="F639" s="29">
        <v>46289</v>
      </c>
      <c r="G639" s="32" t="str">
        <f t="shared" si="102"/>
        <v>qui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/>
      </c>
      <c r="L639" s="30">
        <f>SUMIFS(Dados!$E:$E,Dados!$A:$A,$A639,Dados!$S:$S,$F639)</f>
        <v>0</v>
      </c>
      <c r="M639" s="30" t="str">
        <f>IFERROR(INDEX(Parâmetros!$E$6:$E$11,MATCH($K639,Parâmetros!$A$6:$A$11,0)),"")</f>
        <v/>
      </c>
      <c r="N639" s="33" t="str">
        <f t="shared" si="103"/>
        <v/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104"/>
        <v/>
      </c>
      <c r="R639" s="32" t="str">
        <f t="shared" si="105"/>
        <v/>
      </c>
      <c r="S639" s="30" t="str">
        <f t="shared" si="106"/>
        <v/>
      </c>
      <c r="T639" s="32" t="str">
        <f>IF($Q639&lt;&gt;"Sim","",IF($N639&gt;Parâmetros!$E$15,"Sim","Não"))</f>
        <v/>
      </c>
      <c r="U639" s="17" t="str">
        <f t="shared" si="107"/>
        <v>Férias / afastamento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'[Apontamento_Mes_Setembro Atualizado.xlsx]Base Diária'!$V$221folga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Férias no cadastro</v>
      </c>
      <c r="W639" s="34">
        <f>IF(OR(OR($D639="6x1",$D639="FF 6x1"),$D639="5x2"),"",IF($AB639&lt;&gt;$AB638,IF(IFERROR(INDEX(Cadastro!$F$5:$F$148,$AB639),"")="",IF($L639&gt;0,1,0),IF(IFERROR(INDEX(Cadastro!$F$5:$F$148,$AB639),"")&lt;=IFERROR(INDEX(Parâmetros!$B$39:$B$48,MATCH($E639,Parâmetros!$A$39:$A$48,0)),99),IFERROR(INDEX(Cadastro!$F$5:$F$148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24</v>
      </c>
      <c r="X639" s="34">
        <f>IF(OR(OR($D639="6x1",$D639="FF 6x1"),$D639="5x2"),"",IF($AB639&lt;&gt;$AB638,IF(IFERROR(INDEX(Cadastro!$F$5:$F$148,$AB639),"")="",0,IF(IFERROR(INDEX(Cadastro!$F$5:$F$148,$AB639),"")&gt;IFERROR(INDEX(Parâmetros!$B$39:$B$48,MATCH($E639,Parâmetros!$A$39:$A$48,0)),99),IFERROR(INDEX(Cadastro!$F$5:$F$148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registro"),IF(AND($AB639&lt;&gt;$AB638,IFERROR(INDEX(Cadastro!$F$5:$F$148,$AB639),"")=""),"Indeterminado (início da série)",IF($X639&gt;0,"Folga","Falta de registro"))))))))</f>
        <v>Férias (cadastro)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IFERROR(MATCH($A639&amp;"|"&amp;TEXT(_xlfn.MAXIFS(Cadastro!$E$5:$E$148,Cadastro!$A$5:$A$148,$A639,Cadastro!$E$5:$E$148,"&lt;="&amp;$F639),"yyyymmdd"),Cadastro!$I$5:$I$148,0),"")</f>
        <v>28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9821</v>
      </c>
      <c r="B640" s="17" t="s">
        <v>175</v>
      </c>
      <c r="C640" s="17" t="str">
        <f>IFERROR(INDEX(Cadastro!$C$5:$C$148,$AB640),"NÃO INFORMADO")</f>
        <v>CAL</v>
      </c>
      <c r="D640" s="17" t="str">
        <f>IFERROR(INDEX(Cadastro!$D$5:$D$148,$AB640),"")</f>
        <v>Férias</v>
      </c>
      <c r="E640" s="17" t="str">
        <f>IFERROR(INDEX(Cadastro!$G$5:$G$148,$AB640),"")</f>
        <v>Férias</v>
      </c>
      <c r="F640" s="29">
        <v>46290</v>
      </c>
      <c r="G640" s="32" t="str">
        <f t="shared" si="102"/>
        <v>sex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103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104"/>
        <v/>
      </c>
      <c r="R640" s="32" t="str">
        <f t="shared" si="105"/>
        <v/>
      </c>
      <c r="S640" s="30" t="str">
        <f t="shared" si="106"/>
        <v/>
      </c>
      <c r="T640" s="32" t="str">
        <f>IF($Q640&lt;&gt;"Sim","",IF($N640&gt;Parâmetros!$E$15,"Sim","Não"))</f>
        <v/>
      </c>
      <c r="U640" s="17" t="str">
        <f t="shared" si="107"/>
        <v>Férias / afastamento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'[Apontamento_Mes_Setembro Atualizado.xlsx]Base Diária'!$V$221folga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Férias no cadastro</v>
      </c>
      <c r="W640" s="34">
        <f>IF(OR(OR($D640="6x1",$D640="FF 6x1"),$D640="5x2"),"",IF($AB640&lt;&gt;$AB639,IF(IFERROR(INDEX(Cadastro!$F$5:$F$148,$AB640),"")="",IF($L640&gt;0,1,0),IF(IFERROR(INDEX(Cadastro!$F$5:$F$148,$AB640),"")&lt;=IFERROR(INDEX(Parâmetros!$B$39:$B$48,MATCH($E640,Parâmetros!$A$39:$A$48,0)),99),IFERROR(INDEX(Cadastro!$F$5:$F$148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25</v>
      </c>
      <c r="X640" s="34">
        <f>IF(OR(OR($D640="6x1",$D640="FF 6x1"),$D640="5x2"),"",IF($AB640&lt;&gt;$AB639,IF(IFERROR(INDEX(Cadastro!$F$5:$F$148,$AB640),"")="",0,IF(IFERROR(INDEX(Cadastro!$F$5:$F$148,$AB640),"")&gt;IFERROR(INDEX(Parâmetros!$B$39:$B$48,MATCH($E640,Parâmetros!$A$39:$A$48,0)),99),IFERROR(INDEX(Cadastro!$F$5:$F$148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0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registro"),IF(AND($AB640&lt;&gt;$AB639,IFERROR(INDEX(Cadastro!$F$5:$F$148,$AB640),"")=""),"Indeterminado (início da série)",IF($X640&gt;0,"Folga","Falta de registro"))))))))</f>
        <v>Férias (cadastro)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IFERROR(MATCH($A640&amp;"|"&amp;TEXT(_xlfn.MAXIFS(Cadastro!$E$5:$E$148,Cadastro!$A$5:$A$148,$A640,Cadastro!$E$5:$E$148,"&lt;="&amp;$F640),"yyyymmdd"),Cadastro!$I$5:$I$148,0),"")</f>
        <v>28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9821</v>
      </c>
      <c r="B641" s="17" t="s">
        <v>175</v>
      </c>
      <c r="C641" s="17" t="str">
        <f>IFERROR(INDEX(Cadastro!$C$5:$C$148,$AB641),"NÃO INFORMADO")</f>
        <v>CAL</v>
      </c>
      <c r="D641" s="17" t="str">
        <f>IFERROR(INDEX(Cadastro!$D$5:$D$148,$AB641),"")</f>
        <v>Férias</v>
      </c>
      <c r="E641" s="17" t="str">
        <f>IFERROR(INDEX(Cadastro!$G$5:$G$148,$AB641),"")</f>
        <v>Férias</v>
      </c>
      <c r="F641" s="29">
        <v>46291</v>
      </c>
      <c r="G641" s="32" t="str">
        <f t="shared" si="102"/>
        <v>sáb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/>
      </c>
      <c r="L641" s="30">
        <f>SUMIFS(Dados!$E:$E,Dados!$A:$A,$A641,Dados!$S:$S,$F641)</f>
        <v>0</v>
      </c>
      <c r="M641" s="30" t="str">
        <f>IFERROR(INDEX(Parâmetros!$E$6:$E$11,MATCH($K641,Parâmetros!$A$6:$A$11,0)),"")</f>
        <v/>
      </c>
      <c r="N641" s="33" t="str">
        <f t="shared" si="103"/>
        <v/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104"/>
        <v/>
      </c>
      <c r="R641" s="32" t="str">
        <f t="shared" si="105"/>
        <v/>
      </c>
      <c r="S641" s="30" t="str">
        <f t="shared" si="106"/>
        <v/>
      </c>
      <c r="T641" s="32" t="str">
        <f>IF($Q641&lt;&gt;"Sim","",IF($N641&gt;Parâmetros!$E$15,"Sim","Não"))</f>
        <v/>
      </c>
      <c r="U641" s="17" t="str">
        <f t="shared" si="107"/>
        <v>Férias / afastamento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'[Apontamento_Mes_Setembro Atualizado.xlsx]Base Diária'!$V$221folga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Férias no cadastro</v>
      </c>
      <c r="W641" s="34">
        <f>IF(OR(OR($D641="6x1",$D641="FF 6x1"),$D641="5x2"),"",IF($AB641&lt;&gt;$AB640,IF(IFERROR(INDEX(Cadastro!$F$5:$F$148,$AB641),"")="",IF($L641&gt;0,1,0),IF(IFERROR(INDEX(Cadastro!$F$5:$F$148,$AB641),"")&lt;=IFERROR(INDEX(Parâmetros!$B$39:$B$48,MATCH($E641,Parâmetros!$A$39:$A$48,0)),99),IFERROR(INDEX(Cadastro!$F$5:$F$148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26</v>
      </c>
      <c r="X641" s="34">
        <f>IF(OR(OR($D641="6x1",$D641="FF 6x1"),$D641="5x2"),"",IF($AB641&lt;&gt;$AB640,IF(IFERROR(INDEX(Cadastro!$F$5:$F$148,$AB641),"")="",0,IF(IFERROR(INDEX(Cadastro!$F$5:$F$148,$AB641),"")&gt;IFERROR(INDEX(Parâmetros!$B$39:$B$48,MATCH($E641,Parâmetros!$A$39:$A$48,0)),99),IFERROR(INDEX(Cadastro!$F$5:$F$148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registro"),IF(AND($AB641&lt;&gt;$AB640,IFERROR(INDEX(Cadastro!$F$5:$F$148,$AB641),"")=""),"Indeterminado (início da série)",IF($X641&gt;0,"Folga","Falta de registro"))))))))</f>
        <v>Férias (cadastro)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IFERROR(MATCH($A641&amp;"|"&amp;TEXT(_xlfn.MAXIFS(Cadastro!$E$5:$E$148,Cadastro!$A$5:$A$148,$A641,Cadastro!$E$5:$E$148,"&lt;="&amp;$F641),"yyyymmdd"),Cadastro!$I$5:$I$148,0),"")</f>
        <v>28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9821</v>
      </c>
      <c r="B642" s="17" t="s">
        <v>175</v>
      </c>
      <c r="C642" s="17" t="str">
        <f>IFERROR(INDEX(Cadastro!$C$5:$C$148,$AB642),"NÃO INFORMADO")</f>
        <v>CAL</v>
      </c>
      <c r="D642" s="17" t="str">
        <f>IFERROR(INDEX(Cadastro!$D$5:$D$148,$AB642),"")</f>
        <v>Férias</v>
      </c>
      <c r="E642" s="17" t="str">
        <f>IFERROR(INDEX(Cadastro!$G$5:$G$148,$AB642),"")</f>
        <v>Férias</v>
      </c>
      <c r="F642" s="29">
        <v>46292</v>
      </c>
      <c r="G642" s="32" t="str">
        <f t="shared" si="102"/>
        <v>dom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/>
      </c>
      <c r="L642" s="30">
        <f>SUMIFS(Dados!$E:$E,Dados!$A:$A,$A642,Dados!$S:$S,$F642)</f>
        <v>0</v>
      </c>
      <c r="M642" s="30" t="str">
        <f>IFERROR(INDEX(Parâmetros!$E$6:$E$11,MATCH($K642,Parâmetros!$A$6:$A$11,0)),"")</f>
        <v/>
      </c>
      <c r="N642" s="33" t="str">
        <f t="shared" si="103"/>
        <v/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si="104"/>
        <v/>
      </c>
      <c r="R642" s="32" t="str">
        <f t="shared" si="105"/>
        <v/>
      </c>
      <c r="S642" s="30" t="str">
        <f t="shared" si="106"/>
        <v/>
      </c>
      <c r="T642" s="32" t="str">
        <f>IF($Q642&lt;&gt;"Sim","",IF($N642&gt;Parâmetros!$E$15,"Sim","Não"))</f>
        <v/>
      </c>
      <c r="U642" s="17" t="str">
        <f t="shared" si="107"/>
        <v>Férias / afastamento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'[Apontamento_Mes_Setembro Atualizado.xlsx]Base Diária'!$V$221folga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Férias no cadastro</v>
      </c>
      <c r="W642" s="34">
        <f>IF(OR(OR($D642="6x1",$D642="FF 6x1"),$D642="5x2"),"",IF($AB642&lt;&gt;$AB641,IF(IFERROR(INDEX(Cadastro!$F$5:$F$148,$AB642),"")="",IF($L642&gt;0,1,0),IF(IFERROR(INDEX(Cadastro!$F$5:$F$148,$AB642),"")&lt;=IFERROR(INDEX(Parâmetros!$B$39:$B$48,MATCH($E642,Parâmetros!$A$39:$A$48,0)),99),IFERROR(INDEX(Cadastro!$F$5:$F$148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27</v>
      </c>
      <c r="X642" s="34">
        <f>IF(OR(OR($D642="6x1",$D642="FF 6x1"),$D642="5x2"),"",IF($AB642&lt;&gt;$AB641,IF(IFERROR(INDEX(Cadastro!$F$5:$F$148,$AB642),"")="",0,IF(IFERROR(INDEX(Cadastro!$F$5:$F$148,$AB642),"")&gt;IFERROR(INDEX(Parâmetros!$B$39:$B$48,MATCH($E642,Parâmetros!$A$39:$A$48,0)),99),IFERROR(INDEX(Cadastro!$F$5:$F$148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registro"),IF(AND($AB642&lt;&gt;$AB641,IFERROR(INDEX(Cadastro!$F$5:$F$148,$AB642),"")=""),"Indeterminado (início da série)",IF($X642&gt;0,"Folga","Falta de registro"))))))))</f>
        <v>Férias (cadastro)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IFERROR(MATCH($A642&amp;"|"&amp;TEXT(_xlfn.MAXIFS(Cadastro!$E$5:$E$148,Cadastro!$A$5:$A$148,$A642,Cadastro!$E$5:$E$148,"&lt;="&amp;$F642),"yyyymmdd"),Cadastro!$I$5:$I$148,0),"")</f>
        <v>28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9821</v>
      </c>
      <c r="B643" s="17" t="s">
        <v>175</v>
      </c>
      <c r="C643" s="17" t="str">
        <f>IFERROR(INDEX(Cadastro!$C$5:$C$148,$AB643),"NÃO INFORMADO")</f>
        <v>CAL</v>
      </c>
      <c r="D643" s="17" t="str">
        <f>IFERROR(INDEX(Cadastro!$D$5:$D$148,$AB643),"")</f>
        <v>Férias</v>
      </c>
      <c r="E643" s="17" t="str">
        <f>IFERROR(INDEX(Cadastro!$G$5:$G$148,$AB643),"")</f>
        <v>Férias</v>
      </c>
      <c r="F643" s="29">
        <v>46293</v>
      </c>
      <c r="G643" s="32" t="str">
        <f t="shared" si="102"/>
        <v>seg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/>
      </c>
      <c r="L643" s="30">
        <f>SUMIFS(Dados!$E:$E,Dados!$A:$A,$A643,Dados!$S:$S,$F643)</f>
        <v>0</v>
      </c>
      <c r="M643" s="30" t="str">
        <f>IFERROR(INDEX(Parâmetros!$E$6:$E$11,MATCH($K643,Parâmetros!$A$6:$A$11,0)),"")</f>
        <v/>
      </c>
      <c r="N643" s="33" t="str">
        <f t="shared" si="103"/>
        <v/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04"/>
        <v/>
      </c>
      <c r="R643" s="32" t="str">
        <f t="shared" si="105"/>
        <v/>
      </c>
      <c r="S643" s="30" t="str">
        <f t="shared" si="106"/>
        <v/>
      </c>
      <c r="T643" s="32" t="str">
        <f>IF($Q643&lt;&gt;"Sim","",IF($N643&gt;Parâmetros!$E$15,"Sim","Não"))</f>
        <v/>
      </c>
      <c r="U643" s="17" t="str">
        <f t="shared" si="107"/>
        <v>Férias / afastamento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'[Apontamento_Mes_Setembro Atualizado.xlsx]Base Diária'!$V$221folga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Férias no cadastro</v>
      </c>
      <c r="W643" s="34">
        <f>IF(OR(OR($D643="6x1",$D643="FF 6x1"),$D643="5x2"),"",IF($AB643&lt;&gt;$AB642,IF(IFERROR(INDEX(Cadastro!$F$5:$F$148,$AB643),"")="",IF($L643&gt;0,1,0),IF(IFERROR(INDEX(Cadastro!$F$5:$F$148,$AB643),"")&lt;=IFERROR(INDEX(Parâmetros!$B$39:$B$48,MATCH($E643,Parâmetros!$A$39:$A$48,0)),99),IFERROR(INDEX(Cadastro!$F$5:$F$148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28</v>
      </c>
      <c r="X643" s="34">
        <f>IF(OR(OR($D643="6x1",$D643="FF 6x1"),$D643="5x2"),"",IF($AB643&lt;&gt;$AB642,IF(IFERROR(INDEX(Cadastro!$F$5:$F$148,$AB643),"")="",0,IF(IFERROR(INDEX(Cadastro!$F$5:$F$148,$AB643),"")&gt;IFERROR(INDEX(Parâmetros!$B$39:$B$48,MATCH($E643,Parâmetros!$A$39:$A$48,0)),99),IFERROR(INDEX(Cadastro!$F$5:$F$148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registro"),IF(AND($AB643&lt;&gt;$AB642,IFERROR(INDEX(Cadastro!$F$5:$F$148,$AB643),"")=""),"Indeterminado (início da série)",IF($X643&gt;0,"Folga","Falta de registro"))))))))</f>
        <v>Férias (cadastro)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IFERROR(MATCH($A643&amp;"|"&amp;TEXT(_xlfn.MAXIFS(Cadastro!$E$5:$E$148,Cadastro!$A$5:$A$148,$A643,Cadastro!$E$5:$E$148,"&lt;="&amp;$F643),"yyyymmdd"),Cadastro!$I$5:$I$148,0),"")</f>
        <v>28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9821</v>
      </c>
      <c r="B644" s="17" t="s">
        <v>175</v>
      </c>
      <c r="C644" s="17" t="str">
        <f>IFERROR(INDEX(Cadastro!$C$5:$C$148,$AB644),"NÃO INFORMADO")</f>
        <v>CAL</v>
      </c>
      <c r="D644" s="17" t="str">
        <f>IFERROR(INDEX(Cadastro!$D$5:$D$148,$AB644),"")</f>
        <v>Férias</v>
      </c>
      <c r="E644" s="17" t="str">
        <f>IFERROR(INDEX(Cadastro!$G$5:$G$148,$AB644),"")</f>
        <v>Férias</v>
      </c>
      <c r="F644" s="29">
        <v>46294</v>
      </c>
      <c r="G644" s="32" t="str">
        <f t="shared" si="102"/>
        <v>ter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03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04"/>
        <v/>
      </c>
      <c r="R644" s="32" t="str">
        <f t="shared" si="105"/>
        <v/>
      </c>
      <c r="S644" s="30" t="str">
        <f t="shared" si="106"/>
        <v/>
      </c>
      <c r="T644" s="32" t="str">
        <f>IF($Q644&lt;&gt;"Sim","",IF($N644&gt;Parâmetros!$E$15,"Sim","Não"))</f>
        <v/>
      </c>
      <c r="U644" s="17" t="str">
        <f t="shared" si="107"/>
        <v>Férias / afastamento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'[Apontamento_Mes_Setembro Atualizado.xlsx]Base Diária'!$V$221folga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Férias no cadastro</v>
      </c>
      <c r="W644" s="34">
        <f>IF(OR(OR($D644="6x1",$D644="FF 6x1"),$D644="5x2"),"",IF($AB644&lt;&gt;$AB643,IF(IFERROR(INDEX(Cadastro!$F$5:$F$148,$AB644),"")="",IF($L644&gt;0,1,0),IF(IFERROR(INDEX(Cadastro!$F$5:$F$148,$AB644),"")&lt;=IFERROR(INDEX(Parâmetros!$B$39:$B$48,MATCH($E644,Parâmetros!$A$39:$A$48,0)),99),IFERROR(INDEX(Cadastro!$F$5:$F$148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29</v>
      </c>
      <c r="X644" s="34">
        <f>IF(OR(OR($D644="6x1",$D644="FF 6x1"),$D644="5x2"),"",IF($AB644&lt;&gt;$AB643,IF(IFERROR(INDEX(Cadastro!$F$5:$F$148,$AB644),"")="",0,IF(IFERROR(INDEX(Cadastro!$F$5:$F$148,$AB644),"")&gt;IFERROR(INDEX(Parâmetros!$B$39:$B$48,MATCH($E644,Parâmetros!$A$39:$A$48,0)),99),IFERROR(INDEX(Cadastro!$F$5:$F$148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registro"),IF(AND($AB644&lt;&gt;$AB643,IFERROR(INDEX(Cadastro!$F$5:$F$148,$AB644),"")=""),"Indeterminado (início da série)",IF($X644&gt;0,"Folga","Falta de registro"))))))))</f>
        <v>Férias (cadastro)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IFERROR(MATCH($A644&amp;"|"&amp;TEXT(_xlfn.MAXIFS(Cadastro!$E$5:$E$148,Cadastro!$A$5:$A$148,$A644,Cadastro!$E$5:$E$148,"&lt;="&amp;$F644),"yyyymmdd"),Cadastro!$I$5:$I$148,0),"")</f>
        <v>28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9821</v>
      </c>
      <c r="B645" s="17" t="s">
        <v>175</v>
      </c>
      <c r="C645" s="17" t="str">
        <f>IFERROR(INDEX(Cadastro!$C$5:$C$148,$AB645),"NÃO INFORMADO")</f>
        <v>CAL</v>
      </c>
      <c r="D645" s="17" t="str">
        <f>IFERROR(INDEX(Cadastro!$D$5:$D$148,$AB645),"")</f>
        <v>Férias</v>
      </c>
      <c r="E645" s="17" t="str">
        <f>IFERROR(INDEX(Cadastro!$G$5:$G$148,$AB645),"")</f>
        <v>Férias</v>
      </c>
      <c r="F645" s="29">
        <v>46295</v>
      </c>
      <c r="G645" s="32" t="str">
        <f t="shared" si="102"/>
        <v>qua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/>
      </c>
      <c r="L645" s="30">
        <f>SUMIFS(Dados!$E:$E,Dados!$A:$A,$A645,Dados!$S:$S,$F645)</f>
        <v>0</v>
      </c>
      <c r="M645" s="30" t="str">
        <f>IFERROR(INDEX(Parâmetros!$E$6:$E$11,MATCH($K645,Parâmetros!$A$6:$A$11,0)),"")</f>
        <v/>
      </c>
      <c r="N645" s="33" t="str">
        <f t="shared" si="103"/>
        <v/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04"/>
        <v/>
      </c>
      <c r="R645" s="32" t="str">
        <f t="shared" si="105"/>
        <v/>
      </c>
      <c r="S645" s="30" t="str">
        <f t="shared" si="106"/>
        <v/>
      </c>
      <c r="T645" s="32" t="str">
        <f>IF($Q645&lt;&gt;"Sim","",IF($N645&gt;Parâmetros!$E$15,"Sim","Não"))</f>
        <v/>
      </c>
      <c r="U645" s="17" t="str">
        <f t="shared" si="107"/>
        <v>Férias / afastamento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'[Apontamento_Mes_Setembro Atualizado.xlsx]Base Diária'!$V$221folga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Férias no cadastro</v>
      </c>
      <c r="W645" s="34">
        <f>IF(OR(OR($D645="6x1",$D645="FF 6x1"),$D645="5x2"),"",IF($AB645&lt;&gt;$AB644,IF(IFERROR(INDEX(Cadastro!$F$5:$F$148,$AB645),"")="",IF($L645&gt;0,1,0),IF(IFERROR(INDEX(Cadastro!$F$5:$F$148,$AB645),"")&lt;=IFERROR(INDEX(Parâmetros!$B$39:$B$48,MATCH($E645,Parâmetros!$A$39:$A$48,0)),99),IFERROR(INDEX(Cadastro!$F$5:$F$148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30</v>
      </c>
      <c r="X645" s="34">
        <f>IF(OR(OR($D645="6x1",$D645="FF 6x1"),$D645="5x2"),"",IF($AB645&lt;&gt;$AB644,IF(IFERROR(INDEX(Cadastro!$F$5:$F$148,$AB645),"")="",0,IF(IFERROR(INDEX(Cadastro!$F$5:$F$148,$AB645),"")&gt;IFERROR(INDEX(Parâmetros!$B$39:$B$48,MATCH($E645,Parâmetros!$A$39:$A$48,0)),99),IFERROR(INDEX(Cadastro!$F$5:$F$148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registro"),IF(AND($AB645&lt;&gt;$AB644,IFERROR(INDEX(Cadastro!$F$5:$F$148,$AB645),"")=""),"Indeterminado (início da série)",IF($X645&gt;0,"Folga","Falta de registro"))))))))</f>
        <v>Férias (cadastro)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IFERROR(MATCH($A645&amp;"|"&amp;TEXT(_xlfn.MAXIFS(Cadastro!$E$5:$E$148,Cadastro!$A$5:$A$148,$A645,Cadastro!$E$5:$E$148,"&lt;="&amp;$F645),"yyyymmdd"),Cadastro!$I$5:$I$148,0),"")</f>
        <v>28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9821</v>
      </c>
      <c r="B646" s="17" t="s">
        <v>175</v>
      </c>
      <c r="C646" s="17" t="str">
        <f>IFERROR(INDEX(Cadastro!$C$5:$C$148,$AB646),"NÃO INFORMADO")</f>
        <v>CAL</v>
      </c>
      <c r="D646" s="17" t="str">
        <f>IFERROR(INDEX(Cadastro!$D$5:$D$148,$AB646),"")</f>
        <v>Férias</v>
      </c>
      <c r="E646" s="17" t="str">
        <f>IFERROR(INDEX(Cadastro!$G$5:$G$148,$AB646),"")</f>
        <v>Férias</v>
      </c>
      <c r="F646" s="29">
        <v>46296</v>
      </c>
      <c r="G646" s="32" t="str">
        <f t="shared" si="102"/>
        <v>qui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/>
      </c>
      <c r="L646" s="30">
        <f>SUMIFS(Dados!$E:$E,Dados!$A:$A,$A646,Dados!$S:$S,$F646)</f>
        <v>0</v>
      </c>
      <c r="M646" s="30" t="str">
        <f>IFERROR(INDEX(Parâmetros!$E$6:$E$11,MATCH($K646,Parâmetros!$A$6:$A$11,0)),"")</f>
        <v/>
      </c>
      <c r="N646" s="33" t="str">
        <f t="shared" si="103"/>
        <v/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04"/>
        <v/>
      </c>
      <c r="R646" s="32" t="str">
        <f t="shared" si="105"/>
        <v/>
      </c>
      <c r="S646" s="30" t="str">
        <f t="shared" si="106"/>
        <v/>
      </c>
      <c r="T646" s="32" t="str">
        <f>IF($Q646&lt;&gt;"Sim","",IF($N646&gt;Parâmetros!$E$15,"Sim","Não"))</f>
        <v/>
      </c>
      <c r="U646" s="17" t="str">
        <f t="shared" si="107"/>
        <v>Férias / afastamento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'[Apontamento_Mes_Setembro Atualizado.xlsx]Base Diária'!$V$221folga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Férias no cadastro</v>
      </c>
      <c r="W646" s="34">
        <f>IF(OR(OR($D646="6x1",$D646="FF 6x1"),$D646="5x2"),"",IF($AB646&lt;&gt;$AB645,IF(IFERROR(INDEX(Cadastro!$F$5:$F$148,$AB646),"")="",IF($L646&gt;0,1,0),IF(IFERROR(INDEX(Cadastro!$F$5:$F$148,$AB646),"")&lt;=IFERROR(INDEX(Parâmetros!$B$39:$B$48,MATCH($E646,Parâmetros!$A$39:$A$48,0)),99),IFERROR(INDEX(Cadastro!$F$5:$F$148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>31</v>
      </c>
      <c r="X646" s="34">
        <f>IF(OR(OR($D646="6x1",$D646="FF 6x1"),$D646="5x2"),"",IF($AB646&lt;&gt;$AB645,IF(IFERROR(INDEX(Cadastro!$F$5:$F$148,$AB646),"")="",0,IF(IFERROR(INDEX(Cadastro!$F$5:$F$148,$AB646),"")&gt;IFERROR(INDEX(Parâmetros!$B$39:$B$48,MATCH($E646,Parâmetros!$A$39:$A$48,0)),99),IFERROR(INDEX(Cadastro!$F$5:$F$148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>0</v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registro"),IF(AND($AB646&lt;&gt;$AB645,IFERROR(INDEX(Cadastro!$F$5:$F$148,$AB646),"")=""),"Indeterminado (início da série)",IF($X646&gt;0,"Folga","Falta de registro"))))))))</f>
        <v>Férias (cadastro)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IFERROR(MATCH($A646&amp;"|"&amp;TEXT(_xlfn.MAXIFS(Cadastro!$E$5:$E$148,Cadastro!$A$5:$A$148,$A646,Cadastro!$E$5:$E$148,"&lt;="&amp;$F646),"yyyymmdd"),Cadastro!$I$5:$I$148,0),"")</f>
        <v>28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9821</v>
      </c>
      <c r="B647" s="17" t="s">
        <v>175</v>
      </c>
      <c r="C647" s="17" t="str">
        <f>IFERROR(INDEX(Cadastro!$C$5:$C$148,$AB647),"NÃO INFORMADO")</f>
        <v>CAL</v>
      </c>
      <c r="D647" s="17" t="str">
        <f>IFERROR(INDEX(Cadastro!$D$5:$D$148,$AB647),"")</f>
        <v>Férias</v>
      </c>
      <c r="E647" s="17" t="str">
        <f>IFERROR(INDEX(Cadastro!$G$5:$G$148,$AB647),"")</f>
        <v>Férias</v>
      </c>
      <c r="F647" s="29">
        <v>46297</v>
      </c>
      <c r="G647" s="32" t="str">
        <f t="shared" si="102"/>
        <v>sex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/>
      </c>
      <c r="L647" s="30">
        <f>SUMIFS(Dados!$E:$E,Dados!$A:$A,$A647,Dados!$S:$S,$F647)</f>
        <v>0</v>
      </c>
      <c r="M647" s="30" t="str">
        <f>IFERROR(INDEX(Parâmetros!$E$6:$E$11,MATCH($K647,Parâmetros!$A$6:$A$11,0)),"")</f>
        <v/>
      </c>
      <c r="N647" s="33" t="str">
        <f t="shared" si="103"/>
        <v/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04"/>
        <v/>
      </c>
      <c r="R647" s="32" t="str">
        <f t="shared" si="105"/>
        <v/>
      </c>
      <c r="S647" s="30" t="str">
        <f t="shared" si="106"/>
        <v/>
      </c>
      <c r="T647" s="32" t="str">
        <f>IF($Q647&lt;&gt;"Sim","",IF($N647&gt;Parâmetros!$E$15,"Sim","Não"))</f>
        <v/>
      </c>
      <c r="U647" s="17" t="str">
        <f t="shared" si="107"/>
        <v>Férias / afastamento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'[Apontamento_Mes_Setembro Atualizado.xlsx]Base Diária'!$V$221folga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Férias no cadastro</v>
      </c>
      <c r="W647" s="34">
        <f>IF(OR(OR($D647="6x1",$D647="FF 6x1"),$D647="5x2"),"",IF($AB647&lt;&gt;$AB646,IF(IFERROR(INDEX(Cadastro!$F$5:$F$148,$AB647),"")="",IF($L647&gt;0,1,0),IF(IFERROR(INDEX(Cadastro!$F$5:$F$148,$AB647),"")&lt;=IFERROR(INDEX(Parâmetros!$B$39:$B$48,MATCH($E647,Parâmetros!$A$39:$A$48,0)),99),IFERROR(INDEX(Cadastro!$F$5:$F$148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>32</v>
      </c>
      <c r="X647" s="34">
        <f>IF(OR(OR($D647="6x1",$D647="FF 6x1"),$D647="5x2"),"",IF($AB647&lt;&gt;$AB646,IF(IFERROR(INDEX(Cadastro!$F$5:$F$148,$AB647),"")="",0,IF(IFERROR(INDEX(Cadastro!$F$5:$F$148,$AB647),"")&gt;IFERROR(INDEX(Parâmetros!$B$39:$B$48,MATCH($E647,Parâmetros!$A$39:$A$48,0)),99),IFERROR(INDEX(Cadastro!$F$5:$F$148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>0</v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registro"),IF(AND($AB647&lt;&gt;$AB646,IFERROR(INDEX(Cadastro!$F$5:$F$148,$AB647),"")=""),"Indeterminado (início da série)",IF($X647&gt;0,"Folga","Falta de registro"))))))))</f>
        <v>Férias (cadastro)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IFERROR(MATCH($A647&amp;"|"&amp;TEXT(_xlfn.MAXIFS(Cadastro!$E$5:$E$148,Cadastro!$A$5:$A$148,$A647,Cadastro!$E$5:$E$148,"&lt;="&amp;$F647),"yyyymmdd"),Cadastro!$I$5:$I$148,0),"")</f>
        <v>28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9821</v>
      </c>
      <c r="B648" s="17" t="s">
        <v>175</v>
      </c>
      <c r="C648" s="17" t="str">
        <f>IFERROR(INDEX(Cadastro!$C$5:$C$148,$AB648),"NÃO INFORMADO")</f>
        <v>CAL</v>
      </c>
      <c r="D648" s="17" t="str">
        <f>IFERROR(INDEX(Cadastro!$D$5:$D$148,$AB648),"")</f>
        <v>Férias</v>
      </c>
      <c r="E648" s="17" t="str">
        <f>IFERROR(INDEX(Cadastro!$G$5:$G$148,$AB648),"")</f>
        <v>Férias</v>
      </c>
      <c r="F648" s="29">
        <v>46298</v>
      </c>
      <c r="G648" s="32" t="str">
        <f t="shared" si="102"/>
        <v>sáb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/>
      </c>
      <c r="L648" s="30">
        <f>SUMIFS(Dados!$E:$E,Dados!$A:$A,$A648,Dados!$S:$S,$F648)</f>
        <v>0</v>
      </c>
      <c r="M648" s="30" t="str">
        <f>IFERROR(INDEX(Parâmetros!$E$6:$E$11,MATCH($K648,Parâmetros!$A$6:$A$11,0)),"")</f>
        <v/>
      </c>
      <c r="N648" s="33" t="str">
        <f t="shared" si="103"/>
        <v/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04"/>
        <v/>
      </c>
      <c r="R648" s="32" t="str">
        <f t="shared" si="105"/>
        <v/>
      </c>
      <c r="S648" s="30" t="str">
        <f t="shared" si="106"/>
        <v/>
      </c>
      <c r="T648" s="32" t="str">
        <f>IF($Q648&lt;&gt;"Sim","",IF($N648&gt;Parâmetros!$E$15,"Sim","Não"))</f>
        <v/>
      </c>
      <c r="U648" s="17" t="str">
        <f t="shared" si="107"/>
        <v>Férias / afastamento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'[Apontamento_Mes_Setembro Atualizado.xlsx]Base Diária'!$V$221folga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Férias no cadastro</v>
      </c>
      <c r="W648" s="34">
        <f>IF(OR(OR($D648="6x1",$D648="FF 6x1"),$D648="5x2"),"",IF($AB648&lt;&gt;$AB647,IF(IFERROR(INDEX(Cadastro!$F$5:$F$148,$AB648),"")="",IF($L648&gt;0,1,0),IF(IFERROR(INDEX(Cadastro!$F$5:$F$148,$AB648),"")&lt;=IFERROR(INDEX(Parâmetros!$B$39:$B$48,MATCH($E648,Parâmetros!$A$39:$A$48,0)),99),IFERROR(INDEX(Cadastro!$F$5:$F$148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>33</v>
      </c>
      <c r="X648" s="34">
        <f>IF(OR(OR($D648="6x1",$D648="FF 6x1"),$D648="5x2"),"",IF($AB648&lt;&gt;$AB647,IF(IFERROR(INDEX(Cadastro!$F$5:$F$148,$AB648),"")="",0,IF(IFERROR(INDEX(Cadastro!$F$5:$F$148,$AB648),"")&gt;IFERROR(INDEX(Parâmetros!$B$39:$B$48,MATCH($E648,Parâmetros!$A$39:$A$48,0)),99),IFERROR(INDEX(Cadastro!$F$5:$F$148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>0</v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registro"),IF(AND($AB648&lt;&gt;$AB647,IFERROR(INDEX(Cadastro!$F$5:$F$148,$AB648),"")=""),"Indeterminado (início da série)",IF($X648&gt;0,"Folga","Falta de registro"))))))))</f>
        <v>Férias (cadastro)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IFERROR(MATCH($A648&amp;"|"&amp;TEXT(_xlfn.MAXIFS(Cadastro!$E$5:$E$148,Cadastro!$A$5:$A$148,$A648,Cadastro!$E$5:$E$148,"&lt;="&amp;$F648),"yyyymmdd"),Cadastro!$I$5:$I$148,0),"")</f>
        <v>28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9821</v>
      </c>
      <c r="B649" s="17" t="s">
        <v>175</v>
      </c>
      <c r="C649" s="17" t="str">
        <f>IFERROR(INDEX(Cadastro!$C$5:$C$148,$AB649),"NÃO INFORMADO")</f>
        <v>CAL</v>
      </c>
      <c r="D649" s="17" t="str">
        <f>IFERROR(INDEX(Cadastro!$D$5:$D$148,$AB649),"")</f>
        <v>Férias</v>
      </c>
      <c r="E649" s="17" t="str">
        <f>IFERROR(INDEX(Cadastro!$G$5:$G$148,$AB649),"")</f>
        <v>Férias</v>
      </c>
      <c r="F649" s="29">
        <v>46299</v>
      </c>
      <c r="G649" s="32" t="str">
        <f t="shared" si="102"/>
        <v>dom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/>
      </c>
      <c r="L649" s="30">
        <f>SUMIFS(Dados!$E:$E,Dados!$A:$A,$A649,Dados!$S:$S,$F649)</f>
        <v>0</v>
      </c>
      <c r="M649" s="30" t="str">
        <f>IFERROR(INDEX(Parâmetros!$E$6:$E$11,MATCH($K649,Parâmetros!$A$6:$A$11,0)),"")</f>
        <v/>
      </c>
      <c r="N649" s="33" t="str">
        <f t="shared" si="103"/>
        <v/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04"/>
        <v/>
      </c>
      <c r="R649" s="32" t="str">
        <f t="shared" si="105"/>
        <v/>
      </c>
      <c r="S649" s="30" t="str">
        <f t="shared" si="106"/>
        <v/>
      </c>
      <c r="T649" s="32" t="str">
        <f>IF($Q649&lt;&gt;"Sim","",IF($N649&gt;Parâmetros!$E$15,"Sim","Não"))</f>
        <v/>
      </c>
      <c r="U649" s="17" t="str">
        <f t="shared" si="107"/>
        <v>Férias / afastamento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'[Apontamento_Mes_Setembro Atualizado.xlsx]Base Diária'!$V$221folga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Férias no cadastro</v>
      </c>
      <c r="W649" s="34">
        <f>IF(OR(OR($D649="6x1",$D649="FF 6x1"),$D649="5x2"),"",IF($AB649&lt;&gt;$AB648,IF(IFERROR(INDEX(Cadastro!$F$5:$F$148,$AB649),"")="",IF($L649&gt;0,1,0),IF(IFERROR(INDEX(Cadastro!$F$5:$F$148,$AB649),"")&lt;=IFERROR(INDEX(Parâmetros!$B$39:$B$48,MATCH($E649,Parâmetros!$A$39:$A$48,0)),99),IFERROR(INDEX(Cadastro!$F$5:$F$148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>34</v>
      </c>
      <c r="X649" s="34">
        <f>IF(OR(OR($D649="6x1",$D649="FF 6x1"),$D649="5x2"),"",IF($AB649&lt;&gt;$AB648,IF(IFERROR(INDEX(Cadastro!$F$5:$F$148,$AB649),"")="",0,IF(IFERROR(INDEX(Cadastro!$F$5:$F$148,$AB649),"")&gt;IFERROR(INDEX(Parâmetros!$B$39:$B$48,MATCH($E649,Parâmetros!$A$39:$A$48,0)),99),IFERROR(INDEX(Cadastro!$F$5:$F$148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>0</v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registro"),IF(AND($AB649&lt;&gt;$AB648,IFERROR(INDEX(Cadastro!$F$5:$F$148,$AB649),"")=""),"Indeterminado (início da série)",IF($X649&gt;0,"Folga","Falta de registro"))))))))</f>
        <v>Férias (cadastro)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IFERROR(MATCH($A649&amp;"|"&amp;TEXT(_xlfn.MAXIFS(Cadastro!$E$5:$E$148,Cadastro!$A$5:$A$148,$A649,Cadastro!$E$5:$E$148,"&lt;="&amp;$F649),"yyyymmdd"),Cadastro!$I$5:$I$148,0),"")</f>
        <v>28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9821</v>
      </c>
      <c r="B650" s="17" t="s">
        <v>175</v>
      </c>
      <c r="C650" s="17" t="str">
        <f>IFERROR(INDEX(Cadastro!$C$5:$C$148,$AB650),"NÃO INFORMADO")</f>
        <v>CAL</v>
      </c>
      <c r="D650" s="17" t="str">
        <f>IFERROR(INDEX(Cadastro!$D$5:$D$148,$AB650),"")</f>
        <v>Férias</v>
      </c>
      <c r="E650" s="17" t="str">
        <f>IFERROR(INDEX(Cadastro!$G$5:$G$148,$AB650),"")</f>
        <v>Férias</v>
      </c>
      <c r="F650" s="29">
        <v>46300</v>
      </c>
      <c r="G650" s="32" t="str">
        <f t="shared" si="102"/>
        <v>seg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03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04"/>
        <v/>
      </c>
      <c r="R650" s="32" t="str">
        <f t="shared" si="105"/>
        <v/>
      </c>
      <c r="S650" s="30" t="str">
        <f t="shared" si="106"/>
        <v/>
      </c>
      <c r="T650" s="32" t="str">
        <f>IF($Q650&lt;&gt;"Sim","",IF($N650&gt;Parâmetros!$E$15,"Sim","Não"))</f>
        <v/>
      </c>
      <c r="U650" s="17" t="str">
        <f t="shared" si="107"/>
        <v>Férias / afastamento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'[Apontamento_Mes_Setembro Atualizado.xlsx]Base Diária'!$V$221folga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Férias no cadastro</v>
      </c>
      <c r="W650" s="34">
        <f>IF(OR(OR($D650="6x1",$D650="FF 6x1"),$D650="5x2"),"",IF($AB650&lt;&gt;$AB649,IF(IFERROR(INDEX(Cadastro!$F$5:$F$148,$AB650),"")="",IF($L650&gt;0,1,0),IF(IFERROR(INDEX(Cadastro!$F$5:$F$148,$AB650),"")&lt;=IFERROR(INDEX(Parâmetros!$B$39:$B$48,MATCH($E650,Parâmetros!$A$39:$A$48,0)),99),IFERROR(INDEX(Cadastro!$F$5:$F$148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>35</v>
      </c>
      <c r="X650" s="34">
        <f>IF(OR(OR($D650="6x1",$D650="FF 6x1"),$D650="5x2"),"",IF($AB650&lt;&gt;$AB649,IF(IFERROR(INDEX(Cadastro!$F$5:$F$148,$AB650),"")="",0,IF(IFERROR(INDEX(Cadastro!$F$5:$F$148,$AB650),"")&gt;IFERROR(INDEX(Parâmetros!$B$39:$B$48,MATCH($E650,Parâmetros!$A$39:$A$48,0)),99),IFERROR(INDEX(Cadastro!$F$5:$F$148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>0</v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registro"),IF(AND($AB650&lt;&gt;$AB649,IFERROR(INDEX(Cadastro!$F$5:$F$148,$AB650),"")=""),"Indeterminado (início da série)",IF($X650&gt;0,"Folga","Falta de registro"))))))))</f>
        <v>Férias (cadastro)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IFERROR(MATCH($A650&amp;"|"&amp;TEXT(_xlfn.MAXIFS(Cadastro!$E$5:$E$148,Cadastro!$A$5:$A$148,$A650,Cadastro!$E$5:$E$148,"&lt;="&amp;$F650),"yyyymmdd"),Cadastro!$I$5:$I$148,0),"")</f>
        <v>28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53173</v>
      </c>
      <c r="B651" s="17" t="s">
        <v>176</v>
      </c>
      <c r="C651" s="17" t="str">
        <f>IFERROR(INDEX(Cadastro!$C$5:$C$148,$AB651),"NÃO INFORMADO")</f>
        <v>ELE</v>
      </c>
      <c r="D651" s="17" t="str">
        <f>IFERROR(INDEX(Cadastro!$D$5:$D$148,$AB651),"")</f>
        <v>C</v>
      </c>
      <c r="E651" s="17" t="str">
        <f>IFERROR(INDEX(Cadastro!$G$5:$G$148,$AB651),"")</f>
        <v>C</v>
      </c>
      <c r="F651" s="29">
        <v>46265</v>
      </c>
      <c r="G651" s="32" t="str">
        <f t="shared" ref="G651:G686" si="108">CHOOSE(WEEKDAY($F651,1),"dom","seg","ter","qua","qui","sex","sáb")</f>
        <v>seg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ref="N651:N686" si="109">IFERROR($L651/$M651,"")</f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ref="Q651:Q686" si="110">IF($P651="Não","",IF($L651&gt;0,"Sim","Não"))</f>
        <v/>
      </c>
      <c r="R651" s="32" t="str">
        <f t="shared" ref="R651:R686" si="111">IF($Q651&lt;&gt;"Sim","",IF($N651&gt;=$O651,"Sim","Não"))</f>
        <v/>
      </c>
      <c r="S651" s="30" t="str">
        <f t="shared" ref="S651:S686" si="112">IF($Q651&lt;&gt;"Sim","",MAX(0,$M651*$O651-$L651))</f>
        <v/>
      </c>
      <c r="T651" s="32" t="str">
        <f>IF($Q651&lt;&gt;"Sim","",IF($N651&gt;Parâmetros!$E$15,"Sim","Não"))</f>
        <v/>
      </c>
      <c r="U651" s="17" t="str">
        <f t="shared" ref="U651:U686" si="113">IF($AC651&lt;&gt;"",$AC651,IF($P651="Não",IF($Y651="Folga","Folga",IF(LEFT($Y651,6)="Férias","Férias / afastamento",IF($Y651="Indeterminado (início da série)","Início da série","Fora da apuração"))),IF($Q651="Não","Falta de registro",IF($R651="Sim","Na meta","Abaixo da meta"))))</f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'[Apontamento_Mes_Setembro Atualizado.xlsx]Base Diária'!$V$221folga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prevista pelo ciclo</v>
      </c>
      <c r="W651" s="34">
        <f>IF(OR(OR($D651="6x1",$D651="FF 6x1"),$D651="5x2"),"",IF($AB651&lt;&gt;$AB650,IF(IFERROR(INDEX(Cadastro!$F$5:$F$148,$AB651),"")="",IF($L651&gt;0,1,0),IF(IFERROR(INDEX(Cadastro!$F$5:$F$148,$AB651),"")&lt;=IFERROR(INDEX(Parâmetros!$B$39:$B$48,MATCH($E651,Parâmetros!$A$39:$A$48,0)),99),IFERROR(INDEX(Cadastro!$F$5:$F$148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>0</v>
      </c>
      <c r="X651" s="34">
        <f>IF(OR(OR($D651="6x1",$D651="FF 6x1"),$D651="5x2"),"",IF($AB651&lt;&gt;$AB650,IF(IFERROR(INDEX(Cadastro!$F$5:$F$148,$AB651),"")="",0,IF(IFERROR(INDEX(Cadastro!$F$5:$F$148,$AB651),"")&gt;IFERROR(INDEX(Parâmetros!$B$39:$B$48,MATCH($E651,Parâmetros!$A$39:$A$48,0)),99),IFERROR(INDEX(Cadastro!$F$5:$F$148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>1</v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registro"),IF(AND($AB651&lt;&gt;$AB650,IFERROR(INDEX(Cadastro!$F$5:$F$148,$AB651),"")=""),"Indeterminado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IFERROR(MATCH($A651&amp;"|"&amp;TEXT(_xlfn.MAXIFS(Cadastro!$E$5:$E$148,Cadastro!$A$5:$A$148,$A651,Cadastro!$E$5:$E$148,"&lt;="&amp;$F651),"yyyymmdd"),Cadastro!$I$5:$I$148,0),"")</f>
        <v>30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53173</v>
      </c>
      <c r="B652" s="17" t="s">
        <v>176</v>
      </c>
      <c r="C652" s="17" t="str">
        <f>IFERROR(INDEX(Cadastro!$C$5:$C$148,$AB652),"NÃO INFORMADO")</f>
        <v>ELE</v>
      </c>
      <c r="D652" s="17" t="str">
        <f>IFERROR(INDEX(Cadastro!$D$5:$D$148,$AB652),"")</f>
        <v>C</v>
      </c>
      <c r="E652" s="17" t="str">
        <f>IFERROR(INDEX(Cadastro!$G$5:$G$148,$AB652),"")</f>
        <v>C</v>
      </c>
      <c r="F652" s="29">
        <v>46266</v>
      </c>
      <c r="G652" s="32" t="str">
        <f t="shared" si="108"/>
        <v>ter</v>
      </c>
      <c r="H652" s="31">
        <f>IF($L652=0,"",_xlfn.MINIFS(Dados!$Q:$Q,Dados!$A:$A,$A652,Dados!$S:$S,$F652))</f>
        <v>0</v>
      </c>
      <c r="I652" s="31">
        <f>IF($H652="","",_xlfn.MAXIFS(Dados!$R:$R,Dados!$A:$A,$A652,Dados!$S:$S,$F652))</f>
        <v>420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C</v>
      </c>
      <c r="L652" s="30">
        <f>SUMIFS(Dados!$E:$E,Dados!$A:$A,$A652,Dados!$S:$S,$F652)</f>
        <v>5.33</v>
      </c>
      <c r="M652" s="30">
        <f>IFERROR(INDEX(Parâmetros!$E$6:$E$11,MATCH($K652,Parâmetros!$A$6:$A$11,0)),"")</f>
        <v>6.67</v>
      </c>
      <c r="N652" s="33">
        <f t="shared" si="109"/>
        <v>0.79910044977511241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110"/>
        <v>Sim</v>
      </c>
      <c r="R652" s="32" t="str">
        <f t="shared" si="111"/>
        <v>Não</v>
      </c>
      <c r="S652" s="30">
        <f t="shared" si="112"/>
        <v>6.0000000000002274E-3</v>
      </c>
      <c r="T652" s="32" t="str">
        <f>IF($Q652&lt;&gt;"Sim","",IF($N652&gt;Parâmetros!$E$15,"Sim","Não"))</f>
        <v>Não</v>
      </c>
      <c r="U652" s="17" t="str">
        <f t="shared" si="113"/>
        <v>Abaixo da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'[Apontamento_Mes_Setembro Atualizado.xlsx]Base Diária'!$V$221folga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Evidência confirma cadastro</v>
      </c>
      <c r="W652" s="34">
        <f>IF(OR(OR($D652="6x1",$D652="FF 6x1"),$D652="5x2"),"",IF($AB652&lt;&gt;$AB651,IF(IFERROR(INDEX(Cadastro!$F$5:$F$148,$AB652),"")="",IF($L652&gt;0,1,0),IF(IFERROR(INDEX(Cadastro!$F$5:$F$148,$AB652),"")&lt;=IFERROR(INDEX(Parâmetros!$B$39:$B$48,MATCH($E652,Parâmetros!$A$39:$A$48,0)),99),IFERROR(INDEX(Cadastro!$F$5:$F$148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>1</v>
      </c>
      <c r="X652" s="34">
        <f>IF(OR(OR($D652="6x1",$D652="FF 6x1"),$D652="5x2"),"",IF($AB652&lt;&gt;$AB651,IF(IFERROR(INDEX(Cadastro!$F$5:$F$148,$AB652),"")="",0,IF(IFERROR(INDEX(Cadastro!$F$5:$F$148,$AB652),"")&gt;IFERROR(INDEX(Parâmetros!$B$39:$B$48,MATCH($E652,Parâmetros!$A$39:$A$48,0)),99),IFERROR(INDEX(Cadastro!$F$5:$F$148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>0</v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registro"),IF(AND($AB652&lt;&gt;$AB651,IFERROR(INDEX(Cadastro!$F$5:$F$148,$AB652),"")=""),"Indeterminado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IFERROR(MATCH($A652&amp;"|"&amp;TEXT(_xlfn.MAXIFS(Cadastro!$E$5:$E$148,Cadastro!$A$5:$A$148,$A652,Cadastro!$E$5:$E$148,"&lt;="&amp;$F652),"yyyymmdd"),Cadastro!$I$5:$I$148,0),"")</f>
        <v>30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>
        <v>53173</v>
      </c>
      <c r="B653" s="17" t="s">
        <v>176</v>
      </c>
      <c r="C653" s="17" t="str">
        <f>IFERROR(INDEX(Cadastro!$C$5:$C$148,$AB653),"NÃO INFORMADO")</f>
        <v>ELE</v>
      </c>
      <c r="D653" s="17" t="str">
        <f>IFERROR(INDEX(Cadastro!$D$5:$D$148,$AB653),"")</f>
        <v>C</v>
      </c>
      <c r="E653" s="17" t="str">
        <f>IFERROR(INDEX(Cadastro!$G$5:$G$148,$AB653),"")</f>
        <v>C</v>
      </c>
      <c r="F653" s="29">
        <v>46267</v>
      </c>
      <c r="G653" s="32" t="str">
        <f t="shared" si="108"/>
        <v>qua</v>
      </c>
      <c r="H653" s="31">
        <f>IF($L653=0,"",_xlfn.MINIFS(Dados!$Q:$Q,Dados!$A:$A,$A653,Dados!$S:$S,$F653))</f>
        <v>8</v>
      </c>
      <c r="I653" s="31">
        <f>IF($H653="","",_xlfn.MAXIFS(Dados!$R:$R,Dados!$A:$A,$A653,Dados!$S:$S,$F653))</f>
        <v>408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C</v>
      </c>
      <c r="L653" s="30">
        <f>SUMIFS(Dados!$E:$E,Dados!$A:$A,$A653,Dados!$S:$S,$F653)</f>
        <v>6.65</v>
      </c>
      <c r="M653" s="30">
        <f>IFERROR(INDEX(Parâmetros!$E$6:$E$11,MATCH($K653,Parâmetros!$A$6:$A$11,0)),"")</f>
        <v>6.67</v>
      </c>
      <c r="N653" s="33">
        <f t="shared" si="109"/>
        <v>0.99700149925037485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110"/>
        <v>Sim</v>
      </c>
      <c r="R653" s="32" t="str">
        <f t="shared" si="111"/>
        <v>Sim</v>
      </c>
      <c r="S653" s="30">
        <f t="shared" si="112"/>
        <v>0</v>
      </c>
      <c r="T653" s="32" t="str">
        <f>IF($Q653&lt;&gt;"Sim","",IF($N653&gt;Parâmetros!$E$15,"Sim","Não"))</f>
        <v>Não</v>
      </c>
      <c r="U653" s="17" t="str">
        <f t="shared" si="113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'[Apontamento_Mes_Setembro Atualizado.xlsx]Base Diária'!$V$221folga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$148,$AB653),"")="",IF($L653&gt;0,1,0),IF(IFERROR(INDEX(Cadastro!$F$5:$F$148,$AB653),"")&lt;=IFERROR(INDEX(Parâmetros!$B$39:$B$48,MATCH($E653,Parâmetros!$A$39:$A$48,0)),99),IFERROR(INDEX(Cadastro!$F$5:$F$148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2</v>
      </c>
      <c r="X653" s="34">
        <f>IF(OR(OR($D653="6x1",$D653="FF 6x1"),$D653="5x2"),"",IF($AB653&lt;&gt;$AB652,IF(IFERROR(INDEX(Cadastro!$F$5:$F$148,$AB653),"")="",0,IF(IFERROR(INDEX(Cadastro!$F$5:$F$148,$AB653),"")&gt;IFERROR(INDEX(Parâmetros!$B$39:$B$48,MATCH($E653,Parâmetros!$A$39:$A$48,0)),99),IFERROR(INDEX(Cadastro!$F$5:$F$148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registro"),IF(AND($AB653&lt;&gt;$AB652,IFERROR(INDEX(Cadastro!$F$5:$F$148,$AB653),"")=""),"Indeterminado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IFERROR(MATCH($A653&amp;"|"&amp;TEXT(_xlfn.MAXIFS(Cadastro!$E$5:$E$148,Cadastro!$A$5:$A$148,$A653,Cadastro!$E$5:$E$148,"&lt;="&amp;$F653),"yyyymmdd"),Cadastro!$I$5:$I$148,0),"")</f>
        <v>30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hidden="1" customHeight="1" x14ac:dyDescent="0.25">
      <c r="A654" s="31">
        <v>53173</v>
      </c>
      <c r="B654" s="17" t="s">
        <v>176</v>
      </c>
      <c r="C654" s="17" t="str">
        <f>IFERROR(INDEX(Cadastro!$C$5:$C$148,$AB654),"NÃO INFORMADO")</f>
        <v>ELE</v>
      </c>
      <c r="D654" s="17" t="str">
        <f>IFERROR(INDEX(Cadastro!$D$5:$D$148,$AB654),"")</f>
        <v>C</v>
      </c>
      <c r="E654" s="17" t="str">
        <f>IFERROR(INDEX(Cadastro!$G$5:$G$148,$AB654),"")</f>
        <v>C</v>
      </c>
      <c r="F654" s="29">
        <v>46268</v>
      </c>
      <c r="G654" s="32" t="str">
        <f t="shared" si="108"/>
        <v>qui</v>
      </c>
      <c r="H654" s="31">
        <f>IF($L654=0,"",_xlfn.MINIFS(Dados!$Q:$Q,Dados!$A:$A,$A654,Dados!$S:$S,$F654))</f>
        <v>0</v>
      </c>
      <c r="I654" s="31">
        <f>IF($H654="","",_xlfn.MAXIFS(Dados!$R:$R,Dados!$A:$A,$A654,Dados!$S:$S,$F654))</f>
        <v>425</v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C</v>
      </c>
      <c r="L654" s="30">
        <f>SUMIFS(Dados!$E:$E,Dados!$A:$A,$A654,Dados!$S:$S,$F654)</f>
        <v>5.32</v>
      </c>
      <c r="M654" s="30">
        <f>IFERROR(INDEX(Parâmetros!$E$6:$E$11,MATCH($K654,Parâmetros!$A$6:$A$11,0)),"")</f>
        <v>6.67</v>
      </c>
      <c r="N654" s="33">
        <f t="shared" si="109"/>
        <v>0.79760119940029994</v>
      </c>
      <c r="O654" s="33">
        <f>Parâmetros!$E$13</f>
        <v>0.8</v>
      </c>
      <c r="P654" s="32" t="str">
        <f>IF(OR($M654="",$F654&gt;Parâmetros!$E$14),"Não","Sim")</f>
        <v>Sim</v>
      </c>
      <c r="Q654" s="32" t="str">
        <f t="shared" si="110"/>
        <v>Sim</v>
      </c>
      <c r="R654" s="32" t="str">
        <f t="shared" si="111"/>
        <v>Não</v>
      </c>
      <c r="S654" s="30">
        <f t="shared" si="112"/>
        <v>1.6000000000000014E-2</v>
      </c>
      <c r="T654" s="32" t="str">
        <f>IF($Q654&lt;&gt;"Sim","",IF($N654&gt;Parâmetros!$E$15,"Sim","Não"))</f>
        <v>Não</v>
      </c>
      <c r="U654" s="17" t="str">
        <f t="shared" si="113"/>
        <v>Abaixo da meta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'[Apontamento_Mes_Setembro Atualizado.xlsx]Base Diária'!$V$221folga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Evidência confirma cadastro</v>
      </c>
      <c r="W654" s="34">
        <f>IF(OR(OR($D654="6x1",$D654="FF 6x1"),$D654="5x2"),"",IF($AB654&lt;&gt;$AB653,IF(IFERROR(INDEX(Cadastro!$F$5:$F$148,$AB654),"")="",IF($L654&gt;0,1,0),IF(IFERROR(INDEX(Cadastro!$F$5:$F$148,$AB654),"")&lt;=IFERROR(INDEX(Parâmetros!$B$39:$B$48,MATCH($E654,Parâmetros!$A$39:$A$48,0)),99),IFERROR(INDEX(Cadastro!$F$5:$F$148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>3</v>
      </c>
      <c r="X654" s="34">
        <f>IF(OR(OR($D654="6x1",$D654="FF 6x1"),$D654="5x2"),"",IF($AB654&lt;&gt;$AB653,IF(IFERROR(INDEX(Cadastro!$F$5:$F$148,$AB654),"")="",0,IF(IFERROR(INDEX(Cadastro!$F$5:$F$148,$AB654),"")&gt;IFERROR(INDEX(Parâmetros!$B$39:$B$48,MATCH($E654,Parâmetros!$A$39:$A$48,0)),99),IFERROR(INDEX(Cadastro!$F$5:$F$148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>0</v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registro"),IF(AND($AB654&lt;&gt;$AB653,IFERROR(INDEX(Cadastro!$F$5:$F$148,$AB654),"")=""),"Indeterminado (início da série)",IF($X654&gt;0,"Folga","Falta de registro"))))))))</f>
        <v>Trabalhado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IFERROR(MATCH($A654&amp;"|"&amp;TEXT(_xlfn.MAXIFS(Cadastro!$E$5:$E$148,Cadastro!$A$5:$A$148,$A654,Cadastro!$E$5:$E$148,"&lt;="&amp;$F654),"yyyymmdd"),Cadastro!$I$5:$I$148,0),"")</f>
        <v>30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hidden="1" customHeight="1" x14ac:dyDescent="0.25">
      <c r="A655" s="31">
        <v>53173</v>
      </c>
      <c r="B655" s="17" t="s">
        <v>176</v>
      </c>
      <c r="C655" s="17" t="str">
        <f>IFERROR(INDEX(Cadastro!$C$5:$C$148,$AB655),"NÃO INFORMADO")</f>
        <v>ELE</v>
      </c>
      <c r="D655" s="17" t="str">
        <f>IFERROR(INDEX(Cadastro!$D$5:$D$148,$AB655),"")</f>
        <v>C</v>
      </c>
      <c r="E655" s="17" t="str">
        <f>IFERROR(INDEX(Cadastro!$G$5:$G$148,$AB655),"")</f>
        <v>C</v>
      </c>
      <c r="F655" s="29">
        <v>46269</v>
      </c>
      <c r="G655" s="32" t="str">
        <f t="shared" si="108"/>
        <v>sex</v>
      </c>
      <c r="H655" s="31">
        <f>IF($L655=0,"",_xlfn.MINIFS(Dados!$Q:$Q,Dados!$A:$A,$A655,Dados!$S:$S,$F655))</f>
        <v>0</v>
      </c>
      <c r="I655" s="31">
        <f>IF($H655="","",_xlfn.MAXIFS(Dados!$R:$R,Dados!$A:$A,$A655,Dados!$S:$S,$F655))</f>
        <v>408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C</v>
      </c>
      <c r="L655" s="30">
        <f>SUMIFS(Dados!$E:$E,Dados!$A:$A,$A655,Dados!$S:$S,$F655)</f>
        <v>5.77</v>
      </c>
      <c r="M655" s="30">
        <f>IFERROR(INDEX(Parâmetros!$E$6:$E$11,MATCH($K655,Parâmetros!$A$6:$A$11,0)),"")</f>
        <v>6.67</v>
      </c>
      <c r="N655" s="33">
        <f t="shared" si="109"/>
        <v>0.86506746626686648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si="110"/>
        <v>Sim</v>
      </c>
      <c r="R655" s="32" t="str">
        <f t="shared" si="111"/>
        <v>Sim</v>
      </c>
      <c r="S655" s="30">
        <f t="shared" si="112"/>
        <v>0</v>
      </c>
      <c r="T655" s="32" t="str">
        <f>IF($Q655&lt;&gt;"Sim","",IF($N655&gt;Parâmetros!$E$15,"Sim","Não"))</f>
        <v>Não</v>
      </c>
      <c r="U655" s="17" t="str">
        <f t="shared" si="113"/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'[Apontamento_Mes_Setembro Atualizado.xlsx]Base Diária'!$V$221folga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Evidência confirma cadastro</v>
      </c>
      <c r="W655" s="34">
        <f>IF(OR(OR($D655="6x1",$D655="FF 6x1"),$D655="5x2"),"",IF($AB655&lt;&gt;$AB654,IF(IFERROR(INDEX(Cadastro!$F$5:$F$148,$AB655),"")="",IF($L655&gt;0,1,0),IF(IFERROR(INDEX(Cadastro!$F$5:$F$148,$AB655),"")&lt;=IFERROR(INDEX(Parâmetros!$B$39:$B$48,MATCH($E655,Parâmetros!$A$39:$A$48,0)),99),IFERROR(INDEX(Cadastro!$F$5:$F$148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>4</v>
      </c>
      <c r="X655" s="34">
        <f>IF(OR(OR($D655="6x1",$D655="FF 6x1"),$D655="5x2"),"",IF($AB655&lt;&gt;$AB654,IF(IFERROR(INDEX(Cadastro!$F$5:$F$148,$AB655),"")="",0,IF(IFERROR(INDEX(Cadastro!$F$5:$F$148,$AB655),"")&gt;IFERROR(INDEX(Parâmetros!$B$39:$B$48,MATCH($E655,Parâmetros!$A$39:$A$48,0)),99),IFERROR(INDEX(Cadastro!$F$5:$F$148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>0</v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registro"),IF(AND($AB655&lt;&gt;$AB654,IFERROR(INDEX(Cadastro!$F$5:$F$148,$AB655),"")=""),"Indeterminado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IFERROR(MATCH($A655&amp;"|"&amp;TEXT(_xlfn.MAXIFS(Cadastro!$E$5:$E$148,Cadastro!$A$5:$A$148,$A655,Cadastro!$E$5:$E$148,"&lt;="&amp;$F655),"yyyymmdd"),Cadastro!$I$5:$I$148,0),"")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53173</v>
      </c>
      <c r="B656" s="17" t="s">
        <v>176</v>
      </c>
      <c r="C656" s="17" t="str">
        <f>IFERROR(INDEX(Cadastro!$C$5:$C$148,$AB656),"NÃO INFORMADO")</f>
        <v>ELE</v>
      </c>
      <c r="D656" s="17" t="str">
        <f>IFERROR(INDEX(Cadastro!$D$5:$D$148,$AB656),"")</f>
        <v>C</v>
      </c>
      <c r="E656" s="17" t="str">
        <f>IFERROR(INDEX(Cadastro!$G$5:$G$148,$AB656),"")</f>
        <v>C</v>
      </c>
      <c r="F656" s="29">
        <v>46270</v>
      </c>
      <c r="G656" s="32" t="str">
        <f t="shared" si="108"/>
        <v>sáb</v>
      </c>
      <c r="H656" s="31">
        <f>IF($L656=0,"",_xlfn.MINIFS(Dados!$Q:$Q,Dados!$A:$A,$A656,Dados!$S:$S,$F656))</f>
        <v>0</v>
      </c>
      <c r="I656" s="31">
        <f>IF($H656="","",_xlfn.MAXIFS(Dados!$R:$R,Dados!$A:$A,$A656,Dados!$S:$S,$F656))</f>
        <v>411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C</v>
      </c>
      <c r="L656" s="30">
        <f>SUMIFS(Dados!$E:$E,Dados!$A:$A,$A656,Dados!$S:$S,$F656)</f>
        <v>5.93</v>
      </c>
      <c r="M656" s="30">
        <f>IFERROR(INDEX(Parâmetros!$E$6:$E$11,MATCH($K656,Parâmetros!$A$6:$A$11,0)),"")</f>
        <v>6.67</v>
      </c>
      <c r="N656" s="33">
        <f t="shared" si="109"/>
        <v>0.88905547226386805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10"/>
        <v>Sim</v>
      </c>
      <c r="R656" s="32" t="str">
        <f t="shared" si="111"/>
        <v>Sim</v>
      </c>
      <c r="S656" s="30">
        <f t="shared" si="112"/>
        <v>0</v>
      </c>
      <c r="T656" s="32" t="str">
        <f>IF($Q656&lt;&gt;"Sim","",IF($N656&gt;Parâmetros!$E$15,"Sim","Não"))</f>
        <v>Não</v>
      </c>
      <c r="U656" s="17" t="str">
        <f t="shared" si="113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'[Apontamento_Mes_Setembro Atualizado.xlsx]Base Diária'!$V$221folga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Evidência confirma cadastro</v>
      </c>
      <c r="W656" s="34">
        <f>IF(OR(OR($D656="6x1",$D656="FF 6x1"),$D656="5x2"),"",IF($AB656&lt;&gt;$AB655,IF(IFERROR(INDEX(Cadastro!$F$5:$F$148,$AB656),"")="",IF($L656&gt;0,1,0),IF(IFERROR(INDEX(Cadastro!$F$5:$F$148,$AB656),"")&lt;=IFERROR(INDEX(Parâmetros!$B$39:$B$48,MATCH($E656,Parâmetros!$A$39:$A$48,0)),99),IFERROR(INDEX(Cadastro!$F$5:$F$148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>5</v>
      </c>
      <c r="X656" s="34">
        <f>IF(OR(OR($D656="6x1",$D656="FF 6x1"),$D656="5x2"),"",IF($AB656&lt;&gt;$AB655,IF(IFERROR(INDEX(Cadastro!$F$5:$F$148,$AB656),"")="",0,IF(IFERROR(INDEX(Cadastro!$F$5:$F$148,$AB656),"")&gt;IFERROR(INDEX(Parâmetros!$B$39:$B$48,MATCH($E656,Parâmetros!$A$39:$A$48,0)),99),IFERROR(INDEX(Cadastro!$F$5:$F$148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>0</v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registro"),IF(AND($AB656&lt;&gt;$AB655,IFERROR(INDEX(Cadastro!$F$5:$F$148,$AB656),"")=""),"Indeterminado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IFERROR(MATCH($A656&amp;"|"&amp;TEXT(_xlfn.MAXIFS(Cadastro!$E$5:$E$148,Cadastro!$A$5:$A$148,$A656,Cadastro!$E$5:$E$148,"&lt;="&amp;$F656),"yyyymmdd"),Cadastro!$I$5:$I$148,0),"")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53173</v>
      </c>
      <c r="B657" s="17" t="s">
        <v>176</v>
      </c>
      <c r="C657" s="17" t="str">
        <f>IFERROR(INDEX(Cadastro!$C$5:$C$148,$AB657),"NÃO INFORMADO")</f>
        <v>ELE</v>
      </c>
      <c r="D657" s="17" t="str">
        <f>IFERROR(INDEX(Cadastro!$D$5:$D$148,$AB657),"")</f>
        <v>C</v>
      </c>
      <c r="E657" s="17" t="str">
        <f>IFERROR(INDEX(Cadastro!$G$5:$G$148,$AB657),"")</f>
        <v>C</v>
      </c>
      <c r="F657" s="29">
        <v>46271</v>
      </c>
      <c r="G657" s="32" t="str">
        <f t="shared" si="108"/>
        <v>dom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/>
      </c>
      <c r="L657" s="30">
        <f>SUMIFS(Dados!$E:$E,Dados!$A:$A,$A657,Dados!$S:$S,$F657)</f>
        <v>0</v>
      </c>
      <c r="M657" s="30" t="str">
        <f>IFERROR(INDEX(Parâmetros!$E$6:$E$11,MATCH($K657,Parâmetros!$A$6:$A$11,0)),"")</f>
        <v/>
      </c>
      <c r="N657" s="33" t="str">
        <f t="shared" si="109"/>
        <v/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110"/>
        <v/>
      </c>
      <c r="R657" s="32" t="str">
        <f t="shared" si="111"/>
        <v/>
      </c>
      <c r="S657" s="30" t="str">
        <f t="shared" si="112"/>
        <v/>
      </c>
      <c r="T657" s="32" t="str">
        <f>IF($Q657&lt;&gt;"Sim","",IF($N657&gt;Parâmetros!$E$15,"Sim","Não"))</f>
        <v/>
      </c>
      <c r="U657" s="17" t="str">
        <f t="shared" si="113"/>
        <v>Folga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'[Apontamento_Mes_Setembro Atualizado.xlsx]Base Diária'!$V$221folga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Folga prevista pelo ciclo</v>
      </c>
      <c r="W657" s="34">
        <f>IF(OR(OR($D657="6x1",$D657="FF 6x1"),$D657="5x2"),"",IF($AB657&lt;&gt;$AB656,IF(IFERROR(INDEX(Cadastro!$F$5:$F$148,$AB657),"")="",IF($L657&gt;0,1,0),IF(IFERROR(INDEX(Cadastro!$F$5:$F$148,$AB657),"")&lt;=IFERROR(INDEX(Parâmetros!$B$39:$B$48,MATCH($E657,Parâmetros!$A$39:$A$48,0)),99),IFERROR(INDEX(Cadastro!$F$5:$F$148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>0</v>
      </c>
      <c r="X657" s="34">
        <f>IF(OR(OR($D657="6x1",$D657="FF 6x1"),$D657="5x2"),"",IF($AB657&lt;&gt;$AB656,IF(IFERROR(INDEX(Cadastro!$F$5:$F$148,$AB657),"")="",0,IF(IFERROR(INDEX(Cadastro!$F$5:$F$148,$AB657),"")&gt;IFERROR(INDEX(Parâmetros!$B$39:$B$48,MATCH($E657,Parâmetros!$A$39:$A$48,0)),99),IFERROR(INDEX(Cadastro!$F$5:$F$148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>1</v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registro"),IF(AND($AB657&lt;&gt;$AB656,IFERROR(INDEX(Cadastro!$F$5:$F$148,$AB657),"")=""),"Indeterminado (início da série)",IF($X657&gt;0,"Folga","Falta de registro"))))))))</f>
        <v>Folga</v>
      </c>
      <c r="Z657" s="34">
        <f>IF(OR($L657&gt;0,$F657&gt;Parâmetros!$E$14),0,IF($A657&lt;&gt;$A656,1,N($Z656)+1))</f>
        <v>1</v>
      </c>
      <c r="AA657" s="34">
        <f>IF(OR($L657&gt;0,$F657&gt;Parâmetros!$E$14),0,IF(OR($A657&lt;&gt;$A658,$F658&gt;Parâmetros!$E$14),1,N($AA658)+1))</f>
        <v>1</v>
      </c>
      <c r="AB657" s="31">
        <f>IFERROR(MATCH($A657&amp;"|"&amp;TEXT(_xlfn.MAXIFS(Cadastro!$E$5:$E$148,Cadastro!$A$5:$A$148,$A657,Cadastro!$E$5:$E$148,"&lt;="&amp;$F657),"yyyymmdd"),Cadastro!$I$5:$I$148,0),"")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53173</v>
      </c>
      <c r="B658" s="17" t="s">
        <v>176</v>
      </c>
      <c r="C658" s="17" t="str">
        <f>IFERROR(INDEX(Cadastro!$C$5:$C$148,$AB658),"NÃO INFORMADO")</f>
        <v>ELE</v>
      </c>
      <c r="D658" s="17" t="str">
        <f>IFERROR(INDEX(Cadastro!$D$5:$D$148,$AB658),"")</f>
        <v>C</v>
      </c>
      <c r="E658" s="17" t="str">
        <f>IFERROR(INDEX(Cadastro!$G$5:$G$148,$AB658),"")</f>
        <v>C</v>
      </c>
      <c r="F658" s="29">
        <v>46272</v>
      </c>
      <c r="G658" s="32" t="str">
        <f t="shared" si="108"/>
        <v>seg</v>
      </c>
      <c r="H658" s="31">
        <f>IF($L658=0,"",_xlfn.MINIFS(Dados!$Q:$Q,Dados!$A:$A,$A658,Dados!$S:$S,$F658))</f>
        <v>89</v>
      </c>
      <c r="I658" s="31">
        <f>IF($H658="","",_xlfn.MAXIFS(Dados!$R:$R,Dados!$A:$A,$A658,Dados!$S:$S,$F658))</f>
        <v>426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C</v>
      </c>
      <c r="L658" s="30">
        <f>SUMIFS(Dados!$E:$E,Dados!$A:$A,$A658,Dados!$S:$S,$F658)</f>
        <v>6.46</v>
      </c>
      <c r="M658" s="30">
        <f>IFERROR(INDEX(Parâmetros!$E$6:$E$11,MATCH($K658,Parâmetros!$A$6:$A$11,0)),"")</f>
        <v>6.67</v>
      </c>
      <c r="N658" s="33">
        <f t="shared" si="109"/>
        <v>0.96851574212893554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10"/>
        <v>Sim</v>
      </c>
      <c r="R658" s="32" t="str">
        <f t="shared" si="111"/>
        <v>Sim</v>
      </c>
      <c r="S658" s="30">
        <f t="shared" si="112"/>
        <v>0</v>
      </c>
      <c r="T658" s="32" t="str">
        <f>IF($Q658&lt;&gt;"Sim","",IF($N658&gt;Parâmetros!$E$15,"Sim","Não"))</f>
        <v>Não</v>
      </c>
      <c r="U658" s="17" t="str">
        <f t="shared" si="113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'[Apontamento_Mes_Setembro Atualizado.xlsx]Base Diária'!$V$221folga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Evidência confirma cadastro</v>
      </c>
      <c r="W658" s="34">
        <f>IF(OR(OR($D658="6x1",$D658="FF 6x1"),$D658="5x2"),"",IF($AB658&lt;&gt;$AB657,IF(IFERROR(INDEX(Cadastro!$F$5:$F$148,$AB658),"")="",IF($L658&gt;0,1,0),IF(IFERROR(INDEX(Cadastro!$F$5:$F$148,$AB658),"")&lt;=IFERROR(INDEX(Parâmetros!$B$39:$B$48,MATCH($E658,Parâmetros!$A$39:$A$48,0)),99),IFERROR(INDEX(Cadastro!$F$5:$F$148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>1</v>
      </c>
      <c r="X658" s="34">
        <f>IF(OR(OR($D658="6x1",$D658="FF 6x1"),$D658="5x2"),"",IF($AB658&lt;&gt;$AB657,IF(IFERROR(INDEX(Cadastro!$F$5:$F$148,$AB658),"")="",0,IF(IFERROR(INDEX(Cadastro!$F$5:$F$148,$AB658),"")&gt;IFERROR(INDEX(Parâmetros!$B$39:$B$48,MATCH($E658,Parâmetros!$A$39:$A$48,0)),99),IFERROR(INDEX(Cadastro!$F$5:$F$148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>0</v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registro"),IF(AND($AB658&lt;&gt;$AB657,IFERROR(INDEX(Cadastro!$F$5:$F$148,$AB658),"")=""),"Indeterminado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IFERROR(MATCH($A658&amp;"|"&amp;TEXT(_xlfn.MAXIFS(Cadastro!$E$5:$E$148,Cadastro!$A$5:$A$148,$A658,Cadastro!$E$5:$E$148,"&lt;="&amp;$F658),"yyyymmdd"),Cadastro!$I$5:$I$148,0),"")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53173</v>
      </c>
      <c r="B659" s="17" t="s">
        <v>176</v>
      </c>
      <c r="C659" s="17" t="str">
        <f>IFERROR(INDEX(Cadastro!$C$5:$C$148,$AB659),"NÃO INFORMADO")</f>
        <v>ELE</v>
      </c>
      <c r="D659" s="17" t="str">
        <f>IFERROR(INDEX(Cadastro!$D$5:$D$148,$AB659),"")</f>
        <v>C</v>
      </c>
      <c r="E659" s="17" t="str">
        <f>IFERROR(INDEX(Cadastro!$G$5:$G$148,$AB659),"")</f>
        <v>C</v>
      </c>
      <c r="F659" s="29">
        <v>46273</v>
      </c>
      <c r="G659" s="32" t="str">
        <f t="shared" si="108"/>
        <v>ter</v>
      </c>
      <c r="H659" s="31">
        <f>IF($L659=0,"",_xlfn.MINIFS(Dados!$Q:$Q,Dados!$A:$A,$A659,Dados!$S:$S,$F659))</f>
        <v>9</v>
      </c>
      <c r="I659" s="31">
        <f>IF($H659="","",_xlfn.MAXIFS(Dados!$R:$R,Dados!$A:$A,$A659,Dados!$S:$S,$F659))</f>
        <v>436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C</v>
      </c>
      <c r="L659" s="30">
        <f>SUMIFS(Dados!$E:$E,Dados!$A:$A,$A659,Dados!$S:$S,$F659)</f>
        <v>6.93</v>
      </c>
      <c r="M659" s="30">
        <f>IFERROR(INDEX(Parâmetros!$E$6:$E$11,MATCH($K659,Parâmetros!$A$6:$A$11,0)),"")</f>
        <v>6.67</v>
      </c>
      <c r="N659" s="33">
        <f t="shared" si="109"/>
        <v>1.0389805097451275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10"/>
        <v>Sim</v>
      </c>
      <c r="R659" s="32" t="str">
        <f t="shared" si="111"/>
        <v>Sim</v>
      </c>
      <c r="S659" s="30">
        <f t="shared" si="112"/>
        <v>0</v>
      </c>
      <c r="T659" s="32" t="str">
        <f>IF($Q659&lt;&gt;"Sim","",IF($N659&gt;Parâmetros!$E$15,"Sim","Não"))</f>
        <v>Sim</v>
      </c>
      <c r="U659" s="17" t="str">
        <f t="shared" si="113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'[Apontamento_Mes_Setembro Atualizado.xlsx]Base Diária'!$V$221folga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Evidência confirma cadastro</v>
      </c>
      <c r="W659" s="34">
        <f>IF(OR(OR($D659="6x1",$D659="FF 6x1"),$D659="5x2"),"",IF($AB659&lt;&gt;$AB658,IF(IFERROR(INDEX(Cadastro!$F$5:$F$148,$AB659),"")="",IF($L659&gt;0,1,0),IF(IFERROR(INDEX(Cadastro!$F$5:$F$148,$AB659),"")&lt;=IFERROR(INDEX(Parâmetros!$B$39:$B$48,MATCH($E659,Parâmetros!$A$39:$A$48,0)),99),IFERROR(INDEX(Cadastro!$F$5:$F$148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>2</v>
      </c>
      <c r="X659" s="34">
        <f>IF(OR(OR($D659="6x1",$D659="FF 6x1"),$D659="5x2"),"",IF($AB659&lt;&gt;$AB658,IF(IFERROR(INDEX(Cadastro!$F$5:$F$148,$AB659),"")="",0,IF(IFERROR(INDEX(Cadastro!$F$5:$F$148,$AB659),"")&gt;IFERROR(INDEX(Parâmetros!$B$39:$B$48,MATCH($E659,Parâmetros!$A$39:$A$48,0)),99),IFERROR(INDEX(Cadastro!$F$5:$F$148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>0</v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registro"),IF(AND($AB659&lt;&gt;$AB658,IFERROR(INDEX(Cadastro!$F$5:$F$148,$AB659),"")=""),"Indeterminado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IFERROR(MATCH($A659&amp;"|"&amp;TEXT(_xlfn.MAXIFS(Cadastro!$E$5:$E$148,Cadastro!$A$5:$A$148,$A659,Cadastro!$E$5:$E$148,"&lt;="&amp;$F659),"yyyymmdd"),Cadastro!$I$5:$I$148,0),"")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53173</v>
      </c>
      <c r="B660" s="17" t="s">
        <v>176</v>
      </c>
      <c r="C660" s="17" t="str">
        <f>IFERROR(INDEX(Cadastro!$C$5:$C$148,$AB660),"NÃO INFORMADO")</f>
        <v>ELE</v>
      </c>
      <c r="D660" s="17" t="str">
        <f>IFERROR(INDEX(Cadastro!$D$5:$D$148,$AB660),"")</f>
        <v>C</v>
      </c>
      <c r="E660" s="17" t="str">
        <f>IFERROR(INDEX(Cadastro!$G$5:$G$148,$AB660),"")</f>
        <v>C</v>
      </c>
      <c r="F660" s="29">
        <v>46274</v>
      </c>
      <c r="G660" s="32" t="str">
        <f t="shared" si="108"/>
        <v>qua</v>
      </c>
      <c r="H660" s="31">
        <f>IF($L660=0,"",_xlfn.MINIFS(Dados!$Q:$Q,Dados!$A:$A,$A660,Dados!$S:$S,$F660))</f>
        <v>0</v>
      </c>
      <c r="I660" s="31">
        <f>IF($H660="","",_xlfn.MAXIFS(Dados!$R:$R,Dados!$A:$A,$A660,Dados!$S:$S,$F660))</f>
        <v>420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C</v>
      </c>
      <c r="L660" s="30">
        <f>SUMIFS(Dados!$E:$E,Dados!$A:$A,$A660,Dados!$S:$S,$F660)</f>
        <v>5.5</v>
      </c>
      <c r="M660" s="30">
        <f>IFERROR(INDEX(Parâmetros!$E$6:$E$11,MATCH($K660,Parâmetros!$A$6:$A$11,0)),"")</f>
        <v>6.67</v>
      </c>
      <c r="N660" s="33">
        <f t="shared" si="109"/>
        <v>0.82458770614692656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10"/>
        <v>Sim</v>
      </c>
      <c r="R660" s="32" t="str">
        <f t="shared" si="111"/>
        <v>Sim</v>
      </c>
      <c r="S660" s="30">
        <f t="shared" si="112"/>
        <v>0</v>
      </c>
      <c r="T660" s="32" t="str">
        <f>IF($Q660&lt;&gt;"Sim","",IF($N660&gt;Parâmetros!$E$15,"Sim","Não"))</f>
        <v>Não</v>
      </c>
      <c r="U660" s="17" t="str">
        <f t="shared" si="113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'[Apontamento_Mes_Setembro Atualizado.xlsx]Base Diária'!$V$221folga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Evidência confirma cadastro</v>
      </c>
      <c r="W660" s="34">
        <f>IF(OR(OR($D660="6x1",$D660="FF 6x1"),$D660="5x2"),"",IF($AB660&lt;&gt;$AB659,IF(IFERROR(INDEX(Cadastro!$F$5:$F$148,$AB660),"")="",IF($L660&gt;0,1,0),IF(IFERROR(INDEX(Cadastro!$F$5:$F$148,$AB660),"")&lt;=IFERROR(INDEX(Parâmetros!$B$39:$B$48,MATCH($E660,Parâmetros!$A$39:$A$48,0)),99),IFERROR(INDEX(Cadastro!$F$5:$F$148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>3</v>
      </c>
      <c r="X660" s="34">
        <f>IF(OR(OR($D660="6x1",$D660="FF 6x1"),$D660="5x2"),"",IF($AB660&lt;&gt;$AB659,IF(IFERROR(INDEX(Cadastro!$F$5:$F$148,$AB660),"")="",0,IF(IFERROR(INDEX(Cadastro!$F$5:$F$148,$AB660),"")&gt;IFERROR(INDEX(Parâmetros!$B$39:$B$48,MATCH($E660,Parâmetros!$A$39:$A$48,0)),99),IFERROR(INDEX(Cadastro!$F$5:$F$148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>0</v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registro"),IF(AND($AB660&lt;&gt;$AB659,IFERROR(INDEX(Cadastro!$F$5:$F$148,$AB660),"")=""),"Indeterminado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IFERROR(MATCH($A660&amp;"|"&amp;TEXT(_xlfn.MAXIFS(Cadastro!$E$5:$E$148,Cadastro!$A$5:$A$148,$A660,Cadastro!$E$5:$E$148,"&lt;="&amp;$F660),"yyyymmdd"),Cadastro!$I$5:$I$148,0),"")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53173</v>
      </c>
      <c r="B661" s="17" t="s">
        <v>176</v>
      </c>
      <c r="C661" s="17" t="str">
        <f>IFERROR(INDEX(Cadastro!$C$5:$C$148,$AB661),"NÃO INFORMADO")</f>
        <v>ELE</v>
      </c>
      <c r="D661" s="17" t="str">
        <f>IFERROR(INDEX(Cadastro!$D$5:$D$148,$AB661),"")</f>
        <v>C</v>
      </c>
      <c r="E661" s="17" t="str">
        <f>IFERROR(INDEX(Cadastro!$G$5:$G$148,$AB661),"")</f>
        <v>C</v>
      </c>
      <c r="F661" s="29">
        <v>46275</v>
      </c>
      <c r="G661" s="32" t="str">
        <f t="shared" si="108"/>
        <v>qui</v>
      </c>
      <c r="H661" s="31">
        <f>IF($L661=0,"",_xlfn.MINIFS(Dados!$Q:$Q,Dados!$A:$A,$A661,Dados!$S:$S,$F661))</f>
        <v>32</v>
      </c>
      <c r="I661" s="31">
        <f>IF($H661="","",_xlfn.MAXIFS(Dados!$R:$R,Dados!$A:$A,$A661,Dados!$S:$S,$F661))</f>
        <v>418</v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C</v>
      </c>
      <c r="L661" s="30">
        <f>SUMIFS(Dados!$E:$E,Dados!$A:$A,$A661,Dados!$S:$S,$F661)</f>
        <v>5.98</v>
      </c>
      <c r="M661" s="30">
        <f>IFERROR(INDEX(Parâmetros!$E$6:$E$11,MATCH($K661,Parâmetros!$A$6:$A$11,0)),"")</f>
        <v>6.67</v>
      </c>
      <c r="N661" s="33">
        <f t="shared" si="109"/>
        <v>0.89655172413793116</v>
      </c>
      <c r="O661" s="33">
        <f>Parâmetros!$E$13</f>
        <v>0.8</v>
      </c>
      <c r="P661" s="32" t="str">
        <f>IF(OR($M661="",$F661&gt;Parâmetros!$E$14),"Não","Sim")</f>
        <v>Sim</v>
      </c>
      <c r="Q661" s="32" t="str">
        <f t="shared" si="110"/>
        <v>Sim</v>
      </c>
      <c r="R661" s="32" t="str">
        <f t="shared" si="111"/>
        <v>Sim</v>
      </c>
      <c r="S661" s="30">
        <f t="shared" si="112"/>
        <v>0</v>
      </c>
      <c r="T661" s="32" t="str">
        <f>IF($Q661&lt;&gt;"Sim","",IF($N661&gt;Parâmetros!$E$15,"Sim","Não"))</f>
        <v>Não</v>
      </c>
      <c r="U661" s="17" t="str">
        <f t="shared" si="113"/>
        <v>Na meta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'[Apontamento_Mes_Setembro Atualizado.xlsx]Base Diária'!$V$221folga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Evidência confirma cadastro</v>
      </c>
      <c r="W661" s="34">
        <f>IF(OR(OR($D661="6x1",$D661="FF 6x1"),$D661="5x2"),"",IF($AB661&lt;&gt;$AB660,IF(IFERROR(INDEX(Cadastro!$F$5:$F$148,$AB661),"")="",IF($L661&gt;0,1,0),IF(IFERROR(INDEX(Cadastro!$F$5:$F$148,$AB661),"")&lt;=IFERROR(INDEX(Parâmetros!$B$39:$B$48,MATCH($E661,Parâmetros!$A$39:$A$48,0)),99),IFERROR(INDEX(Cadastro!$F$5:$F$148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>4</v>
      </c>
      <c r="X661" s="34">
        <f>IF(OR(OR($D661="6x1",$D661="FF 6x1"),$D661="5x2"),"",IF($AB661&lt;&gt;$AB660,IF(IFERROR(INDEX(Cadastro!$F$5:$F$148,$AB661),"")="",0,IF(IFERROR(INDEX(Cadastro!$F$5:$F$148,$AB661),"")&gt;IFERROR(INDEX(Parâmetros!$B$39:$B$48,MATCH($E661,Parâmetros!$A$39:$A$48,0)),99),IFERROR(INDEX(Cadastro!$F$5:$F$148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>0</v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registro"),IF(AND($AB661&lt;&gt;$AB660,IFERROR(INDEX(Cadastro!$F$5:$F$148,$AB661),"")=""),"Indeterminado (início da série)",IF($X661&gt;0,"Folga","Falta de registro"))))))))</f>
        <v>Trabalhado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IFERROR(MATCH($A661&amp;"|"&amp;TEXT(_xlfn.MAXIFS(Cadastro!$E$5:$E$148,Cadastro!$A$5:$A$148,$A661,Cadastro!$E$5:$E$148,"&lt;="&amp;$F661),"yyyymmdd"),Cadastro!$I$5:$I$148,0),"")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53173</v>
      </c>
      <c r="B662" s="17" t="s">
        <v>176</v>
      </c>
      <c r="C662" s="17" t="str">
        <f>IFERROR(INDEX(Cadastro!$C$5:$C$148,$AB662),"NÃO INFORMADO")</f>
        <v>ELE</v>
      </c>
      <c r="D662" s="17" t="str">
        <f>IFERROR(INDEX(Cadastro!$D$5:$D$148,$AB662),"")</f>
        <v>C</v>
      </c>
      <c r="E662" s="17" t="str">
        <f>IFERROR(INDEX(Cadastro!$G$5:$G$148,$AB662),"")</f>
        <v>C</v>
      </c>
      <c r="F662" s="29">
        <v>46276</v>
      </c>
      <c r="G662" s="32" t="str">
        <f t="shared" si="108"/>
        <v>sex</v>
      </c>
      <c r="H662" s="31">
        <f>IF($L662=0,"",_xlfn.MINIFS(Dados!$Q:$Q,Dados!$A:$A,$A662,Dados!$S:$S,$F662))</f>
        <v>0</v>
      </c>
      <c r="I662" s="31">
        <f>IF($H662="","",_xlfn.MAXIFS(Dados!$R:$R,Dados!$A:$A,$A662,Dados!$S:$S,$F662))</f>
        <v>340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C</v>
      </c>
      <c r="L662" s="30">
        <f>SUMIFS(Dados!$E:$E,Dados!$A:$A,$A662,Dados!$S:$S,$F662)</f>
        <v>5.0999999999999996</v>
      </c>
      <c r="M662" s="30">
        <f>IFERROR(INDEX(Parâmetros!$E$6:$E$11,MATCH($K662,Parâmetros!$A$6:$A$11,0)),"")</f>
        <v>6.67</v>
      </c>
      <c r="N662" s="33">
        <f t="shared" si="109"/>
        <v>0.7646176911544228</v>
      </c>
      <c r="O662" s="33">
        <f>Parâmetros!$E$13</f>
        <v>0.8</v>
      </c>
      <c r="P662" s="32" t="str">
        <f>IF(OR($M662="",$F662&gt;Parâmetros!$E$14),"Não","Sim")</f>
        <v>Sim</v>
      </c>
      <c r="Q662" s="32" t="str">
        <f t="shared" si="110"/>
        <v>Sim</v>
      </c>
      <c r="R662" s="32" t="str">
        <f t="shared" si="111"/>
        <v>Não</v>
      </c>
      <c r="S662" s="30">
        <f t="shared" si="112"/>
        <v>0.23600000000000065</v>
      </c>
      <c r="T662" s="32" t="str">
        <f>IF($Q662&lt;&gt;"Sim","",IF($N662&gt;Parâmetros!$E$15,"Sim","Não"))</f>
        <v>Não</v>
      </c>
      <c r="U662" s="17" t="str">
        <f t="shared" si="113"/>
        <v>Abaixo da meta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'[Apontamento_Mes_Setembro Atualizado.xlsx]Base Diária'!$V$221folga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Evidência confirma cadastro</v>
      </c>
      <c r="W662" s="34">
        <f>IF(OR(OR($D662="6x1",$D662="FF 6x1"),$D662="5x2"),"",IF($AB662&lt;&gt;$AB661,IF(IFERROR(INDEX(Cadastro!$F$5:$F$148,$AB662),"")="",IF($L662&gt;0,1,0),IF(IFERROR(INDEX(Cadastro!$F$5:$F$148,$AB662),"")&lt;=IFERROR(INDEX(Parâmetros!$B$39:$B$48,MATCH($E662,Parâmetros!$A$39:$A$48,0)),99),IFERROR(INDEX(Cadastro!$F$5:$F$148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5</v>
      </c>
      <c r="X662" s="34">
        <f>IF(OR(OR($D662="6x1",$D662="FF 6x1"),$D662="5x2"),"",IF($AB662&lt;&gt;$AB661,IF(IFERROR(INDEX(Cadastro!$F$5:$F$148,$AB662),"")="",0,IF(IFERROR(INDEX(Cadastro!$F$5:$F$148,$AB662),"")&gt;IFERROR(INDEX(Parâmetros!$B$39:$B$48,MATCH($E662,Parâmetros!$A$39:$A$48,0)),99),IFERROR(INDEX(Cadastro!$F$5:$F$148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registro"),IF(AND($AB662&lt;&gt;$AB661,IFERROR(INDEX(Cadastro!$F$5:$F$148,$AB662),"")=""),"Indeterminado (início da série)",IF($X662&gt;0,"Folga","Falta de registro"))))))))</f>
        <v>Trabalhado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IFERROR(MATCH($A662&amp;"|"&amp;TEXT(_xlfn.MAXIFS(Cadastro!$E$5:$E$148,Cadastro!$A$5:$A$148,$A662,Cadastro!$E$5:$E$148,"&lt;="&amp;$F662),"yyyymmdd"),Cadastro!$I$5:$I$148,0),"")</f>
        <v>30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hidden="1" customHeight="1" x14ac:dyDescent="0.25">
      <c r="A663" s="31">
        <v>53173</v>
      </c>
      <c r="B663" s="17" t="s">
        <v>176</v>
      </c>
      <c r="C663" s="17" t="str">
        <f>IFERROR(INDEX(Cadastro!$C$5:$C$148,$AB663),"NÃO INFORMADO")</f>
        <v>ELE</v>
      </c>
      <c r="D663" s="17" t="str">
        <f>IFERROR(INDEX(Cadastro!$D$5:$D$148,$AB663),"")</f>
        <v>C</v>
      </c>
      <c r="E663" s="17" t="str">
        <f>IFERROR(INDEX(Cadastro!$G$5:$G$148,$AB663),"")</f>
        <v>C</v>
      </c>
      <c r="F663" s="29">
        <v>46277</v>
      </c>
      <c r="G663" s="32" t="str">
        <f t="shared" si="108"/>
        <v>sáb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/>
      </c>
      <c r="L663" s="30">
        <f>SUMIFS(Dados!$E:$E,Dados!$A:$A,$A663,Dados!$S:$S,$F663)</f>
        <v>0</v>
      </c>
      <c r="M663" s="30" t="str">
        <f>IFERROR(INDEX(Parâmetros!$E$6:$E$11,MATCH($K663,Parâmetros!$A$6:$A$11,0)),"")</f>
        <v/>
      </c>
      <c r="N663" s="33" t="str">
        <f t="shared" si="109"/>
        <v/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110"/>
        <v/>
      </c>
      <c r="R663" s="32" t="str">
        <f t="shared" si="111"/>
        <v/>
      </c>
      <c r="S663" s="30" t="str">
        <f t="shared" si="112"/>
        <v/>
      </c>
      <c r="T663" s="32" t="str">
        <f>IF($Q663&lt;&gt;"Sim","",IF($N663&gt;Parâmetros!$E$15,"Sim","Não"))</f>
        <v/>
      </c>
      <c r="U663" s="17" t="str">
        <f t="shared" si="113"/>
        <v>Folga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'[Apontamento_Mes_Setembro Atualizado.xlsx]Base Diária'!$V$221folga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Folga prevista pelo ciclo</v>
      </c>
      <c r="W663" s="34">
        <f>IF(OR(OR($D663="6x1",$D663="FF 6x1"),$D663="5x2"),"",IF($AB663&lt;&gt;$AB662,IF(IFERROR(INDEX(Cadastro!$F$5:$F$148,$AB663),"")="",IF($L663&gt;0,1,0),IF(IFERROR(INDEX(Cadastro!$F$5:$F$148,$AB663),"")&lt;=IFERROR(INDEX(Parâmetros!$B$39:$B$48,MATCH($E663,Parâmetros!$A$39:$A$48,0)),99),IFERROR(INDEX(Cadastro!$F$5:$F$148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>0</v>
      </c>
      <c r="X663" s="34">
        <f>IF(OR(OR($D663="6x1",$D663="FF 6x1"),$D663="5x2"),"",IF($AB663&lt;&gt;$AB662,IF(IFERROR(INDEX(Cadastro!$F$5:$F$148,$AB663),"")="",0,IF(IFERROR(INDEX(Cadastro!$F$5:$F$148,$AB663),"")&gt;IFERROR(INDEX(Parâmetros!$B$39:$B$48,MATCH($E663,Parâmetros!$A$39:$A$48,0)),99),IFERROR(INDEX(Cadastro!$F$5:$F$148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>1</v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registro"),IF(AND($AB663&lt;&gt;$AB662,IFERROR(INDEX(Cadastro!$F$5:$F$148,$AB663),"")=""),"Indeterminado (início da série)",IF($X663&gt;0,"Folga","Falta de registro"))))))))</f>
        <v>Folga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IFERROR(MATCH($A663&amp;"|"&amp;TEXT(_xlfn.MAXIFS(Cadastro!$E$5:$E$148,Cadastro!$A$5:$A$148,$A663,Cadastro!$E$5:$E$148,"&lt;="&amp;$F663),"yyyymmdd"),Cadastro!$I$5:$I$148,0),"")</f>
        <v>30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53173</v>
      </c>
      <c r="B664" s="17" t="s">
        <v>176</v>
      </c>
      <c r="C664" s="17" t="str">
        <f>IFERROR(INDEX(Cadastro!$C$5:$C$148,$AB664),"NÃO INFORMADO")</f>
        <v>ELE</v>
      </c>
      <c r="D664" s="17" t="str">
        <f>IFERROR(INDEX(Cadastro!$D$5:$D$148,$AB664),"")</f>
        <v>C</v>
      </c>
      <c r="E664" s="17" t="str">
        <f>IFERROR(INDEX(Cadastro!$G$5:$G$148,$AB664),"")</f>
        <v>C</v>
      </c>
      <c r="F664" s="29">
        <v>46278</v>
      </c>
      <c r="G664" s="32" t="str">
        <f t="shared" si="108"/>
        <v>dom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C</v>
      </c>
      <c r="L664" s="30">
        <f>SUMIFS(Dados!$E:$E,Dados!$A:$A,$A664,Dados!$S:$S,$F664)</f>
        <v>0</v>
      </c>
      <c r="M664" s="30">
        <f>IFERROR(INDEX(Parâmetros!$E$6:$E$11,MATCH($K664,Parâmetros!$A$6:$A$11,0)),"")</f>
        <v>6.67</v>
      </c>
      <c r="N664" s="33">
        <f t="shared" si="109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110"/>
        <v/>
      </c>
      <c r="R664" s="32" t="str">
        <f t="shared" si="111"/>
        <v/>
      </c>
      <c r="S664" s="30" t="str">
        <f t="shared" si="112"/>
        <v/>
      </c>
      <c r="T664" s="32" t="str">
        <f>IF($Q664&lt;&gt;"Sim","",IF($N664&gt;Parâmetros!$E$15,"Sim","Não"))</f>
        <v/>
      </c>
      <c r="U664" s="17" t="str">
        <f t="shared" si="113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'[Apontamento_Mes_Setembro Atualizado.xlsx]Base Diária'!$V$221folga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1 de 5 do ciclo</v>
      </c>
      <c r="W664" s="34">
        <f>IF(OR(OR($D664="6x1",$D664="FF 6x1"),$D664="5x2"),"",IF($AB664&lt;&gt;$AB663,IF(IFERROR(INDEX(Cadastro!$F$5:$F$148,$AB664),"")="",IF($L664&gt;0,1,0),IF(IFERROR(INDEX(Cadastro!$F$5:$F$148,$AB664),"")&lt;=IFERROR(INDEX(Parâmetros!$B$39:$B$48,MATCH($E664,Parâmetros!$A$39:$A$48,0)),99),IFERROR(INDEX(Cadastro!$F$5:$F$148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>1</v>
      </c>
      <c r="X664" s="34">
        <f>IF(OR(OR($D664="6x1",$D664="FF 6x1"),$D664="5x2"),"",IF($AB664&lt;&gt;$AB663,IF(IFERROR(INDEX(Cadastro!$F$5:$F$148,$AB664),"")="",0,IF(IFERROR(INDEX(Cadastro!$F$5:$F$148,$AB664),"")&gt;IFERROR(INDEX(Parâmetros!$B$39:$B$48,MATCH($E664,Parâmetros!$A$39:$A$48,0)),99),IFERROR(INDEX(Cadastro!$F$5:$F$148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>0</v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registro"),IF(AND($AB664&lt;&gt;$AB663,IFERROR(INDEX(Cadastro!$F$5:$F$148,$AB664),"")=""),"Indeterminado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IFERROR(MATCH($A664&amp;"|"&amp;TEXT(_xlfn.MAXIFS(Cadastro!$E$5:$E$148,Cadastro!$A$5:$A$148,$A664,Cadastro!$E$5:$E$148,"&lt;="&amp;$F664),"yyyymmdd"),Cadastro!$I$5:$I$148,0),"")</f>
        <v>30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53173</v>
      </c>
      <c r="B665" s="17" t="s">
        <v>176</v>
      </c>
      <c r="C665" s="17" t="str">
        <f>IFERROR(INDEX(Cadastro!$C$5:$C$148,$AB665),"NÃO INFORMADO")</f>
        <v>ELE</v>
      </c>
      <c r="D665" s="17" t="str">
        <f>IFERROR(INDEX(Cadastro!$D$5:$D$148,$AB665),"")</f>
        <v>C</v>
      </c>
      <c r="E665" s="17" t="str">
        <f>IFERROR(INDEX(Cadastro!$G$5:$G$148,$AB665),"")</f>
        <v>C</v>
      </c>
      <c r="F665" s="29">
        <v>46279</v>
      </c>
      <c r="G665" s="32" t="str">
        <f t="shared" si="108"/>
        <v>seg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C</v>
      </c>
      <c r="L665" s="30">
        <f>SUMIFS(Dados!$E:$E,Dados!$A:$A,$A665,Dados!$S:$S,$F665)</f>
        <v>0</v>
      </c>
      <c r="M665" s="30">
        <f>IFERROR(INDEX(Parâmetros!$E$6:$E$11,MATCH($K665,Parâmetros!$A$6:$A$11,0)),"")</f>
        <v>6.67</v>
      </c>
      <c r="N665" s="33">
        <f t="shared" si="109"/>
        <v>0</v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110"/>
        <v/>
      </c>
      <c r="R665" s="32" t="str">
        <f t="shared" si="111"/>
        <v/>
      </c>
      <c r="S665" s="30" t="str">
        <f t="shared" si="112"/>
        <v/>
      </c>
      <c r="T665" s="32" t="str">
        <f>IF($Q665&lt;&gt;"Sim","",IF($N665&gt;Parâmetros!$E$15,"Sim","Não"))</f>
        <v/>
      </c>
      <c r="U665" s="17" t="str">
        <f t="shared" si="113"/>
        <v>Fora da apuração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'[Apontamento_Mes_Setembro Atualizado.xlsx]Base Diária'!$V$221folga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FALTA DE REGISTRO · dia 2 de 5 do ciclo</v>
      </c>
      <c r="W665" s="34">
        <f>IF(OR(OR($D665="6x1",$D665="FF 6x1"),$D665="5x2"),"",IF($AB665&lt;&gt;$AB664,IF(IFERROR(INDEX(Cadastro!$F$5:$F$148,$AB665),"")="",IF($L665&gt;0,1,0),IF(IFERROR(INDEX(Cadastro!$F$5:$F$148,$AB665),"")&lt;=IFERROR(INDEX(Parâmetros!$B$39:$B$48,MATCH($E665,Parâmetros!$A$39:$A$48,0)),99),IFERROR(INDEX(Cadastro!$F$5:$F$148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>2</v>
      </c>
      <c r="X665" s="34">
        <f>IF(OR(OR($D665="6x1",$D665="FF 6x1"),$D665="5x2"),"",IF($AB665&lt;&gt;$AB664,IF(IFERROR(INDEX(Cadastro!$F$5:$F$148,$AB665),"")="",0,IF(IFERROR(INDEX(Cadastro!$F$5:$F$148,$AB665),"")&gt;IFERROR(INDEX(Parâmetros!$B$39:$B$48,MATCH($E665,Parâmetros!$A$39:$A$48,0)),99),IFERROR(INDEX(Cadastro!$F$5:$F$148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>0</v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registro"),IF(AND($AB665&lt;&gt;$AB664,IFERROR(INDEX(Cadastro!$F$5:$F$148,$AB665),"")=""),"Indeterminado (início da série)",IF($X665&gt;0,"Folga","Falta de registro"))))))))</f>
        <v>Falta de registro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IFERROR(MATCH($A665&amp;"|"&amp;TEXT(_xlfn.MAXIFS(Cadastro!$E$5:$E$148,Cadastro!$A$5:$A$148,$A665,Cadastro!$E$5:$E$148,"&lt;="&amp;$F665),"yyyymmdd"),Cadastro!$I$5:$I$148,0),"")</f>
        <v>30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53173</v>
      </c>
      <c r="B666" s="17" t="s">
        <v>176</v>
      </c>
      <c r="C666" s="17" t="str">
        <f>IFERROR(INDEX(Cadastro!$C$5:$C$148,$AB666),"NÃO INFORMADO")</f>
        <v>ELE</v>
      </c>
      <c r="D666" s="17" t="str">
        <f>IFERROR(INDEX(Cadastro!$D$5:$D$148,$AB666),"")</f>
        <v>C</v>
      </c>
      <c r="E666" s="17" t="str">
        <f>IFERROR(INDEX(Cadastro!$G$5:$G$148,$AB666),"")</f>
        <v>C</v>
      </c>
      <c r="F666" s="29">
        <v>46280</v>
      </c>
      <c r="G666" s="32" t="str">
        <f t="shared" si="108"/>
        <v>ter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C</v>
      </c>
      <c r="L666" s="30">
        <f>SUMIFS(Dados!$E:$E,Dados!$A:$A,$A666,Dados!$S:$S,$F666)</f>
        <v>0</v>
      </c>
      <c r="M666" s="30">
        <f>IFERROR(INDEX(Parâmetros!$E$6:$E$11,MATCH($K666,Parâmetros!$A$6:$A$11,0)),"")</f>
        <v>6.67</v>
      </c>
      <c r="N666" s="33">
        <f t="shared" si="109"/>
        <v>0</v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110"/>
        <v/>
      </c>
      <c r="R666" s="32" t="str">
        <f t="shared" si="111"/>
        <v/>
      </c>
      <c r="S666" s="30" t="str">
        <f t="shared" si="112"/>
        <v/>
      </c>
      <c r="T666" s="32" t="str">
        <f>IF($Q666&lt;&gt;"Sim","",IF($N666&gt;Parâmetros!$E$15,"Sim","Não"))</f>
        <v/>
      </c>
      <c r="U666" s="17" t="str">
        <f t="shared" si="113"/>
        <v>Fora da apuração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'[Apontamento_Mes_Setembro Atualizado.xlsx]Base Diária'!$V$221folga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FALTA DE REGISTRO · dia 3 de 5 do ciclo</v>
      </c>
      <c r="W666" s="34">
        <f>IF(OR(OR($D666="6x1",$D666="FF 6x1"),$D666="5x2"),"",IF($AB666&lt;&gt;$AB665,IF(IFERROR(INDEX(Cadastro!$F$5:$F$148,$AB666),"")="",IF($L666&gt;0,1,0),IF(IFERROR(INDEX(Cadastro!$F$5:$F$148,$AB666),"")&lt;=IFERROR(INDEX(Parâmetros!$B$39:$B$48,MATCH($E666,Parâmetros!$A$39:$A$48,0)),99),IFERROR(INDEX(Cadastro!$F$5:$F$148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>3</v>
      </c>
      <c r="X666" s="34">
        <f>IF(OR(OR($D666="6x1",$D666="FF 6x1"),$D666="5x2"),"",IF($AB666&lt;&gt;$AB665,IF(IFERROR(INDEX(Cadastro!$F$5:$F$148,$AB666),"")="",0,IF(IFERROR(INDEX(Cadastro!$F$5:$F$148,$AB666),"")&gt;IFERROR(INDEX(Parâmetros!$B$39:$B$48,MATCH($E666,Parâmetros!$A$39:$A$48,0)),99),IFERROR(INDEX(Cadastro!$F$5:$F$148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>0</v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registro"),IF(AND($AB666&lt;&gt;$AB665,IFERROR(INDEX(Cadastro!$F$5:$F$148,$AB666),"")=""),"Indeterminado (início da série)",IF($X666&gt;0,"Folga","Falta de registro"))))))))</f>
        <v>Falta de registro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IFERROR(MATCH($A666&amp;"|"&amp;TEXT(_xlfn.MAXIFS(Cadastro!$E$5:$E$148,Cadastro!$A$5:$A$148,$A666,Cadastro!$E$5:$E$148,"&lt;="&amp;$F666),"yyyymmdd"),Cadastro!$I$5:$I$148,0),"")</f>
        <v>30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53173</v>
      </c>
      <c r="B667" s="17" t="s">
        <v>176</v>
      </c>
      <c r="C667" s="17" t="str">
        <f>IFERROR(INDEX(Cadastro!$C$5:$C$148,$AB667),"NÃO INFORMADO")</f>
        <v>ELE</v>
      </c>
      <c r="D667" s="17" t="str">
        <f>IFERROR(INDEX(Cadastro!$D$5:$D$148,$AB667),"")</f>
        <v>C</v>
      </c>
      <c r="E667" s="17" t="str">
        <f>IFERROR(INDEX(Cadastro!$G$5:$G$148,$AB667),"")</f>
        <v>C</v>
      </c>
      <c r="F667" s="29">
        <v>46281</v>
      </c>
      <c r="G667" s="32" t="str">
        <f t="shared" si="108"/>
        <v>qua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C</v>
      </c>
      <c r="L667" s="30">
        <f>SUMIFS(Dados!$E:$E,Dados!$A:$A,$A667,Dados!$S:$S,$F667)</f>
        <v>0</v>
      </c>
      <c r="M667" s="30">
        <f>IFERROR(INDEX(Parâmetros!$E$6:$E$11,MATCH($K667,Parâmetros!$A$6:$A$11,0)),"")</f>
        <v>6.67</v>
      </c>
      <c r="N667" s="33">
        <f t="shared" si="109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110"/>
        <v/>
      </c>
      <c r="R667" s="32" t="str">
        <f t="shared" si="111"/>
        <v/>
      </c>
      <c r="S667" s="30" t="str">
        <f t="shared" si="112"/>
        <v/>
      </c>
      <c r="T667" s="32" t="str">
        <f>IF($Q667&lt;&gt;"Sim","",IF($N667&gt;Parâmetros!$E$15,"Sim","Não"))</f>
        <v/>
      </c>
      <c r="U667" s="17" t="str">
        <f t="shared" si="113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'[Apontamento_Mes_Setembro Atualizado.xlsx]Base Diária'!$V$221folga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4 de 5 do ciclo</v>
      </c>
      <c r="W667" s="34">
        <f>IF(OR(OR($D667="6x1",$D667="FF 6x1"),$D667="5x2"),"",IF($AB667&lt;&gt;$AB666,IF(IFERROR(INDEX(Cadastro!$F$5:$F$148,$AB667),"")="",IF($L667&gt;0,1,0),IF(IFERROR(INDEX(Cadastro!$F$5:$F$148,$AB667),"")&lt;=IFERROR(INDEX(Parâmetros!$B$39:$B$48,MATCH($E667,Parâmetros!$A$39:$A$48,0)),99),IFERROR(INDEX(Cadastro!$F$5:$F$148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>4</v>
      </c>
      <c r="X667" s="34">
        <f>IF(OR(OR($D667="6x1",$D667="FF 6x1"),$D667="5x2"),"",IF($AB667&lt;&gt;$AB666,IF(IFERROR(INDEX(Cadastro!$F$5:$F$148,$AB667),"")="",0,IF(IFERROR(INDEX(Cadastro!$F$5:$F$148,$AB667),"")&gt;IFERROR(INDEX(Parâmetros!$B$39:$B$48,MATCH($E667,Parâmetros!$A$39:$A$48,0)),99),IFERROR(INDEX(Cadastro!$F$5:$F$148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>0</v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registro"),IF(AND($AB667&lt;&gt;$AB666,IFERROR(INDEX(Cadastro!$F$5:$F$148,$AB667),"")=""),"Indeterminado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IFERROR(MATCH($A667&amp;"|"&amp;TEXT(_xlfn.MAXIFS(Cadastro!$E$5:$E$148,Cadastro!$A$5:$A$148,$A667,Cadastro!$E$5:$E$148,"&lt;="&amp;$F667),"yyyymmdd"),Cadastro!$I$5:$I$148,0),"")</f>
        <v>30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53173</v>
      </c>
      <c r="B668" s="17" t="s">
        <v>176</v>
      </c>
      <c r="C668" s="17" t="str">
        <f>IFERROR(INDEX(Cadastro!$C$5:$C$148,$AB668),"NÃO INFORMADO")</f>
        <v>ELE</v>
      </c>
      <c r="D668" s="17" t="str">
        <f>IFERROR(INDEX(Cadastro!$D$5:$D$148,$AB668),"")</f>
        <v>C</v>
      </c>
      <c r="E668" s="17" t="str">
        <f>IFERROR(INDEX(Cadastro!$G$5:$G$148,$AB668),"")</f>
        <v>C</v>
      </c>
      <c r="F668" s="29">
        <v>46282</v>
      </c>
      <c r="G668" s="32" t="str">
        <f t="shared" si="108"/>
        <v>qui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C</v>
      </c>
      <c r="L668" s="30">
        <f>SUMIFS(Dados!$E:$E,Dados!$A:$A,$A668,Dados!$S:$S,$F668)</f>
        <v>0</v>
      </c>
      <c r="M668" s="30">
        <f>IFERROR(INDEX(Parâmetros!$E$6:$E$11,MATCH($K668,Parâmetros!$A$6:$A$11,0)),"")</f>
        <v>6.67</v>
      </c>
      <c r="N668" s="33">
        <f t="shared" si="109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10"/>
        <v/>
      </c>
      <c r="R668" s="32" t="str">
        <f t="shared" si="111"/>
        <v/>
      </c>
      <c r="S668" s="30" t="str">
        <f t="shared" si="112"/>
        <v/>
      </c>
      <c r="T668" s="32" t="str">
        <f>IF($Q668&lt;&gt;"Sim","",IF($N668&gt;Parâmetros!$E$15,"Sim","Não"))</f>
        <v/>
      </c>
      <c r="U668" s="17" t="str">
        <f t="shared" si="113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'[Apontamento_Mes_Setembro Atualizado.xlsx]Base Diária'!$V$221folga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5 de 5 do ciclo</v>
      </c>
      <c r="W668" s="34">
        <f>IF(OR(OR($D668="6x1",$D668="FF 6x1"),$D668="5x2"),"",IF($AB668&lt;&gt;$AB667,IF(IFERROR(INDEX(Cadastro!$F$5:$F$148,$AB668),"")="",IF($L668&gt;0,1,0),IF(IFERROR(INDEX(Cadastro!$F$5:$F$148,$AB668),"")&lt;=IFERROR(INDEX(Parâmetros!$B$39:$B$48,MATCH($E668,Parâmetros!$A$39:$A$48,0)),99),IFERROR(INDEX(Cadastro!$F$5:$F$148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>5</v>
      </c>
      <c r="X668" s="34">
        <f>IF(OR(OR($D668="6x1",$D668="FF 6x1"),$D668="5x2"),"",IF($AB668&lt;&gt;$AB667,IF(IFERROR(INDEX(Cadastro!$F$5:$F$148,$AB668),"")="",0,IF(IFERROR(INDEX(Cadastro!$F$5:$F$148,$AB668),"")&gt;IFERROR(INDEX(Parâmetros!$B$39:$B$48,MATCH($E668,Parâmetros!$A$39:$A$48,0)),99),IFERROR(INDEX(Cadastro!$F$5:$F$148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>0</v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registro"),IF(AND($AB668&lt;&gt;$AB667,IFERROR(INDEX(Cadastro!$F$5:$F$148,$AB668),"")=""),"Indeterminado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IFERROR(MATCH($A668&amp;"|"&amp;TEXT(_xlfn.MAXIFS(Cadastro!$E$5:$E$148,Cadastro!$A$5:$A$148,$A668,Cadastro!$E$5:$E$148,"&lt;="&amp;$F668),"yyyymmdd"),Cadastro!$I$5:$I$148,0),"")</f>
        <v>30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53173</v>
      </c>
      <c r="B669" s="17" t="s">
        <v>176</v>
      </c>
      <c r="C669" s="17" t="str">
        <f>IFERROR(INDEX(Cadastro!$C$5:$C$148,$AB669),"NÃO INFORMADO")</f>
        <v>ELE</v>
      </c>
      <c r="D669" s="17" t="str">
        <f>IFERROR(INDEX(Cadastro!$D$5:$D$148,$AB669),"")</f>
        <v>C</v>
      </c>
      <c r="E669" s="17" t="str">
        <f>IFERROR(INDEX(Cadastro!$G$5:$G$148,$AB669),"")</f>
        <v>C</v>
      </c>
      <c r="F669" s="29">
        <v>46283</v>
      </c>
      <c r="G669" s="32" t="str">
        <f t="shared" si="108"/>
        <v>sex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/>
      </c>
      <c r="L669" s="30">
        <f>SUMIFS(Dados!$E:$E,Dados!$A:$A,$A669,Dados!$S:$S,$F669)</f>
        <v>0</v>
      </c>
      <c r="M669" s="30" t="str">
        <f>IFERROR(INDEX(Parâmetros!$E$6:$E$11,MATCH($K669,Parâmetros!$A$6:$A$11,0)),"")</f>
        <v/>
      </c>
      <c r="N669" s="33" t="str">
        <f t="shared" si="109"/>
        <v/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110"/>
        <v/>
      </c>
      <c r="R669" s="32" t="str">
        <f t="shared" si="111"/>
        <v/>
      </c>
      <c r="S669" s="30" t="str">
        <f t="shared" si="112"/>
        <v/>
      </c>
      <c r="T669" s="32" t="str">
        <f>IF($Q669&lt;&gt;"Sim","",IF($N669&gt;Parâmetros!$E$15,"Sim","Não"))</f>
        <v/>
      </c>
      <c r="U669" s="17" t="str">
        <f t="shared" si="113"/>
        <v>Folga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'[Apontamento_Mes_Setembro Atualizado.xlsx]Base Diária'!$V$221folga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Folga prevista pelo ciclo</v>
      </c>
      <c r="W669" s="34">
        <f>IF(OR(OR($D669="6x1",$D669="FF 6x1"),$D669="5x2"),"",IF($AB669&lt;&gt;$AB668,IF(IFERROR(INDEX(Cadastro!$F$5:$F$148,$AB669),"")="",IF($L669&gt;0,1,0),IF(IFERROR(INDEX(Cadastro!$F$5:$F$148,$AB669),"")&lt;=IFERROR(INDEX(Parâmetros!$B$39:$B$48,MATCH($E669,Parâmetros!$A$39:$A$48,0)),99),IFERROR(INDEX(Cadastro!$F$5:$F$148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>0</v>
      </c>
      <c r="X669" s="34">
        <f>IF(OR(OR($D669="6x1",$D669="FF 6x1"),$D669="5x2"),"",IF($AB669&lt;&gt;$AB668,IF(IFERROR(INDEX(Cadastro!$F$5:$F$148,$AB669),"")="",0,IF(IFERROR(INDEX(Cadastro!$F$5:$F$148,$AB669),"")&gt;IFERROR(INDEX(Parâmetros!$B$39:$B$48,MATCH($E669,Parâmetros!$A$39:$A$48,0)),99),IFERROR(INDEX(Cadastro!$F$5:$F$148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>1</v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registro"),IF(AND($AB669&lt;&gt;$AB668,IFERROR(INDEX(Cadastro!$F$5:$F$148,$AB669),"")=""),"Indeterminado (início da série)",IF($X669&gt;0,"Folga","Falta de registro"))))))))</f>
        <v>Folga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IFERROR(MATCH($A669&amp;"|"&amp;TEXT(_xlfn.MAXIFS(Cadastro!$E$5:$E$148,Cadastro!$A$5:$A$148,$A669,Cadastro!$E$5:$E$148,"&lt;="&amp;$F669),"yyyymmdd"),Cadastro!$I$5:$I$148,0),"")</f>
        <v>30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53173</v>
      </c>
      <c r="B670" s="17" t="s">
        <v>176</v>
      </c>
      <c r="C670" s="17" t="str">
        <f>IFERROR(INDEX(Cadastro!$C$5:$C$148,$AB670),"NÃO INFORMADO")</f>
        <v>ELE</v>
      </c>
      <c r="D670" s="17" t="str">
        <f>IFERROR(INDEX(Cadastro!$D$5:$D$148,$AB670),"")</f>
        <v>C</v>
      </c>
      <c r="E670" s="17" t="str">
        <f>IFERROR(INDEX(Cadastro!$G$5:$G$148,$AB670),"")</f>
        <v>C</v>
      </c>
      <c r="F670" s="29">
        <v>46284</v>
      </c>
      <c r="G670" s="32" t="str">
        <f t="shared" si="108"/>
        <v>sáb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C</v>
      </c>
      <c r="L670" s="30">
        <f>SUMIFS(Dados!$E:$E,Dados!$A:$A,$A670,Dados!$S:$S,$F670)</f>
        <v>0</v>
      </c>
      <c r="M670" s="30">
        <f>IFERROR(INDEX(Parâmetros!$E$6:$E$11,MATCH($K670,Parâmetros!$A$6:$A$11,0)),"")</f>
        <v>6.67</v>
      </c>
      <c r="N670" s="33">
        <f t="shared" si="109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110"/>
        <v/>
      </c>
      <c r="R670" s="32" t="str">
        <f t="shared" si="111"/>
        <v/>
      </c>
      <c r="S670" s="30" t="str">
        <f t="shared" si="112"/>
        <v/>
      </c>
      <c r="T670" s="32" t="str">
        <f>IF($Q670&lt;&gt;"Sim","",IF($N670&gt;Parâmetros!$E$15,"Sim","Não"))</f>
        <v/>
      </c>
      <c r="U670" s="17" t="str">
        <f t="shared" si="113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'[Apontamento_Mes_Setembro Atualizado.xlsx]Base Diária'!$V$221folga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1 de 5 do ciclo</v>
      </c>
      <c r="W670" s="34">
        <f>IF(OR(OR($D670="6x1",$D670="FF 6x1"),$D670="5x2"),"",IF($AB670&lt;&gt;$AB669,IF(IFERROR(INDEX(Cadastro!$F$5:$F$148,$AB670),"")="",IF($L670&gt;0,1,0),IF(IFERROR(INDEX(Cadastro!$F$5:$F$148,$AB670),"")&lt;=IFERROR(INDEX(Parâmetros!$B$39:$B$48,MATCH($E670,Parâmetros!$A$39:$A$48,0)),99),IFERROR(INDEX(Cadastro!$F$5:$F$148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>1</v>
      </c>
      <c r="X670" s="34">
        <f>IF(OR(OR($D670="6x1",$D670="FF 6x1"),$D670="5x2"),"",IF($AB670&lt;&gt;$AB669,IF(IFERROR(INDEX(Cadastro!$F$5:$F$148,$AB670),"")="",0,IF(IFERROR(INDEX(Cadastro!$F$5:$F$148,$AB670),"")&gt;IFERROR(INDEX(Parâmetros!$B$39:$B$48,MATCH($E670,Parâmetros!$A$39:$A$48,0)),99),IFERROR(INDEX(Cadastro!$F$5:$F$148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>0</v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registro"),IF(AND($AB670&lt;&gt;$AB669,IFERROR(INDEX(Cadastro!$F$5:$F$148,$AB670),"")=""),"Indeterminado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IFERROR(MATCH($A670&amp;"|"&amp;TEXT(_xlfn.MAXIFS(Cadastro!$E$5:$E$148,Cadastro!$A$5:$A$148,$A670,Cadastro!$E$5:$E$148,"&lt;="&amp;$F670),"yyyymmdd"),Cadastro!$I$5:$I$148,0),"")</f>
        <v>30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53173</v>
      </c>
      <c r="B671" s="17" t="s">
        <v>176</v>
      </c>
      <c r="C671" s="17" t="str">
        <f>IFERROR(INDEX(Cadastro!$C$5:$C$148,$AB671),"NÃO INFORMADO")</f>
        <v>ELE</v>
      </c>
      <c r="D671" s="17" t="str">
        <f>IFERROR(INDEX(Cadastro!$D$5:$D$148,$AB671),"")</f>
        <v>C</v>
      </c>
      <c r="E671" s="17" t="str">
        <f>IFERROR(INDEX(Cadastro!$G$5:$G$148,$AB671),"")</f>
        <v>C</v>
      </c>
      <c r="F671" s="29">
        <v>46285</v>
      </c>
      <c r="G671" s="32" t="str">
        <f t="shared" si="108"/>
        <v>dom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C</v>
      </c>
      <c r="L671" s="30">
        <f>SUMIFS(Dados!$E:$E,Dados!$A:$A,$A671,Dados!$S:$S,$F671)</f>
        <v>0</v>
      </c>
      <c r="M671" s="30">
        <f>IFERROR(INDEX(Parâmetros!$E$6:$E$11,MATCH($K671,Parâmetros!$A$6:$A$11,0)),"")</f>
        <v>6.67</v>
      </c>
      <c r="N671" s="33">
        <f t="shared" si="109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110"/>
        <v/>
      </c>
      <c r="R671" s="32" t="str">
        <f t="shared" si="111"/>
        <v/>
      </c>
      <c r="S671" s="30" t="str">
        <f t="shared" si="112"/>
        <v/>
      </c>
      <c r="T671" s="32" t="str">
        <f>IF($Q671&lt;&gt;"Sim","",IF($N671&gt;Parâmetros!$E$15,"Sim","Não"))</f>
        <v/>
      </c>
      <c r="U671" s="17" t="str">
        <f t="shared" si="113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'[Apontamento_Mes_Setembro Atualizado.xlsx]Base Diária'!$V$221folga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2 de 5 do ciclo</v>
      </c>
      <c r="W671" s="34">
        <f>IF(OR(OR($D671="6x1",$D671="FF 6x1"),$D671="5x2"),"",IF($AB671&lt;&gt;$AB670,IF(IFERROR(INDEX(Cadastro!$F$5:$F$148,$AB671),"")="",IF($L671&gt;0,1,0),IF(IFERROR(INDEX(Cadastro!$F$5:$F$148,$AB671),"")&lt;=IFERROR(INDEX(Parâmetros!$B$39:$B$48,MATCH($E671,Parâmetros!$A$39:$A$48,0)),99),IFERROR(INDEX(Cadastro!$F$5:$F$148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>2</v>
      </c>
      <c r="X671" s="34">
        <f>IF(OR(OR($D671="6x1",$D671="FF 6x1"),$D671="5x2"),"",IF($AB671&lt;&gt;$AB670,IF(IFERROR(INDEX(Cadastro!$F$5:$F$148,$AB671),"")="",0,IF(IFERROR(INDEX(Cadastro!$F$5:$F$148,$AB671),"")&gt;IFERROR(INDEX(Parâmetros!$B$39:$B$48,MATCH($E671,Parâmetros!$A$39:$A$48,0)),99),IFERROR(INDEX(Cadastro!$F$5:$F$148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>0</v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registro"),IF(AND($AB671&lt;&gt;$AB670,IFERROR(INDEX(Cadastro!$F$5:$F$148,$AB671),"")=""),"Indeterminado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IFERROR(MATCH($A671&amp;"|"&amp;TEXT(_xlfn.MAXIFS(Cadastro!$E$5:$E$148,Cadastro!$A$5:$A$148,$A671,Cadastro!$E$5:$E$148,"&lt;="&amp;$F671),"yyyymmdd"),Cadastro!$I$5:$I$148,0),"")</f>
        <v>30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53173</v>
      </c>
      <c r="B672" s="17" t="s">
        <v>176</v>
      </c>
      <c r="C672" s="17" t="str">
        <f>IFERROR(INDEX(Cadastro!$C$5:$C$148,$AB672),"NÃO INFORMADO")</f>
        <v>ELE</v>
      </c>
      <c r="D672" s="17" t="str">
        <f>IFERROR(INDEX(Cadastro!$D$5:$D$148,$AB672),"")</f>
        <v>C</v>
      </c>
      <c r="E672" s="17" t="str">
        <f>IFERROR(INDEX(Cadastro!$G$5:$G$148,$AB672),"")</f>
        <v>C</v>
      </c>
      <c r="F672" s="29">
        <v>46286</v>
      </c>
      <c r="G672" s="32" t="str">
        <f t="shared" si="108"/>
        <v>seg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C</v>
      </c>
      <c r="L672" s="30">
        <f>SUMIFS(Dados!$E:$E,Dados!$A:$A,$A672,Dados!$S:$S,$F672)</f>
        <v>0</v>
      </c>
      <c r="M672" s="30">
        <f>IFERROR(INDEX(Parâmetros!$E$6:$E$11,MATCH($K672,Parâmetros!$A$6:$A$11,0)),"")</f>
        <v>6.67</v>
      </c>
      <c r="N672" s="33">
        <f t="shared" si="109"/>
        <v>0</v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110"/>
        <v/>
      </c>
      <c r="R672" s="32" t="str">
        <f t="shared" si="111"/>
        <v/>
      </c>
      <c r="S672" s="30" t="str">
        <f t="shared" si="112"/>
        <v/>
      </c>
      <c r="T672" s="32" t="str">
        <f>IF($Q672&lt;&gt;"Sim","",IF($N672&gt;Parâmetros!$E$15,"Sim","Não"))</f>
        <v/>
      </c>
      <c r="U672" s="17" t="str">
        <f t="shared" si="113"/>
        <v>Fora da apuração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'[Apontamento_Mes_Setembro Atualizado.xlsx]Base Diária'!$V$221folga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FALTA DE REGISTRO · dia 3 de 5 do ciclo</v>
      </c>
      <c r="W672" s="34">
        <f>IF(OR(OR($D672="6x1",$D672="FF 6x1"),$D672="5x2"),"",IF($AB672&lt;&gt;$AB671,IF(IFERROR(INDEX(Cadastro!$F$5:$F$148,$AB672),"")="",IF($L672&gt;0,1,0),IF(IFERROR(INDEX(Cadastro!$F$5:$F$148,$AB672),"")&lt;=IFERROR(INDEX(Parâmetros!$B$39:$B$48,MATCH($E672,Parâmetros!$A$39:$A$48,0)),99),IFERROR(INDEX(Cadastro!$F$5:$F$148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>3</v>
      </c>
      <c r="X672" s="34">
        <f>IF(OR(OR($D672="6x1",$D672="FF 6x1"),$D672="5x2"),"",IF($AB672&lt;&gt;$AB671,IF(IFERROR(INDEX(Cadastro!$F$5:$F$148,$AB672),"")="",0,IF(IFERROR(INDEX(Cadastro!$F$5:$F$148,$AB672),"")&gt;IFERROR(INDEX(Parâmetros!$B$39:$B$48,MATCH($E672,Parâmetros!$A$39:$A$48,0)),99),IFERROR(INDEX(Cadastro!$F$5:$F$148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>0</v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registro"),IF(AND($AB672&lt;&gt;$AB671,IFERROR(INDEX(Cadastro!$F$5:$F$148,$AB672),"")=""),"Indeterminado (início da série)",IF($X672&gt;0,"Folga","Falta de registro"))))))))</f>
        <v>Falta de registro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IFERROR(MATCH($A672&amp;"|"&amp;TEXT(_xlfn.MAXIFS(Cadastro!$E$5:$E$148,Cadastro!$A$5:$A$148,$A672,Cadastro!$E$5:$E$148,"&lt;="&amp;$F672),"yyyymmdd"),Cadastro!$I$5:$I$148,0),"")</f>
        <v>30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53173</v>
      </c>
      <c r="B673" s="17" t="s">
        <v>176</v>
      </c>
      <c r="C673" s="17" t="str">
        <f>IFERROR(INDEX(Cadastro!$C$5:$C$148,$AB673),"NÃO INFORMADO")</f>
        <v>ELE</v>
      </c>
      <c r="D673" s="17" t="str">
        <f>IFERROR(INDEX(Cadastro!$D$5:$D$148,$AB673),"")</f>
        <v>C</v>
      </c>
      <c r="E673" s="17" t="str">
        <f>IFERROR(INDEX(Cadastro!$G$5:$G$148,$AB673),"")</f>
        <v>C</v>
      </c>
      <c r="F673" s="29">
        <v>46287</v>
      </c>
      <c r="G673" s="32" t="str">
        <f t="shared" si="108"/>
        <v>ter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C</v>
      </c>
      <c r="L673" s="30">
        <f>SUMIFS(Dados!$E:$E,Dados!$A:$A,$A673,Dados!$S:$S,$F673)</f>
        <v>0</v>
      </c>
      <c r="M673" s="30">
        <f>IFERROR(INDEX(Parâmetros!$E$6:$E$11,MATCH($K673,Parâmetros!$A$6:$A$11,0)),"")</f>
        <v>6.67</v>
      </c>
      <c r="N673" s="33">
        <f t="shared" si="109"/>
        <v>0</v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110"/>
        <v/>
      </c>
      <c r="R673" s="32" t="str">
        <f t="shared" si="111"/>
        <v/>
      </c>
      <c r="S673" s="30" t="str">
        <f t="shared" si="112"/>
        <v/>
      </c>
      <c r="T673" s="32" t="str">
        <f>IF($Q673&lt;&gt;"Sim","",IF($N673&gt;Parâmetros!$E$15,"Sim","Não"))</f>
        <v/>
      </c>
      <c r="U673" s="17" t="str">
        <f t="shared" si="113"/>
        <v>Fora da apuração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'[Apontamento_Mes_Setembro Atualizado.xlsx]Base Diária'!$V$221folga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FALTA DE REGISTRO · dia 4 de 5 do ciclo</v>
      </c>
      <c r="W673" s="34">
        <f>IF(OR(OR($D673="6x1",$D673="FF 6x1"),$D673="5x2"),"",IF($AB673&lt;&gt;$AB672,IF(IFERROR(INDEX(Cadastro!$F$5:$F$148,$AB673),"")="",IF($L673&gt;0,1,0),IF(IFERROR(INDEX(Cadastro!$F$5:$F$148,$AB673),"")&lt;=IFERROR(INDEX(Parâmetros!$B$39:$B$48,MATCH($E673,Parâmetros!$A$39:$A$48,0)),99),IFERROR(INDEX(Cadastro!$F$5:$F$148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>4</v>
      </c>
      <c r="X673" s="34">
        <f>IF(OR(OR($D673="6x1",$D673="FF 6x1"),$D673="5x2"),"",IF($AB673&lt;&gt;$AB672,IF(IFERROR(INDEX(Cadastro!$F$5:$F$148,$AB673),"")="",0,IF(IFERROR(INDEX(Cadastro!$F$5:$F$148,$AB673),"")&gt;IFERROR(INDEX(Parâmetros!$B$39:$B$48,MATCH($E673,Parâmetros!$A$39:$A$48,0)),99),IFERROR(INDEX(Cadastro!$F$5:$F$148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>0</v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registro"),IF(AND($AB673&lt;&gt;$AB672,IFERROR(INDEX(Cadastro!$F$5:$F$148,$AB673),"")=""),"Indeterminado (início da série)",IF($X673&gt;0,"Folga","Falta de registro"))))))))</f>
        <v>Falta de registro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IFERROR(MATCH($A673&amp;"|"&amp;TEXT(_xlfn.MAXIFS(Cadastro!$E$5:$E$148,Cadastro!$A$5:$A$148,$A673,Cadastro!$E$5:$E$148,"&lt;="&amp;$F673),"yyyymmdd"),Cadastro!$I$5:$I$148,0),"")</f>
        <v>30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53173</v>
      </c>
      <c r="B674" s="17" t="s">
        <v>176</v>
      </c>
      <c r="C674" s="17" t="str">
        <f>IFERROR(INDEX(Cadastro!$C$5:$C$148,$AB674),"NÃO INFORMADO")</f>
        <v>ELE</v>
      </c>
      <c r="D674" s="17" t="str">
        <f>IFERROR(INDEX(Cadastro!$D$5:$D$148,$AB674),"")</f>
        <v>C</v>
      </c>
      <c r="E674" s="17" t="str">
        <f>IFERROR(INDEX(Cadastro!$G$5:$G$148,$AB674),"")</f>
        <v>C</v>
      </c>
      <c r="F674" s="29">
        <v>46288</v>
      </c>
      <c r="G674" s="32" t="str">
        <f t="shared" si="108"/>
        <v>qua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C</v>
      </c>
      <c r="L674" s="30">
        <f>SUMIFS(Dados!$E:$E,Dados!$A:$A,$A674,Dados!$S:$S,$F674)</f>
        <v>0</v>
      </c>
      <c r="M674" s="30">
        <f>IFERROR(INDEX(Parâmetros!$E$6:$E$11,MATCH($K674,Parâmetros!$A$6:$A$11,0)),"")</f>
        <v>6.67</v>
      </c>
      <c r="N674" s="33">
        <f t="shared" si="109"/>
        <v>0</v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10"/>
        <v/>
      </c>
      <c r="R674" s="32" t="str">
        <f t="shared" si="111"/>
        <v/>
      </c>
      <c r="S674" s="30" t="str">
        <f t="shared" si="112"/>
        <v/>
      </c>
      <c r="T674" s="32" t="str">
        <f>IF($Q674&lt;&gt;"Sim","",IF($N674&gt;Parâmetros!$E$15,"Sim","Não"))</f>
        <v/>
      </c>
      <c r="U674" s="17" t="str">
        <f t="shared" si="113"/>
        <v>Fora da apuração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'[Apontamento_Mes_Setembro Atualizado.xlsx]Base Diária'!$V$221folga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FALTA DE REGISTRO · dia 5 de 5 do ciclo</v>
      </c>
      <c r="W674" s="34">
        <f>IF(OR(OR($D674="6x1",$D674="FF 6x1"),$D674="5x2"),"",IF($AB674&lt;&gt;$AB673,IF(IFERROR(INDEX(Cadastro!$F$5:$F$148,$AB674),"")="",IF($L674&gt;0,1,0),IF(IFERROR(INDEX(Cadastro!$F$5:$F$148,$AB674),"")&lt;=IFERROR(INDEX(Parâmetros!$B$39:$B$48,MATCH($E674,Parâmetros!$A$39:$A$48,0)),99),IFERROR(INDEX(Cadastro!$F$5:$F$148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>5</v>
      </c>
      <c r="X674" s="34">
        <f>IF(OR(OR($D674="6x1",$D674="FF 6x1"),$D674="5x2"),"",IF($AB674&lt;&gt;$AB673,IF(IFERROR(INDEX(Cadastro!$F$5:$F$148,$AB674),"")="",0,IF(IFERROR(INDEX(Cadastro!$F$5:$F$148,$AB674),"")&gt;IFERROR(INDEX(Parâmetros!$B$39:$B$48,MATCH($E674,Parâmetros!$A$39:$A$48,0)),99),IFERROR(INDEX(Cadastro!$F$5:$F$148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>0</v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registro"),IF(AND($AB674&lt;&gt;$AB673,IFERROR(INDEX(Cadastro!$F$5:$F$148,$AB674),"")=""),"Indeterminado (início da série)",IF($X674&gt;0,"Folga","Falta de registro"))))))))</f>
        <v>Falta de registro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IFERROR(MATCH($A674&amp;"|"&amp;TEXT(_xlfn.MAXIFS(Cadastro!$E$5:$E$148,Cadastro!$A$5:$A$148,$A674,Cadastro!$E$5:$E$148,"&lt;="&amp;$F674),"yyyymmdd"),Cadastro!$I$5:$I$148,0),"")</f>
        <v>30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53173</v>
      </c>
      <c r="B675" s="17" t="s">
        <v>176</v>
      </c>
      <c r="C675" s="17" t="str">
        <f>IFERROR(INDEX(Cadastro!$C$5:$C$148,$AB675),"NÃO INFORMADO")</f>
        <v>ELE</v>
      </c>
      <c r="D675" s="17" t="str">
        <f>IFERROR(INDEX(Cadastro!$D$5:$D$148,$AB675),"")</f>
        <v>C</v>
      </c>
      <c r="E675" s="17" t="str">
        <f>IFERROR(INDEX(Cadastro!$G$5:$G$148,$AB675),"")</f>
        <v>C</v>
      </c>
      <c r="F675" s="29">
        <v>46289</v>
      </c>
      <c r="G675" s="32" t="str">
        <f t="shared" si="108"/>
        <v>qui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09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10"/>
        <v/>
      </c>
      <c r="R675" s="32" t="str">
        <f t="shared" si="111"/>
        <v/>
      </c>
      <c r="S675" s="30" t="str">
        <f t="shared" si="112"/>
        <v/>
      </c>
      <c r="T675" s="32" t="str">
        <f>IF($Q675&lt;&gt;"Sim","",IF($N675&gt;Parâmetros!$E$15,"Sim","Não"))</f>
        <v/>
      </c>
      <c r="U675" s="17" t="str">
        <f t="shared" si="113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'[Apontamento_Mes_Setembro Atualizado.xlsx]Base Diária'!$V$221folga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prevista pelo ciclo</v>
      </c>
      <c r="W675" s="34">
        <f>IF(OR(OR($D675="6x1",$D675="FF 6x1"),$D675="5x2"),"",IF($AB675&lt;&gt;$AB674,IF(IFERROR(INDEX(Cadastro!$F$5:$F$148,$AB675),"")="",IF($L675&gt;0,1,0),IF(IFERROR(INDEX(Cadastro!$F$5:$F$148,$AB675),"")&lt;=IFERROR(INDEX(Parâmetros!$B$39:$B$48,MATCH($E675,Parâmetros!$A$39:$A$48,0)),99),IFERROR(INDEX(Cadastro!$F$5:$F$148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>0</v>
      </c>
      <c r="X675" s="34">
        <f>IF(OR(OR($D675="6x1",$D675="FF 6x1"),$D675="5x2"),"",IF($AB675&lt;&gt;$AB674,IF(IFERROR(INDEX(Cadastro!$F$5:$F$148,$AB675),"")="",0,IF(IFERROR(INDEX(Cadastro!$F$5:$F$148,$AB675),"")&gt;IFERROR(INDEX(Parâmetros!$B$39:$B$48,MATCH($E675,Parâmetros!$A$39:$A$48,0)),99),IFERROR(INDEX(Cadastro!$F$5:$F$148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>1</v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registro"),IF(AND($AB675&lt;&gt;$AB674,IFERROR(INDEX(Cadastro!$F$5:$F$148,$AB675),"")=""),"Indeterminado (início da série)",IF($X675&gt;0,"Folga","Falta de registro"))))))))</f>
        <v>Folga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IFERROR(MATCH($A675&amp;"|"&amp;TEXT(_xlfn.MAXIFS(Cadastro!$E$5:$E$148,Cadastro!$A$5:$A$148,$A675,Cadastro!$E$5:$E$148,"&lt;="&amp;$F675),"yyyymmdd"),Cadastro!$I$5:$I$148,0),"")</f>
        <v>30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53173</v>
      </c>
      <c r="B676" s="17" t="s">
        <v>176</v>
      </c>
      <c r="C676" s="17" t="str">
        <f>IFERROR(INDEX(Cadastro!$C$5:$C$148,$AB676),"NÃO INFORMADO")</f>
        <v>ELE</v>
      </c>
      <c r="D676" s="17" t="str">
        <f>IFERROR(INDEX(Cadastro!$D$5:$D$148,$AB676),"")</f>
        <v>C</v>
      </c>
      <c r="E676" s="17" t="str">
        <f>IFERROR(INDEX(Cadastro!$G$5:$G$148,$AB676),"")</f>
        <v>C</v>
      </c>
      <c r="F676" s="29">
        <v>46290</v>
      </c>
      <c r="G676" s="32" t="str">
        <f t="shared" si="108"/>
        <v>sex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C</v>
      </c>
      <c r="L676" s="30">
        <f>SUMIFS(Dados!$E:$E,Dados!$A:$A,$A676,Dados!$S:$S,$F676)</f>
        <v>0</v>
      </c>
      <c r="M676" s="30">
        <f>IFERROR(INDEX(Parâmetros!$E$6:$E$11,MATCH($K676,Parâmetros!$A$6:$A$11,0)),"")</f>
        <v>6.67</v>
      </c>
      <c r="N676" s="33">
        <f t="shared" si="109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10"/>
        <v/>
      </c>
      <c r="R676" s="32" t="str">
        <f t="shared" si="111"/>
        <v/>
      </c>
      <c r="S676" s="30" t="str">
        <f t="shared" si="112"/>
        <v/>
      </c>
      <c r="T676" s="32" t="str">
        <f>IF($Q676&lt;&gt;"Sim","",IF($N676&gt;Parâmetros!$E$15,"Sim","Não"))</f>
        <v/>
      </c>
      <c r="U676" s="17" t="str">
        <f t="shared" si="113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'[Apontamento_Mes_Setembro Atualizado.xlsx]Base Diária'!$V$221folga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1 de 5 do ciclo</v>
      </c>
      <c r="W676" s="34">
        <f>IF(OR(OR($D676="6x1",$D676="FF 6x1"),$D676="5x2"),"",IF($AB676&lt;&gt;$AB675,IF(IFERROR(INDEX(Cadastro!$F$5:$F$148,$AB676),"")="",IF($L676&gt;0,1,0),IF(IFERROR(INDEX(Cadastro!$F$5:$F$148,$AB676),"")&lt;=IFERROR(INDEX(Parâmetros!$B$39:$B$48,MATCH($E676,Parâmetros!$A$39:$A$48,0)),99),IFERROR(INDEX(Cadastro!$F$5:$F$148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>1</v>
      </c>
      <c r="X676" s="34">
        <f>IF(OR(OR($D676="6x1",$D676="FF 6x1"),$D676="5x2"),"",IF($AB676&lt;&gt;$AB675,IF(IFERROR(INDEX(Cadastro!$F$5:$F$148,$AB676),"")="",0,IF(IFERROR(INDEX(Cadastro!$F$5:$F$148,$AB676),"")&gt;IFERROR(INDEX(Parâmetros!$B$39:$B$48,MATCH($E676,Parâmetros!$A$39:$A$48,0)),99),IFERROR(INDEX(Cadastro!$F$5:$F$148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>0</v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registro"),IF(AND($AB676&lt;&gt;$AB675,IFERROR(INDEX(Cadastro!$F$5:$F$148,$AB676),"")=""),"Indeterminado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IFERROR(MATCH($A676&amp;"|"&amp;TEXT(_xlfn.MAXIFS(Cadastro!$E$5:$E$148,Cadastro!$A$5:$A$148,$A676,Cadastro!$E$5:$E$148,"&lt;="&amp;$F676),"yyyymmdd"),Cadastro!$I$5:$I$148,0),"")</f>
        <v>30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53173</v>
      </c>
      <c r="B677" s="17" t="s">
        <v>176</v>
      </c>
      <c r="C677" s="17" t="str">
        <f>IFERROR(INDEX(Cadastro!$C$5:$C$148,$AB677),"NÃO INFORMADO")</f>
        <v>ELE</v>
      </c>
      <c r="D677" s="17" t="str">
        <f>IFERROR(INDEX(Cadastro!$D$5:$D$148,$AB677),"")</f>
        <v>C</v>
      </c>
      <c r="E677" s="17" t="str">
        <f>IFERROR(INDEX(Cadastro!$G$5:$G$148,$AB677),"")</f>
        <v>C</v>
      </c>
      <c r="F677" s="29">
        <v>46291</v>
      </c>
      <c r="G677" s="32" t="str">
        <f t="shared" si="108"/>
        <v>sáb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C</v>
      </c>
      <c r="L677" s="30">
        <f>SUMIFS(Dados!$E:$E,Dados!$A:$A,$A677,Dados!$S:$S,$F677)</f>
        <v>0</v>
      </c>
      <c r="M677" s="30">
        <f>IFERROR(INDEX(Parâmetros!$E$6:$E$11,MATCH($K677,Parâmetros!$A$6:$A$11,0)),"")</f>
        <v>6.67</v>
      </c>
      <c r="N677" s="33">
        <f t="shared" si="109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10"/>
        <v/>
      </c>
      <c r="R677" s="32" t="str">
        <f t="shared" si="111"/>
        <v/>
      </c>
      <c r="S677" s="30" t="str">
        <f t="shared" si="112"/>
        <v/>
      </c>
      <c r="T677" s="32" t="str">
        <f>IF($Q677&lt;&gt;"Sim","",IF($N677&gt;Parâmetros!$E$15,"Sim","Não"))</f>
        <v/>
      </c>
      <c r="U677" s="17" t="str">
        <f t="shared" si="113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'[Apontamento_Mes_Setembro Atualizado.xlsx]Base Diária'!$V$221folga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2 de 5 do ciclo</v>
      </c>
      <c r="W677" s="34">
        <f>IF(OR(OR($D677="6x1",$D677="FF 6x1"),$D677="5x2"),"",IF($AB677&lt;&gt;$AB676,IF(IFERROR(INDEX(Cadastro!$F$5:$F$148,$AB677),"")="",IF($L677&gt;0,1,0),IF(IFERROR(INDEX(Cadastro!$F$5:$F$148,$AB677),"")&lt;=IFERROR(INDEX(Parâmetros!$B$39:$B$48,MATCH($E677,Parâmetros!$A$39:$A$48,0)),99),IFERROR(INDEX(Cadastro!$F$5:$F$148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>2</v>
      </c>
      <c r="X677" s="34">
        <f>IF(OR(OR($D677="6x1",$D677="FF 6x1"),$D677="5x2"),"",IF($AB677&lt;&gt;$AB676,IF(IFERROR(INDEX(Cadastro!$F$5:$F$148,$AB677),"")="",0,IF(IFERROR(INDEX(Cadastro!$F$5:$F$148,$AB677),"")&gt;IFERROR(INDEX(Parâmetros!$B$39:$B$48,MATCH($E677,Parâmetros!$A$39:$A$48,0)),99),IFERROR(INDEX(Cadastro!$F$5:$F$148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>0</v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registro"),IF(AND($AB677&lt;&gt;$AB676,IFERROR(INDEX(Cadastro!$F$5:$F$148,$AB677),"")=""),"Indeterminado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IFERROR(MATCH($A677&amp;"|"&amp;TEXT(_xlfn.MAXIFS(Cadastro!$E$5:$E$148,Cadastro!$A$5:$A$148,$A677,Cadastro!$E$5:$E$148,"&lt;="&amp;$F677),"yyyymmdd"),Cadastro!$I$5:$I$148,0),"")</f>
        <v>30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53173</v>
      </c>
      <c r="B678" s="17" t="s">
        <v>176</v>
      </c>
      <c r="C678" s="17" t="str">
        <f>IFERROR(INDEX(Cadastro!$C$5:$C$148,$AB678),"NÃO INFORMADO")</f>
        <v>ELE</v>
      </c>
      <c r="D678" s="17" t="str">
        <f>IFERROR(INDEX(Cadastro!$D$5:$D$148,$AB678),"")</f>
        <v>C</v>
      </c>
      <c r="E678" s="17" t="str">
        <f>IFERROR(INDEX(Cadastro!$G$5:$G$148,$AB678),"")</f>
        <v>C</v>
      </c>
      <c r="F678" s="29">
        <v>46292</v>
      </c>
      <c r="G678" s="32" t="str">
        <f t="shared" si="108"/>
        <v>dom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C</v>
      </c>
      <c r="L678" s="30">
        <f>SUMIFS(Dados!$E:$E,Dados!$A:$A,$A678,Dados!$S:$S,$F678)</f>
        <v>0</v>
      </c>
      <c r="M678" s="30">
        <f>IFERROR(INDEX(Parâmetros!$E$6:$E$11,MATCH($K678,Parâmetros!$A$6:$A$11,0)),"")</f>
        <v>6.67</v>
      </c>
      <c r="N678" s="33">
        <f t="shared" si="109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10"/>
        <v/>
      </c>
      <c r="R678" s="32" t="str">
        <f t="shared" si="111"/>
        <v/>
      </c>
      <c r="S678" s="30" t="str">
        <f t="shared" si="112"/>
        <v/>
      </c>
      <c r="T678" s="32" t="str">
        <f>IF($Q678&lt;&gt;"Sim","",IF($N678&gt;Parâmetros!$E$15,"Sim","Não"))</f>
        <v/>
      </c>
      <c r="U678" s="17" t="str">
        <f t="shared" si="113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'[Apontamento_Mes_Setembro Atualizado.xlsx]Base Diária'!$V$221folga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3 de 5 do ciclo</v>
      </c>
      <c r="W678" s="34">
        <f>IF(OR(OR($D678="6x1",$D678="FF 6x1"),$D678="5x2"),"",IF($AB678&lt;&gt;$AB677,IF(IFERROR(INDEX(Cadastro!$F$5:$F$148,$AB678),"")="",IF($L678&gt;0,1,0),IF(IFERROR(INDEX(Cadastro!$F$5:$F$148,$AB678),"")&lt;=IFERROR(INDEX(Parâmetros!$B$39:$B$48,MATCH($E678,Parâmetros!$A$39:$A$48,0)),99),IFERROR(INDEX(Cadastro!$F$5:$F$148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>3</v>
      </c>
      <c r="X678" s="34">
        <f>IF(OR(OR($D678="6x1",$D678="FF 6x1"),$D678="5x2"),"",IF($AB678&lt;&gt;$AB677,IF(IFERROR(INDEX(Cadastro!$F$5:$F$148,$AB678),"")="",0,IF(IFERROR(INDEX(Cadastro!$F$5:$F$148,$AB678),"")&gt;IFERROR(INDEX(Parâmetros!$B$39:$B$48,MATCH($E678,Parâmetros!$A$39:$A$48,0)),99),IFERROR(INDEX(Cadastro!$F$5:$F$148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>0</v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registro"),IF(AND($AB678&lt;&gt;$AB677,IFERROR(INDEX(Cadastro!$F$5:$F$148,$AB678),"")=""),"Indeterminado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IFERROR(MATCH($A678&amp;"|"&amp;TEXT(_xlfn.MAXIFS(Cadastro!$E$5:$E$148,Cadastro!$A$5:$A$148,$A678,Cadastro!$E$5:$E$148,"&lt;="&amp;$F678),"yyyymmdd"),Cadastro!$I$5:$I$148,0),"")</f>
        <v>30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53173</v>
      </c>
      <c r="B679" s="17" t="s">
        <v>176</v>
      </c>
      <c r="C679" s="17" t="str">
        <f>IFERROR(INDEX(Cadastro!$C$5:$C$148,$AB679),"NÃO INFORMADO")</f>
        <v>ELE</v>
      </c>
      <c r="D679" s="17" t="str">
        <f>IFERROR(INDEX(Cadastro!$D$5:$D$148,$AB679),"")</f>
        <v>C</v>
      </c>
      <c r="E679" s="17" t="str">
        <f>IFERROR(INDEX(Cadastro!$G$5:$G$148,$AB679),"")</f>
        <v>C</v>
      </c>
      <c r="F679" s="29">
        <v>46293</v>
      </c>
      <c r="G679" s="32" t="str">
        <f t="shared" si="108"/>
        <v>seg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C</v>
      </c>
      <c r="L679" s="30">
        <f>SUMIFS(Dados!$E:$E,Dados!$A:$A,$A679,Dados!$S:$S,$F679)</f>
        <v>0</v>
      </c>
      <c r="M679" s="30">
        <f>IFERROR(INDEX(Parâmetros!$E$6:$E$11,MATCH($K679,Parâmetros!$A$6:$A$11,0)),"")</f>
        <v>6.67</v>
      </c>
      <c r="N679" s="33">
        <f t="shared" si="109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10"/>
        <v/>
      </c>
      <c r="R679" s="32" t="str">
        <f t="shared" si="111"/>
        <v/>
      </c>
      <c r="S679" s="30" t="str">
        <f t="shared" si="112"/>
        <v/>
      </c>
      <c r="T679" s="32" t="str">
        <f>IF($Q679&lt;&gt;"Sim","",IF($N679&gt;Parâmetros!$E$15,"Sim","Não"))</f>
        <v/>
      </c>
      <c r="U679" s="17" t="str">
        <f t="shared" si="113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'[Apontamento_Mes_Setembro Atualizado.xlsx]Base Diária'!$V$221folga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4 de 5 do ciclo</v>
      </c>
      <c r="W679" s="34">
        <f>IF(OR(OR($D679="6x1",$D679="FF 6x1"),$D679="5x2"),"",IF($AB679&lt;&gt;$AB678,IF(IFERROR(INDEX(Cadastro!$F$5:$F$148,$AB679),"")="",IF($L679&gt;0,1,0),IF(IFERROR(INDEX(Cadastro!$F$5:$F$148,$AB679),"")&lt;=IFERROR(INDEX(Parâmetros!$B$39:$B$48,MATCH($E679,Parâmetros!$A$39:$A$48,0)),99),IFERROR(INDEX(Cadastro!$F$5:$F$148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>4</v>
      </c>
      <c r="X679" s="34">
        <f>IF(OR(OR($D679="6x1",$D679="FF 6x1"),$D679="5x2"),"",IF($AB679&lt;&gt;$AB678,IF(IFERROR(INDEX(Cadastro!$F$5:$F$148,$AB679),"")="",0,IF(IFERROR(INDEX(Cadastro!$F$5:$F$148,$AB679),"")&gt;IFERROR(INDEX(Parâmetros!$B$39:$B$48,MATCH($E679,Parâmetros!$A$39:$A$48,0)),99),IFERROR(INDEX(Cadastro!$F$5:$F$148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>0</v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registro"),IF(AND($AB679&lt;&gt;$AB678,IFERROR(INDEX(Cadastro!$F$5:$F$148,$AB679),"")=""),"Indeterminado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IFERROR(MATCH($A679&amp;"|"&amp;TEXT(_xlfn.MAXIFS(Cadastro!$E$5:$E$148,Cadastro!$A$5:$A$148,$A679,Cadastro!$E$5:$E$148,"&lt;="&amp;$F679),"yyyymmdd"),Cadastro!$I$5:$I$148,0),"")</f>
        <v>30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53173</v>
      </c>
      <c r="B680" s="17" t="s">
        <v>176</v>
      </c>
      <c r="C680" s="17" t="str">
        <f>IFERROR(INDEX(Cadastro!$C$5:$C$148,$AB680),"NÃO INFORMADO")</f>
        <v>ELE</v>
      </c>
      <c r="D680" s="17" t="str">
        <f>IFERROR(INDEX(Cadastro!$D$5:$D$148,$AB680),"")</f>
        <v>C</v>
      </c>
      <c r="E680" s="17" t="str">
        <f>IFERROR(INDEX(Cadastro!$G$5:$G$148,$AB680),"")</f>
        <v>C</v>
      </c>
      <c r="F680" s="29">
        <v>46294</v>
      </c>
      <c r="G680" s="32" t="str">
        <f t="shared" si="108"/>
        <v>ter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C</v>
      </c>
      <c r="L680" s="30">
        <f>SUMIFS(Dados!$E:$E,Dados!$A:$A,$A680,Dados!$S:$S,$F680)</f>
        <v>0</v>
      </c>
      <c r="M680" s="30">
        <f>IFERROR(INDEX(Parâmetros!$E$6:$E$11,MATCH($K680,Parâmetros!$A$6:$A$11,0)),"")</f>
        <v>6.67</v>
      </c>
      <c r="N680" s="33">
        <f t="shared" si="109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10"/>
        <v/>
      </c>
      <c r="R680" s="32" t="str">
        <f t="shared" si="111"/>
        <v/>
      </c>
      <c r="S680" s="30" t="str">
        <f t="shared" si="112"/>
        <v/>
      </c>
      <c r="T680" s="32" t="str">
        <f>IF($Q680&lt;&gt;"Sim","",IF($N680&gt;Parâmetros!$E$15,"Sim","Não"))</f>
        <v/>
      </c>
      <c r="U680" s="17" t="str">
        <f t="shared" si="113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'[Apontamento_Mes_Setembro Atualizado.xlsx]Base Diária'!$V$221folga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5 de 5 do ciclo</v>
      </c>
      <c r="W680" s="34">
        <f>IF(OR(OR($D680="6x1",$D680="FF 6x1"),$D680="5x2"),"",IF($AB680&lt;&gt;$AB679,IF(IFERROR(INDEX(Cadastro!$F$5:$F$148,$AB680),"")="",IF($L680&gt;0,1,0),IF(IFERROR(INDEX(Cadastro!$F$5:$F$148,$AB680),"")&lt;=IFERROR(INDEX(Parâmetros!$B$39:$B$48,MATCH($E680,Parâmetros!$A$39:$A$48,0)),99),IFERROR(INDEX(Cadastro!$F$5:$F$148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>5</v>
      </c>
      <c r="X680" s="34">
        <f>IF(OR(OR($D680="6x1",$D680="FF 6x1"),$D680="5x2"),"",IF($AB680&lt;&gt;$AB679,IF(IFERROR(INDEX(Cadastro!$F$5:$F$148,$AB680),"")="",0,IF(IFERROR(INDEX(Cadastro!$F$5:$F$148,$AB680),"")&gt;IFERROR(INDEX(Parâmetros!$B$39:$B$48,MATCH($E680,Parâmetros!$A$39:$A$48,0)),99),IFERROR(INDEX(Cadastro!$F$5:$F$148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>0</v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registro"),IF(AND($AB680&lt;&gt;$AB679,IFERROR(INDEX(Cadastro!$F$5:$F$148,$AB680),"")=""),"Indeterminado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IFERROR(MATCH($A680&amp;"|"&amp;TEXT(_xlfn.MAXIFS(Cadastro!$E$5:$E$148,Cadastro!$A$5:$A$148,$A680,Cadastro!$E$5:$E$148,"&lt;="&amp;$F680),"yyyymmdd"),Cadastro!$I$5:$I$148,0),"")</f>
        <v>30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53173</v>
      </c>
      <c r="B681" s="17" t="s">
        <v>176</v>
      </c>
      <c r="C681" s="17" t="str">
        <f>IFERROR(INDEX(Cadastro!$C$5:$C$148,$AB681),"NÃO INFORMADO")</f>
        <v>ELE</v>
      </c>
      <c r="D681" s="17" t="str">
        <f>IFERROR(INDEX(Cadastro!$D$5:$D$148,$AB681),"")</f>
        <v>C</v>
      </c>
      <c r="E681" s="17" t="str">
        <f>IFERROR(INDEX(Cadastro!$G$5:$G$148,$AB681),"")</f>
        <v>C</v>
      </c>
      <c r="F681" s="29">
        <v>46295</v>
      </c>
      <c r="G681" s="32" t="str">
        <f t="shared" si="108"/>
        <v>qua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09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10"/>
        <v/>
      </c>
      <c r="R681" s="32" t="str">
        <f t="shared" si="111"/>
        <v/>
      </c>
      <c r="S681" s="30" t="str">
        <f t="shared" si="112"/>
        <v/>
      </c>
      <c r="T681" s="32" t="str">
        <f>IF($Q681&lt;&gt;"Sim","",IF($N681&gt;Parâmetros!$E$15,"Sim","Não"))</f>
        <v/>
      </c>
      <c r="U681" s="17" t="str">
        <f t="shared" si="113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'[Apontamento_Mes_Setembro Atualizado.xlsx]Base Diária'!$V$221folga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prevista pelo ciclo</v>
      </c>
      <c r="W681" s="34">
        <f>IF(OR(OR($D681="6x1",$D681="FF 6x1"),$D681="5x2"),"",IF($AB681&lt;&gt;$AB680,IF(IFERROR(INDEX(Cadastro!$F$5:$F$148,$AB681),"")="",IF($L681&gt;0,1,0),IF(IFERROR(INDEX(Cadastro!$F$5:$F$148,$AB681),"")&lt;=IFERROR(INDEX(Parâmetros!$B$39:$B$48,MATCH($E681,Parâmetros!$A$39:$A$48,0)),99),IFERROR(INDEX(Cadastro!$F$5:$F$148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0</v>
      </c>
      <c r="X681" s="34">
        <f>IF(OR(OR($D681="6x1",$D681="FF 6x1"),$D681="5x2"),"",IF($AB681&lt;&gt;$AB680,IF(IFERROR(INDEX(Cadastro!$F$5:$F$148,$AB681),"")="",0,IF(IFERROR(INDEX(Cadastro!$F$5:$F$148,$AB681),"")&gt;IFERROR(INDEX(Parâmetros!$B$39:$B$48,MATCH($E681,Parâmetros!$A$39:$A$48,0)),99),IFERROR(INDEX(Cadastro!$F$5:$F$148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1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registro"),IF(AND($AB681&lt;&gt;$AB680,IFERROR(INDEX(Cadastro!$F$5:$F$148,$AB681),"")=""),"Indeterminado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IFERROR(MATCH($A681&amp;"|"&amp;TEXT(_xlfn.MAXIFS(Cadastro!$E$5:$E$148,Cadastro!$A$5:$A$148,$A681,Cadastro!$E$5:$E$148,"&lt;="&amp;$F681),"yyyymmdd"),Cadastro!$I$5:$I$148,0),"")</f>
        <v>30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53173</v>
      </c>
      <c r="B682" s="17" t="s">
        <v>176</v>
      </c>
      <c r="C682" s="17" t="str">
        <f>IFERROR(INDEX(Cadastro!$C$5:$C$148,$AB682),"NÃO INFORMADO")</f>
        <v>ELE</v>
      </c>
      <c r="D682" s="17" t="str">
        <f>IFERROR(INDEX(Cadastro!$D$5:$D$148,$AB682),"")</f>
        <v>C</v>
      </c>
      <c r="E682" s="17" t="str">
        <f>IFERROR(INDEX(Cadastro!$G$5:$G$148,$AB682),"")</f>
        <v>C</v>
      </c>
      <c r="F682" s="29">
        <v>46296</v>
      </c>
      <c r="G682" s="32" t="str">
        <f t="shared" si="108"/>
        <v>qui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C</v>
      </c>
      <c r="L682" s="30">
        <f>SUMIFS(Dados!$E:$E,Dados!$A:$A,$A682,Dados!$S:$S,$F682)</f>
        <v>0</v>
      </c>
      <c r="M682" s="30">
        <f>IFERROR(INDEX(Parâmetros!$E$6:$E$11,MATCH($K682,Parâmetros!$A$6:$A$11,0)),"")</f>
        <v>6.67</v>
      </c>
      <c r="N682" s="33">
        <f t="shared" si="109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10"/>
        <v/>
      </c>
      <c r="R682" s="32" t="str">
        <f t="shared" si="111"/>
        <v/>
      </c>
      <c r="S682" s="30" t="str">
        <f t="shared" si="112"/>
        <v/>
      </c>
      <c r="T682" s="32" t="str">
        <f>IF($Q682&lt;&gt;"Sim","",IF($N682&gt;Parâmetros!$E$15,"Sim","Não"))</f>
        <v/>
      </c>
      <c r="U682" s="17" t="str">
        <f t="shared" si="113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'[Apontamento_Mes_Setembro Atualizado.xlsx]Base Diária'!$V$221folga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1 de 5 do ciclo</v>
      </c>
      <c r="W682" s="34">
        <f>IF(OR(OR($D682="6x1",$D682="FF 6x1"),$D682="5x2"),"",IF($AB682&lt;&gt;$AB681,IF(IFERROR(INDEX(Cadastro!$F$5:$F$148,$AB682),"")="",IF($L682&gt;0,1,0),IF(IFERROR(INDEX(Cadastro!$F$5:$F$148,$AB682),"")&lt;=IFERROR(INDEX(Parâmetros!$B$39:$B$48,MATCH($E682,Parâmetros!$A$39:$A$48,0)),99),IFERROR(INDEX(Cadastro!$F$5:$F$148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>1</v>
      </c>
      <c r="X682" s="34">
        <f>IF(OR(OR($D682="6x1",$D682="FF 6x1"),$D682="5x2"),"",IF($AB682&lt;&gt;$AB681,IF(IFERROR(INDEX(Cadastro!$F$5:$F$148,$AB682),"")="",0,IF(IFERROR(INDEX(Cadastro!$F$5:$F$148,$AB682),"")&gt;IFERROR(INDEX(Parâmetros!$B$39:$B$48,MATCH($E682,Parâmetros!$A$39:$A$48,0)),99),IFERROR(INDEX(Cadastro!$F$5:$F$148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>0</v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registro"),IF(AND($AB682&lt;&gt;$AB681,IFERROR(INDEX(Cadastro!$F$5:$F$148,$AB682),"")=""),"Indeterminado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IFERROR(MATCH($A682&amp;"|"&amp;TEXT(_xlfn.MAXIFS(Cadastro!$E$5:$E$148,Cadastro!$A$5:$A$148,$A682,Cadastro!$E$5:$E$148,"&lt;="&amp;$F682),"yyyymmdd"),Cadastro!$I$5:$I$148,0),"")</f>
        <v>30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53173</v>
      </c>
      <c r="B683" s="17" t="s">
        <v>176</v>
      </c>
      <c r="C683" s="17" t="str">
        <f>IFERROR(INDEX(Cadastro!$C$5:$C$148,$AB683),"NÃO INFORMADO")</f>
        <v>ELE</v>
      </c>
      <c r="D683" s="17" t="str">
        <f>IFERROR(INDEX(Cadastro!$D$5:$D$148,$AB683),"")</f>
        <v>C</v>
      </c>
      <c r="E683" s="17" t="str">
        <f>IFERROR(INDEX(Cadastro!$G$5:$G$148,$AB683),"")</f>
        <v>C</v>
      </c>
      <c r="F683" s="29">
        <v>46297</v>
      </c>
      <c r="G683" s="32" t="str">
        <f t="shared" si="108"/>
        <v>sex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C</v>
      </c>
      <c r="L683" s="30">
        <f>SUMIFS(Dados!$E:$E,Dados!$A:$A,$A683,Dados!$S:$S,$F683)</f>
        <v>0</v>
      </c>
      <c r="M683" s="30">
        <f>IFERROR(INDEX(Parâmetros!$E$6:$E$11,MATCH($K683,Parâmetros!$A$6:$A$11,0)),"")</f>
        <v>6.67</v>
      </c>
      <c r="N683" s="33">
        <f t="shared" si="109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10"/>
        <v/>
      </c>
      <c r="R683" s="32" t="str">
        <f t="shared" si="111"/>
        <v/>
      </c>
      <c r="S683" s="30" t="str">
        <f t="shared" si="112"/>
        <v/>
      </c>
      <c r="T683" s="32" t="str">
        <f>IF($Q683&lt;&gt;"Sim","",IF($N683&gt;Parâmetros!$E$15,"Sim","Não"))</f>
        <v/>
      </c>
      <c r="U683" s="17" t="str">
        <f t="shared" si="113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'[Apontamento_Mes_Setembro Atualizado.xlsx]Base Diária'!$V$221folga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2 de 5 do ciclo</v>
      </c>
      <c r="W683" s="34">
        <f>IF(OR(OR($D683="6x1",$D683="FF 6x1"),$D683="5x2"),"",IF($AB683&lt;&gt;$AB682,IF(IFERROR(INDEX(Cadastro!$F$5:$F$148,$AB683),"")="",IF($L683&gt;0,1,0),IF(IFERROR(INDEX(Cadastro!$F$5:$F$148,$AB683),"")&lt;=IFERROR(INDEX(Parâmetros!$B$39:$B$48,MATCH($E683,Parâmetros!$A$39:$A$48,0)),99),IFERROR(INDEX(Cadastro!$F$5:$F$148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>2</v>
      </c>
      <c r="X683" s="34">
        <f>IF(OR(OR($D683="6x1",$D683="FF 6x1"),$D683="5x2"),"",IF($AB683&lt;&gt;$AB682,IF(IFERROR(INDEX(Cadastro!$F$5:$F$148,$AB683),"")="",0,IF(IFERROR(INDEX(Cadastro!$F$5:$F$148,$AB683),"")&gt;IFERROR(INDEX(Parâmetros!$B$39:$B$48,MATCH($E683,Parâmetros!$A$39:$A$48,0)),99),IFERROR(INDEX(Cadastro!$F$5:$F$148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>0</v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registro"),IF(AND($AB683&lt;&gt;$AB682,IFERROR(INDEX(Cadastro!$F$5:$F$148,$AB683),"")=""),"Indeterminado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IFERROR(MATCH($A683&amp;"|"&amp;TEXT(_xlfn.MAXIFS(Cadastro!$E$5:$E$148,Cadastro!$A$5:$A$148,$A683,Cadastro!$E$5:$E$148,"&lt;="&amp;$F683),"yyyymmdd"),Cadastro!$I$5:$I$148,0),"")</f>
        <v>30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>
        <v>53173</v>
      </c>
      <c r="B684" s="17" t="s">
        <v>176</v>
      </c>
      <c r="C684" s="17" t="str">
        <f>IFERROR(INDEX(Cadastro!$C$5:$C$148,$AB684),"NÃO INFORMADO")</f>
        <v>ELE</v>
      </c>
      <c r="D684" s="17" t="str">
        <f>IFERROR(INDEX(Cadastro!$D$5:$D$148,$AB684),"")</f>
        <v>C</v>
      </c>
      <c r="E684" s="17" t="str">
        <f>IFERROR(INDEX(Cadastro!$G$5:$G$148,$AB684),"")</f>
        <v>C</v>
      </c>
      <c r="F684" s="29">
        <v>46298</v>
      </c>
      <c r="G684" s="32" t="str">
        <f t="shared" si="108"/>
        <v>sáb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C</v>
      </c>
      <c r="L684" s="30">
        <f>SUMIFS(Dados!$E:$E,Dados!$A:$A,$A684,Dados!$S:$S,$F684)</f>
        <v>0</v>
      </c>
      <c r="M684" s="30">
        <f>IFERROR(INDEX(Parâmetros!$E$6:$E$11,MATCH($K684,Parâmetros!$A$6:$A$11,0)),"")</f>
        <v>6.67</v>
      </c>
      <c r="N684" s="33">
        <f t="shared" si="109"/>
        <v>0</v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110"/>
        <v/>
      </c>
      <c r="R684" s="32" t="str">
        <f t="shared" si="111"/>
        <v/>
      </c>
      <c r="S684" s="30" t="str">
        <f t="shared" si="112"/>
        <v/>
      </c>
      <c r="T684" s="32" t="str">
        <f>IF($Q684&lt;&gt;"Sim","",IF($N684&gt;Parâmetros!$E$15,"Sim","Não"))</f>
        <v/>
      </c>
      <c r="U684" s="17" t="str">
        <f t="shared" si="113"/>
        <v>Fora da apuração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'[Apontamento_Mes_Setembro Atualizado.xlsx]Base Diária'!$V$221folga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FALTA DE REGISTRO · dia 3 de 5 do ciclo</v>
      </c>
      <c r="W684" s="34">
        <f>IF(OR(OR($D684="6x1",$D684="FF 6x1"),$D684="5x2"),"",IF($AB684&lt;&gt;$AB683,IF(IFERROR(INDEX(Cadastro!$F$5:$F$148,$AB684),"")="",IF($L684&gt;0,1,0),IF(IFERROR(INDEX(Cadastro!$F$5:$F$148,$AB684),"")&lt;=IFERROR(INDEX(Parâmetros!$B$39:$B$48,MATCH($E684,Parâmetros!$A$39:$A$48,0)),99),IFERROR(INDEX(Cadastro!$F$5:$F$148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>3</v>
      </c>
      <c r="X684" s="34">
        <f>IF(OR(OR($D684="6x1",$D684="FF 6x1"),$D684="5x2"),"",IF($AB684&lt;&gt;$AB683,IF(IFERROR(INDEX(Cadastro!$F$5:$F$148,$AB684),"")="",0,IF(IFERROR(INDEX(Cadastro!$F$5:$F$148,$AB684),"")&gt;IFERROR(INDEX(Parâmetros!$B$39:$B$48,MATCH($E684,Parâmetros!$A$39:$A$48,0)),99),IFERROR(INDEX(Cadastro!$F$5:$F$148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>0</v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registro"),IF(AND($AB684&lt;&gt;$AB683,IFERROR(INDEX(Cadastro!$F$5:$F$148,$AB684),"")=""),"Indeterminado (início da série)",IF($X684&gt;0,"Folga","Falta de registro"))))))))</f>
        <v>Falta de registro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IFERROR(MATCH($A684&amp;"|"&amp;TEXT(_xlfn.MAXIFS(Cadastro!$E$5:$E$148,Cadastro!$A$5:$A$148,$A684,Cadastro!$E$5:$E$148,"&lt;="&amp;$F684),"yyyymmdd"),Cadastro!$I$5:$I$148,0),"")</f>
        <v>30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hidden="1" customHeight="1" x14ac:dyDescent="0.25">
      <c r="A685" s="31">
        <v>53173</v>
      </c>
      <c r="B685" s="17" t="s">
        <v>176</v>
      </c>
      <c r="C685" s="17" t="str">
        <f>IFERROR(INDEX(Cadastro!$C$5:$C$148,$AB685),"NÃO INFORMADO")</f>
        <v>ELE</v>
      </c>
      <c r="D685" s="17" t="str">
        <f>IFERROR(INDEX(Cadastro!$D$5:$D$148,$AB685),"")</f>
        <v>C</v>
      </c>
      <c r="E685" s="17" t="str">
        <f>IFERROR(INDEX(Cadastro!$G$5:$G$148,$AB685),"")</f>
        <v>C</v>
      </c>
      <c r="F685" s="29">
        <v>46299</v>
      </c>
      <c r="G685" s="32" t="str">
        <f t="shared" si="108"/>
        <v>dom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C</v>
      </c>
      <c r="L685" s="30">
        <f>SUMIFS(Dados!$E:$E,Dados!$A:$A,$A685,Dados!$S:$S,$F685)</f>
        <v>0</v>
      </c>
      <c r="M685" s="30">
        <f>IFERROR(INDEX(Parâmetros!$E$6:$E$11,MATCH($K685,Parâmetros!$A$6:$A$11,0)),"")</f>
        <v>6.67</v>
      </c>
      <c r="N685" s="33">
        <f t="shared" si="109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110"/>
        <v/>
      </c>
      <c r="R685" s="32" t="str">
        <f t="shared" si="111"/>
        <v/>
      </c>
      <c r="S685" s="30" t="str">
        <f t="shared" si="112"/>
        <v/>
      </c>
      <c r="T685" s="32" t="str">
        <f>IF($Q685&lt;&gt;"Sim","",IF($N685&gt;Parâmetros!$E$15,"Sim","Não"))</f>
        <v/>
      </c>
      <c r="U685" s="17" t="str">
        <f t="shared" si="113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'[Apontamento_Mes_Setembro Atualizado.xlsx]Base Diária'!$V$221folga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4 de 5 do ciclo</v>
      </c>
      <c r="W685" s="34">
        <f>IF(OR(OR($D685="6x1",$D685="FF 6x1"),$D685="5x2"),"",IF($AB685&lt;&gt;$AB684,IF(IFERROR(INDEX(Cadastro!$F$5:$F$148,$AB685),"")="",IF($L685&gt;0,1,0),IF(IFERROR(INDEX(Cadastro!$F$5:$F$148,$AB685),"")&lt;=IFERROR(INDEX(Parâmetros!$B$39:$B$48,MATCH($E685,Parâmetros!$A$39:$A$48,0)),99),IFERROR(INDEX(Cadastro!$F$5:$F$148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>4</v>
      </c>
      <c r="X685" s="34">
        <f>IF(OR(OR($D685="6x1",$D685="FF 6x1"),$D685="5x2"),"",IF($AB685&lt;&gt;$AB684,IF(IFERROR(INDEX(Cadastro!$F$5:$F$148,$AB685),"")="",0,IF(IFERROR(INDEX(Cadastro!$F$5:$F$148,$AB685),"")&gt;IFERROR(INDEX(Parâmetros!$B$39:$B$48,MATCH($E685,Parâmetros!$A$39:$A$48,0)),99),IFERROR(INDEX(Cadastro!$F$5:$F$148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>0</v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registro"),IF(AND($AB685&lt;&gt;$AB684,IFERROR(INDEX(Cadastro!$F$5:$F$148,$AB685),"")=""),"Indeterminado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IFERROR(MATCH($A685&amp;"|"&amp;TEXT(_xlfn.MAXIFS(Cadastro!$E$5:$E$148,Cadastro!$A$5:$A$148,$A685,Cadastro!$E$5:$E$148,"&lt;="&amp;$F685),"yyyymmdd"),Cadastro!$I$5:$I$148,0),"")</f>
        <v>30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hidden="1" customHeight="1" x14ac:dyDescent="0.25">
      <c r="A686" s="31">
        <v>53173</v>
      </c>
      <c r="B686" s="17" t="s">
        <v>176</v>
      </c>
      <c r="C686" s="17" t="str">
        <f>IFERROR(INDEX(Cadastro!$C$5:$C$148,$AB686),"NÃO INFORMADO")</f>
        <v>ELE</v>
      </c>
      <c r="D686" s="17" t="str">
        <f>IFERROR(INDEX(Cadastro!$D$5:$D$148,$AB686),"")</f>
        <v>C</v>
      </c>
      <c r="E686" s="17" t="str">
        <f>IFERROR(INDEX(Cadastro!$G$5:$G$148,$AB686),"")</f>
        <v>C</v>
      </c>
      <c r="F686" s="29">
        <v>46300</v>
      </c>
      <c r="G686" s="32" t="str">
        <f t="shared" si="108"/>
        <v>seg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0</v>
      </c>
      <c r="M686" s="30">
        <f>IFERROR(INDEX(Parâmetros!$E$6:$E$11,MATCH($K686,Parâmetros!$A$6:$A$11,0)),"")</f>
        <v>6.67</v>
      </c>
      <c r="N686" s="33">
        <f t="shared" si="109"/>
        <v>0</v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110"/>
        <v/>
      </c>
      <c r="R686" s="32" t="str">
        <f t="shared" si="111"/>
        <v/>
      </c>
      <c r="S686" s="30" t="str">
        <f t="shared" si="112"/>
        <v/>
      </c>
      <c r="T686" s="32" t="str">
        <f>IF($Q686&lt;&gt;"Sim","",IF($N686&gt;Parâmetros!$E$15,"Sim","Não"))</f>
        <v/>
      </c>
      <c r="U686" s="17" t="str">
        <f t="shared" si="113"/>
        <v>Fora da apuração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'[Apontamento_Mes_Setembro Atualizado.xlsx]Base Diária'!$V$221folga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FALTA DE REGISTRO · dia 5 de 5 do ciclo</v>
      </c>
      <c r="W686" s="34">
        <f>IF(OR(OR($D686="6x1",$D686="FF 6x1"),$D686="5x2"),"",IF($AB686&lt;&gt;$AB685,IF(IFERROR(INDEX(Cadastro!$F$5:$F$148,$AB686),"")="",IF($L686&gt;0,1,0),IF(IFERROR(INDEX(Cadastro!$F$5:$F$148,$AB686),"")&lt;=IFERROR(INDEX(Parâmetros!$B$39:$B$48,MATCH($E686,Parâmetros!$A$39:$A$48,0)),99),IFERROR(INDEX(Cadastro!$F$5:$F$148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5</v>
      </c>
      <c r="X686" s="34">
        <f>IF(OR(OR($D686="6x1",$D686="FF 6x1"),$D686="5x2"),"",IF($AB686&lt;&gt;$AB685,IF(IFERROR(INDEX(Cadastro!$F$5:$F$148,$AB686),"")="",0,IF(IFERROR(INDEX(Cadastro!$F$5:$F$148,$AB686),"")&gt;IFERROR(INDEX(Parâmetros!$B$39:$B$48,MATCH($E686,Parâmetros!$A$39:$A$48,0)),99),IFERROR(INDEX(Cadastro!$F$5:$F$148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registro"),IF(AND($AB686&lt;&gt;$AB685,IFERROR(INDEX(Cadastro!$F$5:$F$148,$AB686),"")=""),"Indeterminado (início da série)",IF($X686&gt;0,"Folga","Falta de registro"))))))))</f>
        <v>Falta de registro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IFERROR(MATCH($A686&amp;"|"&amp;TEXT(_xlfn.MAXIFS(Cadastro!$E$5:$E$148,Cadastro!$A$5:$A$148,$A686,Cadastro!$E$5:$E$148,"&lt;="&amp;$F686),"yyyymmdd"),Cadastro!$I$5:$I$148,0),"")</f>
        <v>30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52403</v>
      </c>
      <c r="B687" s="17" t="s">
        <v>177</v>
      </c>
      <c r="C687" s="17" t="str">
        <f>IFERROR(INDEX(Cadastro!$C$5:$C$148,$AB687),"NÃO INFORMADO")</f>
        <v>ELE</v>
      </c>
      <c r="D687" s="17" t="str">
        <f>IFERROR(INDEX(Cadastro!$D$5:$D$148,$AB687),"")</f>
        <v>C</v>
      </c>
      <c r="E687" s="17" t="str">
        <f>IFERROR(INDEX(Cadastro!$G$5:$G$148,$AB687),"")</f>
        <v>C</v>
      </c>
      <c r="F687" s="29">
        <v>46265</v>
      </c>
      <c r="G687" s="32" t="str">
        <f t="shared" ref="G687:G716" si="114">CHOOSE(WEEKDAY($F687,1),"dom","seg","ter","qua","qui","sex","sáb")</f>
        <v>seg</v>
      </c>
      <c r="H687" s="31">
        <f>IF($L687=0,"",_xlfn.MINIFS(Dados!$Q:$Q,Dados!$A:$A,$A687,Dados!$S:$S,$F687))</f>
        <v>0</v>
      </c>
      <c r="I687" s="31">
        <f>IF($H687="","",_xlfn.MAXIFS(Dados!$R:$R,Dados!$A:$A,$A687,Dados!$S:$S,$F687))</f>
        <v>392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5.41</v>
      </c>
      <c r="M687" s="30">
        <f>IFERROR(INDEX(Parâmetros!$E$6:$E$11,MATCH($K687,Parâmetros!$A$6:$A$11,0)),"")</f>
        <v>6.67</v>
      </c>
      <c r="N687" s="33">
        <f t="shared" ref="N687:N716" si="115">IFERROR($L687/$M687,"")</f>
        <v>0.81109445277361325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ref="Q687:Q716" si="116">IF($P687="Não","",IF($L687&gt;0,"Sim","Não"))</f>
        <v>Sim</v>
      </c>
      <c r="R687" s="32" t="str">
        <f t="shared" ref="R687:R716" si="117">IF($Q687&lt;&gt;"Sim","",IF($N687&gt;=$O687,"Sim","Não"))</f>
        <v>Sim</v>
      </c>
      <c r="S687" s="30">
        <f t="shared" ref="S687:S716" si="118">IF($Q687&lt;&gt;"Sim","",MAX(0,$M687*$O687-$L687))</f>
        <v>0</v>
      </c>
      <c r="T687" s="32" t="str">
        <f>IF($Q687&lt;&gt;"Sim","",IF($N687&gt;Parâmetros!$E$15,"Sim","Não"))</f>
        <v>Não</v>
      </c>
      <c r="U687" s="17" t="str">
        <f t="shared" ref="U687:U716" si="119">IF($AC687&lt;&gt;"",$AC687,IF($P687="Não",IF($Y687="Folga","Folga",IF(LEFT($Y687,6)="Férias","Férias / afastamento",IF($Y687="Indeterminado (início da série)","Início da série","Fora da apuração"))),IF($Q687="Não","Falta de registro",IF($R687="Sim","Na meta","Abaixo da meta"))))</f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'[Apontamento_Mes_Setembro Atualizado.xlsx]Base Diária'!$V$221folga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$148,$AB687),"")="",IF($L687&gt;0,1,0),IF(IFERROR(INDEX(Cadastro!$F$5:$F$148,$AB687),"")&lt;=IFERROR(INDEX(Parâmetros!$B$39:$B$48,MATCH($E687,Parâmetros!$A$39:$A$48,0)),99),IFERROR(INDEX(Cadastro!$F$5:$F$148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5</v>
      </c>
      <c r="X687" s="34">
        <f>IF(OR(OR($D687="6x1",$D687="FF 6x1"),$D687="5x2"),"",IF($AB687&lt;&gt;$AB686,IF(IFERROR(INDEX(Cadastro!$F$5:$F$148,$AB687),"")="",0,IF(IFERROR(INDEX(Cadastro!$F$5:$F$148,$AB687),"")&gt;IFERROR(INDEX(Parâmetros!$B$39:$B$48,MATCH($E687,Parâmetros!$A$39:$A$48,0)),99),IFERROR(INDEX(Cadastro!$F$5:$F$148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registro"),IF(AND($AB687&lt;&gt;$AB686,IFERROR(INDEX(Cadastro!$F$5:$F$148,$AB687),"")=""),"Indeterminado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IFERROR(MATCH($A687&amp;"|"&amp;TEXT(_xlfn.MAXIFS(Cadastro!$E$5:$E$148,Cadastro!$A$5:$A$148,$A687,Cadastro!$E$5:$E$148,"&lt;="&amp;$F687),"yyyymmdd"),Cadastro!$I$5:$I$148,0),"")</f>
        <v>31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52403</v>
      </c>
      <c r="B688" s="17" t="s">
        <v>177</v>
      </c>
      <c r="C688" s="17" t="str">
        <f>IFERROR(INDEX(Cadastro!$C$5:$C$148,$AB688),"NÃO INFORMADO")</f>
        <v>ELE</v>
      </c>
      <c r="D688" s="17" t="str">
        <f>IFERROR(INDEX(Cadastro!$D$5:$D$148,$AB688),"")</f>
        <v>C</v>
      </c>
      <c r="E688" s="17" t="str">
        <f>IFERROR(INDEX(Cadastro!$G$5:$G$148,$AB688),"")</f>
        <v>C</v>
      </c>
      <c r="F688" s="29">
        <v>46266</v>
      </c>
      <c r="G688" s="32" t="str">
        <f t="shared" si="114"/>
        <v>ter</v>
      </c>
      <c r="H688" s="31">
        <f>IF($L688=0,"",_xlfn.MINIFS(Dados!$Q:$Q,Dados!$A:$A,$A688,Dados!$S:$S,$F688))</f>
        <v>0</v>
      </c>
      <c r="I688" s="31">
        <f>IF($H688="","",_xlfn.MAXIFS(Dados!$R:$R,Dados!$A:$A,$A688,Dados!$S:$S,$F688))</f>
        <v>435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6.1700000000000017</v>
      </c>
      <c r="M688" s="30">
        <f>IFERROR(INDEX(Parâmetros!$E$6:$E$11,MATCH($K688,Parâmetros!$A$6:$A$11,0)),"")</f>
        <v>6.67</v>
      </c>
      <c r="N688" s="33">
        <f t="shared" si="115"/>
        <v>0.92503748125937058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16"/>
        <v>Sim</v>
      </c>
      <c r="R688" s="32" t="str">
        <f t="shared" si="117"/>
        <v>Sim</v>
      </c>
      <c r="S688" s="30">
        <f t="shared" si="118"/>
        <v>0</v>
      </c>
      <c r="T688" s="32" t="str">
        <f>IF($Q688&lt;&gt;"Sim","",IF($N688&gt;Parâmetros!$E$15,"Sim","Não"))</f>
        <v>Não</v>
      </c>
      <c r="U688" s="17" t="str">
        <f t="shared" si="119"/>
        <v>Na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'[Apontamento_Mes_Setembro Atualizado.xlsx]Base Diária'!$V$221folga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$148,$AB688),"")="",IF($L688&gt;0,1,0),IF(IFERROR(INDEX(Cadastro!$F$5:$F$148,$AB688),"")&lt;=IFERROR(INDEX(Parâmetros!$B$39:$B$48,MATCH($E688,Parâmetros!$A$39:$A$48,0)),99),IFERROR(INDEX(Cadastro!$F$5:$F$148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6</v>
      </c>
      <c r="X688" s="34">
        <f>IF(OR(OR($D688="6x1",$D688="FF 6x1"),$D688="5x2"),"",IF($AB688&lt;&gt;$AB687,IF(IFERROR(INDEX(Cadastro!$F$5:$F$148,$AB688),"")="",0,IF(IFERROR(INDEX(Cadastro!$F$5:$F$148,$AB688),"")&gt;IFERROR(INDEX(Parâmetros!$B$39:$B$48,MATCH($E688,Parâmetros!$A$39:$A$48,0)),99),IFERROR(INDEX(Cadastro!$F$5:$F$148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registro"),IF(AND($AB688&lt;&gt;$AB687,IFERROR(INDEX(Cadastro!$F$5:$F$148,$AB688),"")=""),"Indeterminado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IFERROR(MATCH($A688&amp;"|"&amp;TEXT(_xlfn.MAXIFS(Cadastro!$E$5:$E$148,Cadastro!$A$5:$A$148,$A688,Cadastro!$E$5:$E$148,"&lt;="&amp;$F688),"yyyymmdd"),Cadastro!$I$5:$I$148,0),"")</f>
        <v>31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52403</v>
      </c>
      <c r="B689" s="17" t="s">
        <v>177</v>
      </c>
      <c r="C689" s="17" t="str">
        <f>IFERROR(INDEX(Cadastro!$C$5:$C$148,$AB689),"NÃO INFORMADO")</f>
        <v>ELE</v>
      </c>
      <c r="D689" s="17" t="str">
        <f>IFERROR(INDEX(Cadastro!$D$5:$D$148,$AB689),"")</f>
        <v>C</v>
      </c>
      <c r="E689" s="17" t="str">
        <f>IFERROR(INDEX(Cadastro!$G$5:$G$148,$AB689),"")</f>
        <v>C</v>
      </c>
      <c r="F689" s="29">
        <v>46267</v>
      </c>
      <c r="G689" s="32" t="str">
        <f t="shared" si="114"/>
        <v>qua</v>
      </c>
      <c r="H689" s="31">
        <f>IF($L689=0,"",_xlfn.MINIFS(Dados!$Q:$Q,Dados!$A:$A,$A689,Dados!$S:$S,$F689))</f>
        <v>0</v>
      </c>
      <c r="I689" s="31">
        <f>IF($H689="","",_xlfn.MAXIFS(Dados!$R:$R,Dados!$A:$A,$A689,Dados!$S:$S,$F689))</f>
        <v>431</v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C</v>
      </c>
      <c r="L689" s="30">
        <f>SUMIFS(Dados!$E:$E,Dados!$A:$A,$A689,Dados!$S:$S,$F689)</f>
        <v>6.02</v>
      </c>
      <c r="M689" s="30">
        <f>IFERROR(INDEX(Parâmetros!$E$6:$E$11,MATCH($K689,Parâmetros!$A$6:$A$11,0)),"")</f>
        <v>6.67</v>
      </c>
      <c r="N689" s="33">
        <f t="shared" si="115"/>
        <v>0.90254872563718136</v>
      </c>
      <c r="O689" s="33">
        <f>Parâmetros!$E$13</f>
        <v>0.8</v>
      </c>
      <c r="P689" s="32" t="str">
        <f>IF(OR($M689="",$F689&gt;Parâmetros!$E$14),"Não","Sim")</f>
        <v>Sim</v>
      </c>
      <c r="Q689" s="32" t="str">
        <f t="shared" si="116"/>
        <v>Sim</v>
      </c>
      <c r="R689" s="32" t="str">
        <f t="shared" si="117"/>
        <v>Sim</v>
      </c>
      <c r="S689" s="30">
        <f t="shared" si="118"/>
        <v>0</v>
      </c>
      <c r="T689" s="32" t="str">
        <f>IF($Q689&lt;&gt;"Sim","",IF($N689&gt;Parâmetros!$E$15,"Sim","Não"))</f>
        <v>Não</v>
      </c>
      <c r="U689" s="17" t="str">
        <f t="shared" si="119"/>
        <v>Na meta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'[Apontamento_Mes_Setembro Atualizado.xlsx]Base Diária'!$V$221folga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Evidência confirma cadastro</v>
      </c>
      <c r="W689" s="34">
        <f>IF(OR(OR($D689="6x1",$D689="FF 6x1"),$D689="5x2"),"",IF($AB689&lt;&gt;$AB688,IF(IFERROR(INDEX(Cadastro!$F$5:$F$148,$AB689),"")="",IF($L689&gt;0,1,0),IF(IFERROR(INDEX(Cadastro!$F$5:$F$148,$AB689),"")&lt;=IFERROR(INDEX(Parâmetros!$B$39:$B$48,MATCH($E689,Parâmetros!$A$39:$A$48,0)),99),IFERROR(INDEX(Cadastro!$F$5:$F$148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7</v>
      </c>
      <c r="X689" s="34">
        <f>IF(OR(OR($D689="6x1",$D689="FF 6x1"),$D689="5x2"),"",IF($AB689&lt;&gt;$AB688,IF(IFERROR(INDEX(Cadastro!$F$5:$F$148,$AB689),"")="",0,IF(IFERROR(INDEX(Cadastro!$F$5:$F$148,$AB689),"")&gt;IFERROR(INDEX(Parâmetros!$B$39:$B$48,MATCH($E689,Parâmetros!$A$39:$A$48,0)),99),IFERROR(INDEX(Cadastro!$F$5:$F$148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0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registro"),IF(AND($AB689&lt;&gt;$AB688,IFERROR(INDEX(Cadastro!$F$5:$F$148,$AB689),"")=""),"Indeterminado (início da série)",IF($X689&gt;0,"Folga","Falta de registro"))))))))</f>
        <v>Trabalhado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IFERROR(MATCH($A689&amp;"|"&amp;TEXT(_xlfn.MAXIFS(Cadastro!$E$5:$E$148,Cadastro!$A$5:$A$148,$A689,Cadastro!$E$5:$E$148,"&lt;="&amp;$F689),"yyyymmdd"),Cadastro!$I$5:$I$148,0),"")</f>
        <v>31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52403</v>
      </c>
      <c r="B690" s="17" t="s">
        <v>177</v>
      </c>
      <c r="C690" s="17" t="str">
        <f>IFERROR(INDEX(Cadastro!$C$5:$C$148,$AB690),"NÃO INFORMADO")</f>
        <v>ELE</v>
      </c>
      <c r="D690" s="17" t="str">
        <f>IFERROR(INDEX(Cadastro!$D$5:$D$148,$AB690),"")</f>
        <v>C</v>
      </c>
      <c r="E690" s="17" t="str">
        <f>IFERROR(INDEX(Cadastro!$G$5:$G$148,$AB690),"")</f>
        <v>C</v>
      </c>
      <c r="F690" s="29">
        <v>46268</v>
      </c>
      <c r="G690" s="32" t="str">
        <f t="shared" si="114"/>
        <v>qui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/>
      </c>
      <c r="L690" s="30">
        <f>SUMIFS(Dados!$E:$E,Dados!$A:$A,$A690,Dados!$S:$S,$F690)</f>
        <v>0</v>
      </c>
      <c r="M690" s="30" t="str">
        <f>IFERROR(INDEX(Parâmetros!$E$6:$E$11,MATCH($K690,Parâmetros!$A$6:$A$11,0)),"")</f>
        <v/>
      </c>
      <c r="N690" s="33" t="str">
        <f t="shared" si="115"/>
        <v/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116"/>
        <v/>
      </c>
      <c r="R690" s="32" t="str">
        <f t="shared" si="117"/>
        <v/>
      </c>
      <c r="S690" s="30" t="str">
        <f t="shared" si="118"/>
        <v/>
      </c>
      <c r="T690" s="32" t="str">
        <f>IF($Q690&lt;&gt;"Sim","",IF($N690&gt;Parâmetros!$E$15,"Sim","Não"))</f>
        <v/>
      </c>
      <c r="U690" s="17" t="str">
        <f t="shared" si="119"/>
        <v>Folga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'[Apontamento_Mes_Setembro Atualizado.xlsx]Base Diária'!$V$221folga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Folga prevista pelo ciclo</v>
      </c>
      <c r="W690" s="34">
        <f>IF(OR(OR($D690="6x1",$D690="FF 6x1"),$D690="5x2"),"",IF($AB690&lt;&gt;$AB689,IF(IFERROR(INDEX(Cadastro!$F$5:$F$148,$AB690),"")="",IF($L690&gt;0,1,0),IF(IFERROR(INDEX(Cadastro!$F$5:$F$148,$AB690),"")&lt;=IFERROR(INDEX(Parâmetros!$B$39:$B$48,MATCH($E690,Parâmetros!$A$39:$A$48,0)),99),IFERROR(INDEX(Cadastro!$F$5:$F$148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0</v>
      </c>
      <c r="X690" s="34">
        <f>IF(OR(OR($D690="6x1",$D690="FF 6x1"),$D690="5x2"),"",IF($AB690&lt;&gt;$AB689,IF(IFERROR(INDEX(Cadastro!$F$5:$F$148,$AB690),"")="",0,IF(IFERROR(INDEX(Cadastro!$F$5:$F$148,$AB690),"")&gt;IFERROR(INDEX(Parâmetros!$B$39:$B$48,MATCH($E690,Parâmetros!$A$39:$A$48,0)),99),IFERROR(INDEX(Cadastro!$F$5:$F$148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1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registro"),IF(AND($AB690&lt;&gt;$AB689,IFERROR(INDEX(Cadastro!$F$5:$F$148,$AB690),"")=""),"Indeterminado (início da série)",IF($X690&gt;0,"Folga","Falta de registro"))))))))</f>
        <v>Folga</v>
      </c>
      <c r="Z690" s="34">
        <f>IF(OR($L690&gt;0,$F690&gt;Parâmetros!$E$14),0,IF($A690&lt;&gt;$A689,1,N($Z689)+1))</f>
        <v>1</v>
      </c>
      <c r="AA690" s="34">
        <f>IF(OR($L690&gt;0,$F690&gt;Parâmetros!$E$14),0,IF(OR($A690&lt;&gt;$A691,$F691&gt;Parâmetros!$E$14),1,N($AA691)+1))</f>
        <v>1</v>
      </c>
      <c r="AB690" s="31">
        <f>IFERROR(MATCH($A690&amp;"|"&amp;TEXT(_xlfn.MAXIFS(Cadastro!$E$5:$E$148,Cadastro!$A$5:$A$148,$A690,Cadastro!$E$5:$E$148,"&lt;="&amp;$F690),"yyyymmdd"),Cadastro!$I$5:$I$148,0),"")</f>
        <v>31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52403</v>
      </c>
      <c r="B691" s="17" t="s">
        <v>177</v>
      </c>
      <c r="C691" s="17" t="str">
        <f>IFERROR(INDEX(Cadastro!$C$5:$C$148,$AB691),"NÃO INFORMADO")</f>
        <v>ELE</v>
      </c>
      <c r="D691" s="17" t="str">
        <f>IFERROR(INDEX(Cadastro!$D$5:$D$148,$AB691),"")</f>
        <v>C</v>
      </c>
      <c r="E691" s="17" t="str">
        <f>IFERROR(INDEX(Cadastro!$G$5:$G$148,$AB691),"")</f>
        <v>C</v>
      </c>
      <c r="F691" s="29">
        <v>46269</v>
      </c>
      <c r="G691" s="32" t="str">
        <f t="shared" si="114"/>
        <v>sex</v>
      </c>
      <c r="H691" s="31">
        <f>IF($L691=0,"",_xlfn.MINIFS(Dados!$Q:$Q,Dados!$A:$A,$A691,Dados!$S:$S,$F691))</f>
        <v>0</v>
      </c>
      <c r="I691" s="31">
        <f>IF($H691="","",_xlfn.MAXIFS(Dados!$R:$R,Dados!$A:$A,$A691,Dados!$S:$S,$F691))</f>
        <v>430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6.07</v>
      </c>
      <c r="M691" s="30">
        <f>IFERROR(INDEX(Parâmetros!$E$6:$E$11,MATCH($K691,Parâmetros!$A$6:$A$11,0)),"")</f>
        <v>6.67</v>
      </c>
      <c r="N691" s="33">
        <f t="shared" si="115"/>
        <v>0.91004497751124447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16"/>
        <v>Sim</v>
      </c>
      <c r="R691" s="32" t="str">
        <f t="shared" si="117"/>
        <v>Sim</v>
      </c>
      <c r="S691" s="30">
        <f t="shared" si="118"/>
        <v>0</v>
      </c>
      <c r="T691" s="32" t="str">
        <f>IF($Q691&lt;&gt;"Sim","",IF($N691&gt;Parâmetros!$E$15,"Sim","Não"))</f>
        <v>Não</v>
      </c>
      <c r="U691" s="17" t="str">
        <f t="shared" si="119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'[Apontamento_Mes_Setembro Atualizado.xlsx]Base Diária'!$V$221folga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$148,$AB691),"")="",IF($L691&gt;0,1,0),IF(IFERROR(INDEX(Cadastro!$F$5:$F$148,$AB691),"")&lt;=IFERROR(INDEX(Parâmetros!$B$39:$B$48,MATCH($E691,Parâmetros!$A$39:$A$48,0)),99),IFERROR(INDEX(Cadastro!$F$5:$F$148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1</v>
      </c>
      <c r="X691" s="34">
        <f>IF(OR(OR($D691="6x1",$D691="FF 6x1"),$D691="5x2"),"",IF($AB691&lt;&gt;$AB690,IF(IFERROR(INDEX(Cadastro!$F$5:$F$148,$AB691),"")="",0,IF(IFERROR(INDEX(Cadastro!$F$5:$F$148,$AB691),"")&gt;IFERROR(INDEX(Parâmetros!$B$39:$B$48,MATCH($E691,Parâmetros!$A$39:$A$48,0)),99),IFERROR(INDEX(Cadastro!$F$5:$F$148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registro"),IF(AND($AB691&lt;&gt;$AB690,IFERROR(INDEX(Cadastro!$F$5:$F$148,$AB691),"")=""),"Indeterminado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IFERROR(MATCH($A691&amp;"|"&amp;TEXT(_xlfn.MAXIFS(Cadastro!$E$5:$E$148,Cadastro!$A$5:$A$148,$A691,Cadastro!$E$5:$E$148,"&lt;="&amp;$F691),"yyyymmdd"),Cadastro!$I$5:$I$148,0),"")</f>
        <v>31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52403</v>
      </c>
      <c r="B692" s="17" t="s">
        <v>177</v>
      </c>
      <c r="C692" s="17" t="str">
        <f>IFERROR(INDEX(Cadastro!$C$5:$C$148,$AB692),"NÃO INFORMADO")</f>
        <v>ELE</v>
      </c>
      <c r="D692" s="17" t="str">
        <f>IFERROR(INDEX(Cadastro!$D$5:$D$148,$AB692),"")</f>
        <v>C</v>
      </c>
      <c r="E692" s="17" t="str">
        <f>IFERROR(INDEX(Cadastro!$G$5:$G$148,$AB692),"")</f>
        <v>C</v>
      </c>
      <c r="F692" s="29">
        <v>46270</v>
      </c>
      <c r="G692" s="32" t="str">
        <f t="shared" si="114"/>
        <v>sáb</v>
      </c>
      <c r="H692" s="31">
        <f>IF($L692=0,"",_xlfn.MINIFS(Dados!$Q:$Q,Dados!$A:$A,$A692,Dados!$S:$S,$F692))</f>
        <v>0</v>
      </c>
      <c r="I692" s="31">
        <f>IF($H692="","",_xlfn.MAXIFS(Dados!$R:$R,Dados!$A:$A,$A692,Dados!$S:$S,$F692))</f>
        <v>420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5.96</v>
      </c>
      <c r="M692" s="30">
        <f>IFERROR(INDEX(Parâmetros!$E$6:$E$11,MATCH($K692,Parâmetros!$A$6:$A$11,0)),"")</f>
        <v>6.67</v>
      </c>
      <c r="N692" s="33">
        <f t="shared" si="115"/>
        <v>0.8935532233883059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16"/>
        <v>Sim</v>
      </c>
      <c r="R692" s="32" t="str">
        <f t="shared" si="117"/>
        <v>Sim</v>
      </c>
      <c r="S692" s="30">
        <f t="shared" si="118"/>
        <v>0</v>
      </c>
      <c r="T692" s="32" t="str">
        <f>IF($Q692&lt;&gt;"Sim","",IF($N692&gt;Parâmetros!$E$15,"Sim","Não"))</f>
        <v>Não</v>
      </c>
      <c r="U692" s="17" t="str">
        <f t="shared" si="119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'[Apontamento_Mes_Setembro Atualizado.xlsx]Base Diária'!$V$221folga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$148,$AB692),"")="",IF($L692&gt;0,1,0),IF(IFERROR(INDEX(Cadastro!$F$5:$F$148,$AB692),"")&lt;=IFERROR(INDEX(Parâmetros!$B$39:$B$48,MATCH($E692,Parâmetros!$A$39:$A$48,0)),99),IFERROR(INDEX(Cadastro!$F$5:$F$148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2</v>
      </c>
      <c r="X692" s="34">
        <f>IF(OR(OR($D692="6x1",$D692="FF 6x1"),$D692="5x2"),"",IF($AB692&lt;&gt;$AB691,IF(IFERROR(INDEX(Cadastro!$F$5:$F$148,$AB692),"")="",0,IF(IFERROR(INDEX(Cadastro!$F$5:$F$148,$AB692),"")&gt;IFERROR(INDEX(Parâmetros!$B$39:$B$48,MATCH($E692,Parâmetros!$A$39:$A$48,0)),99),IFERROR(INDEX(Cadastro!$F$5:$F$148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registro"),IF(AND($AB692&lt;&gt;$AB691,IFERROR(INDEX(Cadastro!$F$5:$F$148,$AB692),"")=""),"Indeterminado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IFERROR(MATCH($A692&amp;"|"&amp;TEXT(_xlfn.MAXIFS(Cadastro!$E$5:$E$148,Cadastro!$A$5:$A$148,$A692,Cadastro!$E$5:$E$148,"&lt;="&amp;$F692),"yyyymmdd"),Cadastro!$I$5:$I$148,0),"")</f>
        <v>31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52403</v>
      </c>
      <c r="B693" s="17" t="s">
        <v>177</v>
      </c>
      <c r="C693" s="17" t="str">
        <f>IFERROR(INDEX(Cadastro!$C$5:$C$148,$AB693),"NÃO INFORMADO")</f>
        <v>ELE</v>
      </c>
      <c r="D693" s="17" t="str">
        <f>IFERROR(INDEX(Cadastro!$D$5:$D$148,$AB693),"")</f>
        <v>C</v>
      </c>
      <c r="E693" s="17" t="str">
        <f>IFERROR(INDEX(Cadastro!$G$5:$G$148,$AB693),"")</f>
        <v>C</v>
      </c>
      <c r="F693" s="29">
        <v>46271</v>
      </c>
      <c r="G693" s="32" t="str">
        <f t="shared" si="114"/>
        <v>dom</v>
      </c>
      <c r="H693" s="31">
        <f>IF($L693=0,"",_xlfn.MINIFS(Dados!$Q:$Q,Dados!$A:$A,$A693,Dados!$S:$S,$F693))</f>
        <v>0</v>
      </c>
      <c r="I693" s="31">
        <f>IF($H693="","",_xlfn.MAXIFS(Dados!$R:$R,Dados!$A:$A,$A693,Dados!$S:$S,$F693))</f>
        <v>380</v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>C</v>
      </c>
      <c r="L693" s="30">
        <f>SUMIFS(Dados!$E:$E,Dados!$A:$A,$A693,Dados!$S:$S,$F693)</f>
        <v>6.26</v>
      </c>
      <c r="M693" s="30">
        <f>IFERROR(INDEX(Parâmetros!$E$6:$E$11,MATCH($K693,Parâmetros!$A$6:$A$11,0)),"")</f>
        <v>6.67</v>
      </c>
      <c r="N693" s="33">
        <f t="shared" si="115"/>
        <v>0.93853073463268366</v>
      </c>
      <c r="O693" s="33">
        <f>Parâmetros!$E$13</f>
        <v>0.8</v>
      </c>
      <c r="P693" s="32" t="str">
        <f>IF(OR($M693="",$F693&gt;Parâmetros!$E$14),"Não","Sim")</f>
        <v>Sim</v>
      </c>
      <c r="Q693" s="32" t="str">
        <f t="shared" si="116"/>
        <v>Sim</v>
      </c>
      <c r="R693" s="32" t="str">
        <f t="shared" si="117"/>
        <v>Sim</v>
      </c>
      <c r="S693" s="30">
        <f t="shared" si="118"/>
        <v>0</v>
      </c>
      <c r="T693" s="32" t="str">
        <f>IF($Q693&lt;&gt;"Sim","",IF($N693&gt;Parâmetros!$E$15,"Sim","Não"))</f>
        <v>Não</v>
      </c>
      <c r="U693" s="17" t="str">
        <f t="shared" si="119"/>
        <v>Na meta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'[Apontamento_Mes_Setembro Atualizado.xlsx]Base Diária'!$V$221folga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Evidência confirma cadastro</v>
      </c>
      <c r="W693" s="34">
        <f>IF(OR(OR($D693="6x1",$D693="FF 6x1"),$D693="5x2"),"",IF($AB693&lt;&gt;$AB692,IF(IFERROR(INDEX(Cadastro!$F$5:$F$148,$AB693),"")="",IF($L693&gt;0,1,0),IF(IFERROR(INDEX(Cadastro!$F$5:$F$148,$AB693),"")&lt;=IFERROR(INDEX(Parâmetros!$B$39:$B$48,MATCH($E693,Parâmetros!$A$39:$A$48,0)),99),IFERROR(INDEX(Cadastro!$F$5:$F$148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3</v>
      </c>
      <c r="X693" s="34">
        <f>IF(OR(OR($D693="6x1",$D693="FF 6x1"),$D693="5x2"),"",IF($AB693&lt;&gt;$AB692,IF(IFERROR(INDEX(Cadastro!$F$5:$F$148,$AB693),"")="",0,IF(IFERROR(INDEX(Cadastro!$F$5:$F$148,$AB693),"")&gt;IFERROR(INDEX(Parâmetros!$B$39:$B$48,MATCH($E693,Parâmetros!$A$39:$A$48,0)),99),IFERROR(INDEX(Cadastro!$F$5:$F$148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registro"),IF(AND($AB693&lt;&gt;$AB692,IFERROR(INDEX(Cadastro!$F$5:$F$148,$AB693),"")=""),"Indeterminado (início da série)",IF($X693&gt;0,"Folga","Falta de registro"))))))))</f>
        <v>Trabalhado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IFERROR(MATCH($A693&amp;"|"&amp;TEXT(_xlfn.MAXIFS(Cadastro!$E$5:$E$148,Cadastro!$A$5:$A$148,$A693,Cadastro!$E$5:$E$148,"&lt;="&amp;$F693),"yyyymmdd"),Cadastro!$I$5:$I$148,0),"")</f>
        <v>31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52403</v>
      </c>
      <c r="B694" s="17" t="s">
        <v>177</v>
      </c>
      <c r="C694" s="17" t="str">
        <f>IFERROR(INDEX(Cadastro!$C$5:$C$148,$AB694),"NÃO INFORMADO")</f>
        <v>ELE</v>
      </c>
      <c r="D694" s="17" t="str">
        <f>IFERROR(INDEX(Cadastro!$D$5:$D$148,$AB694),"")</f>
        <v>C</v>
      </c>
      <c r="E694" s="17" t="str">
        <f>IFERROR(INDEX(Cadastro!$G$5:$G$148,$AB694),"")</f>
        <v>C</v>
      </c>
      <c r="F694" s="29">
        <v>46272</v>
      </c>
      <c r="G694" s="32" t="str">
        <f t="shared" si="114"/>
        <v>seg</v>
      </c>
      <c r="H694" s="31">
        <f>IF($L694=0,"",_xlfn.MINIFS(Dados!$Q:$Q,Dados!$A:$A,$A694,Dados!$S:$S,$F694))</f>
        <v>0</v>
      </c>
      <c r="I694" s="31">
        <f>IF($H694="","",_xlfn.MAXIFS(Dados!$R:$R,Dados!$A:$A,$A694,Dados!$S:$S,$F694))</f>
        <v>430</v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>C</v>
      </c>
      <c r="L694" s="30">
        <f>SUMIFS(Dados!$E:$E,Dados!$A:$A,$A694,Dados!$S:$S,$F694)</f>
        <v>6.0100000000000016</v>
      </c>
      <c r="M694" s="30">
        <f>IFERROR(INDEX(Parâmetros!$E$6:$E$11,MATCH($K694,Parâmetros!$A$6:$A$11,0)),"")</f>
        <v>6.67</v>
      </c>
      <c r="N694" s="33">
        <f t="shared" si="115"/>
        <v>0.90104947526236912</v>
      </c>
      <c r="O694" s="33">
        <f>Parâmetros!$E$13</f>
        <v>0.8</v>
      </c>
      <c r="P694" s="32" t="str">
        <f>IF(OR($M694="",$F694&gt;Parâmetros!$E$14),"Não","Sim")</f>
        <v>Sim</v>
      </c>
      <c r="Q694" s="32" t="str">
        <f t="shared" si="116"/>
        <v>Sim</v>
      </c>
      <c r="R694" s="32" t="str">
        <f t="shared" si="117"/>
        <v>Sim</v>
      </c>
      <c r="S694" s="30">
        <f t="shared" si="118"/>
        <v>0</v>
      </c>
      <c r="T694" s="32" t="str">
        <f>IF($Q694&lt;&gt;"Sim","",IF($N694&gt;Parâmetros!$E$15,"Sim","Não"))</f>
        <v>Não</v>
      </c>
      <c r="U694" s="17" t="str">
        <f t="shared" si="119"/>
        <v>Na meta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'[Apontamento_Mes_Setembro Atualizado.xlsx]Base Diária'!$V$221folga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Evidência confirma cadastro</v>
      </c>
      <c r="W694" s="34">
        <f>IF(OR(OR($D694="6x1",$D694="FF 6x1"),$D694="5x2"),"",IF($AB694&lt;&gt;$AB693,IF(IFERROR(INDEX(Cadastro!$F$5:$F$148,$AB694),"")="",IF($L694&gt;0,1,0),IF(IFERROR(INDEX(Cadastro!$F$5:$F$148,$AB694),"")&lt;=IFERROR(INDEX(Parâmetros!$B$39:$B$48,MATCH($E694,Parâmetros!$A$39:$A$48,0)),99),IFERROR(INDEX(Cadastro!$F$5:$F$148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4</v>
      </c>
      <c r="X694" s="34">
        <f>IF(OR(OR($D694="6x1",$D694="FF 6x1"),$D694="5x2"),"",IF($AB694&lt;&gt;$AB693,IF(IFERROR(INDEX(Cadastro!$F$5:$F$148,$AB694),"")="",0,IF(IFERROR(INDEX(Cadastro!$F$5:$F$148,$AB694),"")&gt;IFERROR(INDEX(Parâmetros!$B$39:$B$48,MATCH($E694,Parâmetros!$A$39:$A$48,0)),99),IFERROR(INDEX(Cadastro!$F$5:$F$148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registro"),IF(AND($AB694&lt;&gt;$AB693,IFERROR(INDEX(Cadastro!$F$5:$F$148,$AB694),"")=""),"Indeterminado (início da série)",IF($X694&gt;0,"Folga","Falta de registro"))))))))</f>
        <v>Trabalhado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IFERROR(MATCH($A694&amp;"|"&amp;TEXT(_xlfn.MAXIFS(Cadastro!$E$5:$E$148,Cadastro!$A$5:$A$148,$A694,Cadastro!$E$5:$E$148,"&lt;="&amp;$F694),"yyyymmdd"),Cadastro!$I$5:$I$148,0),"")</f>
        <v>31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52403</v>
      </c>
      <c r="B695" s="17" t="s">
        <v>177</v>
      </c>
      <c r="C695" s="17" t="str">
        <f>IFERROR(INDEX(Cadastro!$C$5:$C$148,$AB695),"NÃO INFORMADO")</f>
        <v>ELE</v>
      </c>
      <c r="D695" s="17" t="str">
        <f>IFERROR(INDEX(Cadastro!$D$5:$D$148,$AB695),"")</f>
        <v>C</v>
      </c>
      <c r="E695" s="17" t="str">
        <f>IFERROR(INDEX(Cadastro!$G$5:$G$148,$AB695),"")</f>
        <v>C</v>
      </c>
      <c r="F695" s="29">
        <v>46273</v>
      </c>
      <c r="G695" s="32" t="str">
        <f t="shared" si="114"/>
        <v>ter</v>
      </c>
      <c r="H695" s="31">
        <f>IF($L695=0,"",_xlfn.MINIFS(Dados!$Q:$Q,Dados!$A:$A,$A695,Dados!$S:$S,$F695))</f>
        <v>0</v>
      </c>
      <c r="I695" s="31">
        <f>IF($H695="","",_xlfn.MAXIFS(Dados!$R:$R,Dados!$A:$A,$A695,Dados!$S:$S,$F695))</f>
        <v>420</v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C</v>
      </c>
      <c r="L695" s="30">
        <f>SUMIFS(Dados!$E:$E,Dados!$A:$A,$A695,Dados!$S:$S,$F695)</f>
        <v>5.8000000000000007</v>
      </c>
      <c r="M695" s="30">
        <f>IFERROR(INDEX(Parâmetros!$E$6:$E$11,MATCH($K695,Parâmetros!$A$6:$A$11,0)),"")</f>
        <v>6.67</v>
      </c>
      <c r="N695" s="33">
        <f t="shared" si="115"/>
        <v>0.86956521739130443</v>
      </c>
      <c r="O695" s="33">
        <f>Parâmetros!$E$13</f>
        <v>0.8</v>
      </c>
      <c r="P695" s="32" t="str">
        <f>IF(OR($M695="",$F695&gt;Parâmetros!$E$14),"Não","Sim")</f>
        <v>Sim</v>
      </c>
      <c r="Q695" s="32" t="str">
        <f t="shared" si="116"/>
        <v>Sim</v>
      </c>
      <c r="R695" s="32" t="str">
        <f t="shared" si="117"/>
        <v>Sim</v>
      </c>
      <c r="S695" s="30">
        <f t="shared" si="118"/>
        <v>0</v>
      </c>
      <c r="T695" s="32" t="str">
        <f>IF($Q695&lt;&gt;"Sim","",IF($N695&gt;Parâmetros!$E$15,"Sim","Não"))</f>
        <v>Não</v>
      </c>
      <c r="U695" s="17" t="str">
        <f t="shared" si="119"/>
        <v>Na meta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'[Apontamento_Mes_Setembro Atualizado.xlsx]Base Diária'!$V$221folga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Evidência confirma cadastro</v>
      </c>
      <c r="W695" s="34">
        <f>IF(OR(OR($D695="6x1",$D695="FF 6x1"),$D695="5x2"),"",IF($AB695&lt;&gt;$AB694,IF(IFERROR(INDEX(Cadastro!$F$5:$F$148,$AB695),"")="",IF($L695&gt;0,1,0),IF(IFERROR(INDEX(Cadastro!$F$5:$F$148,$AB695),"")&lt;=IFERROR(INDEX(Parâmetros!$B$39:$B$48,MATCH($E695,Parâmetros!$A$39:$A$48,0)),99),IFERROR(INDEX(Cadastro!$F$5:$F$148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5</v>
      </c>
      <c r="X695" s="34">
        <f>IF(OR(OR($D695="6x1",$D695="FF 6x1"),$D695="5x2"),"",IF($AB695&lt;&gt;$AB694,IF(IFERROR(INDEX(Cadastro!$F$5:$F$148,$AB695),"")="",0,IF(IFERROR(INDEX(Cadastro!$F$5:$F$148,$AB695),"")&gt;IFERROR(INDEX(Parâmetros!$B$39:$B$48,MATCH($E695,Parâmetros!$A$39:$A$48,0)),99),IFERROR(INDEX(Cadastro!$F$5:$F$148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registro"),IF(AND($AB695&lt;&gt;$AB694,IFERROR(INDEX(Cadastro!$F$5:$F$148,$AB695),"")=""),"Indeterminado (início da série)",IF($X695&gt;0,"Folga","Falta de registro"))))))))</f>
        <v>Trabalhado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IFERROR(MATCH($A695&amp;"|"&amp;TEXT(_xlfn.MAXIFS(Cadastro!$E$5:$E$148,Cadastro!$A$5:$A$148,$A695,Cadastro!$E$5:$E$148,"&lt;="&amp;$F695),"yyyymmdd"),Cadastro!$I$5:$I$148,0),"")</f>
        <v>31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52403</v>
      </c>
      <c r="B696" s="17" t="s">
        <v>177</v>
      </c>
      <c r="C696" s="17" t="str">
        <f>IFERROR(INDEX(Cadastro!$C$5:$C$148,$AB696),"NÃO INFORMADO")</f>
        <v>ELE</v>
      </c>
      <c r="D696" s="17" t="str">
        <f>IFERROR(INDEX(Cadastro!$D$5:$D$148,$AB696),"")</f>
        <v>C</v>
      </c>
      <c r="E696" s="17" t="str">
        <f>IFERROR(INDEX(Cadastro!$G$5:$G$148,$AB696),"")</f>
        <v>C</v>
      </c>
      <c r="F696" s="29">
        <v>46274</v>
      </c>
      <c r="G696" s="32" t="str">
        <f t="shared" si="114"/>
        <v>qua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15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16"/>
        <v/>
      </c>
      <c r="R696" s="32" t="str">
        <f t="shared" si="117"/>
        <v/>
      </c>
      <c r="S696" s="30" t="str">
        <f t="shared" si="118"/>
        <v/>
      </c>
      <c r="T696" s="32" t="str">
        <f>IF($Q696&lt;&gt;"Sim","",IF($N696&gt;Parâmetros!$E$15,"Sim","Não"))</f>
        <v/>
      </c>
      <c r="U696" s="17" t="str">
        <f t="shared" si="119"/>
        <v>Folga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'[Apontamento_Mes_Setembro Atualizado.xlsx]Base Diária'!$V$221folga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Folga prevista pelo ciclo</v>
      </c>
      <c r="W696" s="34">
        <f>IF(OR(OR($D696="6x1",$D696="FF 6x1"),$D696="5x2"),"",IF($AB696&lt;&gt;$AB695,IF(IFERROR(INDEX(Cadastro!$F$5:$F$148,$AB696),"")="",IF($L696&gt;0,1,0),IF(IFERROR(INDEX(Cadastro!$F$5:$F$148,$AB696),"")&lt;=IFERROR(INDEX(Parâmetros!$B$39:$B$48,MATCH($E696,Parâmetros!$A$39:$A$48,0)),99),IFERROR(INDEX(Cadastro!$F$5:$F$148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0</v>
      </c>
      <c r="X696" s="34">
        <f>IF(OR(OR($D696="6x1",$D696="FF 6x1"),$D696="5x2"),"",IF($AB696&lt;&gt;$AB695,IF(IFERROR(INDEX(Cadastro!$F$5:$F$148,$AB696),"")="",0,IF(IFERROR(INDEX(Cadastro!$F$5:$F$148,$AB696),"")&gt;IFERROR(INDEX(Parâmetros!$B$39:$B$48,MATCH($E696,Parâmetros!$A$39:$A$48,0)),99),IFERROR(INDEX(Cadastro!$F$5:$F$148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1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registro"),IF(AND($AB696&lt;&gt;$AB695,IFERROR(INDEX(Cadastro!$F$5:$F$148,$AB696),"")=""),"Indeterminado (início da série)",IF($X696&gt;0,"Folga","Falta de registro"))))))))</f>
        <v>Folga</v>
      </c>
      <c r="Z696" s="34">
        <f>IF(OR($L696&gt;0,$F696&gt;Parâmetros!$E$14),0,IF($A696&lt;&gt;$A695,1,N($Z695)+1))</f>
        <v>1</v>
      </c>
      <c r="AA696" s="34">
        <f>IF(OR($L696&gt;0,$F696&gt;Parâmetros!$E$14),0,IF(OR($A696&lt;&gt;$A697,$F697&gt;Parâmetros!$E$14),1,N($AA697)+1))</f>
        <v>1</v>
      </c>
      <c r="AB696" s="31">
        <f>IFERROR(MATCH($A696&amp;"|"&amp;TEXT(_xlfn.MAXIFS(Cadastro!$E$5:$E$148,Cadastro!$A$5:$A$148,$A696,Cadastro!$E$5:$E$148,"&lt;="&amp;$F696),"yyyymmdd"),Cadastro!$I$5:$I$148,0),"")</f>
        <v>31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52403</v>
      </c>
      <c r="B697" s="17" t="s">
        <v>177</v>
      </c>
      <c r="C697" s="17" t="str">
        <f>IFERROR(INDEX(Cadastro!$C$5:$C$148,$AB697),"NÃO INFORMADO")</f>
        <v>ELE</v>
      </c>
      <c r="D697" s="17" t="str">
        <f>IFERROR(INDEX(Cadastro!$D$5:$D$148,$AB697),"")</f>
        <v>C</v>
      </c>
      <c r="E697" s="17" t="str">
        <f>IFERROR(INDEX(Cadastro!$G$5:$G$148,$AB697),"")</f>
        <v>C</v>
      </c>
      <c r="F697" s="29">
        <v>46275</v>
      </c>
      <c r="G697" s="32" t="str">
        <f t="shared" si="114"/>
        <v>qui</v>
      </c>
      <c r="H697" s="31">
        <f>IF($L697=0,"",_xlfn.MINIFS(Dados!$Q:$Q,Dados!$A:$A,$A697,Dados!$S:$S,$F697))</f>
        <v>0</v>
      </c>
      <c r="I697" s="31">
        <f>IF($H697="","",_xlfn.MAXIFS(Dados!$R:$R,Dados!$A:$A,$A697,Dados!$S:$S,$F697))</f>
        <v>420</v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C</v>
      </c>
      <c r="L697" s="30">
        <f>SUMIFS(Dados!$E:$E,Dados!$A:$A,$A697,Dados!$S:$S,$F697)</f>
        <v>5.96</v>
      </c>
      <c r="M697" s="30">
        <f>IFERROR(INDEX(Parâmetros!$E$6:$E$11,MATCH($K697,Parâmetros!$A$6:$A$11,0)),"")</f>
        <v>6.67</v>
      </c>
      <c r="N697" s="33">
        <f t="shared" si="115"/>
        <v>0.8935532233883059</v>
      </c>
      <c r="O697" s="33">
        <f>Parâmetros!$E$13</f>
        <v>0.8</v>
      </c>
      <c r="P697" s="32" t="str">
        <f>IF(OR($M697="",$F697&gt;Parâmetros!$E$14),"Não","Sim")</f>
        <v>Sim</v>
      </c>
      <c r="Q697" s="32" t="str">
        <f t="shared" si="116"/>
        <v>Sim</v>
      </c>
      <c r="R697" s="32" t="str">
        <f t="shared" si="117"/>
        <v>Sim</v>
      </c>
      <c r="S697" s="30">
        <f t="shared" si="118"/>
        <v>0</v>
      </c>
      <c r="T697" s="32" t="str">
        <f>IF($Q697&lt;&gt;"Sim","",IF($N697&gt;Parâmetros!$E$15,"Sim","Não"))</f>
        <v>Não</v>
      </c>
      <c r="U697" s="17" t="str">
        <f t="shared" si="119"/>
        <v>Na meta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'[Apontamento_Mes_Setembro Atualizado.xlsx]Base Diária'!$V$221folga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Evidência confirma cadastro</v>
      </c>
      <c r="W697" s="34">
        <f>IF(OR(OR($D697="6x1",$D697="FF 6x1"),$D697="5x2"),"",IF($AB697&lt;&gt;$AB696,IF(IFERROR(INDEX(Cadastro!$F$5:$F$148,$AB697),"")="",IF($L697&gt;0,1,0),IF(IFERROR(INDEX(Cadastro!$F$5:$F$148,$AB697),"")&lt;=IFERROR(INDEX(Parâmetros!$B$39:$B$48,MATCH($E697,Parâmetros!$A$39:$A$48,0)),99),IFERROR(INDEX(Cadastro!$F$5:$F$148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1</v>
      </c>
      <c r="X697" s="34">
        <f>IF(OR(OR($D697="6x1",$D697="FF 6x1"),$D697="5x2"),"",IF($AB697&lt;&gt;$AB696,IF(IFERROR(INDEX(Cadastro!$F$5:$F$148,$AB697),"")="",0,IF(IFERROR(INDEX(Cadastro!$F$5:$F$148,$AB697),"")&gt;IFERROR(INDEX(Parâmetros!$B$39:$B$48,MATCH($E697,Parâmetros!$A$39:$A$48,0)),99),IFERROR(INDEX(Cadastro!$F$5:$F$148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registro"),IF(AND($AB697&lt;&gt;$AB696,IFERROR(INDEX(Cadastro!$F$5:$F$148,$AB697),"")=""),"Indeterminado (início da série)",IF($X697&gt;0,"Folga","Falta de registro"))))))))</f>
        <v>Trabalhado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IFERROR(MATCH($A697&amp;"|"&amp;TEXT(_xlfn.MAXIFS(Cadastro!$E$5:$E$148,Cadastro!$A$5:$A$148,$A697,Cadastro!$E$5:$E$148,"&lt;="&amp;$F697),"yyyymmdd"),Cadastro!$I$5:$I$148,0),"")</f>
        <v>31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52403</v>
      </c>
      <c r="B698" s="17" t="s">
        <v>177</v>
      </c>
      <c r="C698" s="17" t="str">
        <f>IFERROR(INDEX(Cadastro!$C$5:$C$148,$AB698),"NÃO INFORMADO")</f>
        <v>ELE</v>
      </c>
      <c r="D698" s="17" t="str">
        <f>IFERROR(INDEX(Cadastro!$D$5:$D$148,$AB698),"")</f>
        <v>C</v>
      </c>
      <c r="E698" s="17" t="str">
        <f>IFERROR(INDEX(Cadastro!$G$5:$G$148,$AB698),"")</f>
        <v>C</v>
      </c>
      <c r="F698" s="29">
        <v>46276</v>
      </c>
      <c r="G698" s="32" t="str">
        <f t="shared" si="114"/>
        <v>sex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C</v>
      </c>
      <c r="L698" s="30">
        <f>SUMIFS(Dados!$E:$E,Dados!$A:$A,$A698,Dados!$S:$S,$F698)</f>
        <v>0</v>
      </c>
      <c r="M698" s="30">
        <f>IFERROR(INDEX(Parâmetros!$E$6:$E$11,MATCH($K698,Parâmetros!$A$6:$A$11,0)),"")</f>
        <v>6.67</v>
      </c>
      <c r="N698" s="33">
        <f t="shared" si="115"/>
        <v>0</v>
      </c>
      <c r="O698" s="33">
        <f>Parâmetros!$E$13</f>
        <v>0.8</v>
      </c>
      <c r="P698" s="32" t="str">
        <f>IF(OR($M698="",$F698&gt;Parâmetros!$E$14),"Não","Sim")</f>
        <v>Sim</v>
      </c>
      <c r="Q698" s="32" t="str">
        <f t="shared" si="116"/>
        <v>Não</v>
      </c>
      <c r="R698" s="32" t="str">
        <f t="shared" si="117"/>
        <v/>
      </c>
      <c r="S698" s="30" t="str">
        <f t="shared" si="118"/>
        <v/>
      </c>
      <c r="T698" s="32" t="str">
        <f>IF($Q698&lt;&gt;"Sim","",IF($N698&gt;Parâmetros!$E$15,"Sim","Não"))</f>
        <v/>
      </c>
      <c r="U698" s="17" t="str">
        <f t="shared" si="119"/>
        <v>Falta de registro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'[Apontamento_Mes_Setembro Atualizado.xlsx]Base Diária'!$V$221folga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2 de 5 do ciclo</v>
      </c>
      <c r="W698" s="34">
        <f>IF(OR(OR($D698="6x1",$D698="FF 6x1"),$D698="5x2"),"",IF($AB698&lt;&gt;$AB697,IF(IFERROR(INDEX(Cadastro!$F$5:$F$148,$AB698),"")="",IF($L698&gt;0,1,0),IF(IFERROR(INDEX(Cadastro!$F$5:$F$148,$AB698),"")&lt;=IFERROR(INDEX(Parâmetros!$B$39:$B$48,MATCH($E698,Parâmetros!$A$39:$A$48,0)),99),IFERROR(INDEX(Cadastro!$F$5:$F$148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2</v>
      </c>
      <c r="X698" s="34">
        <f>IF(OR(OR($D698="6x1",$D698="FF 6x1"),$D698="5x2"),"",IF($AB698&lt;&gt;$AB697,IF(IFERROR(INDEX(Cadastro!$F$5:$F$148,$AB698),"")="",0,IF(IFERROR(INDEX(Cadastro!$F$5:$F$148,$AB698),"")&gt;IFERROR(INDEX(Parâmetros!$B$39:$B$48,MATCH($E698,Parâmetros!$A$39:$A$48,0)),99),IFERROR(INDEX(Cadastro!$F$5:$F$148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registro"),IF(AND($AB698&lt;&gt;$AB697,IFERROR(INDEX(Cadastro!$F$5:$F$148,$AB698),"")=""),"Indeterminado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1</v>
      </c>
      <c r="AA698" s="34">
        <f>IF(OR($L698&gt;0,$F698&gt;Parâmetros!$E$14),0,IF(OR($A698&lt;&gt;$A699,$F699&gt;Parâmetros!$E$14),1,N($AA699)+1))</f>
        <v>1</v>
      </c>
      <c r="AB698" s="31">
        <f>IFERROR(MATCH($A698&amp;"|"&amp;TEXT(_xlfn.MAXIFS(Cadastro!$E$5:$E$148,Cadastro!$A$5:$A$148,$A698,Cadastro!$E$5:$E$148,"&lt;="&amp;$F698),"yyyymmdd"),Cadastro!$I$5:$I$148,0),"")</f>
        <v>31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52403</v>
      </c>
      <c r="B699" s="17" t="s">
        <v>177</v>
      </c>
      <c r="C699" s="17" t="str">
        <f>IFERROR(INDEX(Cadastro!$C$5:$C$148,$AB699),"NÃO INFORMADO")</f>
        <v>ELE</v>
      </c>
      <c r="D699" s="17" t="str">
        <f>IFERROR(INDEX(Cadastro!$D$5:$D$148,$AB699),"")</f>
        <v>C</v>
      </c>
      <c r="E699" s="17" t="str">
        <f>IFERROR(INDEX(Cadastro!$G$5:$G$148,$AB699),"")</f>
        <v>C</v>
      </c>
      <c r="F699" s="29">
        <v>46277</v>
      </c>
      <c r="G699" s="32" t="str">
        <f t="shared" si="114"/>
        <v>sáb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C</v>
      </c>
      <c r="L699" s="30">
        <f>SUMIFS(Dados!$E:$E,Dados!$A:$A,$A699,Dados!$S:$S,$F699)</f>
        <v>0</v>
      </c>
      <c r="M699" s="30">
        <f>IFERROR(INDEX(Parâmetros!$E$6:$E$11,MATCH($K699,Parâmetros!$A$6:$A$11,0)),"")</f>
        <v>6.67</v>
      </c>
      <c r="N699" s="33">
        <f t="shared" si="115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16"/>
        <v/>
      </c>
      <c r="R699" s="32" t="str">
        <f t="shared" si="117"/>
        <v/>
      </c>
      <c r="S699" s="30" t="str">
        <f t="shared" si="118"/>
        <v/>
      </c>
      <c r="T699" s="32" t="str">
        <f>IF($Q699&lt;&gt;"Sim","",IF($N699&gt;Parâmetros!$E$15,"Sim","Não"))</f>
        <v/>
      </c>
      <c r="U699" s="17" t="str">
        <f t="shared" si="119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'[Apontamento_Mes_Setembro Atualizado.xlsx]Base Diária'!$V$221folga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3 de 5 do ciclo</v>
      </c>
      <c r="W699" s="34">
        <f>IF(OR(OR($D699="6x1",$D699="FF 6x1"),$D699="5x2"),"",IF($AB699&lt;&gt;$AB698,IF(IFERROR(INDEX(Cadastro!$F$5:$F$148,$AB699),"")="",IF($L699&gt;0,1,0),IF(IFERROR(INDEX(Cadastro!$F$5:$F$148,$AB699),"")&lt;=IFERROR(INDEX(Parâmetros!$B$39:$B$48,MATCH($E699,Parâmetros!$A$39:$A$48,0)),99),IFERROR(INDEX(Cadastro!$F$5:$F$148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3</v>
      </c>
      <c r="X699" s="34">
        <f>IF(OR(OR($D699="6x1",$D699="FF 6x1"),$D699="5x2"),"",IF($AB699&lt;&gt;$AB698,IF(IFERROR(INDEX(Cadastro!$F$5:$F$148,$AB699),"")="",0,IF(IFERROR(INDEX(Cadastro!$F$5:$F$148,$AB699),"")&gt;IFERROR(INDEX(Parâmetros!$B$39:$B$48,MATCH($E699,Parâmetros!$A$39:$A$48,0)),99),IFERROR(INDEX(Cadastro!$F$5:$F$148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registro"),IF(AND($AB699&lt;&gt;$AB698,IFERROR(INDEX(Cadastro!$F$5:$F$148,$AB699),"")=""),"Indeterminado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IFERROR(MATCH($A699&amp;"|"&amp;TEXT(_xlfn.MAXIFS(Cadastro!$E$5:$E$148,Cadastro!$A$5:$A$148,$A699,Cadastro!$E$5:$E$148,"&lt;="&amp;$F699),"yyyymmdd"),Cadastro!$I$5:$I$148,0),"")</f>
        <v>31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52403</v>
      </c>
      <c r="B700" s="17" t="s">
        <v>177</v>
      </c>
      <c r="C700" s="17" t="str">
        <f>IFERROR(INDEX(Cadastro!$C$5:$C$148,$AB700),"NÃO INFORMADO")</f>
        <v>ELE</v>
      </c>
      <c r="D700" s="17" t="str">
        <f>IFERROR(INDEX(Cadastro!$D$5:$D$148,$AB700),"")</f>
        <v>C</v>
      </c>
      <c r="E700" s="17" t="str">
        <f>IFERROR(INDEX(Cadastro!$G$5:$G$148,$AB700),"")</f>
        <v>C</v>
      </c>
      <c r="F700" s="29">
        <v>46278</v>
      </c>
      <c r="G700" s="32" t="str">
        <f t="shared" si="114"/>
        <v>dom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>C</v>
      </c>
      <c r="L700" s="30">
        <f>SUMIFS(Dados!$E:$E,Dados!$A:$A,$A700,Dados!$S:$S,$F700)</f>
        <v>0</v>
      </c>
      <c r="M700" s="30">
        <f>IFERROR(INDEX(Parâmetros!$E$6:$E$11,MATCH($K700,Parâmetros!$A$6:$A$11,0)),"")</f>
        <v>6.67</v>
      </c>
      <c r="N700" s="33">
        <f t="shared" si="115"/>
        <v>0</v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16"/>
        <v/>
      </c>
      <c r="R700" s="32" t="str">
        <f t="shared" si="117"/>
        <v/>
      </c>
      <c r="S700" s="30" t="str">
        <f t="shared" si="118"/>
        <v/>
      </c>
      <c r="T700" s="32" t="str">
        <f>IF($Q700&lt;&gt;"Sim","",IF($N700&gt;Parâmetros!$E$15,"Sim","Não"))</f>
        <v/>
      </c>
      <c r="U700" s="17" t="str">
        <f t="shared" si="119"/>
        <v>Fora da apuração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'[Apontamento_Mes_Setembro Atualizado.xlsx]Base Diária'!$V$221folga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FALTA DE REGISTRO · dia 4 de 5 do ciclo</v>
      </c>
      <c r="W700" s="34">
        <f>IF(OR(OR($D700="6x1",$D700="FF 6x1"),$D700="5x2"),"",IF($AB700&lt;&gt;$AB699,IF(IFERROR(INDEX(Cadastro!$F$5:$F$148,$AB700),"")="",IF($L700&gt;0,1,0),IF(IFERROR(INDEX(Cadastro!$F$5:$F$148,$AB700),"")&lt;=IFERROR(INDEX(Parâmetros!$B$39:$B$48,MATCH($E700,Parâmetros!$A$39:$A$48,0)),99),IFERROR(INDEX(Cadastro!$F$5:$F$148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4</v>
      </c>
      <c r="X700" s="34">
        <f>IF(OR(OR($D700="6x1",$D700="FF 6x1"),$D700="5x2"),"",IF($AB700&lt;&gt;$AB699,IF(IFERROR(INDEX(Cadastro!$F$5:$F$148,$AB700),"")="",0,IF(IFERROR(INDEX(Cadastro!$F$5:$F$148,$AB700),"")&gt;IFERROR(INDEX(Parâmetros!$B$39:$B$48,MATCH($E700,Parâmetros!$A$39:$A$48,0)),99),IFERROR(INDEX(Cadastro!$F$5:$F$148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registro"),IF(AND($AB700&lt;&gt;$AB699,IFERROR(INDEX(Cadastro!$F$5:$F$148,$AB700),"")=""),"Indeterminado (início da série)",IF($X700&gt;0,"Folga","Falta de registro"))))))))</f>
        <v>Falta de registro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IFERROR(MATCH($A700&amp;"|"&amp;TEXT(_xlfn.MAXIFS(Cadastro!$E$5:$E$148,Cadastro!$A$5:$A$148,$A700,Cadastro!$E$5:$E$148,"&lt;="&amp;$F700),"yyyymmdd"),Cadastro!$I$5:$I$148,0),"")</f>
        <v>31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52403</v>
      </c>
      <c r="B701" s="17" t="s">
        <v>177</v>
      </c>
      <c r="C701" s="17" t="str">
        <f>IFERROR(INDEX(Cadastro!$C$5:$C$148,$AB701),"NÃO INFORMADO")</f>
        <v>ELE</v>
      </c>
      <c r="D701" s="17" t="str">
        <f>IFERROR(INDEX(Cadastro!$D$5:$D$148,$AB701),"")</f>
        <v>C</v>
      </c>
      <c r="E701" s="17" t="str">
        <f>IFERROR(INDEX(Cadastro!$G$5:$G$148,$AB701),"")</f>
        <v>C</v>
      </c>
      <c r="F701" s="29">
        <v>46279</v>
      </c>
      <c r="G701" s="32" t="str">
        <f t="shared" si="114"/>
        <v>seg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>C</v>
      </c>
      <c r="L701" s="30">
        <f>SUMIFS(Dados!$E:$E,Dados!$A:$A,$A701,Dados!$S:$S,$F701)</f>
        <v>0</v>
      </c>
      <c r="M701" s="30">
        <f>IFERROR(INDEX(Parâmetros!$E$6:$E$11,MATCH($K701,Parâmetros!$A$6:$A$11,0)),"")</f>
        <v>6.67</v>
      </c>
      <c r="N701" s="33">
        <f t="shared" si="115"/>
        <v>0</v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16"/>
        <v/>
      </c>
      <c r="R701" s="32" t="str">
        <f t="shared" si="117"/>
        <v/>
      </c>
      <c r="S701" s="30" t="str">
        <f t="shared" si="118"/>
        <v/>
      </c>
      <c r="T701" s="32" t="str">
        <f>IF($Q701&lt;&gt;"Sim","",IF($N701&gt;Parâmetros!$E$15,"Sim","Não"))</f>
        <v/>
      </c>
      <c r="U701" s="17" t="str">
        <f t="shared" si="119"/>
        <v>Fora da apuração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'[Apontamento_Mes_Setembro Atualizado.xlsx]Base Diária'!$V$221folga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FALTA DE REGISTRO · dia 5 de 5 do ciclo</v>
      </c>
      <c r="W701" s="34">
        <f>IF(OR(OR($D701="6x1",$D701="FF 6x1"),$D701="5x2"),"",IF($AB701&lt;&gt;$AB700,IF(IFERROR(INDEX(Cadastro!$F$5:$F$148,$AB701),"")="",IF($L701&gt;0,1,0),IF(IFERROR(INDEX(Cadastro!$F$5:$F$148,$AB701),"")&lt;=IFERROR(INDEX(Parâmetros!$B$39:$B$48,MATCH($E701,Parâmetros!$A$39:$A$48,0)),99),IFERROR(INDEX(Cadastro!$F$5:$F$148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5</v>
      </c>
      <c r="X701" s="34">
        <f>IF(OR(OR($D701="6x1",$D701="FF 6x1"),$D701="5x2"),"",IF($AB701&lt;&gt;$AB700,IF(IFERROR(INDEX(Cadastro!$F$5:$F$148,$AB701),"")="",0,IF(IFERROR(INDEX(Cadastro!$F$5:$F$148,$AB701),"")&gt;IFERROR(INDEX(Parâmetros!$B$39:$B$48,MATCH($E701,Parâmetros!$A$39:$A$48,0)),99),IFERROR(INDEX(Cadastro!$F$5:$F$148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registro"),IF(AND($AB701&lt;&gt;$AB700,IFERROR(INDEX(Cadastro!$F$5:$F$148,$AB701),"")=""),"Indeterminado (início da série)",IF($X701&gt;0,"Folga","Falta de registro"))))))))</f>
        <v>Falta de registro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IFERROR(MATCH($A701&amp;"|"&amp;TEXT(_xlfn.MAXIFS(Cadastro!$E$5:$E$148,Cadastro!$A$5:$A$148,$A701,Cadastro!$E$5:$E$148,"&lt;="&amp;$F701),"yyyymmdd"),Cadastro!$I$5:$I$148,0),"")</f>
        <v>31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52403</v>
      </c>
      <c r="B702" s="17" t="s">
        <v>177</v>
      </c>
      <c r="C702" s="17" t="str">
        <f>IFERROR(INDEX(Cadastro!$C$5:$C$148,$AB702),"NÃO INFORMADO")</f>
        <v>ELE</v>
      </c>
      <c r="D702" s="17" t="str">
        <f>IFERROR(INDEX(Cadastro!$D$5:$D$148,$AB702),"")</f>
        <v>C</v>
      </c>
      <c r="E702" s="17" t="str">
        <f>IFERROR(INDEX(Cadastro!$G$5:$G$148,$AB702),"")</f>
        <v>C</v>
      </c>
      <c r="F702" s="29">
        <v>46280</v>
      </c>
      <c r="G702" s="32" t="str">
        <f t="shared" si="114"/>
        <v>ter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15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16"/>
        <v/>
      </c>
      <c r="R702" s="32" t="str">
        <f t="shared" si="117"/>
        <v/>
      </c>
      <c r="S702" s="30" t="str">
        <f t="shared" si="118"/>
        <v/>
      </c>
      <c r="T702" s="32" t="str">
        <f>IF($Q702&lt;&gt;"Sim","",IF($N702&gt;Parâmetros!$E$15,"Sim","Não"))</f>
        <v/>
      </c>
      <c r="U702" s="17" t="str">
        <f t="shared" si="119"/>
        <v>Folga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'[Apontamento_Mes_Setembro Atualizado.xlsx]Base Diária'!$V$221folga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Folga prevista pelo ciclo</v>
      </c>
      <c r="W702" s="34">
        <f>IF(OR(OR($D702="6x1",$D702="FF 6x1"),$D702="5x2"),"",IF($AB702&lt;&gt;$AB701,IF(IFERROR(INDEX(Cadastro!$F$5:$F$148,$AB702),"")="",IF($L702&gt;0,1,0),IF(IFERROR(INDEX(Cadastro!$F$5:$F$148,$AB702),"")&lt;=IFERROR(INDEX(Parâmetros!$B$39:$B$48,MATCH($E702,Parâmetros!$A$39:$A$48,0)),99),IFERROR(INDEX(Cadastro!$F$5:$F$148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0</v>
      </c>
      <c r="X702" s="34">
        <f>IF(OR(OR($D702="6x1",$D702="FF 6x1"),$D702="5x2"),"",IF($AB702&lt;&gt;$AB701,IF(IFERROR(INDEX(Cadastro!$F$5:$F$148,$AB702),"")="",0,IF(IFERROR(INDEX(Cadastro!$F$5:$F$148,$AB702),"")&gt;IFERROR(INDEX(Parâmetros!$B$39:$B$48,MATCH($E702,Parâmetros!$A$39:$A$48,0)),99),IFERROR(INDEX(Cadastro!$F$5:$F$148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1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registro"),IF(AND($AB702&lt;&gt;$AB701,IFERROR(INDEX(Cadastro!$F$5:$F$148,$AB702),"")=""),"Indeterminado (início da série)",IF($X702&gt;0,"Folga","Falta de registro"))))))))</f>
        <v>Folga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IFERROR(MATCH($A702&amp;"|"&amp;TEXT(_xlfn.MAXIFS(Cadastro!$E$5:$E$148,Cadastro!$A$5:$A$148,$A702,Cadastro!$E$5:$E$148,"&lt;="&amp;$F702),"yyyymmdd"),Cadastro!$I$5:$I$148,0),"")</f>
        <v>31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52403</v>
      </c>
      <c r="B703" s="17" t="s">
        <v>177</v>
      </c>
      <c r="C703" s="17" t="str">
        <f>IFERROR(INDEX(Cadastro!$C$5:$C$148,$AB703),"NÃO INFORMADO")</f>
        <v>ELE</v>
      </c>
      <c r="D703" s="17" t="str">
        <f>IFERROR(INDEX(Cadastro!$D$5:$D$148,$AB703),"")</f>
        <v>C</v>
      </c>
      <c r="E703" s="17" t="str">
        <f>IFERROR(INDEX(Cadastro!$G$5:$G$148,$AB703),"")</f>
        <v>C</v>
      </c>
      <c r="F703" s="29">
        <v>46281</v>
      </c>
      <c r="G703" s="32" t="str">
        <f t="shared" si="114"/>
        <v>qua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C</v>
      </c>
      <c r="L703" s="30">
        <f>SUMIFS(Dados!$E:$E,Dados!$A:$A,$A703,Dados!$S:$S,$F703)</f>
        <v>0</v>
      </c>
      <c r="M703" s="30">
        <f>IFERROR(INDEX(Parâmetros!$E$6:$E$11,MATCH($K703,Parâmetros!$A$6:$A$11,0)),"")</f>
        <v>6.67</v>
      </c>
      <c r="N703" s="33">
        <f t="shared" si="115"/>
        <v>0</v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16"/>
        <v/>
      </c>
      <c r="R703" s="32" t="str">
        <f t="shared" si="117"/>
        <v/>
      </c>
      <c r="S703" s="30" t="str">
        <f t="shared" si="118"/>
        <v/>
      </c>
      <c r="T703" s="32" t="str">
        <f>IF($Q703&lt;&gt;"Sim","",IF($N703&gt;Parâmetros!$E$15,"Sim","Não"))</f>
        <v/>
      </c>
      <c r="U703" s="17" t="str">
        <f t="shared" si="119"/>
        <v>Fora da apuração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'[Apontamento_Mes_Setembro Atualizado.xlsx]Base Diária'!$V$221folga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FALTA DE REGISTRO · dia 1 de 5 do ciclo</v>
      </c>
      <c r="W703" s="34">
        <f>IF(OR(OR($D703="6x1",$D703="FF 6x1"),$D703="5x2"),"",IF($AB703&lt;&gt;$AB702,IF(IFERROR(INDEX(Cadastro!$F$5:$F$148,$AB703),"")="",IF($L703&gt;0,1,0),IF(IFERROR(INDEX(Cadastro!$F$5:$F$148,$AB703),"")&lt;=IFERROR(INDEX(Parâmetros!$B$39:$B$48,MATCH($E703,Parâmetros!$A$39:$A$48,0)),99),IFERROR(INDEX(Cadastro!$F$5:$F$148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</v>
      </c>
      <c r="X703" s="34">
        <f>IF(OR(OR($D703="6x1",$D703="FF 6x1"),$D703="5x2"),"",IF($AB703&lt;&gt;$AB702,IF(IFERROR(INDEX(Cadastro!$F$5:$F$148,$AB703),"")="",0,IF(IFERROR(INDEX(Cadastro!$F$5:$F$148,$AB703),"")&gt;IFERROR(INDEX(Parâmetros!$B$39:$B$48,MATCH($E703,Parâmetros!$A$39:$A$48,0)),99),IFERROR(INDEX(Cadastro!$F$5:$F$148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registro"),IF(AND($AB703&lt;&gt;$AB702,IFERROR(INDEX(Cadastro!$F$5:$F$148,$AB703),"")=""),"Indeterminado (início da série)",IF($X703&gt;0,"Folga","Falta de registro"))))))))</f>
        <v>Falta de registro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IFERROR(MATCH($A703&amp;"|"&amp;TEXT(_xlfn.MAXIFS(Cadastro!$E$5:$E$148,Cadastro!$A$5:$A$148,$A703,Cadastro!$E$5:$E$148,"&lt;="&amp;$F703),"yyyymmdd"),Cadastro!$I$5:$I$148,0),"")</f>
        <v>31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52403</v>
      </c>
      <c r="B704" s="17" t="s">
        <v>177</v>
      </c>
      <c r="C704" s="17" t="str">
        <f>IFERROR(INDEX(Cadastro!$C$5:$C$148,$AB704),"NÃO INFORMADO")</f>
        <v>ELE</v>
      </c>
      <c r="D704" s="17" t="str">
        <f>IFERROR(INDEX(Cadastro!$D$5:$D$148,$AB704),"")</f>
        <v>C</v>
      </c>
      <c r="E704" s="17" t="str">
        <f>IFERROR(INDEX(Cadastro!$G$5:$G$148,$AB704),"")</f>
        <v>C</v>
      </c>
      <c r="F704" s="29">
        <v>46282</v>
      </c>
      <c r="G704" s="32" t="str">
        <f t="shared" si="114"/>
        <v>qui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C</v>
      </c>
      <c r="L704" s="30">
        <f>SUMIFS(Dados!$E:$E,Dados!$A:$A,$A704,Dados!$S:$S,$F704)</f>
        <v>0</v>
      </c>
      <c r="M704" s="30">
        <f>IFERROR(INDEX(Parâmetros!$E$6:$E$11,MATCH($K704,Parâmetros!$A$6:$A$11,0)),"")</f>
        <v>6.67</v>
      </c>
      <c r="N704" s="33">
        <f t="shared" si="115"/>
        <v>0</v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16"/>
        <v/>
      </c>
      <c r="R704" s="32" t="str">
        <f t="shared" si="117"/>
        <v/>
      </c>
      <c r="S704" s="30" t="str">
        <f t="shared" si="118"/>
        <v/>
      </c>
      <c r="T704" s="32" t="str">
        <f>IF($Q704&lt;&gt;"Sim","",IF($N704&gt;Parâmetros!$E$15,"Sim","Não"))</f>
        <v/>
      </c>
      <c r="U704" s="17" t="str">
        <f t="shared" si="119"/>
        <v>Fora da apuração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'[Apontamento_Mes_Setembro Atualizado.xlsx]Base Diária'!$V$221folga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FALTA DE REGISTRO · dia 2 de 5 do ciclo</v>
      </c>
      <c r="W704" s="34">
        <f>IF(OR(OR($D704="6x1",$D704="FF 6x1"),$D704="5x2"),"",IF($AB704&lt;&gt;$AB703,IF(IFERROR(INDEX(Cadastro!$F$5:$F$148,$AB704),"")="",IF($L704&gt;0,1,0),IF(IFERROR(INDEX(Cadastro!$F$5:$F$148,$AB704),"")&lt;=IFERROR(INDEX(Parâmetros!$B$39:$B$48,MATCH($E704,Parâmetros!$A$39:$A$48,0)),99),IFERROR(INDEX(Cadastro!$F$5:$F$148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2</v>
      </c>
      <c r="X704" s="34">
        <f>IF(OR(OR($D704="6x1",$D704="FF 6x1"),$D704="5x2"),"",IF($AB704&lt;&gt;$AB703,IF(IFERROR(INDEX(Cadastro!$F$5:$F$148,$AB704),"")="",0,IF(IFERROR(INDEX(Cadastro!$F$5:$F$148,$AB704),"")&gt;IFERROR(INDEX(Parâmetros!$B$39:$B$48,MATCH($E704,Parâmetros!$A$39:$A$48,0)),99),IFERROR(INDEX(Cadastro!$F$5:$F$148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registro"),IF(AND($AB704&lt;&gt;$AB703,IFERROR(INDEX(Cadastro!$F$5:$F$148,$AB704),"")=""),"Indeterminado (início da série)",IF($X704&gt;0,"Folga","Falta de registro"))))))))</f>
        <v>Falta de registro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IFERROR(MATCH($A704&amp;"|"&amp;TEXT(_xlfn.MAXIFS(Cadastro!$E$5:$E$148,Cadastro!$A$5:$A$148,$A704,Cadastro!$E$5:$E$148,"&lt;="&amp;$F704),"yyyymmdd"),Cadastro!$I$5:$I$148,0),"")</f>
        <v>31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52403</v>
      </c>
      <c r="B705" s="17" t="s">
        <v>177</v>
      </c>
      <c r="C705" s="17" t="str">
        <f>IFERROR(INDEX(Cadastro!$C$5:$C$148,$AB705),"NÃO INFORMADO")</f>
        <v>ELE</v>
      </c>
      <c r="D705" s="17" t="str">
        <f>IFERROR(INDEX(Cadastro!$D$5:$D$148,$AB705),"")</f>
        <v>C</v>
      </c>
      <c r="E705" s="17" t="str">
        <f>IFERROR(INDEX(Cadastro!$G$5:$G$148,$AB705),"")</f>
        <v>C</v>
      </c>
      <c r="F705" s="29">
        <v>46283</v>
      </c>
      <c r="G705" s="32" t="str">
        <f t="shared" si="114"/>
        <v>sex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C</v>
      </c>
      <c r="L705" s="30">
        <f>SUMIFS(Dados!$E:$E,Dados!$A:$A,$A705,Dados!$S:$S,$F705)</f>
        <v>0</v>
      </c>
      <c r="M705" s="30">
        <f>IFERROR(INDEX(Parâmetros!$E$6:$E$11,MATCH($K705,Parâmetros!$A$6:$A$11,0)),"")</f>
        <v>6.67</v>
      </c>
      <c r="N705" s="33">
        <f t="shared" si="115"/>
        <v>0</v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16"/>
        <v/>
      </c>
      <c r="R705" s="32" t="str">
        <f t="shared" si="117"/>
        <v/>
      </c>
      <c r="S705" s="30" t="str">
        <f t="shared" si="118"/>
        <v/>
      </c>
      <c r="T705" s="32" t="str">
        <f>IF($Q705&lt;&gt;"Sim","",IF($N705&gt;Parâmetros!$E$15,"Sim","Não"))</f>
        <v/>
      </c>
      <c r="U705" s="17" t="str">
        <f t="shared" si="119"/>
        <v>Fora da apuração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'[Apontamento_Mes_Setembro Atualizado.xlsx]Base Diária'!$V$221folga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FALTA DE REGISTRO · dia 3 de 5 do ciclo</v>
      </c>
      <c r="W705" s="34">
        <f>IF(OR(OR($D705="6x1",$D705="FF 6x1"),$D705="5x2"),"",IF($AB705&lt;&gt;$AB704,IF(IFERROR(INDEX(Cadastro!$F$5:$F$148,$AB705),"")="",IF($L705&gt;0,1,0),IF(IFERROR(INDEX(Cadastro!$F$5:$F$148,$AB705),"")&lt;=IFERROR(INDEX(Parâmetros!$B$39:$B$48,MATCH($E705,Parâmetros!$A$39:$A$48,0)),99),IFERROR(INDEX(Cadastro!$F$5:$F$148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3</v>
      </c>
      <c r="X705" s="34">
        <f>IF(OR(OR($D705="6x1",$D705="FF 6x1"),$D705="5x2"),"",IF($AB705&lt;&gt;$AB704,IF(IFERROR(INDEX(Cadastro!$F$5:$F$148,$AB705),"")="",0,IF(IFERROR(INDEX(Cadastro!$F$5:$F$148,$AB705),"")&gt;IFERROR(INDEX(Parâmetros!$B$39:$B$48,MATCH($E705,Parâmetros!$A$39:$A$48,0)),99),IFERROR(INDEX(Cadastro!$F$5:$F$148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registro"),IF(AND($AB705&lt;&gt;$AB704,IFERROR(INDEX(Cadastro!$F$5:$F$148,$AB705),"")=""),"Indeterminado (início da série)",IF($X705&gt;0,"Folga","Falta de registro"))))))))</f>
        <v>Falta de registro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IFERROR(MATCH($A705&amp;"|"&amp;TEXT(_xlfn.MAXIFS(Cadastro!$E$5:$E$148,Cadastro!$A$5:$A$148,$A705,Cadastro!$E$5:$E$148,"&lt;="&amp;$F705),"yyyymmdd"),Cadastro!$I$5:$I$148,0),"")</f>
        <v>31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52403</v>
      </c>
      <c r="B706" s="17" t="s">
        <v>177</v>
      </c>
      <c r="C706" s="17" t="str">
        <f>IFERROR(INDEX(Cadastro!$C$5:$C$148,$AB706),"NÃO INFORMADO")</f>
        <v>ELE</v>
      </c>
      <c r="D706" s="17" t="str">
        <f>IFERROR(INDEX(Cadastro!$D$5:$D$148,$AB706),"")</f>
        <v>C</v>
      </c>
      <c r="E706" s="17" t="str">
        <f>IFERROR(INDEX(Cadastro!$G$5:$G$148,$AB706),"")</f>
        <v>C</v>
      </c>
      <c r="F706" s="29">
        <v>46284</v>
      </c>
      <c r="G706" s="32" t="str">
        <f t="shared" si="114"/>
        <v>sáb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C</v>
      </c>
      <c r="L706" s="30">
        <f>SUMIFS(Dados!$E:$E,Dados!$A:$A,$A706,Dados!$S:$S,$F706)</f>
        <v>0</v>
      </c>
      <c r="M706" s="30">
        <f>IFERROR(INDEX(Parâmetros!$E$6:$E$11,MATCH($K706,Parâmetros!$A$6:$A$11,0)),"")</f>
        <v>6.67</v>
      </c>
      <c r="N706" s="33">
        <f t="shared" si="115"/>
        <v>0</v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16"/>
        <v/>
      </c>
      <c r="R706" s="32" t="str">
        <f t="shared" si="117"/>
        <v/>
      </c>
      <c r="S706" s="30" t="str">
        <f t="shared" si="118"/>
        <v/>
      </c>
      <c r="T706" s="32" t="str">
        <f>IF($Q706&lt;&gt;"Sim","",IF($N706&gt;Parâmetros!$E$15,"Sim","Não"))</f>
        <v/>
      </c>
      <c r="U706" s="17" t="str">
        <f t="shared" si="119"/>
        <v>Fora da apuração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'[Apontamento_Mes_Setembro Atualizado.xlsx]Base Diária'!$V$221folga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FALTA DE REGISTRO · dia 4 de 5 do ciclo</v>
      </c>
      <c r="W706" s="34">
        <f>IF(OR(OR($D706="6x1",$D706="FF 6x1"),$D706="5x2"),"",IF($AB706&lt;&gt;$AB705,IF(IFERROR(INDEX(Cadastro!$F$5:$F$148,$AB706),"")="",IF($L706&gt;0,1,0),IF(IFERROR(INDEX(Cadastro!$F$5:$F$148,$AB706),"")&lt;=IFERROR(INDEX(Parâmetros!$B$39:$B$48,MATCH($E706,Parâmetros!$A$39:$A$48,0)),99),IFERROR(INDEX(Cadastro!$F$5:$F$148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4</v>
      </c>
      <c r="X706" s="34">
        <f>IF(OR(OR($D706="6x1",$D706="FF 6x1"),$D706="5x2"),"",IF($AB706&lt;&gt;$AB705,IF(IFERROR(INDEX(Cadastro!$F$5:$F$148,$AB706),"")="",0,IF(IFERROR(INDEX(Cadastro!$F$5:$F$148,$AB706),"")&gt;IFERROR(INDEX(Parâmetros!$B$39:$B$48,MATCH($E706,Parâmetros!$A$39:$A$48,0)),99),IFERROR(INDEX(Cadastro!$F$5:$F$148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registro"),IF(AND($AB706&lt;&gt;$AB705,IFERROR(INDEX(Cadastro!$F$5:$F$148,$AB706),"")=""),"Indeterminado (início da série)",IF($X706&gt;0,"Folga","Falta de registro"))))))))</f>
        <v>Falta de registro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IFERROR(MATCH($A706&amp;"|"&amp;TEXT(_xlfn.MAXIFS(Cadastro!$E$5:$E$148,Cadastro!$A$5:$A$148,$A706,Cadastro!$E$5:$E$148,"&lt;="&amp;$F706),"yyyymmdd"),Cadastro!$I$5:$I$148,0),"")</f>
        <v>31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52403</v>
      </c>
      <c r="B707" s="17" t="s">
        <v>177</v>
      </c>
      <c r="C707" s="17" t="str">
        <f>IFERROR(INDEX(Cadastro!$C$5:$C$148,$AB707),"NÃO INFORMADO")</f>
        <v>ELE</v>
      </c>
      <c r="D707" s="17" t="str">
        <f>IFERROR(INDEX(Cadastro!$D$5:$D$148,$AB707),"")</f>
        <v>C</v>
      </c>
      <c r="E707" s="17" t="str">
        <f>IFERROR(INDEX(Cadastro!$G$5:$G$148,$AB707),"")</f>
        <v>C</v>
      </c>
      <c r="F707" s="29">
        <v>46285</v>
      </c>
      <c r="G707" s="32" t="str">
        <f t="shared" si="114"/>
        <v>dom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C</v>
      </c>
      <c r="L707" s="30">
        <f>SUMIFS(Dados!$E:$E,Dados!$A:$A,$A707,Dados!$S:$S,$F707)</f>
        <v>0</v>
      </c>
      <c r="M707" s="30">
        <f>IFERROR(INDEX(Parâmetros!$E$6:$E$11,MATCH($K707,Parâmetros!$A$6:$A$11,0)),"")</f>
        <v>6.67</v>
      </c>
      <c r="N707" s="33">
        <f t="shared" si="115"/>
        <v>0</v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16"/>
        <v/>
      </c>
      <c r="R707" s="32" t="str">
        <f t="shared" si="117"/>
        <v/>
      </c>
      <c r="S707" s="30" t="str">
        <f t="shared" si="118"/>
        <v/>
      </c>
      <c r="T707" s="32" t="str">
        <f>IF($Q707&lt;&gt;"Sim","",IF($N707&gt;Parâmetros!$E$15,"Sim","Não"))</f>
        <v/>
      </c>
      <c r="U707" s="17" t="str">
        <f t="shared" si="119"/>
        <v>Fora da apuração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'[Apontamento_Mes_Setembro Atualizado.xlsx]Base Diária'!$V$221folga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FALTA DE REGISTRO · dia 5 de 5 do ciclo</v>
      </c>
      <c r="W707" s="34">
        <f>IF(OR(OR($D707="6x1",$D707="FF 6x1"),$D707="5x2"),"",IF($AB707&lt;&gt;$AB706,IF(IFERROR(INDEX(Cadastro!$F$5:$F$148,$AB707),"")="",IF($L707&gt;0,1,0),IF(IFERROR(INDEX(Cadastro!$F$5:$F$148,$AB707),"")&lt;=IFERROR(INDEX(Parâmetros!$B$39:$B$48,MATCH($E707,Parâmetros!$A$39:$A$48,0)),99),IFERROR(INDEX(Cadastro!$F$5:$F$148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5</v>
      </c>
      <c r="X707" s="34">
        <f>IF(OR(OR($D707="6x1",$D707="FF 6x1"),$D707="5x2"),"",IF($AB707&lt;&gt;$AB706,IF(IFERROR(INDEX(Cadastro!$F$5:$F$148,$AB707),"")="",0,IF(IFERROR(INDEX(Cadastro!$F$5:$F$148,$AB707),"")&gt;IFERROR(INDEX(Parâmetros!$B$39:$B$48,MATCH($E707,Parâmetros!$A$39:$A$48,0)),99),IFERROR(INDEX(Cadastro!$F$5:$F$148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registro"),IF(AND($AB707&lt;&gt;$AB706,IFERROR(INDEX(Cadastro!$F$5:$F$148,$AB707),"")=""),"Indeterminado (início da série)",IF($X707&gt;0,"Folga","Falta de registro"))))))))</f>
        <v>Falta de registro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IFERROR(MATCH($A707&amp;"|"&amp;TEXT(_xlfn.MAXIFS(Cadastro!$E$5:$E$148,Cadastro!$A$5:$A$148,$A707,Cadastro!$E$5:$E$148,"&lt;="&amp;$F707),"yyyymmdd"),Cadastro!$I$5:$I$148,0),"")</f>
        <v>31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52403</v>
      </c>
      <c r="B708" s="17" t="s">
        <v>177</v>
      </c>
      <c r="C708" s="17" t="str">
        <f>IFERROR(INDEX(Cadastro!$C$5:$C$148,$AB708),"NÃO INFORMADO")</f>
        <v>ELE</v>
      </c>
      <c r="D708" s="17" t="str">
        <f>IFERROR(INDEX(Cadastro!$D$5:$D$148,$AB708),"")</f>
        <v>C</v>
      </c>
      <c r="E708" s="17" t="str">
        <f>IFERROR(INDEX(Cadastro!$G$5:$G$148,$AB708),"")</f>
        <v>C</v>
      </c>
      <c r="F708" s="29">
        <v>46286</v>
      </c>
      <c r="G708" s="32" t="str">
        <f t="shared" si="114"/>
        <v>seg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15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16"/>
        <v/>
      </c>
      <c r="R708" s="32" t="str">
        <f t="shared" si="117"/>
        <v/>
      </c>
      <c r="S708" s="30" t="str">
        <f t="shared" si="118"/>
        <v/>
      </c>
      <c r="T708" s="32" t="str">
        <f>IF($Q708&lt;&gt;"Sim","",IF($N708&gt;Parâmetros!$E$15,"Sim","Não"))</f>
        <v/>
      </c>
      <c r="U708" s="17" t="str">
        <f t="shared" si="119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'[Apontamento_Mes_Setembro Atualizado.xlsx]Base Diária'!$V$221folga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prevista pelo ciclo</v>
      </c>
      <c r="W708" s="34">
        <f>IF(OR(OR($D708="6x1",$D708="FF 6x1"),$D708="5x2"),"",IF($AB708&lt;&gt;$AB707,IF(IFERROR(INDEX(Cadastro!$F$5:$F$148,$AB708),"")="",IF($L708&gt;0,1,0),IF(IFERROR(INDEX(Cadastro!$F$5:$F$148,$AB708),"")&lt;=IFERROR(INDEX(Parâmetros!$B$39:$B$48,MATCH($E708,Parâmetros!$A$39:$A$48,0)),99),IFERROR(INDEX(Cadastro!$F$5:$F$148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0</v>
      </c>
      <c r="X708" s="34">
        <f>IF(OR(OR($D708="6x1",$D708="FF 6x1"),$D708="5x2"),"",IF($AB708&lt;&gt;$AB707,IF(IFERROR(INDEX(Cadastro!$F$5:$F$148,$AB708),"")="",0,IF(IFERROR(INDEX(Cadastro!$F$5:$F$148,$AB708),"")&gt;IFERROR(INDEX(Parâmetros!$B$39:$B$48,MATCH($E708,Parâmetros!$A$39:$A$48,0)),99),IFERROR(INDEX(Cadastro!$F$5:$F$148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1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registro"),IF(AND($AB708&lt;&gt;$AB707,IFERROR(INDEX(Cadastro!$F$5:$F$148,$AB708),"")=""),"Indeterminado (início da série)",IF($X708&gt;0,"Folga","Falta de registro"))))))))</f>
        <v>Folga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IFERROR(MATCH($A708&amp;"|"&amp;TEXT(_xlfn.MAXIFS(Cadastro!$E$5:$E$148,Cadastro!$A$5:$A$148,$A708,Cadastro!$E$5:$E$148,"&lt;="&amp;$F708),"yyyymmdd"),Cadastro!$I$5:$I$148,0),"")</f>
        <v>31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52403</v>
      </c>
      <c r="B709" s="17" t="s">
        <v>177</v>
      </c>
      <c r="C709" s="17" t="str">
        <f>IFERROR(INDEX(Cadastro!$C$5:$C$148,$AB709),"NÃO INFORMADO")</f>
        <v>ELE</v>
      </c>
      <c r="D709" s="17" t="str">
        <f>IFERROR(INDEX(Cadastro!$D$5:$D$148,$AB709),"")</f>
        <v>C</v>
      </c>
      <c r="E709" s="17" t="str">
        <f>IFERROR(INDEX(Cadastro!$G$5:$G$148,$AB709),"")</f>
        <v>C</v>
      </c>
      <c r="F709" s="29">
        <v>46287</v>
      </c>
      <c r="G709" s="32" t="str">
        <f t="shared" si="114"/>
        <v>ter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C</v>
      </c>
      <c r="L709" s="30">
        <f>SUMIFS(Dados!$E:$E,Dados!$A:$A,$A709,Dados!$S:$S,$F709)</f>
        <v>0</v>
      </c>
      <c r="M709" s="30">
        <f>IFERROR(INDEX(Parâmetros!$E$6:$E$11,MATCH($K709,Parâmetros!$A$6:$A$11,0)),"")</f>
        <v>6.67</v>
      </c>
      <c r="N709" s="33">
        <f t="shared" si="115"/>
        <v>0</v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16"/>
        <v/>
      </c>
      <c r="R709" s="32" t="str">
        <f t="shared" si="117"/>
        <v/>
      </c>
      <c r="S709" s="30" t="str">
        <f t="shared" si="118"/>
        <v/>
      </c>
      <c r="T709" s="32" t="str">
        <f>IF($Q709&lt;&gt;"Sim","",IF($N709&gt;Parâmetros!$E$15,"Sim","Não"))</f>
        <v/>
      </c>
      <c r="U709" s="17" t="str">
        <f t="shared" si="119"/>
        <v>Fora da apuração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'[Apontamento_Mes_Setembro Atualizado.xlsx]Base Diária'!$V$221folga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1 de 5 do ciclo</v>
      </c>
      <c r="W709" s="34">
        <f>IF(OR(OR($D709="6x1",$D709="FF 6x1"),$D709="5x2"),"",IF($AB709&lt;&gt;$AB708,IF(IFERROR(INDEX(Cadastro!$F$5:$F$148,$AB709),"")="",IF($L709&gt;0,1,0),IF(IFERROR(INDEX(Cadastro!$F$5:$F$148,$AB709),"")&lt;=IFERROR(INDEX(Parâmetros!$B$39:$B$48,MATCH($E709,Parâmetros!$A$39:$A$48,0)),99),IFERROR(INDEX(Cadastro!$F$5:$F$148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</v>
      </c>
      <c r="X709" s="34">
        <f>IF(OR(OR($D709="6x1",$D709="FF 6x1"),$D709="5x2"),"",IF($AB709&lt;&gt;$AB708,IF(IFERROR(INDEX(Cadastro!$F$5:$F$148,$AB709),"")="",0,IF(IFERROR(INDEX(Cadastro!$F$5:$F$148,$AB709),"")&gt;IFERROR(INDEX(Parâmetros!$B$39:$B$48,MATCH($E709,Parâmetros!$A$39:$A$48,0)),99),IFERROR(INDEX(Cadastro!$F$5:$F$148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registro"),IF(AND($AB709&lt;&gt;$AB708,IFERROR(INDEX(Cadastro!$F$5:$F$148,$AB709),"")=""),"Indeterminado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IFERROR(MATCH($A709&amp;"|"&amp;TEXT(_xlfn.MAXIFS(Cadastro!$E$5:$E$148,Cadastro!$A$5:$A$148,$A709,Cadastro!$E$5:$E$148,"&lt;="&amp;$F709),"yyyymmdd"),Cadastro!$I$5:$I$148,0),"")</f>
        <v>31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52403</v>
      </c>
      <c r="B710" s="17" t="s">
        <v>177</v>
      </c>
      <c r="C710" s="17" t="str">
        <f>IFERROR(INDEX(Cadastro!$C$5:$C$148,$AB710),"NÃO INFORMADO")</f>
        <v>ELE</v>
      </c>
      <c r="D710" s="17" t="str">
        <f>IFERROR(INDEX(Cadastro!$D$5:$D$148,$AB710),"")</f>
        <v>C</v>
      </c>
      <c r="E710" s="17" t="str">
        <f>IFERROR(INDEX(Cadastro!$G$5:$G$148,$AB710),"")</f>
        <v>C</v>
      </c>
      <c r="F710" s="29">
        <v>46288</v>
      </c>
      <c r="G710" s="32" t="str">
        <f t="shared" si="114"/>
        <v>qua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C</v>
      </c>
      <c r="L710" s="30">
        <f>SUMIFS(Dados!$E:$E,Dados!$A:$A,$A710,Dados!$S:$S,$F710)</f>
        <v>0</v>
      </c>
      <c r="M710" s="30">
        <f>IFERROR(INDEX(Parâmetros!$E$6:$E$11,MATCH($K710,Parâmetros!$A$6:$A$11,0)),"")</f>
        <v>6.67</v>
      </c>
      <c r="N710" s="33">
        <f t="shared" si="115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16"/>
        <v/>
      </c>
      <c r="R710" s="32" t="str">
        <f t="shared" si="117"/>
        <v/>
      </c>
      <c r="S710" s="30" t="str">
        <f t="shared" si="118"/>
        <v/>
      </c>
      <c r="T710" s="32" t="str">
        <f>IF($Q710&lt;&gt;"Sim","",IF($N710&gt;Parâmetros!$E$15,"Sim","Não"))</f>
        <v/>
      </c>
      <c r="U710" s="17" t="str">
        <f t="shared" si="119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'[Apontamento_Mes_Setembro Atualizado.xlsx]Base Diária'!$V$221folga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2 de 5 do ciclo</v>
      </c>
      <c r="W710" s="34">
        <f>IF(OR(OR($D710="6x1",$D710="FF 6x1"),$D710="5x2"),"",IF($AB710&lt;&gt;$AB709,IF(IFERROR(INDEX(Cadastro!$F$5:$F$148,$AB710),"")="",IF($L710&gt;0,1,0),IF(IFERROR(INDEX(Cadastro!$F$5:$F$148,$AB710),"")&lt;=IFERROR(INDEX(Parâmetros!$B$39:$B$48,MATCH($E710,Parâmetros!$A$39:$A$48,0)),99),IFERROR(INDEX(Cadastro!$F$5:$F$148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2</v>
      </c>
      <c r="X710" s="34">
        <f>IF(OR(OR($D710="6x1",$D710="FF 6x1"),$D710="5x2"),"",IF($AB710&lt;&gt;$AB709,IF(IFERROR(INDEX(Cadastro!$F$5:$F$148,$AB710),"")="",0,IF(IFERROR(INDEX(Cadastro!$F$5:$F$148,$AB710),"")&gt;IFERROR(INDEX(Parâmetros!$B$39:$B$48,MATCH($E710,Parâmetros!$A$39:$A$48,0)),99),IFERROR(INDEX(Cadastro!$F$5:$F$148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registro"),IF(AND($AB710&lt;&gt;$AB709,IFERROR(INDEX(Cadastro!$F$5:$F$148,$AB710),"")=""),"Indeterminado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IFERROR(MATCH($A710&amp;"|"&amp;TEXT(_xlfn.MAXIFS(Cadastro!$E$5:$E$148,Cadastro!$A$5:$A$148,$A710,Cadastro!$E$5:$E$148,"&lt;="&amp;$F710),"yyyymmdd"),Cadastro!$I$5:$I$148,0),"")</f>
        <v>31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52403</v>
      </c>
      <c r="B711" s="17" t="s">
        <v>177</v>
      </c>
      <c r="C711" s="17" t="str">
        <f>IFERROR(INDEX(Cadastro!$C$5:$C$148,$AB711),"NÃO INFORMADO")</f>
        <v>ELE</v>
      </c>
      <c r="D711" s="17" t="str">
        <f>IFERROR(INDEX(Cadastro!$D$5:$D$148,$AB711),"")</f>
        <v>C</v>
      </c>
      <c r="E711" s="17" t="str">
        <f>IFERROR(INDEX(Cadastro!$G$5:$G$148,$AB711),"")</f>
        <v>C</v>
      </c>
      <c r="F711" s="29">
        <v>46289</v>
      </c>
      <c r="G711" s="32" t="str">
        <f t="shared" si="114"/>
        <v>qui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C</v>
      </c>
      <c r="L711" s="30">
        <f>SUMIFS(Dados!$E:$E,Dados!$A:$A,$A711,Dados!$S:$S,$F711)</f>
        <v>0</v>
      </c>
      <c r="M711" s="30">
        <f>IFERROR(INDEX(Parâmetros!$E$6:$E$11,MATCH($K711,Parâmetros!$A$6:$A$11,0)),"")</f>
        <v>6.67</v>
      </c>
      <c r="N711" s="33">
        <f t="shared" si="115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16"/>
        <v/>
      </c>
      <c r="R711" s="32" t="str">
        <f t="shared" si="117"/>
        <v/>
      </c>
      <c r="S711" s="30" t="str">
        <f t="shared" si="118"/>
        <v/>
      </c>
      <c r="T711" s="32" t="str">
        <f>IF($Q711&lt;&gt;"Sim","",IF($N711&gt;Parâmetros!$E$15,"Sim","Não"))</f>
        <v/>
      </c>
      <c r="U711" s="17" t="str">
        <f t="shared" si="119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'[Apontamento_Mes_Setembro Atualizado.xlsx]Base Diária'!$V$221folga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3 de 5 do ciclo</v>
      </c>
      <c r="W711" s="34">
        <f>IF(OR(OR($D711="6x1",$D711="FF 6x1"),$D711="5x2"),"",IF($AB711&lt;&gt;$AB710,IF(IFERROR(INDEX(Cadastro!$F$5:$F$148,$AB711),"")="",IF($L711&gt;0,1,0),IF(IFERROR(INDEX(Cadastro!$F$5:$F$148,$AB711),"")&lt;=IFERROR(INDEX(Parâmetros!$B$39:$B$48,MATCH($E711,Parâmetros!$A$39:$A$48,0)),99),IFERROR(INDEX(Cadastro!$F$5:$F$148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3</v>
      </c>
      <c r="X711" s="34">
        <f>IF(OR(OR($D711="6x1",$D711="FF 6x1"),$D711="5x2"),"",IF($AB711&lt;&gt;$AB710,IF(IFERROR(INDEX(Cadastro!$F$5:$F$148,$AB711),"")="",0,IF(IFERROR(INDEX(Cadastro!$F$5:$F$148,$AB711),"")&gt;IFERROR(INDEX(Parâmetros!$B$39:$B$48,MATCH($E711,Parâmetros!$A$39:$A$48,0)),99),IFERROR(INDEX(Cadastro!$F$5:$F$148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registro"),IF(AND($AB711&lt;&gt;$AB710,IFERROR(INDEX(Cadastro!$F$5:$F$148,$AB711),"")=""),"Indeterminado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IFERROR(MATCH($A711&amp;"|"&amp;TEXT(_xlfn.MAXIFS(Cadastro!$E$5:$E$148,Cadastro!$A$5:$A$148,$A711,Cadastro!$E$5:$E$148,"&lt;="&amp;$F711),"yyyymmdd"),Cadastro!$I$5:$I$148,0),"")</f>
        <v>31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52403</v>
      </c>
      <c r="B712" s="17" t="s">
        <v>177</v>
      </c>
      <c r="C712" s="17" t="str">
        <f>IFERROR(INDEX(Cadastro!$C$5:$C$148,$AB712),"NÃO INFORMADO")</f>
        <v>ELE</v>
      </c>
      <c r="D712" s="17" t="str">
        <f>IFERROR(INDEX(Cadastro!$D$5:$D$148,$AB712),"")</f>
        <v>C</v>
      </c>
      <c r="E712" s="17" t="str">
        <f>IFERROR(INDEX(Cadastro!$G$5:$G$148,$AB712),"")</f>
        <v>C</v>
      </c>
      <c r="F712" s="29">
        <v>46290</v>
      </c>
      <c r="G712" s="32" t="str">
        <f t="shared" si="114"/>
        <v>sex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C</v>
      </c>
      <c r="L712" s="30">
        <f>SUMIFS(Dados!$E:$E,Dados!$A:$A,$A712,Dados!$S:$S,$F712)</f>
        <v>0</v>
      </c>
      <c r="M712" s="30">
        <f>IFERROR(INDEX(Parâmetros!$E$6:$E$11,MATCH($K712,Parâmetros!$A$6:$A$11,0)),"")</f>
        <v>6.67</v>
      </c>
      <c r="N712" s="33">
        <f t="shared" si="115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16"/>
        <v/>
      </c>
      <c r="R712" s="32" t="str">
        <f t="shared" si="117"/>
        <v/>
      </c>
      <c r="S712" s="30" t="str">
        <f t="shared" si="118"/>
        <v/>
      </c>
      <c r="T712" s="32" t="str">
        <f>IF($Q712&lt;&gt;"Sim","",IF($N712&gt;Parâmetros!$E$15,"Sim","Não"))</f>
        <v/>
      </c>
      <c r="U712" s="17" t="str">
        <f t="shared" si="119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'[Apontamento_Mes_Setembro Atualizado.xlsx]Base Diária'!$V$221folga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4 de 5 do ciclo</v>
      </c>
      <c r="W712" s="34">
        <f>IF(OR(OR($D712="6x1",$D712="FF 6x1"),$D712="5x2"),"",IF($AB712&lt;&gt;$AB711,IF(IFERROR(INDEX(Cadastro!$F$5:$F$148,$AB712),"")="",IF($L712&gt;0,1,0),IF(IFERROR(INDEX(Cadastro!$F$5:$F$148,$AB712),"")&lt;=IFERROR(INDEX(Parâmetros!$B$39:$B$48,MATCH($E712,Parâmetros!$A$39:$A$48,0)),99),IFERROR(INDEX(Cadastro!$F$5:$F$148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4</v>
      </c>
      <c r="X712" s="34">
        <f>IF(OR(OR($D712="6x1",$D712="FF 6x1"),$D712="5x2"),"",IF($AB712&lt;&gt;$AB711,IF(IFERROR(INDEX(Cadastro!$F$5:$F$148,$AB712),"")="",0,IF(IFERROR(INDEX(Cadastro!$F$5:$F$148,$AB712),"")&gt;IFERROR(INDEX(Parâmetros!$B$39:$B$48,MATCH($E712,Parâmetros!$A$39:$A$48,0)),99),IFERROR(INDEX(Cadastro!$F$5:$F$148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registro"),IF(AND($AB712&lt;&gt;$AB711,IFERROR(INDEX(Cadastro!$F$5:$F$148,$AB712),"")=""),"Indeterminado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IFERROR(MATCH($A712&amp;"|"&amp;TEXT(_xlfn.MAXIFS(Cadastro!$E$5:$E$148,Cadastro!$A$5:$A$148,$A712,Cadastro!$E$5:$E$148,"&lt;="&amp;$F712),"yyyymmdd"),Cadastro!$I$5:$I$148,0),"")</f>
        <v>31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52403</v>
      </c>
      <c r="B713" s="17" t="s">
        <v>177</v>
      </c>
      <c r="C713" s="17" t="str">
        <f>IFERROR(INDEX(Cadastro!$C$5:$C$148,$AB713),"NÃO INFORMADO")</f>
        <v>ELE</v>
      </c>
      <c r="D713" s="17" t="str">
        <f>IFERROR(INDEX(Cadastro!$D$5:$D$148,$AB713),"")</f>
        <v>C</v>
      </c>
      <c r="E713" s="17" t="str">
        <f>IFERROR(INDEX(Cadastro!$G$5:$G$148,$AB713),"")</f>
        <v>C</v>
      </c>
      <c r="F713" s="29">
        <v>46291</v>
      </c>
      <c r="G713" s="32" t="str">
        <f t="shared" si="114"/>
        <v>sáb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C</v>
      </c>
      <c r="L713" s="30">
        <f>SUMIFS(Dados!$E:$E,Dados!$A:$A,$A713,Dados!$S:$S,$F713)</f>
        <v>0</v>
      </c>
      <c r="M713" s="30">
        <f>IFERROR(INDEX(Parâmetros!$E$6:$E$11,MATCH($K713,Parâmetros!$A$6:$A$11,0)),"")</f>
        <v>6.67</v>
      </c>
      <c r="N713" s="33">
        <f t="shared" si="115"/>
        <v>0</v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16"/>
        <v/>
      </c>
      <c r="R713" s="32" t="str">
        <f t="shared" si="117"/>
        <v/>
      </c>
      <c r="S713" s="30" t="str">
        <f t="shared" si="118"/>
        <v/>
      </c>
      <c r="T713" s="32" t="str">
        <f>IF($Q713&lt;&gt;"Sim","",IF($N713&gt;Parâmetros!$E$15,"Sim","Não"))</f>
        <v/>
      </c>
      <c r="U713" s="17" t="str">
        <f t="shared" si="119"/>
        <v>Fora da apuração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'[Apontamento_Mes_Setembro Atualizado.xlsx]Base Diária'!$V$221folga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FALTA DE REGISTRO · dia 5 de 5 do ciclo</v>
      </c>
      <c r="W713" s="34">
        <f>IF(OR(OR($D713="6x1",$D713="FF 6x1"),$D713="5x2"),"",IF($AB713&lt;&gt;$AB712,IF(IFERROR(INDEX(Cadastro!$F$5:$F$148,$AB713),"")="",IF($L713&gt;0,1,0),IF(IFERROR(INDEX(Cadastro!$F$5:$F$148,$AB713),"")&lt;=IFERROR(INDEX(Parâmetros!$B$39:$B$48,MATCH($E713,Parâmetros!$A$39:$A$48,0)),99),IFERROR(INDEX(Cadastro!$F$5:$F$148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5</v>
      </c>
      <c r="X713" s="34">
        <f>IF(OR(OR($D713="6x1",$D713="FF 6x1"),$D713="5x2"),"",IF($AB713&lt;&gt;$AB712,IF(IFERROR(INDEX(Cadastro!$F$5:$F$148,$AB713),"")="",0,IF(IFERROR(INDEX(Cadastro!$F$5:$F$148,$AB713),"")&gt;IFERROR(INDEX(Parâmetros!$B$39:$B$48,MATCH($E713,Parâmetros!$A$39:$A$48,0)),99),IFERROR(INDEX(Cadastro!$F$5:$F$148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registro"),IF(AND($AB713&lt;&gt;$AB712,IFERROR(INDEX(Cadastro!$F$5:$F$148,$AB713),"")=""),"Indeterminado (início da série)",IF($X713&gt;0,"Folga","Falta de registro"))))))))</f>
        <v>Falta de registro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IFERROR(MATCH($A713&amp;"|"&amp;TEXT(_xlfn.MAXIFS(Cadastro!$E$5:$E$148,Cadastro!$A$5:$A$148,$A713,Cadastro!$E$5:$E$148,"&lt;="&amp;$F713),"yyyymmdd"),Cadastro!$I$5:$I$148,0),"")</f>
        <v>31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52403</v>
      </c>
      <c r="B714" s="17" t="s">
        <v>177</v>
      </c>
      <c r="C714" s="17" t="str">
        <f>IFERROR(INDEX(Cadastro!$C$5:$C$148,$AB714),"NÃO INFORMADO")</f>
        <v>ELE</v>
      </c>
      <c r="D714" s="17" t="str">
        <f>IFERROR(INDEX(Cadastro!$D$5:$D$148,$AB714),"")</f>
        <v>C</v>
      </c>
      <c r="E714" s="17" t="str">
        <f>IFERROR(INDEX(Cadastro!$G$5:$G$148,$AB714),"")</f>
        <v>C</v>
      </c>
      <c r="F714" s="29">
        <v>46292</v>
      </c>
      <c r="G714" s="32" t="str">
        <f t="shared" si="114"/>
        <v>dom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15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16"/>
        <v/>
      </c>
      <c r="R714" s="32" t="str">
        <f t="shared" si="117"/>
        <v/>
      </c>
      <c r="S714" s="30" t="str">
        <f t="shared" si="118"/>
        <v/>
      </c>
      <c r="T714" s="32" t="str">
        <f>IF($Q714&lt;&gt;"Sim","",IF($N714&gt;Parâmetros!$E$15,"Sim","Não"))</f>
        <v/>
      </c>
      <c r="U714" s="17" t="str">
        <f t="shared" si="119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'[Apontamento_Mes_Setembro Atualizado.xlsx]Base Diária'!$V$221folga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prevista pelo ciclo</v>
      </c>
      <c r="W714" s="34">
        <f>IF(OR(OR($D714="6x1",$D714="FF 6x1"),$D714="5x2"),"",IF($AB714&lt;&gt;$AB713,IF(IFERROR(INDEX(Cadastro!$F$5:$F$148,$AB714),"")="",IF($L714&gt;0,1,0),IF(IFERROR(INDEX(Cadastro!$F$5:$F$148,$AB714),"")&lt;=IFERROR(INDEX(Parâmetros!$B$39:$B$48,MATCH($E714,Parâmetros!$A$39:$A$48,0)),99),IFERROR(INDEX(Cadastro!$F$5:$F$148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0</v>
      </c>
      <c r="X714" s="34">
        <f>IF(OR(OR($D714="6x1",$D714="FF 6x1"),$D714="5x2"),"",IF($AB714&lt;&gt;$AB713,IF(IFERROR(INDEX(Cadastro!$F$5:$F$148,$AB714),"")="",0,IF(IFERROR(INDEX(Cadastro!$F$5:$F$148,$AB714),"")&gt;IFERROR(INDEX(Parâmetros!$B$39:$B$48,MATCH($E714,Parâmetros!$A$39:$A$48,0)),99),IFERROR(INDEX(Cadastro!$F$5:$F$148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1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registro"),IF(AND($AB714&lt;&gt;$AB713,IFERROR(INDEX(Cadastro!$F$5:$F$148,$AB714),"")=""),"Indeterminado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IFERROR(MATCH($A714&amp;"|"&amp;TEXT(_xlfn.MAXIFS(Cadastro!$E$5:$E$148,Cadastro!$A$5:$A$148,$A714,Cadastro!$E$5:$E$148,"&lt;="&amp;$F714),"yyyymmdd"),Cadastro!$I$5:$I$148,0),"")</f>
        <v>31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>
        <v>52403</v>
      </c>
      <c r="B715" s="17" t="s">
        <v>177</v>
      </c>
      <c r="C715" s="17" t="str">
        <f>IFERROR(INDEX(Cadastro!$C$5:$C$148,$AB715),"NÃO INFORMADO")</f>
        <v>ELE</v>
      </c>
      <c r="D715" s="17" t="str">
        <f>IFERROR(INDEX(Cadastro!$D$5:$D$148,$AB715),"")</f>
        <v>C</v>
      </c>
      <c r="E715" s="17" t="str">
        <f>IFERROR(INDEX(Cadastro!$G$5:$G$148,$AB715),"")</f>
        <v>C</v>
      </c>
      <c r="F715" s="29">
        <v>46293</v>
      </c>
      <c r="G715" s="32" t="str">
        <f t="shared" si="114"/>
        <v>seg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>C</v>
      </c>
      <c r="L715" s="30">
        <f>SUMIFS(Dados!$E:$E,Dados!$A:$A,$A715,Dados!$S:$S,$F715)</f>
        <v>0</v>
      </c>
      <c r="M715" s="30">
        <f>IFERROR(INDEX(Parâmetros!$E$6:$E$11,MATCH($K715,Parâmetros!$A$6:$A$11,0)),"")</f>
        <v>6.67</v>
      </c>
      <c r="N715" s="33">
        <f t="shared" si="115"/>
        <v>0</v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116"/>
        <v/>
      </c>
      <c r="R715" s="32" t="str">
        <f t="shared" si="117"/>
        <v/>
      </c>
      <c r="S715" s="30" t="str">
        <f t="shared" si="118"/>
        <v/>
      </c>
      <c r="T715" s="32" t="str">
        <f>IF($Q715&lt;&gt;"Sim","",IF($N715&gt;Parâmetros!$E$15,"Sim","Não"))</f>
        <v/>
      </c>
      <c r="U715" s="17" t="str">
        <f t="shared" si="119"/>
        <v>Fora da apuração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'[Apontamento_Mes_Setembro Atualizado.xlsx]Base Diária'!$V$221folga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FALTA DE REGISTRO · dia 1 de 5 do ciclo</v>
      </c>
      <c r="W715" s="34">
        <f>IF(OR(OR($D715="6x1",$D715="FF 6x1"),$D715="5x2"),"",IF($AB715&lt;&gt;$AB714,IF(IFERROR(INDEX(Cadastro!$F$5:$F$148,$AB715),"")="",IF($L715&gt;0,1,0),IF(IFERROR(INDEX(Cadastro!$F$5:$F$148,$AB715),"")&lt;=IFERROR(INDEX(Parâmetros!$B$39:$B$48,MATCH($E715,Parâmetros!$A$39:$A$48,0)),99),IFERROR(INDEX(Cadastro!$F$5:$F$148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>1</v>
      </c>
      <c r="X715" s="34">
        <f>IF(OR(OR($D715="6x1",$D715="FF 6x1"),$D715="5x2"),"",IF($AB715&lt;&gt;$AB714,IF(IFERROR(INDEX(Cadastro!$F$5:$F$148,$AB715),"")="",0,IF(IFERROR(INDEX(Cadastro!$F$5:$F$148,$AB715),"")&gt;IFERROR(INDEX(Parâmetros!$B$39:$B$48,MATCH($E715,Parâmetros!$A$39:$A$48,0)),99),IFERROR(INDEX(Cadastro!$F$5:$F$148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>0</v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registro"),IF(AND($AB715&lt;&gt;$AB714,IFERROR(INDEX(Cadastro!$F$5:$F$148,$AB715),"")=""),"Indeterminado (início da série)",IF($X715&gt;0,"Folga","Falta de registro"))))))))</f>
        <v>Falta de registro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IFERROR(MATCH($A715&amp;"|"&amp;TEXT(_xlfn.MAXIFS(Cadastro!$E$5:$E$148,Cadastro!$A$5:$A$148,$A715,Cadastro!$E$5:$E$148,"&lt;="&amp;$F715),"yyyymmdd"),Cadastro!$I$5:$I$148,0),"")</f>
        <v>31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hidden="1" customHeight="1" x14ac:dyDescent="0.25">
      <c r="A716" s="31">
        <v>52403</v>
      </c>
      <c r="B716" s="17" t="s">
        <v>177</v>
      </c>
      <c r="C716" s="17" t="str">
        <f>IFERROR(INDEX(Cadastro!$C$5:$C$148,$AB716),"NÃO INFORMADO")</f>
        <v>ELE</v>
      </c>
      <c r="D716" s="17" t="str">
        <f>IFERROR(INDEX(Cadastro!$D$5:$D$148,$AB716),"")</f>
        <v>C</v>
      </c>
      <c r="E716" s="17" t="str">
        <f>IFERROR(INDEX(Cadastro!$G$5:$G$148,$AB716),"")</f>
        <v>C</v>
      </c>
      <c r="F716" s="29">
        <v>46294</v>
      </c>
      <c r="G716" s="32" t="str">
        <f t="shared" si="114"/>
        <v>ter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C</v>
      </c>
      <c r="L716" s="30">
        <f>SUMIFS(Dados!$E:$E,Dados!$A:$A,$A716,Dados!$S:$S,$F716)</f>
        <v>0</v>
      </c>
      <c r="M716" s="30">
        <f>IFERROR(INDEX(Parâmetros!$E$6:$E$11,MATCH($K716,Parâmetros!$A$6:$A$11,0)),"")</f>
        <v>6.67</v>
      </c>
      <c r="N716" s="33">
        <f t="shared" si="115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116"/>
        <v/>
      </c>
      <c r="R716" s="32" t="str">
        <f t="shared" si="117"/>
        <v/>
      </c>
      <c r="S716" s="30" t="str">
        <f t="shared" si="118"/>
        <v/>
      </c>
      <c r="T716" s="32" t="str">
        <f>IF($Q716&lt;&gt;"Sim","",IF($N716&gt;Parâmetros!$E$15,"Sim","Não"))</f>
        <v/>
      </c>
      <c r="U716" s="17" t="str">
        <f t="shared" si="119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'[Apontamento_Mes_Setembro Atualizado.xlsx]Base Diária'!$V$221folga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2 de 5 do ciclo</v>
      </c>
      <c r="W716" s="34">
        <f>IF(OR(OR($D716="6x1",$D716="FF 6x1"),$D716="5x2"),"",IF($AB716&lt;&gt;$AB715,IF(IFERROR(INDEX(Cadastro!$F$5:$F$148,$AB716),"")="",IF($L716&gt;0,1,0),IF(IFERROR(INDEX(Cadastro!$F$5:$F$148,$AB716),"")&lt;=IFERROR(INDEX(Parâmetros!$B$39:$B$48,MATCH($E716,Parâmetros!$A$39:$A$48,0)),99),IFERROR(INDEX(Cadastro!$F$5:$F$148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>2</v>
      </c>
      <c r="X716" s="34">
        <f>IF(OR(OR($D716="6x1",$D716="FF 6x1"),$D716="5x2"),"",IF($AB716&lt;&gt;$AB715,IF(IFERROR(INDEX(Cadastro!$F$5:$F$148,$AB716),"")="",0,IF(IFERROR(INDEX(Cadastro!$F$5:$F$148,$AB716),"")&gt;IFERROR(INDEX(Parâmetros!$B$39:$B$48,MATCH($E716,Parâmetros!$A$39:$A$48,0)),99),IFERROR(INDEX(Cadastro!$F$5:$F$148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>0</v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registro"),IF(AND($AB716&lt;&gt;$AB715,IFERROR(INDEX(Cadastro!$F$5:$F$148,$AB716),"")=""),"Indeterminado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IFERROR(MATCH($A716&amp;"|"&amp;TEXT(_xlfn.MAXIFS(Cadastro!$E$5:$E$148,Cadastro!$A$5:$A$148,$A716,Cadastro!$E$5:$E$148,"&lt;="&amp;$F716),"yyyymmdd"),Cadastro!$I$5:$I$148,0),"")</f>
        <v>31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hidden="1" customHeight="1" x14ac:dyDescent="0.25">
      <c r="A717" s="31">
        <v>52403</v>
      </c>
      <c r="B717" s="17" t="s">
        <v>177</v>
      </c>
      <c r="C717" s="17" t="str">
        <f>IFERROR(INDEX(Cadastro!$C$5:$C$148,$AB717),"NÃO INFORMADO")</f>
        <v>ELE</v>
      </c>
      <c r="D717" s="17" t="str">
        <f>IFERROR(INDEX(Cadastro!$D$5:$D$148,$AB717),"")</f>
        <v>C</v>
      </c>
      <c r="E717" s="17" t="str">
        <f>IFERROR(INDEX(Cadastro!$G$5:$G$148,$AB717),"")</f>
        <v>C</v>
      </c>
      <c r="F717" s="29">
        <v>46295</v>
      </c>
      <c r="G717" s="32" t="str">
        <f t="shared" ref="G717:G722" si="120">CHOOSE(WEEKDAY($F717,1),"dom","seg","ter","qua","qui","sex","sáb")</f>
        <v>qua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C</v>
      </c>
      <c r="L717" s="30">
        <f>SUMIFS(Dados!$E:$E,Dados!$A:$A,$A717,Dados!$S:$S,$F717)</f>
        <v>0</v>
      </c>
      <c r="M717" s="30">
        <f>IFERROR(INDEX(Parâmetros!$E$6:$E$11,MATCH($K717,Parâmetros!$A$6:$A$11,0)),"")</f>
        <v>6.67</v>
      </c>
      <c r="N717" s="33">
        <f t="shared" ref="N717:N722" si="121">IFERROR($L717/$M717,"")</f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ref="Q717:Q722" si="122">IF($P717="Não","",IF($L717&gt;0,"Sim","Não"))</f>
        <v/>
      </c>
      <c r="R717" s="32" t="str">
        <f t="shared" ref="R717:R722" si="123">IF($Q717&lt;&gt;"Sim","",IF($N717&gt;=$O717,"Sim","Não"))</f>
        <v/>
      </c>
      <c r="S717" s="30" t="str">
        <f t="shared" ref="S717:S722" si="124">IF($Q717&lt;&gt;"Sim","",MAX(0,$M717*$O717-$L717))</f>
        <v/>
      </c>
      <c r="T717" s="32" t="str">
        <f>IF($Q717&lt;&gt;"Sim","",IF($N717&gt;Parâmetros!$E$15,"Sim","Não"))</f>
        <v/>
      </c>
      <c r="U717" s="17" t="str">
        <f t="shared" ref="U717:U722" si="125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'[Apontamento_Mes_Setembro Atualizado.xlsx]Base Diária'!$V$221folga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3 de 5 do ciclo</v>
      </c>
      <c r="W717" s="34">
        <f>IF(OR(OR($D717="6x1",$D717="FF 6x1"),$D717="5x2"),"",IF($AB717&lt;&gt;$AB716,IF(IFERROR(INDEX(Cadastro!$F$5:$F$148,$AB717),"")="",IF($L717&gt;0,1,0),IF(IFERROR(INDEX(Cadastro!$F$5:$F$148,$AB717),"")&lt;=IFERROR(INDEX(Parâmetros!$B$39:$B$48,MATCH($E717,Parâmetros!$A$39:$A$48,0)),99),IFERROR(INDEX(Cadastro!$F$5:$F$148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>3</v>
      </c>
      <c r="X717" s="34">
        <f>IF(OR(OR($D717="6x1",$D717="FF 6x1"),$D717="5x2"),"",IF($AB717&lt;&gt;$AB716,IF(IFERROR(INDEX(Cadastro!$F$5:$F$148,$AB717),"")="",0,IF(IFERROR(INDEX(Cadastro!$F$5:$F$148,$AB717),"")&gt;IFERROR(INDEX(Parâmetros!$B$39:$B$48,MATCH($E717,Parâmetros!$A$39:$A$48,0)),99),IFERROR(INDEX(Cadastro!$F$5:$F$148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>0</v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registro"),IF(AND($AB717&lt;&gt;$AB716,IFERROR(INDEX(Cadastro!$F$5:$F$148,$AB717),"")=""),"Indeterminado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IFERROR(MATCH($A717&amp;"|"&amp;TEXT(_xlfn.MAXIFS(Cadastro!$E$5:$E$148,Cadastro!$A$5:$A$148,$A717,Cadastro!$E$5:$E$148,"&lt;="&amp;$F717),"yyyymmdd"),Cadastro!$I$5:$I$148,0),"")</f>
        <v>31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52403</v>
      </c>
      <c r="B718" s="17" t="s">
        <v>177</v>
      </c>
      <c r="C718" s="17" t="str">
        <f>IFERROR(INDEX(Cadastro!$C$5:$C$148,$AB718),"NÃO INFORMADO")</f>
        <v>ELE</v>
      </c>
      <c r="D718" s="17" t="str">
        <f>IFERROR(INDEX(Cadastro!$D$5:$D$148,$AB718),"")</f>
        <v>C</v>
      </c>
      <c r="E718" s="17" t="str">
        <f>IFERROR(INDEX(Cadastro!$G$5:$G$148,$AB718),"")</f>
        <v>C</v>
      </c>
      <c r="F718" s="29">
        <v>46296</v>
      </c>
      <c r="G718" s="32" t="str">
        <f t="shared" si="120"/>
        <v>qui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C</v>
      </c>
      <c r="L718" s="30">
        <f>SUMIFS(Dados!$E:$E,Dados!$A:$A,$A718,Dados!$S:$S,$F718)</f>
        <v>0</v>
      </c>
      <c r="M718" s="30">
        <f>IFERROR(INDEX(Parâmetros!$E$6:$E$11,MATCH($K718,Parâmetros!$A$6:$A$11,0)),"")</f>
        <v>6.67</v>
      </c>
      <c r="N718" s="33">
        <f t="shared" si="121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122"/>
        <v/>
      </c>
      <c r="R718" s="32" t="str">
        <f t="shared" si="123"/>
        <v/>
      </c>
      <c r="S718" s="30" t="str">
        <f t="shared" si="124"/>
        <v/>
      </c>
      <c r="T718" s="32" t="str">
        <f>IF($Q718&lt;&gt;"Sim","",IF($N718&gt;Parâmetros!$E$15,"Sim","Não"))</f>
        <v/>
      </c>
      <c r="U718" s="17" t="str">
        <f t="shared" si="125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'[Apontamento_Mes_Setembro Atualizado.xlsx]Base Diária'!$V$221folga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4 de 5 do ciclo</v>
      </c>
      <c r="W718" s="34">
        <f>IF(OR(OR($D718="6x1",$D718="FF 6x1"),$D718="5x2"),"",IF($AB718&lt;&gt;$AB717,IF(IFERROR(INDEX(Cadastro!$F$5:$F$148,$AB718),"")="",IF($L718&gt;0,1,0),IF(IFERROR(INDEX(Cadastro!$F$5:$F$148,$AB718),"")&lt;=IFERROR(INDEX(Parâmetros!$B$39:$B$48,MATCH($E718,Parâmetros!$A$39:$A$48,0)),99),IFERROR(INDEX(Cadastro!$F$5:$F$148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>4</v>
      </c>
      <c r="X718" s="34">
        <f>IF(OR(OR($D718="6x1",$D718="FF 6x1"),$D718="5x2"),"",IF($AB718&lt;&gt;$AB717,IF(IFERROR(INDEX(Cadastro!$F$5:$F$148,$AB718),"")="",0,IF(IFERROR(INDEX(Cadastro!$F$5:$F$148,$AB718),"")&gt;IFERROR(INDEX(Parâmetros!$B$39:$B$48,MATCH($E718,Parâmetros!$A$39:$A$48,0)),99),IFERROR(INDEX(Cadastro!$F$5:$F$148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>0</v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registro"),IF(AND($AB718&lt;&gt;$AB717,IFERROR(INDEX(Cadastro!$F$5:$F$148,$AB718),"")=""),"Indeterminado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IFERROR(MATCH($A718&amp;"|"&amp;TEXT(_xlfn.MAXIFS(Cadastro!$E$5:$E$148,Cadastro!$A$5:$A$148,$A718,Cadastro!$E$5:$E$148,"&lt;="&amp;$F718),"yyyymmdd"),Cadastro!$I$5:$I$148,0),"")</f>
        <v>31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52403</v>
      </c>
      <c r="B719" s="17" t="s">
        <v>177</v>
      </c>
      <c r="C719" s="17" t="str">
        <f>IFERROR(INDEX(Cadastro!$C$5:$C$148,$AB719),"NÃO INFORMADO")</f>
        <v>ELE</v>
      </c>
      <c r="D719" s="17" t="str">
        <f>IFERROR(INDEX(Cadastro!$D$5:$D$148,$AB719),"")</f>
        <v>C</v>
      </c>
      <c r="E719" s="17" t="str">
        <f>IFERROR(INDEX(Cadastro!$G$5:$G$148,$AB719),"")</f>
        <v>C</v>
      </c>
      <c r="F719" s="29">
        <v>46297</v>
      </c>
      <c r="G719" s="32" t="str">
        <f t="shared" si="120"/>
        <v>sex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C</v>
      </c>
      <c r="L719" s="30">
        <f>SUMIFS(Dados!$E:$E,Dados!$A:$A,$A719,Dados!$S:$S,$F719)</f>
        <v>0</v>
      </c>
      <c r="M719" s="30">
        <f>IFERROR(INDEX(Parâmetros!$E$6:$E$11,MATCH($K719,Parâmetros!$A$6:$A$11,0)),"")</f>
        <v>6.67</v>
      </c>
      <c r="N719" s="33">
        <f t="shared" si="121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122"/>
        <v/>
      </c>
      <c r="R719" s="32" t="str">
        <f t="shared" si="123"/>
        <v/>
      </c>
      <c r="S719" s="30" t="str">
        <f t="shared" si="124"/>
        <v/>
      </c>
      <c r="T719" s="32" t="str">
        <f>IF($Q719&lt;&gt;"Sim","",IF($N719&gt;Parâmetros!$E$15,"Sim","Não"))</f>
        <v/>
      </c>
      <c r="U719" s="17" t="str">
        <f t="shared" si="125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'[Apontamento_Mes_Setembro Atualizado.xlsx]Base Diária'!$V$221folga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5 de 5 do ciclo</v>
      </c>
      <c r="W719" s="34">
        <f>IF(OR(OR($D719="6x1",$D719="FF 6x1"),$D719="5x2"),"",IF($AB719&lt;&gt;$AB718,IF(IFERROR(INDEX(Cadastro!$F$5:$F$148,$AB719),"")="",IF($L719&gt;0,1,0),IF(IFERROR(INDEX(Cadastro!$F$5:$F$148,$AB719),"")&lt;=IFERROR(INDEX(Parâmetros!$B$39:$B$48,MATCH($E719,Parâmetros!$A$39:$A$48,0)),99),IFERROR(INDEX(Cadastro!$F$5:$F$148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>5</v>
      </c>
      <c r="X719" s="34">
        <f>IF(OR(OR($D719="6x1",$D719="FF 6x1"),$D719="5x2"),"",IF($AB719&lt;&gt;$AB718,IF(IFERROR(INDEX(Cadastro!$F$5:$F$148,$AB719),"")="",0,IF(IFERROR(INDEX(Cadastro!$F$5:$F$148,$AB719),"")&gt;IFERROR(INDEX(Parâmetros!$B$39:$B$48,MATCH($E719,Parâmetros!$A$39:$A$48,0)),99),IFERROR(INDEX(Cadastro!$F$5:$F$148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>0</v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registro"),IF(AND($AB719&lt;&gt;$AB718,IFERROR(INDEX(Cadastro!$F$5:$F$148,$AB719),"")=""),"Indeterminado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IFERROR(MATCH($A719&amp;"|"&amp;TEXT(_xlfn.MAXIFS(Cadastro!$E$5:$E$148,Cadastro!$A$5:$A$148,$A719,Cadastro!$E$5:$E$148,"&lt;="&amp;$F719),"yyyymmdd"),Cadastro!$I$5:$I$148,0),"")</f>
        <v>31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52403</v>
      </c>
      <c r="B720" s="17" t="s">
        <v>177</v>
      </c>
      <c r="C720" s="17" t="str">
        <f>IFERROR(INDEX(Cadastro!$C$5:$C$148,$AB720),"NÃO INFORMADO")</f>
        <v>ELE</v>
      </c>
      <c r="D720" s="17" t="str">
        <f>IFERROR(INDEX(Cadastro!$D$5:$D$148,$AB720),"")</f>
        <v>C</v>
      </c>
      <c r="E720" s="17" t="str">
        <f>IFERROR(INDEX(Cadastro!$G$5:$G$148,$AB720),"")</f>
        <v>C</v>
      </c>
      <c r="F720" s="29">
        <v>46298</v>
      </c>
      <c r="G720" s="32" t="str">
        <f t="shared" si="120"/>
        <v>sáb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/>
      </c>
      <c r="L720" s="30">
        <f>SUMIFS(Dados!$E:$E,Dados!$A:$A,$A720,Dados!$S:$S,$F720)</f>
        <v>0</v>
      </c>
      <c r="M720" s="30" t="str">
        <f>IFERROR(INDEX(Parâmetros!$E$6:$E$11,MATCH($K720,Parâmetros!$A$6:$A$11,0)),"")</f>
        <v/>
      </c>
      <c r="N720" s="33" t="str">
        <f t="shared" si="121"/>
        <v/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122"/>
        <v/>
      </c>
      <c r="R720" s="32" t="str">
        <f t="shared" si="123"/>
        <v/>
      </c>
      <c r="S720" s="30" t="str">
        <f t="shared" si="124"/>
        <v/>
      </c>
      <c r="T720" s="32" t="str">
        <f>IF($Q720&lt;&gt;"Sim","",IF($N720&gt;Parâmetros!$E$15,"Sim","Não"))</f>
        <v/>
      </c>
      <c r="U720" s="17" t="str">
        <f t="shared" si="125"/>
        <v>Folga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'[Apontamento_Mes_Setembro Atualizado.xlsx]Base Diária'!$V$221folga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Folga prevista pelo ciclo</v>
      </c>
      <c r="W720" s="34">
        <f>IF(OR(OR($D720="6x1",$D720="FF 6x1"),$D720="5x2"),"",IF($AB720&lt;&gt;$AB719,IF(IFERROR(INDEX(Cadastro!$F$5:$F$148,$AB720),"")="",IF($L720&gt;0,1,0),IF(IFERROR(INDEX(Cadastro!$F$5:$F$148,$AB720),"")&lt;=IFERROR(INDEX(Parâmetros!$B$39:$B$48,MATCH($E720,Parâmetros!$A$39:$A$48,0)),99),IFERROR(INDEX(Cadastro!$F$5:$F$148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>0</v>
      </c>
      <c r="X720" s="34">
        <f>IF(OR(OR($D720="6x1",$D720="FF 6x1"),$D720="5x2"),"",IF($AB720&lt;&gt;$AB719,IF(IFERROR(INDEX(Cadastro!$F$5:$F$148,$AB720),"")="",0,IF(IFERROR(INDEX(Cadastro!$F$5:$F$148,$AB720),"")&gt;IFERROR(INDEX(Parâmetros!$B$39:$B$48,MATCH($E720,Parâmetros!$A$39:$A$48,0)),99),IFERROR(INDEX(Cadastro!$F$5:$F$148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>1</v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registro"),IF(AND($AB720&lt;&gt;$AB719,IFERROR(INDEX(Cadastro!$F$5:$F$148,$AB720),"")=""),"Indeterminado (início da série)",IF($X720&gt;0,"Folga","Falta de registro"))))))))</f>
        <v>Folga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IFERROR(MATCH($A720&amp;"|"&amp;TEXT(_xlfn.MAXIFS(Cadastro!$E$5:$E$148,Cadastro!$A$5:$A$148,$A720,Cadastro!$E$5:$E$148,"&lt;="&amp;$F720),"yyyymmdd"),Cadastro!$I$5:$I$148,0),"")</f>
        <v>31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52403</v>
      </c>
      <c r="B721" s="17" t="s">
        <v>177</v>
      </c>
      <c r="C721" s="17" t="str">
        <f>IFERROR(INDEX(Cadastro!$C$5:$C$148,$AB721),"NÃO INFORMADO")</f>
        <v>ELE</v>
      </c>
      <c r="D721" s="17" t="str">
        <f>IFERROR(INDEX(Cadastro!$D$5:$D$148,$AB721),"")</f>
        <v>C</v>
      </c>
      <c r="E721" s="17" t="str">
        <f>IFERROR(INDEX(Cadastro!$G$5:$G$148,$AB721),"")</f>
        <v>C</v>
      </c>
      <c r="F721" s="29">
        <v>46299</v>
      </c>
      <c r="G721" s="32" t="str">
        <f t="shared" si="120"/>
        <v>dom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C</v>
      </c>
      <c r="L721" s="30">
        <f>SUMIFS(Dados!$E:$E,Dados!$A:$A,$A721,Dados!$S:$S,$F721)</f>
        <v>0</v>
      </c>
      <c r="M721" s="30">
        <f>IFERROR(INDEX(Parâmetros!$E$6:$E$11,MATCH($K721,Parâmetros!$A$6:$A$11,0)),"")</f>
        <v>6.67</v>
      </c>
      <c r="N721" s="33">
        <f t="shared" si="121"/>
        <v>0</v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122"/>
        <v/>
      </c>
      <c r="R721" s="32" t="str">
        <f t="shared" si="123"/>
        <v/>
      </c>
      <c r="S721" s="30" t="str">
        <f t="shared" si="124"/>
        <v/>
      </c>
      <c r="T721" s="32" t="str">
        <f>IF($Q721&lt;&gt;"Sim","",IF($N721&gt;Parâmetros!$E$15,"Sim","Não"))</f>
        <v/>
      </c>
      <c r="U721" s="17" t="str">
        <f t="shared" si="125"/>
        <v>Fora da apuração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'[Apontamento_Mes_Setembro Atualizado.xlsx]Base Diária'!$V$221folga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FALTA DE REGISTRO · dia 1 de 5 do ciclo</v>
      </c>
      <c r="W721" s="34">
        <f>IF(OR(OR($D721="6x1",$D721="FF 6x1"),$D721="5x2"),"",IF($AB721&lt;&gt;$AB720,IF(IFERROR(INDEX(Cadastro!$F$5:$F$148,$AB721),"")="",IF($L721&gt;0,1,0),IF(IFERROR(INDEX(Cadastro!$F$5:$F$148,$AB721),"")&lt;=IFERROR(INDEX(Parâmetros!$B$39:$B$48,MATCH($E721,Parâmetros!$A$39:$A$48,0)),99),IFERROR(INDEX(Cadastro!$F$5:$F$148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>1</v>
      </c>
      <c r="X721" s="34">
        <f>IF(OR(OR($D721="6x1",$D721="FF 6x1"),$D721="5x2"),"",IF($AB721&lt;&gt;$AB720,IF(IFERROR(INDEX(Cadastro!$F$5:$F$148,$AB721),"")="",0,IF(IFERROR(INDEX(Cadastro!$F$5:$F$148,$AB721),"")&gt;IFERROR(INDEX(Parâmetros!$B$39:$B$48,MATCH($E721,Parâmetros!$A$39:$A$48,0)),99),IFERROR(INDEX(Cadastro!$F$5:$F$148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>0</v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registro"),IF(AND($AB721&lt;&gt;$AB720,IFERROR(INDEX(Cadastro!$F$5:$F$148,$AB721),"")=""),"Indeterminado (início da série)",IF($X721&gt;0,"Folga","Falta de registro"))))))))</f>
        <v>Falta de registro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IFERROR(MATCH($A721&amp;"|"&amp;TEXT(_xlfn.MAXIFS(Cadastro!$E$5:$E$148,Cadastro!$A$5:$A$148,$A721,Cadastro!$E$5:$E$148,"&lt;="&amp;$F721),"yyyymmdd"),Cadastro!$I$5:$I$148,0),"")</f>
        <v>31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52403</v>
      </c>
      <c r="B722" s="17" t="s">
        <v>177</v>
      </c>
      <c r="C722" s="17" t="str">
        <f>IFERROR(INDEX(Cadastro!$C$5:$C$148,$AB722),"NÃO INFORMADO")</f>
        <v>ELE</v>
      </c>
      <c r="D722" s="17" t="str">
        <f>IFERROR(INDEX(Cadastro!$D$5:$D$148,$AB722),"")</f>
        <v>C</v>
      </c>
      <c r="E722" s="17" t="str">
        <f>IFERROR(INDEX(Cadastro!$G$5:$G$148,$AB722),"")</f>
        <v>C</v>
      </c>
      <c r="F722" s="29">
        <v>46300</v>
      </c>
      <c r="G722" s="32" t="str">
        <f t="shared" si="120"/>
        <v>seg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>C</v>
      </c>
      <c r="L722" s="30">
        <f>SUMIFS(Dados!$E:$E,Dados!$A:$A,$A722,Dados!$S:$S,$F722)</f>
        <v>0</v>
      </c>
      <c r="M722" s="30">
        <f>IFERROR(INDEX(Parâmetros!$E$6:$E$11,MATCH($K722,Parâmetros!$A$6:$A$11,0)),"")</f>
        <v>6.67</v>
      </c>
      <c r="N722" s="33">
        <f t="shared" si="121"/>
        <v>0</v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22"/>
        <v/>
      </c>
      <c r="R722" s="32" t="str">
        <f t="shared" si="123"/>
        <v/>
      </c>
      <c r="S722" s="30" t="str">
        <f t="shared" si="124"/>
        <v/>
      </c>
      <c r="T722" s="32" t="str">
        <f>IF($Q722&lt;&gt;"Sim","",IF($N722&gt;Parâmetros!$E$15,"Sim","Não"))</f>
        <v/>
      </c>
      <c r="U722" s="17" t="str">
        <f t="shared" si="125"/>
        <v>Fora da apuração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'[Apontamento_Mes_Setembro Atualizado.xlsx]Base Diária'!$V$221folga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FALTA DE REGISTRO · dia 2 de 5 do ciclo</v>
      </c>
      <c r="W722" s="34">
        <f>IF(OR(OR($D722="6x1",$D722="FF 6x1"),$D722="5x2"),"",IF($AB722&lt;&gt;$AB721,IF(IFERROR(INDEX(Cadastro!$F$5:$F$148,$AB722),"")="",IF($L722&gt;0,1,0),IF(IFERROR(INDEX(Cadastro!$F$5:$F$148,$AB722),"")&lt;=IFERROR(INDEX(Parâmetros!$B$39:$B$48,MATCH($E722,Parâmetros!$A$39:$A$48,0)),99),IFERROR(INDEX(Cadastro!$F$5:$F$148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>2</v>
      </c>
      <c r="X722" s="34">
        <f>IF(OR(OR($D722="6x1",$D722="FF 6x1"),$D722="5x2"),"",IF($AB722&lt;&gt;$AB721,IF(IFERROR(INDEX(Cadastro!$F$5:$F$148,$AB722),"")="",0,IF(IFERROR(INDEX(Cadastro!$F$5:$F$148,$AB722),"")&gt;IFERROR(INDEX(Parâmetros!$B$39:$B$48,MATCH($E722,Parâmetros!$A$39:$A$48,0)),99),IFERROR(INDEX(Cadastro!$F$5:$F$148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>0</v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registro"),IF(AND($AB722&lt;&gt;$AB721,IFERROR(INDEX(Cadastro!$F$5:$F$148,$AB722),"")=""),"Indeterminado (início da série)",IF($X722&gt;0,"Folga","Falta de registro"))))))))</f>
        <v>Falta de registro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IFERROR(MATCH($A722&amp;"|"&amp;TEXT(_xlfn.MAXIFS(Cadastro!$E$5:$E$148,Cadastro!$A$5:$A$148,$A722,Cadastro!$E$5:$E$148,"&lt;="&amp;$F722),"yyyymmdd"),Cadastro!$I$5:$I$148,0),"")</f>
        <v>31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53346</v>
      </c>
      <c r="B723" s="17" t="s">
        <v>178</v>
      </c>
      <c r="C723" s="17" t="str">
        <f>IFERROR(INDEX(Cadastro!$C$5:$C$148,$AB723),"NÃO INFORMADO")</f>
        <v>ESP</v>
      </c>
      <c r="D723" s="17" t="str">
        <f>IFERROR(INDEX(Cadastro!$D$5:$D$148,$AB723),"")</f>
        <v>6x1</v>
      </c>
      <c r="E723" s="17" t="str">
        <f>IFERROR(INDEX(Cadastro!$G$5:$G$148,$AB723),"")</f>
        <v>6x1</v>
      </c>
      <c r="F723" s="29">
        <v>46265</v>
      </c>
      <c r="G723" s="32" t="str">
        <f t="shared" ref="G723:G758" si="126">CHOOSE(WEEKDAY($F723,1),"dom","seg","ter","qua","qui","sex","sáb")</f>
        <v>seg</v>
      </c>
      <c r="H723" s="31">
        <f>IF($L723=0,"",_xlfn.MINIFS(Dados!$Q:$Q,Dados!$A:$A,$A723,Dados!$S:$S,$F723))</f>
        <v>480</v>
      </c>
      <c r="I723" s="31">
        <f>IF($H723="","",_xlfn.MAXIFS(Dados!$R:$R,Dados!$A:$A,$A723,Dados!$S:$S,$F723))</f>
        <v>978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7.1400000000000006</v>
      </c>
      <c r="M723" s="30">
        <f>IFERROR(INDEX(Parâmetros!$E$6:$E$11,MATCH($K723,Parâmetros!$A$6:$A$11,0)),"")</f>
        <v>8.8000000000000007</v>
      </c>
      <c r="N723" s="33">
        <f t="shared" ref="N723:N758" si="127">IFERROR($L723/$M723,"")</f>
        <v>0.8113636363636364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ref="Q723:Q758" si="128">IF($P723="Não","",IF($L723&gt;0,"Sim","Não"))</f>
        <v>Sim</v>
      </c>
      <c r="R723" s="32" t="str">
        <f t="shared" ref="R723:R758" si="129">IF($Q723&lt;&gt;"Sim","",IF($N723&gt;=$O723,"Sim","Não"))</f>
        <v>Sim</v>
      </c>
      <c r="S723" s="30">
        <f t="shared" ref="S723:S758" si="130">IF($Q723&lt;&gt;"Sim","",MAX(0,$M723*$O723-$L723))</f>
        <v>0</v>
      </c>
      <c r="T723" s="32" t="str">
        <f>IF($Q723&lt;&gt;"Sim","",IF($N723&gt;Parâmetros!$E$15,"Sim","Não"))</f>
        <v>Não</v>
      </c>
      <c r="U723" s="17" t="str">
        <f t="shared" ref="U723:U758" si="131">IF($AC723&lt;&gt;"",$AC723,IF($P723="Não",IF($Y723="Folga","Folga",IF(LEFT($Y723,6)="Férias","Férias / afastamento",IF($Y723="Indeterminado (início da série)","Início da série","Fora da apuração"))),IF($Q723="Não","Falta de registro",IF($R723="Sim","Na meta","Abaixo da meta"))))</f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'[Apontamento_Mes_Setembro Atualizado.xlsx]Base Diária'!$V$221folga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fixa do 6x1</v>
      </c>
      <c r="W723" s="34" t="str">
        <f>IF(OR(OR($D723="6x1",$D723="FF 6x1"),$D723="5x2"),"",IF($AB723&lt;&gt;$AB722,IF(IFERROR(INDEX(Cadastro!$F$5:$F$148,$AB723),"")="",IF($L723&gt;0,1,0),IF(IFERROR(INDEX(Cadastro!$F$5:$F$148,$AB723),"")&lt;=IFERROR(INDEX(Parâmetros!$B$39:$B$48,MATCH($E723,Parâmetros!$A$39:$A$48,0)),99),IFERROR(INDEX(Cadastro!$F$5:$F$148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$148,$AB723),"")="",0,IF(IFERROR(INDEX(Cadastro!$F$5:$F$148,$AB723),"")&gt;IFERROR(INDEX(Parâmetros!$B$39:$B$48,MATCH($E723,Parâmetros!$A$39:$A$48,0)),99),IFERROR(INDEX(Cadastro!$F$5:$F$148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registro"),IF(AND($AB723&lt;&gt;$AB722,IFERROR(INDEX(Cadastro!$F$5:$F$148,$AB723),"")=""),"Indeterminado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IFERROR(MATCH($A723&amp;"|"&amp;TEXT(_xlfn.MAXIFS(Cadastro!$E$5:$E$148,Cadastro!$A$5:$A$148,$A723,Cadastro!$E$5:$E$148,"&lt;="&amp;$F723),"yyyymmdd"),Cadastro!$I$5:$I$148,0),"")</f>
        <v>32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53346</v>
      </c>
      <c r="B724" s="17" t="s">
        <v>178</v>
      </c>
      <c r="C724" s="17" t="str">
        <f>IFERROR(INDEX(Cadastro!$C$5:$C$148,$AB724),"NÃO INFORMADO")</f>
        <v>ESP</v>
      </c>
      <c r="D724" s="17" t="str">
        <f>IFERROR(INDEX(Cadastro!$D$5:$D$148,$AB724),"")</f>
        <v>6x1</v>
      </c>
      <c r="E724" s="17" t="str">
        <f>IFERROR(INDEX(Cadastro!$G$5:$G$148,$AB724),"")</f>
        <v>6x1</v>
      </c>
      <c r="F724" s="29">
        <v>46266</v>
      </c>
      <c r="G724" s="32" t="str">
        <f t="shared" si="126"/>
        <v>ter</v>
      </c>
      <c r="H724" s="31">
        <f>IF($L724=0,"",_xlfn.MINIFS(Dados!$Q:$Q,Dados!$A:$A,$A724,Dados!$S:$S,$F724))</f>
        <v>600</v>
      </c>
      <c r="I724" s="31">
        <f>IF($H724="","",_xlfn.MAXIFS(Dados!$R:$R,Dados!$A:$A,$A724,Dados!$S:$S,$F724))</f>
        <v>977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/>
      </c>
      <c r="L724" s="30">
        <f>SUMIFS(Dados!$E:$E,Dados!$A:$A,$A724,Dados!$S:$S,$F724)</f>
        <v>5.1400000000000006</v>
      </c>
      <c r="M724" s="30" t="str">
        <f>IFERROR(INDEX(Parâmetros!$E$6:$E$11,MATCH($K724,Parâmetros!$A$6:$A$11,0)),"")</f>
        <v/>
      </c>
      <c r="N724" s="33" t="str">
        <f t="shared" si="127"/>
        <v/>
      </c>
      <c r="O724" s="33">
        <f>Parâmetros!$E$13</f>
        <v>0.8</v>
      </c>
      <c r="P724" s="32" t="str">
        <f>IF(OR($M724="",$F724&gt;Parâmetros!$E$14),"Não","Sim")</f>
        <v>Não</v>
      </c>
      <c r="Q724" s="32" t="str">
        <f t="shared" si="128"/>
        <v/>
      </c>
      <c r="R724" s="32" t="str">
        <f t="shared" si="129"/>
        <v/>
      </c>
      <c r="S724" s="30" t="str">
        <f t="shared" si="130"/>
        <v/>
      </c>
      <c r="T724" s="32" t="str">
        <f>IF($Q724&lt;&gt;"Sim","",IF($N724&gt;Parâmetros!$E$15,"Sim","Não"))</f>
        <v/>
      </c>
      <c r="U724" s="17" t="str">
        <f t="shared" si="131"/>
        <v>Treinamento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'[Apontamento_Mes_Setembro Atualizado.xlsx]Base Diária'!$V$221folga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 xml:space="preserve">ATENÇÃO · apontou em dia de treinamento cadastrado · O funcionario estava em treinamento </v>
      </c>
      <c r="W724" s="34" t="str">
        <f>IF(OR(OR($D724="6x1",$D724="FF 6x1"),$D724="5x2"),"",IF($AB724&lt;&gt;$AB723,IF(IFERROR(INDEX(Cadastro!$F$5:$F$148,$AB724),"")="",IF($L724&gt;0,1,0),IF(IFERROR(INDEX(Cadastro!$F$5:$F$148,$AB724),"")&lt;=IFERROR(INDEX(Parâmetros!$B$39:$B$48,MATCH($E724,Parâmetros!$A$39:$A$48,0)),99),IFERROR(INDEX(Cadastro!$F$5:$F$148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$148,$AB724),"")="",0,IF(IFERROR(INDEX(Cadastro!$F$5:$F$148,$AB724),"")&gt;IFERROR(INDEX(Parâmetros!$B$39:$B$48,MATCH($E724,Parâmetros!$A$39:$A$48,0)),99),IFERROR(INDEX(Cadastro!$F$5:$F$148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registro"),IF(AND($AB724&lt;&gt;$AB723,IFERROR(INDEX(Cadastro!$F$5:$F$148,$AB724),"")=""),"Indeterminado (início da série)",IF($X724&gt;0,"Folga","Falta de registro"))))))))</f>
        <v>Treinamento · com apontamento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IFERROR(MATCH($A724&amp;"|"&amp;TEXT(_xlfn.MAXIFS(Cadastro!$E$5:$E$148,Cadastro!$A$5:$A$148,$A724,Cadastro!$E$5:$E$148,"&lt;="&amp;$F724),"yyyymmdd"),Cadastro!$I$5:$I$148,0),"")</f>
        <v>32</v>
      </c>
      <c r="AC724" t="str">
        <f>IFERROR(_xlfn.SINGLE(INDEX(Exceções!$D$5:$D$203,MATCH($A724&amp;"|"&amp;$F724,Exceções!$F$5:$F$203,0))),"")</f>
        <v>Treinamento</v>
      </c>
      <c r="AD724" t="str">
        <f>IF($AC724="","",IFERROR(_xlfn.SINGLE(INDEX(Exceções!$E$5:$E$203,MATCH($A724&amp;"|"&amp;$F724,Exceções!$F$5:$F$203,0))),""))</f>
        <v xml:space="preserve">O funcionario estava em treinamento </v>
      </c>
    </row>
    <row r="725" spans="1:30" ht="15" hidden="1" customHeight="1" x14ac:dyDescent="0.25">
      <c r="A725" s="31">
        <v>53346</v>
      </c>
      <c r="B725" s="17" t="s">
        <v>178</v>
      </c>
      <c r="C725" s="17" t="str">
        <f>IFERROR(INDEX(Cadastro!$C$5:$C$148,$AB725),"NÃO INFORMADO")</f>
        <v>ESP</v>
      </c>
      <c r="D725" s="17" t="str">
        <f>IFERROR(INDEX(Cadastro!$D$5:$D$148,$AB725),"")</f>
        <v>6x1</v>
      </c>
      <c r="E725" s="17" t="str">
        <f>IFERROR(INDEX(Cadastro!$G$5:$G$148,$AB725),"")</f>
        <v>6x1</v>
      </c>
      <c r="F725" s="29">
        <v>46267</v>
      </c>
      <c r="G725" s="32" t="str">
        <f t="shared" si="126"/>
        <v>qua</v>
      </c>
      <c r="H725" s="31">
        <f>IF($L725=0,"",_xlfn.MINIFS(Dados!$Q:$Q,Dados!$A:$A,$A725,Dados!$S:$S,$F725))</f>
        <v>480</v>
      </c>
      <c r="I725" s="31">
        <f>IF($H725="","",_xlfn.MAXIFS(Dados!$R:$R,Dados!$A:$A,$A725,Dados!$S:$S,$F725))</f>
        <v>973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7.2100000000000009</v>
      </c>
      <c r="M725" s="30">
        <f>IFERROR(INDEX(Parâmetros!$E$6:$E$11,MATCH($K725,Parâmetros!$A$6:$A$11,0)),"")</f>
        <v>8.8000000000000007</v>
      </c>
      <c r="N725" s="33">
        <f t="shared" si="127"/>
        <v>0.81931818181818183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28"/>
        <v>Sim</v>
      </c>
      <c r="R725" s="32" t="str">
        <f t="shared" si="129"/>
        <v>Sim</v>
      </c>
      <c r="S725" s="30">
        <f t="shared" si="130"/>
        <v>0</v>
      </c>
      <c r="T725" s="32" t="str">
        <f>IF($Q725&lt;&gt;"Sim","",IF($N725&gt;Parâmetros!$E$15,"Sim","Não"))</f>
        <v>Não</v>
      </c>
      <c r="U725" s="17" t="str">
        <f t="shared" si="131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'[Apontamento_Mes_Setembro Atualizado.xlsx]Base Diária'!$V$221folga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$148,$AB725),"")="",IF($L725&gt;0,1,0),IF(IFERROR(INDEX(Cadastro!$F$5:$F$148,$AB725),"")&lt;=IFERROR(INDEX(Parâmetros!$B$39:$B$48,MATCH($E725,Parâmetros!$A$39:$A$48,0)),99),IFERROR(INDEX(Cadastro!$F$5:$F$148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$148,$AB725),"")="",0,IF(IFERROR(INDEX(Cadastro!$F$5:$F$148,$AB725),"")&gt;IFERROR(INDEX(Parâmetros!$B$39:$B$48,MATCH($E725,Parâmetros!$A$39:$A$48,0)),99),IFERROR(INDEX(Cadastro!$F$5:$F$148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registro"),IF(AND($AB725&lt;&gt;$AB724,IFERROR(INDEX(Cadastro!$F$5:$F$148,$AB725),"")=""),"Indeterminado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IFERROR(MATCH($A725&amp;"|"&amp;TEXT(_xlfn.MAXIFS(Cadastro!$E$5:$E$148,Cadastro!$A$5:$A$148,$A725,Cadastro!$E$5:$E$148,"&lt;="&amp;$F725),"yyyymmdd"),Cadastro!$I$5:$I$148,0),"")</f>
        <v>32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53346</v>
      </c>
      <c r="B726" s="17" t="s">
        <v>178</v>
      </c>
      <c r="C726" s="17" t="str">
        <f>IFERROR(INDEX(Cadastro!$C$5:$C$148,$AB726),"NÃO INFORMADO")</f>
        <v>ESP</v>
      </c>
      <c r="D726" s="17" t="str">
        <f>IFERROR(INDEX(Cadastro!$D$5:$D$148,$AB726),"")</f>
        <v>6x1</v>
      </c>
      <c r="E726" s="17" t="str">
        <f>IFERROR(INDEX(Cadastro!$G$5:$G$148,$AB726),"")</f>
        <v>6x1</v>
      </c>
      <c r="F726" s="29">
        <v>46268</v>
      </c>
      <c r="G726" s="32" t="str">
        <f t="shared" si="126"/>
        <v>qui</v>
      </c>
      <c r="H726" s="31">
        <f>IF($L726=0,"",_xlfn.MINIFS(Dados!$Q:$Q,Dados!$A:$A,$A726,Dados!$S:$S,$F726))</f>
        <v>480</v>
      </c>
      <c r="I726" s="31">
        <f>IF($H726="","",_xlfn.MAXIFS(Dados!$R:$R,Dados!$A:$A,$A726,Dados!$S:$S,$F726))</f>
        <v>980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7.17</v>
      </c>
      <c r="M726" s="30">
        <f>IFERROR(INDEX(Parâmetros!$E$6:$E$11,MATCH($K726,Parâmetros!$A$6:$A$11,0)),"")</f>
        <v>8.8000000000000007</v>
      </c>
      <c r="N726" s="33">
        <f t="shared" si="127"/>
        <v>0.8147727272727272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28"/>
        <v>Sim</v>
      </c>
      <c r="R726" s="32" t="str">
        <f t="shared" si="129"/>
        <v>Sim</v>
      </c>
      <c r="S726" s="30">
        <f t="shared" si="130"/>
        <v>0</v>
      </c>
      <c r="T726" s="32" t="str">
        <f>IF($Q726&lt;&gt;"Sim","",IF($N726&gt;Parâmetros!$E$15,"Sim","Não"))</f>
        <v>Não</v>
      </c>
      <c r="U726" s="17" t="str">
        <f t="shared" si="131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'[Apontamento_Mes_Setembro Atualizado.xlsx]Base Diária'!$V$221folga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$148,$AB726),"")="",IF($L726&gt;0,1,0),IF(IFERROR(INDEX(Cadastro!$F$5:$F$148,$AB726),"")&lt;=IFERROR(INDEX(Parâmetros!$B$39:$B$48,MATCH($E726,Parâmetros!$A$39:$A$48,0)),99),IFERROR(INDEX(Cadastro!$F$5:$F$148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$148,$AB726),"")="",0,IF(IFERROR(INDEX(Cadastro!$F$5:$F$148,$AB726),"")&gt;IFERROR(INDEX(Parâmetros!$B$39:$B$48,MATCH($E726,Parâmetros!$A$39:$A$48,0)),99),IFERROR(INDEX(Cadastro!$F$5:$F$148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registro"),IF(AND($AB726&lt;&gt;$AB725,IFERROR(INDEX(Cadastro!$F$5:$F$148,$AB726),"")=""),"Indeterminado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IFERROR(MATCH($A726&amp;"|"&amp;TEXT(_xlfn.MAXIFS(Cadastro!$E$5:$E$148,Cadastro!$A$5:$A$148,$A726,Cadastro!$E$5:$E$148,"&lt;="&amp;$F726),"yyyymmdd"),Cadastro!$I$5:$I$148,0),"")</f>
        <v>32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53346</v>
      </c>
      <c r="B727" s="17" t="s">
        <v>178</v>
      </c>
      <c r="C727" s="17" t="str">
        <f>IFERROR(INDEX(Cadastro!$C$5:$C$148,$AB727),"NÃO INFORMADO")</f>
        <v>ESP</v>
      </c>
      <c r="D727" s="17" t="str">
        <f>IFERROR(INDEX(Cadastro!$D$5:$D$148,$AB727),"")</f>
        <v>6x1</v>
      </c>
      <c r="E727" s="17" t="str">
        <f>IFERROR(INDEX(Cadastro!$G$5:$G$148,$AB727),"")</f>
        <v>6x1</v>
      </c>
      <c r="F727" s="29">
        <v>46269</v>
      </c>
      <c r="G727" s="32" t="str">
        <f t="shared" si="126"/>
        <v>sex</v>
      </c>
      <c r="H727" s="31">
        <f>IF($L727=0,"",_xlfn.MINIFS(Dados!$Q:$Q,Dados!$A:$A,$A727,Dados!$S:$S,$F727))</f>
        <v>480</v>
      </c>
      <c r="I727" s="31">
        <f>IF($H727="","",_xlfn.MAXIFS(Dados!$R:$R,Dados!$A:$A,$A727,Dados!$S:$S,$F727))</f>
        <v>981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7.08</v>
      </c>
      <c r="M727" s="30">
        <f>IFERROR(INDEX(Parâmetros!$E$6:$E$11,MATCH($K727,Parâmetros!$A$6:$A$11,0)),"")</f>
        <v>8.8000000000000007</v>
      </c>
      <c r="N727" s="33">
        <f t="shared" si="127"/>
        <v>0.80454545454545445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28"/>
        <v>Sim</v>
      </c>
      <c r="R727" s="32" t="str">
        <f t="shared" si="129"/>
        <v>Sim</v>
      </c>
      <c r="S727" s="30">
        <f t="shared" si="130"/>
        <v>0</v>
      </c>
      <c r="T727" s="32" t="str">
        <f>IF($Q727&lt;&gt;"Sim","",IF($N727&gt;Parâmetros!$E$15,"Sim","Não"))</f>
        <v>Não</v>
      </c>
      <c r="U727" s="17" t="str">
        <f t="shared" si="131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'[Apontamento_Mes_Setembro Atualizado.xlsx]Base Diária'!$V$221folga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$148,$AB727),"")="",IF($L727&gt;0,1,0),IF(IFERROR(INDEX(Cadastro!$F$5:$F$148,$AB727),"")&lt;=IFERROR(INDEX(Parâmetros!$B$39:$B$48,MATCH($E727,Parâmetros!$A$39:$A$48,0)),99),IFERROR(INDEX(Cadastro!$F$5:$F$148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$148,$AB727),"")="",0,IF(IFERROR(INDEX(Cadastro!$F$5:$F$148,$AB727),"")&gt;IFERROR(INDEX(Parâmetros!$B$39:$B$48,MATCH($E727,Parâmetros!$A$39:$A$48,0)),99),IFERROR(INDEX(Cadastro!$F$5:$F$148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registro"),IF(AND($AB727&lt;&gt;$AB726,IFERROR(INDEX(Cadastro!$F$5:$F$148,$AB727),"")=""),"Indeterminado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IFERROR(MATCH($A727&amp;"|"&amp;TEXT(_xlfn.MAXIFS(Cadastro!$E$5:$E$148,Cadastro!$A$5:$A$148,$A727,Cadastro!$E$5:$E$148,"&lt;="&amp;$F727),"yyyymmdd"),Cadastro!$I$5:$I$148,0),"")</f>
        <v>32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53346</v>
      </c>
      <c r="B728" s="17" t="s">
        <v>178</v>
      </c>
      <c r="C728" s="17" t="str">
        <f>IFERROR(INDEX(Cadastro!$C$5:$C$148,$AB728),"NÃO INFORMADO")</f>
        <v>ESP</v>
      </c>
      <c r="D728" s="17" t="str">
        <f>IFERROR(INDEX(Cadastro!$D$5:$D$148,$AB728),"")</f>
        <v>6x1</v>
      </c>
      <c r="E728" s="17" t="str">
        <f>IFERROR(INDEX(Cadastro!$G$5:$G$148,$AB728),"")</f>
        <v>6x1</v>
      </c>
      <c r="F728" s="29">
        <v>46270</v>
      </c>
      <c r="G728" s="32" t="str">
        <f t="shared" si="126"/>
        <v>sáb</v>
      </c>
      <c r="H728" s="31">
        <f>IF($L728=0,"",_xlfn.MINIFS(Dados!$Q:$Q,Dados!$A:$A,$A728,Dados!$S:$S,$F728))</f>
        <v>486</v>
      </c>
      <c r="I728" s="31">
        <f>IF($H728="","",_xlfn.MAXIFS(Dados!$R:$R,Dados!$A:$A,$A728,Dados!$S:$S,$F728))</f>
        <v>982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 sáb/dom</v>
      </c>
      <c r="L728" s="30">
        <f>SUMIFS(Dados!$E:$E,Dados!$A:$A,$A728,Dados!$S:$S,$F728)</f>
        <v>7.02</v>
      </c>
      <c r="M728" s="30">
        <f>IFERROR(INDEX(Parâmetros!$E$6:$E$11,MATCH($K728,Parâmetros!$A$6:$A$11,0)),"")</f>
        <v>7.33</v>
      </c>
      <c r="N728" s="33">
        <f t="shared" si="127"/>
        <v>0.95770804911323326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28"/>
        <v>Sim</v>
      </c>
      <c r="R728" s="32" t="str">
        <f t="shared" si="129"/>
        <v>Sim</v>
      </c>
      <c r="S728" s="30">
        <f t="shared" si="130"/>
        <v>0</v>
      </c>
      <c r="T728" s="32" t="str">
        <f>IF($Q728&lt;&gt;"Sim","",IF($N728&gt;Parâmetros!$E$15,"Sim","Não"))</f>
        <v>Não</v>
      </c>
      <c r="U728" s="17" t="str">
        <f t="shared" si="131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'[Apontamento_Mes_Setembro Atualizado.xlsx]Base Diária'!$V$221folga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de fim de semana do 6x1</v>
      </c>
      <c r="W728" s="34" t="str">
        <f>IF(OR(OR($D728="6x1",$D728="FF 6x1"),$D728="5x2"),"",IF($AB728&lt;&gt;$AB727,IF(IFERROR(INDEX(Cadastro!$F$5:$F$148,$AB728),"")="",IF($L728&gt;0,1,0),IF(IFERROR(INDEX(Cadastro!$F$5:$F$148,$AB728),"")&lt;=IFERROR(INDEX(Parâmetros!$B$39:$B$48,MATCH($E728,Parâmetros!$A$39:$A$48,0)),99),IFERROR(INDEX(Cadastro!$F$5:$F$148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$148,$AB728),"")="",0,IF(IFERROR(INDEX(Cadastro!$F$5:$F$148,$AB728),"")&gt;IFERROR(INDEX(Parâmetros!$B$39:$B$48,MATCH($E728,Parâmetros!$A$39:$A$48,0)),99),IFERROR(INDEX(Cadastro!$F$5:$F$148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registro"),IF(AND($AB728&lt;&gt;$AB727,IFERROR(INDEX(Cadastro!$F$5:$F$148,$AB728),"")=""),"Indeterminado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IFERROR(MATCH($A728&amp;"|"&amp;TEXT(_xlfn.MAXIFS(Cadastro!$E$5:$E$148,Cadastro!$A$5:$A$148,$A728,Cadastro!$E$5:$E$148,"&lt;="&amp;$F728),"yyyymmdd"),Cadastro!$I$5:$I$148,0),"")</f>
        <v>32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53346</v>
      </c>
      <c r="B729" s="17" t="s">
        <v>178</v>
      </c>
      <c r="C729" s="17" t="str">
        <f>IFERROR(INDEX(Cadastro!$C$5:$C$148,$AB729),"NÃO INFORMADO")</f>
        <v>ESP</v>
      </c>
      <c r="D729" s="17" t="str">
        <f>IFERROR(INDEX(Cadastro!$D$5:$D$148,$AB729),"")</f>
        <v>6x1</v>
      </c>
      <c r="E729" s="17" t="str">
        <f>IFERROR(INDEX(Cadastro!$G$5:$G$148,$AB729),"")</f>
        <v>6x1</v>
      </c>
      <c r="F729" s="29">
        <v>46271</v>
      </c>
      <c r="G729" s="32" t="str">
        <f t="shared" si="12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2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28"/>
        <v/>
      </c>
      <c r="R729" s="32" t="str">
        <f t="shared" si="129"/>
        <v/>
      </c>
      <c r="S729" s="30" t="str">
        <f t="shared" si="130"/>
        <v/>
      </c>
      <c r="T729" s="32" t="str">
        <f>IF($Q729&lt;&gt;"Sim","",IF($N729&gt;Parâmetros!$E$15,"Sim","Não"))</f>
        <v/>
      </c>
      <c r="U729" s="17" t="str">
        <f t="shared" si="13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'[Apontamento_Mes_Setembro Atualizado.xlsx]Base Diária'!$V$221folga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sábado</v>
      </c>
      <c r="W729" s="34" t="str">
        <f>IF(OR(OR($D729="6x1",$D729="FF 6x1"),$D729="5x2"),"",IF($AB729&lt;&gt;$AB728,IF(IFERROR(INDEX(Cadastro!$F$5:$F$148,$AB729),"")="",IF($L729&gt;0,1,0),IF(IFERROR(INDEX(Cadastro!$F$5:$F$148,$AB729),"")&lt;=IFERROR(INDEX(Parâmetros!$B$39:$B$48,MATCH($E729,Parâmetros!$A$39:$A$48,0)),99),IFERROR(INDEX(Cadastro!$F$5:$F$148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$148,$AB729),"")="",0,IF(IFERROR(INDEX(Cadastro!$F$5:$F$148,$AB729),"")&gt;IFERROR(INDEX(Parâmetros!$B$39:$B$48,MATCH($E729,Parâmetros!$A$39:$A$48,0)),99),IFERROR(INDEX(Cadastro!$F$5:$F$148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registro"),IF(AND($AB729&lt;&gt;$AB728,IFERROR(INDEX(Cadastro!$F$5:$F$148,$AB729),"")=""),"Indeterminado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1</v>
      </c>
      <c r="AB729" s="31">
        <f>IFERROR(MATCH($A729&amp;"|"&amp;TEXT(_xlfn.MAXIFS(Cadastro!$E$5:$E$148,Cadastro!$A$5:$A$148,$A729,Cadastro!$E$5:$E$148,"&lt;="&amp;$F729),"yyyymmdd"),Cadastro!$I$5:$I$148,0),"")</f>
        <v>32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53346</v>
      </c>
      <c r="B730" s="17" t="s">
        <v>178</v>
      </c>
      <c r="C730" s="17" t="str">
        <f>IFERROR(INDEX(Cadastro!$C$5:$C$148,$AB730),"NÃO INFORMADO")</f>
        <v>ESP</v>
      </c>
      <c r="D730" s="17" t="str">
        <f>IFERROR(INDEX(Cadastro!$D$5:$D$148,$AB730),"")</f>
        <v>6x1</v>
      </c>
      <c r="E730" s="17" t="str">
        <f>IFERROR(INDEX(Cadastro!$G$5:$G$148,$AB730),"")</f>
        <v>6x1</v>
      </c>
      <c r="F730" s="29">
        <v>46272</v>
      </c>
      <c r="G730" s="32" t="str">
        <f t="shared" si="126"/>
        <v>seg</v>
      </c>
      <c r="H730" s="31">
        <f>IF($L730=0,"",_xlfn.MINIFS(Dados!$Q:$Q,Dados!$A:$A,$A730,Dados!$S:$S,$F730))</f>
        <v>480</v>
      </c>
      <c r="I730" s="31">
        <f>IF($H730="","",_xlfn.MAXIFS(Dados!$R:$R,Dados!$A:$A,$A730,Dados!$S:$S,$F730))</f>
        <v>915</v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6.17</v>
      </c>
      <c r="M730" s="30">
        <f>IFERROR(INDEX(Parâmetros!$E$6:$E$11,MATCH($K730,Parâmetros!$A$6:$A$11,0)),"")</f>
        <v>8.8000000000000007</v>
      </c>
      <c r="N730" s="33">
        <f t="shared" si="127"/>
        <v>0.70113636363636356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128"/>
        <v>Sim</v>
      </c>
      <c r="R730" s="32" t="str">
        <f t="shared" si="129"/>
        <v>Não</v>
      </c>
      <c r="S730" s="30">
        <f t="shared" si="130"/>
        <v>0.87000000000000099</v>
      </c>
      <c r="T730" s="32" t="str">
        <f>IF($Q730&lt;&gt;"Sim","",IF($N730&gt;Parâmetros!$E$15,"Sim","Não"))</f>
        <v>Não</v>
      </c>
      <c r="U730" s="17" t="str">
        <f t="shared" si="131"/>
        <v>Abaixo da meta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'[Apontamento_Mes_Setembro Atualizado.xlsx]Base Diária'!$V$221folga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Jornada fixa do 6x1</v>
      </c>
      <c r="W730" s="34" t="str">
        <f>IF(OR(OR($D730="6x1",$D730="FF 6x1"),$D730="5x2"),"",IF($AB730&lt;&gt;$AB729,IF(IFERROR(INDEX(Cadastro!$F$5:$F$148,$AB730),"")="",IF($L730&gt;0,1,0),IF(IFERROR(INDEX(Cadastro!$F$5:$F$148,$AB730),"")&lt;=IFERROR(INDEX(Parâmetros!$B$39:$B$48,MATCH($E730,Parâmetros!$A$39:$A$48,0)),99),IFERROR(INDEX(Cadastro!$F$5:$F$148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$148,$AB730),"")="",0,IF(IFERROR(INDEX(Cadastro!$F$5:$F$148,$AB730),"")&gt;IFERROR(INDEX(Parâmetros!$B$39:$B$48,MATCH($E730,Parâmetros!$A$39:$A$48,0)),99),IFERROR(INDEX(Cadastro!$F$5:$F$148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registro"),IF(AND($AB730&lt;&gt;$AB729,IFERROR(INDEX(Cadastro!$F$5:$F$148,$AB730),"")=""),"Indeterminado (início da série)",IF($X730&gt;0,"Folga","Falta de registro"))))))))</f>
        <v>Trabalhado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IFERROR(MATCH($A730&amp;"|"&amp;TEXT(_xlfn.MAXIFS(Cadastro!$E$5:$E$148,Cadastro!$A$5:$A$148,$A730,Cadastro!$E$5:$E$148,"&lt;="&amp;$F730),"yyyymmdd"),Cadastro!$I$5:$I$148,0),"")</f>
        <v>32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53346</v>
      </c>
      <c r="B731" s="17" t="s">
        <v>178</v>
      </c>
      <c r="C731" s="17" t="str">
        <f>IFERROR(INDEX(Cadastro!$C$5:$C$148,$AB731),"NÃO INFORMADO")</f>
        <v>ESP</v>
      </c>
      <c r="D731" s="17" t="str">
        <f>IFERROR(INDEX(Cadastro!$D$5:$D$148,$AB731),"")</f>
        <v>6x1</v>
      </c>
      <c r="E731" s="17" t="str">
        <f>IFERROR(INDEX(Cadastro!$G$5:$G$148,$AB731),"")</f>
        <v>6x1</v>
      </c>
      <c r="F731" s="29">
        <v>46273</v>
      </c>
      <c r="G731" s="32" t="str">
        <f t="shared" si="126"/>
        <v>ter</v>
      </c>
      <c r="H731" s="31">
        <f>IF($L731=0,"",_xlfn.MINIFS(Dados!$Q:$Q,Dados!$A:$A,$A731,Dados!$S:$S,$F731))</f>
        <v>480</v>
      </c>
      <c r="I731" s="31">
        <f>IF($H731="","",_xlfn.MAXIFS(Dados!$R:$R,Dados!$A:$A,$A731,Dados!$S:$S,$F731))</f>
        <v>975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7.17</v>
      </c>
      <c r="M731" s="30">
        <f>IFERROR(INDEX(Parâmetros!$E$6:$E$11,MATCH($K731,Parâmetros!$A$6:$A$11,0)),"")</f>
        <v>8.8000000000000007</v>
      </c>
      <c r="N731" s="33">
        <f t="shared" si="127"/>
        <v>0.8147727272727272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28"/>
        <v>Sim</v>
      </c>
      <c r="R731" s="32" t="str">
        <f t="shared" si="129"/>
        <v>Sim</v>
      </c>
      <c r="S731" s="30">
        <f t="shared" si="130"/>
        <v>0</v>
      </c>
      <c r="T731" s="32" t="str">
        <f>IF($Q731&lt;&gt;"Sim","",IF($N731&gt;Parâmetros!$E$15,"Sim","Não"))</f>
        <v>Não</v>
      </c>
      <c r="U731" s="17" t="str">
        <f t="shared" si="131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'[Apontamento_Mes_Setembro Atualizado.xlsx]Base Diária'!$V$221folga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$148,$AB731),"")="",IF($L731&gt;0,1,0),IF(IFERROR(INDEX(Cadastro!$F$5:$F$148,$AB731),"")&lt;=IFERROR(INDEX(Parâmetros!$B$39:$B$48,MATCH($E731,Parâmetros!$A$39:$A$48,0)),99),IFERROR(INDEX(Cadastro!$F$5:$F$148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$148,$AB731),"")="",0,IF(IFERROR(INDEX(Cadastro!$F$5:$F$148,$AB731),"")&gt;IFERROR(INDEX(Parâmetros!$B$39:$B$48,MATCH($E731,Parâmetros!$A$39:$A$48,0)),99),IFERROR(INDEX(Cadastro!$F$5:$F$148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registro"),IF(AND($AB731&lt;&gt;$AB730,IFERROR(INDEX(Cadastro!$F$5:$F$148,$AB731),"")=""),"Indeterminado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IFERROR(MATCH($A731&amp;"|"&amp;TEXT(_xlfn.MAXIFS(Cadastro!$E$5:$E$148,Cadastro!$A$5:$A$148,$A731,Cadastro!$E$5:$E$148,"&lt;="&amp;$F731),"yyyymmdd"),Cadastro!$I$5:$I$148,0),"")</f>
        <v>32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53346</v>
      </c>
      <c r="B732" s="17" t="s">
        <v>178</v>
      </c>
      <c r="C732" s="17" t="str">
        <f>IFERROR(INDEX(Cadastro!$C$5:$C$148,$AB732),"NÃO INFORMADO")</f>
        <v>ESP</v>
      </c>
      <c r="D732" s="17" t="str">
        <f>IFERROR(INDEX(Cadastro!$D$5:$D$148,$AB732),"")</f>
        <v>6x1</v>
      </c>
      <c r="E732" s="17" t="str">
        <f>IFERROR(INDEX(Cadastro!$G$5:$G$148,$AB732),"")</f>
        <v>6x1</v>
      </c>
      <c r="F732" s="29">
        <v>46274</v>
      </c>
      <c r="G732" s="32" t="str">
        <f t="shared" si="126"/>
        <v>qua</v>
      </c>
      <c r="H732" s="31" t="str">
        <f>IF($L732=0,"",_xlfn.MINIFS(Dados!$Q:$Q,Dados!$A:$A,$A732,Dados!$S:$S,$F732))</f>
        <v/>
      </c>
      <c r="I732" s="31" t="str">
        <f>IF($H732="","",_xlfn.MAXIFS(Dados!$R:$R,Dados!$A:$A,$A732,Dados!$S:$S,$F732))</f>
        <v/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0</v>
      </c>
      <c r="M732" s="30">
        <f>IFERROR(INDEX(Parâmetros!$E$6:$E$11,MATCH($K732,Parâmetros!$A$6:$A$11,0)),"")</f>
        <v>8.8000000000000007</v>
      </c>
      <c r="N732" s="33">
        <f t="shared" si="127"/>
        <v>0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28"/>
        <v>Não</v>
      </c>
      <c r="R732" s="32" t="str">
        <f t="shared" si="129"/>
        <v/>
      </c>
      <c r="S732" s="30" t="str">
        <f t="shared" si="130"/>
        <v/>
      </c>
      <c r="T732" s="32" t="str">
        <f>IF($Q732&lt;&gt;"Sim","",IF($N732&gt;Parâmetros!$E$15,"Sim","Não"))</f>
        <v/>
      </c>
      <c r="U732" s="17" t="str">
        <f t="shared" si="131"/>
        <v>Falta de registro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'[Apontamento_Mes_Setembro Atualizado.xlsx]Base Diária'!$V$221folga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FALTA DE REGISTRO · dia útil da escala 6x1</v>
      </c>
      <c r="W732" s="34" t="str">
        <f>IF(OR(OR($D732="6x1",$D732="FF 6x1"),$D732="5x2"),"",IF($AB732&lt;&gt;$AB731,IF(IFERROR(INDEX(Cadastro!$F$5:$F$148,$AB732),"")="",IF($L732&gt;0,1,0),IF(IFERROR(INDEX(Cadastro!$F$5:$F$148,$AB732),"")&lt;=IFERROR(INDEX(Parâmetros!$B$39:$B$48,MATCH($E732,Parâmetros!$A$39:$A$48,0)),99),IFERROR(INDEX(Cadastro!$F$5:$F$148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$148,$AB732),"")="",0,IF(IFERROR(INDEX(Cadastro!$F$5:$F$148,$AB732),"")&gt;IFERROR(INDEX(Parâmetros!$B$39:$B$48,MATCH($E732,Parâmetros!$A$39:$A$48,0)),99),IFERROR(INDEX(Cadastro!$F$5:$F$148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registro"),IF(AND($AB732&lt;&gt;$AB731,IFERROR(INDEX(Cadastro!$F$5:$F$148,$AB732),"")=""),"Indeterminado (início da série)",IF($X732&gt;0,"Folga","Falta de registro"))))))))</f>
        <v>Falta de registro</v>
      </c>
      <c r="Z732" s="34">
        <f>IF(OR($L732&gt;0,$F732&gt;Parâmetros!$E$14),0,IF($A732&lt;&gt;$A731,1,N($Z731)+1))</f>
        <v>1</v>
      </c>
      <c r="AA732" s="34">
        <f>IF(OR($L732&gt;0,$F732&gt;Parâmetros!$E$14),0,IF(OR($A732&lt;&gt;$A733,$F733&gt;Parâmetros!$E$14),1,N($AA733)+1))</f>
        <v>1</v>
      </c>
      <c r="AB732" s="31">
        <f>IFERROR(MATCH($A732&amp;"|"&amp;TEXT(_xlfn.MAXIFS(Cadastro!$E$5:$E$148,Cadastro!$A$5:$A$148,$A732,Cadastro!$E$5:$E$148,"&lt;="&amp;$F732),"yyyymmdd"),Cadastro!$I$5:$I$148,0),"")</f>
        <v>32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53346</v>
      </c>
      <c r="B733" s="17" t="s">
        <v>178</v>
      </c>
      <c r="C733" s="17" t="str">
        <f>IFERROR(INDEX(Cadastro!$C$5:$C$148,$AB733),"NÃO INFORMADO")</f>
        <v>ESP</v>
      </c>
      <c r="D733" s="17" t="str">
        <f>IFERROR(INDEX(Cadastro!$D$5:$D$148,$AB733),"")</f>
        <v>6x1</v>
      </c>
      <c r="E733" s="17" t="str">
        <f>IFERROR(INDEX(Cadastro!$G$5:$G$148,$AB733),"")</f>
        <v>6x1</v>
      </c>
      <c r="F733" s="29">
        <v>46275</v>
      </c>
      <c r="G733" s="32" t="str">
        <f t="shared" si="126"/>
        <v>qui</v>
      </c>
      <c r="H733" s="31">
        <f>IF($L733=0,"",_xlfn.MINIFS(Dados!$Q:$Q,Dados!$A:$A,$A733,Dados!$S:$S,$F733))</f>
        <v>480</v>
      </c>
      <c r="I733" s="31">
        <f>IF($H733="","",_xlfn.MAXIFS(Dados!$R:$R,Dados!$A:$A,$A733,Dados!$S:$S,$F733))</f>
        <v>975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7.15</v>
      </c>
      <c r="M733" s="30">
        <f>IFERROR(INDEX(Parâmetros!$E$6:$E$11,MATCH($K733,Parâmetros!$A$6:$A$11,0)),"")</f>
        <v>8.8000000000000007</v>
      </c>
      <c r="N733" s="33">
        <f t="shared" si="127"/>
        <v>0.8125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28"/>
        <v>Sim</v>
      </c>
      <c r="R733" s="32" t="str">
        <f t="shared" si="129"/>
        <v>Sim</v>
      </c>
      <c r="S733" s="30">
        <f t="shared" si="130"/>
        <v>0</v>
      </c>
      <c r="T733" s="32" t="str">
        <f>IF($Q733&lt;&gt;"Sim","",IF($N733&gt;Parâmetros!$E$15,"Sim","Não"))</f>
        <v>Não</v>
      </c>
      <c r="U733" s="17" t="str">
        <f t="shared" si="131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'[Apontamento_Mes_Setembro Atualizado.xlsx]Base Diária'!$V$221folga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$148,$AB733),"")="",IF($L733&gt;0,1,0),IF(IFERROR(INDEX(Cadastro!$F$5:$F$148,$AB733),"")&lt;=IFERROR(INDEX(Parâmetros!$B$39:$B$48,MATCH($E733,Parâmetros!$A$39:$A$48,0)),99),IFERROR(INDEX(Cadastro!$F$5:$F$148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$148,$AB733),"")="",0,IF(IFERROR(INDEX(Cadastro!$F$5:$F$148,$AB733),"")&gt;IFERROR(INDEX(Parâmetros!$B$39:$B$48,MATCH($E733,Parâmetros!$A$39:$A$48,0)),99),IFERROR(INDEX(Cadastro!$F$5:$F$148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registro"),IF(AND($AB733&lt;&gt;$AB732,IFERROR(INDEX(Cadastro!$F$5:$F$148,$AB733),"")=""),"Indeterminado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IFERROR(MATCH($A733&amp;"|"&amp;TEXT(_xlfn.MAXIFS(Cadastro!$E$5:$E$148,Cadastro!$A$5:$A$148,$A733,Cadastro!$E$5:$E$148,"&lt;="&amp;$F733),"yyyymmdd"),Cadastro!$I$5:$I$148,0),"")</f>
        <v>32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53346</v>
      </c>
      <c r="B734" s="17" t="s">
        <v>178</v>
      </c>
      <c r="C734" s="17" t="str">
        <f>IFERROR(INDEX(Cadastro!$C$5:$C$148,$AB734),"NÃO INFORMADO")</f>
        <v>ESP</v>
      </c>
      <c r="D734" s="17" t="str">
        <f>IFERROR(INDEX(Cadastro!$D$5:$D$148,$AB734),"")</f>
        <v>6x1</v>
      </c>
      <c r="E734" s="17" t="str">
        <f>IFERROR(INDEX(Cadastro!$G$5:$G$148,$AB734),"")</f>
        <v>6x1</v>
      </c>
      <c r="F734" s="29">
        <v>46276</v>
      </c>
      <c r="G734" s="32" t="str">
        <f t="shared" si="126"/>
        <v>sex</v>
      </c>
      <c r="H734" s="31">
        <f>IF($L734=0,"",_xlfn.MINIFS(Dados!$Q:$Q,Dados!$A:$A,$A734,Dados!$S:$S,$F734))</f>
        <v>480</v>
      </c>
      <c r="I734" s="31">
        <f>IF($H734="","",_xlfn.MAXIFS(Dados!$R:$R,Dados!$A:$A,$A734,Dados!$S:$S,$F734))</f>
        <v>975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7.18</v>
      </c>
      <c r="M734" s="30">
        <f>IFERROR(INDEX(Parâmetros!$E$6:$E$11,MATCH($K734,Parâmetros!$A$6:$A$11,0)),"")</f>
        <v>8.8000000000000007</v>
      </c>
      <c r="N734" s="33">
        <f t="shared" si="127"/>
        <v>0.81590909090909081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28"/>
        <v>Sim</v>
      </c>
      <c r="R734" s="32" t="str">
        <f t="shared" si="129"/>
        <v>Sim</v>
      </c>
      <c r="S734" s="30">
        <f t="shared" si="130"/>
        <v>0</v>
      </c>
      <c r="T734" s="32" t="str">
        <f>IF($Q734&lt;&gt;"Sim","",IF($N734&gt;Parâmetros!$E$15,"Sim","Não"))</f>
        <v>Não</v>
      </c>
      <c r="U734" s="17" t="str">
        <f t="shared" si="131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'[Apontamento_Mes_Setembro Atualizado.xlsx]Base Diária'!$V$221folga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$148,$AB734),"")="",IF($L734&gt;0,1,0),IF(IFERROR(INDEX(Cadastro!$F$5:$F$148,$AB734),"")&lt;=IFERROR(INDEX(Parâmetros!$B$39:$B$48,MATCH($E734,Parâmetros!$A$39:$A$48,0)),99),IFERROR(INDEX(Cadastro!$F$5:$F$148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$148,$AB734),"")="",0,IF(IFERROR(INDEX(Cadastro!$F$5:$F$148,$AB734),"")&gt;IFERROR(INDEX(Parâmetros!$B$39:$B$48,MATCH($E734,Parâmetros!$A$39:$A$48,0)),99),IFERROR(INDEX(Cadastro!$F$5:$F$148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registro"),IF(AND($AB734&lt;&gt;$AB733,IFERROR(INDEX(Cadastro!$F$5:$F$148,$AB734),"")=""),"Indeterminado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IFERROR(MATCH($A734&amp;"|"&amp;TEXT(_xlfn.MAXIFS(Cadastro!$E$5:$E$148,Cadastro!$A$5:$A$148,$A734,Cadastro!$E$5:$E$148,"&lt;="&amp;$F734),"yyyymmdd"),Cadastro!$I$5:$I$148,0),"")</f>
        <v>32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53346</v>
      </c>
      <c r="B735" s="17" t="s">
        <v>178</v>
      </c>
      <c r="C735" s="17" t="str">
        <f>IFERROR(INDEX(Cadastro!$C$5:$C$148,$AB735),"NÃO INFORMADO")</f>
        <v>ESP</v>
      </c>
      <c r="D735" s="17" t="str">
        <f>IFERROR(INDEX(Cadastro!$D$5:$D$148,$AB735),"")</f>
        <v>6x1</v>
      </c>
      <c r="E735" s="17" t="str">
        <f>IFERROR(INDEX(Cadastro!$G$5:$G$148,$AB735),"")</f>
        <v>6x1</v>
      </c>
      <c r="F735" s="29">
        <v>46277</v>
      </c>
      <c r="G735" s="32" t="str">
        <f t="shared" si="126"/>
        <v>sáb</v>
      </c>
      <c r="H735" s="31" t="str">
        <f>IF($L735=0,"",_xlfn.MINIFS(Dados!$Q:$Q,Dados!$A:$A,$A735,Dados!$S:$S,$F735))</f>
        <v/>
      </c>
      <c r="I735" s="31" t="str">
        <f>IF($H735="","",_xlfn.MAXIFS(Dados!$R:$R,Dados!$A:$A,$A735,Dados!$S:$S,$F735))</f>
        <v/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/>
      </c>
      <c r="L735" s="30">
        <f>SUMIFS(Dados!$E:$E,Dados!$A:$A,$A735,Dados!$S:$S,$F735)</f>
        <v>0</v>
      </c>
      <c r="M735" s="30" t="str">
        <f>IFERROR(INDEX(Parâmetros!$E$6:$E$11,MATCH($K735,Parâmetros!$A$6:$A$11,0)),"")</f>
        <v/>
      </c>
      <c r="N735" s="33" t="str">
        <f t="shared" si="127"/>
        <v/>
      </c>
      <c r="O735" s="33">
        <f>Parâmetros!$E$13</f>
        <v>0.8</v>
      </c>
      <c r="P735" s="32" t="str">
        <f>IF(OR($M735="",$F735&gt;Parâmetros!$E$14),"Não","Sim")</f>
        <v>Não</v>
      </c>
      <c r="Q735" s="32" t="str">
        <f t="shared" si="128"/>
        <v/>
      </c>
      <c r="R735" s="32" t="str">
        <f t="shared" si="129"/>
        <v/>
      </c>
      <c r="S735" s="30" t="str">
        <f t="shared" si="130"/>
        <v/>
      </c>
      <c r="T735" s="32" t="str">
        <f>IF($Q735&lt;&gt;"Sim","",IF($N735&gt;Parâmetros!$E$15,"Sim","Não"))</f>
        <v/>
      </c>
      <c r="U735" s="17" t="str">
        <f t="shared" si="131"/>
        <v>Folga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'[Apontamento_Mes_Setembro Atualizado.xlsx]Base Diária'!$V$221folga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Folga de fim de semana · sem apontamento no sábado nem no domingo</v>
      </c>
      <c r="W735" s="34" t="str">
        <f>IF(OR(OR($D735="6x1",$D735="FF 6x1"),$D735="5x2"),"",IF($AB735&lt;&gt;$AB734,IF(IFERROR(INDEX(Cadastro!$F$5:$F$148,$AB735),"")="",IF($L735&gt;0,1,0),IF(IFERROR(INDEX(Cadastro!$F$5:$F$148,$AB735),"")&lt;=IFERROR(INDEX(Parâmetros!$B$39:$B$48,MATCH($E735,Parâmetros!$A$39:$A$48,0)),99),IFERROR(INDEX(Cadastro!$F$5:$F$148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$148,$AB735),"")="",0,IF(IFERROR(INDEX(Cadastro!$F$5:$F$148,$AB735),"")&gt;IFERROR(INDEX(Parâmetros!$B$39:$B$48,MATCH($E735,Parâmetros!$A$39:$A$48,0)),99),IFERROR(INDEX(Cadastro!$F$5:$F$148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registro"),IF(AND($AB735&lt;&gt;$AB734,IFERROR(INDEX(Cadastro!$F$5:$F$148,$AB735),"")=""),"Indeterminado (início da série)",IF($X735&gt;0,"Folga","Falta de registro"))))))))</f>
        <v>Folga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IFERROR(MATCH($A735&amp;"|"&amp;TEXT(_xlfn.MAXIFS(Cadastro!$E$5:$E$148,Cadastro!$A$5:$A$148,$A735,Cadastro!$E$5:$E$148,"&lt;="&amp;$F735),"yyyymmdd"),Cadastro!$I$5:$I$148,0),"")</f>
        <v>32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53346</v>
      </c>
      <c r="B736" s="17" t="s">
        <v>178</v>
      </c>
      <c r="C736" s="17" t="str">
        <f>IFERROR(INDEX(Cadastro!$C$5:$C$148,$AB736),"NÃO INFORMADO")</f>
        <v>ESP</v>
      </c>
      <c r="D736" s="17" t="str">
        <f>IFERROR(INDEX(Cadastro!$D$5:$D$148,$AB736),"")</f>
        <v>6x1</v>
      </c>
      <c r="E736" s="17" t="str">
        <f>IFERROR(INDEX(Cadastro!$G$5:$G$148,$AB736),"")</f>
        <v>6x1</v>
      </c>
      <c r="F736" s="29">
        <v>46278</v>
      </c>
      <c r="G736" s="32" t="str">
        <f t="shared" si="12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2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28"/>
        <v/>
      </c>
      <c r="R736" s="32" t="str">
        <f t="shared" si="129"/>
        <v/>
      </c>
      <c r="S736" s="30" t="str">
        <f t="shared" si="130"/>
        <v/>
      </c>
      <c r="T736" s="32" t="str">
        <f>IF($Q736&lt;&gt;"Sim","",IF($N736&gt;Parâmetros!$E$15,"Sim","Não"))</f>
        <v/>
      </c>
      <c r="U736" s="17" t="str">
        <f t="shared" si="13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'[Apontamento_Mes_Setembro Atualizado.xlsx]Base Diária'!$V$221folga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sem apontamento no sábado nem no domingo</v>
      </c>
      <c r="W736" s="34" t="str">
        <f>IF(OR(OR($D736="6x1",$D736="FF 6x1"),$D736="5x2"),"",IF($AB736&lt;&gt;$AB735,IF(IFERROR(INDEX(Cadastro!$F$5:$F$148,$AB736),"")="",IF($L736&gt;0,1,0),IF(IFERROR(INDEX(Cadastro!$F$5:$F$148,$AB736),"")&lt;=IFERROR(INDEX(Parâmetros!$B$39:$B$48,MATCH($E736,Parâmetros!$A$39:$A$48,0)),99),IFERROR(INDEX(Cadastro!$F$5:$F$148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$148,$AB736),"")="",0,IF(IFERROR(INDEX(Cadastro!$F$5:$F$148,$AB736),"")&gt;IFERROR(INDEX(Parâmetros!$B$39:$B$48,MATCH($E736,Parâmetros!$A$39:$A$48,0)),99),IFERROR(INDEX(Cadastro!$F$5:$F$148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registro"),IF(AND($AB736&lt;&gt;$AB735,IFERROR(INDEX(Cadastro!$F$5:$F$148,$AB736),"")=""),"Indeterminado (início da série)",IF($X736&gt;0,"Folga","Falta de registro"))))))))</f>
        <v>Folga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IFERROR(MATCH($A736&amp;"|"&amp;TEXT(_xlfn.MAXIFS(Cadastro!$E$5:$E$148,Cadastro!$A$5:$A$148,$A736,Cadastro!$E$5:$E$148,"&lt;="&amp;$F736),"yyyymmdd"),Cadastro!$I$5:$I$148,0),"")</f>
        <v>32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53346</v>
      </c>
      <c r="B737" s="17" t="s">
        <v>178</v>
      </c>
      <c r="C737" s="17" t="str">
        <f>IFERROR(INDEX(Cadastro!$C$5:$C$148,$AB737),"NÃO INFORMADO")</f>
        <v>ESP</v>
      </c>
      <c r="D737" s="17" t="str">
        <f>IFERROR(INDEX(Cadastro!$D$5:$D$148,$AB737),"")</f>
        <v>6x1</v>
      </c>
      <c r="E737" s="17" t="str">
        <f>IFERROR(INDEX(Cadastro!$G$5:$G$148,$AB737),"")</f>
        <v>6x1</v>
      </c>
      <c r="F737" s="29">
        <v>46279</v>
      </c>
      <c r="G737" s="32" t="str">
        <f t="shared" si="126"/>
        <v>seg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0</v>
      </c>
      <c r="M737" s="30">
        <f>IFERROR(INDEX(Parâmetros!$E$6:$E$11,MATCH($K737,Parâmetros!$A$6:$A$11,0)),"")</f>
        <v>8.8000000000000007</v>
      </c>
      <c r="N737" s="33">
        <f t="shared" si="127"/>
        <v>0</v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28"/>
        <v/>
      </c>
      <c r="R737" s="32" t="str">
        <f t="shared" si="129"/>
        <v/>
      </c>
      <c r="S737" s="30" t="str">
        <f t="shared" si="130"/>
        <v/>
      </c>
      <c r="T737" s="32" t="str">
        <f>IF($Q737&lt;&gt;"Sim","",IF($N737&gt;Parâmetros!$E$15,"Sim","Não"))</f>
        <v/>
      </c>
      <c r="U737" s="17" t="str">
        <f t="shared" si="131"/>
        <v>Fora da apuração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'[Apontamento_Mes_Setembro Atualizado.xlsx]Base Diária'!$V$221folga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FALTA DE REGISTRO · dia útil da escala 6x1</v>
      </c>
      <c r="W737" s="34" t="str">
        <f>IF(OR(OR($D737="6x1",$D737="FF 6x1"),$D737="5x2"),"",IF($AB737&lt;&gt;$AB736,IF(IFERROR(INDEX(Cadastro!$F$5:$F$148,$AB737),"")="",IF($L737&gt;0,1,0),IF(IFERROR(INDEX(Cadastro!$F$5:$F$148,$AB737),"")&lt;=IFERROR(INDEX(Parâmetros!$B$39:$B$48,MATCH($E737,Parâmetros!$A$39:$A$48,0)),99),IFERROR(INDEX(Cadastro!$F$5:$F$148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$148,$AB737),"")="",0,IF(IFERROR(INDEX(Cadastro!$F$5:$F$148,$AB737),"")&gt;IFERROR(INDEX(Parâmetros!$B$39:$B$48,MATCH($E737,Parâmetros!$A$39:$A$48,0)),99),IFERROR(INDEX(Cadastro!$F$5:$F$148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registro"),IF(AND($AB737&lt;&gt;$AB736,IFERROR(INDEX(Cadastro!$F$5:$F$148,$AB737),"")=""),"Indeterminado (início da série)",IF($X737&gt;0,"Folga","Falta de registro"))))))))</f>
        <v>Falta de registro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IFERROR(MATCH($A737&amp;"|"&amp;TEXT(_xlfn.MAXIFS(Cadastro!$E$5:$E$148,Cadastro!$A$5:$A$148,$A737,Cadastro!$E$5:$E$148,"&lt;="&amp;$F737),"yyyymmdd"),Cadastro!$I$5:$I$148,0),"")</f>
        <v>32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53346</v>
      </c>
      <c r="B738" s="17" t="s">
        <v>178</v>
      </c>
      <c r="C738" s="17" t="str">
        <f>IFERROR(INDEX(Cadastro!$C$5:$C$148,$AB738),"NÃO INFORMADO")</f>
        <v>ESP</v>
      </c>
      <c r="D738" s="17" t="str">
        <f>IFERROR(INDEX(Cadastro!$D$5:$D$148,$AB738),"")</f>
        <v>6x1</v>
      </c>
      <c r="E738" s="17" t="str">
        <f>IFERROR(INDEX(Cadastro!$G$5:$G$148,$AB738),"")</f>
        <v>6x1</v>
      </c>
      <c r="F738" s="29">
        <v>46280</v>
      </c>
      <c r="G738" s="32" t="str">
        <f t="shared" si="126"/>
        <v>ter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27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28"/>
        <v/>
      </c>
      <c r="R738" s="32" t="str">
        <f t="shared" si="129"/>
        <v/>
      </c>
      <c r="S738" s="30" t="str">
        <f t="shared" si="130"/>
        <v/>
      </c>
      <c r="T738" s="32" t="str">
        <f>IF($Q738&lt;&gt;"Sim","",IF($N738&gt;Parâmetros!$E$15,"Sim","Não"))</f>
        <v/>
      </c>
      <c r="U738" s="17" t="str">
        <f t="shared" si="131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'[Apontamento_Mes_Setembro Atualizado.xlsx]Base Diária'!$V$221folga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$148,$AB738),"")="",IF($L738&gt;0,1,0),IF(IFERROR(INDEX(Cadastro!$F$5:$F$148,$AB738),"")&lt;=IFERROR(INDEX(Parâmetros!$B$39:$B$48,MATCH($E738,Parâmetros!$A$39:$A$48,0)),99),IFERROR(INDEX(Cadastro!$F$5:$F$148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$148,$AB738),"")="",0,IF(IFERROR(INDEX(Cadastro!$F$5:$F$148,$AB738),"")&gt;IFERROR(INDEX(Parâmetros!$B$39:$B$48,MATCH($E738,Parâmetros!$A$39:$A$48,0)),99),IFERROR(INDEX(Cadastro!$F$5:$F$148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registro"),IF(AND($AB738&lt;&gt;$AB737,IFERROR(INDEX(Cadastro!$F$5:$F$148,$AB738),"")=""),"Indeterminado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IFERROR(MATCH($A738&amp;"|"&amp;TEXT(_xlfn.MAXIFS(Cadastro!$E$5:$E$148,Cadastro!$A$5:$A$148,$A738,Cadastro!$E$5:$E$148,"&lt;="&amp;$F738),"yyyymmdd"),Cadastro!$I$5:$I$148,0),"")</f>
        <v>32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53346</v>
      </c>
      <c r="B739" s="17" t="s">
        <v>178</v>
      </c>
      <c r="C739" s="17" t="str">
        <f>IFERROR(INDEX(Cadastro!$C$5:$C$148,$AB739),"NÃO INFORMADO")</f>
        <v>ESP</v>
      </c>
      <c r="D739" s="17" t="str">
        <f>IFERROR(INDEX(Cadastro!$D$5:$D$148,$AB739),"")</f>
        <v>6x1</v>
      </c>
      <c r="E739" s="17" t="str">
        <f>IFERROR(INDEX(Cadastro!$G$5:$G$148,$AB739),"")</f>
        <v>6x1</v>
      </c>
      <c r="F739" s="29">
        <v>46281</v>
      </c>
      <c r="G739" s="32" t="str">
        <f t="shared" si="126"/>
        <v>qua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27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28"/>
        <v/>
      </c>
      <c r="R739" s="32" t="str">
        <f t="shared" si="129"/>
        <v/>
      </c>
      <c r="S739" s="30" t="str">
        <f t="shared" si="130"/>
        <v/>
      </c>
      <c r="T739" s="32" t="str">
        <f>IF($Q739&lt;&gt;"Sim","",IF($N739&gt;Parâmetros!$E$15,"Sim","Não"))</f>
        <v/>
      </c>
      <c r="U739" s="17" t="str">
        <f t="shared" si="131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'[Apontamento_Mes_Setembro Atualizado.xlsx]Base Diária'!$V$221folga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$148,$AB739),"")="",IF($L739&gt;0,1,0),IF(IFERROR(INDEX(Cadastro!$F$5:$F$148,$AB739),"")&lt;=IFERROR(INDEX(Parâmetros!$B$39:$B$48,MATCH($E739,Parâmetros!$A$39:$A$48,0)),99),IFERROR(INDEX(Cadastro!$F$5:$F$148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$148,$AB739),"")="",0,IF(IFERROR(INDEX(Cadastro!$F$5:$F$148,$AB739),"")&gt;IFERROR(INDEX(Parâmetros!$B$39:$B$48,MATCH($E739,Parâmetros!$A$39:$A$48,0)),99),IFERROR(INDEX(Cadastro!$F$5:$F$148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registro"),IF(AND($AB739&lt;&gt;$AB738,IFERROR(INDEX(Cadastro!$F$5:$F$148,$AB739),"")=""),"Indeterminado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IFERROR(MATCH($A739&amp;"|"&amp;TEXT(_xlfn.MAXIFS(Cadastro!$E$5:$E$148,Cadastro!$A$5:$A$148,$A739,Cadastro!$E$5:$E$148,"&lt;="&amp;$F739),"yyyymmdd"),Cadastro!$I$5:$I$148,0),"")</f>
        <v>32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53346</v>
      </c>
      <c r="B740" s="17" t="s">
        <v>178</v>
      </c>
      <c r="C740" s="17" t="str">
        <f>IFERROR(INDEX(Cadastro!$C$5:$C$148,$AB740),"NÃO INFORMADO")</f>
        <v>ESP</v>
      </c>
      <c r="D740" s="17" t="str">
        <f>IFERROR(INDEX(Cadastro!$D$5:$D$148,$AB740),"")</f>
        <v>6x1</v>
      </c>
      <c r="E740" s="17" t="str">
        <f>IFERROR(INDEX(Cadastro!$G$5:$G$148,$AB740),"")</f>
        <v>6x1</v>
      </c>
      <c r="F740" s="29">
        <v>46282</v>
      </c>
      <c r="G740" s="32" t="str">
        <f t="shared" si="12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2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28"/>
        <v/>
      </c>
      <c r="R740" s="32" t="str">
        <f t="shared" si="129"/>
        <v/>
      </c>
      <c r="S740" s="30" t="str">
        <f t="shared" si="130"/>
        <v/>
      </c>
      <c r="T740" s="32" t="str">
        <f>IF($Q740&lt;&gt;"Sim","",IF($N740&gt;Parâmetros!$E$15,"Sim","Não"))</f>
        <v/>
      </c>
      <c r="U740" s="17" t="str">
        <f t="shared" si="13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'[Apontamento_Mes_Setembro Atualizado.xlsx]Base Diária'!$V$221folga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$148,$AB740),"")="",IF($L740&gt;0,1,0),IF(IFERROR(INDEX(Cadastro!$F$5:$F$148,$AB740),"")&lt;=IFERROR(INDEX(Parâmetros!$B$39:$B$48,MATCH($E740,Parâmetros!$A$39:$A$48,0)),99),IFERROR(INDEX(Cadastro!$F$5:$F$148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$148,$AB740),"")="",0,IF(IFERROR(INDEX(Cadastro!$F$5:$F$148,$AB740),"")&gt;IFERROR(INDEX(Parâmetros!$B$39:$B$48,MATCH($E740,Parâmetros!$A$39:$A$48,0)),99),IFERROR(INDEX(Cadastro!$F$5:$F$148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registro"),IF(AND($AB740&lt;&gt;$AB739,IFERROR(INDEX(Cadastro!$F$5:$F$148,$AB740),"")=""),"Indeterminado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IFERROR(MATCH($A740&amp;"|"&amp;TEXT(_xlfn.MAXIFS(Cadastro!$E$5:$E$148,Cadastro!$A$5:$A$148,$A740,Cadastro!$E$5:$E$148,"&lt;="&amp;$F740),"yyyymmdd"),Cadastro!$I$5:$I$148,0),"")</f>
        <v>32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53346</v>
      </c>
      <c r="B741" s="17" t="s">
        <v>178</v>
      </c>
      <c r="C741" s="17" t="str">
        <f>IFERROR(INDEX(Cadastro!$C$5:$C$148,$AB741),"NÃO INFORMADO")</f>
        <v>ESP</v>
      </c>
      <c r="D741" s="17" t="str">
        <f>IFERROR(INDEX(Cadastro!$D$5:$D$148,$AB741),"")</f>
        <v>6x1</v>
      </c>
      <c r="E741" s="17" t="str">
        <f>IFERROR(INDEX(Cadastro!$G$5:$G$148,$AB741),"")</f>
        <v>6x1</v>
      </c>
      <c r="F741" s="29">
        <v>46283</v>
      </c>
      <c r="G741" s="32" t="str">
        <f t="shared" si="12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2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28"/>
        <v/>
      </c>
      <c r="R741" s="32" t="str">
        <f t="shared" si="129"/>
        <v/>
      </c>
      <c r="S741" s="30" t="str">
        <f t="shared" si="130"/>
        <v/>
      </c>
      <c r="T741" s="32" t="str">
        <f>IF($Q741&lt;&gt;"Sim","",IF($N741&gt;Parâmetros!$E$15,"Sim","Não"))</f>
        <v/>
      </c>
      <c r="U741" s="17" t="str">
        <f t="shared" si="13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'[Apontamento_Mes_Setembro Atualizado.xlsx]Base Diária'!$V$221folga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$148,$AB741),"")="",IF($L741&gt;0,1,0),IF(IFERROR(INDEX(Cadastro!$F$5:$F$148,$AB741),"")&lt;=IFERROR(INDEX(Parâmetros!$B$39:$B$48,MATCH($E741,Parâmetros!$A$39:$A$48,0)),99),IFERROR(INDEX(Cadastro!$F$5:$F$148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$148,$AB741),"")="",0,IF(IFERROR(INDEX(Cadastro!$F$5:$F$148,$AB741),"")&gt;IFERROR(INDEX(Parâmetros!$B$39:$B$48,MATCH($E741,Parâmetros!$A$39:$A$48,0)),99),IFERROR(INDEX(Cadastro!$F$5:$F$148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registro"),IF(AND($AB741&lt;&gt;$AB740,IFERROR(INDEX(Cadastro!$F$5:$F$148,$AB741),"")=""),"Indeterminado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IFERROR(MATCH($A741&amp;"|"&amp;TEXT(_xlfn.MAXIFS(Cadastro!$E$5:$E$148,Cadastro!$A$5:$A$148,$A741,Cadastro!$E$5:$E$148,"&lt;="&amp;$F741),"yyyymmdd"),Cadastro!$I$5:$I$148,0),"")</f>
        <v>32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53346</v>
      </c>
      <c r="B742" s="17" t="s">
        <v>178</v>
      </c>
      <c r="C742" s="17" t="str">
        <f>IFERROR(INDEX(Cadastro!$C$5:$C$148,$AB742),"NÃO INFORMADO")</f>
        <v>ESP</v>
      </c>
      <c r="D742" s="17" t="str">
        <f>IFERROR(INDEX(Cadastro!$D$5:$D$148,$AB742),"")</f>
        <v>6x1</v>
      </c>
      <c r="E742" s="17" t="str">
        <f>IFERROR(INDEX(Cadastro!$G$5:$G$148,$AB742),"")</f>
        <v>6x1</v>
      </c>
      <c r="F742" s="29">
        <v>46284</v>
      </c>
      <c r="G742" s="32" t="str">
        <f t="shared" si="12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2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28"/>
        <v/>
      </c>
      <c r="R742" s="32" t="str">
        <f t="shared" si="129"/>
        <v/>
      </c>
      <c r="S742" s="30" t="str">
        <f t="shared" si="130"/>
        <v/>
      </c>
      <c r="T742" s="32" t="str">
        <f>IF($Q742&lt;&gt;"Sim","",IF($N742&gt;Parâmetros!$E$15,"Sim","Não"))</f>
        <v/>
      </c>
      <c r="U742" s="17" t="str">
        <f t="shared" si="13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'[Apontamento_Mes_Setembro Atualizado.xlsx]Base Diária'!$V$221folga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$148,$AB742),"")="",IF($L742&gt;0,1,0),IF(IFERROR(INDEX(Cadastro!$F$5:$F$148,$AB742),"")&lt;=IFERROR(INDEX(Parâmetros!$B$39:$B$48,MATCH($E742,Parâmetros!$A$39:$A$48,0)),99),IFERROR(INDEX(Cadastro!$F$5:$F$148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$148,$AB742),"")="",0,IF(IFERROR(INDEX(Cadastro!$F$5:$F$148,$AB742),"")&gt;IFERROR(INDEX(Parâmetros!$B$39:$B$48,MATCH($E742,Parâmetros!$A$39:$A$48,0)),99),IFERROR(INDEX(Cadastro!$F$5:$F$148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registro"),IF(AND($AB742&lt;&gt;$AB741,IFERROR(INDEX(Cadastro!$F$5:$F$148,$AB742),"")=""),"Indeterminado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IFERROR(MATCH($A742&amp;"|"&amp;TEXT(_xlfn.MAXIFS(Cadastro!$E$5:$E$148,Cadastro!$A$5:$A$148,$A742,Cadastro!$E$5:$E$148,"&lt;="&amp;$F742),"yyyymmdd"),Cadastro!$I$5:$I$148,0),"")</f>
        <v>32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53346</v>
      </c>
      <c r="B743" s="17" t="s">
        <v>178</v>
      </c>
      <c r="C743" s="17" t="str">
        <f>IFERROR(INDEX(Cadastro!$C$5:$C$148,$AB743),"NÃO INFORMADO")</f>
        <v>ESP</v>
      </c>
      <c r="D743" s="17" t="str">
        <f>IFERROR(INDEX(Cadastro!$D$5:$D$148,$AB743),"")</f>
        <v>6x1</v>
      </c>
      <c r="E743" s="17" t="str">
        <f>IFERROR(INDEX(Cadastro!$G$5:$G$148,$AB743),"")</f>
        <v>6x1</v>
      </c>
      <c r="F743" s="29">
        <v>46285</v>
      </c>
      <c r="G743" s="32" t="str">
        <f t="shared" si="12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2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28"/>
        <v/>
      </c>
      <c r="R743" s="32" t="str">
        <f t="shared" si="129"/>
        <v/>
      </c>
      <c r="S743" s="30" t="str">
        <f t="shared" si="130"/>
        <v/>
      </c>
      <c r="T743" s="32" t="str">
        <f>IF($Q743&lt;&gt;"Sim","",IF($N743&gt;Parâmetros!$E$15,"Sim","Não"))</f>
        <v/>
      </c>
      <c r="U743" s="17" t="str">
        <f t="shared" si="13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'[Apontamento_Mes_Setembro Atualizado.xlsx]Base Diária'!$V$221folga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$148,$AB743),"")="",IF($L743&gt;0,1,0),IF(IFERROR(INDEX(Cadastro!$F$5:$F$148,$AB743),"")&lt;=IFERROR(INDEX(Parâmetros!$B$39:$B$48,MATCH($E743,Parâmetros!$A$39:$A$48,0)),99),IFERROR(INDEX(Cadastro!$F$5:$F$148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$148,$AB743),"")="",0,IF(IFERROR(INDEX(Cadastro!$F$5:$F$148,$AB743),"")&gt;IFERROR(INDEX(Parâmetros!$B$39:$B$48,MATCH($E743,Parâmetros!$A$39:$A$48,0)),99),IFERROR(INDEX(Cadastro!$F$5:$F$148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registro"),IF(AND($AB743&lt;&gt;$AB742,IFERROR(INDEX(Cadastro!$F$5:$F$148,$AB743),"")=""),"Indeterminado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IFERROR(MATCH($A743&amp;"|"&amp;TEXT(_xlfn.MAXIFS(Cadastro!$E$5:$E$148,Cadastro!$A$5:$A$148,$A743,Cadastro!$E$5:$E$148,"&lt;="&amp;$F743),"yyyymmdd"),Cadastro!$I$5:$I$148,0),"")</f>
        <v>32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53346</v>
      </c>
      <c r="B744" s="17" t="s">
        <v>178</v>
      </c>
      <c r="C744" s="17" t="str">
        <f>IFERROR(INDEX(Cadastro!$C$5:$C$148,$AB744),"NÃO INFORMADO")</f>
        <v>ESP</v>
      </c>
      <c r="D744" s="17" t="str">
        <f>IFERROR(INDEX(Cadastro!$D$5:$D$148,$AB744),"")</f>
        <v>6x1</v>
      </c>
      <c r="E744" s="17" t="str">
        <f>IFERROR(INDEX(Cadastro!$G$5:$G$148,$AB744),"")</f>
        <v>6x1</v>
      </c>
      <c r="F744" s="29">
        <v>46286</v>
      </c>
      <c r="G744" s="32" t="str">
        <f t="shared" si="12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12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28"/>
        <v/>
      </c>
      <c r="R744" s="32" t="str">
        <f t="shared" si="129"/>
        <v/>
      </c>
      <c r="S744" s="30" t="str">
        <f t="shared" si="130"/>
        <v/>
      </c>
      <c r="T744" s="32" t="str">
        <f>IF($Q744&lt;&gt;"Sim","",IF($N744&gt;Parâmetros!$E$15,"Sim","Não"))</f>
        <v/>
      </c>
      <c r="U744" s="17" t="str">
        <f t="shared" si="13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'[Apontamento_Mes_Setembro Atualizado.xlsx]Base Diária'!$V$221folga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$148,$AB744),"")="",IF($L744&gt;0,1,0),IF(IFERROR(INDEX(Cadastro!$F$5:$F$148,$AB744),"")&lt;=IFERROR(INDEX(Parâmetros!$B$39:$B$48,MATCH($E744,Parâmetros!$A$39:$A$48,0)),99),IFERROR(INDEX(Cadastro!$F$5:$F$148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$148,$AB744),"")="",0,IF(IFERROR(INDEX(Cadastro!$F$5:$F$148,$AB744),"")&gt;IFERROR(INDEX(Parâmetros!$B$39:$B$48,MATCH($E744,Parâmetros!$A$39:$A$48,0)),99),IFERROR(INDEX(Cadastro!$F$5:$F$148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registro"),IF(AND($AB744&lt;&gt;$AB743,IFERROR(INDEX(Cadastro!$F$5:$F$148,$AB744),"")=""),"Indeterminado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IFERROR(MATCH($A744&amp;"|"&amp;TEXT(_xlfn.MAXIFS(Cadastro!$E$5:$E$148,Cadastro!$A$5:$A$148,$A744,Cadastro!$E$5:$E$148,"&lt;="&amp;$F744),"yyyymmdd"),Cadastro!$I$5:$I$148,0),"")</f>
        <v>32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53346</v>
      </c>
      <c r="B745" s="17" t="s">
        <v>178</v>
      </c>
      <c r="C745" s="17" t="str">
        <f>IFERROR(INDEX(Cadastro!$C$5:$C$148,$AB745),"NÃO INFORMADO")</f>
        <v>ESP</v>
      </c>
      <c r="D745" s="17" t="str">
        <f>IFERROR(INDEX(Cadastro!$D$5:$D$148,$AB745),"")</f>
        <v>6x1</v>
      </c>
      <c r="E745" s="17" t="str">
        <f>IFERROR(INDEX(Cadastro!$G$5:$G$148,$AB745),"")</f>
        <v>6x1</v>
      </c>
      <c r="F745" s="29">
        <v>46287</v>
      </c>
      <c r="G745" s="32" t="str">
        <f t="shared" si="12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2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28"/>
        <v/>
      </c>
      <c r="R745" s="32" t="str">
        <f t="shared" si="129"/>
        <v/>
      </c>
      <c r="S745" s="30" t="str">
        <f t="shared" si="130"/>
        <v/>
      </c>
      <c r="T745" s="32" t="str">
        <f>IF($Q745&lt;&gt;"Sim","",IF($N745&gt;Parâmetros!$E$15,"Sim","Não"))</f>
        <v/>
      </c>
      <c r="U745" s="17" t="str">
        <f t="shared" si="13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'[Apontamento_Mes_Setembro Atualizado.xlsx]Base Diária'!$V$221folga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$148,$AB745),"")="",IF($L745&gt;0,1,0),IF(IFERROR(INDEX(Cadastro!$F$5:$F$148,$AB745),"")&lt;=IFERROR(INDEX(Parâmetros!$B$39:$B$48,MATCH($E745,Parâmetros!$A$39:$A$48,0)),99),IFERROR(INDEX(Cadastro!$F$5:$F$148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$148,$AB745),"")="",0,IF(IFERROR(INDEX(Cadastro!$F$5:$F$148,$AB745),"")&gt;IFERROR(INDEX(Parâmetros!$B$39:$B$48,MATCH($E745,Parâmetros!$A$39:$A$48,0)),99),IFERROR(INDEX(Cadastro!$F$5:$F$148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registro"),IF(AND($AB745&lt;&gt;$AB744,IFERROR(INDEX(Cadastro!$F$5:$F$148,$AB745),"")=""),"Indeterminado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IFERROR(MATCH($A745&amp;"|"&amp;TEXT(_xlfn.MAXIFS(Cadastro!$E$5:$E$148,Cadastro!$A$5:$A$148,$A745,Cadastro!$E$5:$E$148,"&lt;="&amp;$F745),"yyyymmdd"),Cadastro!$I$5:$I$148,0),"")</f>
        <v>32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>
        <v>53346</v>
      </c>
      <c r="B746" s="17" t="s">
        <v>178</v>
      </c>
      <c r="C746" s="17" t="str">
        <f>IFERROR(INDEX(Cadastro!$C$5:$C$148,$AB746),"NÃO INFORMADO")</f>
        <v>ESP</v>
      </c>
      <c r="D746" s="17" t="str">
        <f>IFERROR(INDEX(Cadastro!$D$5:$D$148,$AB746),"")</f>
        <v>6x1</v>
      </c>
      <c r="E746" s="17" t="str">
        <f>IFERROR(INDEX(Cadastro!$G$5:$G$148,$AB746),"")</f>
        <v>6x1</v>
      </c>
      <c r="F746" s="29">
        <v>46288</v>
      </c>
      <c r="G746" s="32" t="str">
        <f t="shared" si="12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12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128"/>
        <v/>
      </c>
      <c r="R746" s="32" t="str">
        <f t="shared" si="129"/>
        <v/>
      </c>
      <c r="S746" s="30" t="str">
        <f t="shared" si="130"/>
        <v/>
      </c>
      <c r="T746" s="32" t="str">
        <f>IF($Q746&lt;&gt;"Sim","",IF($N746&gt;Parâmetros!$E$15,"Sim","Não"))</f>
        <v/>
      </c>
      <c r="U746" s="17" t="str">
        <f t="shared" si="13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'[Apontamento_Mes_Setembro Atualizado.xlsx]Base Diária'!$V$221folga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$148,$AB746),"")="",IF($L746&gt;0,1,0),IF(IFERROR(INDEX(Cadastro!$F$5:$F$148,$AB746),"")&lt;=IFERROR(INDEX(Parâmetros!$B$39:$B$48,MATCH($E746,Parâmetros!$A$39:$A$48,0)),99),IFERROR(INDEX(Cadastro!$F$5:$F$148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$148,$AB746),"")="",0,IF(IFERROR(INDEX(Cadastro!$F$5:$F$148,$AB746),"")&gt;IFERROR(INDEX(Parâmetros!$B$39:$B$48,MATCH($E746,Parâmetros!$A$39:$A$48,0)),99),IFERROR(INDEX(Cadastro!$F$5:$F$148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registro"),IF(AND($AB746&lt;&gt;$AB745,IFERROR(INDEX(Cadastro!$F$5:$F$148,$AB746),"")=""),"Indeterminado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IFERROR(MATCH($A746&amp;"|"&amp;TEXT(_xlfn.MAXIFS(Cadastro!$E$5:$E$148,Cadastro!$A$5:$A$148,$A746,Cadastro!$E$5:$E$148,"&lt;="&amp;$F746),"yyyymmdd"),Cadastro!$I$5:$I$148,0),"")</f>
        <v>32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hidden="1" customHeight="1" x14ac:dyDescent="0.25">
      <c r="A747" s="31">
        <v>53346</v>
      </c>
      <c r="B747" s="17" t="s">
        <v>178</v>
      </c>
      <c r="C747" s="17" t="str">
        <f>IFERROR(INDEX(Cadastro!$C$5:$C$148,$AB747),"NÃO INFORMADO")</f>
        <v>ESP</v>
      </c>
      <c r="D747" s="17" t="str">
        <f>IFERROR(INDEX(Cadastro!$D$5:$D$148,$AB747),"")</f>
        <v>6x1</v>
      </c>
      <c r="E747" s="17" t="str">
        <f>IFERROR(INDEX(Cadastro!$G$5:$G$148,$AB747),"")</f>
        <v>6x1</v>
      </c>
      <c r="F747" s="29">
        <v>46289</v>
      </c>
      <c r="G747" s="32" t="str">
        <f t="shared" si="12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12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128"/>
        <v/>
      </c>
      <c r="R747" s="32" t="str">
        <f t="shared" si="129"/>
        <v/>
      </c>
      <c r="S747" s="30" t="str">
        <f t="shared" si="130"/>
        <v/>
      </c>
      <c r="T747" s="32" t="str">
        <f>IF($Q747&lt;&gt;"Sim","",IF($N747&gt;Parâmetros!$E$15,"Sim","Não"))</f>
        <v/>
      </c>
      <c r="U747" s="17" t="str">
        <f t="shared" si="13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'[Apontamento_Mes_Setembro Atualizado.xlsx]Base Diária'!$V$221folga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$148,$AB747),"")="",IF($L747&gt;0,1,0),IF(IFERROR(INDEX(Cadastro!$F$5:$F$148,$AB747),"")&lt;=IFERROR(INDEX(Parâmetros!$B$39:$B$48,MATCH($E747,Parâmetros!$A$39:$A$48,0)),99),IFERROR(INDEX(Cadastro!$F$5:$F$148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$148,$AB747),"")="",0,IF(IFERROR(INDEX(Cadastro!$F$5:$F$148,$AB747),"")&gt;IFERROR(INDEX(Parâmetros!$B$39:$B$48,MATCH($E747,Parâmetros!$A$39:$A$48,0)),99),IFERROR(INDEX(Cadastro!$F$5:$F$148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registro"),IF(AND($AB747&lt;&gt;$AB746,IFERROR(INDEX(Cadastro!$F$5:$F$148,$AB747),"")=""),"Indeterminado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IFERROR(MATCH($A747&amp;"|"&amp;TEXT(_xlfn.MAXIFS(Cadastro!$E$5:$E$148,Cadastro!$A$5:$A$148,$A747,Cadastro!$E$5:$E$148,"&lt;="&amp;$F747),"yyyymmdd"),Cadastro!$I$5:$I$148,0),"")</f>
        <v>32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hidden="1" customHeight="1" x14ac:dyDescent="0.25">
      <c r="A748" s="31">
        <v>53346</v>
      </c>
      <c r="B748" s="17" t="s">
        <v>178</v>
      </c>
      <c r="C748" s="17" t="str">
        <f>IFERROR(INDEX(Cadastro!$C$5:$C$148,$AB748),"NÃO INFORMADO")</f>
        <v>ESP</v>
      </c>
      <c r="D748" s="17" t="str">
        <f>IFERROR(INDEX(Cadastro!$D$5:$D$148,$AB748),"")</f>
        <v>6x1</v>
      </c>
      <c r="E748" s="17" t="str">
        <f>IFERROR(INDEX(Cadastro!$G$5:$G$148,$AB748),"")</f>
        <v>6x1</v>
      </c>
      <c r="F748" s="29">
        <v>46290</v>
      </c>
      <c r="G748" s="32" t="str">
        <f t="shared" si="12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12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128"/>
        <v/>
      </c>
      <c r="R748" s="32" t="str">
        <f t="shared" si="129"/>
        <v/>
      </c>
      <c r="S748" s="30" t="str">
        <f t="shared" si="130"/>
        <v/>
      </c>
      <c r="T748" s="32" t="str">
        <f>IF($Q748&lt;&gt;"Sim","",IF($N748&gt;Parâmetros!$E$15,"Sim","Não"))</f>
        <v/>
      </c>
      <c r="U748" s="17" t="str">
        <f t="shared" si="13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'[Apontamento_Mes_Setembro Atualizado.xlsx]Base Diária'!$V$221folga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$148,$AB748),"")="",IF($L748&gt;0,1,0),IF(IFERROR(INDEX(Cadastro!$F$5:$F$148,$AB748),"")&lt;=IFERROR(INDEX(Parâmetros!$B$39:$B$48,MATCH($E748,Parâmetros!$A$39:$A$48,0)),99),IFERROR(INDEX(Cadastro!$F$5:$F$148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$148,$AB748),"")="",0,IF(IFERROR(INDEX(Cadastro!$F$5:$F$148,$AB748),"")&gt;IFERROR(INDEX(Parâmetros!$B$39:$B$48,MATCH($E748,Parâmetros!$A$39:$A$48,0)),99),IFERROR(INDEX(Cadastro!$F$5:$F$148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registro"),IF(AND($AB748&lt;&gt;$AB747,IFERROR(INDEX(Cadastro!$F$5:$F$148,$AB748),"")=""),"Indeterminado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IFERROR(MATCH($A748&amp;"|"&amp;TEXT(_xlfn.MAXIFS(Cadastro!$E$5:$E$148,Cadastro!$A$5:$A$148,$A748,Cadastro!$E$5:$E$148,"&lt;="&amp;$F748),"yyyymmdd"),Cadastro!$I$5:$I$148,0),"")</f>
        <v>32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hidden="1" customHeight="1" x14ac:dyDescent="0.25">
      <c r="A749" s="31">
        <v>53346</v>
      </c>
      <c r="B749" s="17" t="s">
        <v>178</v>
      </c>
      <c r="C749" s="17" t="str">
        <f>IFERROR(INDEX(Cadastro!$C$5:$C$148,$AB749),"NÃO INFORMADO")</f>
        <v>ESP</v>
      </c>
      <c r="D749" s="17" t="str">
        <f>IFERROR(INDEX(Cadastro!$D$5:$D$148,$AB749),"")</f>
        <v>6x1</v>
      </c>
      <c r="E749" s="17" t="str">
        <f>IFERROR(INDEX(Cadastro!$G$5:$G$148,$AB749),"")</f>
        <v>6x1</v>
      </c>
      <c r="F749" s="29">
        <v>46291</v>
      </c>
      <c r="G749" s="32" t="str">
        <f t="shared" si="12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2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28"/>
        <v/>
      </c>
      <c r="R749" s="32" t="str">
        <f t="shared" si="129"/>
        <v/>
      </c>
      <c r="S749" s="30" t="str">
        <f t="shared" si="130"/>
        <v/>
      </c>
      <c r="T749" s="32" t="str">
        <f>IF($Q749&lt;&gt;"Sim","",IF($N749&gt;Parâmetros!$E$15,"Sim","Não"))</f>
        <v/>
      </c>
      <c r="U749" s="17" t="str">
        <f t="shared" si="13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'[Apontamento_Mes_Setembro Atualizado.xlsx]Base Diária'!$V$221folga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$148,$AB749),"")="",IF($L749&gt;0,1,0),IF(IFERROR(INDEX(Cadastro!$F$5:$F$148,$AB749),"")&lt;=IFERROR(INDEX(Parâmetros!$B$39:$B$48,MATCH($E749,Parâmetros!$A$39:$A$48,0)),99),IFERROR(INDEX(Cadastro!$F$5:$F$148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$148,$AB749),"")="",0,IF(IFERROR(INDEX(Cadastro!$F$5:$F$148,$AB749),"")&gt;IFERROR(INDEX(Parâmetros!$B$39:$B$48,MATCH($E749,Parâmetros!$A$39:$A$48,0)),99),IFERROR(INDEX(Cadastro!$F$5:$F$148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registro"),IF(AND($AB749&lt;&gt;$AB748,IFERROR(INDEX(Cadastro!$F$5:$F$148,$AB749),"")=""),"Indeterminado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IFERROR(MATCH($A749&amp;"|"&amp;TEXT(_xlfn.MAXIFS(Cadastro!$E$5:$E$148,Cadastro!$A$5:$A$148,$A749,Cadastro!$E$5:$E$148,"&lt;="&amp;$F749),"yyyymmdd"),Cadastro!$I$5:$I$148,0),"")</f>
        <v>32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hidden="1" customHeight="1" x14ac:dyDescent="0.25">
      <c r="A750" s="31">
        <v>53346</v>
      </c>
      <c r="B750" s="17" t="s">
        <v>178</v>
      </c>
      <c r="C750" s="17" t="str">
        <f>IFERROR(INDEX(Cadastro!$C$5:$C$148,$AB750),"NÃO INFORMADO")</f>
        <v>ESP</v>
      </c>
      <c r="D750" s="17" t="str">
        <f>IFERROR(INDEX(Cadastro!$D$5:$D$148,$AB750),"")</f>
        <v>6x1</v>
      </c>
      <c r="E750" s="17" t="str">
        <f>IFERROR(INDEX(Cadastro!$G$5:$G$148,$AB750),"")</f>
        <v>6x1</v>
      </c>
      <c r="F750" s="29">
        <v>46292</v>
      </c>
      <c r="G750" s="32" t="str">
        <f t="shared" si="12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12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128"/>
        <v/>
      </c>
      <c r="R750" s="32" t="str">
        <f t="shared" si="129"/>
        <v/>
      </c>
      <c r="S750" s="30" t="str">
        <f t="shared" si="130"/>
        <v/>
      </c>
      <c r="T750" s="32" t="str">
        <f>IF($Q750&lt;&gt;"Sim","",IF($N750&gt;Parâmetros!$E$15,"Sim","Não"))</f>
        <v/>
      </c>
      <c r="U750" s="17" t="str">
        <f t="shared" si="13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'[Apontamento_Mes_Setembro Atualizado.xlsx]Base Diária'!$V$221folga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$148,$AB750),"")="",IF($L750&gt;0,1,0),IF(IFERROR(INDEX(Cadastro!$F$5:$F$148,$AB750),"")&lt;=IFERROR(INDEX(Parâmetros!$B$39:$B$48,MATCH($E750,Parâmetros!$A$39:$A$48,0)),99),IFERROR(INDEX(Cadastro!$F$5:$F$148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$148,$AB750),"")="",0,IF(IFERROR(INDEX(Cadastro!$F$5:$F$148,$AB750),"")&gt;IFERROR(INDEX(Parâmetros!$B$39:$B$48,MATCH($E750,Parâmetros!$A$39:$A$48,0)),99),IFERROR(INDEX(Cadastro!$F$5:$F$148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registro"),IF(AND($AB750&lt;&gt;$AB749,IFERROR(INDEX(Cadastro!$F$5:$F$148,$AB750),"")=""),"Indeterminado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IFERROR(MATCH($A750&amp;"|"&amp;TEXT(_xlfn.MAXIFS(Cadastro!$E$5:$E$148,Cadastro!$A$5:$A$148,$A750,Cadastro!$E$5:$E$148,"&lt;="&amp;$F750),"yyyymmdd"),Cadastro!$I$5:$I$148,0),"")</f>
        <v>32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53346</v>
      </c>
      <c r="B751" s="17" t="s">
        <v>178</v>
      </c>
      <c r="C751" s="17" t="str">
        <f>IFERROR(INDEX(Cadastro!$C$5:$C$148,$AB751),"NÃO INFORMADO")</f>
        <v>ESP</v>
      </c>
      <c r="D751" s="17" t="str">
        <f>IFERROR(INDEX(Cadastro!$D$5:$D$148,$AB751),"")</f>
        <v>6x1</v>
      </c>
      <c r="E751" s="17" t="str">
        <f>IFERROR(INDEX(Cadastro!$G$5:$G$148,$AB751),"")</f>
        <v>6x1</v>
      </c>
      <c r="F751" s="29">
        <v>46293</v>
      </c>
      <c r="G751" s="32" t="str">
        <f t="shared" si="12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12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128"/>
        <v/>
      </c>
      <c r="R751" s="32" t="str">
        <f t="shared" si="129"/>
        <v/>
      </c>
      <c r="S751" s="30" t="str">
        <f t="shared" si="130"/>
        <v/>
      </c>
      <c r="T751" s="32" t="str">
        <f>IF($Q751&lt;&gt;"Sim","",IF($N751&gt;Parâmetros!$E$15,"Sim","Não"))</f>
        <v/>
      </c>
      <c r="U751" s="17" t="str">
        <f t="shared" si="13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'[Apontamento_Mes_Setembro Atualizado.xlsx]Base Diária'!$V$221folga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$148,$AB751),"")="",IF($L751&gt;0,1,0),IF(IFERROR(INDEX(Cadastro!$F$5:$F$148,$AB751),"")&lt;=IFERROR(INDEX(Parâmetros!$B$39:$B$48,MATCH($E751,Parâmetros!$A$39:$A$48,0)),99),IFERROR(INDEX(Cadastro!$F$5:$F$148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$148,$AB751),"")="",0,IF(IFERROR(INDEX(Cadastro!$F$5:$F$148,$AB751),"")&gt;IFERROR(INDEX(Parâmetros!$B$39:$B$48,MATCH($E751,Parâmetros!$A$39:$A$48,0)),99),IFERROR(INDEX(Cadastro!$F$5:$F$148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registro"),IF(AND($AB751&lt;&gt;$AB750,IFERROR(INDEX(Cadastro!$F$5:$F$148,$AB751),"")=""),"Indeterminado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IFERROR(MATCH($A751&amp;"|"&amp;TEXT(_xlfn.MAXIFS(Cadastro!$E$5:$E$148,Cadastro!$A$5:$A$148,$A751,Cadastro!$E$5:$E$148,"&lt;="&amp;$F751),"yyyymmdd"),Cadastro!$I$5:$I$148,0),"")</f>
        <v>32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53346</v>
      </c>
      <c r="B752" s="17" t="s">
        <v>178</v>
      </c>
      <c r="C752" s="17" t="str">
        <f>IFERROR(INDEX(Cadastro!$C$5:$C$148,$AB752),"NÃO INFORMADO")</f>
        <v>ESP</v>
      </c>
      <c r="D752" s="17" t="str">
        <f>IFERROR(INDEX(Cadastro!$D$5:$D$148,$AB752),"")</f>
        <v>6x1</v>
      </c>
      <c r="E752" s="17" t="str">
        <f>IFERROR(INDEX(Cadastro!$G$5:$G$148,$AB752),"")</f>
        <v>6x1</v>
      </c>
      <c r="F752" s="29">
        <v>46294</v>
      </c>
      <c r="G752" s="32" t="str">
        <f t="shared" si="12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12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128"/>
        <v/>
      </c>
      <c r="R752" s="32" t="str">
        <f t="shared" si="129"/>
        <v/>
      </c>
      <c r="S752" s="30" t="str">
        <f t="shared" si="130"/>
        <v/>
      </c>
      <c r="T752" s="32" t="str">
        <f>IF($Q752&lt;&gt;"Sim","",IF($N752&gt;Parâmetros!$E$15,"Sim","Não"))</f>
        <v/>
      </c>
      <c r="U752" s="17" t="str">
        <f t="shared" si="13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'[Apontamento_Mes_Setembro Atualizado.xlsx]Base Diária'!$V$221folga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$148,$AB752),"")="",IF($L752&gt;0,1,0),IF(IFERROR(INDEX(Cadastro!$F$5:$F$148,$AB752),"")&lt;=IFERROR(INDEX(Parâmetros!$B$39:$B$48,MATCH($E752,Parâmetros!$A$39:$A$48,0)),99),IFERROR(INDEX(Cadastro!$F$5:$F$148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$148,$AB752),"")="",0,IF(IFERROR(INDEX(Cadastro!$F$5:$F$148,$AB752),"")&gt;IFERROR(INDEX(Parâmetros!$B$39:$B$48,MATCH($E752,Parâmetros!$A$39:$A$48,0)),99),IFERROR(INDEX(Cadastro!$F$5:$F$148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registro"),IF(AND($AB752&lt;&gt;$AB751,IFERROR(INDEX(Cadastro!$F$5:$F$148,$AB752),"")=""),"Indeterminado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IFERROR(MATCH($A752&amp;"|"&amp;TEXT(_xlfn.MAXIFS(Cadastro!$E$5:$E$148,Cadastro!$A$5:$A$148,$A752,Cadastro!$E$5:$E$148,"&lt;="&amp;$F752),"yyyymmdd"),Cadastro!$I$5:$I$148,0),"")</f>
        <v>32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53346</v>
      </c>
      <c r="B753" s="17" t="s">
        <v>178</v>
      </c>
      <c r="C753" s="17" t="str">
        <f>IFERROR(INDEX(Cadastro!$C$5:$C$148,$AB753),"NÃO INFORMADO")</f>
        <v>ESP</v>
      </c>
      <c r="D753" s="17" t="str">
        <f>IFERROR(INDEX(Cadastro!$D$5:$D$148,$AB753),"")</f>
        <v>6x1</v>
      </c>
      <c r="E753" s="17" t="str">
        <f>IFERROR(INDEX(Cadastro!$G$5:$G$148,$AB753),"")</f>
        <v>6x1</v>
      </c>
      <c r="F753" s="29">
        <v>46295</v>
      </c>
      <c r="G753" s="32" t="str">
        <f t="shared" si="12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12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128"/>
        <v/>
      </c>
      <c r="R753" s="32" t="str">
        <f t="shared" si="129"/>
        <v/>
      </c>
      <c r="S753" s="30" t="str">
        <f t="shared" si="130"/>
        <v/>
      </c>
      <c r="T753" s="32" t="str">
        <f>IF($Q753&lt;&gt;"Sim","",IF($N753&gt;Parâmetros!$E$15,"Sim","Não"))</f>
        <v/>
      </c>
      <c r="U753" s="17" t="str">
        <f t="shared" si="13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'[Apontamento_Mes_Setembro Atualizado.xlsx]Base Diária'!$V$221folga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$148,$AB753),"")="",IF($L753&gt;0,1,0),IF(IFERROR(INDEX(Cadastro!$F$5:$F$148,$AB753),"")&lt;=IFERROR(INDEX(Parâmetros!$B$39:$B$48,MATCH($E753,Parâmetros!$A$39:$A$48,0)),99),IFERROR(INDEX(Cadastro!$F$5:$F$148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$148,$AB753),"")="",0,IF(IFERROR(INDEX(Cadastro!$F$5:$F$148,$AB753),"")&gt;IFERROR(INDEX(Parâmetros!$B$39:$B$48,MATCH($E753,Parâmetros!$A$39:$A$48,0)),99),IFERROR(INDEX(Cadastro!$F$5:$F$148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registro"),IF(AND($AB753&lt;&gt;$AB752,IFERROR(INDEX(Cadastro!$F$5:$F$148,$AB753),"")=""),"Indeterminado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IFERROR(MATCH($A753&amp;"|"&amp;TEXT(_xlfn.MAXIFS(Cadastro!$E$5:$E$148,Cadastro!$A$5:$A$148,$A753,Cadastro!$E$5:$E$148,"&lt;="&amp;$F753),"yyyymmdd"),Cadastro!$I$5:$I$148,0),"")</f>
        <v>32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53346</v>
      </c>
      <c r="B754" s="17" t="s">
        <v>178</v>
      </c>
      <c r="C754" s="17" t="str">
        <f>IFERROR(INDEX(Cadastro!$C$5:$C$148,$AB754),"NÃO INFORMADO")</f>
        <v>ESP</v>
      </c>
      <c r="D754" s="17" t="str">
        <f>IFERROR(INDEX(Cadastro!$D$5:$D$148,$AB754),"")</f>
        <v>6x1</v>
      </c>
      <c r="E754" s="17" t="str">
        <f>IFERROR(INDEX(Cadastro!$G$5:$G$148,$AB754),"")</f>
        <v>6x1</v>
      </c>
      <c r="F754" s="29">
        <v>46296</v>
      </c>
      <c r="G754" s="32" t="str">
        <f t="shared" si="12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12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28"/>
        <v/>
      </c>
      <c r="R754" s="32" t="str">
        <f t="shared" si="129"/>
        <v/>
      </c>
      <c r="S754" s="30" t="str">
        <f t="shared" si="130"/>
        <v/>
      </c>
      <c r="T754" s="32" t="str">
        <f>IF($Q754&lt;&gt;"Sim","",IF($N754&gt;Parâmetros!$E$15,"Sim","Não"))</f>
        <v/>
      </c>
      <c r="U754" s="17" t="str">
        <f t="shared" si="13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'[Apontamento_Mes_Setembro Atualizado.xlsx]Base Diária'!$V$221folga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$148,$AB754),"")="",IF($L754&gt;0,1,0),IF(IFERROR(INDEX(Cadastro!$F$5:$F$148,$AB754),"")&lt;=IFERROR(INDEX(Parâmetros!$B$39:$B$48,MATCH($E754,Parâmetros!$A$39:$A$48,0)),99),IFERROR(INDEX(Cadastro!$F$5:$F$148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$148,$AB754),"")="",0,IF(IFERROR(INDEX(Cadastro!$F$5:$F$148,$AB754),"")&gt;IFERROR(INDEX(Parâmetros!$B$39:$B$48,MATCH($E754,Parâmetros!$A$39:$A$48,0)),99),IFERROR(INDEX(Cadastro!$F$5:$F$148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registro"),IF(AND($AB754&lt;&gt;$AB753,IFERROR(INDEX(Cadastro!$F$5:$F$148,$AB754),"")=""),"Indeterminado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IFERROR(MATCH($A754&amp;"|"&amp;TEXT(_xlfn.MAXIFS(Cadastro!$E$5:$E$148,Cadastro!$A$5:$A$148,$A754,Cadastro!$E$5:$E$148,"&lt;="&amp;$F754),"yyyymmdd"),Cadastro!$I$5:$I$148,0),"")</f>
        <v>32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53346</v>
      </c>
      <c r="B755" s="17" t="s">
        <v>178</v>
      </c>
      <c r="C755" s="17" t="str">
        <f>IFERROR(INDEX(Cadastro!$C$5:$C$148,$AB755),"NÃO INFORMADO")</f>
        <v>ESP</v>
      </c>
      <c r="D755" s="17" t="str">
        <f>IFERROR(INDEX(Cadastro!$D$5:$D$148,$AB755),"")</f>
        <v>6x1</v>
      </c>
      <c r="E755" s="17" t="str">
        <f>IFERROR(INDEX(Cadastro!$G$5:$G$148,$AB755),"")</f>
        <v>6x1</v>
      </c>
      <c r="F755" s="29">
        <v>46297</v>
      </c>
      <c r="G755" s="32" t="str">
        <f t="shared" si="12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12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128"/>
        <v/>
      </c>
      <c r="R755" s="32" t="str">
        <f t="shared" si="129"/>
        <v/>
      </c>
      <c r="S755" s="30" t="str">
        <f t="shared" si="130"/>
        <v/>
      </c>
      <c r="T755" s="32" t="str">
        <f>IF($Q755&lt;&gt;"Sim","",IF($N755&gt;Parâmetros!$E$15,"Sim","Não"))</f>
        <v/>
      </c>
      <c r="U755" s="17" t="str">
        <f t="shared" si="13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'[Apontamento_Mes_Setembro Atualizado.xlsx]Base Diária'!$V$221folga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$148,$AB755),"")="",IF($L755&gt;0,1,0),IF(IFERROR(INDEX(Cadastro!$F$5:$F$148,$AB755),"")&lt;=IFERROR(INDEX(Parâmetros!$B$39:$B$48,MATCH($E755,Parâmetros!$A$39:$A$48,0)),99),IFERROR(INDEX(Cadastro!$F$5:$F$148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$148,$AB755),"")="",0,IF(IFERROR(INDEX(Cadastro!$F$5:$F$148,$AB755),"")&gt;IFERROR(INDEX(Parâmetros!$B$39:$B$48,MATCH($E755,Parâmetros!$A$39:$A$48,0)),99),IFERROR(INDEX(Cadastro!$F$5:$F$148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registro"),IF(AND($AB755&lt;&gt;$AB754,IFERROR(INDEX(Cadastro!$F$5:$F$148,$AB755),"")=""),"Indeterminado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IFERROR(MATCH($A755&amp;"|"&amp;TEXT(_xlfn.MAXIFS(Cadastro!$E$5:$E$148,Cadastro!$A$5:$A$148,$A755,Cadastro!$E$5:$E$148,"&lt;="&amp;$F755),"yyyymmdd"),Cadastro!$I$5:$I$148,0),"")</f>
        <v>32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53346</v>
      </c>
      <c r="B756" s="17" t="s">
        <v>178</v>
      </c>
      <c r="C756" s="17" t="str">
        <f>IFERROR(INDEX(Cadastro!$C$5:$C$148,$AB756),"NÃO INFORMADO")</f>
        <v>ESP</v>
      </c>
      <c r="D756" s="17" t="str">
        <f>IFERROR(INDEX(Cadastro!$D$5:$D$148,$AB756),"")</f>
        <v>6x1</v>
      </c>
      <c r="E756" s="17" t="str">
        <f>IFERROR(INDEX(Cadastro!$G$5:$G$148,$AB756),"")</f>
        <v>6x1</v>
      </c>
      <c r="F756" s="29">
        <v>46298</v>
      </c>
      <c r="G756" s="32" t="str">
        <f t="shared" si="12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12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128"/>
        <v/>
      </c>
      <c r="R756" s="32" t="str">
        <f t="shared" si="129"/>
        <v/>
      </c>
      <c r="S756" s="30" t="str">
        <f t="shared" si="130"/>
        <v/>
      </c>
      <c r="T756" s="32" t="str">
        <f>IF($Q756&lt;&gt;"Sim","",IF($N756&gt;Parâmetros!$E$15,"Sim","Não"))</f>
        <v/>
      </c>
      <c r="U756" s="17" t="str">
        <f t="shared" si="13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'[Apontamento_Mes_Setembro Atualizado.xlsx]Base Diária'!$V$221folga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$148,$AB756),"")="",IF($L756&gt;0,1,0),IF(IFERROR(INDEX(Cadastro!$F$5:$F$148,$AB756),"")&lt;=IFERROR(INDEX(Parâmetros!$B$39:$B$48,MATCH($E756,Parâmetros!$A$39:$A$48,0)),99),IFERROR(INDEX(Cadastro!$F$5:$F$148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$148,$AB756),"")="",0,IF(IFERROR(INDEX(Cadastro!$F$5:$F$148,$AB756),"")&gt;IFERROR(INDEX(Parâmetros!$B$39:$B$48,MATCH($E756,Parâmetros!$A$39:$A$48,0)),99),IFERROR(INDEX(Cadastro!$F$5:$F$148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registro"),IF(AND($AB756&lt;&gt;$AB755,IFERROR(INDEX(Cadastro!$F$5:$F$148,$AB756),"")=""),"Indeterminado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IFERROR(MATCH($A756&amp;"|"&amp;TEXT(_xlfn.MAXIFS(Cadastro!$E$5:$E$148,Cadastro!$A$5:$A$148,$A756,Cadastro!$E$5:$E$148,"&lt;="&amp;$F756),"yyyymmdd"),Cadastro!$I$5:$I$148,0),"")</f>
        <v>32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53346</v>
      </c>
      <c r="B757" s="17" t="s">
        <v>178</v>
      </c>
      <c r="C757" s="17" t="str">
        <f>IFERROR(INDEX(Cadastro!$C$5:$C$148,$AB757),"NÃO INFORMADO")</f>
        <v>ESP</v>
      </c>
      <c r="D757" s="17" t="str">
        <f>IFERROR(INDEX(Cadastro!$D$5:$D$148,$AB757),"")</f>
        <v>6x1</v>
      </c>
      <c r="E757" s="17" t="str">
        <f>IFERROR(INDEX(Cadastro!$G$5:$G$148,$AB757),"")</f>
        <v>6x1</v>
      </c>
      <c r="F757" s="29">
        <v>46299</v>
      </c>
      <c r="G757" s="32" t="str">
        <f t="shared" si="12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12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128"/>
        <v/>
      </c>
      <c r="R757" s="32" t="str">
        <f t="shared" si="129"/>
        <v/>
      </c>
      <c r="S757" s="30" t="str">
        <f t="shared" si="130"/>
        <v/>
      </c>
      <c r="T757" s="32" t="str">
        <f>IF($Q757&lt;&gt;"Sim","",IF($N757&gt;Parâmetros!$E$15,"Sim","Não"))</f>
        <v/>
      </c>
      <c r="U757" s="17" t="str">
        <f t="shared" si="13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'[Apontamento_Mes_Setembro Atualizado.xlsx]Base Diária'!$V$221folga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$148,$AB757),"")="",IF($L757&gt;0,1,0),IF(IFERROR(INDEX(Cadastro!$F$5:$F$148,$AB757),"")&lt;=IFERROR(INDEX(Parâmetros!$B$39:$B$48,MATCH($E757,Parâmetros!$A$39:$A$48,0)),99),IFERROR(INDEX(Cadastro!$F$5:$F$148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$148,$AB757),"")="",0,IF(IFERROR(INDEX(Cadastro!$F$5:$F$148,$AB757),"")&gt;IFERROR(INDEX(Parâmetros!$B$39:$B$48,MATCH($E757,Parâmetros!$A$39:$A$48,0)),99),IFERROR(INDEX(Cadastro!$F$5:$F$148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registro"),IF(AND($AB757&lt;&gt;$AB756,IFERROR(INDEX(Cadastro!$F$5:$F$148,$AB757),"")=""),"Indeterminado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IFERROR(MATCH($A757&amp;"|"&amp;TEXT(_xlfn.MAXIFS(Cadastro!$E$5:$E$148,Cadastro!$A$5:$A$148,$A757,Cadastro!$E$5:$E$148,"&lt;="&amp;$F757),"yyyymmdd"),Cadastro!$I$5:$I$148,0),"")</f>
        <v>32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53346</v>
      </c>
      <c r="B758" s="17" t="s">
        <v>178</v>
      </c>
      <c r="C758" s="17" t="str">
        <f>IFERROR(INDEX(Cadastro!$C$5:$C$148,$AB758),"NÃO INFORMADO")</f>
        <v>ESP</v>
      </c>
      <c r="D758" s="17" t="str">
        <f>IFERROR(INDEX(Cadastro!$D$5:$D$148,$AB758),"")</f>
        <v>6x1</v>
      </c>
      <c r="E758" s="17" t="str">
        <f>IFERROR(INDEX(Cadastro!$G$5:$G$148,$AB758),"")</f>
        <v>6x1</v>
      </c>
      <c r="F758" s="29">
        <v>46300</v>
      </c>
      <c r="G758" s="32" t="str">
        <f t="shared" si="126"/>
        <v>seg</v>
      </c>
      <c r="H758" s="31" t="str">
        <f>IF($L758=0,"",_xlfn.MINIFS(Dados!$Q:$Q,Dados!$A:$A,$A758,Dados!$S:$S,$F758))</f>
        <v/>
      </c>
      <c r="I758" s="31" t="str">
        <f>IF($H758="","",_xlfn.MAXIFS(Dados!$R:$R,Dados!$A:$A,$A758,Dados!$S:$S,$F758))</f>
        <v/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0</v>
      </c>
      <c r="M758" s="30">
        <f>IFERROR(INDEX(Parâmetros!$E$6:$E$11,MATCH($K758,Parâmetros!$A$6:$A$11,0)),"")</f>
        <v>8.8000000000000007</v>
      </c>
      <c r="N758" s="33">
        <f t="shared" si="127"/>
        <v>0</v>
      </c>
      <c r="O758" s="33">
        <f>Parâmetros!$E$13</f>
        <v>0.8</v>
      </c>
      <c r="P758" s="32" t="str">
        <f>IF(OR($M758="",$F758&gt;Parâmetros!$E$14),"Não","Sim")</f>
        <v>Não</v>
      </c>
      <c r="Q758" s="32" t="str">
        <f t="shared" si="128"/>
        <v/>
      </c>
      <c r="R758" s="32" t="str">
        <f t="shared" si="129"/>
        <v/>
      </c>
      <c r="S758" s="30" t="str">
        <f t="shared" si="130"/>
        <v/>
      </c>
      <c r="T758" s="32" t="str">
        <f>IF($Q758&lt;&gt;"Sim","",IF($N758&gt;Parâmetros!$E$15,"Sim","Não"))</f>
        <v/>
      </c>
      <c r="U758" s="17" t="str">
        <f t="shared" si="131"/>
        <v>Fora da apuração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'[Apontamento_Mes_Setembro Atualizado.xlsx]Base Diária'!$V$221folga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FALTA DE REGISTRO · dia útil da escala 6x1</v>
      </c>
      <c r="W758" s="34" t="str">
        <f>IF(OR(OR($D758="6x1",$D758="FF 6x1"),$D758="5x2"),"",IF($AB758&lt;&gt;$AB757,IF(IFERROR(INDEX(Cadastro!$F$5:$F$148,$AB758),"")="",IF($L758&gt;0,1,0),IF(IFERROR(INDEX(Cadastro!$F$5:$F$148,$AB758),"")&lt;=IFERROR(INDEX(Parâmetros!$B$39:$B$48,MATCH($E758,Parâmetros!$A$39:$A$48,0)),99),IFERROR(INDEX(Cadastro!$F$5:$F$148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$148,$AB758),"")="",0,IF(IFERROR(INDEX(Cadastro!$F$5:$F$148,$AB758),"")&gt;IFERROR(INDEX(Parâmetros!$B$39:$B$48,MATCH($E758,Parâmetros!$A$39:$A$48,0)),99),IFERROR(INDEX(Cadastro!$F$5:$F$148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registro"),IF(AND($AB758&lt;&gt;$AB757,IFERROR(INDEX(Cadastro!$F$5:$F$148,$AB758),"")=""),"Indeterminado (início da série)",IF($X758&gt;0,"Folga","Falta de registro"))))))))</f>
        <v>Falta de registro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IFERROR(MATCH($A758&amp;"|"&amp;TEXT(_xlfn.MAXIFS(Cadastro!$E$5:$E$148,Cadastro!$A$5:$A$148,$A758,Cadastro!$E$5:$E$148,"&lt;="&amp;$F758),"yyyymmdd"),Cadastro!$I$5:$I$148,0),"")</f>
        <v>32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55637</v>
      </c>
      <c r="B759" s="17" t="s">
        <v>179</v>
      </c>
      <c r="C759" s="17" t="str">
        <f>IFERROR(INDEX(Cadastro!$C$5:$C$148,$AB759),"NÃO INFORMADO")</f>
        <v>INS</v>
      </c>
      <c r="D759" s="17" t="str">
        <f>IFERROR(INDEX(Cadastro!$D$5:$D$148,$AB759),"")</f>
        <v>6x1</v>
      </c>
      <c r="E759" s="17" t="str">
        <f>IFERROR(INDEX(Cadastro!$G$5:$G$148,$AB759),"")</f>
        <v>6x1</v>
      </c>
      <c r="F759" s="29">
        <v>46265</v>
      </c>
      <c r="G759" s="32" t="str">
        <f t="shared" ref="G759:G794" si="132">CHOOSE(WEEKDAY($F759,1),"dom","seg","ter","qua","qui","sex","sáb")</f>
        <v>seg</v>
      </c>
      <c r="H759" s="31">
        <f>IF($L759=0,"",_xlfn.MINIFS(Dados!$Q:$Q,Dados!$A:$A,$A759,Dados!$S:$S,$F759))</f>
        <v>429</v>
      </c>
      <c r="I759" s="31">
        <f>IF($H759="","",_xlfn.MAXIFS(Dados!$R:$R,Dados!$A:$A,$A759,Dados!$S:$S,$F759))</f>
        <v>993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8.3199999999999985</v>
      </c>
      <c r="M759" s="30">
        <f>IFERROR(INDEX(Parâmetros!$E$6:$E$11,MATCH($K759,Parâmetros!$A$6:$A$11,0)),"")</f>
        <v>8.8000000000000007</v>
      </c>
      <c r="N759" s="33">
        <f t="shared" ref="N759:N794" si="133">IFERROR($L759/$M759,"")</f>
        <v>0.94545454545454521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ref="Q759:Q794" si="134">IF($P759="Não","",IF($L759&gt;0,"Sim","Não"))</f>
        <v>Sim</v>
      </c>
      <c r="R759" s="32" t="str">
        <f t="shared" ref="R759:R794" si="135">IF($Q759&lt;&gt;"Sim","",IF($N759&gt;=$O759,"Sim","Não"))</f>
        <v>Sim</v>
      </c>
      <c r="S759" s="30">
        <f t="shared" ref="S759:S794" si="136">IF($Q759&lt;&gt;"Sim","",MAX(0,$M759*$O759-$L759))</f>
        <v>0</v>
      </c>
      <c r="T759" s="32" t="str">
        <f>IF($Q759&lt;&gt;"Sim","",IF($N759&gt;Parâmetros!$E$15,"Sim","Não"))</f>
        <v>Não</v>
      </c>
      <c r="U759" s="17" t="str">
        <f t="shared" ref="U759:U794" si="137">IF($AC759&lt;&gt;"",$AC759,IF($P759="Não",IF($Y759="Folga","Folga",IF(LEFT($Y759,6)="Férias","Férias / afastamento",IF($Y759="Indeterminado (início da série)","Início da série","Fora da apuração"))),IF($Q759="Não","Falta de registro",IF($R759="Sim","Na meta","Abaixo da meta"))))</f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'[Apontamento_Mes_Setembro Atualizado.xlsx]Base Diária'!$V$221folga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$148,$AB759),"")="",IF($L759&gt;0,1,0),IF(IFERROR(INDEX(Cadastro!$F$5:$F$148,$AB759),"")&lt;=IFERROR(INDEX(Parâmetros!$B$39:$B$48,MATCH($E759,Parâmetros!$A$39:$A$48,0)),99),IFERROR(INDEX(Cadastro!$F$5:$F$148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$148,$AB759),"")="",0,IF(IFERROR(INDEX(Cadastro!$F$5:$F$148,$AB759),"")&gt;IFERROR(INDEX(Parâmetros!$B$39:$B$48,MATCH($E759,Parâmetros!$A$39:$A$48,0)),99),IFERROR(INDEX(Cadastro!$F$5:$F$148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registro"),IF(AND($AB759&lt;&gt;$AB758,IFERROR(INDEX(Cadastro!$F$5:$F$148,$AB759),"")=""),"Indeterminado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IFERROR(MATCH($A759&amp;"|"&amp;TEXT(_xlfn.MAXIFS(Cadastro!$E$5:$E$148,Cadastro!$A$5:$A$148,$A759,Cadastro!$E$5:$E$148,"&lt;="&amp;$F759),"yyyymmdd"),Cadastro!$I$5:$I$148,0),"")</f>
        <v>35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55637</v>
      </c>
      <c r="B760" s="17" t="s">
        <v>179</v>
      </c>
      <c r="C760" s="17" t="str">
        <f>IFERROR(INDEX(Cadastro!$C$5:$C$148,$AB760),"NÃO INFORMADO")</f>
        <v>INS</v>
      </c>
      <c r="D760" s="17" t="str">
        <f>IFERROR(INDEX(Cadastro!$D$5:$D$148,$AB760),"")</f>
        <v>6x1</v>
      </c>
      <c r="E760" s="17" t="str">
        <f>IFERROR(INDEX(Cadastro!$G$5:$G$148,$AB760),"")</f>
        <v>6x1</v>
      </c>
      <c r="F760" s="29">
        <v>46266</v>
      </c>
      <c r="G760" s="32" t="str">
        <f t="shared" si="132"/>
        <v>ter</v>
      </c>
      <c r="H760" s="31">
        <f>IF($L760=0,"",_xlfn.MINIFS(Dados!$Q:$Q,Dados!$A:$A,$A760,Dados!$S:$S,$F760))</f>
        <v>428</v>
      </c>
      <c r="I760" s="31">
        <f>IF($H760="","",_xlfn.MAXIFS(Dados!$R:$R,Dados!$A:$A,$A760,Dados!$S:$S,$F760))</f>
        <v>1004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</v>
      </c>
      <c r="L760" s="30">
        <f>SUMIFS(Dados!$E:$E,Dados!$A:$A,$A760,Dados!$S:$S,$F760)</f>
        <v>8.89</v>
      </c>
      <c r="M760" s="30">
        <f>IFERROR(INDEX(Parâmetros!$E$6:$E$11,MATCH($K760,Parâmetros!$A$6:$A$11,0)),"")</f>
        <v>8.8000000000000007</v>
      </c>
      <c r="N760" s="33">
        <f t="shared" si="133"/>
        <v>1.0102272727272728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34"/>
        <v>Sim</v>
      </c>
      <c r="R760" s="32" t="str">
        <f t="shared" si="135"/>
        <v>Sim</v>
      </c>
      <c r="S760" s="30">
        <f t="shared" si="136"/>
        <v>0</v>
      </c>
      <c r="T760" s="32" t="str">
        <f>IF($Q760&lt;&gt;"Sim","",IF($N760&gt;Parâmetros!$E$15,"Sim","Não"))</f>
        <v>Sim</v>
      </c>
      <c r="U760" s="17" t="str">
        <f t="shared" si="137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'[Apontamento_Mes_Setembro Atualizado.xlsx]Base Diária'!$V$221folga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fixa do 6x1</v>
      </c>
      <c r="W760" s="34" t="str">
        <f>IF(OR(OR($D760="6x1",$D760="FF 6x1"),$D760="5x2"),"",IF($AB760&lt;&gt;$AB759,IF(IFERROR(INDEX(Cadastro!$F$5:$F$148,$AB760),"")="",IF($L760&gt;0,1,0),IF(IFERROR(INDEX(Cadastro!$F$5:$F$148,$AB760),"")&lt;=IFERROR(INDEX(Parâmetros!$B$39:$B$48,MATCH($E760,Parâmetros!$A$39:$A$48,0)),99),IFERROR(INDEX(Cadastro!$F$5:$F$148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$148,$AB760),"")="",0,IF(IFERROR(INDEX(Cadastro!$F$5:$F$148,$AB760),"")&gt;IFERROR(INDEX(Parâmetros!$B$39:$B$48,MATCH($E760,Parâmetros!$A$39:$A$48,0)),99),IFERROR(INDEX(Cadastro!$F$5:$F$148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registro"),IF(AND($AB760&lt;&gt;$AB759,IFERROR(INDEX(Cadastro!$F$5:$F$148,$AB760),"")=""),"Indeterminado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IFERROR(MATCH($A760&amp;"|"&amp;TEXT(_xlfn.MAXIFS(Cadastro!$E$5:$E$148,Cadastro!$A$5:$A$148,$A760,Cadastro!$E$5:$E$148,"&lt;="&amp;$F760),"yyyymmdd"),Cadastro!$I$5:$I$148,0),"")</f>
        <v>35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55637</v>
      </c>
      <c r="B761" s="17" t="s">
        <v>179</v>
      </c>
      <c r="C761" s="17" t="str">
        <f>IFERROR(INDEX(Cadastro!$C$5:$C$148,$AB761),"NÃO INFORMADO")</f>
        <v>INS</v>
      </c>
      <c r="D761" s="17" t="str">
        <f>IFERROR(INDEX(Cadastro!$D$5:$D$148,$AB761),"")</f>
        <v>6x1</v>
      </c>
      <c r="E761" s="17" t="str">
        <f>IFERROR(INDEX(Cadastro!$G$5:$G$148,$AB761),"")</f>
        <v>6x1</v>
      </c>
      <c r="F761" s="29">
        <v>46267</v>
      </c>
      <c r="G761" s="32" t="str">
        <f t="shared" si="132"/>
        <v>qua</v>
      </c>
      <c r="H761" s="31">
        <f>IF($L761=0,"",_xlfn.MINIFS(Dados!$Q:$Q,Dados!$A:$A,$A761,Dados!$S:$S,$F761))</f>
        <v>424</v>
      </c>
      <c r="I761" s="31">
        <f>IF($H761="","",_xlfn.MAXIFS(Dados!$R:$R,Dados!$A:$A,$A761,Dados!$S:$S,$F761))</f>
        <v>1001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6x1</v>
      </c>
      <c r="L761" s="30">
        <f>SUMIFS(Dados!$E:$E,Dados!$A:$A,$A761,Dados!$S:$S,$F761)</f>
        <v>8.7200000000000006</v>
      </c>
      <c r="M761" s="30">
        <f>IFERROR(INDEX(Parâmetros!$E$6:$E$11,MATCH($K761,Parâmetros!$A$6:$A$11,0)),"")</f>
        <v>8.8000000000000007</v>
      </c>
      <c r="N761" s="33">
        <f t="shared" si="133"/>
        <v>0.99090909090909085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134"/>
        <v>Sim</v>
      </c>
      <c r="R761" s="32" t="str">
        <f t="shared" si="135"/>
        <v>Sim</v>
      </c>
      <c r="S761" s="30">
        <f t="shared" si="136"/>
        <v>0</v>
      </c>
      <c r="T761" s="32" t="str">
        <f>IF($Q761&lt;&gt;"Sim","",IF($N761&gt;Parâmetros!$E$15,"Sim","Não"))</f>
        <v>Não</v>
      </c>
      <c r="U761" s="17" t="str">
        <f t="shared" si="137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'[Apontamento_Mes_Setembro Atualizado.xlsx]Base Diária'!$V$221folga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Jornada fixa do 6x1</v>
      </c>
      <c r="W761" s="34" t="str">
        <f>IF(OR(OR($D761="6x1",$D761="FF 6x1"),$D761="5x2"),"",IF($AB761&lt;&gt;$AB760,IF(IFERROR(INDEX(Cadastro!$F$5:$F$148,$AB761),"")="",IF($L761&gt;0,1,0),IF(IFERROR(INDEX(Cadastro!$F$5:$F$148,$AB761),"")&lt;=IFERROR(INDEX(Parâmetros!$B$39:$B$48,MATCH($E761,Parâmetros!$A$39:$A$48,0)),99),IFERROR(INDEX(Cadastro!$F$5:$F$148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$148,$AB761),"")="",0,IF(IFERROR(INDEX(Cadastro!$F$5:$F$148,$AB761),"")&gt;IFERROR(INDEX(Parâmetros!$B$39:$B$48,MATCH($E761,Parâmetros!$A$39:$A$48,0)),99),IFERROR(INDEX(Cadastro!$F$5:$F$148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registro"),IF(AND($AB761&lt;&gt;$AB760,IFERROR(INDEX(Cadastro!$F$5:$F$148,$AB761),"")=""),"Indeterminado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IFERROR(MATCH($A761&amp;"|"&amp;TEXT(_xlfn.MAXIFS(Cadastro!$E$5:$E$148,Cadastro!$A$5:$A$148,$A761,Cadastro!$E$5:$E$148,"&lt;="&amp;$F761),"yyyymmdd"),Cadastro!$I$5:$I$148,0),"")</f>
        <v>35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55637</v>
      </c>
      <c r="B762" s="17" t="s">
        <v>179</v>
      </c>
      <c r="C762" s="17" t="str">
        <f>IFERROR(INDEX(Cadastro!$C$5:$C$148,$AB762),"NÃO INFORMADO")</f>
        <v>INS</v>
      </c>
      <c r="D762" s="17" t="str">
        <f>IFERROR(INDEX(Cadastro!$D$5:$D$148,$AB762),"")</f>
        <v>6x1</v>
      </c>
      <c r="E762" s="17" t="str">
        <f>IFERROR(INDEX(Cadastro!$G$5:$G$148,$AB762),"")</f>
        <v>6x1</v>
      </c>
      <c r="F762" s="29">
        <v>46268</v>
      </c>
      <c r="G762" s="32" t="str">
        <f t="shared" si="132"/>
        <v>qui</v>
      </c>
      <c r="H762" s="31">
        <f>IF($L762=0,"",_xlfn.MINIFS(Dados!$Q:$Q,Dados!$A:$A,$A762,Dados!$S:$S,$F762))</f>
        <v>429</v>
      </c>
      <c r="I762" s="31">
        <f>IF($H762="","",_xlfn.MAXIFS(Dados!$R:$R,Dados!$A:$A,$A762,Dados!$S:$S,$F762))</f>
        <v>999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8.4600000000000009</v>
      </c>
      <c r="M762" s="30">
        <f>IFERROR(INDEX(Parâmetros!$E$6:$E$11,MATCH($K762,Parâmetros!$A$6:$A$11,0)),"")</f>
        <v>8.8000000000000007</v>
      </c>
      <c r="N762" s="33">
        <f t="shared" si="133"/>
        <v>0.96136363636363642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34"/>
        <v>Sim</v>
      </c>
      <c r="R762" s="32" t="str">
        <f t="shared" si="135"/>
        <v>Sim</v>
      </c>
      <c r="S762" s="30">
        <f t="shared" si="136"/>
        <v>0</v>
      </c>
      <c r="T762" s="32" t="str">
        <f>IF($Q762&lt;&gt;"Sim","",IF($N762&gt;Parâmetros!$E$15,"Sim","Não"))</f>
        <v>Não</v>
      </c>
      <c r="U762" s="17" t="str">
        <f t="shared" si="137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'[Apontamento_Mes_Setembro Atualizado.xlsx]Base Diária'!$V$221folga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$148,$AB762),"")="",IF($L762&gt;0,1,0),IF(IFERROR(INDEX(Cadastro!$F$5:$F$148,$AB762),"")&lt;=IFERROR(INDEX(Parâmetros!$B$39:$B$48,MATCH($E762,Parâmetros!$A$39:$A$48,0)),99),IFERROR(INDEX(Cadastro!$F$5:$F$148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$148,$AB762),"")="",0,IF(IFERROR(INDEX(Cadastro!$F$5:$F$148,$AB762),"")&gt;IFERROR(INDEX(Parâmetros!$B$39:$B$48,MATCH($E762,Parâmetros!$A$39:$A$48,0)),99),IFERROR(INDEX(Cadastro!$F$5:$F$148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registro"),IF(AND($AB762&lt;&gt;$AB761,IFERROR(INDEX(Cadastro!$F$5:$F$148,$AB762),"")=""),"Indeterminado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IFERROR(MATCH($A762&amp;"|"&amp;TEXT(_xlfn.MAXIFS(Cadastro!$E$5:$E$148,Cadastro!$A$5:$A$148,$A762,Cadastro!$E$5:$E$148,"&lt;="&amp;$F762),"yyyymmdd"),Cadastro!$I$5:$I$148,0),"")</f>
        <v>35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55637</v>
      </c>
      <c r="B763" s="17" t="s">
        <v>179</v>
      </c>
      <c r="C763" s="17" t="str">
        <f>IFERROR(INDEX(Cadastro!$C$5:$C$148,$AB763),"NÃO INFORMADO")</f>
        <v>INS</v>
      </c>
      <c r="D763" s="17" t="str">
        <f>IFERROR(INDEX(Cadastro!$D$5:$D$148,$AB763),"")</f>
        <v>6x1</v>
      </c>
      <c r="E763" s="17" t="str">
        <f>IFERROR(INDEX(Cadastro!$G$5:$G$148,$AB763),"")</f>
        <v>6x1</v>
      </c>
      <c r="F763" s="29">
        <v>46269</v>
      </c>
      <c r="G763" s="32" t="str">
        <f t="shared" si="132"/>
        <v>sex</v>
      </c>
      <c r="H763" s="31">
        <f>IF($L763=0,"",_xlfn.MINIFS(Dados!$Q:$Q,Dados!$A:$A,$A763,Dados!$S:$S,$F763))</f>
        <v>423</v>
      </c>
      <c r="I763" s="31">
        <f>IF($H763="","",_xlfn.MAXIFS(Dados!$R:$R,Dados!$A:$A,$A763,Dados!$S:$S,$F763))</f>
        <v>1004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8.34</v>
      </c>
      <c r="M763" s="30">
        <f>IFERROR(INDEX(Parâmetros!$E$6:$E$11,MATCH($K763,Parâmetros!$A$6:$A$11,0)),"")</f>
        <v>8.8000000000000007</v>
      </c>
      <c r="N763" s="33">
        <f t="shared" si="133"/>
        <v>0.94772727272727264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34"/>
        <v>Sim</v>
      </c>
      <c r="R763" s="32" t="str">
        <f t="shared" si="135"/>
        <v>Sim</v>
      </c>
      <c r="S763" s="30">
        <f t="shared" si="136"/>
        <v>0</v>
      </c>
      <c r="T763" s="32" t="str">
        <f>IF($Q763&lt;&gt;"Sim","",IF($N763&gt;Parâmetros!$E$15,"Sim","Não"))</f>
        <v>Não</v>
      </c>
      <c r="U763" s="17" t="str">
        <f t="shared" si="137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'[Apontamento_Mes_Setembro Atualizado.xlsx]Base Diária'!$V$221folga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$148,$AB763),"")="",IF($L763&gt;0,1,0),IF(IFERROR(INDEX(Cadastro!$F$5:$F$148,$AB763),"")&lt;=IFERROR(INDEX(Parâmetros!$B$39:$B$48,MATCH($E763,Parâmetros!$A$39:$A$48,0)),99),IFERROR(INDEX(Cadastro!$F$5:$F$148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$148,$AB763),"")="",0,IF(IFERROR(INDEX(Cadastro!$F$5:$F$148,$AB763),"")&gt;IFERROR(INDEX(Parâmetros!$B$39:$B$48,MATCH($E763,Parâmetros!$A$39:$A$48,0)),99),IFERROR(INDEX(Cadastro!$F$5:$F$148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registro"),IF(AND($AB763&lt;&gt;$AB762,IFERROR(INDEX(Cadastro!$F$5:$F$148,$AB763),"")=""),"Indeterminado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IFERROR(MATCH($A763&amp;"|"&amp;TEXT(_xlfn.MAXIFS(Cadastro!$E$5:$E$148,Cadastro!$A$5:$A$148,$A763,Cadastro!$E$5:$E$148,"&lt;="&amp;$F763),"yyyymmdd"),Cadastro!$I$5:$I$148,0),"")</f>
        <v>35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55637</v>
      </c>
      <c r="B764" s="17" t="s">
        <v>179</v>
      </c>
      <c r="C764" s="17" t="str">
        <f>IFERROR(INDEX(Cadastro!$C$5:$C$148,$AB764),"NÃO INFORMADO")</f>
        <v>INS</v>
      </c>
      <c r="D764" s="17" t="str">
        <f>IFERROR(INDEX(Cadastro!$D$5:$D$148,$AB764),"")</f>
        <v>6x1</v>
      </c>
      <c r="E764" s="17" t="str">
        <f>IFERROR(INDEX(Cadastro!$G$5:$G$148,$AB764),"")</f>
        <v>6x1</v>
      </c>
      <c r="F764" s="29">
        <v>46270</v>
      </c>
      <c r="G764" s="32" t="str">
        <f t="shared" si="132"/>
        <v>sáb</v>
      </c>
      <c r="H764" s="31" t="str">
        <f>IF($L764=0,"",_xlfn.MINIFS(Dados!$Q:$Q,Dados!$A:$A,$A764,Dados!$S:$S,$F764))</f>
        <v/>
      </c>
      <c r="I764" s="31" t="str">
        <f>IF($H764="","",_xlfn.MAXIFS(Dados!$R:$R,Dados!$A:$A,$A764,Dados!$S:$S,$F764))</f>
        <v/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/>
      </c>
      <c r="L764" s="30">
        <f>SUMIFS(Dados!$E:$E,Dados!$A:$A,$A764,Dados!$S:$S,$F764)</f>
        <v>0</v>
      </c>
      <c r="M764" s="30" t="str">
        <f>IFERROR(INDEX(Parâmetros!$E$6:$E$11,MATCH($K764,Parâmetros!$A$6:$A$11,0)),"")</f>
        <v/>
      </c>
      <c r="N764" s="33" t="str">
        <f t="shared" si="133"/>
        <v/>
      </c>
      <c r="O764" s="33">
        <f>Parâmetros!$E$13</f>
        <v>0.8</v>
      </c>
      <c r="P764" s="32" t="str">
        <f>IF(OR($M764="",$F764&gt;Parâmetros!$E$14),"Não","Sim")</f>
        <v>Não</v>
      </c>
      <c r="Q764" s="32" t="str">
        <f t="shared" si="134"/>
        <v/>
      </c>
      <c r="R764" s="32" t="str">
        <f t="shared" si="135"/>
        <v/>
      </c>
      <c r="S764" s="30" t="str">
        <f t="shared" si="136"/>
        <v/>
      </c>
      <c r="T764" s="32" t="str">
        <f>IF($Q764&lt;&gt;"Sim","",IF($N764&gt;Parâmetros!$E$15,"Sim","Não"))</f>
        <v/>
      </c>
      <c r="U764" s="17" t="str">
        <f t="shared" si="137"/>
        <v>Folga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'[Apontamento_Mes_Setembro Atualizado.xlsx]Base Diária'!$V$221folga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Folga de fim de semana · sem apontamento no sábado nem no domingo</v>
      </c>
      <c r="W764" s="34" t="str">
        <f>IF(OR(OR($D764="6x1",$D764="FF 6x1"),$D764="5x2"),"",IF($AB764&lt;&gt;$AB763,IF(IFERROR(INDEX(Cadastro!$F$5:$F$148,$AB764),"")="",IF($L764&gt;0,1,0),IF(IFERROR(INDEX(Cadastro!$F$5:$F$148,$AB764),"")&lt;=IFERROR(INDEX(Parâmetros!$B$39:$B$48,MATCH($E764,Parâmetros!$A$39:$A$48,0)),99),IFERROR(INDEX(Cadastro!$F$5:$F$148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$148,$AB764),"")="",0,IF(IFERROR(INDEX(Cadastro!$F$5:$F$148,$AB764),"")&gt;IFERROR(INDEX(Parâmetros!$B$39:$B$48,MATCH($E764,Parâmetros!$A$39:$A$48,0)),99),IFERROR(INDEX(Cadastro!$F$5:$F$148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registro"),IF(AND($AB764&lt;&gt;$AB763,IFERROR(INDEX(Cadastro!$F$5:$F$148,$AB764),"")=""),"Indeterminado (início da série)",IF($X764&gt;0,"Folga","Falta de registro"))))))))</f>
        <v>Folga</v>
      </c>
      <c r="Z764" s="34">
        <f>IF(OR($L764&gt;0,$F764&gt;Parâmetros!$E$14),0,IF($A764&lt;&gt;$A763,1,N($Z763)+1))</f>
        <v>1</v>
      </c>
      <c r="AA764" s="34">
        <f>IF(OR($L764&gt;0,$F764&gt;Parâmetros!$E$14),0,IF(OR($A764&lt;&gt;$A765,$F765&gt;Parâmetros!$E$14),1,N($AA765)+1))</f>
        <v>2</v>
      </c>
      <c r="AB764" s="31">
        <f>IFERROR(MATCH($A764&amp;"|"&amp;TEXT(_xlfn.MAXIFS(Cadastro!$E$5:$E$148,Cadastro!$A$5:$A$148,$A764,Cadastro!$E$5:$E$148,"&lt;="&amp;$F764),"yyyymmdd"),Cadastro!$I$5:$I$148,0),"")</f>
        <v>35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55637</v>
      </c>
      <c r="B765" s="17" t="s">
        <v>179</v>
      </c>
      <c r="C765" s="17" t="str">
        <f>IFERROR(INDEX(Cadastro!$C$5:$C$148,$AB765),"NÃO INFORMADO")</f>
        <v>INS</v>
      </c>
      <c r="D765" s="17" t="str">
        <f>IFERROR(INDEX(Cadastro!$D$5:$D$148,$AB765),"")</f>
        <v>6x1</v>
      </c>
      <c r="E765" s="17" t="str">
        <f>IFERROR(INDEX(Cadastro!$G$5:$G$148,$AB765),"")</f>
        <v>6x1</v>
      </c>
      <c r="F765" s="29">
        <v>46271</v>
      </c>
      <c r="G765" s="32" t="str">
        <f t="shared" si="132"/>
        <v>dom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133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134"/>
        <v/>
      </c>
      <c r="R765" s="32" t="str">
        <f t="shared" si="135"/>
        <v/>
      </c>
      <c r="S765" s="30" t="str">
        <f t="shared" si="136"/>
        <v/>
      </c>
      <c r="T765" s="32" t="str">
        <f>IF($Q765&lt;&gt;"Sim","",IF($N765&gt;Parâmetros!$E$15,"Sim","Não"))</f>
        <v/>
      </c>
      <c r="U765" s="17" t="str">
        <f t="shared" si="137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'[Apontamento_Mes_Setembro Atualizado.xlsx]Base Diária'!$V$221folga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de fim de semana · sem apontamento no sábado nem no domingo</v>
      </c>
      <c r="W765" s="34" t="str">
        <f>IF(OR(OR($D765="6x1",$D765="FF 6x1"),$D765="5x2"),"",IF($AB765&lt;&gt;$AB764,IF(IFERROR(INDEX(Cadastro!$F$5:$F$148,$AB765),"")="",IF($L765&gt;0,1,0),IF(IFERROR(INDEX(Cadastro!$F$5:$F$148,$AB765),"")&lt;=IFERROR(INDEX(Parâmetros!$B$39:$B$48,MATCH($E765,Parâmetros!$A$39:$A$48,0)),99),IFERROR(INDEX(Cadastro!$F$5:$F$148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$148,$AB765),"")="",0,IF(IFERROR(INDEX(Cadastro!$F$5:$F$148,$AB765),"")&gt;IFERROR(INDEX(Parâmetros!$B$39:$B$48,MATCH($E765,Parâmetros!$A$39:$A$48,0)),99),IFERROR(INDEX(Cadastro!$F$5:$F$148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registro"),IF(AND($AB765&lt;&gt;$AB764,IFERROR(INDEX(Cadastro!$F$5:$F$148,$AB765),"")=""),"Indeterminado (início da série)",IF($X765&gt;0,"Folga","Falta de registro"))))))))</f>
        <v>Folga</v>
      </c>
      <c r="Z765" s="34">
        <f>IF(OR($L765&gt;0,$F765&gt;Parâmetros!$E$14),0,IF($A765&lt;&gt;$A764,1,N($Z764)+1))</f>
        <v>2</v>
      </c>
      <c r="AA765" s="34">
        <f>IF(OR($L765&gt;0,$F765&gt;Parâmetros!$E$14),0,IF(OR($A765&lt;&gt;$A766,$F766&gt;Parâmetros!$E$14),1,N($AA766)+1))</f>
        <v>1</v>
      </c>
      <c r="AB765" s="31">
        <f>IFERROR(MATCH($A765&amp;"|"&amp;TEXT(_xlfn.MAXIFS(Cadastro!$E$5:$E$148,Cadastro!$A$5:$A$148,$A765,Cadastro!$E$5:$E$148,"&lt;="&amp;$F765),"yyyymmdd"),Cadastro!$I$5:$I$148,0),"")</f>
        <v>35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55637</v>
      </c>
      <c r="B766" s="17" t="s">
        <v>179</v>
      </c>
      <c r="C766" s="17" t="str">
        <f>IFERROR(INDEX(Cadastro!$C$5:$C$148,$AB766),"NÃO INFORMADO")</f>
        <v>INS</v>
      </c>
      <c r="D766" s="17" t="str">
        <f>IFERROR(INDEX(Cadastro!$D$5:$D$148,$AB766),"")</f>
        <v>A</v>
      </c>
      <c r="E766" s="17" t="str">
        <f>IFERROR(INDEX(Cadastro!$G$5:$G$148,$AB766),"")</f>
        <v>A</v>
      </c>
      <c r="F766" s="29">
        <v>46272</v>
      </c>
      <c r="G766" s="32" t="str">
        <f t="shared" si="132"/>
        <v>seg</v>
      </c>
      <c r="H766" s="31">
        <f>IF($L766=0,"",_xlfn.MINIFS(Dados!$Q:$Q,Dados!$A:$A,$A766,Dados!$S:$S,$F766))</f>
        <v>458</v>
      </c>
      <c r="I766" s="31">
        <f>IF($H766="","",_xlfn.MAXIFS(Dados!$R:$R,Dados!$A:$A,$A766,Dados!$S:$S,$F766))</f>
        <v>927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A</v>
      </c>
      <c r="L766" s="30">
        <f>SUMIFS(Dados!$E:$E,Dados!$A:$A,$A766,Dados!$S:$S,$F766)</f>
        <v>6.8500000000000005</v>
      </c>
      <c r="M766" s="30">
        <f>IFERROR(INDEX(Parâmetros!$E$6:$E$11,MATCH($K766,Parâmetros!$A$6:$A$11,0)),"")</f>
        <v>7.58</v>
      </c>
      <c r="N766" s="33">
        <f t="shared" si="133"/>
        <v>0.90369393139841692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34"/>
        <v>Sim</v>
      </c>
      <c r="R766" s="32" t="str">
        <f t="shared" si="135"/>
        <v>Sim</v>
      </c>
      <c r="S766" s="30">
        <f t="shared" si="136"/>
        <v>0</v>
      </c>
      <c r="T766" s="32" t="str">
        <f>IF($Q766&lt;&gt;"Sim","",IF($N766&gt;Parâmetros!$E$15,"Sim","Não"))</f>
        <v>Não</v>
      </c>
      <c r="U766" s="17" t="str">
        <f t="shared" si="137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'[Apontamento_Mes_Setembro Atualizado.xlsx]Base Diária'!$V$221folga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Evidência confirma cadastro</v>
      </c>
      <c r="W766" s="34">
        <f>IF(OR(OR($D766="6x1",$D766="FF 6x1"),$D766="5x2"),"",IF($AB766&lt;&gt;$AB765,IF(IFERROR(INDEX(Cadastro!$F$5:$F$148,$AB766),"")="",IF($L766&gt;0,1,0),IF(IFERROR(INDEX(Cadastro!$F$5:$F$148,$AB766),"")&lt;=IFERROR(INDEX(Parâmetros!$B$39:$B$48,MATCH($E766,Parâmetros!$A$39:$A$48,0)),99),IFERROR(INDEX(Cadastro!$F$5:$F$148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1</v>
      </c>
      <c r="X766" s="34">
        <f>IF(OR(OR($D766="6x1",$D766="FF 6x1"),$D766="5x2"),"",IF($AB766&lt;&gt;$AB765,IF(IFERROR(INDEX(Cadastro!$F$5:$F$148,$AB766),"")="",0,IF(IFERROR(INDEX(Cadastro!$F$5:$F$148,$AB766),"")&gt;IFERROR(INDEX(Parâmetros!$B$39:$B$48,MATCH($E766,Parâmetros!$A$39:$A$48,0)),99),IFERROR(INDEX(Cadastro!$F$5:$F$148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registro"),IF(AND($AB766&lt;&gt;$AB765,IFERROR(INDEX(Cadastro!$F$5:$F$148,$AB766),"")=""),"Indeterminado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IFERROR(MATCH($A766&amp;"|"&amp;TEXT(_xlfn.MAXIFS(Cadastro!$E$5:$E$148,Cadastro!$A$5:$A$148,$A766,Cadastro!$E$5:$E$148,"&lt;="&amp;$F766),"yyyymmdd"),Cadastro!$I$5:$I$148,0),"")</f>
        <v>88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55637</v>
      </c>
      <c r="B767" s="17" t="s">
        <v>179</v>
      </c>
      <c r="C767" s="17" t="str">
        <f>IFERROR(INDEX(Cadastro!$C$5:$C$148,$AB767),"NÃO INFORMADO")</f>
        <v>INS</v>
      </c>
      <c r="D767" s="17" t="str">
        <f>IFERROR(INDEX(Cadastro!$D$5:$D$148,$AB767),"")</f>
        <v>6x1</v>
      </c>
      <c r="E767" s="17" t="str">
        <f>IFERROR(INDEX(Cadastro!$G$5:$G$148,$AB767),"")</f>
        <v>6x1</v>
      </c>
      <c r="F767" s="29">
        <v>46273</v>
      </c>
      <c r="G767" s="32" t="str">
        <f t="shared" si="132"/>
        <v>ter</v>
      </c>
      <c r="H767" s="31">
        <f>IF($L767=0,"",_xlfn.MINIFS(Dados!$Q:$Q,Dados!$A:$A,$A767,Dados!$S:$S,$F767))</f>
        <v>429</v>
      </c>
      <c r="I767" s="31">
        <f>IF($H767="","",_xlfn.MAXIFS(Dados!$R:$R,Dados!$A:$A,$A767,Dados!$S:$S,$F767))</f>
        <v>999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</v>
      </c>
      <c r="L767" s="30">
        <f>SUMIFS(Dados!$E:$E,Dados!$A:$A,$A767,Dados!$S:$S,$F767)</f>
        <v>8.2100000000000009</v>
      </c>
      <c r="M767" s="30">
        <f>IFERROR(INDEX(Parâmetros!$E$6:$E$11,MATCH($K767,Parâmetros!$A$6:$A$11,0)),"")</f>
        <v>8.8000000000000007</v>
      </c>
      <c r="N767" s="33">
        <f t="shared" si="133"/>
        <v>0.93295454545454548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34"/>
        <v>Sim</v>
      </c>
      <c r="R767" s="32" t="str">
        <f t="shared" si="135"/>
        <v>Sim</v>
      </c>
      <c r="S767" s="30">
        <f t="shared" si="136"/>
        <v>0</v>
      </c>
      <c r="T767" s="32" t="str">
        <f>IF($Q767&lt;&gt;"Sim","",IF($N767&gt;Parâmetros!$E$15,"Sim","Não"))</f>
        <v>Não</v>
      </c>
      <c r="U767" s="17" t="str">
        <f t="shared" si="137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'[Apontamento_Mes_Setembro Atualizado.xlsx]Base Diária'!$V$221folga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fixa do 6x1</v>
      </c>
      <c r="W767" s="34" t="str">
        <f>IF(OR(OR($D767="6x1",$D767="FF 6x1"),$D767="5x2"),"",IF($AB767&lt;&gt;$AB766,IF(IFERROR(INDEX(Cadastro!$F$5:$F$148,$AB767),"")="",IF($L767&gt;0,1,0),IF(IFERROR(INDEX(Cadastro!$F$5:$F$148,$AB767),"")&lt;=IFERROR(INDEX(Parâmetros!$B$39:$B$48,MATCH($E767,Parâmetros!$A$39:$A$48,0)),99),IFERROR(INDEX(Cadastro!$F$5:$F$148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$148,$AB767),"")="",0,IF(IFERROR(INDEX(Cadastro!$F$5:$F$148,$AB767),"")&gt;IFERROR(INDEX(Parâmetros!$B$39:$B$48,MATCH($E767,Parâmetros!$A$39:$A$48,0)),99),IFERROR(INDEX(Cadastro!$F$5:$F$148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registro"),IF(AND($AB767&lt;&gt;$AB766,IFERROR(INDEX(Cadastro!$F$5:$F$148,$AB767),"")=""),"Indeterminado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IFERROR(MATCH($A767&amp;"|"&amp;TEXT(_xlfn.MAXIFS(Cadastro!$E$5:$E$148,Cadastro!$A$5:$A$148,$A767,Cadastro!$E$5:$E$148,"&lt;="&amp;$F767),"yyyymmdd"),Cadastro!$I$5:$I$148,0),"")</f>
        <v>89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55637</v>
      </c>
      <c r="B768" s="17" t="s">
        <v>179</v>
      </c>
      <c r="C768" s="17" t="str">
        <f>IFERROR(INDEX(Cadastro!$C$5:$C$148,$AB768),"NÃO INFORMADO")</f>
        <v>INS</v>
      </c>
      <c r="D768" s="17" t="str">
        <f>IFERROR(INDEX(Cadastro!$D$5:$D$148,$AB768),"")</f>
        <v>6x1</v>
      </c>
      <c r="E768" s="17" t="str">
        <f>IFERROR(INDEX(Cadastro!$G$5:$G$148,$AB768),"")</f>
        <v>6x1</v>
      </c>
      <c r="F768" s="29">
        <v>46274</v>
      </c>
      <c r="G768" s="32" t="str">
        <f t="shared" si="132"/>
        <v>qua</v>
      </c>
      <c r="H768" s="31">
        <f>IF($L768=0,"",_xlfn.MINIFS(Dados!$Q:$Q,Dados!$A:$A,$A768,Dados!$S:$S,$F768))</f>
        <v>436</v>
      </c>
      <c r="I768" s="31">
        <f>IF($H768="","",_xlfn.MAXIFS(Dados!$R:$R,Dados!$A:$A,$A768,Dados!$S:$S,$F768))</f>
        <v>995</v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6x1</v>
      </c>
      <c r="L768" s="30">
        <f>SUMIFS(Dados!$E:$E,Dados!$A:$A,$A768,Dados!$S:$S,$F768)</f>
        <v>8.2199999999999989</v>
      </c>
      <c r="M768" s="30">
        <f>IFERROR(INDEX(Parâmetros!$E$6:$E$11,MATCH($K768,Parâmetros!$A$6:$A$11,0)),"")</f>
        <v>8.8000000000000007</v>
      </c>
      <c r="N768" s="33">
        <f t="shared" si="133"/>
        <v>0.93409090909090886</v>
      </c>
      <c r="O768" s="33">
        <f>Parâmetros!$E$13</f>
        <v>0.8</v>
      </c>
      <c r="P768" s="32" t="str">
        <f>IF(OR($M768="",$F768&gt;Parâmetros!$E$14),"Não","Sim")</f>
        <v>Sim</v>
      </c>
      <c r="Q768" s="32" t="str">
        <f t="shared" si="134"/>
        <v>Sim</v>
      </c>
      <c r="R768" s="32" t="str">
        <f t="shared" si="135"/>
        <v>Sim</v>
      </c>
      <c r="S768" s="30">
        <f t="shared" si="136"/>
        <v>0</v>
      </c>
      <c r="T768" s="32" t="str">
        <f>IF($Q768&lt;&gt;"Sim","",IF($N768&gt;Parâmetros!$E$15,"Sim","Não"))</f>
        <v>Não</v>
      </c>
      <c r="U768" s="17" t="str">
        <f t="shared" si="137"/>
        <v>Na meta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'[Apontamento_Mes_Setembro Atualizado.xlsx]Base Diária'!$V$221folga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Jornada fixa do 6x1</v>
      </c>
      <c r="W768" s="34" t="str">
        <f>IF(OR(OR($D768="6x1",$D768="FF 6x1"),$D768="5x2"),"",IF($AB768&lt;&gt;$AB767,IF(IFERROR(INDEX(Cadastro!$F$5:$F$148,$AB768),"")="",IF($L768&gt;0,1,0),IF(IFERROR(INDEX(Cadastro!$F$5:$F$148,$AB768),"")&lt;=IFERROR(INDEX(Parâmetros!$B$39:$B$48,MATCH($E768,Parâmetros!$A$39:$A$48,0)),99),IFERROR(INDEX(Cadastro!$F$5:$F$148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$148,$AB768),"")="",0,IF(IFERROR(INDEX(Cadastro!$F$5:$F$148,$AB768),"")&gt;IFERROR(INDEX(Parâmetros!$B$39:$B$48,MATCH($E768,Parâmetros!$A$39:$A$48,0)),99),IFERROR(INDEX(Cadastro!$F$5:$F$148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registro"),IF(AND($AB768&lt;&gt;$AB767,IFERROR(INDEX(Cadastro!$F$5:$F$148,$AB768),"")=""),"Indeterminado (início da série)",IF($X768&gt;0,"Folga","Falta de registro"))))))))</f>
        <v>Trabalhado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IFERROR(MATCH($A768&amp;"|"&amp;TEXT(_xlfn.MAXIFS(Cadastro!$E$5:$E$148,Cadastro!$A$5:$A$148,$A768,Cadastro!$E$5:$E$148,"&lt;="&amp;$F768),"yyyymmdd"),Cadastro!$I$5:$I$148,0),"")</f>
        <v>89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55637</v>
      </c>
      <c r="B769" s="17" t="s">
        <v>179</v>
      </c>
      <c r="C769" s="17" t="str">
        <f>IFERROR(INDEX(Cadastro!$C$5:$C$148,$AB769),"NÃO INFORMADO")</f>
        <v>INS</v>
      </c>
      <c r="D769" s="17" t="str">
        <f>IFERROR(INDEX(Cadastro!$D$5:$D$148,$AB769),"")</f>
        <v>6x1</v>
      </c>
      <c r="E769" s="17" t="str">
        <f>IFERROR(INDEX(Cadastro!$G$5:$G$148,$AB769),"")</f>
        <v>6x1</v>
      </c>
      <c r="F769" s="29">
        <v>46275</v>
      </c>
      <c r="G769" s="32" t="str">
        <f t="shared" si="132"/>
        <v>qui</v>
      </c>
      <c r="H769" s="31">
        <f>IF($L769=0,"",_xlfn.MINIFS(Dados!$Q:$Q,Dados!$A:$A,$A769,Dados!$S:$S,$F769))</f>
        <v>432</v>
      </c>
      <c r="I769" s="31">
        <f>IF($H769="","",_xlfn.MAXIFS(Dados!$R:$R,Dados!$A:$A,$A769,Dados!$S:$S,$F769))</f>
        <v>996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8.26</v>
      </c>
      <c r="M769" s="30">
        <f>IFERROR(INDEX(Parâmetros!$E$6:$E$11,MATCH($K769,Parâmetros!$A$6:$A$11,0)),"")</f>
        <v>8.8000000000000007</v>
      </c>
      <c r="N769" s="33">
        <f t="shared" si="133"/>
        <v>0.93863636363636349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34"/>
        <v>Sim</v>
      </c>
      <c r="R769" s="32" t="str">
        <f t="shared" si="135"/>
        <v>Sim</v>
      </c>
      <c r="S769" s="30">
        <f t="shared" si="136"/>
        <v>0</v>
      </c>
      <c r="T769" s="32" t="str">
        <f>IF($Q769&lt;&gt;"Sim","",IF($N769&gt;Parâmetros!$E$15,"Sim","Não"))</f>
        <v>Não</v>
      </c>
      <c r="U769" s="17" t="str">
        <f t="shared" si="137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'[Apontamento_Mes_Setembro Atualizado.xlsx]Base Diária'!$V$221folga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$148,$AB769),"")="",IF($L769&gt;0,1,0),IF(IFERROR(INDEX(Cadastro!$F$5:$F$148,$AB769),"")&lt;=IFERROR(INDEX(Parâmetros!$B$39:$B$48,MATCH($E769,Parâmetros!$A$39:$A$48,0)),99),IFERROR(INDEX(Cadastro!$F$5:$F$148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$148,$AB769),"")="",0,IF(IFERROR(INDEX(Cadastro!$F$5:$F$148,$AB769),"")&gt;IFERROR(INDEX(Parâmetros!$B$39:$B$48,MATCH($E769,Parâmetros!$A$39:$A$48,0)),99),IFERROR(INDEX(Cadastro!$F$5:$F$148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registro"),IF(AND($AB769&lt;&gt;$AB768,IFERROR(INDEX(Cadastro!$F$5:$F$148,$AB769),"")=""),"Indeterminado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IFERROR(MATCH($A769&amp;"|"&amp;TEXT(_xlfn.MAXIFS(Cadastro!$E$5:$E$148,Cadastro!$A$5:$A$148,$A769,Cadastro!$E$5:$E$148,"&lt;="&amp;$F769),"yyyymmdd"),Cadastro!$I$5:$I$148,0),"")</f>
        <v>89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55637</v>
      </c>
      <c r="B770" s="17" t="s">
        <v>179</v>
      </c>
      <c r="C770" s="17" t="str">
        <f>IFERROR(INDEX(Cadastro!$C$5:$C$148,$AB770),"NÃO INFORMADO")</f>
        <v>INS</v>
      </c>
      <c r="D770" s="17" t="str">
        <f>IFERROR(INDEX(Cadastro!$D$5:$D$148,$AB770),"")</f>
        <v>6x1</v>
      </c>
      <c r="E770" s="17" t="str">
        <f>IFERROR(INDEX(Cadastro!$G$5:$G$148,$AB770),"")</f>
        <v>6x1</v>
      </c>
      <c r="F770" s="29">
        <v>46276</v>
      </c>
      <c r="G770" s="32" t="str">
        <f t="shared" si="132"/>
        <v>sex</v>
      </c>
      <c r="H770" s="31">
        <f>IF($L770=0,"",_xlfn.MINIFS(Dados!$Q:$Q,Dados!$A:$A,$A770,Dados!$S:$S,$F770))</f>
        <v>439</v>
      </c>
      <c r="I770" s="31">
        <f>IF($H770="","",_xlfn.MAXIFS(Dados!$R:$R,Dados!$A:$A,$A770,Dados!$S:$S,$F770))</f>
        <v>998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8.57</v>
      </c>
      <c r="M770" s="30">
        <f>IFERROR(INDEX(Parâmetros!$E$6:$E$11,MATCH($K770,Parâmetros!$A$6:$A$11,0)),"")</f>
        <v>8.8000000000000007</v>
      </c>
      <c r="N770" s="33">
        <f t="shared" si="133"/>
        <v>0.97386363636363626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34"/>
        <v>Sim</v>
      </c>
      <c r="R770" s="32" t="str">
        <f t="shared" si="135"/>
        <v>Sim</v>
      </c>
      <c r="S770" s="30">
        <f t="shared" si="136"/>
        <v>0</v>
      </c>
      <c r="T770" s="32" t="str">
        <f>IF($Q770&lt;&gt;"Sim","",IF($N770&gt;Parâmetros!$E$15,"Sim","Não"))</f>
        <v>Não</v>
      </c>
      <c r="U770" s="17" t="str">
        <f t="shared" si="137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'[Apontamento_Mes_Setembro Atualizado.xlsx]Base Diária'!$V$221folga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Jornada fixa do 6x1</v>
      </c>
      <c r="W770" s="34" t="str">
        <f>IF(OR(OR($D770="6x1",$D770="FF 6x1"),$D770="5x2"),"",IF($AB770&lt;&gt;$AB769,IF(IFERROR(INDEX(Cadastro!$F$5:$F$148,$AB770),"")="",IF($L770&gt;0,1,0),IF(IFERROR(INDEX(Cadastro!$F$5:$F$148,$AB770),"")&lt;=IFERROR(INDEX(Parâmetros!$B$39:$B$48,MATCH($E770,Parâmetros!$A$39:$A$48,0)),99),IFERROR(INDEX(Cadastro!$F$5:$F$148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$148,$AB770),"")="",0,IF(IFERROR(INDEX(Cadastro!$F$5:$F$148,$AB770),"")&gt;IFERROR(INDEX(Parâmetros!$B$39:$B$48,MATCH($E770,Parâmetros!$A$39:$A$48,0)),99),IFERROR(INDEX(Cadastro!$F$5:$F$148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registro"),IF(AND($AB770&lt;&gt;$AB769,IFERROR(INDEX(Cadastro!$F$5:$F$148,$AB770),"")=""),"Indeterminado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IFERROR(MATCH($A770&amp;"|"&amp;TEXT(_xlfn.MAXIFS(Cadastro!$E$5:$E$148,Cadastro!$A$5:$A$148,$A770,Cadastro!$E$5:$E$148,"&lt;="&amp;$F770),"yyyymmdd"),Cadastro!$I$5:$I$148,0),"")</f>
        <v>89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55637</v>
      </c>
      <c r="B771" s="17" t="s">
        <v>179</v>
      </c>
      <c r="C771" s="17" t="str">
        <f>IFERROR(INDEX(Cadastro!$C$5:$C$148,$AB771),"NÃO INFORMADO")</f>
        <v>INS</v>
      </c>
      <c r="D771" s="17" t="str">
        <f>IFERROR(INDEX(Cadastro!$D$5:$D$148,$AB771),"")</f>
        <v>6x1</v>
      </c>
      <c r="E771" s="17" t="str">
        <f>IFERROR(INDEX(Cadastro!$G$5:$G$148,$AB771),"")</f>
        <v>6x1</v>
      </c>
      <c r="F771" s="29">
        <v>46277</v>
      </c>
      <c r="G771" s="32" t="str">
        <f t="shared" si="132"/>
        <v>sáb</v>
      </c>
      <c r="H771" s="31">
        <f>IF($L771=0,"",_xlfn.MINIFS(Dados!$Q:$Q,Dados!$A:$A,$A771,Dados!$S:$S,$F771))</f>
        <v>428</v>
      </c>
      <c r="I771" s="31">
        <f>IF($H771="","",_xlfn.MAXIFS(Dados!$R:$R,Dados!$A:$A,$A771,Dados!$S:$S,$F771))</f>
        <v>647</v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 sáb/dom</v>
      </c>
      <c r="L771" s="30">
        <f>SUMIFS(Dados!$E:$E,Dados!$A:$A,$A771,Dados!$S:$S,$F771)</f>
        <v>3.63</v>
      </c>
      <c r="M771" s="30">
        <f>IFERROR(INDEX(Parâmetros!$E$6:$E$11,MATCH($K771,Parâmetros!$A$6:$A$11,0)),"")</f>
        <v>7.33</v>
      </c>
      <c r="N771" s="33">
        <f t="shared" si="133"/>
        <v>0.495225102319236</v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34"/>
        <v/>
      </c>
      <c r="R771" s="32" t="str">
        <f t="shared" si="135"/>
        <v/>
      </c>
      <c r="S771" s="30" t="str">
        <f t="shared" si="136"/>
        <v/>
      </c>
      <c r="T771" s="32" t="str">
        <f>IF($Q771&lt;&gt;"Sim","",IF($N771&gt;Parâmetros!$E$15,"Sim","Não"))</f>
        <v/>
      </c>
      <c r="U771" s="17" t="str">
        <f t="shared" si="137"/>
        <v>Fora da apuração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'[Apontamento_Mes_Setembro Atualizado.xlsx]Base Diária'!$V$221folga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Jornada de fim de semana do 6x1</v>
      </c>
      <c r="W771" s="34" t="str">
        <f>IF(OR(OR($D771="6x1",$D771="FF 6x1"),$D771="5x2"),"",IF($AB771&lt;&gt;$AB770,IF(IFERROR(INDEX(Cadastro!$F$5:$F$148,$AB771),"")="",IF($L771&gt;0,1,0),IF(IFERROR(INDEX(Cadastro!$F$5:$F$148,$AB771),"")&lt;=IFERROR(INDEX(Parâmetros!$B$39:$B$48,MATCH($E771,Parâmetros!$A$39:$A$48,0)),99),IFERROR(INDEX(Cadastro!$F$5:$F$148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$148,$AB771),"")="",0,IF(IFERROR(INDEX(Cadastro!$F$5:$F$148,$AB771),"")&gt;IFERROR(INDEX(Parâmetros!$B$39:$B$48,MATCH($E771,Parâmetros!$A$39:$A$48,0)),99),IFERROR(INDEX(Cadastro!$F$5:$F$148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registro"),IF(AND($AB771&lt;&gt;$AB770,IFERROR(INDEX(Cadastro!$F$5:$F$148,$AB771),"")=""),"Indeterminado (início da série)",IF($X771&gt;0,"Folga","Falta de registro"))))))))</f>
        <v>Trabalhado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IFERROR(MATCH($A771&amp;"|"&amp;TEXT(_xlfn.MAXIFS(Cadastro!$E$5:$E$148,Cadastro!$A$5:$A$148,$A771,Cadastro!$E$5:$E$148,"&lt;="&amp;$F771),"yyyymmdd"),Cadastro!$I$5:$I$148,0),"")</f>
        <v>89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55637</v>
      </c>
      <c r="B772" s="17" t="s">
        <v>179</v>
      </c>
      <c r="C772" s="17" t="str">
        <f>IFERROR(INDEX(Cadastro!$C$5:$C$148,$AB772),"NÃO INFORMADO")</f>
        <v>INS</v>
      </c>
      <c r="D772" s="17" t="str">
        <f>IFERROR(INDEX(Cadastro!$D$5:$D$148,$AB772),"")</f>
        <v>6x1</v>
      </c>
      <c r="E772" s="17" t="str">
        <f>IFERROR(INDEX(Cadastro!$G$5:$G$148,$AB772),"")</f>
        <v>6x1</v>
      </c>
      <c r="F772" s="29">
        <v>46278</v>
      </c>
      <c r="G772" s="32" t="str">
        <f t="shared" si="132"/>
        <v>dom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13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34"/>
        <v/>
      </c>
      <c r="R772" s="32" t="str">
        <f t="shared" si="135"/>
        <v/>
      </c>
      <c r="S772" s="30" t="str">
        <f t="shared" si="136"/>
        <v/>
      </c>
      <c r="T772" s="32" t="str">
        <f>IF($Q772&lt;&gt;"Sim","",IF($N772&gt;Parâmetros!$E$15,"Sim","Não"))</f>
        <v/>
      </c>
      <c r="U772" s="17" t="str">
        <f t="shared" si="137"/>
        <v>Folga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'[Apontamento_Mes_Setembro Atualizado.xlsx]Base Diária'!$V$221folga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Folga de fim de semana · apontou no sábado</v>
      </c>
      <c r="W772" s="34" t="str">
        <f>IF(OR(OR($D772="6x1",$D772="FF 6x1"),$D772="5x2"),"",IF($AB772&lt;&gt;$AB771,IF(IFERROR(INDEX(Cadastro!$F$5:$F$148,$AB772),"")="",IF($L772&gt;0,1,0),IF(IFERROR(INDEX(Cadastro!$F$5:$F$148,$AB772),"")&lt;=IFERROR(INDEX(Parâmetros!$B$39:$B$48,MATCH($E772,Parâmetros!$A$39:$A$48,0)),99),IFERROR(INDEX(Cadastro!$F$5:$F$148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$148,$AB772),"")="",0,IF(IFERROR(INDEX(Cadastro!$F$5:$F$148,$AB772),"")&gt;IFERROR(INDEX(Parâmetros!$B$39:$B$48,MATCH($E772,Parâmetros!$A$39:$A$48,0)),99),IFERROR(INDEX(Cadastro!$F$5:$F$148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registro"),IF(AND($AB772&lt;&gt;$AB771,IFERROR(INDEX(Cadastro!$F$5:$F$148,$AB772),"")=""),"Indeterminado (início da série)",IF($X772&gt;0,"Folga","Falta de registro"))))))))</f>
        <v>Folga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IFERROR(MATCH($A772&amp;"|"&amp;TEXT(_xlfn.MAXIFS(Cadastro!$E$5:$E$148,Cadastro!$A$5:$A$148,$A772,Cadastro!$E$5:$E$148,"&lt;="&amp;$F772),"yyyymmdd"),Cadastro!$I$5:$I$148,0),"")</f>
        <v>89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55637</v>
      </c>
      <c r="B773" s="17" t="s">
        <v>179</v>
      </c>
      <c r="C773" s="17" t="str">
        <f>IFERROR(INDEX(Cadastro!$C$5:$C$148,$AB773),"NÃO INFORMADO")</f>
        <v>INS</v>
      </c>
      <c r="D773" s="17" t="str">
        <f>IFERROR(INDEX(Cadastro!$D$5:$D$148,$AB773),"")</f>
        <v>6x1</v>
      </c>
      <c r="E773" s="17" t="str">
        <f>IFERROR(INDEX(Cadastro!$G$5:$G$148,$AB773),"")</f>
        <v>6x1</v>
      </c>
      <c r="F773" s="29">
        <v>46279</v>
      </c>
      <c r="G773" s="32" t="str">
        <f t="shared" si="132"/>
        <v>seg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33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34"/>
        <v/>
      </c>
      <c r="R773" s="32" t="str">
        <f t="shared" si="135"/>
        <v/>
      </c>
      <c r="S773" s="30" t="str">
        <f t="shared" si="136"/>
        <v/>
      </c>
      <c r="T773" s="32" t="str">
        <f>IF($Q773&lt;&gt;"Sim","",IF($N773&gt;Parâmetros!$E$15,"Sim","Não"))</f>
        <v/>
      </c>
      <c r="U773" s="17" t="str">
        <f t="shared" si="137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'[Apontamento_Mes_Setembro Atualizado.xlsx]Base Diária'!$V$221folga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$148,$AB773),"")="",IF($L773&gt;0,1,0),IF(IFERROR(INDEX(Cadastro!$F$5:$F$148,$AB773),"")&lt;=IFERROR(INDEX(Parâmetros!$B$39:$B$48,MATCH($E773,Parâmetros!$A$39:$A$48,0)),99),IFERROR(INDEX(Cadastro!$F$5:$F$148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$148,$AB773),"")="",0,IF(IFERROR(INDEX(Cadastro!$F$5:$F$148,$AB773),"")&gt;IFERROR(INDEX(Parâmetros!$B$39:$B$48,MATCH($E773,Parâmetros!$A$39:$A$48,0)),99),IFERROR(INDEX(Cadastro!$F$5:$F$148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registro"),IF(AND($AB773&lt;&gt;$AB772,IFERROR(INDEX(Cadastro!$F$5:$F$148,$AB773),"")=""),"Indeterminado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IFERROR(MATCH($A773&amp;"|"&amp;TEXT(_xlfn.MAXIFS(Cadastro!$E$5:$E$148,Cadastro!$A$5:$A$148,$A773,Cadastro!$E$5:$E$148,"&lt;="&amp;$F773),"yyyymmdd"),Cadastro!$I$5:$I$148,0),"")</f>
        <v>89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55637</v>
      </c>
      <c r="B774" s="17" t="s">
        <v>179</v>
      </c>
      <c r="C774" s="17" t="str">
        <f>IFERROR(INDEX(Cadastro!$C$5:$C$148,$AB774),"NÃO INFORMADO")</f>
        <v>INS</v>
      </c>
      <c r="D774" s="17" t="str">
        <f>IFERROR(INDEX(Cadastro!$D$5:$D$148,$AB774),"")</f>
        <v>6x1</v>
      </c>
      <c r="E774" s="17" t="str">
        <f>IFERROR(INDEX(Cadastro!$G$5:$G$148,$AB774),"")</f>
        <v>6x1</v>
      </c>
      <c r="F774" s="29">
        <v>46280</v>
      </c>
      <c r="G774" s="32" t="str">
        <f t="shared" si="132"/>
        <v>ter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>6x1</v>
      </c>
      <c r="L774" s="30">
        <f>SUMIFS(Dados!$E:$E,Dados!$A:$A,$A774,Dados!$S:$S,$F774)</f>
        <v>0</v>
      </c>
      <c r="M774" s="30">
        <f>IFERROR(INDEX(Parâmetros!$E$6:$E$11,MATCH($K774,Parâmetros!$A$6:$A$11,0)),"")</f>
        <v>8.8000000000000007</v>
      </c>
      <c r="N774" s="33">
        <f t="shared" si="133"/>
        <v>0</v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34"/>
        <v/>
      </c>
      <c r="R774" s="32" t="str">
        <f t="shared" si="135"/>
        <v/>
      </c>
      <c r="S774" s="30" t="str">
        <f t="shared" si="136"/>
        <v/>
      </c>
      <c r="T774" s="32" t="str">
        <f>IF($Q774&lt;&gt;"Sim","",IF($N774&gt;Parâmetros!$E$15,"Sim","Não"))</f>
        <v/>
      </c>
      <c r="U774" s="17" t="str">
        <f t="shared" si="137"/>
        <v>Fora da apuração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'[Apontamento_Mes_Setembro Atualizado.xlsx]Base Diária'!$V$221folga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FALTA DE REGISTRO · dia útil da escala 6x1</v>
      </c>
      <c r="W774" s="34" t="str">
        <f>IF(OR(OR($D774="6x1",$D774="FF 6x1"),$D774="5x2"),"",IF($AB774&lt;&gt;$AB773,IF(IFERROR(INDEX(Cadastro!$F$5:$F$148,$AB774),"")="",IF($L774&gt;0,1,0),IF(IFERROR(INDEX(Cadastro!$F$5:$F$148,$AB774),"")&lt;=IFERROR(INDEX(Parâmetros!$B$39:$B$48,MATCH($E774,Parâmetros!$A$39:$A$48,0)),99),IFERROR(INDEX(Cadastro!$F$5:$F$148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$148,$AB774),"")="",0,IF(IFERROR(INDEX(Cadastro!$F$5:$F$148,$AB774),"")&gt;IFERROR(INDEX(Parâmetros!$B$39:$B$48,MATCH($E774,Parâmetros!$A$39:$A$48,0)),99),IFERROR(INDEX(Cadastro!$F$5:$F$148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registro"),IF(AND($AB774&lt;&gt;$AB773,IFERROR(INDEX(Cadastro!$F$5:$F$148,$AB774),"")=""),"Indeterminado (início da série)",IF($X774&gt;0,"Folga","Falta de registro"))))))))</f>
        <v>Falta de registro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IFERROR(MATCH($A774&amp;"|"&amp;TEXT(_xlfn.MAXIFS(Cadastro!$E$5:$E$148,Cadastro!$A$5:$A$148,$A774,Cadastro!$E$5:$E$148,"&lt;="&amp;$F774),"yyyymmdd"),Cadastro!$I$5:$I$148,0),"")</f>
        <v>89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55637</v>
      </c>
      <c r="B775" s="17" t="s">
        <v>179</v>
      </c>
      <c r="C775" s="17" t="str">
        <f>IFERROR(INDEX(Cadastro!$C$5:$C$148,$AB775),"NÃO INFORMADO")</f>
        <v>INS</v>
      </c>
      <c r="D775" s="17" t="str">
        <f>IFERROR(INDEX(Cadastro!$D$5:$D$148,$AB775),"")</f>
        <v>6x1</v>
      </c>
      <c r="E775" s="17" t="str">
        <f>IFERROR(INDEX(Cadastro!$G$5:$G$148,$AB775),"")</f>
        <v>6x1</v>
      </c>
      <c r="F775" s="29">
        <v>46281</v>
      </c>
      <c r="G775" s="32" t="str">
        <f t="shared" si="132"/>
        <v>qua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>6x1</v>
      </c>
      <c r="L775" s="30">
        <f>SUMIFS(Dados!$E:$E,Dados!$A:$A,$A775,Dados!$S:$S,$F775)</f>
        <v>0</v>
      </c>
      <c r="M775" s="30">
        <f>IFERROR(INDEX(Parâmetros!$E$6:$E$11,MATCH($K775,Parâmetros!$A$6:$A$11,0)),"")</f>
        <v>8.8000000000000007</v>
      </c>
      <c r="N775" s="33">
        <f t="shared" si="133"/>
        <v>0</v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34"/>
        <v/>
      </c>
      <c r="R775" s="32" t="str">
        <f t="shared" si="135"/>
        <v/>
      </c>
      <c r="S775" s="30" t="str">
        <f t="shared" si="136"/>
        <v/>
      </c>
      <c r="T775" s="32" t="str">
        <f>IF($Q775&lt;&gt;"Sim","",IF($N775&gt;Parâmetros!$E$15,"Sim","Não"))</f>
        <v/>
      </c>
      <c r="U775" s="17" t="str">
        <f t="shared" si="137"/>
        <v>Fora da apuração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'[Apontamento_Mes_Setembro Atualizado.xlsx]Base Diária'!$V$221folga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FALTA DE REGISTRO · dia útil da escala 6x1</v>
      </c>
      <c r="W775" s="34" t="str">
        <f>IF(OR(OR($D775="6x1",$D775="FF 6x1"),$D775="5x2"),"",IF($AB775&lt;&gt;$AB774,IF(IFERROR(INDEX(Cadastro!$F$5:$F$148,$AB775),"")="",IF($L775&gt;0,1,0),IF(IFERROR(INDEX(Cadastro!$F$5:$F$148,$AB775),"")&lt;=IFERROR(INDEX(Parâmetros!$B$39:$B$48,MATCH($E775,Parâmetros!$A$39:$A$48,0)),99),IFERROR(INDEX(Cadastro!$F$5:$F$148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$148,$AB775),"")="",0,IF(IFERROR(INDEX(Cadastro!$F$5:$F$148,$AB775),"")&gt;IFERROR(INDEX(Parâmetros!$B$39:$B$48,MATCH($E775,Parâmetros!$A$39:$A$48,0)),99),IFERROR(INDEX(Cadastro!$F$5:$F$148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registro"),IF(AND($AB775&lt;&gt;$AB774,IFERROR(INDEX(Cadastro!$F$5:$F$148,$AB775),"")=""),"Indeterminado (início da série)",IF($X775&gt;0,"Folga","Falta de registro"))))))))</f>
        <v>Falta de registro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IFERROR(MATCH($A775&amp;"|"&amp;TEXT(_xlfn.MAXIFS(Cadastro!$E$5:$E$148,Cadastro!$A$5:$A$148,$A775,Cadastro!$E$5:$E$148,"&lt;="&amp;$F775),"yyyymmdd"),Cadastro!$I$5:$I$148,0),"")</f>
        <v>89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55637</v>
      </c>
      <c r="B776" s="17" t="s">
        <v>179</v>
      </c>
      <c r="C776" s="17" t="str">
        <f>IFERROR(INDEX(Cadastro!$C$5:$C$148,$AB776),"NÃO INFORMADO")</f>
        <v>INS</v>
      </c>
      <c r="D776" s="17" t="str">
        <f>IFERROR(INDEX(Cadastro!$D$5:$D$148,$AB776),"")</f>
        <v>6x1</v>
      </c>
      <c r="E776" s="17" t="str">
        <f>IFERROR(INDEX(Cadastro!$G$5:$G$148,$AB776),"")</f>
        <v>6x1</v>
      </c>
      <c r="F776" s="29">
        <v>46282</v>
      </c>
      <c r="G776" s="32" t="str">
        <f t="shared" si="132"/>
        <v>qui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33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34"/>
        <v/>
      </c>
      <c r="R776" s="32" t="str">
        <f t="shared" si="135"/>
        <v/>
      </c>
      <c r="S776" s="30" t="str">
        <f t="shared" si="136"/>
        <v/>
      </c>
      <c r="T776" s="32" t="str">
        <f>IF($Q776&lt;&gt;"Sim","",IF($N776&gt;Parâmetros!$E$15,"Sim","Não"))</f>
        <v/>
      </c>
      <c r="U776" s="17" t="str">
        <f t="shared" si="137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'[Apontamento_Mes_Setembro Atualizado.xlsx]Base Diária'!$V$221folga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$148,$AB776),"")="",IF($L776&gt;0,1,0),IF(IFERROR(INDEX(Cadastro!$F$5:$F$148,$AB776),"")&lt;=IFERROR(INDEX(Parâmetros!$B$39:$B$48,MATCH($E776,Parâmetros!$A$39:$A$48,0)),99),IFERROR(INDEX(Cadastro!$F$5:$F$148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$148,$AB776),"")="",0,IF(IFERROR(INDEX(Cadastro!$F$5:$F$148,$AB776),"")&gt;IFERROR(INDEX(Parâmetros!$B$39:$B$48,MATCH($E776,Parâmetros!$A$39:$A$48,0)),99),IFERROR(INDEX(Cadastro!$F$5:$F$148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registro"),IF(AND($AB776&lt;&gt;$AB775,IFERROR(INDEX(Cadastro!$F$5:$F$148,$AB776),"")=""),"Indeterminado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IFERROR(MATCH($A776&amp;"|"&amp;TEXT(_xlfn.MAXIFS(Cadastro!$E$5:$E$148,Cadastro!$A$5:$A$148,$A776,Cadastro!$E$5:$E$148,"&lt;="&amp;$F776),"yyyymmdd"),Cadastro!$I$5:$I$148,0),"")</f>
        <v>89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>
        <v>55637</v>
      </c>
      <c r="B777" s="17" t="s">
        <v>179</v>
      </c>
      <c r="C777" s="17" t="str">
        <f>IFERROR(INDEX(Cadastro!$C$5:$C$148,$AB777),"NÃO INFORMADO")</f>
        <v>INS</v>
      </c>
      <c r="D777" s="17" t="str">
        <f>IFERROR(INDEX(Cadastro!$D$5:$D$148,$AB777),"")</f>
        <v>6x1</v>
      </c>
      <c r="E777" s="17" t="str">
        <f>IFERROR(INDEX(Cadastro!$G$5:$G$148,$AB777),"")</f>
        <v>6x1</v>
      </c>
      <c r="F777" s="29">
        <v>46283</v>
      </c>
      <c r="G777" s="32" t="str">
        <f t="shared" si="132"/>
        <v>sex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>6x1</v>
      </c>
      <c r="L777" s="30">
        <f>SUMIFS(Dados!$E:$E,Dados!$A:$A,$A777,Dados!$S:$S,$F777)</f>
        <v>0</v>
      </c>
      <c r="M777" s="30">
        <f>IFERROR(INDEX(Parâmetros!$E$6:$E$11,MATCH($K777,Parâmetros!$A$6:$A$11,0)),"")</f>
        <v>8.8000000000000007</v>
      </c>
      <c r="N777" s="33">
        <f t="shared" si="133"/>
        <v>0</v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134"/>
        <v/>
      </c>
      <c r="R777" s="32" t="str">
        <f t="shared" si="135"/>
        <v/>
      </c>
      <c r="S777" s="30" t="str">
        <f t="shared" si="136"/>
        <v/>
      </c>
      <c r="T777" s="32" t="str">
        <f>IF($Q777&lt;&gt;"Sim","",IF($N777&gt;Parâmetros!$E$15,"Sim","Não"))</f>
        <v/>
      </c>
      <c r="U777" s="17" t="str">
        <f t="shared" si="137"/>
        <v>Fora da apuração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'[Apontamento_Mes_Setembro Atualizado.xlsx]Base Diária'!$V$221folga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FALTA DE REGISTRO · dia útil da escala 6x1</v>
      </c>
      <c r="W777" s="34" t="str">
        <f>IF(OR(OR($D777="6x1",$D777="FF 6x1"),$D777="5x2"),"",IF($AB777&lt;&gt;$AB776,IF(IFERROR(INDEX(Cadastro!$F$5:$F$148,$AB777),"")="",IF($L777&gt;0,1,0),IF(IFERROR(INDEX(Cadastro!$F$5:$F$148,$AB777),"")&lt;=IFERROR(INDEX(Parâmetros!$B$39:$B$48,MATCH($E777,Parâmetros!$A$39:$A$48,0)),99),IFERROR(INDEX(Cadastro!$F$5:$F$148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/>
      </c>
      <c r="X777" s="34" t="str">
        <f>IF(OR(OR($D777="6x1",$D777="FF 6x1"),$D777="5x2"),"",IF($AB777&lt;&gt;$AB776,IF(IFERROR(INDEX(Cadastro!$F$5:$F$148,$AB777),"")="",0,IF(IFERROR(INDEX(Cadastro!$F$5:$F$148,$AB777),"")&gt;IFERROR(INDEX(Parâmetros!$B$39:$B$48,MATCH($E777,Parâmetros!$A$39:$A$48,0)),99),IFERROR(INDEX(Cadastro!$F$5:$F$148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/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registro"),IF(AND($AB777&lt;&gt;$AB776,IFERROR(INDEX(Cadastro!$F$5:$F$148,$AB777),"")=""),"Indeterminado (início da série)",IF($X777&gt;0,"Folga","Falta de registro"))))))))</f>
        <v>Falta de registro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IFERROR(MATCH($A777&amp;"|"&amp;TEXT(_xlfn.MAXIFS(Cadastro!$E$5:$E$148,Cadastro!$A$5:$A$148,$A777,Cadastro!$E$5:$E$148,"&lt;="&amp;$F777),"yyyymmdd"),Cadastro!$I$5:$I$148,0),"")</f>
        <v>89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hidden="1" customHeight="1" x14ac:dyDescent="0.25">
      <c r="A778" s="31">
        <v>55637</v>
      </c>
      <c r="B778" s="17" t="s">
        <v>179</v>
      </c>
      <c r="C778" s="17" t="str">
        <f>IFERROR(INDEX(Cadastro!$C$5:$C$148,$AB778),"NÃO INFORMADO")</f>
        <v>INS</v>
      </c>
      <c r="D778" s="17" t="str">
        <f>IFERROR(INDEX(Cadastro!$D$5:$D$148,$AB778),"")</f>
        <v>6x1</v>
      </c>
      <c r="E778" s="17" t="str">
        <f>IFERROR(INDEX(Cadastro!$G$5:$G$148,$AB778),"")</f>
        <v>6x1</v>
      </c>
      <c r="F778" s="29">
        <v>46284</v>
      </c>
      <c r="G778" s="32" t="str">
        <f t="shared" si="132"/>
        <v>sáb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13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134"/>
        <v/>
      </c>
      <c r="R778" s="32" t="str">
        <f t="shared" si="135"/>
        <v/>
      </c>
      <c r="S778" s="30" t="str">
        <f t="shared" si="136"/>
        <v/>
      </c>
      <c r="T778" s="32" t="str">
        <f>IF($Q778&lt;&gt;"Sim","",IF($N778&gt;Parâmetros!$E$15,"Sim","Não"))</f>
        <v/>
      </c>
      <c r="U778" s="17" t="str">
        <f t="shared" si="137"/>
        <v>Folga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'[Apontamento_Mes_Setembro Atualizado.xlsx]Base Diária'!$V$221folga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Folga de fim de semana · sem apontamento no sábado nem no domingo</v>
      </c>
      <c r="W778" s="34" t="str">
        <f>IF(OR(OR($D778="6x1",$D778="FF 6x1"),$D778="5x2"),"",IF($AB778&lt;&gt;$AB777,IF(IFERROR(INDEX(Cadastro!$F$5:$F$148,$AB778),"")="",IF($L778&gt;0,1,0),IF(IFERROR(INDEX(Cadastro!$F$5:$F$148,$AB778),"")&lt;=IFERROR(INDEX(Parâmetros!$B$39:$B$48,MATCH($E778,Parâmetros!$A$39:$A$48,0)),99),IFERROR(INDEX(Cadastro!$F$5:$F$148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/>
      </c>
      <c r="X778" s="34" t="str">
        <f>IF(OR(OR($D778="6x1",$D778="FF 6x1"),$D778="5x2"),"",IF($AB778&lt;&gt;$AB777,IF(IFERROR(INDEX(Cadastro!$F$5:$F$148,$AB778),"")="",0,IF(IFERROR(INDEX(Cadastro!$F$5:$F$148,$AB778),"")&gt;IFERROR(INDEX(Parâmetros!$B$39:$B$48,MATCH($E778,Parâmetros!$A$39:$A$48,0)),99),IFERROR(INDEX(Cadastro!$F$5:$F$148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/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registro"),IF(AND($AB778&lt;&gt;$AB777,IFERROR(INDEX(Cadastro!$F$5:$F$148,$AB778),"")=""),"Indeterminado (início da série)",IF($X778&gt;0,"Folga","Falta de registro"))))))))</f>
        <v>Folga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IFERROR(MATCH($A778&amp;"|"&amp;TEXT(_xlfn.MAXIFS(Cadastro!$E$5:$E$148,Cadastro!$A$5:$A$148,$A778,Cadastro!$E$5:$E$148,"&lt;="&amp;$F778),"yyyymmdd"),Cadastro!$I$5:$I$148,0),"")</f>
        <v>89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hidden="1" customHeight="1" x14ac:dyDescent="0.25">
      <c r="A779" s="31">
        <v>55637</v>
      </c>
      <c r="B779" s="17" t="s">
        <v>179</v>
      </c>
      <c r="C779" s="17" t="str">
        <f>IFERROR(INDEX(Cadastro!$C$5:$C$148,$AB779),"NÃO INFORMADO")</f>
        <v>INS</v>
      </c>
      <c r="D779" s="17" t="str">
        <f>IFERROR(INDEX(Cadastro!$D$5:$D$148,$AB779),"")</f>
        <v>6x1</v>
      </c>
      <c r="E779" s="17" t="str">
        <f>IFERROR(INDEX(Cadastro!$G$5:$G$148,$AB779),"")</f>
        <v>6x1</v>
      </c>
      <c r="F779" s="29">
        <v>46285</v>
      </c>
      <c r="G779" s="32" t="str">
        <f t="shared" si="132"/>
        <v>dom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13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134"/>
        <v/>
      </c>
      <c r="R779" s="32" t="str">
        <f t="shared" si="135"/>
        <v/>
      </c>
      <c r="S779" s="30" t="str">
        <f t="shared" si="136"/>
        <v/>
      </c>
      <c r="T779" s="32" t="str">
        <f>IF($Q779&lt;&gt;"Sim","",IF($N779&gt;Parâmetros!$E$15,"Sim","Não"))</f>
        <v/>
      </c>
      <c r="U779" s="17" t="str">
        <f t="shared" si="137"/>
        <v>Folga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'[Apontamento_Mes_Setembro Atualizado.xlsx]Base Diária'!$V$221folga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Folga de fim de semana · sem apontamento no sábado nem no domingo</v>
      </c>
      <c r="W779" s="34" t="str">
        <f>IF(OR(OR($D779="6x1",$D779="FF 6x1"),$D779="5x2"),"",IF($AB779&lt;&gt;$AB778,IF(IFERROR(INDEX(Cadastro!$F$5:$F$148,$AB779),"")="",IF($L779&gt;0,1,0),IF(IFERROR(INDEX(Cadastro!$F$5:$F$148,$AB779),"")&lt;=IFERROR(INDEX(Parâmetros!$B$39:$B$48,MATCH($E779,Parâmetros!$A$39:$A$48,0)),99),IFERROR(INDEX(Cadastro!$F$5:$F$148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/>
      </c>
      <c r="X779" s="34" t="str">
        <f>IF(OR(OR($D779="6x1",$D779="FF 6x1"),$D779="5x2"),"",IF($AB779&lt;&gt;$AB778,IF(IFERROR(INDEX(Cadastro!$F$5:$F$148,$AB779),"")="",0,IF(IFERROR(INDEX(Cadastro!$F$5:$F$148,$AB779),"")&gt;IFERROR(INDEX(Parâmetros!$B$39:$B$48,MATCH($E779,Parâmetros!$A$39:$A$48,0)),99),IFERROR(INDEX(Cadastro!$F$5:$F$148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/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registro"),IF(AND($AB779&lt;&gt;$AB778,IFERROR(INDEX(Cadastro!$F$5:$F$148,$AB779),"")=""),"Indeterminado (início da série)",IF($X779&gt;0,"Folga","Falta de registro"))))))))</f>
        <v>Folga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IFERROR(MATCH($A779&amp;"|"&amp;TEXT(_xlfn.MAXIFS(Cadastro!$E$5:$E$148,Cadastro!$A$5:$A$148,$A779,Cadastro!$E$5:$E$148,"&lt;="&amp;$F779),"yyyymmdd"),Cadastro!$I$5:$I$148,0),"")</f>
        <v>89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55637</v>
      </c>
      <c r="B780" s="17" t="s">
        <v>179</v>
      </c>
      <c r="C780" s="17" t="str">
        <f>IFERROR(INDEX(Cadastro!$C$5:$C$148,$AB780),"NÃO INFORMADO")</f>
        <v>INS</v>
      </c>
      <c r="D780" s="17" t="str">
        <f>IFERROR(INDEX(Cadastro!$D$5:$D$148,$AB780),"")</f>
        <v>6x1</v>
      </c>
      <c r="E780" s="17" t="str">
        <f>IFERROR(INDEX(Cadastro!$G$5:$G$148,$AB780),"")</f>
        <v>6x1</v>
      </c>
      <c r="F780" s="29">
        <v>46286</v>
      </c>
      <c r="G780" s="32" t="str">
        <f t="shared" si="132"/>
        <v>seg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>6x1</v>
      </c>
      <c r="L780" s="30">
        <f>SUMIFS(Dados!$E:$E,Dados!$A:$A,$A780,Dados!$S:$S,$F780)</f>
        <v>0</v>
      </c>
      <c r="M780" s="30">
        <f>IFERROR(INDEX(Parâmetros!$E$6:$E$11,MATCH($K780,Parâmetros!$A$6:$A$11,0)),"")</f>
        <v>8.8000000000000007</v>
      </c>
      <c r="N780" s="33">
        <f t="shared" si="133"/>
        <v>0</v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34"/>
        <v/>
      </c>
      <c r="R780" s="32" t="str">
        <f t="shared" si="135"/>
        <v/>
      </c>
      <c r="S780" s="30" t="str">
        <f t="shared" si="136"/>
        <v/>
      </c>
      <c r="T780" s="32" t="str">
        <f>IF($Q780&lt;&gt;"Sim","",IF($N780&gt;Parâmetros!$E$15,"Sim","Não"))</f>
        <v/>
      </c>
      <c r="U780" s="17" t="str">
        <f t="shared" si="137"/>
        <v>Fora da apuração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'[Apontamento_Mes_Setembro Atualizado.xlsx]Base Diária'!$V$221folga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FALTA DE REGISTRO · dia útil da escala 6x1</v>
      </c>
      <c r="W780" s="34" t="str">
        <f>IF(OR(OR($D780="6x1",$D780="FF 6x1"),$D780="5x2"),"",IF($AB780&lt;&gt;$AB779,IF(IFERROR(INDEX(Cadastro!$F$5:$F$148,$AB780),"")="",IF($L780&gt;0,1,0),IF(IFERROR(INDEX(Cadastro!$F$5:$F$148,$AB780),"")&lt;=IFERROR(INDEX(Parâmetros!$B$39:$B$48,MATCH($E780,Parâmetros!$A$39:$A$48,0)),99),IFERROR(INDEX(Cadastro!$F$5:$F$148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/>
      </c>
      <c r="X780" s="34" t="str">
        <f>IF(OR(OR($D780="6x1",$D780="FF 6x1"),$D780="5x2"),"",IF($AB780&lt;&gt;$AB779,IF(IFERROR(INDEX(Cadastro!$F$5:$F$148,$AB780),"")="",0,IF(IFERROR(INDEX(Cadastro!$F$5:$F$148,$AB780),"")&gt;IFERROR(INDEX(Parâmetros!$B$39:$B$48,MATCH($E780,Parâmetros!$A$39:$A$48,0)),99),IFERROR(INDEX(Cadastro!$F$5:$F$148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/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registro"),IF(AND($AB780&lt;&gt;$AB779,IFERROR(INDEX(Cadastro!$F$5:$F$148,$AB780),"")=""),"Indeterminado (início da série)",IF($X780&gt;0,"Folga","Falta de registro"))))))))</f>
        <v>Falta de registro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IFERROR(MATCH($A780&amp;"|"&amp;TEXT(_xlfn.MAXIFS(Cadastro!$E$5:$E$148,Cadastro!$A$5:$A$148,$A780,Cadastro!$E$5:$E$148,"&lt;="&amp;$F780),"yyyymmdd"),Cadastro!$I$5:$I$148,0),"")</f>
        <v>89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55637</v>
      </c>
      <c r="B781" s="17" t="s">
        <v>179</v>
      </c>
      <c r="C781" s="17" t="str">
        <f>IFERROR(INDEX(Cadastro!$C$5:$C$148,$AB781),"NÃO INFORMADO")</f>
        <v>INS</v>
      </c>
      <c r="D781" s="17" t="str">
        <f>IFERROR(INDEX(Cadastro!$D$5:$D$148,$AB781),"")</f>
        <v>6x1</v>
      </c>
      <c r="E781" s="17" t="str">
        <f>IFERROR(INDEX(Cadastro!$G$5:$G$148,$AB781),"")</f>
        <v>6x1</v>
      </c>
      <c r="F781" s="29">
        <v>46287</v>
      </c>
      <c r="G781" s="32" t="str">
        <f t="shared" si="132"/>
        <v>ter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>6x1</v>
      </c>
      <c r="L781" s="30">
        <f>SUMIFS(Dados!$E:$E,Dados!$A:$A,$A781,Dados!$S:$S,$F781)</f>
        <v>0</v>
      </c>
      <c r="M781" s="30">
        <f>IFERROR(INDEX(Parâmetros!$E$6:$E$11,MATCH($K781,Parâmetros!$A$6:$A$11,0)),"")</f>
        <v>8.8000000000000007</v>
      </c>
      <c r="N781" s="33">
        <f t="shared" si="133"/>
        <v>0</v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34"/>
        <v/>
      </c>
      <c r="R781" s="32" t="str">
        <f t="shared" si="135"/>
        <v/>
      </c>
      <c r="S781" s="30" t="str">
        <f t="shared" si="136"/>
        <v/>
      </c>
      <c r="T781" s="32" t="str">
        <f>IF($Q781&lt;&gt;"Sim","",IF($N781&gt;Parâmetros!$E$15,"Sim","Não"))</f>
        <v/>
      </c>
      <c r="U781" s="17" t="str">
        <f t="shared" si="137"/>
        <v>Fora da apuração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'[Apontamento_Mes_Setembro Atualizado.xlsx]Base Diária'!$V$221folga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FALTA DE REGISTRO · dia útil da escala 6x1</v>
      </c>
      <c r="W781" s="34" t="str">
        <f>IF(OR(OR($D781="6x1",$D781="FF 6x1"),$D781="5x2"),"",IF($AB781&lt;&gt;$AB780,IF(IFERROR(INDEX(Cadastro!$F$5:$F$148,$AB781),"")="",IF($L781&gt;0,1,0),IF(IFERROR(INDEX(Cadastro!$F$5:$F$148,$AB781),"")&lt;=IFERROR(INDEX(Parâmetros!$B$39:$B$48,MATCH($E781,Parâmetros!$A$39:$A$48,0)),99),IFERROR(INDEX(Cadastro!$F$5:$F$148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/>
      </c>
      <c r="X781" s="34" t="str">
        <f>IF(OR(OR($D781="6x1",$D781="FF 6x1"),$D781="5x2"),"",IF($AB781&lt;&gt;$AB780,IF(IFERROR(INDEX(Cadastro!$F$5:$F$148,$AB781),"")="",0,IF(IFERROR(INDEX(Cadastro!$F$5:$F$148,$AB781),"")&gt;IFERROR(INDEX(Parâmetros!$B$39:$B$48,MATCH($E781,Parâmetros!$A$39:$A$48,0)),99),IFERROR(INDEX(Cadastro!$F$5:$F$148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/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registro"),IF(AND($AB781&lt;&gt;$AB780,IFERROR(INDEX(Cadastro!$F$5:$F$148,$AB781),"")=""),"Indeterminado (início da série)",IF($X781&gt;0,"Folga","Falta de registro"))))))))</f>
        <v>Falta de registro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IFERROR(MATCH($A781&amp;"|"&amp;TEXT(_xlfn.MAXIFS(Cadastro!$E$5:$E$148,Cadastro!$A$5:$A$148,$A781,Cadastro!$E$5:$E$148,"&lt;="&amp;$F781),"yyyymmdd"),Cadastro!$I$5:$I$148,0),"")</f>
        <v>89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55637</v>
      </c>
      <c r="B782" s="17" t="s">
        <v>179</v>
      </c>
      <c r="C782" s="17" t="str">
        <f>IFERROR(INDEX(Cadastro!$C$5:$C$148,$AB782),"NÃO INFORMADO")</f>
        <v>INS</v>
      </c>
      <c r="D782" s="17" t="str">
        <f>IFERROR(INDEX(Cadastro!$D$5:$D$148,$AB782),"")</f>
        <v>6x1</v>
      </c>
      <c r="E782" s="17" t="str">
        <f>IFERROR(INDEX(Cadastro!$G$5:$G$148,$AB782),"")</f>
        <v>6x1</v>
      </c>
      <c r="F782" s="29">
        <v>46288</v>
      </c>
      <c r="G782" s="32" t="str">
        <f t="shared" si="132"/>
        <v>qua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>6x1</v>
      </c>
      <c r="L782" s="30">
        <f>SUMIFS(Dados!$E:$E,Dados!$A:$A,$A782,Dados!$S:$S,$F782)</f>
        <v>0</v>
      </c>
      <c r="M782" s="30">
        <f>IFERROR(INDEX(Parâmetros!$E$6:$E$11,MATCH($K782,Parâmetros!$A$6:$A$11,0)),"")</f>
        <v>8.8000000000000007</v>
      </c>
      <c r="N782" s="33">
        <f t="shared" si="133"/>
        <v>0</v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34"/>
        <v/>
      </c>
      <c r="R782" s="32" t="str">
        <f t="shared" si="135"/>
        <v/>
      </c>
      <c r="S782" s="30" t="str">
        <f t="shared" si="136"/>
        <v/>
      </c>
      <c r="T782" s="32" t="str">
        <f>IF($Q782&lt;&gt;"Sim","",IF($N782&gt;Parâmetros!$E$15,"Sim","Não"))</f>
        <v/>
      </c>
      <c r="U782" s="17" t="str">
        <f t="shared" si="137"/>
        <v>Fora da apuração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'[Apontamento_Mes_Setembro Atualizado.xlsx]Base Diária'!$V$221folga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FALTA DE REGISTRO · dia útil da escala 6x1</v>
      </c>
      <c r="W782" s="34" t="str">
        <f>IF(OR(OR($D782="6x1",$D782="FF 6x1"),$D782="5x2"),"",IF($AB782&lt;&gt;$AB781,IF(IFERROR(INDEX(Cadastro!$F$5:$F$148,$AB782),"")="",IF($L782&gt;0,1,0),IF(IFERROR(INDEX(Cadastro!$F$5:$F$148,$AB782),"")&lt;=IFERROR(INDEX(Parâmetros!$B$39:$B$48,MATCH($E782,Parâmetros!$A$39:$A$48,0)),99),IFERROR(INDEX(Cadastro!$F$5:$F$148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/>
      </c>
      <c r="X782" s="34" t="str">
        <f>IF(OR(OR($D782="6x1",$D782="FF 6x1"),$D782="5x2"),"",IF($AB782&lt;&gt;$AB781,IF(IFERROR(INDEX(Cadastro!$F$5:$F$148,$AB782),"")="",0,IF(IFERROR(INDEX(Cadastro!$F$5:$F$148,$AB782),"")&gt;IFERROR(INDEX(Parâmetros!$B$39:$B$48,MATCH($E782,Parâmetros!$A$39:$A$48,0)),99),IFERROR(INDEX(Cadastro!$F$5:$F$148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/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registro"),IF(AND($AB782&lt;&gt;$AB781,IFERROR(INDEX(Cadastro!$F$5:$F$148,$AB782),"")=""),"Indeterminado (início da série)",IF($X782&gt;0,"Folga","Falta de registro"))))))))</f>
        <v>Falta de registro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IFERROR(MATCH($A782&amp;"|"&amp;TEXT(_xlfn.MAXIFS(Cadastro!$E$5:$E$148,Cadastro!$A$5:$A$148,$A782,Cadastro!$E$5:$E$148,"&lt;="&amp;$F782),"yyyymmdd"),Cadastro!$I$5:$I$148,0),"")</f>
        <v>89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55637</v>
      </c>
      <c r="B783" s="17" t="s">
        <v>179</v>
      </c>
      <c r="C783" s="17" t="str">
        <f>IFERROR(INDEX(Cadastro!$C$5:$C$148,$AB783),"NÃO INFORMADO")</f>
        <v>INS</v>
      </c>
      <c r="D783" s="17" t="str">
        <f>IFERROR(INDEX(Cadastro!$D$5:$D$148,$AB783),"")</f>
        <v>6x1</v>
      </c>
      <c r="E783" s="17" t="str">
        <f>IFERROR(INDEX(Cadastro!$G$5:$G$148,$AB783),"")</f>
        <v>6x1</v>
      </c>
      <c r="F783" s="29">
        <v>46289</v>
      </c>
      <c r="G783" s="32" t="str">
        <f t="shared" si="132"/>
        <v>qui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>6x1</v>
      </c>
      <c r="L783" s="30">
        <f>SUMIFS(Dados!$E:$E,Dados!$A:$A,$A783,Dados!$S:$S,$F783)</f>
        <v>0</v>
      </c>
      <c r="M783" s="30">
        <f>IFERROR(INDEX(Parâmetros!$E$6:$E$11,MATCH($K783,Parâmetros!$A$6:$A$11,0)),"")</f>
        <v>8.8000000000000007</v>
      </c>
      <c r="N783" s="33">
        <f t="shared" si="133"/>
        <v>0</v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34"/>
        <v/>
      </c>
      <c r="R783" s="32" t="str">
        <f t="shared" si="135"/>
        <v/>
      </c>
      <c r="S783" s="30" t="str">
        <f t="shared" si="136"/>
        <v/>
      </c>
      <c r="T783" s="32" t="str">
        <f>IF($Q783&lt;&gt;"Sim","",IF($N783&gt;Parâmetros!$E$15,"Sim","Não"))</f>
        <v/>
      </c>
      <c r="U783" s="17" t="str">
        <f t="shared" si="137"/>
        <v>Fora da apuração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'[Apontamento_Mes_Setembro Atualizado.xlsx]Base Diária'!$V$221folga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FALTA DE REGISTRO · dia útil da escala 6x1</v>
      </c>
      <c r="W783" s="34" t="str">
        <f>IF(OR(OR($D783="6x1",$D783="FF 6x1"),$D783="5x2"),"",IF($AB783&lt;&gt;$AB782,IF(IFERROR(INDEX(Cadastro!$F$5:$F$148,$AB783),"")="",IF($L783&gt;0,1,0),IF(IFERROR(INDEX(Cadastro!$F$5:$F$148,$AB783),"")&lt;=IFERROR(INDEX(Parâmetros!$B$39:$B$48,MATCH($E783,Parâmetros!$A$39:$A$48,0)),99),IFERROR(INDEX(Cadastro!$F$5:$F$148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/>
      </c>
      <c r="X783" s="34" t="str">
        <f>IF(OR(OR($D783="6x1",$D783="FF 6x1"),$D783="5x2"),"",IF($AB783&lt;&gt;$AB782,IF(IFERROR(INDEX(Cadastro!$F$5:$F$148,$AB783),"")="",0,IF(IFERROR(INDEX(Cadastro!$F$5:$F$148,$AB783),"")&gt;IFERROR(INDEX(Parâmetros!$B$39:$B$48,MATCH($E783,Parâmetros!$A$39:$A$48,0)),99),IFERROR(INDEX(Cadastro!$F$5:$F$148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/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registro"),IF(AND($AB783&lt;&gt;$AB782,IFERROR(INDEX(Cadastro!$F$5:$F$148,$AB783),"")=""),"Indeterminado (início da série)",IF($X783&gt;0,"Folga","Falta de registro"))))))))</f>
        <v>Falta de registro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IFERROR(MATCH($A783&amp;"|"&amp;TEXT(_xlfn.MAXIFS(Cadastro!$E$5:$E$148,Cadastro!$A$5:$A$148,$A783,Cadastro!$E$5:$E$148,"&lt;="&amp;$F783),"yyyymmdd"),Cadastro!$I$5:$I$148,0),"")</f>
        <v>89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55637</v>
      </c>
      <c r="B784" s="17" t="s">
        <v>179</v>
      </c>
      <c r="C784" s="17" t="str">
        <f>IFERROR(INDEX(Cadastro!$C$5:$C$148,$AB784),"NÃO INFORMADO")</f>
        <v>INS</v>
      </c>
      <c r="D784" s="17" t="str">
        <f>IFERROR(INDEX(Cadastro!$D$5:$D$148,$AB784),"")</f>
        <v>6x1</v>
      </c>
      <c r="E784" s="17" t="str">
        <f>IFERROR(INDEX(Cadastro!$G$5:$G$148,$AB784),"")</f>
        <v>6x1</v>
      </c>
      <c r="F784" s="29">
        <v>46290</v>
      </c>
      <c r="G784" s="32" t="str">
        <f t="shared" si="132"/>
        <v>sex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>6x1</v>
      </c>
      <c r="L784" s="30">
        <f>SUMIFS(Dados!$E:$E,Dados!$A:$A,$A784,Dados!$S:$S,$F784)</f>
        <v>0</v>
      </c>
      <c r="M784" s="30">
        <f>IFERROR(INDEX(Parâmetros!$E$6:$E$11,MATCH($K784,Parâmetros!$A$6:$A$11,0)),"")</f>
        <v>8.8000000000000007</v>
      </c>
      <c r="N784" s="33">
        <f t="shared" si="133"/>
        <v>0</v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34"/>
        <v/>
      </c>
      <c r="R784" s="32" t="str">
        <f t="shared" si="135"/>
        <v/>
      </c>
      <c r="S784" s="30" t="str">
        <f t="shared" si="136"/>
        <v/>
      </c>
      <c r="T784" s="32" t="str">
        <f>IF($Q784&lt;&gt;"Sim","",IF($N784&gt;Parâmetros!$E$15,"Sim","Não"))</f>
        <v/>
      </c>
      <c r="U784" s="17" t="str">
        <f t="shared" si="137"/>
        <v>Fora da apuração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'[Apontamento_Mes_Setembro Atualizado.xlsx]Base Diária'!$V$221folga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FALTA DE REGISTRO · dia útil da escala 6x1</v>
      </c>
      <c r="W784" s="34" t="str">
        <f>IF(OR(OR($D784="6x1",$D784="FF 6x1"),$D784="5x2"),"",IF($AB784&lt;&gt;$AB783,IF(IFERROR(INDEX(Cadastro!$F$5:$F$148,$AB784),"")="",IF($L784&gt;0,1,0),IF(IFERROR(INDEX(Cadastro!$F$5:$F$148,$AB784),"")&lt;=IFERROR(INDEX(Parâmetros!$B$39:$B$48,MATCH($E784,Parâmetros!$A$39:$A$48,0)),99),IFERROR(INDEX(Cadastro!$F$5:$F$148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/>
      </c>
      <c r="X784" s="34" t="str">
        <f>IF(OR(OR($D784="6x1",$D784="FF 6x1"),$D784="5x2"),"",IF($AB784&lt;&gt;$AB783,IF(IFERROR(INDEX(Cadastro!$F$5:$F$148,$AB784),"")="",0,IF(IFERROR(INDEX(Cadastro!$F$5:$F$148,$AB784),"")&gt;IFERROR(INDEX(Parâmetros!$B$39:$B$48,MATCH($E784,Parâmetros!$A$39:$A$48,0)),99),IFERROR(INDEX(Cadastro!$F$5:$F$148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/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registro"),IF(AND($AB784&lt;&gt;$AB783,IFERROR(INDEX(Cadastro!$F$5:$F$148,$AB784),"")=""),"Indeterminado (início da série)",IF($X784&gt;0,"Folga","Falta de registro"))))))))</f>
        <v>Falta de registro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IFERROR(MATCH($A784&amp;"|"&amp;TEXT(_xlfn.MAXIFS(Cadastro!$E$5:$E$148,Cadastro!$A$5:$A$148,$A784,Cadastro!$E$5:$E$148,"&lt;="&amp;$F784),"yyyymmdd"),Cadastro!$I$5:$I$148,0),"")</f>
        <v>89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55637</v>
      </c>
      <c r="B785" s="17" t="s">
        <v>179</v>
      </c>
      <c r="C785" s="17" t="str">
        <f>IFERROR(INDEX(Cadastro!$C$5:$C$148,$AB785),"NÃO INFORMADO")</f>
        <v>INS</v>
      </c>
      <c r="D785" s="17" t="str">
        <f>IFERROR(INDEX(Cadastro!$D$5:$D$148,$AB785),"")</f>
        <v>6x1</v>
      </c>
      <c r="E785" s="17" t="str">
        <f>IFERROR(INDEX(Cadastro!$G$5:$G$148,$AB785),"")</f>
        <v>6x1</v>
      </c>
      <c r="F785" s="29">
        <v>46291</v>
      </c>
      <c r="G785" s="32" t="str">
        <f t="shared" si="132"/>
        <v>sáb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3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34"/>
        <v/>
      </c>
      <c r="R785" s="32" t="str">
        <f t="shared" si="135"/>
        <v/>
      </c>
      <c r="S785" s="30" t="str">
        <f t="shared" si="136"/>
        <v/>
      </c>
      <c r="T785" s="32" t="str">
        <f>IF($Q785&lt;&gt;"Sim","",IF($N785&gt;Parâmetros!$E$15,"Sim","Não"))</f>
        <v/>
      </c>
      <c r="U785" s="17" t="str">
        <f t="shared" si="137"/>
        <v>Folga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'[Apontamento_Mes_Setembro Atualizado.xlsx]Base Diária'!$V$221folga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Folga de fim de semana · sem apontamento no sábado nem no domingo</v>
      </c>
      <c r="W785" s="34" t="str">
        <f>IF(OR(OR($D785="6x1",$D785="FF 6x1"),$D785="5x2"),"",IF($AB785&lt;&gt;$AB784,IF(IFERROR(INDEX(Cadastro!$F$5:$F$148,$AB785),"")="",IF($L785&gt;0,1,0),IF(IFERROR(INDEX(Cadastro!$F$5:$F$148,$AB785),"")&lt;=IFERROR(INDEX(Parâmetros!$B$39:$B$48,MATCH($E785,Parâmetros!$A$39:$A$48,0)),99),IFERROR(INDEX(Cadastro!$F$5:$F$148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/>
      </c>
      <c r="X785" s="34" t="str">
        <f>IF(OR(OR($D785="6x1",$D785="FF 6x1"),$D785="5x2"),"",IF($AB785&lt;&gt;$AB784,IF(IFERROR(INDEX(Cadastro!$F$5:$F$148,$AB785),"")="",0,IF(IFERROR(INDEX(Cadastro!$F$5:$F$148,$AB785),"")&gt;IFERROR(INDEX(Parâmetros!$B$39:$B$48,MATCH($E785,Parâmetros!$A$39:$A$48,0)),99),IFERROR(INDEX(Cadastro!$F$5:$F$148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/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registro"),IF(AND($AB785&lt;&gt;$AB784,IFERROR(INDEX(Cadastro!$F$5:$F$148,$AB785),"")=""),"Indeterminado (início da série)",IF($X785&gt;0,"Folga","Falta de registro"))))))))</f>
        <v>Folga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IFERROR(MATCH($A785&amp;"|"&amp;TEXT(_xlfn.MAXIFS(Cadastro!$E$5:$E$148,Cadastro!$A$5:$A$148,$A785,Cadastro!$E$5:$E$148,"&lt;="&amp;$F785),"yyyymmdd"),Cadastro!$I$5:$I$148,0),"")</f>
        <v>89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55637</v>
      </c>
      <c r="B786" s="17" t="s">
        <v>179</v>
      </c>
      <c r="C786" s="17" t="str">
        <f>IFERROR(INDEX(Cadastro!$C$5:$C$148,$AB786),"NÃO INFORMADO")</f>
        <v>INS</v>
      </c>
      <c r="D786" s="17" t="str">
        <f>IFERROR(INDEX(Cadastro!$D$5:$D$148,$AB786),"")</f>
        <v>6x1</v>
      </c>
      <c r="E786" s="17" t="str">
        <f>IFERROR(INDEX(Cadastro!$G$5:$G$148,$AB786),"")</f>
        <v>6x1</v>
      </c>
      <c r="F786" s="29">
        <v>46292</v>
      </c>
      <c r="G786" s="32" t="str">
        <f t="shared" si="132"/>
        <v>dom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33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34"/>
        <v/>
      </c>
      <c r="R786" s="32" t="str">
        <f t="shared" si="135"/>
        <v/>
      </c>
      <c r="S786" s="30" t="str">
        <f t="shared" si="136"/>
        <v/>
      </c>
      <c r="T786" s="32" t="str">
        <f>IF($Q786&lt;&gt;"Sim","",IF($N786&gt;Parâmetros!$E$15,"Sim","Não"))</f>
        <v/>
      </c>
      <c r="U786" s="17" t="str">
        <f t="shared" si="137"/>
        <v>Folga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'[Apontamento_Mes_Setembro Atualizado.xlsx]Base Diária'!$V$221folga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Folga de fim de semana · sem apontamento no sábado nem no domingo</v>
      </c>
      <c r="W786" s="34" t="str">
        <f>IF(OR(OR($D786="6x1",$D786="FF 6x1"),$D786="5x2"),"",IF($AB786&lt;&gt;$AB785,IF(IFERROR(INDEX(Cadastro!$F$5:$F$148,$AB786),"")="",IF($L786&gt;0,1,0),IF(IFERROR(INDEX(Cadastro!$F$5:$F$148,$AB786),"")&lt;=IFERROR(INDEX(Parâmetros!$B$39:$B$48,MATCH($E786,Parâmetros!$A$39:$A$48,0)),99),IFERROR(INDEX(Cadastro!$F$5:$F$148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$148,$AB786),"")="",0,IF(IFERROR(INDEX(Cadastro!$F$5:$F$148,$AB786),"")&gt;IFERROR(INDEX(Parâmetros!$B$39:$B$48,MATCH($E786,Parâmetros!$A$39:$A$48,0)),99),IFERROR(INDEX(Cadastro!$F$5:$F$148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registro"),IF(AND($AB786&lt;&gt;$AB785,IFERROR(INDEX(Cadastro!$F$5:$F$148,$AB786),"")=""),"Indeterminado (início da série)",IF($X786&gt;0,"Folga","Falta de registro"))))))))</f>
        <v>Folga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IFERROR(MATCH($A786&amp;"|"&amp;TEXT(_xlfn.MAXIFS(Cadastro!$E$5:$E$148,Cadastro!$A$5:$A$148,$A786,Cadastro!$E$5:$E$148,"&lt;="&amp;$F786),"yyyymmdd"),Cadastro!$I$5:$I$148,0),"")</f>
        <v>89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55637</v>
      </c>
      <c r="B787" s="17" t="s">
        <v>179</v>
      </c>
      <c r="C787" s="17" t="str">
        <f>IFERROR(INDEX(Cadastro!$C$5:$C$148,$AB787),"NÃO INFORMADO")</f>
        <v>INS</v>
      </c>
      <c r="D787" s="17" t="str">
        <f>IFERROR(INDEX(Cadastro!$D$5:$D$148,$AB787),"")</f>
        <v>6x1</v>
      </c>
      <c r="E787" s="17" t="str">
        <f>IFERROR(INDEX(Cadastro!$G$5:$G$148,$AB787),"")</f>
        <v>6x1</v>
      </c>
      <c r="F787" s="29">
        <v>46293</v>
      </c>
      <c r="G787" s="32" t="str">
        <f t="shared" si="132"/>
        <v>seg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0</v>
      </c>
      <c r="M787" s="30">
        <f>IFERROR(INDEX(Parâmetros!$E$6:$E$11,MATCH($K787,Parâmetros!$A$6:$A$11,0)),"")</f>
        <v>8.8000000000000007</v>
      </c>
      <c r="N787" s="33">
        <f t="shared" si="133"/>
        <v>0</v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34"/>
        <v/>
      </c>
      <c r="R787" s="32" t="str">
        <f t="shared" si="135"/>
        <v/>
      </c>
      <c r="S787" s="30" t="str">
        <f t="shared" si="136"/>
        <v/>
      </c>
      <c r="T787" s="32" t="str">
        <f>IF($Q787&lt;&gt;"Sim","",IF($N787&gt;Parâmetros!$E$15,"Sim","Não"))</f>
        <v/>
      </c>
      <c r="U787" s="17" t="str">
        <f t="shared" si="137"/>
        <v>Fora da apuração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'[Apontamento_Mes_Setembro Atualizado.xlsx]Base Diária'!$V$221folga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FALTA DE REGISTRO · dia útil da escala 6x1</v>
      </c>
      <c r="W787" s="34" t="str">
        <f>IF(OR(OR($D787="6x1",$D787="FF 6x1"),$D787="5x2"),"",IF($AB787&lt;&gt;$AB786,IF(IFERROR(INDEX(Cadastro!$F$5:$F$148,$AB787),"")="",IF($L787&gt;0,1,0),IF(IFERROR(INDEX(Cadastro!$F$5:$F$148,$AB787),"")&lt;=IFERROR(INDEX(Parâmetros!$B$39:$B$48,MATCH($E787,Parâmetros!$A$39:$A$48,0)),99),IFERROR(INDEX(Cadastro!$F$5:$F$148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$148,$AB787),"")="",0,IF(IFERROR(INDEX(Cadastro!$F$5:$F$148,$AB787),"")&gt;IFERROR(INDEX(Parâmetros!$B$39:$B$48,MATCH($E787,Parâmetros!$A$39:$A$48,0)),99),IFERROR(INDEX(Cadastro!$F$5:$F$148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registro"),IF(AND($AB787&lt;&gt;$AB786,IFERROR(INDEX(Cadastro!$F$5:$F$148,$AB787),"")=""),"Indeterminado (início da série)",IF($X787&gt;0,"Folga","Falta de registro"))))))))</f>
        <v>Falta de registro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IFERROR(MATCH($A787&amp;"|"&amp;TEXT(_xlfn.MAXIFS(Cadastro!$E$5:$E$148,Cadastro!$A$5:$A$148,$A787,Cadastro!$E$5:$E$148,"&lt;="&amp;$F787),"yyyymmdd"),Cadastro!$I$5:$I$148,0),"")</f>
        <v>89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55637</v>
      </c>
      <c r="B788" s="17" t="s">
        <v>179</v>
      </c>
      <c r="C788" s="17" t="str">
        <f>IFERROR(INDEX(Cadastro!$C$5:$C$148,$AB788),"NÃO INFORMADO")</f>
        <v>INS</v>
      </c>
      <c r="D788" s="17" t="str">
        <f>IFERROR(INDEX(Cadastro!$D$5:$D$148,$AB788),"")</f>
        <v>6x1</v>
      </c>
      <c r="E788" s="17" t="str">
        <f>IFERROR(INDEX(Cadastro!$G$5:$G$148,$AB788),"")</f>
        <v>6x1</v>
      </c>
      <c r="F788" s="29">
        <v>46294</v>
      </c>
      <c r="G788" s="32" t="str">
        <f t="shared" si="132"/>
        <v>ter</v>
      </c>
      <c r="H788" s="31" t="str">
        <f>IF($L788=0,"",_xlfn.MINIFS(Dados!$Q:$Q,Dados!$A:$A,$A788,Dados!$S:$S,$F788))</f>
        <v/>
      </c>
      <c r="I788" s="31" t="str">
        <f>IF($H788="","",_xlfn.MAXIFS(Dados!$R:$R,Dados!$A:$A,$A788,Dados!$S:$S,$F788))</f>
        <v/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0</v>
      </c>
      <c r="M788" s="30">
        <f>IFERROR(INDEX(Parâmetros!$E$6:$E$11,MATCH($K788,Parâmetros!$A$6:$A$11,0)),"")</f>
        <v>8.8000000000000007</v>
      </c>
      <c r="N788" s="33">
        <f t="shared" si="133"/>
        <v>0</v>
      </c>
      <c r="O788" s="33">
        <f>Parâmetros!$E$13</f>
        <v>0.8</v>
      </c>
      <c r="P788" s="32" t="str">
        <f>IF(OR($M788="",$F788&gt;Parâmetros!$E$14),"Não","Sim")</f>
        <v>Não</v>
      </c>
      <c r="Q788" s="32" t="str">
        <f t="shared" si="134"/>
        <v/>
      </c>
      <c r="R788" s="32" t="str">
        <f t="shared" si="135"/>
        <v/>
      </c>
      <c r="S788" s="30" t="str">
        <f t="shared" si="136"/>
        <v/>
      </c>
      <c r="T788" s="32" t="str">
        <f>IF($Q788&lt;&gt;"Sim","",IF($N788&gt;Parâmetros!$E$15,"Sim","Não"))</f>
        <v/>
      </c>
      <c r="U788" s="17" t="str">
        <f t="shared" si="137"/>
        <v>Fora da apuração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'[Apontamento_Mes_Setembro Atualizado.xlsx]Base Diária'!$V$221folga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FALTA DE REGISTRO · dia útil da escala 6x1</v>
      </c>
      <c r="W788" s="34" t="str">
        <f>IF(OR(OR($D788="6x1",$D788="FF 6x1"),$D788="5x2"),"",IF($AB788&lt;&gt;$AB787,IF(IFERROR(INDEX(Cadastro!$F$5:$F$148,$AB788),"")="",IF($L788&gt;0,1,0),IF(IFERROR(INDEX(Cadastro!$F$5:$F$148,$AB788),"")&lt;=IFERROR(INDEX(Parâmetros!$B$39:$B$48,MATCH($E788,Parâmetros!$A$39:$A$48,0)),99),IFERROR(INDEX(Cadastro!$F$5:$F$148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$148,$AB788),"")="",0,IF(IFERROR(INDEX(Cadastro!$F$5:$F$148,$AB788),"")&gt;IFERROR(INDEX(Parâmetros!$B$39:$B$48,MATCH($E788,Parâmetros!$A$39:$A$48,0)),99),IFERROR(INDEX(Cadastro!$F$5:$F$148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registro"),IF(AND($AB788&lt;&gt;$AB787,IFERROR(INDEX(Cadastro!$F$5:$F$148,$AB788),"")=""),"Indeterminado (início da série)",IF($X788&gt;0,"Folga","Falta de registro"))))))))</f>
        <v>Falta de registro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IFERROR(MATCH($A788&amp;"|"&amp;TEXT(_xlfn.MAXIFS(Cadastro!$E$5:$E$148,Cadastro!$A$5:$A$148,$A788,Cadastro!$E$5:$E$148,"&lt;="&amp;$F788),"yyyymmdd"),Cadastro!$I$5:$I$148,0),"")</f>
        <v>89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55637</v>
      </c>
      <c r="B789" s="17" t="s">
        <v>179</v>
      </c>
      <c r="C789" s="17" t="str">
        <f>IFERROR(INDEX(Cadastro!$C$5:$C$148,$AB789),"NÃO INFORMADO")</f>
        <v>INS</v>
      </c>
      <c r="D789" s="17" t="str">
        <f>IFERROR(INDEX(Cadastro!$D$5:$D$148,$AB789),"")</f>
        <v>6x1</v>
      </c>
      <c r="E789" s="17" t="str">
        <f>IFERROR(INDEX(Cadastro!$G$5:$G$148,$AB789),"")</f>
        <v>6x1</v>
      </c>
      <c r="F789" s="29">
        <v>46295</v>
      </c>
      <c r="G789" s="32" t="str">
        <f t="shared" si="132"/>
        <v>qua</v>
      </c>
      <c r="H789" s="31" t="str">
        <f>IF($L789=0,"",_xlfn.MINIFS(Dados!$Q:$Q,Dados!$A:$A,$A789,Dados!$S:$S,$F789))</f>
        <v/>
      </c>
      <c r="I789" s="31" t="str">
        <f>IF($H789="","",_xlfn.MAXIFS(Dados!$R:$R,Dados!$A:$A,$A789,Dados!$S:$S,$F789))</f>
        <v/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0</v>
      </c>
      <c r="M789" s="30">
        <f>IFERROR(INDEX(Parâmetros!$E$6:$E$11,MATCH($K789,Parâmetros!$A$6:$A$11,0)),"")</f>
        <v>8.8000000000000007</v>
      </c>
      <c r="N789" s="33">
        <f t="shared" si="133"/>
        <v>0</v>
      </c>
      <c r="O789" s="33">
        <f>Parâmetros!$E$13</f>
        <v>0.8</v>
      </c>
      <c r="P789" s="32" t="str">
        <f>IF(OR($M789="",$F789&gt;Parâmetros!$E$14),"Não","Sim")</f>
        <v>Não</v>
      </c>
      <c r="Q789" s="32" t="str">
        <f t="shared" si="134"/>
        <v/>
      </c>
      <c r="R789" s="32" t="str">
        <f t="shared" si="135"/>
        <v/>
      </c>
      <c r="S789" s="30" t="str">
        <f t="shared" si="136"/>
        <v/>
      </c>
      <c r="T789" s="32" t="str">
        <f>IF($Q789&lt;&gt;"Sim","",IF($N789&gt;Parâmetros!$E$15,"Sim","Não"))</f>
        <v/>
      </c>
      <c r="U789" s="17" t="str">
        <f t="shared" si="137"/>
        <v>Fora da apuração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'[Apontamento_Mes_Setembro Atualizado.xlsx]Base Diária'!$V$221folga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FALTA DE REGISTRO · dia útil da escala 6x1</v>
      </c>
      <c r="W789" s="34" t="str">
        <f>IF(OR(OR($D789="6x1",$D789="FF 6x1"),$D789="5x2"),"",IF($AB789&lt;&gt;$AB788,IF(IFERROR(INDEX(Cadastro!$F$5:$F$148,$AB789),"")="",IF($L789&gt;0,1,0),IF(IFERROR(INDEX(Cadastro!$F$5:$F$148,$AB789),"")&lt;=IFERROR(INDEX(Parâmetros!$B$39:$B$48,MATCH($E789,Parâmetros!$A$39:$A$48,0)),99),IFERROR(INDEX(Cadastro!$F$5:$F$148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$148,$AB789),"")="",0,IF(IFERROR(INDEX(Cadastro!$F$5:$F$148,$AB789),"")&gt;IFERROR(INDEX(Parâmetros!$B$39:$B$48,MATCH($E789,Parâmetros!$A$39:$A$48,0)),99),IFERROR(INDEX(Cadastro!$F$5:$F$148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registro"),IF(AND($AB789&lt;&gt;$AB788,IFERROR(INDEX(Cadastro!$F$5:$F$148,$AB789),"")=""),"Indeterminado (início da série)",IF($X789&gt;0,"Folga","Falta de registro"))))))))</f>
        <v>Falta de registro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IFERROR(MATCH($A789&amp;"|"&amp;TEXT(_xlfn.MAXIFS(Cadastro!$E$5:$E$148,Cadastro!$A$5:$A$148,$A789,Cadastro!$E$5:$E$148,"&lt;="&amp;$F789),"yyyymmdd"),Cadastro!$I$5:$I$148,0),"")</f>
        <v>89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55637</v>
      </c>
      <c r="B790" s="17" t="s">
        <v>179</v>
      </c>
      <c r="C790" s="17" t="str">
        <f>IFERROR(INDEX(Cadastro!$C$5:$C$148,$AB790),"NÃO INFORMADO")</f>
        <v>INS</v>
      </c>
      <c r="D790" s="17" t="str">
        <f>IFERROR(INDEX(Cadastro!$D$5:$D$148,$AB790),"")</f>
        <v>6x1</v>
      </c>
      <c r="E790" s="17" t="str">
        <f>IFERROR(INDEX(Cadastro!$G$5:$G$148,$AB790),"")</f>
        <v>6x1</v>
      </c>
      <c r="F790" s="29">
        <v>46296</v>
      </c>
      <c r="G790" s="32" t="str">
        <f t="shared" si="132"/>
        <v>qui</v>
      </c>
      <c r="H790" s="31" t="str">
        <f>IF($L790=0,"",_xlfn.MINIFS(Dados!$Q:$Q,Dados!$A:$A,$A790,Dados!$S:$S,$F790))</f>
        <v/>
      </c>
      <c r="I790" s="31" t="str">
        <f>IF($H790="","",_xlfn.MAXIFS(Dados!$R:$R,Dados!$A:$A,$A790,Dados!$S:$S,$F790))</f>
        <v/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0</v>
      </c>
      <c r="M790" s="30">
        <f>IFERROR(INDEX(Parâmetros!$E$6:$E$11,MATCH($K790,Parâmetros!$A$6:$A$11,0)),"")</f>
        <v>8.8000000000000007</v>
      </c>
      <c r="N790" s="33">
        <f t="shared" si="133"/>
        <v>0</v>
      </c>
      <c r="O790" s="33">
        <f>Parâmetros!$E$13</f>
        <v>0.8</v>
      </c>
      <c r="P790" s="32" t="str">
        <f>IF(OR($M790="",$F790&gt;Parâmetros!$E$14),"Não","Sim")</f>
        <v>Não</v>
      </c>
      <c r="Q790" s="32" t="str">
        <f t="shared" si="134"/>
        <v/>
      </c>
      <c r="R790" s="32" t="str">
        <f t="shared" si="135"/>
        <v/>
      </c>
      <c r="S790" s="30" t="str">
        <f t="shared" si="136"/>
        <v/>
      </c>
      <c r="T790" s="32" t="str">
        <f>IF($Q790&lt;&gt;"Sim","",IF($N790&gt;Parâmetros!$E$15,"Sim","Não"))</f>
        <v/>
      </c>
      <c r="U790" s="17" t="str">
        <f t="shared" si="137"/>
        <v>Fora da apuração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'[Apontamento_Mes_Setembro Atualizado.xlsx]Base Diária'!$V$221folga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FALTA DE REGISTRO · dia útil da escala 6x1</v>
      </c>
      <c r="W790" s="34" t="str">
        <f>IF(OR(OR($D790="6x1",$D790="FF 6x1"),$D790="5x2"),"",IF($AB790&lt;&gt;$AB789,IF(IFERROR(INDEX(Cadastro!$F$5:$F$148,$AB790),"")="",IF($L790&gt;0,1,0),IF(IFERROR(INDEX(Cadastro!$F$5:$F$148,$AB790),"")&lt;=IFERROR(INDEX(Parâmetros!$B$39:$B$48,MATCH($E790,Parâmetros!$A$39:$A$48,0)),99),IFERROR(INDEX(Cadastro!$F$5:$F$148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$148,$AB790),"")="",0,IF(IFERROR(INDEX(Cadastro!$F$5:$F$148,$AB790),"")&gt;IFERROR(INDEX(Parâmetros!$B$39:$B$48,MATCH($E790,Parâmetros!$A$39:$A$48,0)),99),IFERROR(INDEX(Cadastro!$F$5:$F$148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registro"),IF(AND($AB790&lt;&gt;$AB789,IFERROR(INDEX(Cadastro!$F$5:$F$148,$AB790),"")=""),"Indeterminado (início da série)",IF($X790&gt;0,"Folga","Falta de registro"))))))))</f>
        <v>Falta de registro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IFERROR(MATCH($A790&amp;"|"&amp;TEXT(_xlfn.MAXIFS(Cadastro!$E$5:$E$148,Cadastro!$A$5:$A$148,$A790,Cadastro!$E$5:$E$148,"&lt;="&amp;$F790),"yyyymmdd"),Cadastro!$I$5:$I$148,0),"")</f>
        <v>89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55637</v>
      </c>
      <c r="B791" s="17" t="s">
        <v>179</v>
      </c>
      <c r="C791" s="17" t="str">
        <f>IFERROR(INDEX(Cadastro!$C$5:$C$148,$AB791),"NÃO INFORMADO")</f>
        <v>INS</v>
      </c>
      <c r="D791" s="17" t="str">
        <f>IFERROR(INDEX(Cadastro!$D$5:$D$148,$AB791),"")</f>
        <v>6x1</v>
      </c>
      <c r="E791" s="17" t="str">
        <f>IFERROR(INDEX(Cadastro!$G$5:$G$148,$AB791),"")</f>
        <v>6x1</v>
      </c>
      <c r="F791" s="29">
        <v>46297</v>
      </c>
      <c r="G791" s="32" t="str">
        <f t="shared" si="132"/>
        <v>sex</v>
      </c>
      <c r="H791" s="31" t="str">
        <f>IF($L791=0,"",_xlfn.MINIFS(Dados!$Q:$Q,Dados!$A:$A,$A791,Dados!$S:$S,$F791))</f>
        <v/>
      </c>
      <c r="I791" s="31" t="str">
        <f>IF($H791="","",_xlfn.MAXIFS(Dados!$R:$R,Dados!$A:$A,$A791,Dados!$S:$S,$F791))</f>
        <v/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</v>
      </c>
      <c r="L791" s="30">
        <f>SUMIFS(Dados!$E:$E,Dados!$A:$A,$A791,Dados!$S:$S,$F791)</f>
        <v>0</v>
      </c>
      <c r="M791" s="30">
        <f>IFERROR(INDEX(Parâmetros!$E$6:$E$11,MATCH($K791,Parâmetros!$A$6:$A$11,0)),"")</f>
        <v>8.8000000000000007</v>
      </c>
      <c r="N791" s="33">
        <f t="shared" si="133"/>
        <v>0</v>
      </c>
      <c r="O791" s="33">
        <f>Parâmetros!$E$13</f>
        <v>0.8</v>
      </c>
      <c r="P791" s="32" t="str">
        <f>IF(OR($M791="",$F791&gt;Parâmetros!$E$14),"Não","Sim")</f>
        <v>Não</v>
      </c>
      <c r="Q791" s="32" t="str">
        <f t="shared" si="134"/>
        <v/>
      </c>
      <c r="R791" s="32" t="str">
        <f t="shared" si="135"/>
        <v/>
      </c>
      <c r="S791" s="30" t="str">
        <f t="shared" si="136"/>
        <v/>
      </c>
      <c r="T791" s="32" t="str">
        <f>IF($Q791&lt;&gt;"Sim","",IF($N791&gt;Parâmetros!$E$15,"Sim","Não"))</f>
        <v/>
      </c>
      <c r="U791" s="17" t="str">
        <f t="shared" si="137"/>
        <v>Fora da apuração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'[Apontamento_Mes_Setembro Atualizado.xlsx]Base Diária'!$V$221folga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FALTA DE REGISTRO · dia útil da escala 6x1</v>
      </c>
      <c r="W791" s="34" t="str">
        <f>IF(OR(OR($D791="6x1",$D791="FF 6x1"),$D791="5x2"),"",IF($AB791&lt;&gt;$AB790,IF(IFERROR(INDEX(Cadastro!$F$5:$F$148,$AB791),"")="",IF($L791&gt;0,1,0),IF(IFERROR(INDEX(Cadastro!$F$5:$F$148,$AB791),"")&lt;=IFERROR(INDEX(Parâmetros!$B$39:$B$48,MATCH($E791,Parâmetros!$A$39:$A$48,0)),99),IFERROR(INDEX(Cadastro!$F$5:$F$148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$148,$AB791),"")="",0,IF(IFERROR(INDEX(Cadastro!$F$5:$F$148,$AB791),"")&gt;IFERROR(INDEX(Parâmetros!$B$39:$B$48,MATCH($E791,Parâmetros!$A$39:$A$48,0)),99),IFERROR(INDEX(Cadastro!$F$5:$F$148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registro"),IF(AND($AB791&lt;&gt;$AB790,IFERROR(INDEX(Cadastro!$F$5:$F$148,$AB791),"")=""),"Indeterminado (início da série)",IF($X791&gt;0,"Folga","Falta de registro"))))))))</f>
        <v>Falta de registro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IFERROR(MATCH($A791&amp;"|"&amp;TEXT(_xlfn.MAXIFS(Cadastro!$E$5:$E$148,Cadastro!$A$5:$A$148,$A791,Cadastro!$E$5:$E$148,"&lt;="&amp;$F791),"yyyymmdd"),Cadastro!$I$5:$I$148,0),"")</f>
        <v>89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55637</v>
      </c>
      <c r="B792" s="17" t="s">
        <v>179</v>
      </c>
      <c r="C792" s="17" t="str">
        <f>IFERROR(INDEX(Cadastro!$C$5:$C$148,$AB792),"NÃO INFORMADO")</f>
        <v>INS</v>
      </c>
      <c r="D792" s="17" t="str">
        <f>IFERROR(INDEX(Cadastro!$D$5:$D$148,$AB792),"")</f>
        <v>6x1</v>
      </c>
      <c r="E792" s="17" t="str">
        <f>IFERROR(INDEX(Cadastro!$G$5:$G$148,$AB792),"")</f>
        <v>6x1</v>
      </c>
      <c r="F792" s="29">
        <v>46298</v>
      </c>
      <c r="G792" s="32" t="str">
        <f t="shared" si="132"/>
        <v>sáb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3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34"/>
        <v/>
      </c>
      <c r="R792" s="32" t="str">
        <f t="shared" si="135"/>
        <v/>
      </c>
      <c r="S792" s="30" t="str">
        <f t="shared" si="136"/>
        <v/>
      </c>
      <c r="T792" s="32" t="str">
        <f>IF($Q792&lt;&gt;"Sim","",IF($N792&gt;Parâmetros!$E$15,"Sim","Não"))</f>
        <v/>
      </c>
      <c r="U792" s="17" t="str">
        <f t="shared" si="13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'[Apontamento_Mes_Setembro Atualizado.xlsx]Base Diária'!$V$221folga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sem apontamento no sábado nem no domingo</v>
      </c>
      <c r="W792" s="34" t="str">
        <f>IF(OR(OR($D792="6x1",$D792="FF 6x1"),$D792="5x2"),"",IF($AB792&lt;&gt;$AB791,IF(IFERROR(INDEX(Cadastro!$F$5:$F$148,$AB792),"")="",IF($L792&gt;0,1,0),IF(IFERROR(INDEX(Cadastro!$F$5:$F$148,$AB792),"")&lt;=IFERROR(INDEX(Parâmetros!$B$39:$B$48,MATCH($E792,Parâmetros!$A$39:$A$48,0)),99),IFERROR(INDEX(Cadastro!$F$5:$F$148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$148,$AB792),"")="",0,IF(IFERROR(INDEX(Cadastro!$F$5:$F$148,$AB792),"")&gt;IFERROR(INDEX(Parâmetros!$B$39:$B$48,MATCH($E792,Parâmetros!$A$39:$A$48,0)),99),IFERROR(INDEX(Cadastro!$F$5:$F$148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registro"),IF(AND($AB792&lt;&gt;$AB791,IFERROR(INDEX(Cadastro!$F$5:$F$148,$AB792),"")=""),"Indeterminado (início da série)",IF($X792&gt;0,"Folga","Falta de registro"))))))))</f>
        <v>Folga</v>
      </c>
      <c r="Z792" s="34">
        <f>IF(OR($L792&gt;0,$F792&gt;Parâmetros!$E$14),0,IF($A792&lt;&gt;$A791,1,N($Z791)+1))</f>
        <v>0</v>
      </c>
      <c r="AA792" s="34">
        <f>IF(OR($L792&gt;0,$F792&gt;Parâmetros!$E$14),0,IF(OR($A792&lt;&gt;$A793,$F793&gt;Parâmetros!$E$14),1,N($AA793)+1))</f>
        <v>0</v>
      </c>
      <c r="AB792" s="31">
        <f>IFERROR(MATCH($A792&amp;"|"&amp;TEXT(_xlfn.MAXIFS(Cadastro!$E$5:$E$148,Cadastro!$A$5:$A$148,$A792,Cadastro!$E$5:$E$148,"&lt;="&amp;$F792),"yyyymmdd"),Cadastro!$I$5:$I$148,0),"")</f>
        <v>89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55637</v>
      </c>
      <c r="B793" s="17" t="s">
        <v>179</v>
      </c>
      <c r="C793" s="17" t="str">
        <f>IFERROR(INDEX(Cadastro!$C$5:$C$148,$AB793),"NÃO INFORMADO")</f>
        <v>INS</v>
      </c>
      <c r="D793" s="17" t="str">
        <f>IFERROR(INDEX(Cadastro!$D$5:$D$148,$AB793),"")</f>
        <v>6x1</v>
      </c>
      <c r="E793" s="17" t="str">
        <f>IFERROR(INDEX(Cadastro!$G$5:$G$148,$AB793),"")</f>
        <v>6x1</v>
      </c>
      <c r="F793" s="29">
        <v>46299</v>
      </c>
      <c r="G793" s="32" t="str">
        <f t="shared" si="132"/>
        <v>dom</v>
      </c>
      <c r="H793" s="31" t="str">
        <f>IF($L793=0,"",_xlfn.MINIFS(Dados!$Q:$Q,Dados!$A:$A,$A793,Dados!$S:$S,$F793))</f>
        <v/>
      </c>
      <c r="I793" s="31" t="str">
        <f>IF($H793="","",_xlfn.MAXIFS(Dados!$R:$R,Dados!$A:$A,$A793,Dados!$S:$S,$F793))</f>
        <v/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/>
      </c>
      <c r="L793" s="30">
        <f>SUMIFS(Dados!$E:$E,Dados!$A:$A,$A793,Dados!$S:$S,$F793)</f>
        <v>0</v>
      </c>
      <c r="M793" s="30" t="str">
        <f>IFERROR(INDEX(Parâmetros!$E$6:$E$11,MATCH($K793,Parâmetros!$A$6:$A$11,0)),"")</f>
        <v/>
      </c>
      <c r="N793" s="33" t="str">
        <f t="shared" si="133"/>
        <v/>
      </c>
      <c r="O793" s="33">
        <f>Parâmetros!$E$13</f>
        <v>0.8</v>
      </c>
      <c r="P793" s="32" t="str">
        <f>IF(OR($M793="",$F793&gt;Parâmetros!$E$14),"Não","Sim")</f>
        <v>Não</v>
      </c>
      <c r="Q793" s="32" t="str">
        <f t="shared" si="134"/>
        <v/>
      </c>
      <c r="R793" s="32" t="str">
        <f t="shared" si="135"/>
        <v/>
      </c>
      <c r="S793" s="30" t="str">
        <f t="shared" si="136"/>
        <v/>
      </c>
      <c r="T793" s="32" t="str">
        <f>IF($Q793&lt;&gt;"Sim","",IF($N793&gt;Parâmetros!$E$15,"Sim","Não"))</f>
        <v/>
      </c>
      <c r="U793" s="17" t="str">
        <f t="shared" si="137"/>
        <v>Folga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'[Apontamento_Mes_Setembro Atualizado.xlsx]Base Diária'!$V$221folga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Folga de fim de semana · sem apontamento no sábado nem no domingo</v>
      </c>
      <c r="W793" s="34" t="str">
        <f>IF(OR(OR($D793="6x1",$D793="FF 6x1"),$D793="5x2"),"",IF($AB793&lt;&gt;$AB792,IF(IFERROR(INDEX(Cadastro!$F$5:$F$148,$AB793),"")="",IF($L793&gt;0,1,0),IF(IFERROR(INDEX(Cadastro!$F$5:$F$148,$AB793),"")&lt;=IFERROR(INDEX(Parâmetros!$B$39:$B$48,MATCH($E793,Parâmetros!$A$39:$A$48,0)),99),IFERROR(INDEX(Cadastro!$F$5:$F$148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$148,$AB793),"")="",0,IF(IFERROR(INDEX(Cadastro!$F$5:$F$148,$AB793),"")&gt;IFERROR(INDEX(Parâmetros!$B$39:$B$48,MATCH($E793,Parâmetros!$A$39:$A$48,0)),99),IFERROR(INDEX(Cadastro!$F$5:$F$148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registro"),IF(AND($AB793&lt;&gt;$AB792,IFERROR(INDEX(Cadastro!$F$5:$F$148,$AB793),"")=""),"Indeterminado (início da série)",IF($X793&gt;0,"Folga","Falta de registro"))))))))</f>
        <v>Folga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IFERROR(MATCH($A793&amp;"|"&amp;TEXT(_xlfn.MAXIFS(Cadastro!$E$5:$E$148,Cadastro!$A$5:$A$148,$A793,Cadastro!$E$5:$E$148,"&lt;="&amp;$F793),"yyyymmdd"),Cadastro!$I$5:$I$148,0),"")</f>
        <v>89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55637</v>
      </c>
      <c r="B794" s="17" t="s">
        <v>179</v>
      </c>
      <c r="C794" s="17" t="str">
        <f>IFERROR(INDEX(Cadastro!$C$5:$C$148,$AB794),"NÃO INFORMADO")</f>
        <v>INS</v>
      </c>
      <c r="D794" s="17" t="str">
        <f>IFERROR(INDEX(Cadastro!$D$5:$D$148,$AB794),"")</f>
        <v>6x1</v>
      </c>
      <c r="E794" s="17" t="str">
        <f>IFERROR(INDEX(Cadastro!$G$5:$G$148,$AB794),"")</f>
        <v>6x1</v>
      </c>
      <c r="F794" s="29">
        <v>46300</v>
      </c>
      <c r="G794" s="32" t="str">
        <f t="shared" si="132"/>
        <v>seg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0</v>
      </c>
      <c r="M794" s="30">
        <f>IFERROR(INDEX(Parâmetros!$E$6:$E$11,MATCH($K794,Parâmetros!$A$6:$A$11,0)),"")</f>
        <v>8.8000000000000007</v>
      </c>
      <c r="N794" s="33">
        <f t="shared" si="133"/>
        <v>0</v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134"/>
        <v/>
      </c>
      <c r="R794" s="32" t="str">
        <f t="shared" si="135"/>
        <v/>
      </c>
      <c r="S794" s="30" t="str">
        <f t="shared" si="136"/>
        <v/>
      </c>
      <c r="T794" s="32" t="str">
        <f>IF($Q794&lt;&gt;"Sim","",IF($N794&gt;Parâmetros!$E$15,"Sim","Não"))</f>
        <v/>
      </c>
      <c r="U794" s="17" t="str">
        <f t="shared" si="137"/>
        <v>Fora da apuração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'[Apontamento_Mes_Setembro Atualizado.xlsx]Base Diária'!$V$221folga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útil da escala 6x1</v>
      </c>
      <c r="W794" s="34" t="str">
        <f>IF(OR(OR($D794="6x1",$D794="FF 6x1"),$D794="5x2"),"",IF($AB794&lt;&gt;$AB793,IF(IFERROR(INDEX(Cadastro!$F$5:$F$148,$AB794),"")="",IF($L794&gt;0,1,0),IF(IFERROR(INDEX(Cadastro!$F$5:$F$148,$AB794),"")&lt;=IFERROR(INDEX(Parâmetros!$B$39:$B$48,MATCH($E794,Parâmetros!$A$39:$A$48,0)),99),IFERROR(INDEX(Cadastro!$F$5:$F$148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$148,$AB794),"")="",0,IF(IFERROR(INDEX(Cadastro!$F$5:$F$148,$AB794),"")&gt;IFERROR(INDEX(Parâmetros!$B$39:$B$48,MATCH($E794,Parâmetros!$A$39:$A$48,0)),99),IFERROR(INDEX(Cadastro!$F$5:$F$148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registro"),IF(AND($AB794&lt;&gt;$AB793,IFERROR(INDEX(Cadastro!$F$5:$F$148,$AB794),"")=""),"Indeterminado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IFERROR(MATCH($A794&amp;"|"&amp;TEXT(_xlfn.MAXIFS(Cadastro!$E$5:$E$148,Cadastro!$A$5:$A$148,$A794,Cadastro!$E$5:$E$148,"&lt;="&amp;$F794),"yyyymmdd"),Cadastro!$I$5:$I$148,0),"")</f>
        <v>89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54049</v>
      </c>
      <c r="B795" s="17" t="s">
        <v>180</v>
      </c>
      <c r="C795" s="17" t="str">
        <f>IFERROR(INDEX(Cadastro!$C$5:$C$148,$AB795),"NÃO INFORMADO")</f>
        <v>ELE</v>
      </c>
      <c r="D795" s="17" t="str">
        <f>IFERROR(INDEX(Cadastro!$D$5:$D$148,$AB795),"")</f>
        <v>Férias</v>
      </c>
      <c r="E795" s="17" t="str">
        <f>IFERROR(INDEX(Cadastro!$G$5:$G$148,$AB795),"")</f>
        <v>Férias</v>
      </c>
      <c r="F795" s="29">
        <v>46265</v>
      </c>
      <c r="G795" s="32" t="str">
        <f t="shared" ref="G795:G830" si="138">CHOOSE(WEEKDAY($F795,1),"dom","seg","ter","qua","qui","sex","sáb")</f>
        <v>seg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/>
      </c>
      <c r="L795" s="30">
        <f>SUMIFS(Dados!$E:$E,Dados!$A:$A,$A795,Dados!$S:$S,$F795)</f>
        <v>0</v>
      </c>
      <c r="M795" s="30" t="str">
        <f>IFERROR(INDEX(Parâmetros!$E$6:$E$11,MATCH($K795,Parâmetros!$A$6:$A$11,0)),"")</f>
        <v/>
      </c>
      <c r="N795" s="33" t="str">
        <f t="shared" ref="N795:N830" si="139">IFERROR($L795/$M795,"")</f>
        <v/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ref="Q795:Q830" si="140">IF($P795="Não","",IF($L795&gt;0,"Sim","Não"))</f>
        <v/>
      </c>
      <c r="R795" s="32" t="str">
        <f t="shared" ref="R795:R830" si="141">IF($Q795&lt;&gt;"Sim","",IF($N795&gt;=$O795,"Sim","Não"))</f>
        <v/>
      </c>
      <c r="S795" s="30" t="str">
        <f t="shared" ref="S795:S830" si="142">IF($Q795&lt;&gt;"Sim","",MAX(0,$M795*$O795-$L795))</f>
        <v/>
      </c>
      <c r="T795" s="32" t="str">
        <f>IF($Q795&lt;&gt;"Sim","",IF($N795&gt;Parâmetros!$E$15,"Sim","Não"))</f>
        <v/>
      </c>
      <c r="U795" s="17" t="str">
        <f t="shared" ref="U795:U830" si="143">IF($AC795&lt;&gt;"",$AC795,IF($P795="Não",IF($Y795="Folga","Folga",IF(LEFT($Y795,6)="Férias","Férias / afastamento",IF($Y795="Indeterminado (início da série)","Início da série","Fora da apuração"))),IF($Q795="Não","Falta de registro",IF($R795="Sim","Na meta","Abaixo da meta"))))</f>
        <v>Férias / afastamento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'[Apontamento_Mes_Setembro Atualizado.xlsx]Base Diária'!$V$221folga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Férias no cadastro</v>
      </c>
      <c r="W795" s="34">
        <f>IF(OR(OR($D795="6x1",$D795="FF 6x1"),$D795="5x2"),"",IF($AB795&lt;&gt;$AB794,IF(IFERROR(INDEX(Cadastro!$F$5:$F$148,$AB795),"")="",IF($L795&gt;0,1,0),IF(IFERROR(INDEX(Cadastro!$F$5:$F$148,$AB795),"")&lt;=IFERROR(INDEX(Parâmetros!$B$39:$B$48,MATCH($E795,Parâmetros!$A$39:$A$48,0)),99),IFERROR(INDEX(Cadastro!$F$5:$F$148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>0</v>
      </c>
      <c r="X795" s="34">
        <f>IF(OR(OR($D795="6x1",$D795="FF 6x1"),$D795="5x2"),"",IF($AB795&lt;&gt;$AB794,IF(IFERROR(INDEX(Cadastro!$F$5:$F$148,$AB795),"")="",0,IF(IFERROR(INDEX(Cadastro!$F$5:$F$148,$AB795),"")&gt;IFERROR(INDEX(Parâmetros!$B$39:$B$48,MATCH($E795,Parâmetros!$A$39:$A$48,0)),99),IFERROR(INDEX(Cadastro!$F$5:$F$148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>0</v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registro"),IF(AND($AB795&lt;&gt;$AB794,IFERROR(INDEX(Cadastro!$F$5:$F$148,$AB795),"")=""),"Indeterminado (início da série)",IF($X795&gt;0,"Folga","Falta de registro"))))))))</f>
        <v>Férias (cadastro)</v>
      </c>
      <c r="Z795" s="34">
        <f>IF(OR($L795&gt;0,$F795&gt;Parâmetros!$E$14),0,IF($A795&lt;&gt;$A794,1,N($Z794)+1))</f>
        <v>1</v>
      </c>
      <c r="AA795" s="34">
        <f>IF(OR($L795&gt;0,$F795&gt;Parâmetros!$E$14),0,IF(OR($A795&lt;&gt;$A796,$F796&gt;Parâmetros!$E$14),1,N($AA796)+1))</f>
        <v>9</v>
      </c>
      <c r="AB795" s="31">
        <f>IFERROR(MATCH($A795&amp;"|"&amp;TEXT(_xlfn.MAXIFS(Cadastro!$E$5:$E$148,Cadastro!$A$5:$A$148,$A795,Cadastro!$E$5:$E$148,"&lt;="&amp;$F795),"yyyymmdd"),Cadastro!$I$5:$I$148,0),"")</f>
        <v>37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54049</v>
      </c>
      <c r="B796" s="17" t="s">
        <v>180</v>
      </c>
      <c r="C796" s="17" t="str">
        <f>IFERROR(INDEX(Cadastro!$C$5:$C$148,$AB796),"NÃO INFORMADO")</f>
        <v>ELE</v>
      </c>
      <c r="D796" s="17" t="str">
        <f>IFERROR(INDEX(Cadastro!$D$5:$D$148,$AB796),"")</f>
        <v>Férias</v>
      </c>
      <c r="E796" s="17" t="str">
        <f>IFERROR(INDEX(Cadastro!$G$5:$G$148,$AB796),"")</f>
        <v>Férias</v>
      </c>
      <c r="F796" s="29">
        <v>46266</v>
      </c>
      <c r="G796" s="32" t="str">
        <f t="shared" si="138"/>
        <v>ter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/>
      </c>
      <c r="L796" s="30">
        <f>SUMIFS(Dados!$E:$E,Dados!$A:$A,$A796,Dados!$S:$S,$F796)</f>
        <v>0</v>
      </c>
      <c r="M796" s="30" t="str">
        <f>IFERROR(INDEX(Parâmetros!$E$6:$E$11,MATCH($K796,Parâmetros!$A$6:$A$11,0)),"")</f>
        <v/>
      </c>
      <c r="N796" s="33" t="str">
        <f t="shared" si="139"/>
        <v/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140"/>
        <v/>
      </c>
      <c r="R796" s="32" t="str">
        <f t="shared" si="141"/>
        <v/>
      </c>
      <c r="S796" s="30" t="str">
        <f t="shared" si="142"/>
        <v/>
      </c>
      <c r="T796" s="32" t="str">
        <f>IF($Q796&lt;&gt;"Sim","",IF($N796&gt;Parâmetros!$E$15,"Sim","Não"))</f>
        <v/>
      </c>
      <c r="U796" s="17" t="str">
        <f t="shared" si="143"/>
        <v>Férias / afastamento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'[Apontamento_Mes_Setembro Atualizado.xlsx]Base Diária'!$V$221folga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Férias no cadastro</v>
      </c>
      <c r="W796" s="34">
        <f>IF(OR(OR($D796="6x1",$D796="FF 6x1"),$D796="5x2"),"",IF($AB796&lt;&gt;$AB795,IF(IFERROR(INDEX(Cadastro!$F$5:$F$148,$AB796),"")="",IF($L796&gt;0,1,0),IF(IFERROR(INDEX(Cadastro!$F$5:$F$148,$AB796),"")&lt;=IFERROR(INDEX(Parâmetros!$B$39:$B$48,MATCH($E796,Parâmetros!$A$39:$A$48,0)),99),IFERROR(INDEX(Cadastro!$F$5:$F$148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>1</v>
      </c>
      <c r="X796" s="34">
        <f>IF(OR(OR($D796="6x1",$D796="FF 6x1"),$D796="5x2"),"",IF($AB796&lt;&gt;$AB795,IF(IFERROR(INDEX(Cadastro!$F$5:$F$148,$AB796),"")="",0,IF(IFERROR(INDEX(Cadastro!$F$5:$F$148,$AB796),"")&gt;IFERROR(INDEX(Parâmetros!$B$39:$B$48,MATCH($E796,Parâmetros!$A$39:$A$48,0)),99),IFERROR(INDEX(Cadastro!$F$5:$F$148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>0</v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registro"),IF(AND($AB796&lt;&gt;$AB795,IFERROR(INDEX(Cadastro!$F$5:$F$148,$AB796),"")=""),"Indeterminado (início da série)",IF($X796&gt;0,"Folga","Falta de registro"))))))))</f>
        <v>Férias (cadastro)</v>
      </c>
      <c r="Z796" s="34">
        <f>IF(OR($L796&gt;0,$F796&gt;Parâmetros!$E$14),0,IF($A796&lt;&gt;$A795,1,N($Z795)+1))</f>
        <v>2</v>
      </c>
      <c r="AA796" s="34">
        <f>IF(OR($L796&gt;0,$F796&gt;Parâmetros!$E$14),0,IF(OR($A796&lt;&gt;$A797,$F797&gt;Parâmetros!$E$14),1,N($AA797)+1))</f>
        <v>8</v>
      </c>
      <c r="AB796" s="31">
        <f>IFERROR(MATCH($A796&amp;"|"&amp;TEXT(_xlfn.MAXIFS(Cadastro!$E$5:$E$148,Cadastro!$A$5:$A$148,$A796,Cadastro!$E$5:$E$148,"&lt;="&amp;$F796),"yyyymmdd"),Cadastro!$I$5:$I$148,0),"")</f>
        <v>37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54049</v>
      </c>
      <c r="B797" s="17" t="s">
        <v>180</v>
      </c>
      <c r="C797" s="17" t="str">
        <f>IFERROR(INDEX(Cadastro!$C$5:$C$148,$AB797),"NÃO INFORMADO")</f>
        <v>ELE</v>
      </c>
      <c r="D797" s="17" t="str">
        <f>IFERROR(INDEX(Cadastro!$D$5:$D$148,$AB797),"")</f>
        <v>Férias</v>
      </c>
      <c r="E797" s="17" t="str">
        <f>IFERROR(INDEX(Cadastro!$G$5:$G$148,$AB797),"")</f>
        <v>Férias</v>
      </c>
      <c r="F797" s="29">
        <v>46267</v>
      </c>
      <c r="G797" s="32" t="str">
        <f t="shared" si="138"/>
        <v>qua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/>
      </c>
      <c r="L797" s="30">
        <f>SUMIFS(Dados!$E:$E,Dados!$A:$A,$A797,Dados!$S:$S,$F797)</f>
        <v>0</v>
      </c>
      <c r="M797" s="30" t="str">
        <f>IFERROR(INDEX(Parâmetros!$E$6:$E$11,MATCH($K797,Parâmetros!$A$6:$A$11,0)),"")</f>
        <v/>
      </c>
      <c r="N797" s="33" t="str">
        <f t="shared" si="139"/>
        <v/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140"/>
        <v/>
      </c>
      <c r="R797" s="32" t="str">
        <f t="shared" si="141"/>
        <v/>
      </c>
      <c r="S797" s="30" t="str">
        <f t="shared" si="142"/>
        <v/>
      </c>
      <c r="T797" s="32" t="str">
        <f>IF($Q797&lt;&gt;"Sim","",IF($N797&gt;Parâmetros!$E$15,"Sim","Não"))</f>
        <v/>
      </c>
      <c r="U797" s="17" t="str">
        <f t="shared" si="143"/>
        <v>Férias / afastamento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'[Apontamento_Mes_Setembro Atualizado.xlsx]Base Diária'!$V$221folga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Férias no cadastro</v>
      </c>
      <c r="W797" s="34">
        <f>IF(OR(OR($D797="6x1",$D797="FF 6x1"),$D797="5x2"),"",IF($AB797&lt;&gt;$AB796,IF(IFERROR(INDEX(Cadastro!$F$5:$F$148,$AB797),"")="",IF($L797&gt;0,1,0),IF(IFERROR(INDEX(Cadastro!$F$5:$F$148,$AB797),"")&lt;=IFERROR(INDEX(Parâmetros!$B$39:$B$48,MATCH($E797,Parâmetros!$A$39:$A$48,0)),99),IFERROR(INDEX(Cadastro!$F$5:$F$148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>2</v>
      </c>
      <c r="X797" s="34">
        <f>IF(OR(OR($D797="6x1",$D797="FF 6x1"),$D797="5x2"),"",IF($AB797&lt;&gt;$AB796,IF(IFERROR(INDEX(Cadastro!$F$5:$F$148,$AB797),"")="",0,IF(IFERROR(INDEX(Cadastro!$F$5:$F$148,$AB797),"")&gt;IFERROR(INDEX(Parâmetros!$B$39:$B$48,MATCH($E797,Parâmetros!$A$39:$A$48,0)),99),IFERROR(INDEX(Cadastro!$F$5:$F$148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>0</v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registro"),IF(AND($AB797&lt;&gt;$AB796,IFERROR(INDEX(Cadastro!$F$5:$F$148,$AB797),"")=""),"Indeterminado (início da série)",IF($X797&gt;0,"Folga","Falta de registro"))))))))</f>
        <v>Férias (cadastro)</v>
      </c>
      <c r="Z797" s="34">
        <f>IF(OR($L797&gt;0,$F797&gt;Parâmetros!$E$14),0,IF($A797&lt;&gt;$A796,1,N($Z796)+1))</f>
        <v>3</v>
      </c>
      <c r="AA797" s="34">
        <f>IF(OR($L797&gt;0,$F797&gt;Parâmetros!$E$14),0,IF(OR($A797&lt;&gt;$A798,$F798&gt;Parâmetros!$E$14),1,N($AA798)+1))</f>
        <v>7</v>
      </c>
      <c r="AB797" s="31">
        <f>IFERROR(MATCH($A797&amp;"|"&amp;TEXT(_xlfn.MAXIFS(Cadastro!$E$5:$E$148,Cadastro!$A$5:$A$148,$A797,Cadastro!$E$5:$E$148,"&lt;="&amp;$F797),"yyyymmdd"),Cadastro!$I$5:$I$148,0),"")</f>
        <v>37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54049</v>
      </c>
      <c r="B798" s="17" t="s">
        <v>180</v>
      </c>
      <c r="C798" s="17" t="str">
        <f>IFERROR(INDEX(Cadastro!$C$5:$C$148,$AB798),"NÃO INFORMADO")</f>
        <v>ELE</v>
      </c>
      <c r="D798" s="17" t="str">
        <f>IFERROR(INDEX(Cadastro!$D$5:$D$148,$AB798),"")</f>
        <v>Férias</v>
      </c>
      <c r="E798" s="17" t="str">
        <f>IFERROR(INDEX(Cadastro!$G$5:$G$148,$AB798),"")</f>
        <v>Férias</v>
      </c>
      <c r="F798" s="29">
        <v>46268</v>
      </c>
      <c r="G798" s="32" t="str">
        <f t="shared" si="138"/>
        <v>qui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39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40"/>
        <v/>
      </c>
      <c r="R798" s="32" t="str">
        <f t="shared" si="141"/>
        <v/>
      </c>
      <c r="S798" s="30" t="str">
        <f t="shared" si="142"/>
        <v/>
      </c>
      <c r="T798" s="32" t="str">
        <f>IF($Q798&lt;&gt;"Sim","",IF($N798&gt;Parâmetros!$E$15,"Sim","Não"))</f>
        <v/>
      </c>
      <c r="U798" s="17" t="str">
        <f t="shared" si="143"/>
        <v>Férias / afastamento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'[Apontamento_Mes_Setembro Atualizado.xlsx]Base Diária'!$V$221folga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Férias no cadastro</v>
      </c>
      <c r="W798" s="34">
        <f>IF(OR(OR($D798="6x1",$D798="FF 6x1"),$D798="5x2"),"",IF($AB798&lt;&gt;$AB797,IF(IFERROR(INDEX(Cadastro!$F$5:$F$148,$AB798),"")="",IF($L798&gt;0,1,0),IF(IFERROR(INDEX(Cadastro!$F$5:$F$148,$AB798),"")&lt;=IFERROR(INDEX(Parâmetros!$B$39:$B$48,MATCH($E798,Parâmetros!$A$39:$A$48,0)),99),IFERROR(INDEX(Cadastro!$F$5:$F$148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>3</v>
      </c>
      <c r="X798" s="34">
        <f>IF(OR(OR($D798="6x1",$D798="FF 6x1"),$D798="5x2"),"",IF($AB798&lt;&gt;$AB797,IF(IFERROR(INDEX(Cadastro!$F$5:$F$148,$AB798),"")="",0,IF(IFERROR(INDEX(Cadastro!$F$5:$F$148,$AB798),"")&gt;IFERROR(INDEX(Parâmetros!$B$39:$B$48,MATCH($E798,Parâmetros!$A$39:$A$48,0)),99),IFERROR(INDEX(Cadastro!$F$5:$F$148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>0</v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registro"),IF(AND($AB798&lt;&gt;$AB797,IFERROR(INDEX(Cadastro!$F$5:$F$148,$AB798),"")=""),"Indeterminado (início da série)",IF($X798&gt;0,"Folga","Falta de registro"))))))))</f>
        <v>Férias (cadastro)</v>
      </c>
      <c r="Z798" s="34">
        <f>IF(OR($L798&gt;0,$F798&gt;Parâmetros!$E$14),0,IF($A798&lt;&gt;$A797,1,N($Z797)+1))</f>
        <v>4</v>
      </c>
      <c r="AA798" s="34">
        <f>IF(OR($L798&gt;0,$F798&gt;Parâmetros!$E$14),0,IF(OR($A798&lt;&gt;$A799,$F799&gt;Parâmetros!$E$14),1,N($AA799)+1))</f>
        <v>6</v>
      </c>
      <c r="AB798" s="31">
        <f>IFERROR(MATCH($A798&amp;"|"&amp;TEXT(_xlfn.MAXIFS(Cadastro!$E$5:$E$148,Cadastro!$A$5:$A$148,$A798,Cadastro!$E$5:$E$148,"&lt;="&amp;$F798),"yyyymmdd"),Cadastro!$I$5:$I$148,0),"")</f>
        <v>37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54049</v>
      </c>
      <c r="B799" s="17" t="s">
        <v>180</v>
      </c>
      <c r="C799" s="17" t="str">
        <f>IFERROR(INDEX(Cadastro!$C$5:$C$148,$AB799),"NÃO INFORMADO")</f>
        <v>ELE</v>
      </c>
      <c r="D799" s="17" t="str">
        <f>IFERROR(INDEX(Cadastro!$D$5:$D$148,$AB799),"")</f>
        <v>Férias</v>
      </c>
      <c r="E799" s="17" t="str">
        <f>IFERROR(INDEX(Cadastro!$G$5:$G$148,$AB799),"")</f>
        <v>Férias</v>
      </c>
      <c r="F799" s="29">
        <v>46269</v>
      </c>
      <c r="G799" s="32" t="str">
        <f t="shared" si="138"/>
        <v>sex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39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40"/>
        <v/>
      </c>
      <c r="R799" s="32" t="str">
        <f t="shared" si="141"/>
        <v/>
      </c>
      <c r="S799" s="30" t="str">
        <f t="shared" si="142"/>
        <v/>
      </c>
      <c r="T799" s="32" t="str">
        <f>IF($Q799&lt;&gt;"Sim","",IF($N799&gt;Parâmetros!$E$15,"Sim","Não"))</f>
        <v/>
      </c>
      <c r="U799" s="17" t="str">
        <f t="shared" si="143"/>
        <v>Férias / afastamento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'[Apontamento_Mes_Setembro Atualizado.xlsx]Base Diária'!$V$221folga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Férias no cadastro</v>
      </c>
      <c r="W799" s="34">
        <f>IF(OR(OR($D799="6x1",$D799="FF 6x1"),$D799="5x2"),"",IF($AB799&lt;&gt;$AB798,IF(IFERROR(INDEX(Cadastro!$F$5:$F$148,$AB799),"")="",IF($L799&gt;0,1,0),IF(IFERROR(INDEX(Cadastro!$F$5:$F$148,$AB799),"")&lt;=IFERROR(INDEX(Parâmetros!$B$39:$B$48,MATCH($E799,Parâmetros!$A$39:$A$48,0)),99),IFERROR(INDEX(Cadastro!$F$5:$F$148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>4</v>
      </c>
      <c r="X799" s="34">
        <f>IF(OR(OR($D799="6x1",$D799="FF 6x1"),$D799="5x2"),"",IF($AB799&lt;&gt;$AB798,IF(IFERROR(INDEX(Cadastro!$F$5:$F$148,$AB799),"")="",0,IF(IFERROR(INDEX(Cadastro!$F$5:$F$148,$AB799),"")&gt;IFERROR(INDEX(Parâmetros!$B$39:$B$48,MATCH($E799,Parâmetros!$A$39:$A$48,0)),99),IFERROR(INDEX(Cadastro!$F$5:$F$148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>0</v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registro"),IF(AND($AB799&lt;&gt;$AB798,IFERROR(INDEX(Cadastro!$F$5:$F$148,$AB799),"")=""),"Indeterminado (início da série)",IF($X799&gt;0,"Folga","Falta de registro"))))))))</f>
        <v>Férias (cadastro)</v>
      </c>
      <c r="Z799" s="34">
        <f>IF(OR($L799&gt;0,$F799&gt;Parâmetros!$E$14),0,IF($A799&lt;&gt;$A798,1,N($Z798)+1))</f>
        <v>5</v>
      </c>
      <c r="AA799" s="34">
        <f>IF(OR($L799&gt;0,$F799&gt;Parâmetros!$E$14),0,IF(OR($A799&lt;&gt;$A800,$F800&gt;Parâmetros!$E$14),1,N($AA800)+1))</f>
        <v>5</v>
      </c>
      <c r="AB799" s="31">
        <f>IFERROR(MATCH($A799&amp;"|"&amp;TEXT(_xlfn.MAXIFS(Cadastro!$E$5:$E$148,Cadastro!$A$5:$A$148,$A799,Cadastro!$E$5:$E$148,"&lt;="&amp;$F799),"yyyymmdd"),Cadastro!$I$5:$I$148,0),"")</f>
        <v>37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54049</v>
      </c>
      <c r="B800" s="17" t="s">
        <v>180</v>
      </c>
      <c r="C800" s="17" t="str">
        <f>IFERROR(INDEX(Cadastro!$C$5:$C$148,$AB800),"NÃO INFORMADO")</f>
        <v>ELE</v>
      </c>
      <c r="D800" s="17" t="str">
        <f>IFERROR(INDEX(Cadastro!$D$5:$D$148,$AB800),"")</f>
        <v>Férias</v>
      </c>
      <c r="E800" s="17" t="str">
        <f>IFERROR(INDEX(Cadastro!$G$5:$G$148,$AB800),"")</f>
        <v>Férias</v>
      </c>
      <c r="F800" s="29">
        <v>46270</v>
      </c>
      <c r="G800" s="32" t="str">
        <f t="shared" si="138"/>
        <v>sáb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/>
      </c>
      <c r="L800" s="30">
        <f>SUMIFS(Dados!$E:$E,Dados!$A:$A,$A800,Dados!$S:$S,$F800)</f>
        <v>0</v>
      </c>
      <c r="M800" s="30" t="str">
        <f>IFERROR(INDEX(Parâmetros!$E$6:$E$11,MATCH($K800,Parâmetros!$A$6:$A$11,0)),"")</f>
        <v/>
      </c>
      <c r="N800" s="33" t="str">
        <f t="shared" si="139"/>
        <v/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40"/>
        <v/>
      </c>
      <c r="R800" s="32" t="str">
        <f t="shared" si="141"/>
        <v/>
      </c>
      <c r="S800" s="30" t="str">
        <f t="shared" si="142"/>
        <v/>
      </c>
      <c r="T800" s="32" t="str">
        <f>IF($Q800&lt;&gt;"Sim","",IF($N800&gt;Parâmetros!$E$15,"Sim","Não"))</f>
        <v/>
      </c>
      <c r="U800" s="17" t="str">
        <f t="shared" si="143"/>
        <v>Férias / afastamento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'[Apontamento_Mes_Setembro Atualizado.xlsx]Base Diária'!$V$221folga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Férias no cadastro</v>
      </c>
      <c r="W800" s="34">
        <f>IF(OR(OR($D800="6x1",$D800="FF 6x1"),$D800="5x2"),"",IF($AB800&lt;&gt;$AB799,IF(IFERROR(INDEX(Cadastro!$F$5:$F$148,$AB800),"")="",IF($L800&gt;0,1,0),IF(IFERROR(INDEX(Cadastro!$F$5:$F$148,$AB800),"")&lt;=IFERROR(INDEX(Parâmetros!$B$39:$B$48,MATCH($E800,Parâmetros!$A$39:$A$48,0)),99),IFERROR(INDEX(Cadastro!$F$5:$F$148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>5</v>
      </c>
      <c r="X800" s="34">
        <f>IF(OR(OR($D800="6x1",$D800="FF 6x1"),$D800="5x2"),"",IF($AB800&lt;&gt;$AB799,IF(IFERROR(INDEX(Cadastro!$F$5:$F$148,$AB800),"")="",0,IF(IFERROR(INDEX(Cadastro!$F$5:$F$148,$AB800),"")&gt;IFERROR(INDEX(Parâmetros!$B$39:$B$48,MATCH($E800,Parâmetros!$A$39:$A$48,0)),99),IFERROR(INDEX(Cadastro!$F$5:$F$148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>0</v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registro"),IF(AND($AB800&lt;&gt;$AB799,IFERROR(INDEX(Cadastro!$F$5:$F$148,$AB800),"")=""),"Indeterminado (início da série)",IF($X800&gt;0,"Folga","Falta de registro"))))))))</f>
        <v>Férias (cadastro)</v>
      </c>
      <c r="Z800" s="34">
        <f>IF(OR($L800&gt;0,$F800&gt;Parâmetros!$E$14),0,IF($A800&lt;&gt;$A799,1,N($Z799)+1))</f>
        <v>6</v>
      </c>
      <c r="AA800" s="34">
        <f>IF(OR($L800&gt;0,$F800&gt;Parâmetros!$E$14),0,IF(OR($A800&lt;&gt;$A801,$F801&gt;Parâmetros!$E$14),1,N($AA801)+1))</f>
        <v>4</v>
      </c>
      <c r="AB800" s="31">
        <f>IFERROR(MATCH($A800&amp;"|"&amp;TEXT(_xlfn.MAXIFS(Cadastro!$E$5:$E$148,Cadastro!$A$5:$A$148,$A800,Cadastro!$E$5:$E$148,"&lt;="&amp;$F800),"yyyymmdd"),Cadastro!$I$5:$I$148,0),"")</f>
        <v>37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54049</v>
      </c>
      <c r="B801" s="17" t="s">
        <v>180</v>
      </c>
      <c r="C801" s="17" t="str">
        <f>IFERROR(INDEX(Cadastro!$C$5:$C$148,$AB801),"NÃO INFORMADO")</f>
        <v>ELE</v>
      </c>
      <c r="D801" s="17" t="str">
        <f>IFERROR(INDEX(Cadastro!$D$5:$D$148,$AB801),"")</f>
        <v>Férias</v>
      </c>
      <c r="E801" s="17" t="str">
        <f>IFERROR(INDEX(Cadastro!$G$5:$G$148,$AB801),"")</f>
        <v>Férias</v>
      </c>
      <c r="F801" s="29">
        <v>46271</v>
      </c>
      <c r="G801" s="32" t="str">
        <f t="shared" si="138"/>
        <v>dom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/>
      </c>
      <c r="L801" s="30">
        <f>SUMIFS(Dados!$E:$E,Dados!$A:$A,$A801,Dados!$S:$S,$F801)</f>
        <v>0</v>
      </c>
      <c r="M801" s="30" t="str">
        <f>IFERROR(INDEX(Parâmetros!$E$6:$E$11,MATCH($K801,Parâmetros!$A$6:$A$11,0)),"")</f>
        <v/>
      </c>
      <c r="N801" s="33" t="str">
        <f t="shared" si="139"/>
        <v/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40"/>
        <v/>
      </c>
      <c r="R801" s="32" t="str">
        <f t="shared" si="141"/>
        <v/>
      </c>
      <c r="S801" s="30" t="str">
        <f t="shared" si="142"/>
        <v/>
      </c>
      <c r="T801" s="32" t="str">
        <f>IF($Q801&lt;&gt;"Sim","",IF($N801&gt;Parâmetros!$E$15,"Sim","Não"))</f>
        <v/>
      </c>
      <c r="U801" s="17" t="str">
        <f t="shared" si="143"/>
        <v>Férias / afastamento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'[Apontamento_Mes_Setembro Atualizado.xlsx]Base Diária'!$V$221folga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Férias no cadastro</v>
      </c>
      <c r="W801" s="34">
        <f>IF(OR(OR($D801="6x1",$D801="FF 6x1"),$D801="5x2"),"",IF($AB801&lt;&gt;$AB800,IF(IFERROR(INDEX(Cadastro!$F$5:$F$148,$AB801),"")="",IF($L801&gt;0,1,0),IF(IFERROR(INDEX(Cadastro!$F$5:$F$148,$AB801),"")&lt;=IFERROR(INDEX(Parâmetros!$B$39:$B$48,MATCH($E801,Parâmetros!$A$39:$A$48,0)),99),IFERROR(INDEX(Cadastro!$F$5:$F$148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>6</v>
      </c>
      <c r="X801" s="34">
        <f>IF(OR(OR($D801="6x1",$D801="FF 6x1"),$D801="5x2"),"",IF($AB801&lt;&gt;$AB800,IF(IFERROR(INDEX(Cadastro!$F$5:$F$148,$AB801),"")="",0,IF(IFERROR(INDEX(Cadastro!$F$5:$F$148,$AB801),"")&gt;IFERROR(INDEX(Parâmetros!$B$39:$B$48,MATCH($E801,Parâmetros!$A$39:$A$48,0)),99),IFERROR(INDEX(Cadastro!$F$5:$F$148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>0</v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registro"),IF(AND($AB801&lt;&gt;$AB800,IFERROR(INDEX(Cadastro!$F$5:$F$148,$AB801),"")=""),"Indeterminado (início da série)",IF($X801&gt;0,"Folga","Falta de registro"))))))))</f>
        <v>Férias (cadastro)</v>
      </c>
      <c r="Z801" s="34">
        <f>IF(OR($L801&gt;0,$F801&gt;Parâmetros!$E$14),0,IF($A801&lt;&gt;$A800,1,N($Z800)+1))</f>
        <v>7</v>
      </c>
      <c r="AA801" s="34">
        <f>IF(OR($L801&gt;0,$F801&gt;Parâmetros!$E$14),0,IF(OR($A801&lt;&gt;$A802,$F802&gt;Parâmetros!$E$14),1,N($AA802)+1))</f>
        <v>3</v>
      </c>
      <c r="AB801" s="31">
        <f>IFERROR(MATCH($A801&amp;"|"&amp;TEXT(_xlfn.MAXIFS(Cadastro!$E$5:$E$148,Cadastro!$A$5:$A$148,$A801,Cadastro!$E$5:$E$148,"&lt;="&amp;$F801),"yyyymmdd"),Cadastro!$I$5:$I$148,0),"")</f>
        <v>37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54049</v>
      </c>
      <c r="B802" s="17" t="s">
        <v>180</v>
      </c>
      <c r="C802" s="17" t="str">
        <f>IFERROR(INDEX(Cadastro!$C$5:$C$148,$AB802),"NÃO INFORMADO")</f>
        <v>ELE</v>
      </c>
      <c r="D802" s="17" t="str">
        <f>IFERROR(INDEX(Cadastro!$D$5:$D$148,$AB802),"")</f>
        <v>Férias</v>
      </c>
      <c r="E802" s="17" t="str">
        <f>IFERROR(INDEX(Cadastro!$G$5:$G$148,$AB802),"")</f>
        <v>Férias</v>
      </c>
      <c r="F802" s="29">
        <v>46272</v>
      </c>
      <c r="G802" s="32" t="str">
        <f t="shared" si="138"/>
        <v>seg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/>
      </c>
      <c r="L802" s="30">
        <f>SUMIFS(Dados!$E:$E,Dados!$A:$A,$A802,Dados!$S:$S,$F802)</f>
        <v>0</v>
      </c>
      <c r="M802" s="30" t="str">
        <f>IFERROR(INDEX(Parâmetros!$E$6:$E$11,MATCH($K802,Parâmetros!$A$6:$A$11,0)),"")</f>
        <v/>
      </c>
      <c r="N802" s="33" t="str">
        <f t="shared" si="139"/>
        <v/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40"/>
        <v/>
      </c>
      <c r="R802" s="32" t="str">
        <f t="shared" si="141"/>
        <v/>
      </c>
      <c r="S802" s="30" t="str">
        <f t="shared" si="142"/>
        <v/>
      </c>
      <c r="T802" s="32" t="str">
        <f>IF($Q802&lt;&gt;"Sim","",IF($N802&gt;Parâmetros!$E$15,"Sim","Não"))</f>
        <v/>
      </c>
      <c r="U802" s="17" t="str">
        <f t="shared" si="143"/>
        <v>Férias / afastamento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'[Apontamento_Mes_Setembro Atualizado.xlsx]Base Diária'!$V$221folga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Férias no cadastro</v>
      </c>
      <c r="W802" s="34">
        <f>IF(OR(OR($D802="6x1",$D802="FF 6x1"),$D802="5x2"),"",IF($AB802&lt;&gt;$AB801,IF(IFERROR(INDEX(Cadastro!$F$5:$F$148,$AB802),"")="",IF($L802&gt;0,1,0),IF(IFERROR(INDEX(Cadastro!$F$5:$F$148,$AB802),"")&lt;=IFERROR(INDEX(Parâmetros!$B$39:$B$48,MATCH($E802,Parâmetros!$A$39:$A$48,0)),99),IFERROR(INDEX(Cadastro!$F$5:$F$148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>7</v>
      </c>
      <c r="X802" s="34">
        <f>IF(OR(OR($D802="6x1",$D802="FF 6x1"),$D802="5x2"),"",IF($AB802&lt;&gt;$AB801,IF(IFERROR(INDEX(Cadastro!$F$5:$F$148,$AB802),"")="",0,IF(IFERROR(INDEX(Cadastro!$F$5:$F$148,$AB802),"")&gt;IFERROR(INDEX(Parâmetros!$B$39:$B$48,MATCH($E802,Parâmetros!$A$39:$A$48,0)),99),IFERROR(INDEX(Cadastro!$F$5:$F$148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>0</v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registro"),IF(AND($AB802&lt;&gt;$AB801,IFERROR(INDEX(Cadastro!$F$5:$F$148,$AB802),"")=""),"Indeterminado (início da série)",IF($X802&gt;0,"Folga","Falta de registro"))))))))</f>
        <v>Férias (cadastro)</v>
      </c>
      <c r="Z802" s="34">
        <f>IF(OR($L802&gt;0,$F802&gt;Parâmetros!$E$14),0,IF($A802&lt;&gt;$A801,1,N($Z801)+1))</f>
        <v>8</v>
      </c>
      <c r="AA802" s="34">
        <f>IF(OR($L802&gt;0,$F802&gt;Parâmetros!$E$14),0,IF(OR($A802&lt;&gt;$A803,$F803&gt;Parâmetros!$E$14),1,N($AA803)+1))</f>
        <v>2</v>
      </c>
      <c r="AB802" s="31">
        <f>IFERROR(MATCH($A802&amp;"|"&amp;TEXT(_xlfn.MAXIFS(Cadastro!$E$5:$E$148,Cadastro!$A$5:$A$148,$A802,Cadastro!$E$5:$E$148,"&lt;="&amp;$F802),"yyyymmdd"),Cadastro!$I$5:$I$148,0),"")</f>
        <v>37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54049</v>
      </c>
      <c r="B803" s="17" t="s">
        <v>180</v>
      </c>
      <c r="C803" s="17" t="str">
        <f>IFERROR(INDEX(Cadastro!$C$5:$C$148,$AB803),"NÃO INFORMADO")</f>
        <v>ELE</v>
      </c>
      <c r="D803" s="17" t="str">
        <f>IFERROR(INDEX(Cadastro!$D$5:$D$148,$AB803),"")</f>
        <v>Férias</v>
      </c>
      <c r="E803" s="17" t="str">
        <f>IFERROR(INDEX(Cadastro!$G$5:$G$148,$AB803),"")</f>
        <v>Férias</v>
      </c>
      <c r="F803" s="29">
        <v>46273</v>
      </c>
      <c r="G803" s="32" t="str">
        <f t="shared" si="138"/>
        <v>ter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/>
      </c>
      <c r="L803" s="30">
        <f>SUMIFS(Dados!$E:$E,Dados!$A:$A,$A803,Dados!$S:$S,$F803)</f>
        <v>0</v>
      </c>
      <c r="M803" s="30" t="str">
        <f>IFERROR(INDEX(Parâmetros!$E$6:$E$11,MATCH($K803,Parâmetros!$A$6:$A$11,0)),"")</f>
        <v/>
      </c>
      <c r="N803" s="33" t="str">
        <f t="shared" si="139"/>
        <v/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40"/>
        <v/>
      </c>
      <c r="R803" s="32" t="str">
        <f t="shared" si="141"/>
        <v/>
      </c>
      <c r="S803" s="30" t="str">
        <f t="shared" si="142"/>
        <v/>
      </c>
      <c r="T803" s="32" t="str">
        <f>IF($Q803&lt;&gt;"Sim","",IF($N803&gt;Parâmetros!$E$15,"Sim","Não"))</f>
        <v/>
      </c>
      <c r="U803" s="17" t="str">
        <f t="shared" si="143"/>
        <v>Férias / afastamento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'[Apontamento_Mes_Setembro Atualizado.xlsx]Base Diária'!$V$221folga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Férias no cadastro</v>
      </c>
      <c r="W803" s="34">
        <f>IF(OR(OR($D803="6x1",$D803="FF 6x1"),$D803="5x2"),"",IF($AB803&lt;&gt;$AB802,IF(IFERROR(INDEX(Cadastro!$F$5:$F$148,$AB803),"")="",IF($L803&gt;0,1,0),IF(IFERROR(INDEX(Cadastro!$F$5:$F$148,$AB803),"")&lt;=IFERROR(INDEX(Parâmetros!$B$39:$B$48,MATCH($E803,Parâmetros!$A$39:$A$48,0)),99),IFERROR(INDEX(Cadastro!$F$5:$F$148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>8</v>
      </c>
      <c r="X803" s="34">
        <f>IF(OR(OR($D803="6x1",$D803="FF 6x1"),$D803="5x2"),"",IF($AB803&lt;&gt;$AB802,IF(IFERROR(INDEX(Cadastro!$F$5:$F$148,$AB803),"")="",0,IF(IFERROR(INDEX(Cadastro!$F$5:$F$148,$AB803),"")&gt;IFERROR(INDEX(Parâmetros!$B$39:$B$48,MATCH($E803,Parâmetros!$A$39:$A$48,0)),99),IFERROR(INDEX(Cadastro!$F$5:$F$148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>0</v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registro"),IF(AND($AB803&lt;&gt;$AB802,IFERROR(INDEX(Cadastro!$F$5:$F$148,$AB803),"")=""),"Indeterminado (início da série)",IF($X803&gt;0,"Folga","Falta de registro"))))))))</f>
        <v>Férias (cadastro)</v>
      </c>
      <c r="Z803" s="34">
        <f>IF(OR($L803&gt;0,$F803&gt;Parâmetros!$E$14),0,IF($A803&lt;&gt;$A802,1,N($Z802)+1))</f>
        <v>9</v>
      </c>
      <c r="AA803" s="34">
        <f>IF(OR($L803&gt;0,$F803&gt;Parâmetros!$E$14),0,IF(OR($A803&lt;&gt;$A804,$F804&gt;Parâmetros!$E$14),1,N($AA804)+1))</f>
        <v>1</v>
      </c>
      <c r="AB803" s="31">
        <f>IFERROR(MATCH($A803&amp;"|"&amp;TEXT(_xlfn.MAXIFS(Cadastro!$E$5:$E$148,Cadastro!$A$5:$A$148,$A803,Cadastro!$E$5:$E$148,"&lt;="&amp;$F803),"yyyymmdd"),Cadastro!$I$5:$I$148,0),"")</f>
        <v>37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54049</v>
      </c>
      <c r="B804" s="17" t="s">
        <v>180</v>
      </c>
      <c r="C804" s="17" t="str">
        <f>IFERROR(INDEX(Cadastro!$C$5:$C$148,$AB804),"NÃO INFORMADO")</f>
        <v>ELE</v>
      </c>
      <c r="D804" s="17" t="str">
        <f>IFERROR(INDEX(Cadastro!$D$5:$D$148,$AB804),"")</f>
        <v>Férias</v>
      </c>
      <c r="E804" s="17" t="str">
        <f>IFERROR(INDEX(Cadastro!$G$5:$G$148,$AB804),"")</f>
        <v>Férias</v>
      </c>
      <c r="F804" s="29">
        <v>46274</v>
      </c>
      <c r="G804" s="32" t="str">
        <f t="shared" si="138"/>
        <v>qua</v>
      </c>
      <c r="H804" s="31">
        <f>IF($L804=0,"",_xlfn.MINIFS(Dados!$Q:$Q,Dados!$A:$A,$A804,Dados!$S:$S,$F804))</f>
        <v>424</v>
      </c>
      <c r="I804" s="31">
        <f>IF($H804="","",_xlfn.MAXIFS(Dados!$R:$R,Dados!$A:$A,$A804,Dados!$S:$S,$F804))</f>
        <v>926</v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A</v>
      </c>
      <c r="L804" s="30">
        <f>SUMIFS(Dados!$E:$E,Dados!$A:$A,$A804,Dados!$S:$S,$F804)</f>
        <v>7.11</v>
      </c>
      <c r="M804" s="30">
        <f>IFERROR(INDEX(Parâmetros!$E$6:$E$11,MATCH($K804,Parâmetros!$A$6:$A$11,0)),"")</f>
        <v>7.58</v>
      </c>
      <c r="N804" s="33">
        <f t="shared" si="139"/>
        <v>0.93799472295514519</v>
      </c>
      <c r="O804" s="33">
        <f>Parâmetros!$E$13</f>
        <v>0.8</v>
      </c>
      <c r="P804" s="32" t="str">
        <f>IF(OR($M804="",$F804&gt;Parâmetros!$E$14),"Não","Sim")</f>
        <v>Sim</v>
      </c>
      <c r="Q804" s="32" t="str">
        <f t="shared" si="140"/>
        <v>Sim</v>
      </c>
      <c r="R804" s="32" t="str">
        <f t="shared" si="141"/>
        <v>Sim</v>
      </c>
      <c r="S804" s="30">
        <f t="shared" si="142"/>
        <v>0</v>
      </c>
      <c r="T804" s="32" t="str">
        <f>IF($Q804&lt;&gt;"Sim","",IF($N804&gt;Parâmetros!$E$15,"Sim","Não"))</f>
        <v>Não</v>
      </c>
      <c r="U804" s="17" t="str">
        <f t="shared" si="143"/>
        <v>Na meta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'[Apontamento_Mes_Setembro Atualizado.xlsx]Base Diária'!$V$221folga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ATENÇÃO · apontou estando de férias no cadastro</v>
      </c>
      <c r="W804" s="34">
        <f>IF(OR(OR($D804="6x1",$D804="FF 6x1"),$D804="5x2"),"",IF($AB804&lt;&gt;$AB803,IF(IFERROR(INDEX(Cadastro!$F$5:$F$148,$AB804),"")="",IF($L804&gt;0,1,0),IF(IFERROR(INDEX(Cadastro!$F$5:$F$148,$AB804),"")&lt;=IFERROR(INDEX(Parâmetros!$B$39:$B$48,MATCH($E804,Parâmetros!$A$39:$A$48,0)),99),IFERROR(INDEX(Cadastro!$F$5:$F$148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>9</v>
      </c>
      <c r="X804" s="34">
        <f>IF(OR(OR($D804="6x1",$D804="FF 6x1"),$D804="5x2"),"",IF($AB804&lt;&gt;$AB803,IF(IFERROR(INDEX(Cadastro!$F$5:$F$148,$AB804),"")="",0,IF(IFERROR(INDEX(Cadastro!$F$5:$F$148,$AB804),"")&gt;IFERROR(INDEX(Parâmetros!$B$39:$B$48,MATCH($E804,Parâmetros!$A$39:$A$48,0)),99),IFERROR(INDEX(Cadastro!$F$5:$F$148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>0</v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registro"),IF(AND($AB804&lt;&gt;$AB803,IFERROR(INDEX(Cadastro!$F$5:$F$148,$AB804),"")=""),"Indeterminado (início da série)",IF($X804&gt;0,"Folga","Falta de registro"))))))))</f>
        <v>Férias · com apontamento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IFERROR(MATCH($A804&amp;"|"&amp;TEXT(_xlfn.MAXIFS(Cadastro!$E$5:$E$148,Cadastro!$A$5:$A$148,$A804,Cadastro!$E$5:$E$148,"&lt;="&amp;$F804),"yyyymmdd"),Cadastro!$I$5:$I$148,0),"")</f>
        <v>37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54049</v>
      </c>
      <c r="B805" s="17" t="s">
        <v>180</v>
      </c>
      <c r="C805" s="17" t="str">
        <f>IFERROR(INDEX(Cadastro!$C$5:$C$148,$AB805),"NÃO INFORMADO")</f>
        <v>ELE</v>
      </c>
      <c r="D805" s="17" t="str">
        <f>IFERROR(INDEX(Cadastro!$D$5:$D$148,$AB805),"")</f>
        <v>Férias</v>
      </c>
      <c r="E805" s="17" t="str">
        <f>IFERROR(INDEX(Cadastro!$G$5:$G$148,$AB805),"")</f>
        <v>Férias</v>
      </c>
      <c r="F805" s="29">
        <v>46275</v>
      </c>
      <c r="G805" s="32" t="str">
        <f t="shared" si="138"/>
        <v>qui</v>
      </c>
      <c r="H805" s="31">
        <f>IF($L805=0,"",_xlfn.MINIFS(Dados!$Q:$Q,Dados!$A:$A,$A805,Dados!$S:$S,$F805))</f>
        <v>429</v>
      </c>
      <c r="I805" s="31">
        <f>IF($H805="","",_xlfn.MAXIFS(Dados!$R:$R,Dados!$A:$A,$A805,Dados!$S:$S,$F805))</f>
        <v>922</v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>A</v>
      </c>
      <c r="L805" s="30">
        <f>SUMIFS(Dados!$E:$E,Dados!$A:$A,$A805,Dados!$S:$S,$F805)</f>
        <v>7.17</v>
      </c>
      <c r="M805" s="30">
        <f>IFERROR(INDEX(Parâmetros!$E$6:$E$11,MATCH($K805,Parâmetros!$A$6:$A$11,0)),"")</f>
        <v>7.58</v>
      </c>
      <c r="N805" s="33">
        <f t="shared" si="139"/>
        <v>0.94591029023746698</v>
      </c>
      <c r="O805" s="33">
        <f>Parâmetros!$E$13</f>
        <v>0.8</v>
      </c>
      <c r="P805" s="32" t="str">
        <f>IF(OR($M805="",$F805&gt;Parâmetros!$E$14),"Não","Sim")</f>
        <v>Sim</v>
      </c>
      <c r="Q805" s="32" t="str">
        <f t="shared" si="140"/>
        <v>Sim</v>
      </c>
      <c r="R805" s="32" t="str">
        <f t="shared" si="141"/>
        <v>Sim</v>
      </c>
      <c r="S805" s="30">
        <f t="shared" si="142"/>
        <v>0</v>
      </c>
      <c r="T805" s="32" t="str">
        <f>IF($Q805&lt;&gt;"Sim","",IF($N805&gt;Parâmetros!$E$15,"Sim","Não"))</f>
        <v>Não</v>
      </c>
      <c r="U805" s="17" t="str">
        <f t="shared" si="143"/>
        <v>Na meta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'[Apontamento_Mes_Setembro Atualizado.xlsx]Base Diária'!$V$221folga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ATENÇÃO · apontou estando de férias no cadastro</v>
      </c>
      <c r="W805" s="34">
        <f>IF(OR(OR($D805="6x1",$D805="FF 6x1"),$D805="5x2"),"",IF($AB805&lt;&gt;$AB804,IF(IFERROR(INDEX(Cadastro!$F$5:$F$148,$AB805),"")="",IF($L805&gt;0,1,0),IF(IFERROR(INDEX(Cadastro!$F$5:$F$148,$AB805),"")&lt;=IFERROR(INDEX(Parâmetros!$B$39:$B$48,MATCH($E805,Parâmetros!$A$39:$A$48,0)),99),IFERROR(INDEX(Cadastro!$F$5:$F$148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>10</v>
      </c>
      <c r="X805" s="34">
        <f>IF(OR(OR($D805="6x1",$D805="FF 6x1"),$D805="5x2"),"",IF($AB805&lt;&gt;$AB804,IF(IFERROR(INDEX(Cadastro!$F$5:$F$148,$AB805),"")="",0,IF(IFERROR(INDEX(Cadastro!$F$5:$F$148,$AB805),"")&gt;IFERROR(INDEX(Parâmetros!$B$39:$B$48,MATCH($E805,Parâmetros!$A$39:$A$48,0)),99),IFERROR(INDEX(Cadastro!$F$5:$F$148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>0</v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registro"),IF(AND($AB805&lt;&gt;$AB804,IFERROR(INDEX(Cadastro!$F$5:$F$148,$AB805),"")=""),"Indeterminado (início da série)",IF($X805&gt;0,"Folga","Falta de registro"))))))))</f>
        <v>Férias · com apontamento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IFERROR(MATCH($A805&amp;"|"&amp;TEXT(_xlfn.MAXIFS(Cadastro!$E$5:$E$148,Cadastro!$A$5:$A$148,$A805,Cadastro!$E$5:$E$148,"&lt;="&amp;$F805),"yyyymmdd"),Cadastro!$I$5:$I$148,0),"")</f>
        <v>37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54049</v>
      </c>
      <c r="B806" s="17" t="s">
        <v>180</v>
      </c>
      <c r="C806" s="17" t="str">
        <f>IFERROR(INDEX(Cadastro!$C$5:$C$148,$AB806),"NÃO INFORMADO")</f>
        <v>ELE</v>
      </c>
      <c r="D806" s="17" t="str">
        <f>IFERROR(INDEX(Cadastro!$D$5:$D$148,$AB806),"")</f>
        <v>Férias</v>
      </c>
      <c r="E806" s="17" t="str">
        <f>IFERROR(INDEX(Cadastro!$G$5:$G$148,$AB806),"")</f>
        <v>Férias</v>
      </c>
      <c r="F806" s="29">
        <v>46276</v>
      </c>
      <c r="G806" s="32" t="str">
        <f t="shared" si="138"/>
        <v>sex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39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40"/>
        <v/>
      </c>
      <c r="R806" s="32" t="str">
        <f t="shared" si="141"/>
        <v/>
      </c>
      <c r="S806" s="30" t="str">
        <f t="shared" si="142"/>
        <v/>
      </c>
      <c r="T806" s="32" t="str">
        <f>IF($Q806&lt;&gt;"Sim","",IF($N806&gt;Parâmetros!$E$15,"Sim","Não"))</f>
        <v/>
      </c>
      <c r="U806" s="17" t="str">
        <f t="shared" si="143"/>
        <v>Férias / afastamento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'[Apontamento_Mes_Setembro Atualizado.xlsx]Base Diária'!$V$221folga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Férias no cadastro</v>
      </c>
      <c r="W806" s="34">
        <f>IF(OR(OR($D806="6x1",$D806="FF 6x1"),$D806="5x2"),"",IF($AB806&lt;&gt;$AB805,IF(IFERROR(INDEX(Cadastro!$F$5:$F$148,$AB806),"")="",IF($L806&gt;0,1,0),IF(IFERROR(INDEX(Cadastro!$F$5:$F$148,$AB806),"")&lt;=IFERROR(INDEX(Parâmetros!$B$39:$B$48,MATCH($E806,Parâmetros!$A$39:$A$48,0)),99),IFERROR(INDEX(Cadastro!$F$5:$F$148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>11</v>
      </c>
      <c r="X806" s="34">
        <f>IF(OR(OR($D806="6x1",$D806="FF 6x1"),$D806="5x2"),"",IF($AB806&lt;&gt;$AB805,IF(IFERROR(INDEX(Cadastro!$F$5:$F$148,$AB806),"")="",0,IF(IFERROR(INDEX(Cadastro!$F$5:$F$148,$AB806),"")&gt;IFERROR(INDEX(Parâmetros!$B$39:$B$48,MATCH($E806,Parâmetros!$A$39:$A$48,0)),99),IFERROR(INDEX(Cadastro!$F$5:$F$148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>0</v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registro"),IF(AND($AB806&lt;&gt;$AB805,IFERROR(INDEX(Cadastro!$F$5:$F$148,$AB806),"")=""),"Indeterminado (início da série)",IF($X806&gt;0,"Folga","Falta de registro"))))))))</f>
        <v>Férias (cadastro)</v>
      </c>
      <c r="Z806" s="34">
        <f>IF(OR($L806&gt;0,$F806&gt;Parâmetros!$E$14),0,IF($A806&lt;&gt;$A805,1,N($Z805)+1))</f>
        <v>1</v>
      </c>
      <c r="AA806" s="34">
        <f>IF(OR($L806&gt;0,$F806&gt;Parâmetros!$E$14),0,IF(OR($A806&lt;&gt;$A807,$F807&gt;Parâmetros!$E$14),1,N($AA807)+1))</f>
        <v>1</v>
      </c>
      <c r="AB806" s="31">
        <f>IFERROR(MATCH($A806&amp;"|"&amp;TEXT(_xlfn.MAXIFS(Cadastro!$E$5:$E$148,Cadastro!$A$5:$A$148,$A806,Cadastro!$E$5:$E$148,"&lt;="&amp;$F806),"yyyymmdd"),Cadastro!$I$5:$I$148,0),"")</f>
        <v>37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54049</v>
      </c>
      <c r="B807" s="17" t="s">
        <v>180</v>
      </c>
      <c r="C807" s="17" t="str">
        <f>IFERROR(INDEX(Cadastro!$C$5:$C$148,$AB807),"NÃO INFORMADO")</f>
        <v>ELE</v>
      </c>
      <c r="D807" s="17" t="str">
        <f>IFERROR(INDEX(Cadastro!$D$5:$D$148,$AB807),"")</f>
        <v>Férias</v>
      </c>
      <c r="E807" s="17" t="str">
        <f>IFERROR(INDEX(Cadastro!$G$5:$G$148,$AB807),"")</f>
        <v>Férias</v>
      </c>
      <c r="F807" s="29">
        <v>46277</v>
      </c>
      <c r="G807" s="32" t="str">
        <f t="shared" si="138"/>
        <v>sáb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/>
      </c>
      <c r="L807" s="30">
        <f>SUMIFS(Dados!$E:$E,Dados!$A:$A,$A807,Dados!$S:$S,$F807)</f>
        <v>0</v>
      </c>
      <c r="M807" s="30" t="str">
        <f>IFERROR(INDEX(Parâmetros!$E$6:$E$11,MATCH($K807,Parâmetros!$A$6:$A$11,0)),"")</f>
        <v/>
      </c>
      <c r="N807" s="33" t="str">
        <f t="shared" si="139"/>
        <v/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40"/>
        <v/>
      </c>
      <c r="R807" s="32" t="str">
        <f t="shared" si="141"/>
        <v/>
      </c>
      <c r="S807" s="30" t="str">
        <f t="shared" si="142"/>
        <v/>
      </c>
      <c r="T807" s="32" t="str">
        <f>IF($Q807&lt;&gt;"Sim","",IF($N807&gt;Parâmetros!$E$15,"Sim","Não"))</f>
        <v/>
      </c>
      <c r="U807" s="17" t="str">
        <f t="shared" si="143"/>
        <v>Férias / afastamento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'[Apontamento_Mes_Setembro Atualizado.xlsx]Base Diária'!$V$221folga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Férias no cadastro</v>
      </c>
      <c r="W807" s="34">
        <f>IF(OR(OR($D807="6x1",$D807="FF 6x1"),$D807="5x2"),"",IF($AB807&lt;&gt;$AB806,IF(IFERROR(INDEX(Cadastro!$F$5:$F$148,$AB807),"")="",IF($L807&gt;0,1,0),IF(IFERROR(INDEX(Cadastro!$F$5:$F$148,$AB807),"")&lt;=IFERROR(INDEX(Parâmetros!$B$39:$B$48,MATCH($E807,Parâmetros!$A$39:$A$48,0)),99),IFERROR(INDEX(Cadastro!$F$5:$F$148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>12</v>
      </c>
      <c r="X807" s="34">
        <f>IF(OR(OR($D807="6x1",$D807="FF 6x1"),$D807="5x2"),"",IF($AB807&lt;&gt;$AB806,IF(IFERROR(INDEX(Cadastro!$F$5:$F$148,$AB807),"")="",0,IF(IFERROR(INDEX(Cadastro!$F$5:$F$148,$AB807),"")&gt;IFERROR(INDEX(Parâmetros!$B$39:$B$48,MATCH($E807,Parâmetros!$A$39:$A$48,0)),99),IFERROR(INDEX(Cadastro!$F$5:$F$148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>0</v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registro"),IF(AND($AB807&lt;&gt;$AB806,IFERROR(INDEX(Cadastro!$F$5:$F$148,$AB807),"")=""),"Indeterminado (início da série)",IF($X807&gt;0,"Folga","Falta de registro"))))))))</f>
        <v>Férias (cadastro)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IFERROR(MATCH($A807&amp;"|"&amp;TEXT(_xlfn.MAXIFS(Cadastro!$E$5:$E$148,Cadastro!$A$5:$A$148,$A807,Cadastro!$E$5:$E$148,"&lt;="&amp;$F807),"yyyymmdd"),Cadastro!$I$5:$I$148,0),"")</f>
        <v>37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>
        <v>54049</v>
      </c>
      <c r="B808" s="17" t="s">
        <v>180</v>
      </c>
      <c r="C808" s="17" t="str">
        <f>IFERROR(INDEX(Cadastro!$C$5:$C$148,$AB808),"NÃO INFORMADO")</f>
        <v>ELE</v>
      </c>
      <c r="D808" s="17" t="str">
        <f>IFERROR(INDEX(Cadastro!$D$5:$D$148,$AB808),"")</f>
        <v>Férias</v>
      </c>
      <c r="E808" s="17" t="str">
        <f>IFERROR(INDEX(Cadastro!$G$5:$G$148,$AB808),"")</f>
        <v>Férias</v>
      </c>
      <c r="F808" s="29">
        <v>46278</v>
      </c>
      <c r="G808" s="32" t="str">
        <f t="shared" si="138"/>
        <v>dom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/>
      </c>
      <c r="L808" s="30">
        <f>SUMIFS(Dados!$E:$E,Dados!$A:$A,$A808,Dados!$S:$S,$F808)</f>
        <v>0</v>
      </c>
      <c r="M808" s="30" t="str">
        <f>IFERROR(INDEX(Parâmetros!$E$6:$E$11,MATCH($K808,Parâmetros!$A$6:$A$11,0)),"")</f>
        <v/>
      </c>
      <c r="N808" s="33" t="str">
        <f t="shared" si="139"/>
        <v/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140"/>
        <v/>
      </c>
      <c r="R808" s="32" t="str">
        <f t="shared" si="141"/>
        <v/>
      </c>
      <c r="S808" s="30" t="str">
        <f t="shared" si="142"/>
        <v/>
      </c>
      <c r="T808" s="32" t="str">
        <f>IF($Q808&lt;&gt;"Sim","",IF($N808&gt;Parâmetros!$E$15,"Sim","Não"))</f>
        <v/>
      </c>
      <c r="U808" s="17" t="str">
        <f t="shared" si="143"/>
        <v>Férias / afastamento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'[Apontamento_Mes_Setembro Atualizado.xlsx]Base Diária'!$V$221folga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Férias no cadastro</v>
      </c>
      <c r="W808" s="34">
        <f>IF(OR(OR($D808="6x1",$D808="FF 6x1"),$D808="5x2"),"",IF($AB808&lt;&gt;$AB807,IF(IFERROR(INDEX(Cadastro!$F$5:$F$148,$AB808),"")="",IF($L808&gt;0,1,0),IF(IFERROR(INDEX(Cadastro!$F$5:$F$148,$AB808),"")&lt;=IFERROR(INDEX(Parâmetros!$B$39:$B$48,MATCH($E808,Parâmetros!$A$39:$A$48,0)),99),IFERROR(INDEX(Cadastro!$F$5:$F$148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>13</v>
      </c>
      <c r="X808" s="34">
        <f>IF(OR(OR($D808="6x1",$D808="FF 6x1"),$D808="5x2"),"",IF($AB808&lt;&gt;$AB807,IF(IFERROR(INDEX(Cadastro!$F$5:$F$148,$AB808),"")="",0,IF(IFERROR(INDEX(Cadastro!$F$5:$F$148,$AB808),"")&gt;IFERROR(INDEX(Parâmetros!$B$39:$B$48,MATCH($E808,Parâmetros!$A$39:$A$48,0)),99),IFERROR(INDEX(Cadastro!$F$5:$F$148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>0</v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registro"),IF(AND($AB808&lt;&gt;$AB807,IFERROR(INDEX(Cadastro!$F$5:$F$148,$AB808),"")=""),"Indeterminado (início da série)",IF($X808&gt;0,"Folga","Falta de registro"))))))))</f>
        <v>Férias (cadastro)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IFERROR(MATCH($A808&amp;"|"&amp;TEXT(_xlfn.MAXIFS(Cadastro!$E$5:$E$148,Cadastro!$A$5:$A$148,$A808,Cadastro!$E$5:$E$148,"&lt;="&amp;$F808),"yyyymmdd"),Cadastro!$I$5:$I$148,0),"")</f>
        <v>37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hidden="1" customHeight="1" x14ac:dyDescent="0.25">
      <c r="A809" s="31">
        <v>54049</v>
      </c>
      <c r="B809" s="17" t="s">
        <v>180</v>
      </c>
      <c r="C809" s="17" t="str">
        <f>IFERROR(INDEX(Cadastro!$C$5:$C$148,$AB809),"NÃO INFORMADO")</f>
        <v>ELE</v>
      </c>
      <c r="D809" s="17" t="str">
        <f>IFERROR(INDEX(Cadastro!$D$5:$D$148,$AB809),"")</f>
        <v>Férias</v>
      </c>
      <c r="E809" s="17" t="str">
        <f>IFERROR(INDEX(Cadastro!$G$5:$G$148,$AB809),"")</f>
        <v>Férias</v>
      </c>
      <c r="F809" s="29">
        <v>46279</v>
      </c>
      <c r="G809" s="32" t="str">
        <f t="shared" si="138"/>
        <v>seg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/>
      </c>
      <c r="L809" s="30">
        <f>SUMIFS(Dados!$E:$E,Dados!$A:$A,$A809,Dados!$S:$S,$F809)</f>
        <v>0</v>
      </c>
      <c r="M809" s="30" t="str">
        <f>IFERROR(INDEX(Parâmetros!$E$6:$E$11,MATCH($K809,Parâmetros!$A$6:$A$11,0)),"")</f>
        <v/>
      </c>
      <c r="N809" s="33" t="str">
        <f t="shared" si="139"/>
        <v/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140"/>
        <v/>
      </c>
      <c r="R809" s="32" t="str">
        <f t="shared" si="141"/>
        <v/>
      </c>
      <c r="S809" s="30" t="str">
        <f t="shared" si="142"/>
        <v/>
      </c>
      <c r="T809" s="32" t="str">
        <f>IF($Q809&lt;&gt;"Sim","",IF($N809&gt;Parâmetros!$E$15,"Sim","Não"))</f>
        <v/>
      </c>
      <c r="U809" s="17" t="str">
        <f t="shared" si="143"/>
        <v>Férias / afastamento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'[Apontamento_Mes_Setembro Atualizado.xlsx]Base Diária'!$V$221folga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Férias no cadastro</v>
      </c>
      <c r="W809" s="34">
        <f>IF(OR(OR($D809="6x1",$D809="FF 6x1"),$D809="5x2"),"",IF($AB809&lt;&gt;$AB808,IF(IFERROR(INDEX(Cadastro!$F$5:$F$148,$AB809),"")="",IF($L809&gt;0,1,0),IF(IFERROR(INDEX(Cadastro!$F$5:$F$148,$AB809),"")&lt;=IFERROR(INDEX(Parâmetros!$B$39:$B$48,MATCH($E809,Parâmetros!$A$39:$A$48,0)),99),IFERROR(INDEX(Cadastro!$F$5:$F$148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>14</v>
      </c>
      <c r="X809" s="34">
        <f>IF(OR(OR($D809="6x1",$D809="FF 6x1"),$D809="5x2"),"",IF($AB809&lt;&gt;$AB808,IF(IFERROR(INDEX(Cadastro!$F$5:$F$148,$AB809),"")="",0,IF(IFERROR(INDEX(Cadastro!$F$5:$F$148,$AB809),"")&gt;IFERROR(INDEX(Parâmetros!$B$39:$B$48,MATCH($E809,Parâmetros!$A$39:$A$48,0)),99),IFERROR(INDEX(Cadastro!$F$5:$F$148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>0</v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registro"),IF(AND($AB809&lt;&gt;$AB808,IFERROR(INDEX(Cadastro!$F$5:$F$148,$AB809),"")=""),"Indeterminado (início da série)",IF($X809&gt;0,"Folga","Falta de registro"))))))))</f>
        <v>Férias (cadastro)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IFERROR(MATCH($A809&amp;"|"&amp;TEXT(_xlfn.MAXIFS(Cadastro!$E$5:$E$148,Cadastro!$A$5:$A$148,$A809,Cadastro!$E$5:$E$148,"&lt;="&amp;$F809),"yyyymmdd"),Cadastro!$I$5:$I$148,0),"")</f>
        <v>37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hidden="1" customHeight="1" x14ac:dyDescent="0.25">
      <c r="A810" s="31">
        <v>54049</v>
      </c>
      <c r="B810" s="17" t="s">
        <v>180</v>
      </c>
      <c r="C810" s="17" t="str">
        <f>IFERROR(INDEX(Cadastro!$C$5:$C$148,$AB810),"NÃO INFORMADO")</f>
        <v>ELE</v>
      </c>
      <c r="D810" s="17" t="str">
        <f>IFERROR(INDEX(Cadastro!$D$5:$D$148,$AB810),"")</f>
        <v>Férias</v>
      </c>
      <c r="E810" s="17" t="str">
        <f>IFERROR(INDEX(Cadastro!$G$5:$G$148,$AB810),"")</f>
        <v>Férias</v>
      </c>
      <c r="F810" s="29">
        <v>46280</v>
      </c>
      <c r="G810" s="32" t="str">
        <f t="shared" si="138"/>
        <v>ter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si="139"/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140"/>
        <v/>
      </c>
      <c r="R810" s="32" t="str">
        <f t="shared" si="141"/>
        <v/>
      </c>
      <c r="S810" s="30" t="str">
        <f t="shared" si="142"/>
        <v/>
      </c>
      <c r="T810" s="32" t="str">
        <f>IF($Q810&lt;&gt;"Sim","",IF($N810&gt;Parâmetros!$E$15,"Sim","Não"))</f>
        <v/>
      </c>
      <c r="U810" s="17" t="str">
        <f t="shared" si="143"/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'[Apontamento_Mes_Setembro Atualizado.xlsx]Base Diária'!$V$221folga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$148,$AB810),"")="",IF($L810&gt;0,1,0),IF(IFERROR(INDEX(Cadastro!$F$5:$F$148,$AB810),"")&lt;=IFERROR(INDEX(Parâmetros!$B$39:$B$48,MATCH($E810,Parâmetros!$A$39:$A$48,0)),99),IFERROR(INDEX(Cadastro!$F$5:$F$148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15</v>
      </c>
      <c r="X810" s="34">
        <f>IF(OR(OR($D810="6x1",$D810="FF 6x1"),$D810="5x2"),"",IF($AB810&lt;&gt;$AB809,IF(IFERROR(INDEX(Cadastro!$F$5:$F$148,$AB810),"")="",0,IF(IFERROR(INDEX(Cadastro!$F$5:$F$148,$AB810),"")&gt;IFERROR(INDEX(Parâmetros!$B$39:$B$48,MATCH($E810,Parâmetros!$A$39:$A$48,0)),99),IFERROR(INDEX(Cadastro!$F$5:$F$148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registro"),IF(AND($AB810&lt;&gt;$AB809,IFERROR(INDEX(Cadastro!$F$5:$F$148,$AB810),"")=""),"Indeterminado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IFERROR(MATCH($A810&amp;"|"&amp;TEXT(_xlfn.MAXIFS(Cadastro!$E$5:$E$148,Cadastro!$A$5:$A$148,$A810,Cadastro!$E$5:$E$148,"&lt;="&amp;$F810),"yyyymmdd"),Cadastro!$I$5:$I$148,0),"")</f>
        <v>37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hidden="1" customHeight="1" x14ac:dyDescent="0.25">
      <c r="A811" s="31">
        <v>54049</v>
      </c>
      <c r="B811" s="17" t="s">
        <v>180</v>
      </c>
      <c r="C811" s="17" t="str">
        <f>IFERROR(INDEX(Cadastro!$C$5:$C$148,$AB811),"NÃO INFORMADO")</f>
        <v>ELE</v>
      </c>
      <c r="D811" s="17" t="str">
        <f>IFERROR(INDEX(Cadastro!$D$5:$D$148,$AB811),"")</f>
        <v>Férias</v>
      </c>
      <c r="E811" s="17" t="str">
        <f>IFERROR(INDEX(Cadastro!$G$5:$G$148,$AB811),"")</f>
        <v>Férias</v>
      </c>
      <c r="F811" s="29">
        <v>46281</v>
      </c>
      <c r="G811" s="32" t="str">
        <f t="shared" si="138"/>
        <v>qua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39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40"/>
        <v/>
      </c>
      <c r="R811" s="32" t="str">
        <f t="shared" si="141"/>
        <v/>
      </c>
      <c r="S811" s="30" t="str">
        <f t="shared" si="142"/>
        <v/>
      </c>
      <c r="T811" s="32" t="str">
        <f>IF($Q811&lt;&gt;"Sim","",IF($N811&gt;Parâmetros!$E$15,"Sim","Não"))</f>
        <v/>
      </c>
      <c r="U811" s="17" t="str">
        <f t="shared" si="143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'[Apontamento_Mes_Setembro Atualizado.xlsx]Base Diária'!$V$221folga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$148,$AB811),"")="",IF($L811&gt;0,1,0),IF(IFERROR(INDEX(Cadastro!$F$5:$F$148,$AB811),"")&lt;=IFERROR(INDEX(Parâmetros!$B$39:$B$48,MATCH($E811,Parâmetros!$A$39:$A$48,0)),99),IFERROR(INDEX(Cadastro!$F$5:$F$148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16</v>
      </c>
      <c r="X811" s="34">
        <f>IF(OR(OR($D811="6x1",$D811="FF 6x1"),$D811="5x2"),"",IF($AB811&lt;&gt;$AB810,IF(IFERROR(INDEX(Cadastro!$F$5:$F$148,$AB811),"")="",0,IF(IFERROR(INDEX(Cadastro!$F$5:$F$148,$AB811),"")&gt;IFERROR(INDEX(Parâmetros!$B$39:$B$48,MATCH($E811,Parâmetros!$A$39:$A$48,0)),99),IFERROR(INDEX(Cadastro!$F$5:$F$148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registro"),IF(AND($AB811&lt;&gt;$AB810,IFERROR(INDEX(Cadastro!$F$5:$F$148,$AB811),"")=""),"Indeterminado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IFERROR(MATCH($A811&amp;"|"&amp;TEXT(_xlfn.MAXIFS(Cadastro!$E$5:$E$148,Cadastro!$A$5:$A$148,$A811,Cadastro!$E$5:$E$148,"&lt;="&amp;$F811),"yyyymmdd"),Cadastro!$I$5:$I$148,0),"")</f>
        <v>37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hidden="1" customHeight="1" x14ac:dyDescent="0.25">
      <c r="A812" s="31">
        <v>54049</v>
      </c>
      <c r="B812" s="17" t="s">
        <v>180</v>
      </c>
      <c r="C812" s="17" t="str">
        <f>IFERROR(INDEX(Cadastro!$C$5:$C$148,$AB812),"NÃO INFORMADO")</f>
        <v>ELE</v>
      </c>
      <c r="D812" s="17" t="str">
        <f>IFERROR(INDEX(Cadastro!$D$5:$D$148,$AB812),"")</f>
        <v>Férias</v>
      </c>
      <c r="E812" s="17" t="str">
        <f>IFERROR(INDEX(Cadastro!$G$5:$G$148,$AB812),"")</f>
        <v>Férias</v>
      </c>
      <c r="F812" s="29">
        <v>46282</v>
      </c>
      <c r="G812" s="32" t="str">
        <f t="shared" si="138"/>
        <v>qui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39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40"/>
        <v/>
      </c>
      <c r="R812" s="32" t="str">
        <f t="shared" si="141"/>
        <v/>
      </c>
      <c r="S812" s="30" t="str">
        <f t="shared" si="142"/>
        <v/>
      </c>
      <c r="T812" s="32" t="str">
        <f>IF($Q812&lt;&gt;"Sim","",IF($N812&gt;Parâmetros!$E$15,"Sim","Não"))</f>
        <v/>
      </c>
      <c r="U812" s="17" t="str">
        <f t="shared" si="143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'[Apontamento_Mes_Setembro Atualizado.xlsx]Base Diária'!$V$221folga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$148,$AB812),"")="",IF($L812&gt;0,1,0),IF(IFERROR(INDEX(Cadastro!$F$5:$F$148,$AB812),"")&lt;=IFERROR(INDEX(Parâmetros!$B$39:$B$48,MATCH($E812,Parâmetros!$A$39:$A$48,0)),99),IFERROR(INDEX(Cadastro!$F$5:$F$148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17</v>
      </c>
      <c r="X812" s="34">
        <f>IF(OR(OR($D812="6x1",$D812="FF 6x1"),$D812="5x2"),"",IF($AB812&lt;&gt;$AB811,IF(IFERROR(INDEX(Cadastro!$F$5:$F$148,$AB812),"")="",0,IF(IFERROR(INDEX(Cadastro!$F$5:$F$148,$AB812),"")&gt;IFERROR(INDEX(Parâmetros!$B$39:$B$48,MATCH($E812,Parâmetros!$A$39:$A$48,0)),99),IFERROR(INDEX(Cadastro!$F$5:$F$148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registro"),IF(AND($AB812&lt;&gt;$AB811,IFERROR(INDEX(Cadastro!$F$5:$F$148,$AB812),"")=""),"Indeterminado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IFERROR(MATCH($A812&amp;"|"&amp;TEXT(_xlfn.MAXIFS(Cadastro!$E$5:$E$148,Cadastro!$A$5:$A$148,$A812,Cadastro!$E$5:$E$148,"&lt;="&amp;$F812),"yyyymmdd"),Cadastro!$I$5:$I$148,0),"")</f>
        <v>37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hidden="1" customHeight="1" x14ac:dyDescent="0.25">
      <c r="A813" s="31">
        <v>54049</v>
      </c>
      <c r="B813" s="17" t="s">
        <v>180</v>
      </c>
      <c r="C813" s="17" t="str">
        <f>IFERROR(INDEX(Cadastro!$C$5:$C$148,$AB813),"NÃO INFORMADO")</f>
        <v>ELE</v>
      </c>
      <c r="D813" s="17" t="str">
        <f>IFERROR(INDEX(Cadastro!$D$5:$D$148,$AB813),"")</f>
        <v>Férias</v>
      </c>
      <c r="E813" s="17" t="str">
        <f>IFERROR(INDEX(Cadastro!$G$5:$G$148,$AB813),"")</f>
        <v>Férias</v>
      </c>
      <c r="F813" s="29">
        <v>46283</v>
      </c>
      <c r="G813" s="32" t="str">
        <f t="shared" si="138"/>
        <v>sex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39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40"/>
        <v/>
      </c>
      <c r="R813" s="32" t="str">
        <f t="shared" si="141"/>
        <v/>
      </c>
      <c r="S813" s="30" t="str">
        <f t="shared" si="142"/>
        <v/>
      </c>
      <c r="T813" s="32" t="str">
        <f>IF($Q813&lt;&gt;"Sim","",IF($N813&gt;Parâmetros!$E$15,"Sim","Não"))</f>
        <v/>
      </c>
      <c r="U813" s="17" t="str">
        <f t="shared" si="143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'[Apontamento_Mes_Setembro Atualizado.xlsx]Base Diária'!$V$221folga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$148,$AB813),"")="",IF($L813&gt;0,1,0),IF(IFERROR(INDEX(Cadastro!$F$5:$F$148,$AB813),"")&lt;=IFERROR(INDEX(Parâmetros!$B$39:$B$48,MATCH($E813,Parâmetros!$A$39:$A$48,0)),99),IFERROR(INDEX(Cadastro!$F$5:$F$148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18</v>
      </c>
      <c r="X813" s="34">
        <f>IF(OR(OR($D813="6x1",$D813="FF 6x1"),$D813="5x2"),"",IF($AB813&lt;&gt;$AB812,IF(IFERROR(INDEX(Cadastro!$F$5:$F$148,$AB813),"")="",0,IF(IFERROR(INDEX(Cadastro!$F$5:$F$148,$AB813),"")&gt;IFERROR(INDEX(Parâmetros!$B$39:$B$48,MATCH($E813,Parâmetros!$A$39:$A$48,0)),99),IFERROR(INDEX(Cadastro!$F$5:$F$148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registro"),IF(AND($AB813&lt;&gt;$AB812,IFERROR(INDEX(Cadastro!$F$5:$F$148,$AB813),"")=""),"Indeterminado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IFERROR(MATCH($A813&amp;"|"&amp;TEXT(_xlfn.MAXIFS(Cadastro!$E$5:$E$148,Cadastro!$A$5:$A$148,$A813,Cadastro!$E$5:$E$148,"&lt;="&amp;$F813),"yyyymmdd"),Cadastro!$I$5:$I$148,0),"")</f>
        <v>37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hidden="1" customHeight="1" x14ac:dyDescent="0.25">
      <c r="A814" s="31">
        <v>54049</v>
      </c>
      <c r="B814" s="17" t="s">
        <v>180</v>
      </c>
      <c r="C814" s="17" t="str">
        <f>IFERROR(INDEX(Cadastro!$C$5:$C$148,$AB814),"NÃO INFORMADO")</f>
        <v>ELE</v>
      </c>
      <c r="D814" s="17" t="str">
        <f>IFERROR(INDEX(Cadastro!$D$5:$D$148,$AB814),"")</f>
        <v>Férias</v>
      </c>
      <c r="E814" s="17" t="str">
        <f>IFERROR(INDEX(Cadastro!$G$5:$G$148,$AB814),"")</f>
        <v>Férias</v>
      </c>
      <c r="F814" s="29">
        <v>46284</v>
      </c>
      <c r="G814" s="32" t="str">
        <f t="shared" si="138"/>
        <v>sáb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39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40"/>
        <v/>
      </c>
      <c r="R814" s="32" t="str">
        <f t="shared" si="141"/>
        <v/>
      </c>
      <c r="S814" s="30" t="str">
        <f t="shared" si="142"/>
        <v/>
      </c>
      <c r="T814" s="32" t="str">
        <f>IF($Q814&lt;&gt;"Sim","",IF($N814&gt;Parâmetros!$E$15,"Sim","Não"))</f>
        <v/>
      </c>
      <c r="U814" s="17" t="str">
        <f t="shared" si="143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'[Apontamento_Mes_Setembro Atualizado.xlsx]Base Diária'!$V$221folga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$148,$AB814),"")="",IF($L814&gt;0,1,0),IF(IFERROR(INDEX(Cadastro!$F$5:$F$148,$AB814),"")&lt;=IFERROR(INDEX(Parâmetros!$B$39:$B$48,MATCH($E814,Parâmetros!$A$39:$A$48,0)),99),IFERROR(INDEX(Cadastro!$F$5:$F$148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19</v>
      </c>
      <c r="X814" s="34">
        <f>IF(OR(OR($D814="6x1",$D814="FF 6x1"),$D814="5x2"),"",IF($AB814&lt;&gt;$AB813,IF(IFERROR(INDEX(Cadastro!$F$5:$F$148,$AB814),"")="",0,IF(IFERROR(INDEX(Cadastro!$F$5:$F$148,$AB814),"")&gt;IFERROR(INDEX(Parâmetros!$B$39:$B$48,MATCH($E814,Parâmetros!$A$39:$A$48,0)),99),IFERROR(INDEX(Cadastro!$F$5:$F$148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registro"),IF(AND($AB814&lt;&gt;$AB813,IFERROR(INDEX(Cadastro!$F$5:$F$148,$AB814),"")=""),"Indeterminado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IFERROR(MATCH($A814&amp;"|"&amp;TEXT(_xlfn.MAXIFS(Cadastro!$E$5:$E$148,Cadastro!$A$5:$A$148,$A814,Cadastro!$E$5:$E$148,"&lt;="&amp;$F814),"yyyymmdd"),Cadastro!$I$5:$I$148,0),"")</f>
        <v>37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hidden="1" customHeight="1" x14ac:dyDescent="0.25">
      <c r="A815" s="31">
        <v>54049</v>
      </c>
      <c r="B815" s="17" t="s">
        <v>180</v>
      </c>
      <c r="C815" s="17" t="str">
        <f>IFERROR(INDEX(Cadastro!$C$5:$C$148,$AB815),"NÃO INFORMADO")</f>
        <v>ELE</v>
      </c>
      <c r="D815" s="17" t="str">
        <f>IFERROR(INDEX(Cadastro!$D$5:$D$148,$AB815),"")</f>
        <v>Férias</v>
      </c>
      <c r="E815" s="17" t="str">
        <f>IFERROR(INDEX(Cadastro!$G$5:$G$148,$AB815),"")</f>
        <v>Férias</v>
      </c>
      <c r="F815" s="29">
        <v>46285</v>
      </c>
      <c r="G815" s="32" t="str">
        <f t="shared" si="138"/>
        <v>dom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39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40"/>
        <v/>
      </c>
      <c r="R815" s="32" t="str">
        <f t="shared" si="141"/>
        <v/>
      </c>
      <c r="S815" s="30" t="str">
        <f t="shared" si="142"/>
        <v/>
      </c>
      <c r="T815" s="32" t="str">
        <f>IF($Q815&lt;&gt;"Sim","",IF($N815&gt;Parâmetros!$E$15,"Sim","Não"))</f>
        <v/>
      </c>
      <c r="U815" s="17" t="str">
        <f t="shared" si="143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'[Apontamento_Mes_Setembro Atualizado.xlsx]Base Diária'!$V$221folga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$148,$AB815),"")="",IF($L815&gt;0,1,0),IF(IFERROR(INDEX(Cadastro!$F$5:$F$148,$AB815),"")&lt;=IFERROR(INDEX(Parâmetros!$B$39:$B$48,MATCH($E815,Parâmetros!$A$39:$A$48,0)),99),IFERROR(INDEX(Cadastro!$F$5:$F$148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20</v>
      </c>
      <c r="X815" s="34">
        <f>IF(OR(OR($D815="6x1",$D815="FF 6x1"),$D815="5x2"),"",IF($AB815&lt;&gt;$AB814,IF(IFERROR(INDEX(Cadastro!$F$5:$F$148,$AB815),"")="",0,IF(IFERROR(INDEX(Cadastro!$F$5:$F$148,$AB815),"")&gt;IFERROR(INDEX(Parâmetros!$B$39:$B$48,MATCH($E815,Parâmetros!$A$39:$A$48,0)),99),IFERROR(INDEX(Cadastro!$F$5:$F$148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registro"),IF(AND($AB815&lt;&gt;$AB814,IFERROR(INDEX(Cadastro!$F$5:$F$148,$AB815),"")=""),"Indeterminado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0</v>
      </c>
      <c r="AA815" s="34">
        <f>IF(OR($L815&gt;0,$F815&gt;Parâmetros!$E$14),0,IF(OR($A815&lt;&gt;$A816,$F816&gt;Parâmetros!$E$14),1,N($AA816)+1))</f>
        <v>0</v>
      </c>
      <c r="AB815" s="31">
        <f>IFERROR(MATCH($A815&amp;"|"&amp;TEXT(_xlfn.MAXIFS(Cadastro!$E$5:$E$148,Cadastro!$A$5:$A$148,$A815,Cadastro!$E$5:$E$148,"&lt;="&amp;$F815),"yyyymmdd"),Cadastro!$I$5:$I$148,0),"")</f>
        <v>37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hidden="1" customHeight="1" x14ac:dyDescent="0.25">
      <c r="A816" s="31">
        <v>54049</v>
      </c>
      <c r="B816" s="17" t="s">
        <v>180</v>
      </c>
      <c r="C816" s="17" t="str">
        <f>IFERROR(INDEX(Cadastro!$C$5:$C$148,$AB816),"NÃO INFORMADO")</f>
        <v>ELE</v>
      </c>
      <c r="D816" s="17" t="str">
        <f>IFERROR(INDEX(Cadastro!$D$5:$D$148,$AB816),"")</f>
        <v>Férias</v>
      </c>
      <c r="E816" s="17" t="str">
        <f>IFERROR(INDEX(Cadastro!$G$5:$G$148,$AB816),"")</f>
        <v>Férias</v>
      </c>
      <c r="F816" s="29">
        <v>46286</v>
      </c>
      <c r="G816" s="32" t="str">
        <f t="shared" si="138"/>
        <v>seg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39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40"/>
        <v/>
      </c>
      <c r="R816" s="32" t="str">
        <f t="shared" si="141"/>
        <v/>
      </c>
      <c r="S816" s="30" t="str">
        <f t="shared" si="142"/>
        <v/>
      </c>
      <c r="T816" s="32" t="str">
        <f>IF($Q816&lt;&gt;"Sim","",IF($N816&gt;Parâmetros!$E$15,"Sim","Não"))</f>
        <v/>
      </c>
      <c r="U816" s="17" t="str">
        <f t="shared" si="143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'[Apontamento_Mes_Setembro Atualizado.xlsx]Base Diária'!$V$221folga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$148,$AB816),"")="",IF($L816&gt;0,1,0),IF(IFERROR(INDEX(Cadastro!$F$5:$F$148,$AB816),"")&lt;=IFERROR(INDEX(Parâmetros!$B$39:$B$48,MATCH($E816,Parâmetros!$A$39:$A$48,0)),99),IFERROR(INDEX(Cadastro!$F$5:$F$148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21</v>
      </c>
      <c r="X816" s="34">
        <f>IF(OR(OR($D816="6x1",$D816="FF 6x1"),$D816="5x2"),"",IF($AB816&lt;&gt;$AB815,IF(IFERROR(INDEX(Cadastro!$F$5:$F$148,$AB816),"")="",0,IF(IFERROR(INDEX(Cadastro!$F$5:$F$148,$AB816),"")&gt;IFERROR(INDEX(Parâmetros!$B$39:$B$48,MATCH($E816,Parâmetros!$A$39:$A$48,0)),99),IFERROR(INDEX(Cadastro!$F$5:$F$148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registro"),IF(AND($AB816&lt;&gt;$AB815,IFERROR(INDEX(Cadastro!$F$5:$F$148,$AB816),"")=""),"Indeterminado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0</v>
      </c>
      <c r="AA816" s="34">
        <f>IF(OR($L816&gt;0,$F816&gt;Parâmetros!$E$14),0,IF(OR($A816&lt;&gt;$A817,$F817&gt;Parâmetros!$E$14),1,N($AA817)+1))</f>
        <v>0</v>
      </c>
      <c r="AB816" s="31">
        <f>IFERROR(MATCH($A816&amp;"|"&amp;TEXT(_xlfn.MAXIFS(Cadastro!$E$5:$E$148,Cadastro!$A$5:$A$148,$A816,Cadastro!$E$5:$E$148,"&lt;="&amp;$F816),"yyyymmdd"),Cadastro!$I$5:$I$148,0),"")</f>
        <v>37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hidden="1" customHeight="1" x14ac:dyDescent="0.25">
      <c r="A817" s="31">
        <v>54049</v>
      </c>
      <c r="B817" s="17" t="s">
        <v>180</v>
      </c>
      <c r="C817" s="17" t="str">
        <f>IFERROR(INDEX(Cadastro!$C$5:$C$148,$AB817),"NÃO INFORMADO")</f>
        <v>ELE</v>
      </c>
      <c r="D817" s="17" t="str">
        <f>IFERROR(INDEX(Cadastro!$D$5:$D$148,$AB817),"")</f>
        <v>Férias</v>
      </c>
      <c r="E817" s="17" t="str">
        <f>IFERROR(INDEX(Cadastro!$G$5:$G$148,$AB817),"")</f>
        <v>Férias</v>
      </c>
      <c r="F817" s="29">
        <v>46287</v>
      </c>
      <c r="G817" s="32" t="str">
        <f t="shared" si="138"/>
        <v>ter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39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40"/>
        <v/>
      </c>
      <c r="R817" s="32" t="str">
        <f t="shared" si="141"/>
        <v/>
      </c>
      <c r="S817" s="30" t="str">
        <f t="shared" si="142"/>
        <v/>
      </c>
      <c r="T817" s="32" t="str">
        <f>IF($Q817&lt;&gt;"Sim","",IF($N817&gt;Parâmetros!$E$15,"Sim","Não"))</f>
        <v/>
      </c>
      <c r="U817" s="17" t="str">
        <f t="shared" si="143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'[Apontamento_Mes_Setembro Atualizado.xlsx]Base Diária'!$V$221folga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$148,$AB817),"")="",IF($L817&gt;0,1,0),IF(IFERROR(INDEX(Cadastro!$F$5:$F$148,$AB817),"")&lt;=IFERROR(INDEX(Parâmetros!$B$39:$B$48,MATCH($E817,Parâmetros!$A$39:$A$48,0)),99),IFERROR(INDEX(Cadastro!$F$5:$F$148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22</v>
      </c>
      <c r="X817" s="34">
        <f>IF(OR(OR($D817="6x1",$D817="FF 6x1"),$D817="5x2"),"",IF($AB817&lt;&gt;$AB816,IF(IFERROR(INDEX(Cadastro!$F$5:$F$148,$AB817),"")="",0,IF(IFERROR(INDEX(Cadastro!$F$5:$F$148,$AB817),"")&gt;IFERROR(INDEX(Parâmetros!$B$39:$B$48,MATCH($E817,Parâmetros!$A$39:$A$48,0)),99),IFERROR(INDEX(Cadastro!$F$5:$F$148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registro"),IF(AND($AB817&lt;&gt;$AB816,IFERROR(INDEX(Cadastro!$F$5:$F$148,$AB817),"")=""),"Indeterminado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IFERROR(MATCH($A817&amp;"|"&amp;TEXT(_xlfn.MAXIFS(Cadastro!$E$5:$E$148,Cadastro!$A$5:$A$148,$A817,Cadastro!$E$5:$E$148,"&lt;="&amp;$F817),"yyyymmdd"),Cadastro!$I$5:$I$148,0),"")</f>
        <v>37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hidden="1" customHeight="1" x14ac:dyDescent="0.25">
      <c r="A818" s="31">
        <v>54049</v>
      </c>
      <c r="B818" s="17" t="s">
        <v>180</v>
      </c>
      <c r="C818" s="17" t="str">
        <f>IFERROR(INDEX(Cadastro!$C$5:$C$148,$AB818),"NÃO INFORMADO")</f>
        <v>ELE</v>
      </c>
      <c r="D818" s="17" t="str">
        <f>IFERROR(INDEX(Cadastro!$D$5:$D$148,$AB818),"")</f>
        <v>Férias</v>
      </c>
      <c r="E818" s="17" t="str">
        <f>IFERROR(INDEX(Cadastro!$G$5:$G$148,$AB818),"")</f>
        <v>Férias</v>
      </c>
      <c r="F818" s="29">
        <v>46288</v>
      </c>
      <c r="G818" s="32" t="str">
        <f t="shared" si="138"/>
        <v>qua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39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40"/>
        <v/>
      </c>
      <c r="R818" s="32" t="str">
        <f t="shared" si="141"/>
        <v/>
      </c>
      <c r="S818" s="30" t="str">
        <f t="shared" si="142"/>
        <v/>
      </c>
      <c r="T818" s="32" t="str">
        <f>IF($Q818&lt;&gt;"Sim","",IF($N818&gt;Parâmetros!$E$15,"Sim","Não"))</f>
        <v/>
      </c>
      <c r="U818" s="17" t="str">
        <f t="shared" si="143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'[Apontamento_Mes_Setembro Atualizado.xlsx]Base Diária'!$V$221folga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$148,$AB818),"")="",IF($L818&gt;0,1,0),IF(IFERROR(INDEX(Cadastro!$F$5:$F$148,$AB818),"")&lt;=IFERROR(INDEX(Parâmetros!$B$39:$B$48,MATCH($E818,Parâmetros!$A$39:$A$48,0)),99),IFERROR(INDEX(Cadastro!$F$5:$F$148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23</v>
      </c>
      <c r="X818" s="34">
        <f>IF(OR(OR($D818="6x1",$D818="FF 6x1"),$D818="5x2"),"",IF($AB818&lt;&gt;$AB817,IF(IFERROR(INDEX(Cadastro!$F$5:$F$148,$AB818),"")="",0,IF(IFERROR(INDEX(Cadastro!$F$5:$F$148,$AB818),"")&gt;IFERROR(INDEX(Parâmetros!$B$39:$B$48,MATCH($E818,Parâmetros!$A$39:$A$48,0)),99),IFERROR(INDEX(Cadastro!$F$5:$F$148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registro"),IF(AND($AB818&lt;&gt;$AB817,IFERROR(INDEX(Cadastro!$F$5:$F$148,$AB818),"")=""),"Indeterminado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0</v>
      </c>
      <c r="AA818" s="34">
        <f>IF(OR($L818&gt;0,$F818&gt;Parâmetros!$E$14),0,IF(OR($A818&lt;&gt;$A819,$F819&gt;Parâmetros!$E$14),1,N($AA819)+1))</f>
        <v>0</v>
      </c>
      <c r="AB818" s="31">
        <f>IFERROR(MATCH($A818&amp;"|"&amp;TEXT(_xlfn.MAXIFS(Cadastro!$E$5:$E$148,Cadastro!$A$5:$A$148,$A818,Cadastro!$E$5:$E$148,"&lt;="&amp;$F818),"yyyymmdd"),Cadastro!$I$5:$I$148,0),"")</f>
        <v>37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hidden="1" customHeight="1" x14ac:dyDescent="0.25">
      <c r="A819" s="31">
        <v>54049</v>
      </c>
      <c r="B819" s="17" t="s">
        <v>180</v>
      </c>
      <c r="C819" s="17" t="str">
        <f>IFERROR(INDEX(Cadastro!$C$5:$C$148,$AB819),"NÃO INFORMADO")</f>
        <v>ELE</v>
      </c>
      <c r="D819" s="17" t="str">
        <f>IFERROR(INDEX(Cadastro!$D$5:$D$148,$AB819),"")</f>
        <v>Férias</v>
      </c>
      <c r="E819" s="17" t="str">
        <f>IFERROR(INDEX(Cadastro!$G$5:$G$148,$AB819),"")</f>
        <v>Férias</v>
      </c>
      <c r="F819" s="29">
        <v>46289</v>
      </c>
      <c r="G819" s="32" t="str">
        <f t="shared" si="138"/>
        <v>qui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39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40"/>
        <v/>
      </c>
      <c r="R819" s="32" t="str">
        <f t="shared" si="141"/>
        <v/>
      </c>
      <c r="S819" s="30" t="str">
        <f t="shared" si="142"/>
        <v/>
      </c>
      <c r="T819" s="32" t="str">
        <f>IF($Q819&lt;&gt;"Sim","",IF($N819&gt;Parâmetros!$E$15,"Sim","Não"))</f>
        <v/>
      </c>
      <c r="U819" s="17" t="str">
        <f t="shared" si="143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'[Apontamento_Mes_Setembro Atualizado.xlsx]Base Diária'!$V$221folga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$148,$AB819),"")="",IF($L819&gt;0,1,0),IF(IFERROR(INDEX(Cadastro!$F$5:$F$148,$AB819),"")&lt;=IFERROR(INDEX(Parâmetros!$B$39:$B$48,MATCH($E819,Parâmetros!$A$39:$A$48,0)),99),IFERROR(INDEX(Cadastro!$F$5:$F$148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24</v>
      </c>
      <c r="X819" s="34">
        <f>IF(OR(OR($D819="6x1",$D819="FF 6x1"),$D819="5x2"),"",IF($AB819&lt;&gt;$AB818,IF(IFERROR(INDEX(Cadastro!$F$5:$F$148,$AB819),"")="",0,IF(IFERROR(INDEX(Cadastro!$F$5:$F$148,$AB819),"")&gt;IFERROR(INDEX(Parâmetros!$B$39:$B$48,MATCH($E819,Parâmetros!$A$39:$A$48,0)),99),IFERROR(INDEX(Cadastro!$F$5:$F$148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registro"),IF(AND($AB819&lt;&gt;$AB818,IFERROR(INDEX(Cadastro!$F$5:$F$148,$AB819),"")=""),"Indeterminado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IFERROR(MATCH($A819&amp;"|"&amp;TEXT(_xlfn.MAXIFS(Cadastro!$E$5:$E$148,Cadastro!$A$5:$A$148,$A819,Cadastro!$E$5:$E$148,"&lt;="&amp;$F819),"yyyymmdd"),Cadastro!$I$5:$I$148,0),"")</f>
        <v>37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hidden="1" customHeight="1" x14ac:dyDescent="0.25">
      <c r="A820" s="31">
        <v>54049</v>
      </c>
      <c r="B820" s="17" t="s">
        <v>180</v>
      </c>
      <c r="C820" s="17" t="str">
        <f>IFERROR(INDEX(Cadastro!$C$5:$C$148,$AB820),"NÃO INFORMADO")</f>
        <v>ELE</v>
      </c>
      <c r="D820" s="17" t="str">
        <f>IFERROR(INDEX(Cadastro!$D$5:$D$148,$AB820),"")</f>
        <v>Férias</v>
      </c>
      <c r="E820" s="17" t="str">
        <f>IFERROR(INDEX(Cadastro!$G$5:$G$148,$AB820),"")</f>
        <v>Férias</v>
      </c>
      <c r="F820" s="29">
        <v>46290</v>
      </c>
      <c r="G820" s="32" t="str">
        <f t="shared" si="138"/>
        <v>sex</v>
      </c>
      <c r="H820" s="31" t="str">
        <f>IF($L820=0,"",_xlfn.MINIFS(Dados!$Q:$Q,Dados!$A:$A,$A820,Dados!$S:$S,$F820))</f>
        <v/>
      </c>
      <c r="I820" s="31" t="str">
        <f>IF($H820="","",_xlfn.MAXIFS(Dados!$R:$R,Dados!$A:$A,$A820,Dados!$S:$S,$F820))</f>
        <v/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/>
      </c>
      <c r="L820" s="30">
        <f>SUMIFS(Dados!$E:$E,Dados!$A:$A,$A820,Dados!$S:$S,$F820)</f>
        <v>0</v>
      </c>
      <c r="M820" s="30" t="str">
        <f>IFERROR(INDEX(Parâmetros!$E$6:$E$11,MATCH($K820,Parâmetros!$A$6:$A$11,0)),"")</f>
        <v/>
      </c>
      <c r="N820" s="33" t="str">
        <f t="shared" si="139"/>
        <v/>
      </c>
      <c r="O820" s="33">
        <f>Parâmetros!$E$13</f>
        <v>0.8</v>
      </c>
      <c r="P820" s="32" t="str">
        <f>IF(OR($M820="",$F820&gt;Parâmetros!$E$14),"Não","Sim")</f>
        <v>Não</v>
      </c>
      <c r="Q820" s="32" t="str">
        <f t="shared" si="140"/>
        <v/>
      </c>
      <c r="R820" s="32" t="str">
        <f t="shared" si="141"/>
        <v/>
      </c>
      <c r="S820" s="30" t="str">
        <f t="shared" si="142"/>
        <v/>
      </c>
      <c r="T820" s="32" t="str">
        <f>IF($Q820&lt;&gt;"Sim","",IF($N820&gt;Parâmetros!$E$15,"Sim","Não"))</f>
        <v/>
      </c>
      <c r="U820" s="17" t="str">
        <f t="shared" si="143"/>
        <v>Férias / afastamento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'[Apontamento_Mes_Setembro Atualizado.xlsx]Base Diária'!$V$221folga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Férias no cadastro</v>
      </c>
      <c r="W820" s="34">
        <f>IF(OR(OR($D820="6x1",$D820="FF 6x1"),$D820="5x2"),"",IF($AB820&lt;&gt;$AB819,IF(IFERROR(INDEX(Cadastro!$F$5:$F$148,$AB820),"")="",IF($L820&gt;0,1,0),IF(IFERROR(INDEX(Cadastro!$F$5:$F$148,$AB820),"")&lt;=IFERROR(INDEX(Parâmetros!$B$39:$B$48,MATCH($E820,Parâmetros!$A$39:$A$48,0)),99),IFERROR(INDEX(Cadastro!$F$5:$F$148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25</v>
      </c>
      <c r="X820" s="34">
        <f>IF(OR(OR($D820="6x1",$D820="FF 6x1"),$D820="5x2"),"",IF($AB820&lt;&gt;$AB819,IF(IFERROR(INDEX(Cadastro!$F$5:$F$148,$AB820),"")="",0,IF(IFERROR(INDEX(Cadastro!$F$5:$F$148,$AB820),"")&gt;IFERROR(INDEX(Parâmetros!$B$39:$B$48,MATCH($E820,Parâmetros!$A$39:$A$48,0)),99),IFERROR(INDEX(Cadastro!$F$5:$F$148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registro"),IF(AND($AB820&lt;&gt;$AB819,IFERROR(INDEX(Cadastro!$F$5:$F$148,$AB820),"")=""),"Indeterminado (início da série)",IF($X820&gt;0,"Folga","Falta de registro"))))))))</f>
        <v>Férias (cadastro)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IFERROR(MATCH($A820&amp;"|"&amp;TEXT(_xlfn.MAXIFS(Cadastro!$E$5:$E$148,Cadastro!$A$5:$A$148,$A820,Cadastro!$E$5:$E$148,"&lt;="&amp;$F820),"yyyymmdd"),Cadastro!$I$5:$I$148,0),"")</f>
        <v>37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hidden="1" customHeight="1" x14ac:dyDescent="0.25">
      <c r="A821" s="31">
        <v>54049</v>
      </c>
      <c r="B821" s="17" t="s">
        <v>180</v>
      </c>
      <c r="C821" s="17" t="str">
        <f>IFERROR(INDEX(Cadastro!$C$5:$C$148,$AB821),"NÃO INFORMADO")</f>
        <v>ELE</v>
      </c>
      <c r="D821" s="17" t="str">
        <f>IFERROR(INDEX(Cadastro!$D$5:$D$148,$AB821),"")</f>
        <v>Férias</v>
      </c>
      <c r="E821" s="17" t="str">
        <f>IFERROR(INDEX(Cadastro!$G$5:$G$148,$AB821),"")</f>
        <v>Férias</v>
      </c>
      <c r="F821" s="29">
        <v>46291</v>
      </c>
      <c r="G821" s="32" t="str">
        <f t="shared" si="138"/>
        <v>sáb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39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40"/>
        <v/>
      </c>
      <c r="R821" s="32" t="str">
        <f t="shared" si="141"/>
        <v/>
      </c>
      <c r="S821" s="30" t="str">
        <f t="shared" si="142"/>
        <v/>
      </c>
      <c r="T821" s="32" t="str">
        <f>IF($Q821&lt;&gt;"Sim","",IF($N821&gt;Parâmetros!$E$15,"Sim","Não"))</f>
        <v/>
      </c>
      <c r="U821" s="17" t="str">
        <f t="shared" si="143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'[Apontamento_Mes_Setembro Atualizado.xlsx]Base Diária'!$V$221folga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$148,$AB821),"")="",IF($L821&gt;0,1,0),IF(IFERROR(INDEX(Cadastro!$F$5:$F$148,$AB821),"")&lt;=IFERROR(INDEX(Parâmetros!$B$39:$B$48,MATCH($E821,Parâmetros!$A$39:$A$48,0)),99),IFERROR(INDEX(Cadastro!$F$5:$F$148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26</v>
      </c>
      <c r="X821" s="34">
        <f>IF(OR(OR($D821="6x1",$D821="FF 6x1"),$D821="5x2"),"",IF($AB821&lt;&gt;$AB820,IF(IFERROR(INDEX(Cadastro!$F$5:$F$148,$AB821),"")="",0,IF(IFERROR(INDEX(Cadastro!$F$5:$F$148,$AB821),"")&gt;IFERROR(INDEX(Parâmetros!$B$39:$B$48,MATCH($E821,Parâmetros!$A$39:$A$48,0)),99),IFERROR(INDEX(Cadastro!$F$5:$F$148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registro"),IF(AND($AB821&lt;&gt;$AB820,IFERROR(INDEX(Cadastro!$F$5:$F$148,$AB821),"")=""),"Indeterminado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0</v>
      </c>
      <c r="AA821" s="34">
        <f>IF(OR($L821&gt;0,$F821&gt;Parâmetros!$E$14),0,IF(OR($A821&lt;&gt;$A822,$F822&gt;Parâmetros!$E$14),1,N($AA822)+1))</f>
        <v>0</v>
      </c>
      <c r="AB821" s="31">
        <f>IFERROR(MATCH($A821&amp;"|"&amp;TEXT(_xlfn.MAXIFS(Cadastro!$E$5:$E$148,Cadastro!$A$5:$A$148,$A821,Cadastro!$E$5:$E$148,"&lt;="&amp;$F821),"yyyymmdd"),Cadastro!$I$5:$I$148,0),"")</f>
        <v>37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hidden="1" customHeight="1" x14ac:dyDescent="0.25">
      <c r="A822" s="31">
        <v>54049</v>
      </c>
      <c r="B822" s="17" t="s">
        <v>180</v>
      </c>
      <c r="C822" s="17" t="str">
        <f>IFERROR(INDEX(Cadastro!$C$5:$C$148,$AB822),"NÃO INFORMADO")</f>
        <v>ELE</v>
      </c>
      <c r="D822" s="17" t="str">
        <f>IFERROR(INDEX(Cadastro!$D$5:$D$148,$AB822),"")</f>
        <v>Férias</v>
      </c>
      <c r="E822" s="17" t="str">
        <f>IFERROR(INDEX(Cadastro!$G$5:$G$148,$AB822),"")</f>
        <v>Férias</v>
      </c>
      <c r="F822" s="29">
        <v>46292</v>
      </c>
      <c r="G822" s="32" t="str">
        <f t="shared" si="138"/>
        <v>dom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39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40"/>
        <v/>
      </c>
      <c r="R822" s="32" t="str">
        <f t="shared" si="141"/>
        <v/>
      </c>
      <c r="S822" s="30" t="str">
        <f t="shared" si="142"/>
        <v/>
      </c>
      <c r="T822" s="32" t="str">
        <f>IF($Q822&lt;&gt;"Sim","",IF($N822&gt;Parâmetros!$E$15,"Sim","Não"))</f>
        <v/>
      </c>
      <c r="U822" s="17" t="str">
        <f t="shared" si="143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'[Apontamento_Mes_Setembro Atualizado.xlsx]Base Diária'!$V$221folga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$148,$AB822),"")="",IF($L822&gt;0,1,0),IF(IFERROR(INDEX(Cadastro!$F$5:$F$148,$AB822),"")&lt;=IFERROR(INDEX(Parâmetros!$B$39:$B$48,MATCH($E822,Parâmetros!$A$39:$A$48,0)),99),IFERROR(INDEX(Cadastro!$F$5:$F$148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27</v>
      </c>
      <c r="X822" s="34">
        <f>IF(OR(OR($D822="6x1",$D822="FF 6x1"),$D822="5x2"),"",IF($AB822&lt;&gt;$AB821,IF(IFERROR(INDEX(Cadastro!$F$5:$F$148,$AB822),"")="",0,IF(IFERROR(INDEX(Cadastro!$F$5:$F$148,$AB822),"")&gt;IFERROR(INDEX(Parâmetros!$B$39:$B$48,MATCH($E822,Parâmetros!$A$39:$A$48,0)),99),IFERROR(INDEX(Cadastro!$F$5:$F$148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registro"),IF(AND($AB822&lt;&gt;$AB821,IFERROR(INDEX(Cadastro!$F$5:$F$148,$AB822),"")=""),"Indeterminado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IFERROR(MATCH($A822&amp;"|"&amp;TEXT(_xlfn.MAXIFS(Cadastro!$E$5:$E$148,Cadastro!$A$5:$A$148,$A822,Cadastro!$E$5:$E$148,"&lt;="&amp;$F822),"yyyymmdd"),Cadastro!$I$5:$I$148,0),"")</f>
        <v>37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.75" hidden="1" customHeight="1" x14ac:dyDescent="0.25">
      <c r="A823" s="31">
        <v>54049</v>
      </c>
      <c r="B823" s="17" t="s">
        <v>180</v>
      </c>
      <c r="C823" s="17" t="str">
        <f>IFERROR(INDEX(Cadastro!$C$5:$C$148,$AB823),"NÃO INFORMADO")</f>
        <v>ELE</v>
      </c>
      <c r="D823" s="17" t="str">
        <f>IFERROR(INDEX(Cadastro!$D$5:$D$148,$AB823),"")</f>
        <v>Férias</v>
      </c>
      <c r="E823" s="17" t="str">
        <f>IFERROR(INDEX(Cadastro!$G$5:$G$148,$AB823),"")</f>
        <v>Férias</v>
      </c>
      <c r="F823" s="29">
        <v>46293</v>
      </c>
      <c r="G823" s="32" t="str">
        <f t="shared" si="138"/>
        <v>seg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/>
      </c>
      <c r="L823" s="30">
        <f>SUMIFS(Dados!$E:$E,Dados!$A:$A,$A823,Dados!$S:$S,$F823)</f>
        <v>0</v>
      </c>
      <c r="M823" s="30" t="str">
        <f>IFERROR(INDEX(Parâmetros!$E$6:$E$11,MATCH($K823,Parâmetros!$A$6:$A$11,0)),"")</f>
        <v/>
      </c>
      <c r="N823" s="33" t="str">
        <f t="shared" si="139"/>
        <v/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140"/>
        <v/>
      </c>
      <c r="R823" s="32" t="str">
        <f t="shared" si="141"/>
        <v/>
      </c>
      <c r="S823" s="30" t="str">
        <f t="shared" si="142"/>
        <v/>
      </c>
      <c r="T823" s="32" t="str">
        <f>IF($Q823&lt;&gt;"Sim","",IF($N823&gt;Parâmetros!$E$15,"Sim","Não"))</f>
        <v/>
      </c>
      <c r="U823" s="17" t="str">
        <f t="shared" si="143"/>
        <v>Férias / afastamento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'[Apontamento_Mes_Setembro Atualizado.xlsx]Base Diária'!$V$221folga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Férias no cadastro</v>
      </c>
      <c r="W823" s="34">
        <f>IF(OR(OR($D823="6x1",$D823="FF 6x1"),$D823="5x2"),"",IF($AB823&lt;&gt;$AB822,IF(IFERROR(INDEX(Cadastro!$F$5:$F$148,$AB823),"")="",IF($L823&gt;0,1,0),IF(IFERROR(INDEX(Cadastro!$F$5:$F$148,$AB823),"")&lt;=IFERROR(INDEX(Parâmetros!$B$39:$B$48,MATCH($E823,Parâmetros!$A$39:$A$48,0)),99),IFERROR(INDEX(Cadastro!$F$5:$F$148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28</v>
      </c>
      <c r="X823" s="34">
        <f>IF(OR(OR($D823="6x1",$D823="FF 6x1"),$D823="5x2"),"",IF($AB823&lt;&gt;$AB822,IF(IFERROR(INDEX(Cadastro!$F$5:$F$148,$AB823),"")="",0,IF(IFERROR(INDEX(Cadastro!$F$5:$F$148,$AB823),"")&gt;IFERROR(INDEX(Parâmetros!$B$39:$B$48,MATCH($E823,Parâmetros!$A$39:$A$48,0)),99),IFERROR(INDEX(Cadastro!$F$5:$F$148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registro"),IF(AND($AB823&lt;&gt;$AB822,IFERROR(INDEX(Cadastro!$F$5:$F$148,$AB823),"")=""),"Indeterminado (início da série)",IF($X823&gt;0,"Folga","Falta de registro"))))))))</f>
        <v>Férias (cadastro)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IFERROR(MATCH($A823&amp;"|"&amp;TEXT(_xlfn.MAXIFS(Cadastro!$E$5:$E$148,Cadastro!$A$5:$A$148,$A823,Cadastro!$E$5:$E$148,"&lt;="&amp;$F823),"yyyymmdd"),Cadastro!$I$5:$I$148,0),"")</f>
        <v>37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hidden="1" customHeight="1" x14ac:dyDescent="0.25">
      <c r="A824" s="31">
        <v>54049</v>
      </c>
      <c r="B824" s="17" t="s">
        <v>180</v>
      </c>
      <c r="C824" s="17" t="str">
        <f>IFERROR(INDEX(Cadastro!$C$5:$C$148,$AB824),"NÃO INFORMADO")</f>
        <v>ELE</v>
      </c>
      <c r="D824" s="17" t="str">
        <f>IFERROR(INDEX(Cadastro!$D$5:$D$148,$AB824),"")</f>
        <v>Férias</v>
      </c>
      <c r="E824" s="17" t="str">
        <f>IFERROR(INDEX(Cadastro!$G$5:$G$148,$AB824),"")</f>
        <v>Férias</v>
      </c>
      <c r="F824" s="29">
        <v>46294</v>
      </c>
      <c r="G824" s="32" t="str">
        <f t="shared" si="138"/>
        <v>ter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39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40"/>
        <v/>
      </c>
      <c r="R824" s="32" t="str">
        <f t="shared" si="141"/>
        <v/>
      </c>
      <c r="S824" s="30" t="str">
        <f t="shared" si="142"/>
        <v/>
      </c>
      <c r="T824" s="32" t="str">
        <f>IF($Q824&lt;&gt;"Sim","",IF($N824&gt;Parâmetros!$E$15,"Sim","Não"))</f>
        <v/>
      </c>
      <c r="U824" s="17" t="str">
        <f t="shared" si="143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'[Apontamento_Mes_Setembro Atualizado.xlsx]Base Diária'!$V$221folga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$148,$AB824),"")="",IF($L824&gt;0,1,0),IF(IFERROR(INDEX(Cadastro!$F$5:$F$148,$AB824),"")&lt;=IFERROR(INDEX(Parâmetros!$B$39:$B$48,MATCH($E824,Parâmetros!$A$39:$A$48,0)),99),IFERROR(INDEX(Cadastro!$F$5:$F$148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29</v>
      </c>
      <c r="X824" s="34">
        <f>IF(OR(OR($D824="6x1",$D824="FF 6x1"),$D824="5x2"),"",IF($AB824&lt;&gt;$AB823,IF(IFERROR(INDEX(Cadastro!$F$5:$F$148,$AB824),"")="",0,IF(IFERROR(INDEX(Cadastro!$F$5:$F$148,$AB824),"")&gt;IFERROR(INDEX(Parâmetros!$B$39:$B$48,MATCH($E824,Parâmetros!$A$39:$A$48,0)),99),IFERROR(INDEX(Cadastro!$F$5:$F$148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registro"),IF(AND($AB824&lt;&gt;$AB823,IFERROR(INDEX(Cadastro!$F$5:$F$148,$AB824),"")=""),"Indeterminado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IFERROR(MATCH($A824&amp;"|"&amp;TEXT(_xlfn.MAXIFS(Cadastro!$E$5:$E$148,Cadastro!$A$5:$A$148,$A824,Cadastro!$E$5:$E$148,"&lt;="&amp;$F824),"yyyymmdd"),Cadastro!$I$5:$I$148,0),"")</f>
        <v>37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hidden="1" customHeight="1" x14ac:dyDescent="0.25">
      <c r="A825" s="31">
        <v>54049</v>
      </c>
      <c r="B825" s="17" t="s">
        <v>180</v>
      </c>
      <c r="C825" s="17" t="str">
        <f>IFERROR(INDEX(Cadastro!$C$5:$C$148,$AB825),"NÃO INFORMADO")</f>
        <v>ELE</v>
      </c>
      <c r="D825" s="17" t="str">
        <f>IFERROR(INDEX(Cadastro!$D$5:$D$148,$AB825),"")</f>
        <v>Férias</v>
      </c>
      <c r="E825" s="17" t="str">
        <f>IFERROR(INDEX(Cadastro!$G$5:$G$148,$AB825),"")</f>
        <v>Férias</v>
      </c>
      <c r="F825" s="29">
        <v>46295</v>
      </c>
      <c r="G825" s="32" t="str">
        <f t="shared" si="138"/>
        <v>qua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39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40"/>
        <v/>
      </c>
      <c r="R825" s="32" t="str">
        <f t="shared" si="141"/>
        <v/>
      </c>
      <c r="S825" s="30" t="str">
        <f t="shared" si="142"/>
        <v/>
      </c>
      <c r="T825" s="32" t="str">
        <f>IF($Q825&lt;&gt;"Sim","",IF($N825&gt;Parâmetros!$E$15,"Sim","Não"))</f>
        <v/>
      </c>
      <c r="U825" s="17" t="str">
        <f t="shared" si="143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'[Apontamento_Mes_Setembro Atualizado.xlsx]Base Diária'!$V$221folga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$148,$AB825),"")="",IF($L825&gt;0,1,0),IF(IFERROR(INDEX(Cadastro!$F$5:$F$148,$AB825),"")&lt;=IFERROR(INDEX(Parâmetros!$B$39:$B$48,MATCH($E825,Parâmetros!$A$39:$A$48,0)),99),IFERROR(INDEX(Cadastro!$F$5:$F$148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30</v>
      </c>
      <c r="X825" s="34">
        <f>IF(OR(OR($D825="6x1",$D825="FF 6x1"),$D825="5x2"),"",IF($AB825&lt;&gt;$AB824,IF(IFERROR(INDEX(Cadastro!$F$5:$F$148,$AB825),"")="",0,IF(IFERROR(INDEX(Cadastro!$F$5:$F$148,$AB825),"")&gt;IFERROR(INDEX(Parâmetros!$B$39:$B$48,MATCH($E825,Parâmetros!$A$39:$A$48,0)),99),IFERROR(INDEX(Cadastro!$F$5:$F$148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registro"),IF(AND($AB825&lt;&gt;$AB824,IFERROR(INDEX(Cadastro!$F$5:$F$148,$AB825),"")=""),"Indeterminado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IFERROR(MATCH($A825&amp;"|"&amp;TEXT(_xlfn.MAXIFS(Cadastro!$E$5:$E$148,Cadastro!$A$5:$A$148,$A825,Cadastro!$E$5:$E$148,"&lt;="&amp;$F825),"yyyymmdd"),Cadastro!$I$5:$I$148,0),"")</f>
        <v>37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hidden="1" customHeight="1" x14ac:dyDescent="0.25">
      <c r="A826" s="31">
        <v>54049</v>
      </c>
      <c r="B826" s="17" t="s">
        <v>180</v>
      </c>
      <c r="C826" s="17" t="str">
        <f>IFERROR(INDEX(Cadastro!$C$5:$C$148,$AB826),"NÃO INFORMADO")</f>
        <v>ELE</v>
      </c>
      <c r="D826" s="17" t="str">
        <f>IFERROR(INDEX(Cadastro!$D$5:$D$148,$AB826),"")</f>
        <v>Férias</v>
      </c>
      <c r="E826" s="17" t="str">
        <f>IFERROR(INDEX(Cadastro!$G$5:$G$148,$AB826),"")</f>
        <v>Férias</v>
      </c>
      <c r="F826" s="29">
        <v>46296</v>
      </c>
      <c r="G826" s="32" t="str">
        <f t="shared" si="138"/>
        <v>qui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39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40"/>
        <v/>
      </c>
      <c r="R826" s="32" t="str">
        <f t="shared" si="141"/>
        <v/>
      </c>
      <c r="S826" s="30" t="str">
        <f t="shared" si="142"/>
        <v/>
      </c>
      <c r="T826" s="32" t="str">
        <f>IF($Q826&lt;&gt;"Sim","",IF($N826&gt;Parâmetros!$E$15,"Sim","Não"))</f>
        <v/>
      </c>
      <c r="U826" s="17" t="str">
        <f t="shared" si="143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'[Apontamento_Mes_Setembro Atualizado.xlsx]Base Diária'!$V$221folga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$148,$AB826),"")="",IF($L826&gt;0,1,0),IF(IFERROR(INDEX(Cadastro!$F$5:$F$148,$AB826),"")&lt;=IFERROR(INDEX(Parâmetros!$B$39:$B$48,MATCH($E826,Parâmetros!$A$39:$A$48,0)),99),IFERROR(INDEX(Cadastro!$F$5:$F$148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31</v>
      </c>
      <c r="X826" s="34">
        <f>IF(OR(OR($D826="6x1",$D826="FF 6x1"),$D826="5x2"),"",IF($AB826&lt;&gt;$AB825,IF(IFERROR(INDEX(Cadastro!$F$5:$F$148,$AB826),"")="",0,IF(IFERROR(INDEX(Cadastro!$F$5:$F$148,$AB826),"")&gt;IFERROR(INDEX(Parâmetros!$B$39:$B$48,MATCH($E826,Parâmetros!$A$39:$A$48,0)),99),IFERROR(INDEX(Cadastro!$F$5:$F$148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registro"),IF(AND($AB826&lt;&gt;$AB825,IFERROR(INDEX(Cadastro!$F$5:$F$148,$AB826),"")=""),"Indeterminado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IFERROR(MATCH($A826&amp;"|"&amp;TEXT(_xlfn.MAXIFS(Cadastro!$E$5:$E$148,Cadastro!$A$5:$A$148,$A826,Cadastro!$E$5:$E$148,"&lt;="&amp;$F826),"yyyymmdd"),Cadastro!$I$5:$I$148,0),"")</f>
        <v>37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hidden="1" customHeight="1" x14ac:dyDescent="0.25">
      <c r="A827" s="31">
        <v>54049</v>
      </c>
      <c r="B827" s="17" t="s">
        <v>180</v>
      </c>
      <c r="C827" s="17" t="str">
        <f>IFERROR(INDEX(Cadastro!$C$5:$C$148,$AB827),"NÃO INFORMADO")</f>
        <v>ELE</v>
      </c>
      <c r="D827" s="17" t="str">
        <f>IFERROR(INDEX(Cadastro!$D$5:$D$148,$AB827),"")</f>
        <v>Férias</v>
      </c>
      <c r="E827" s="17" t="str">
        <f>IFERROR(INDEX(Cadastro!$G$5:$G$148,$AB827),"")</f>
        <v>Férias</v>
      </c>
      <c r="F827" s="29">
        <v>46297</v>
      </c>
      <c r="G827" s="32" t="str">
        <f t="shared" si="138"/>
        <v>sex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39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40"/>
        <v/>
      </c>
      <c r="R827" s="32" t="str">
        <f t="shared" si="141"/>
        <v/>
      </c>
      <c r="S827" s="30" t="str">
        <f t="shared" si="142"/>
        <v/>
      </c>
      <c r="T827" s="32" t="str">
        <f>IF($Q827&lt;&gt;"Sim","",IF($N827&gt;Parâmetros!$E$15,"Sim","Não"))</f>
        <v/>
      </c>
      <c r="U827" s="17" t="str">
        <f t="shared" si="143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'[Apontamento_Mes_Setembro Atualizado.xlsx]Base Diária'!$V$221folga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$148,$AB827),"")="",IF($L827&gt;0,1,0),IF(IFERROR(INDEX(Cadastro!$F$5:$F$148,$AB827),"")&lt;=IFERROR(INDEX(Parâmetros!$B$39:$B$48,MATCH($E827,Parâmetros!$A$39:$A$48,0)),99),IFERROR(INDEX(Cadastro!$F$5:$F$148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32</v>
      </c>
      <c r="X827" s="34">
        <f>IF(OR(OR($D827="6x1",$D827="FF 6x1"),$D827="5x2"),"",IF($AB827&lt;&gt;$AB826,IF(IFERROR(INDEX(Cadastro!$F$5:$F$148,$AB827),"")="",0,IF(IFERROR(INDEX(Cadastro!$F$5:$F$148,$AB827),"")&gt;IFERROR(INDEX(Parâmetros!$B$39:$B$48,MATCH($E827,Parâmetros!$A$39:$A$48,0)),99),IFERROR(INDEX(Cadastro!$F$5:$F$148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registro"),IF(AND($AB827&lt;&gt;$AB826,IFERROR(INDEX(Cadastro!$F$5:$F$148,$AB827),"")=""),"Indeterminado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IFERROR(MATCH($A827&amp;"|"&amp;TEXT(_xlfn.MAXIFS(Cadastro!$E$5:$E$148,Cadastro!$A$5:$A$148,$A827,Cadastro!$E$5:$E$148,"&lt;="&amp;$F827),"yyyymmdd"),Cadastro!$I$5:$I$148,0),"")</f>
        <v>37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hidden="1" customHeight="1" x14ac:dyDescent="0.25">
      <c r="A828" s="31">
        <v>54049</v>
      </c>
      <c r="B828" s="17" t="s">
        <v>180</v>
      </c>
      <c r="C828" s="17" t="str">
        <f>IFERROR(INDEX(Cadastro!$C$5:$C$148,$AB828),"NÃO INFORMADO")</f>
        <v>ELE</v>
      </c>
      <c r="D828" s="17" t="str">
        <f>IFERROR(INDEX(Cadastro!$D$5:$D$148,$AB828),"")</f>
        <v>Férias</v>
      </c>
      <c r="E828" s="17" t="str">
        <f>IFERROR(INDEX(Cadastro!$G$5:$G$148,$AB828),"")</f>
        <v>Férias</v>
      </c>
      <c r="F828" s="29">
        <v>46298</v>
      </c>
      <c r="G828" s="32" t="str">
        <f t="shared" si="138"/>
        <v>sáb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39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40"/>
        <v/>
      </c>
      <c r="R828" s="32" t="str">
        <f t="shared" si="141"/>
        <v/>
      </c>
      <c r="S828" s="30" t="str">
        <f t="shared" si="142"/>
        <v/>
      </c>
      <c r="T828" s="32" t="str">
        <f>IF($Q828&lt;&gt;"Sim","",IF($N828&gt;Parâmetros!$E$15,"Sim","Não"))</f>
        <v/>
      </c>
      <c r="U828" s="17" t="str">
        <f t="shared" si="143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'[Apontamento_Mes_Setembro Atualizado.xlsx]Base Diária'!$V$221folga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$148,$AB828),"")="",IF($L828&gt;0,1,0),IF(IFERROR(INDEX(Cadastro!$F$5:$F$148,$AB828),"")&lt;=IFERROR(INDEX(Parâmetros!$B$39:$B$48,MATCH($E828,Parâmetros!$A$39:$A$48,0)),99),IFERROR(INDEX(Cadastro!$F$5:$F$148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33</v>
      </c>
      <c r="X828" s="34">
        <f>IF(OR(OR($D828="6x1",$D828="FF 6x1"),$D828="5x2"),"",IF($AB828&lt;&gt;$AB827,IF(IFERROR(INDEX(Cadastro!$F$5:$F$148,$AB828),"")="",0,IF(IFERROR(INDEX(Cadastro!$F$5:$F$148,$AB828),"")&gt;IFERROR(INDEX(Parâmetros!$B$39:$B$48,MATCH($E828,Parâmetros!$A$39:$A$48,0)),99),IFERROR(INDEX(Cadastro!$F$5:$F$148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registro"),IF(AND($AB828&lt;&gt;$AB827,IFERROR(INDEX(Cadastro!$F$5:$F$148,$AB828),"")=""),"Indeterminado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IFERROR(MATCH($A828&amp;"|"&amp;TEXT(_xlfn.MAXIFS(Cadastro!$E$5:$E$148,Cadastro!$A$5:$A$148,$A828,Cadastro!$E$5:$E$148,"&lt;="&amp;$F828),"yyyymmdd"),Cadastro!$I$5:$I$148,0),"")</f>
        <v>37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hidden="1" customHeight="1" x14ac:dyDescent="0.25">
      <c r="A829" s="31">
        <v>54049</v>
      </c>
      <c r="B829" s="17" t="s">
        <v>180</v>
      </c>
      <c r="C829" s="17" t="str">
        <f>IFERROR(INDEX(Cadastro!$C$5:$C$148,$AB829),"NÃO INFORMADO")</f>
        <v>ELE</v>
      </c>
      <c r="D829" s="17" t="str">
        <f>IFERROR(INDEX(Cadastro!$D$5:$D$148,$AB829),"")</f>
        <v>Férias</v>
      </c>
      <c r="E829" s="17" t="str">
        <f>IFERROR(INDEX(Cadastro!$G$5:$G$148,$AB829),"")</f>
        <v>Férias</v>
      </c>
      <c r="F829" s="29">
        <v>46299</v>
      </c>
      <c r="G829" s="32" t="str">
        <f t="shared" si="138"/>
        <v>dom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39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40"/>
        <v/>
      </c>
      <c r="R829" s="32" t="str">
        <f t="shared" si="141"/>
        <v/>
      </c>
      <c r="S829" s="30" t="str">
        <f t="shared" si="142"/>
        <v/>
      </c>
      <c r="T829" s="32" t="str">
        <f>IF($Q829&lt;&gt;"Sim","",IF($N829&gt;Parâmetros!$E$15,"Sim","Não"))</f>
        <v/>
      </c>
      <c r="U829" s="17" t="str">
        <f t="shared" si="143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'[Apontamento_Mes_Setembro Atualizado.xlsx]Base Diária'!$V$221folga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$148,$AB829),"")="",IF($L829&gt;0,1,0),IF(IFERROR(INDEX(Cadastro!$F$5:$F$148,$AB829),"")&lt;=IFERROR(INDEX(Parâmetros!$B$39:$B$48,MATCH($E829,Parâmetros!$A$39:$A$48,0)),99),IFERROR(INDEX(Cadastro!$F$5:$F$148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34</v>
      </c>
      <c r="X829" s="34">
        <f>IF(OR(OR($D829="6x1",$D829="FF 6x1"),$D829="5x2"),"",IF($AB829&lt;&gt;$AB828,IF(IFERROR(INDEX(Cadastro!$F$5:$F$148,$AB829),"")="",0,IF(IFERROR(INDEX(Cadastro!$F$5:$F$148,$AB829),"")&gt;IFERROR(INDEX(Parâmetros!$B$39:$B$48,MATCH($E829,Parâmetros!$A$39:$A$48,0)),99),IFERROR(INDEX(Cadastro!$F$5:$F$148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registro"),IF(AND($AB829&lt;&gt;$AB828,IFERROR(INDEX(Cadastro!$F$5:$F$148,$AB829),"")=""),"Indeterminado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IFERROR(MATCH($A829&amp;"|"&amp;TEXT(_xlfn.MAXIFS(Cadastro!$E$5:$E$148,Cadastro!$A$5:$A$148,$A829,Cadastro!$E$5:$E$148,"&lt;="&amp;$F829),"yyyymmdd"),Cadastro!$I$5:$I$148,0),"")</f>
        <v>37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hidden="1" customHeight="1" x14ac:dyDescent="0.25">
      <c r="A830" s="31">
        <v>54049</v>
      </c>
      <c r="B830" s="17" t="s">
        <v>180</v>
      </c>
      <c r="C830" s="17" t="str">
        <f>IFERROR(INDEX(Cadastro!$C$5:$C$148,$AB830),"NÃO INFORMADO")</f>
        <v>ELE</v>
      </c>
      <c r="D830" s="17" t="str">
        <f>IFERROR(INDEX(Cadastro!$D$5:$D$148,$AB830),"")</f>
        <v>Férias</v>
      </c>
      <c r="E830" s="17" t="str">
        <f>IFERROR(INDEX(Cadastro!$G$5:$G$148,$AB830),"")</f>
        <v>Férias</v>
      </c>
      <c r="F830" s="29">
        <v>46300</v>
      </c>
      <c r="G830" s="32" t="str">
        <f t="shared" si="138"/>
        <v>seg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39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40"/>
        <v/>
      </c>
      <c r="R830" s="32" t="str">
        <f t="shared" si="141"/>
        <v/>
      </c>
      <c r="S830" s="30" t="str">
        <f t="shared" si="142"/>
        <v/>
      </c>
      <c r="T830" s="32" t="str">
        <f>IF($Q830&lt;&gt;"Sim","",IF($N830&gt;Parâmetros!$E$15,"Sim","Não"))</f>
        <v/>
      </c>
      <c r="U830" s="17" t="str">
        <f t="shared" si="143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'[Apontamento_Mes_Setembro Atualizado.xlsx]Base Diária'!$V$221folga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$148,$AB830),"")="",IF($L830&gt;0,1,0),IF(IFERROR(INDEX(Cadastro!$F$5:$F$148,$AB830),"")&lt;=IFERROR(INDEX(Parâmetros!$B$39:$B$48,MATCH($E830,Parâmetros!$A$39:$A$48,0)),99),IFERROR(INDEX(Cadastro!$F$5:$F$148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35</v>
      </c>
      <c r="X830" s="34">
        <f>IF(OR(OR($D830="6x1",$D830="FF 6x1"),$D830="5x2"),"",IF($AB830&lt;&gt;$AB829,IF(IFERROR(INDEX(Cadastro!$F$5:$F$148,$AB830),"")="",0,IF(IFERROR(INDEX(Cadastro!$F$5:$F$148,$AB830),"")&gt;IFERROR(INDEX(Parâmetros!$B$39:$B$48,MATCH($E830,Parâmetros!$A$39:$A$48,0)),99),IFERROR(INDEX(Cadastro!$F$5:$F$148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registro"),IF(AND($AB830&lt;&gt;$AB829,IFERROR(INDEX(Cadastro!$F$5:$F$148,$AB830),"")=""),"Indeterminado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IFERROR(MATCH($A830&amp;"|"&amp;TEXT(_xlfn.MAXIFS(Cadastro!$E$5:$E$148,Cadastro!$A$5:$A$148,$A830,Cadastro!$E$5:$E$148,"&lt;="&amp;$F830),"yyyymmdd"),Cadastro!$I$5:$I$148,0),"")</f>
        <v>37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hidden="1" customHeight="1" x14ac:dyDescent="0.25">
      <c r="A831" s="31">
        <v>50636</v>
      </c>
      <c r="B831" s="17" t="s">
        <v>181</v>
      </c>
      <c r="C831" s="17" t="str">
        <f>IFERROR(INDEX(Cadastro!$C$5:$C$148,$AB831),"NÃO INFORMADO")</f>
        <v>NÃO INFORMADO</v>
      </c>
      <c r="D831" s="17" t="str">
        <f>IFERROR(INDEX(Cadastro!$D$5:$D$148,$AB831),"")</f>
        <v>Férias</v>
      </c>
      <c r="E831" s="17" t="str">
        <f>IFERROR(INDEX(Cadastro!$G$5:$G$148,$AB831),"")</f>
        <v>Férias</v>
      </c>
      <c r="F831" s="29">
        <v>46265</v>
      </c>
      <c r="G831" s="32" t="str">
        <f t="shared" ref="G831:G866" si="144">CHOOSE(WEEKDAY($F831,1),"dom","seg","ter","qua","qui","sex","sáb")</f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ref="N831:N866" si="145">IFERROR($L831/$M831,"")</f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ref="Q831:Q866" si="146">IF($P831="Não","",IF($L831&gt;0,"Sim","Não"))</f>
        <v/>
      </c>
      <c r="R831" s="32" t="str">
        <f t="shared" ref="R831:R866" si="147">IF($Q831&lt;&gt;"Sim","",IF($N831&gt;=$O831,"Sim","Não"))</f>
        <v/>
      </c>
      <c r="S831" s="30" t="str">
        <f t="shared" ref="S831:S866" si="148">IF($Q831&lt;&gt;"Sim","",MAX(0,$M831*$O831-$L831))</f>
        <v/>
      </c>
      <c r="T831" s="32" t="str">
        <f>IF($Q831&lt;&gt;"Sim","",IF($N831&gt;Parâmetros!$E$15,"Sim","Não"))</f>
        <v/>
      </c>
      <c r="U831" s="17" t="str">
        <f t="shared" ref="U831:U866" si="149">IF($AC831&lt;&gt;"",$AC831,IF($P831="Não",IF($Y831="Folga","Folga",IF(LEFT($Y831,6)="Férias","Férias / afastamento",IF($Y831="Indeterminado (início da série)","Início da série","Fora da apuração"))),IF($Q831="Não","Falta de registro",IF($R831="Sim","Na meta","Abaixo da meta"))))</f>
        <v>Férias / afastamento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'[Apontamento_Mes_Setembro Atualizado.xlsx]Base Diária'!$V$221folga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Férias no cadastro</v>
      </c>
      <c r="W831" s="34">
        <f>IF(OR(OR($D831="6x1",$D831="FF 6x1"),$D831="5x2"),"",IF($AB831&lt;&gt;$AB830,IF(IFERROR(INDEX(Cadastro!$F$5:$F$148,$AB831),"")="",IF($L831&gt;0,1,0),IF(IFERROR(INDEX(Cadastro!$F$5:$F$148,$AB831),"")&lt;=IFERROR(INDEX(Parâmetros!$B$39:$B$48,MATCH($E831,Parâmetros!$A$39:$A$48,0)),99),IFERROR(INDEX(Cadastro!$F$5:$F$148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$148,$AB831),"")="",0,IF(IFERROR(INDEX(Cadastro!$F$5:$F$148,$AB831),"")&gt;IFERROR(INDEX(Parâmetros!$B$39:$B$48,MATCH($E831,Parâmetros!$A$39:$A$48,0)),99),IFERROR(INDEX(Cadastro!$F$5:$F$148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registro"),IF(AND($AB831&lt;&gt;$AB830,IFERROR(INDEX(Cadastro!$F$5:$F$148,$AB831),"")=""),"Indeterminado (início da série)",IF($X831&gt;0,"Folga","Falta de registro"))))))))</f>
        <v>Férias (cadastro)</v>
      </c>
      <c r="Z831" s="34">
        <f>IF(OR($L831&gt;0,$F831&gt;Parâmetros!$E$14),0,IF($A831&lt;&gt;$A830,1,N($Z830)+1))</f>
        <v>1</v>
      </c>
      <c r="AA831" s="34">
        <f>IF(OR($L831&gt;0,$F831&gt;Parâmetros!$E$14),0,IF(OR($A831&lt;&gt;$A832,$F832&gt;Parâmetros!$E$14),1,N($AA832)+1))</f>
        <v>12</v>
      </c>
      <c r="AB831" s="31">
        <f>IFERROR(MATCH($A831&amp;"|"&amp;TEXT(_xlfn.MAXIFS(Cadastro!$E$5:$E$148,Cadastro!$A$5:$A$148,$A831,Cadastro!$E$5:$E$148,"&lt;="&amp;$F831),"yyyymmdd"),Cadastro!$I$5:$I$148,0),"")</f>
        <v>39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hidden="1" customHeight="1" x14ac:dyDescent="0.25">
      <c r="A832" s="31">
        <v>50636</v>
      </c>
      <c r="B832" s="17" t="s">
        <v>181</v>
      </c>
      <c r="C832" s="17" t="str">
        <f>IFERROR(INDEX(Cadastro!$C$5:$C$148,$AB832),"NÃO INFORMADO")</f>
        <v>NÃO INFORMADO</v>
      </c>
      <c r="D832" s="17" t="str">
        <f>IFERROR(INDEX(Cadastro!$D$5:$D$148,$AB832),"")</f>
        <v>Férias</v>
      </c>
      <c r="E832" s="17" t="str">
        <f>IFERROR(INDEX(Cadastro!$G$5:$G$148,$AB832),"")</f>
        <v>Férias</v>
      </c>
      <c r="F832" s="29">
        <v>46266</v>
      </c>
      <c r="G832" s="32" t="str">
        <f t="shared" si="144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45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46"/>
        <v/>
      </c>
      <c r="R832" s="32" t="str">
        <f t="shared" si="147"/>
        <v/>
      </c>
      <c r="S832" s="30" t="str">
        <f t="shared" si="148"/>
        <v/>
      </c>
      <c r="T832" s="32" t="str">
        <f>IF($Q832&lt;&gt;"Sim","",IF($N832&gt;Parâmetros!$E$15,"Sim","Não"))</f>
        <v/>
      </c>
      <c r="U832" s="17" t="str">
        <f t="shared" si="149"/>
        <v>Férias / afastamento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'[Apontamento_Mes_Setembro Atualizado.xlsx]Base Diária'!$V$221folga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Férias no cadastro</v>
      </c>
      <c r="W832" s="34">
        <f>IF(OR(OR($D832="6x1",$D832="FF 6x1"),$D832="5x2"),"",IF($AB832&lt;&gt;$AB831,IF(IFERROR(INDEX(Cadastro!$F$5:$F$148,$AB832),"")="",IF($L832&gt;0,1,0),IF(IFERROR(INDEX(Cadastro!$F$5:$F$148,$AB832),"")&lt;=IFERROR(INDEX(Parâmetros!$B$39:$B$48,MATCH($E832,Parâmetros!$A$39:$A$48,0)),99),IFERROR(INDEX(Cadastro!$F$5:$F$148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$148,$AB832),"")="",0,IF(IFERROR(INDEX(Cadastro!$F$5:$F$148,$AB832),"")&gt;IFERROR(INDEX(Parâmetros!$B$39:$B$48,MATCH($E832,Parâmetros!$A$39:$A$48,0)),99),IFERROR(INDEX(Cadastro!$F$5:$F$148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registro"),IF(AND($AB832&lt;&gt;$AB831,IFERROR(INDEX(Cadastro!$F$5:$F$148,$AB832),"")=""),"Indeterminado (início da série)",IF($X832&gt;0,"Folga","Falta de registro"))))))))</f>
        <v>Férias (cadastro)</v>
      </c>
      <c r="Z832" s="34">
        <f>IF(OR($L832&gt;0,$F832&gt;Parâmetros!$E$14),0,IF($A832&lt;&gt;$A831,1,N($Z831)+1))</f>
        <v>2</v>
      </c>
      <c r="AA832" s="34">
        <f>IF(OR($L832&gt;0,$F832&gt;Parâmetros!$E$14),0,IF(OR($A832&lt;&gt;$A833,$F833&gt;Parâmetros!$E$14),1,N($AA833)+1))</f>
        <v>11</v>
      </c>
      <c r="AB832" s="31">
        <f>IFERROR(MATCH($A832&amp;"|"&amp;TEXT(_xlfn.MAXIFS(Cadastro!$E$5:$E$148,Cadastro!$A$5:$A$148,$A832,Cadastro!$E$5:$E$148,"&lt;="&amp;$F832),"yyyymmdd"),Cadastro!$I$5:$I$148,0),"")</f>
        <v>39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hidden="1" customHeight="1" x14ac:dyDescent="0.25">
      <c r="A833" s="31">
        <v>50636</v>
      </c>
      <c r="B833" s="17" t="s">
        <v>181</v>
      </c>
      <c r="C833" s="17" t="str">
        <f>IFERROR(INDEX(Cadastro!$C$5:$C$148,$AB833),"NÃO INFORMADO")</f>
        <v>NÃO INFORMADO</v>
      </c>
      <c r="D833" s="17" t="str">
        <f>IFERROR(INDEX(Cadastro!$D$5:$D$148,$AB833),"")</f>
        <v>Férias</v>
      </c>
      <c r="E833" s="17" t="str">
        <f>IFERROR(INDEX(Cadastro!$G$5:$G$148,$AB833),"")</f>
        <v>Férias</v>
      </c>
      <c r="F833" s="29">
        <v>46267</v>
      </c>
      <c r="G833" s="32" t="str">
        <f t="shared" si="144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/>
      </c>
      <c r="L833" s="30">
        <f>SUMIFS(Dados!$E:$E,Dados!$A:$A,$A833,Dados!$S:$S,$F833)</f>
        <v>0</v>
      </c>
      <c r="M833" s="30" t="str">
        <f>IFERROR(INDEX(Parâmetros!$E$6:$E$11,MATCH($K833,Parâmetros!$A$6:$A$11,0)),"")</f>
        <v/>
      </c>
      <c r="N833" s="33" t="str">
        <f t="shared" si="145"/>
        <v/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46"/>
        <v/>
      </c>
      <c r="R833" s="32" t="str">
        <f t="shared" si="147"/>
        <v/>
      </c>
      <c r="S833" s="30" t="str">
        <f t="shared" si="148"/>
        <v/>
      </c>
      <c r="T833" s="32" t="str">
        <f>IF($Q833&lt;&gt;"Sim","",IF($N833&gt;Parâmetros!$E$15,"Sim","Não"))</f>
        <v/>
      </c>
      <c r="U833" s="17" t="str">
        <f t="shared" si="149"/>
        <v>Férias / afastamento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'[Apontamento_Mes_Setembro Atualizado.xlsx]Base Diária'!$V$221folga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Férias no cadastro</v>
      </c>
      <c r="W833" s="34">
        <f>IF(OR(OR($D833="6x1",$D833="FF 6x1"),$D833="5x2"),"",IF($AB833&lt;&gt;$AB832,IF(IFERROR(INDEX(Cadastro!$F$5:$F$148,$AB833),"")="",IF($L833&gt;0,1,0),IF(IFERROR(INDEX(Cadastro!$F$5:$F$148,$AB833),"")&lt;=IFERROR(INDEX(Parâmetros!$B$39:$B$48,MATCH($E833,Parâmetros!$A$39:$A$48,0)),99),IFERROR(INDEX(Cadastro!$F$5:$F$148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$148,$AB833),"")="",0,IF(IFERROR(INDEX(Cadastro!$F$5:$F$148,$AB833),"")&gt;IFERROR(INDEX(Parâmetros!$B$39:$B$48,MATCH($E833,Parâmetros!$A$39:$A$48,0)),99),IFERROR(INDEX(Cadastro!$F$5:$F$148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registro"),IF(AND($AB833&lt;&gt;$AB832,IFERROR(INDEX(Cadastro!$F$5:$F$148,$AB833),"")=""),"Indeterminado (início da série)",IF($X833&gt;0,"Folga","Falta de registro"))))))))</f>
        <v>Férias (cadastro)</v>
      </c>
      <c r="Z833" s="34">
        <f>IF(OR($L833&gt;0,$F833&gt;Parâmetros!$E$14),0,IF($A833&lt;&gt;$A832,1,N($Z832)+1))</f>
        <v>3</v>
      </c>
      <c r="AA833" s="34">
        <f>IF(OR($L833&gt;0,$F833&gt;Parâmetros!$E$14),0,IF(OR($A833&lt;&gt;$A834,$F834&gt;Parâmetros!$E$14),1,N($AA834)+1))</f>
        <v>10</v>
      </c>
      <c r="AB833" s="31">
        <f>IFERROR(MATCH($A833&amp;"|"&amp;TEXT(_xlfn.MAXIFS(Cadastro!$E$5:$E$148,Cadastro!$A$5:$A$148,$A833,Cadastro!$E$5:$E$148,"&lt;="&amp;$F833),"yyyymmdd"),Cadastro!$I$5:$I$148,0),"")</f>
        <v>39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hidden="1" customHeight="1" x14ac:dyDescent="0.25">
      <c r="A834" s="31">
        <v>50636</v>
      </c>
      <c r="B834" s="17" t="s">
        <v>181</v>
      </c>
      <c r="C834" s="17" t="str">
        <f>IFERROR(INDEX(Cadastro!$C$5:$C$148,$AB834),"NÃO INFORMADO")</f>
        <v>NÃO INFORMADO</v>
      </c>
      <c r="D834" s="17" t="str">
        <f>IFERROR(INDEX(Cadastro!$D$5:$D$148,$AB834),"")</f>
        <v>Férias</v>
      </c>
      <c r="E834" s="17" t="str">
        <f>IFERROR(INDEX(Cadastro!$G$5:$G$148,$AB834),"")</f>
        <v>Férias</v>
      </c>
      <c r="F834" s="29">
        <v>46268</v>
      </c>
      <c r="G834" s="32" t="str">
        <f t="shared" si="144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/>
      </c>
      <c r="L834" s="30">
        <f>SUMIFS(Dados!$E:$E,Dados!$A:$A,$A834,Dados!$S:$S,$F834)</f>
        <v>0</v>
      </c>
      <c r="M834" s="30" t="str">
        <f>IFERROR(INDEX(Parâmetros!$E$6:$E$11,MATCH($K834,Parâmetros!$A$6:$A$11,0)),"")</f>
        <v/>
      </c>
      <c r="N834" s="33" t="str">
        <f t="shared" si="145"/>
        <v/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46"/>
        <v/>
      </c>
      <c r="R834" s="32" t="str">
        <f t="shared" si="147"/>
        <v/>
      </c>
      <c r="S834" s="30" t="str">
        <f t="shared" si="148"/>
        <v/>
      </c>
      <c r="T834" s="32" t="str">
        <f>IF($Q834&lt;&gt;"Sim","",IF($N834&gt;Parâmetros!$E$15,"Sim","Não"))</f>
        <v/>
      </c>
      <c r="U834" s="17" t="str">
        <f t="shared" si="149"/>
        <v>Férias / afastamento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'[Apontamento_Mes_Setembro Atualizado.xlsx]Base Diária'!$V$221folga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Férias no cadastro</v>
      </c>
      <c r="W834" s="34">
        <f>IF(OR(OR($D834="6x1",$D834="FF 6x1"),$D834="5x2"),"",IF($AB834&lt;&gt;$AB833,IF(IFERROR(INDEX(Cadastro!$F$5:$F$148,$AB834),"")="",IF($L834&gt;0,1,0),IF(IFERROR(INDEX(Cadastro!$F$5:$F$148,$AB834),"")&lt;=IFERROR(INDEX(Parâmetros!$B$39:$B$48,MATCH($E834,Parâmetros!$A$39:$A$48,0)),99),IFERROR(INDEX(Cadastro!$F$5:$F$148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$148,$AB834),"")="",0,IF(IFERROR(INDEX(Cadastro!$F$5:$F$148,$AB834),"")&gt;IFERROR(INDEX(Parâmetros!$B$39:$B$48,MATCH($E834,Parâmetros!$A$39:$A$48,0)),99),IFERROR(INDEX(Cadastro!$F$5:$F$148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registro"),IF(AND($AB834&lt;&gt;$AB833,IFERROR(INDEX(Cadastro!$F$5:$F$148,$AB834),"")=""),"Indeterminado (início da série)",IF($X834&gt;0,"Folga","Falta de registro"))))))))</f>
        <v>Férias (cadastro)</v>
      </c>
      <c r="Z834" s="34">
        <f>IF(OR($L834&gt;0,$F834&gt;Parâmetros!$E$14),0,IF($A834&lt;&gt;$A833,1,N($Z833)+1))</f>
        <v>4</v>
      </c>
      <c r="AA834" s="34">
        <f>IF(OR($L834&gt;0,$F834&gt;Parâmetros!$E$14),0,IF(OR($A834&lt;&gt;$A835,$F835&gt;Parâmetros!$E$14),1,N($AA835)+1))</f>
        <v>9</v>
      </c>
      <c r="AB834" s="31">
        <f>IFERROR(MATCH($A834&amp;"|"&amp;TEXT(_xlfn.MAXIFS(Cadastro!$E$5:$E$148,Cadastro!$A$5:$A$148,$A834,Cadastro!$E$5:$E$148,"&lt;="&amp;$F834),"yyyymmdd"),Cadastro!$I$5:$I$148,0),"")</f>
        <v>39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hidden="1" customHeight="1" x14ac:dyDescent="0.25">
      <c r="A835" s="31">
        <v>50636</v>
      </c>
      <c r="B835" s="17" t="s">
        <v>181</v>
      </c>
      <c r="C835" s="17" t="str">
        <f>IFERROR(INDEX(Cadastro!$C$5:$C$148,$AB835),"NÃO INFORMADO")</f>
        <v>NÃO INFORMADO</v>
      </c>
      <c r="D835" s="17" t="str">
        <f>IFERROR(INDEX(Cadastro!$D$5:$D$148,$AB835),"")</f>
        <v>Férias</v>
      </c>
      <c r="E835" s="17" t="str">
        <f>IFERROR(INDEX(Cadastro!$G$5:$G$148,$AB835),"")</f>
        <v>Férias</v>
      </c>
      <c r="F835" s="29">
        <v>46269</v>
      </c>
      <c r="G835" s="32" t="str">
        <f t="shared" si="144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/>
      </c>
      <c r="L835" s="30">
        <f>SUMIFS(Dados!$E:$E,Dados!$A:$A,$A835,Dados!$S:$S,$F835)</f>
        <v>0</v>
      </c>
      <c r="M835" s="30" t="str">
        <f>IFERROR(INDEX(Parâmetros!$E$6:$E$11,MATCH($K835,Parâmetros!$A$6:$A$11,0)),"")</f>
        <v/>
      </c>
      <c r="N835" s="33" t="str">
        <f t="shared" si="145"/>
        <v/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46"/>
        <v/>
      </c>
      <c r="R835" s="32" t="str">
        <f t="shared" si="147"/>
        <v/>
      </c>
      <c r="S835" s="30" t="str">
        <f t="shared" si="148"/>
        <v/>
      </c>
      <c r="T835" s="32" t="str">
        <f>IF($Q835&lt;&gt;"Sim","",IF($N835&gt;Parâmetros!$E$15,"Sim","Não"))</f>
        <v/>
      </c>
      <c r="U835" s="17" t="str">
        <f t="shared" si="149"/>
        <v>Férias / afastamento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'[Apontamento_Mes_Setembro Atualizado.xlsx]Base Diária'!$V$221folga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Férias no cadastro</v>
      </c>
      <c r="W835" s="34">
        <f>IF(OR(OR($D835="6x1",$D835="FF 6x1"),$D835="5x2"),"",IF($AB835&lt;&gt;$AB834,IF(IFERROR(INDEX(Cadastro!$F$5:$F$148,$AB835),"")="",IF($L835&gt;0,1,0),IF(IFERROR(INDEX(Cadastro!$F$5:$F$148,$AB835),"")&lt;=IFERROR(INDEX(Parâmetros!$B$39:$B$48,MATCH($E835,Parâmetros!$A$39:$A$48,0)),99),IFERROR(INDEX(Cadastro!$F$5:$F$148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$148,$AB835),"")="",0,IF(IFERROR(INDEX(Cadastro!$F$5:$F$148,$AB835),"")&gt;IFERROR(INDEX(Parâmetros!$B$39:$B$48,MATCH($E835,Parâmetros!$A$39:$A$48,0)),99),IFERROR(INDEX(Cadastro!$F$5:$F$148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registro"),IF(AND($AB835&lt;&gt;$AB834,IFERROR(INDEX(Cadastro!$F$5:$F$148,$AB835),"")=""),"Indeterminado (início da série)",IF($X835&gt;0,"Folga","Falta de registro"))))))))</f>
        <v>Férias (cadastro)</v>
      </c>
      <c r="Z835" s="34">
        <f>IF(OR($L835&gt;0,$F835&gt;Parâmetros!$E$14),0,IF($A835&lt;&gt;$A834,1,N($Z834)+1))</f>
        <v>5</v>
      </c>
      <c r="AA835" s="34">
        <f>IF(OR($L835&gt;0,$F835&gt;Parâmetros!$E$14),0,IF(OR($A835&lt;&gt;$A836,$F836&gt;Parâmetros!$E$14),1,N($AA836)+1))</f>
        <v>8</v>
      </c>
      <c r="AB835" s="31">
        <f>IFERROR(MATCH($A835&amp;"|"&amp;TEXT(_xlfn.MAXIFS(Cadastro!$E$5:$E$148,Cadastro!$A$5:$A$148,$A835,Cadastro!$E$5:$E$148,"&lt;="&amp;$F835),"yyyymmdd"),Cadastro!$I$5:$I$148,0),"")</f>
        <v>39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hidden="1" customHeight="1" x14ac:dyDescent="0.25">
      <c r="A836" s="31">
        <v>50636</v>
      </c>
      <c r="B836" s="17" t="s">
        <v>181</v>
      </c>
      <c r="C836" s="17" t="str">
        <f>IFERROR(INDEX(Cadastro!$C$5:$C$148,$AB836),"NÃO INFORMADO")</f>
        <v>NÃO INFORMADO</v>
      </c>
      <c r="D836" s="17" t="str">
        <f>IFERROR(INDEX(Cadastro!$D$5:$D$148,$AB836),"")</f>
        <v>Férias</v>
      </c>
      <c r="E836" s="17" t="str">
        <f>IFERROR(INDEX(Cadastro!$G$5:$G$148,$AB836),"")</f>
        <v>Férias</v>
      </c>
      <c r="F836" s="29">
        <v>46270</v>
      </c>
      <c r="G836" s="32" t="str">
        <f t="shared" si="144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145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46"/>
        <v/>
      </c>
      <c r="R836" s="32" t="str">
        <f t="shared" si="147"/>
        <v/>
      </c>
      <c r="S836" s="30" t="str">
        <f t="shared" si="148"/>
        <v/>
      </c>
      <c r="T836" s="32" t="str">
        <f>IF($Q836&lt;&gt;"Sim","",IF($N836&gt;Parâmetros!$E$15,"Sim","Não"))</f>
        <v/>
      </c>
      <c r="U836" s="17" t="str">
        <f t="shared" si="149"/>
        <v>Férias / afastamento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'[Apontamento_Mes_Setembro Atualizado.xlsx]Base Diária'!$V$221folga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Férias no cadastro</v>
      </c>
      <c r="W836" s="34">
        <f>IF(OR(OR($D836="6x1",$D836="FF 6x1"),$D836="5x2"),"",IF($AB836&lt;&gt;$AB835,IF(IFERROR(INDEX(Cadastro!$F$5:$F$148,$AB836),"")="",IF($L836&gt;0,1,0),IF(IFERROR(INDEX(Cadastro!$F$5:$F$148,$AB836),"")&lt;=IFERROR(INDEX(Parâmetros!$B$39:$B$48,MATCH($E836,Parâmetros!$A$39:$A$48,0)),99),IFERROR(INDEX(Cadastro!$F$5:$F$148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$148,$AB836),"")="",0,IF(IFERROR(INDEX(Cadastro!$F$5:$F$148,$AB836),"")&gt;IFERROR(INDEX(Parâmetros!$B$39:$B$48,MATCH($E836,Parâmetros!$A$39:$A$48,0)),99),IFERROR(INDEX(Cadastro!$F$5:$F$148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registro"),IF(AND($AB836&lt;&gt;$AB835,IFERROR(INDEX(Cadastro!$F$5:$F$148,$AB836),"")=""),"Indeterminado (início da série)",IF($X836&gt;0,"Folga","Falta de registro"))))))))</f>
        <v>Férias (cadastro)</v>
      </c>
      <c r="Z836" s="34">
        <f>IF(OR($L836&gt;0,$F836&gt;Parâmetros!$E$14),0,IF($A836&lt;&gt;$A835,1,N($Z835)+1))</f>
        <v>6</v>
      </c>
      <c r="AA836" s="34">
        <f>IF(OR($L836&gt;0,$F836&gt;Parâmetros!$E$14),0,IF(OR($A836&lt;&gt;$A837,$F837&gt;Parâmetros!$E$14),1,N($AA837)+1))</f>
        <v>7</v>
      </c>
      <c r="AB836" s="31">
        <f>IFERROR(MATCH($A836&amp;"|"&amp;TEXT(_xlfn.MAXIFS(Cadastro!$E$5:$E$148,Cadastro!$A$5:$A$148,$A836,Cadastro!$E$5:$E$148,"&lt;="&amp;$F836),"yyyymmdd"),Cadastro!$I$5:$I$148,0),"")</f>
        <v>39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hidden="1" customHeight="1" x14ac:dyDescent="0.25">
      <c r="A837" s="31">
        <v>50636</v>
      </c>
      <c r="B837" s="17" t="s">
        <v>181</v>
      </c>
      <c r="C837" s="17" t="str">
        <f>IFERROR(INDEX(Cadastro!$C$5:$C$148,$AB837),"NÃO INFORMADO")</f>
        <v>NÃO INFORMADO</v>
      </c>
      <c r="D837" s="17" t="str">
        <f>IFERROR(INDEX(Cadastro!$D$5:$D$148,$AB837),"")</f>
        <v>Férias</v>
      </c>
      <c r="E837" s="17" t="str">
        <f>IFERROR(INDEX(Cadastro!$G$5:$G$148,$AB837),"")</f>
        <v>Férias</v>
      </c>
      <c r="F837" s="29">
        <v>46271</v>
      </c>
      <c r="G837" s="32" t="str">
        <f t="shared" si="144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45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46"/>
        <v/>
      </c>
      <c r="R837" s="32" t="str">
        <f t="shared" si="147"/>
        <v/>
      </c>
      <c r="S837" s="30" t="str">
        <f t="shared" si="148"/>
        <v/>
      </c>
      <c r="T837" s="32" t="str">
        <f>IF($Q837&lt;&gt;"Sim","",IF($N837&gt;Parâmetros!$E$15,"Sim","Não"))</f>
        <v/>
      </c>
      <c r="U837" s="17" t="str">
        <f t="shared" si="149"/>
        <v>Férias / afastamento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'[Apontamento_Mes_Setembro Atualizado.xlsx]Base Diária'!$V$221folga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Férias no cadastro</v>
      </c>
      <c r="W837" s="34">
        <f>IF(OR(OR($D837="6x1",$D837="FF 6x1"),$D837="5x2"),"",IF($AB837&lt;&gt;$AB836,IF(IFERROR(INDEX(Cadastro!$F$5:$F$148,$AB837),"")="",IF($L837&gt;0,1,0),IF(IFERROR(INDEX(Cadastro!$F$5:$F$148,$AB837),"")&lt;=IFERROR(INDEX(Parâmetros!$B$39:$B$48,MATCH($E837,Parâmetros!$A$39:$A$48,0)),99),IFERROR(INDEX(Cadastro!$F$5:$F$148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6</v>
      </c>
      <c r="X837" s="34">
        <f>IF(OR(OR($D837="6x1",$D837="FF 6x1"),$D837="5x2"),"",IF($AB837&lt;&gt;$AB836,IF(IFERROR(INDEX(Cadastro!$F$5:$F$148,$AB837),"")="",0,IF(IFERROR(INDEX(Cadastro!$F$5:$F$148,$AB837),"")&gt;IFERROR(INDEX(Parâmetros!$B$39:$B$48,MATCH($E837,Parâmetros!$A$39:$A$48,0)),99),IFERROR(INDEX(Cadastro!$F$5:$F$148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registro"),IF(AND($AB837&lt;&gt;$AB836,IFERROR(INDEX(Cadastro!$F$5:$F$148,$AB837),"")=""),"Indeterminado (início da série)",IF($X837&gt;0,"Folga","Falta de registro"))))))))</f>
        <v>Férias (cadastro)</v>
      </c>
      <c r="Z837" s="34">
        <f>IF(OR($L837&gt;0,$F837&gt;Parâmetros!$E$14),0,IF($A837&lt;&gt;$A836,1,N($Z836)+1))</f>
        <v>7</v>
      </c>
      <c r="AA837" s="34">
        <f>IF(OR($L837&gt;0,$F837&gt;Parâmetros!$E$14),0,IF(OR($A837&lt;&gt;$A838,$F838&gt;Parâmetros!$E$14),1,N($AA838)+1))</f>
        <v>6</v>
      </c>
      <c r="AB837" s="31">
        <f>IFERROR(MATCH($A837&amp;"|"&amp;TEXT(_xlfn.MAXIFS(Cadastro!$E$5:$E$148,Cadastro!$A$5:$A$148,$A837,Cadastro!$E$5:$E$148,"&lt;="&amp;$F837),"yyyymmdd"),Cadastro!$I$5:$I$148,0),"")</f>
        <v>39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hidden="1" customHeight="1" x14ac:dyDescent="0.25">
      <c r="A838" s="31">
        <v>50636</v>
      </c>
      <c r="B838" s="17" t="s">
        <v>181</v>
      </c>
      <c r="C838" s="17" t="str">
        <f>IFERROR(INDEX(Cadastro!$C$5:$C$148,$AB838),"NÃO INFORMADO")</f>
        <v>NÃO INFORMADO</v>
      </c>
      <c r="D838" s="17" t="str">
        <f>IFERROR(INDEX(Cadastro!$D$5:$D$148,$AB838),"")</f>
        <v>Férias</v>
      </c>
      <c r="E838" s="17" t="str">
        <f>IFERROR(INDEX(Cadastro!$G$5:$G$148,$AB838),"")</f>
        <v>Férias</v>
      </c>
      <c r="F838" s="29">
        <v>46272</v>
      </c>
      <c r="G838" s="32" t="str">
        <f t="shared" si="144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45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46"/>
        <v/>
      </c>
      <c r="R838" s="32" t="str">
        <f t="shared" si="147"/>
        <v/>
      </c>
      <c r="S838" s="30" t="str">
        <f t="shared" si="148"/>
        <v/>
      </c>
      <c r="T838" s="32" t="str">
        <f>IF($Q838&lt;&gt;"Sim","",IF($N838&gt;Parâmetros!$E$15,"Sim","Não"))</f>
        <v/>
      </c>
      <c r="U838" s="17" t="str">
        <f t="shared" si="149"/>
        <v>Férias / afastamento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'[Apontamento_Mes_Setembro Atualizado.xlsx]Base Diária'!$V$221folga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Férias no cadastro</v>
      </c>
      <c r="W838" s="34">
        <f>IF(OR(OR($D838="6x1",$D838="FF 6x1"),$D838="5x2"),"",IF($AB838&lt;&gt;$AB837,IF(IFERROR(INDEX(Cadastro!$F$5:$F$148,$AB838),"")="",IF($L838&gt;0,1,0),IF(IFERROR(INDEX(Cadastro!$F$5:$F$148,$AB838),"")&lt;=IFERROR(INDEX(Parâmetros!$B$39:$B$48,MATCH($E838,Parâmetros!$A$39:$A$48,0)),99),IFERROR(INDEX(Cadastro!$F$5:$F$148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7</v>
      </c>
      <c r="X838" s="34">
        <f>IF(OR(OR($D838="6x1",$D838="FF 6x1"),$D838="5x2"),"",IF($AB838&lt;&gt;$AB837,IF(IFERROR(INDEX(Cadastro!$F$5:$F$148,$AB838),"")="",0,IF(IFERROR(INDEX(Cadastro!$F$5:$F$148,$AB838),"")&gt;IFERROR(INDEX(Parâmetros!$B$39:$B$48,MATCH($E838,Parâmetros!$A$39:$A$48,0)),99),IFERROR(INDEX(Cadastro!$F$5:$F$148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registro"),IF(AND($AB838&lt;&gt;$AB837,IFERROR(INDEX(Cadastro!$F$5:$F$148,$AB838),"")=""),"Indeterminado (início da série)",IF($X838&gt;0,"Folga","Falta de registro"))))))))</f>
        <v>Férias (cadastro)</v>
      </c>
      <c r="Z838" s="34">
        <f>IF(OR($L838&gt;0,$F838&gt;Parâmetros!$E$14),0,IF($A838&lt;&gt;$A837,1,N($Z837)+1))</f>
        <v>8</v>
      </c>
      <c r="AA838" s="34">
        <f>IF(OR($L838&gt;0,$F838&gt;Parâmetros!$E$14),0,IF(OR($A838&lt;&gt;$A839,$F839&gt;Parâmetros!$E$14),1,N($AA839)+1))</f>
        <v>5</v>
      </c>
      <c r="AB838" s="31">
        <f>IFERROR(MATCH($A838&amp;"|"&amp;TEXT(_xlfn.MAXIFS(Cadastro!$E$5:$E$148,Cadastro!$A$5:$A$148,$A838,Cadastro!$E$5:$E$148,"&lt;="&amp;$F838),"yyyymmdd"),Cadastro!$I$5:$I$148,0),"")</f>
        <v>39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>
        <v>50636</v>
      </c>
      <c r="B839" s="17" t="s">
        <v>181</v>
      </c>
      <c r="C839" s="17" t="str">
        <f>IFERROR(INDEX(Cadastro!$C$5:$C$148,$AB839),"NÃO INFORMADO")</f>
        <v>NÃO INFORMADO</v>
      </c>
      <c r="D839" s="17" t="str">
        <f>IFERROR(INDEX(Cadastro!$D$5:$D$148,$AB839),"")</f>
        <v>Férias</v>
      </c>
      <c r="E839" s="17" t="str">
        <f>IFERROR(INDEX(Cadastro!$G$5:$G$148,$AB839),"")</f>
        <v>Férias</v>
      </c>
      <c r="F839" s="29">
        <v>46273</v>
      </c>
      <c r="G839" s="32" t="str">
        <f t="shared" si="144"/>
        <v>ter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/>
      </c>
      <c r="L839" s="30">
        <f>SUMIFS(Dados!$E:$E,Dados!$A:$A,$A839,Dados!$S:$S,$F839)</f>
        <v>0</v>
      </c>
      <c r="M839" s="30" t="str">
        <f>IFERROR(INDEX(Parâmetros!$E$6:$E$11,MATCH($K839,Parâmetros!$A$6:$A$11,0)),"")</f>
        <v/>
      </c>
      <c r="N839" s="33" t="str">
        <f t="shared" si="145"/>
        <v/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146"/>
        <v/>
      </c>
      <c r="R839" s="32" t="str">
        <f t="shared" si="147"/>
        <v/>
      </c>
      <c r="S839" s="30" t="str">
        <f t="shared" si="148"/>
        <v/>
      </c>
      <c r="T839" s="32" t="str">
        <f>IF($Q839&lt;&gt;"Sim","",IF($N839&gt;Parâmetros!$E$15,"Sim","Não"))</f>
        <v/>
      </c>
      <c r="U839" s="17" t="str">
        <f t="shared" si="149"/>
        <v>Férias / afastamento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'[Apontamento_Mes_Setembro Atualizado.xlsx]Base Diária'!$V$221folga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Férias no cadastro</v>
      </c>
      <c r="W839" s="34">
        <f>IF(OR(OR($D839="6x1",$D839="FF 6x1"),$D839="5x2"),"",IF($AB839&lt;&gt;$AB838,IF(IFERROR(INDEX(Cadastro!$F$5:$F$148,$AB839),"")="",IF($L839&gt;0,1,0),IF(IFERROR(INDEX(Cadastro!$F$5:$F$148,$AB839),"")&lt;=IFERROR(INDEX(Parâmetros!$B$39:$B$48,MATCH($E839,Parâmetros!$A$39:$A$48,0)),99),IFERROR(INDEX(Cadastro!$F$5:$F$148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8</v>
      </c>
      <c r="X839" s="34">
        <f>IF(OR(OR($D839="6x1",$D839="FF 6x1"),$D839="5x2"),"",IF($AB839&lt;&gt;$AB838,IF(IFERROR(INDEX(Cadastro!$F$5:$F$148,$AB839),"")="",0,IF(IFERROR(INDEX(Cadastro!$F$5:$F$148,$AB839),"")&gt;IFERROR(INDEX(Parâmetros!$B$39:$B$48,MATCH($E839,Parâmetros!$A$39:$A$48,0)),99),IFERROR(INDEX(Cadastro!$F$5:$F$148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registro"),IF(AND($AB839&lt;&gt;$AB838,IFERROR(INDEX(Cadastro!$F$5:$F$148,$AB839),"")=""),"Indeterminado (início da série)",IF($X839&gt;0,"Folga","Falta de registro"))))))))</f>
        <v>Férias (cadastro)</v>
      </c>
      <c r="Z839" s="34">
        <f>IF(OR($L839&gt;0,$F839&gt;Parâmetros!$E$14),0,IF($A839&lt;&gt;$A838,1,N($Z838)+1))</f>
        <v>9</v>
      </c>
      <c r="AA839" s="34">
        <f>IF(OR($L839&gt;0,$F839&gt;Parâmetros!$E$14),0,IF(OR($A839&lt;&gt;$A840,$F840&gt;Parâmetros!$E$14),1,N($AA840)+1))</f>
        <v>4</v>
      </c>
      <c r="AB839" s="31">
        <f>IFERROR(MATCH($A839&amp;"|"&amp;TEXT(_xlfn.MAXIFS(Cadastro!$E$5:$E$148,Cadastro!$A$5:$A$148,$A839,Cadastro!$E$5:$E$148,"&lt;="&amp;$F839),"yyyymmdd"),Cadastro!$I$5:$I$148,0),"")</f>
        <v>39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hidden="1" customHeight="1" x14ac:dyDescent="0.25">
      <c r="A840" s="31">
        <v>50636</v>
      </c>
      <c r="B840" s="17" t="s">
        <v>181</v>
      </c>
      <c r="C840" s="17" t="str">
        <f>IFERROR(INDEX(Cadastro!$C$5:$C$148,$AB840),"NÃO INFORMADO")</f>
        <v>NÃO INFORMADO</v>
      </c>
      <c r="D840" s="17" t="str">
        <f>IFERROR(INDEX(Cadastro!$D$5:$D$148,$AB840),"")</f>
        <v>Férias</v>
      </c>
      <c r="E840" s="17" t="str">
        <f>IFERROR(INDEX(Cadastro!$G$5:$G$148,$AB840),"")</f>
        <v>Férias</v>
      </c>
      <c r="F840" s="29">
        <v>46274</v>
      </c>
      <c r="G840" s="32" t="str">
        <f t="shared" si="144"/>
        <v>qua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/>
      </c>
      <c r="L840" s="30">
        <f>SUMIFS(Dados!$E:$E,Dados!$A:$A,$A840,Dados!$S:$S,$F840)</f>
        <v>0</v>
      </c>
      <c r="M840" s="30" t="str">
        <f>IFERROR(INDEX(Parâmetros!$E$6:$E$11,MATCH($K840,Parâmetros!$A$6:$A$11,0)),"")</f>
        <v/>
      </c>
      <c r="N840" s="33" t="str">
        <f t="shared" si="145"/>
        <v/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146"/>
        <v/>
      </c>
      <c r="R840" s="32" t="str">
        <f t="shared" si="147"/>
        <v/>
      </c>
      <c r="S840" s="30" t="str">
        <f t="shared" si="148"/>
        <v/>
      </c>
      <c r="T840" s="32" t="str">
        <f>IF($Q840&lt;&gt;"Sim","",IF($N840&gt;Parâmetros!$E$15,"Sim","Não"))</f>
        <v/>
      </c>
      <c r="U840" s="17" t="str">
        <f t="shared" si="149"/>
        <v>Férias / afastamento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'[Apontamento_Mes_Setembro Atualizado.xlsx]Base Diária'!$V$221folga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Férias no cadastro</v>
      </c>
      <c r="W840" s="34">
        <f>IF(OR(OR($D840="6x1",$D840="FF 6x1"),$D840="5x2"),"",IF($AB840&lt;&gt;$AB839,IF(IFERROR(INDEX(Cadastro!$F$5:$F$148,$AB840),"")="",IF($L840&gt;0,1,0),IF(IFERROR(INDEX(Cadastro!$F$5:$F$148,$AB840),"")&lt;=IFERROR(INDEX(Parâmetros!$B$39:$B$48,MATCH($E840,Parâmetros!$A$39:$A$48,0)),99),IFERROR(INDEX(Cadastro!$F$5:$F$148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9</v>
      </c>
      <c r="X840" s="34">
        <f>IF(OR(OR($D840="6x1",$D840="FF 6x1"),$D840="5x2"),"",IF($AB840&lt;&gt;$AB839,IF(IFERROR(INDEX(Cadastro!$F$5:$F$148,$AB840),"")="",0,IF(IFERROR(INDEX(Cadastro!$F$5:$F$148,$AB840),"")&gt;IFERROR(INDEX(Parâmetros!$B$39:$B$48,MATCH($E840,Parâmetros!$A$39:$A$48,0)),99),IFERROR(INDEX(Cadastro!$F$5:$F$148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registro"),IF(AND($AB840&lt;&gt;$AB839,IFERROR(INDEX(Cadastro!$F$5:$F$148,$AB840),"")=""),"Indeterminado (início da série)",IF($X840&gt;0,"Folga","Falta de registro"))))))))</f>
        <v>Férias (cadastro)</v>
      </c>
      <c r="Z840" s="34">
        <f>IF(OR($L840&gt;0,$F840&gt;Parâmetros!$E$14),0,IF($A840&lt;&gt;$A839,1,N($Z839)+1))</f>
        <v>10</v>
      </c>
      <c r="AA840" s="34">
        <f>IF(OR($L840&gt;0,$F840&gt;Parâmetros!$E$14),0,IF(OR($A840&lt;&gt;$A841,$F841&gt;Parâmetros!$E$14),1,N($AA841)+1))</f>
        <v>3</v>
      </c>
      <c r="AB840" s="31">
        <f>IFERROR(MATCH($A840&amp;"|"&amp;TEXT(_xlfn.MAXIFS(Cadastro!$E$5:$E$148,Cadastro!$A$5:$A$148,$A840,Cadastro!$E$5:$E$148,"&lt;="&amp;$F840),"yyyymmdd"),Cadastro!$I$5:$I$148,0),"")</f>
        <v>39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hidden="1" customHeight="1" x14ac:dyDescent="0.25">
      <c r="A841" s="31">
        <v>50636</v>
      </c>
      <c r="B841" s="17" t="s">
        <v>181</v>
      </c>
      <c r="C841" s="17" t="str">
        <f>IFERROR(INDEX(Cadastro!$C$5:$C$148,$AB841),"NÃO INFORMADO")</f>
        <v>NÃO INFORMADO</v>
      </c>
      <c r="D841" s="17" t="str">
        <f>IFERROR(INDEX(Cadastro!$D$5:$D$148,$AB841),"")</f>
        <v>Férias</v>
      </c>
      <c r="E841" s="17" t="str">
        <f>IFERROR(INDEX(Cadastro!$G$5:$G$148,$AB841),"")</f>
        <v>Férias</v>
      </c>
      <c r="F841" s="29">
        <v>46275</v>
      </c>
      <c r="G841" s="32" t="str">
        <f t="shared" si="144"/>
        <v>qui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si="145"/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146"/>
        <v/>
      </c>
      <c r="R841" s="32" t="str">
        <f t="shared" si="147"/>
        <v/>
      </c>
      <c r="S841" s="30" t="str">
        <f t="shared" si="148"/>
        <v/>
      </c>
      <c r="T841" s="32" t="str">
        <f>IF($Q841&lt;&gt;"Sim","",IF($N841&gt;Parâmetros!$E$15,"Sim","Não"))</f>
        <v/>
      </c>
      <c r="U841" s="17" t="str">
        <f t="shared" si="149"/>
        <v>Férias / afastamento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'[Apontamento_Mes_Setembro Atualizado.xlsx]Base Diária'!$V$221folga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Férias no cadastro</v>
      </c>
      <c r="W841" s="34">
        <f>IF(OR(OR($D841="6x1",$D841="FF 6x1"),$D841="5x2"),"",IF($AB841&lt;&gt;$AB840,IF(IFERROR(INDEX(Cadastro!$F$5:$F$148,$AB841),"")="",IF($L841&gt;0,1,0),IF(IFERROR(INDEX(Cadastro!$F$5:$F$148,$AB841),"")&lt;=IFERROR(INDEX(Parâmetros!$B$39:$B$48,MATCH($E841,Parâmetros!$A$39:$A$48,0)),99),IFERROR(INDEX(Cadastro!$F$5:$F$148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10</v>
      </c>
      <c r="X841" s="34">
        <f>IF(OR(OR($D841="6x1",$D841="FF 6x1"),$D841="5x2"),"",IF($AB841&lt;&gt;$AB840,IF(IFERROR(INDEX(Cadastro!$F$5:$F$148,$AB841),"")="",0,IF(IFERROR(INDEX(Cadastro!$F$5:$F$148,$AB841),"")&gt;IFERROR(INDEX(Parâmetros!$B$39:$B$48,MATCH($E841,Parâmetros!$A$39:$A$48,0)),99),IFERROR(INDEX(Cadastro!$F$5:$F$148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registro"),IF(AND($AB841&lt;&gt;$AB840,IFERROR(INDEX(Cadastro!$F$5:$F$148,$AB841),"")=""),"Indeterminado (início da série)",IF($X841&gt;0,"Folga","Falta de registro"))))))))</f>
        <v>Férias (cadastro)</v>
      </c>
      <c r="Z841" s="34">
        <f>IF(OR($L841&gt;0,$F841&gt;Parâmetros!$E$14),0,IF($A841&lt;&gt;$A840,1,N($Z840)+1))</f>
        <v>11</v>
      </c>
      <c r="AA841" s="34">
        <f>IF(OR($L841&gt;0,$F841&gt;Parâmetros!$E$14),0,IF(OR($A841&lt;&gt;$A842,$F842&gt;Parâmetros!$E$14),1,N($AA842)+1))</f>
        <v>2</v>
      </c>
      <c r="AB841" s="31">
        <f>IFERROR(MATCH($A841&amp;"|"&amp;TEXT(_xlfn.MAXIFS(Cadastro!$E$5:$E$148,Cadastro!$A$5:$A$148,$A841,Cadastro!$E$5:$E$148,"&lt;="&amp;$F841),"yyyymmdd"),Cadastro!$I$5:$I$148,0),"")</f>
        <v>39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hidden="1" customHeight="1" x14ac:dyDescent="0.25">
      <c r="A842" s="31">
        <v>50636</v>
      </c>
      <c r="B842" s="17" t="s">
        <v>181</v>
      </c>
      <c r="C842" s="17" t="str">
        <f>IFERROR(INDEX(Cadastro!$C$5:$C$148,$AB842),"NÃO INFORMADO")</f>
        <v>NÃO INFORMADO</v>
      </c>
      <c r="D842" s="17" t="str">
        <f>IFERROR(INDEX(Cadastro!$D$5:$D$148,$AB842),"")</f>
        <v>Férias</v>
      </c>
      <c r="E842" s="17" t="str">
        <f>IFERROR(INDEX(Cadastro!$G$5:$G$148,$AB842),"")</f>
        <v>Férias</v>
      </c>
      <c r="F842" s="29">
        <v>46276</v>
      </c>
      <c r="G842" s="32" t="str">
        <f t="shared" si="144"/>
        <v>sex</v>
      </c>
      <c r="H842" s="31" t="str">
        <f>IF($L842=0,"",_xlfn.MINIFS(Dados!$Q:$Q,Dados!$A:$A,$A842,Dados!$S:$S,$F842))</f>
        <v/>
      </c>
      <c r="I842" s="31" t="str">
        <f>IF($H842="","",_xlfn.MAXIFS(Dados!$R:$R,Dados!$A:$A,$A842,Dados!$S:$S,$F842))</f>
        <v/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/>
      </c>
      <c r="L842" s="30">
        <f>SUMIFS(Dados!$E:$E,Dados!$A:$A,$A842,Dados!$S:$S,$F842)</f>
        <v>0</v>
      </c>
      <c r="M842" s="30" t="str">
        <f>IFERROR(INDEX(Parâmetros!$E$6:$E$11,MATCH($K842,Parâmetros!$A$6:$A$11,0)),"")</f>
        <v/>
      </c>
      <c r="N842" s="33" t="str">
        <f t="shared" si="145"/>
        <v/>
      </c>
      <c r="O842" s="33">
        <f>Parâmetros!$E$13</f>
        <v>0.8</v>
      </c>
      <c r="P842" s="32" t="str">
        <f>IF(OR($M842="",$F842&gt;Parâmetros!$E$14),"Não","Sim")</f>
        <v>Não</v>
      </c>
      <c r="Q842" s="32" t="str">
        <f t="shared" si="146"/>
        <v/>
      </c>
      <c r="R842" s="32" t="str">
        <f t="shared" si="147"/>
        <v/>
      </c>
      <c r="S842" s="30" t="str">
        <f t="shared" si="148"/>
        <v/>
      </c>
      <c r="T842" s="32" t="str">
        <f>IF($Q842&lt;&gt;"Sim","",IF($N842&gt;Parâmetros!$E$15,"Sim","Não"))</f>
        <v/>
      </c>
      <c r="U842" s="17" t="str">
        <f t="shared" si="149"/>
        <v>Férias / afastamento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'[Apontamento_Mes_Setembro Atualizado.xlsx]Base Diária'!$V$221folga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Férias no cadastro</v>
      </c>
      <c r="W842" s="34">
        <f>IF(OR(OR($D842="6x1",$D842="FF 6x1"),$D842="5x2"),"",IF($AB842&lt;&gt;$AB841,IF(IFERROR(INDEX(Cadastro!$F$5:$F$148,$AB842),"")="",IF($L842&gt;0,1,0),IF(IFERROR(INDEX(Cadastro!$F$5:$F$148,$AB842),"")&lt;=IFERROR(INDEX(Parâmetros!$B$39:$B$48,MATCH($E842,Parâmetros!$A$39:$A$48,0)),99),IFERROR(INDEX(Cadastro!$F$5:$F$148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>11</v>
      </c>
      <c r="X842" s="34">
        <f>IF(OR(OR($D842="6x1",$D842="FF 6x1"),$D842="5x2"),"",IF($AB842&lt;&gt;$AB841,IF(IFERROR(INDEX(Cadastro!$F$5:$F$148,$AB842),"")="",0,IF(IFERROR(INDEX(Cadastro!$F$5:$F$148,$AB842),"")&gt;IFERROR(INDEX(Parâmetros!$B$39:$B$48,MATCH($E842,Parâmetros!$A$39:$A$48,0)),99),IFERROR(INDEX(Cadastro!$F$5:$F$148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>0</v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registro"),IF(AND($AB842&lt;&gt;$AB841,IFERROR(INDEX(Cadastro!$F$5:$F$148,$AB842),"")=""),"Indeterminado (início da série)",IF($X842&gt;0,"Folga","Falta de registro"))))))))</f>
        <v>Férias (cadastro)</v>
      </c>
      <c r="Z842" s="34">
        <f>IF(OR($L842&gt;0,$F842&gt;Parâmetros!$E$14),0,IF($A842&lt;&gt;$A841,1,N($Z841)+1))</f>
        <v>12</v>
      </c>
      <c r="AA842" s="34">
        <f>IF(OR($L842&gt;0,$F842&gt;Parâmetros!$E$14),0,IF(OR($A842&lt;&gt;$A843,$F843&gt;Parâmetros!$E$14),1,N($AA843)+1))</f>
        <v>1</v>
      </c>
      <c r="AB842" s="31">
        <f>IFERROR(MATCH($A842&amp;"|"&amp;TEXT(_xlfn.MAXIFS(Cadastro!$E$5:$E$148,Cadastro!$A$5:$A$148,$A842,Cadastro!$E$5:$E$148,"&lt;="&amp;$F842),"yyyymmdd"),Cadastro!$I$5:$I$148,0),"")</f>
        <v>39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50636</v>
      </c>
      <c r="B843" s="17" t="s">
        <v>181</v>
      </c>
      <c r="C843" s="17" t="str">
        <f>IFERROR(INDEX(Cadastro!$C$5:$C$148,$AB843),"NÃO INFORMADO")</f>
        <v>NÃO INFORMADO</v>
      </c>
      <c r="D843" s="17" t="str">
        <f>IFERROR(INDEX(Cadastro!$D$5:$D$148,$AB843),"")</f>
        <v>Férias</v>
      </c>
      <c r="E843" s="17" t="str">
        <f>IFERROR(INDEX(Cadastro!$G$5:$G$148,$AB843),"")</f>
        <v>Férias</v>
      </c>
      <c r="F843" s="29">
        <v>46277</v>
      </c>
      <c r="G843" s="32" t="str">
        <f t="shared" si="144"/>
        <v>sáb</v>
      </c>
      <c r="H843" s="31" t="str">
        <f>IF($L843=0,"",_xlfn.MINIFS(Dados!$Q:$Q,Dados!$A:$A,$A843,Dados!$S:$S,$F843))</f>
        <v/>
      </c>
      <c r="I843" s="31" t="str">
        <f>IF($H843="","",_xlfn.MAXIFS(Dados!$R:$R,Dados!$A:$A,$A843,Dados!$S:$S,$F843))</f>
        <v/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/>
      </c>
      <c r="L843" s="30">
        <f>SUMIFS(Dados!$E:$E,Dados!$A:$A,$A843,Dados!$S:$S,$F843)</f>
        <v>0</v>
      </c>
      <c r="M843" s="30" t="str">
        <f>IFERROR(INDEX(Parâmetros!$E$6:$E$11,MATCH($K843,Parâmetros!$A$6:$A$11,0)),"")</f>
        <v/>
      </c>
      <c r="N843" s="33" t="str">
        <f t="shared" si="145"/>
        <v/>
      </c>
      <c r="O843" s="33">
        <f>Parâmetros!$E$13</f>
        <v>0.8</v>
      </c>
      <c r="P843" s="32" t="str">
        <f>IF(OR($M843="",$F843&gt;Parâmetros!$E$14),"Não","Sim")</f>
        <v>Não</v>
      </c>
      <c r="Q843" s="32" t="str">
        <f t="shared" si="146"/>
        <v/>
      </c>
      <c r="R843" s="32" t="str">
        <f t="shared" si="147"/>
        <v/>
      </c>
      <c r="S843" s="30" t="str">
        <f t="shared" si="148"/>
        <v/>
      </c>
      <c r="T843" s="32" t="str">
        <f>IF($Q843&lt;&gt;"Sim","",IF($N843&gt;Parâmetros!$E$15,"Sim","Não"))</f>
        <v/>
      </c>
      <c r="U843" s="17" t="str">
        <f t="shared" si="149"/>
        <v>Férias / afastamento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'[Apontamento_Mes_Setembro Atualizado.xlsx]Base Diária'!$V$221folga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Férias no cadastro</v>
      </c>
      <c r="W843" s="34">
        <f>IF(OR(OR($D843="6x1",$D843="FF 6x1"),$D843="5x2"),"",IF($AB843&lt;&gt;$AB842,IF(IFERROR(INDEX(Cadastro!$F$5:$F$148,$AB843),"")="",IF($L843&gt;0,1,0),IF(IFERROR(INDEX(Cadastro!$F$5:$F$148,$AB843),"")&lt;=IFERROR(INDEX(Parâmetros!$B$39:$B$48,MATCH($E843,Parâmetros!$A$39:$A$48,0)),99),IFERROR(INDEX(Cadastro!$F$5:$F$148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>12</v>
      </c>
      <c r="X843" s="34">
        <f>IF(OR(OR($D843="6x1",$D843="FF 6x1"),$D843="5x2"),"",IF($AB843&lt;&gt;$AB842,IF(IFERROR(INDEX(Cadastro!$F$5:$F$148,$AB843),"")="",0,IF(IFERROR(INDEX(Cadastro!$F$5:$F$148,$AB843),"")&gt;IFERROR(INDEX(Parâmetros!$B$39:$B$48,MATCH($E843,Parâmetros!$A$39:$A$48,0)),99),IFERROR(INDEX(Cadastro!$F$5:$F$148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>0</v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registro"),IF(AND($AB843&lt;&gt;$AB842,IFERROR(INDEX(Cadastro!$F$5:$F$148,$AB843),"")=""),"Indeterminado (início da série)",IF($X843&gt;0,"Folga","Falta de registro"))))))))</f>
        <v>Férias (cadastro)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IFERROR(MATCH($A843&amp;"|"&amp;TEXT(_xlfn.MAXIFS(Cadastro!$E$5:$E$148,Cadastro!$A$5:$A$148,$A843,Cadastro!$E$5:$E$148,"&lt;="&amp;$F843),"yyyymmdd"),Cadastro!$I$5:$I$148,0),"")</f>
        <v>39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50636</v>
      </c>
      <c r="B844" s="17" t="s">
        <v>181</v>
      </c>
      <c r="C844" s="17" t="str">
        <f>IFERROR(INDEX(Cadastro!$C$5:$C$148,$AB844),"NÃO INFORMADO")</f>
        <v>NÃO INFORMADO</v>
      </c>
      <c r="D844" s="17" t="str">
        <f>IFERROR(INDEX(Cadastro!$D$5:$D$148,$AB844),"")</f>
        <v>Férias</v>
      </c>
      <c r="E844" s="17" t="str">
        <f>IFERROR(INDEX(Cadastro!$G$5:$G$148,$AB844),"")</f>
        <v>Férias</v>
      </c>
      <c r="F844" s="29">
        <v>46278</v>
      </c>
      <c r="G844" s="32" t="str">
        <f t="shared" si="144"/>
        <v>dom</v>
      </c>
      <c r="H844" s="31" t="str">
        <f>IF($L844=0,"",_xlfn.MINIFS(Dados!$Q:$Q,Dados!$A:$A,$A844,Dados!$S:$S,$F844))</f>
        <v/>
      </c>
      <c r="I844" s="31" t="str">
        <f>IF($H844="","",_xlfn.MAXIFS(Dados!$R:$R,Dados!$A:$A,$A844,Dados!$S:$S,$F844))</f>
        <v/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/>
      </c>
      <c r="L844" s="30">
        <f>SUMIFS(Dados!$E:$E,Dados!$A:$A,$A844,Dados!$S:$S,$F844)</f>
        <v>0</v>
      </c>
      <c r="M844" s="30" t="str">
        <f>IFERROR(INDEX(Parâmetros!$E$6:$E$11,MATCH($K844,Parâmetros!$A$6:$A$11,0)),"")</f>
        <v/>
      </c>
      <c r="N844" s="33" t="str">
        <f t="shared" si="145"/>
        <v/>
      </c>
      <c r="O844" s="33">
        <f>Parâmetros!$E$13</f>
        <v>0.8</v>
      </c>
      <c r="P844" s="32" t="str">
        <f>IF(OR($M844="",$F844&gt;Parâmetros!$E$14),"Não","Sim")</f>
        <v>Não</v>
      </c>
      <c r="Q844" s="32" t="str">
        <f t="shared" si="146"/>
        <v/>
      </c>
      <c r="R844" s="32" t="str">
        <f t="shared" si="147"/>
        <v/>
      </c>
      <c r="S844" s="30" t="str">
        <f t="shared" si="148"/>
        <v/>
      </c>
      <c r="T844" s="32" t="str">
        <f>IF($Q844&lt;&gt;"Sim","",IF($N844&gt;Parâmetros!$E$15,"Sim","Não"))</f>
        <v/>
      </c>
      <c r="U844" s="17" t="str">
        <f t="shared" si="149"/>
        <v>Férias / afastamento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'[Apontamento_Mes_Setembro Atualizado.xlsx]Base Diária'!$V$221folga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Férias no cadastro</v>
      </c>
      <c r="W844" s="34">
        <f>IF(OR(OR($D844="6x1",$D844="FF 6x1"),$D844="5x2"),"",IF($AB844&lt;&gt;$AB843,IF(IFERROR(INDEX(Cadastro!$F$5:$F$148,$AB844),"")="",IF($L844&gt;0,1,0),IF(IFERROR(INDEX(Cadastro!$F$5:$F$148,$AB844),"")&lt;=IFERROR(INDEX(Parâmetros!$B$39:$B$48,MATCH($E844,Parâmetros!$A$39:$A$48,0)),99),IFERROR(INDEX(Cadastro!$F$5:$F$148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>13</v>
      </c>
      <c r="X844" s="34">
        <f>IF(OR(OR($D844="6x1",$D844="FF 6x1"),$D844="5x2"),"",IF($AB844&lt;&gt;$AB843,IF(IFERROR(INDEX(Cadastro!$F$5:$F$148,$AB844),"")="",0,IF(IFERROR(INDEX(Cadastro!$F$5:$F$148,$AB844),"")&gt;IFERROR(INDEX(Parâmetros!$B$39:$B$48,MATCH($E844,Parâmetros!$A$39:$A$48,0)),99),IFERROR(INDEX(Cadastro!$F$5:$F$148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>0</v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registro"),IF(AND($AB844&lt;&gt;$AB843,IFERROR(INDEX(Cadastro!$F$5:$F$148,$AB844),"")=""),"Indeterminado (início da série)",IF($X844&gt;0,"Folga","Falta de registro"))))))))</f>
        <v>Férias (cadastro)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IFERROR(MATCH($A844&amp;"|"&amp;TEXT(_xlfn.MAXIFS(Cadastro!$E$5:$E$148,Cadastro!$A$5:$A$148,$A844,Cadastro!$E$5:$E$148,"&lt;="&amp;$F844),"yyyymmdd"),Cadastro!$I$5:$I$148,0),"")</f>
        <v>39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50636</v>
      </c>
      <c r="B845" s="17" t="s">
        <v>181</v>
      </c>
      <c r="C845" s="17" t="str">
        <f>IFERROR(INDEX(Cadastro!$C$5:$C$148,$AB845),"NÃO INFORMADO")</f>
        <v>NÃO INFORMADO</v>
      </c>
      <c r="D845" s="17" t="str">
        <f>IFERROR(INDEX(Cadastro!$D$5:$D$148,$AB845),"")</f>
        <v>Férias</v>
      </c>
      <c r="E845" s="17" t="str">
        <f>IFERROR(INDEX(Cadastro!$G$5:$G$148,$AB845),"")</f>
        <v>Férias</v>
      </c>
      <c r="F845" s="29">
        <v>46279</v>
      </c>
      <c r="G845" s="32" t="str">
        <f t="shared" si="144"/>
        <v>seg</v>
      </c>
      <c r="H845" s="31" t="str">
        <f>IF($L845=0,"",_xlfn.MINIFS(Dados!$Q:$Q,Dados!$A:$A,$A845,Dados!$S:$S,$F845))</f>
        <v/>
      </c>
      <c r="I845" s="31" t="str">
        <f>IF($H845="","",_xlfn.MAXIFS(Dados!$R:$R,Dados!$A:$A,$A845,Dados!$S:$S,$F845))</f>
        <v/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/>
      </c>
      <c r="L845" s="30">
        <f>SUMIFS(Dados!$E:$E,Dados!$A:$A,$A845,Dados!$S:$S,$F845)</f>
        <v>0</v>
      </c>
      <c r="M845" s="30" t="str">
        <f>IFERROR(INDEX(Parâmetros!$E$6:$E$11,MATCH($K845,Parâmetros!$A$6:$A$11,0)),"")</f>
        <v/>
      </c>
      <c r="N845" s="33" t="str">
        <f t="shared" si="145"/>
        <v/>
      </c>
      <c r="O845" s="33">
        <f>Parâmetros!$E$13</f>
        <v>0.8</v>
      </c>
      <c r="P845" s="32" t="str">
        <f>IF(OR($M845="",$F845&gt;Parâmetros!$E$14),"Não","Sim")</f>
        <v>Não</v>
      </c>
      <c r="Q845" s="32" t="str">
        <f t="shared" si="146"/>
        <v/>
      </c>
      <c r="R845" s="32" t="str">
        <f t="shared" si="147"/>
        <v/>
      </c>
      <c r="S845" s="30" t="str">
        <f t="shared" si="148"/>
        <v/>
      </c>
      <c r="T845" s="32" t="str">
        <f>IF($Q845&lt;&gt;"Sim","",IF($N845&gt;Parâmetros!$E$15,"Sim","Não"))</f>
        <v/>
      </c>
      <c r="U845" s="17" t="str">
        <f t="shared" si="149"/>
        <v>Férias / afastamento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'[Apontamento_Mes_Setembro Atualizado.xlsx]Base Diária'!$V$221folga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Férias no cadastro</v>
      </c>
      <c r="W845" s="34">
        <f>IF(OR(OR($D845="6x1",$D845="FF 6x1"),$D845="5x2"),"",IF($AB845&lt;&gt;$AB844,IF(IFERROR(INDEX(Cadastro!$F$5:$F$148,$AB845),"")="",IF($L845&gt;0,1,0),IF(IFERROR(INDEX(Cadastro!$F$5:$F$148,$AB845),"")&lt;=IFERROR(INDEX(Parâmetros!$B$39:$B$48,MATCH($E845,Parâmetros!$A$39:$A$48,0)),99),IFERROR(INDEX(Cadastro!$F$5:$F$148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>14</v>
      </c>
      <c r="X845" s="34">
        <f>IF(OR(OR($D845="6x1",$D845="FF 6x1"),$D845="5x2"),"",IF($AB845&lt;&gt;$AB844,IF(IFERROR(INDEX(Cadastro!$F$5:$F$148,$AB845),"")="",0,IF(IFERROR(INDEX(Cadastro!$F$5:$F$148,$AB845),"")&gt;IFERROR(INDEX(Parâmetros!$B$39:$B$48,MATCH($E845,Parâmetros!$A$39:$A$48,0)),99),IFERROR(INDEX(Cadastro!$F$5:$F$148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>0</v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registro"),IF(AND($AB845&lt;&gt;$AB844,IFERROR(INDEX(Cadastro!$F$5:$F$148,$AB845),"")=""),"Indeterminado (início da série)",IF($X845&gt;0,"Folga","Falta de registro"))))))))</f>
        <v>Férias (cadastro)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IFERROR(MATCH($A845&amp;"|"&amp;TEXT(_xlfn.MAXIFS(Cadastro!$E$5:$E$148,Cadastro!$A$5:$A$148,$A845,Cadastro!$E$5:$E$148,"&lt;="&amp;$F845),"yyyymmdd"),Cadastro!$I$5:$I$148,0),"")</f>
        <v>39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50636</v>
      </c>
      <c r="B846" s="17" t="s">
        <v>181</v>
      </c>
      <c r="C846" s="17" t="str">
        <f>IFERROR(INDEX(Cadastro!$C$5:$C$148,$AB846),"NÃO INFORMADO")</f>
        <v>NÃO INFORMADO</v>
      </c>
      <c r="D846" s="17" t="str">
        <f>IFERROR(INDEX(Cadastro!$D$5:$D$148,$AB846),"")</f>
        <v>Férias</v>
      </c>
      <c r="E846" s="17" t="str">
        <f>IFERROR(INDEX(Cadastro!$G$5:$G$148,$AB846),"")</f>
        <v>Férias</v>
      </c>
      <c r="F846" s="29">
        <v>46280</v>
      </c>
      <c r="G846" s="32" t="str">
        <f t="shared" si="144"/>
        <v>ter</v>
      </c>
      <c r="H846" s="31" t="str">
        <f>IF($L846=0,"",_xlfn.MINIFS(Dados!$Q:$Q,Dados!$A:$A,$A846,Dados!$S:$S,$F846))</f>
        <v/>
      </c>
      <c r="I846" s="31" t="str">
        <f>IF($H846="","",_xlfn.MAXIFS(Dados!$R:$R,Dados!$A:$A,$A846,Dados!$S:$S,$F846))</f>
        <v/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/>
      </c>
      <c r="L846" s="30">
        <f>SUMIFS(Dados!$E:$E,Dados!$A:$A,$A846,Dados!$S:$S,$F846)</f>
        <v>0</v>
      </c>
      <c r="M846" s="30" t="str">
        <f>IFERROR(INDEX(Parâmetros!$E$6:$E$11,MATCH($K846,Parâmetros!$A$6:$A$11,0)),"")</f>
        <v/>
      </c>
      <c r="N846" s="33" t="str">
        <f t="shared" si="145"/>
        <v/>
      </c>
      <c r="O846" s="33">
        <f>Parâmetros!$E$13</f>
        <v>0.8</v>
      </c>
      <c r="P846" s="32" t="str">
        <f>IF(OR($M846="",$F846&gt;Parâmetros!$E$14),"Não","Sim")</f>
        <v>Não</v>
      </c>
      <c r="Q846" s="32" t="str">
        <f t="shared" si="146"/>
        <v/>
      </c>
      <c r="R846" s="32" t="str">
        <f t="shared" si="147"/>
        <v/>
      </c>
      <c r="S846" s="30" t="str">
        <f t="shared" si="148"/>
        <v/>
      </c>
      <c r="T846" s="32" t="str">
        <f>IF($Q846&lt;&gt;"Sim","",IF($N846&gt;Parâmetros!$E$15,"Sim","Não"))</f>
        <v/>
      </c>
      <c r="U846" s="17" t="str">
        <f t="shared" si="149"/>
        <v>Férias / afastamento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'[Apontamento_Mes_Setembro Atualizado.xlsx]Base Diária'!$V$221folga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Férias no cadastro</v>
      </c>
      <c r="W846" s="34">
        <f>IF(OR(OR($D846="6x1",$D846="FF 6x1"),$D846="5x2"),"",IF($AB846&lt;&gt;$AB845,IF(IFERROR(INDEX(Cadastro!$F$5:$F$148,$AB846),"")="",IF($L846&gt;0,1,0),IF(IFERROR(INDEX(Cadastro!$F$5:$F$148,$AB846),"")&lt;=IFERROR(INDEX(Parâmetros!$B$39:$B$48,MATCH($E846,Parâmetros!$A$39:$A$48,0)),99),IFERROR(INDEX(Cadastro!$F$5:$F$148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>15</v>
      </c>
      <c r="X846" s="34">
        <f>IF(OR(OR($D846="6x1",$D846="FF 6x1"),$D846="5x2"),"",IF($AB846&lt;&gt;$AB845,IF(IFERROR(INDEX(Cadastro!$F$5:$F$148,$AB846),"")="",0,IF(IFERROR(INDEX(Cadastro!$F$5:$F$148,$AB846),"")&gt;IFERROR(INDEX(Parâmetros!$B$39:$B$48,MATCH($E846,Parâmetros!$A$39:$A$48,0)),99),IFERROR(INDEX(Cadastro!$F$5:$F$148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>0</v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registro"),IF(AND($AB846&lt;&gt;$AB845,IFERROR(INDEX(Cadastro!$F$5:$F$148,$AB846),"")=""),"Indeterminado (início da série)",IF($X846&gt;0,"Folga","Falta de registro"))))))))</f>
        <v>Férias (cadastro)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IFERROR(MATCH($A846&amp;"|"&amp;TEXT(_xlfn.MAXIFS(Cadastro!$E$5:$E$148,Cadastro!$A$5:$A$148,$A846,Cadastro!$E$5:$E$148,"&lt;="&amp;$F846),"yyyymmdd"),Cadastro!$I$5:$I$148,0),"")</f>
        <v>39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50636</v>
      </c>
      <c r="B847" s="17" t="s">
        <v>181</v>
      </c>
      <c r="C847" s="17" t="str">
        <f>IFERROR(INDEX(Cadastro!$C$5:$C$148,$AB847),"NÃO INFORMADO")</f>
        <v>NÃO INFORMADO</v>
      </c>
      <c r="D847" s="17" t="str">
        <f>IFERROR(INDEX(Cadastro!$D$5:$D$148,$AB847),"")</f>
        <v>Férias</v>
      </c>
      <c r="E847" s="17" t="str">
        <f>IFERROR(INDEX(Cadastro!$G$5:$G$148,$AB847),"")</f>
        <v>Férias</v>
      </c>
      <c r="F847" s="29">
        <v>46281</v>
      </c>
      <c r="G847" s="32" t="str">
        <f t="shared" si="144"/>
        <v>qua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45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46"/>
        <v/>
      </c>
      <c r="R847" s="32" t="str">
        <f t="shared" si="147"/>
        <v/>
      </c>
      <c r="S847" s="30" t="str">
        <f t="shared" si="148"/>
        <v/>
      </c>
      <c r="T847" s="32" t="str">
        <f>IF($Q847&lt;&gt;"Sim","",IF($N847&gt;Parâmetros!$E$15,"Sim","Não"))</f>
        <v/>
      </c>
      <c r="U847" s="17" t="str">
        <f t="shared" si="149"/>
        <v>Férias / afastamento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'[Apontamento_Mes_Setembro Atualizado.xlsx]Base Diária'!$V$221folga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Férias no cadastro</v>
      </c>
      <c r="W847" s="34">
        <f>IF(OR(OR($D847="6x1",$D847="FF 6x1"),$D847="5x2"),"",IF($AB847&lt;&gt;$AB846,IF(IFERROR(INDEX(Cadastro!$F$5:$F$148,$AB847),"")="",IF($L847&gt;0,1,0),IF(IFERROR(INDEX(Cadastro!$F$5:$F$148,$AB847),"")&lt;=IFERROR(INDEX(Parâmetros!$B$39:$B$48,MATCH($E847,Parâmetros!$A$39:$A$48,0)),99),IFERROR(INDEX(Cadastro!$F$5:$F$148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>16</v>
      </c>
      <c r="X847" s="34">
        <f>IF(OR(OR($D847="6x1",$D847="FF 6x1"),$D847="5x2"),"",IF($AB847&lt;&gt;$AB846,IF(IFERROR(INDEX(Cadastro!$F$5:$F$148,$AB847),"")="",0,IF(IFERROR(INDEX(Cadastro!$F$5:$F$148,$AB847),"")&gt;IFERROR(INDEX(Parâmetros!$B$39:$B$48,MATCH($E847,Parâmetros!$A$39:$A$48,0)),99),IFERROR(INDEX(Cadastro!$F$5:$F$148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>0</v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registro"),IF(AND($AB847&lt;&gt;$AB846,IFERROR(INDEX(Cadastro!$F$5:$F$148,$AB847),"")=""),"Indeterminado (início da série)",IF($X847&gt;0,"Folga","Falta de registro"))))))))</f>
        <v>Férias (cadastro)</v>
      </c>
      <c r="Z847" s="34">
        <f>IF(OR($L847&gt;0,$F847&gt;Parâmetros!$E$14),0,IF($A847&lt;&gt;$A846,1,N($Z846)+1))</f>
        <v>0</v>
      </c>
      <c r="AA847" s="34">
        <f>IF(OR($L847&gt;0,$F847&gt;Parâmetros!$E$14),0,IF(OR($A847&lt;&gt;$A848,$F848&gt;Parâmetros!$E$14),1,N($AA848)+1))</f>
        <v>0</v>
      </c>
      <c r="AB847" s="31">
        <f>IFERROR(MATCH($A847&amp;"|"&amp;TEXT(_xlfn.MAXIFS(Cadastro!$E$5:$E$148,Cadastro!$A$5:$A$148,$A847,Cadastro!$E$5:$E$148,"&lt;="&amp;$F847),"yyyymmdd"),Cadastro!$I$5:$I$148,0),"")</f>
        <v>39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50636</v>
      </c>
      <c r="B848" s="17" t="s">
        <v>181</v>
      </c>
      <c r="C848" s="17" t="str">
        <f>IFERROR(INDEX(Cadastro!$C$5:$C$148,$AB848),"NÃO INFORMADO")</f>
        <v>NÃO INFORMADO</v>
      </c>
      <c r="D848" s="17" t="str">
        <f>IFERROR(INDEX(Cadastro!$D$5:$D$148,$AB848),"")</f>
        <v>Férias</v>
      </c>
      <c r="E848" s="17" t="str">
        <f>IFERROR(INDEX(Cadastro!$G$5:$G$148,$AB848),"")</f>
        <v>Férias</v>
      </c>
      <c r="F848" s="29">
        <v>46282</v>
      </c>
      <c r="G848" s="32" t="str">
        <f t="shared" si="144"/>
        <v>qui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145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146"/>
        <v/>
      </c>
      <c r="R848" s="32" t="str">
        <f t="shared" si="147"/>
        <v/>
      </c>
      <c r="S848" s="30" t="str">
        <f t="shared" si="148"/>
        <v/>
      </c>
      <c r="T848" s="32" t="str">
        <f>IF($Q848&lt;&gt;"Sim","",IF($N848&gt;Parâmetros!$E$15,"Sim","Não"))</f>
        <v/>
      </c>
      <c r="U848" s="17" t="str">
        <f t="shared" si="149"/>
        <v>Férias / afastamento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'[Apontamento_Mes_Setembro Atualizado.xlsx]Base Diária'!$V$221folga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Férias no cadastro</v>
      </c>
      <c r="W848" s="34">
        <f>IF(OR(OR($D848="6x1",$D848="FF 6x1"),$D848="5x2"),"",IF($AB848&lt;&gt;$AB847,IF(IFERROR(INDEX(Cadastro!$F$5:$F$148,$AB848),"")="",IF($L848&gt;0,1,0),IF(IFERROR(INDEX(Cadastro!$F$5:$F$148,$AB848),"")&lt;=IFERROR(INDEX(Parâmetros!$B$39:$B$48,MATCH($E848,Parâmetros!$A$39:$A$48,0)),99),IFERROR(INDEX(Cadastro!$F$5:$F$148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>17</v>
      </c>
      <c r="X848" s="34">
        <f>IF(OR(OR($D848="6x1",$D848="FF 6x1"),$D848="5x2"),"",IF($AB848&lt;&gt;$AB847,IF(IFERROR(INDEX(Cadastro!$F$5:$F$148,$AB848),"")="",0,IF(IFERROR(INDEX(Cadastro!$F$5:$F$148,$AB848),"")&gt;IFERROR(INDEX(Parâmetros!$B$39:$B$48,MATCH($E848,Parâmetros!$A$39:$A$48,0)),99),IFERROR(INDEX(Cadastro!$F$5:$F$148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>0</v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registro"),IF(AND($AB848&lt;&gt;$AB847,IFERROR(INDEX(Cadastro!$F$5:$F$148,$AB848),"")=""),"Indeterminado (início da série)",IF($X848&gt;0,"Folga","Falta de registro"))))))))</f>
        <v>Férias (cadastro)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IFERROR(MATCH($A848&amp;"|"&amp;TEXT(_xlfn.MAXIFS(Cadastro!$E$5:$E$148,Cadastro!$A$5:$A$148,$A848,Cadastro!$E$5:$E$148,"&lt;="&amp;$F848),"yyyymmdd"),Cadastro!$I$5:$I$148,0),"")</f>
        <v>39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50636</v>
      </c>
      <c r="B849" s="17" t="s">
        <v>181</v>
      </c>
      <c r="C849" s="17" t="str">
        <f>IFERROR(INDEX(Cadastro!$C$5:$C$148,$AB849),"NÃO INFORMADO")</f>
        <v>NÃO INFORMADO</v>
      </c>
      <c r="D849" s="17" t="str">
        <f>IFERROR(INDEX(Cadastro!$D$5:$D$148,$AB849),"")</f>
        <v>Férias</v>
      </c>
      <c r="E849" s="17" t="str">
        <f>IFERROR(INDEX(Cadastro!$G$5:$G$148,$AB849),"")</f>
        <v>Férias</v>
      </c>
      <c r="F849" s="29">
        <v>46283</v>
      </c>
      <c r="G849" s="32" t="str">
        <f t="shared" si="144"/>
        <v>sex</v>
      </c>
      <c r="H849" s="31" t="str">
        <f>IF($L849=0,"",_xlfn.MINIFS(Dados!$Q:$Q,Dados!$A:$A,$A849,Dados!$S:$S,$F849))</f>
        <v/>
      </c>
      <c r="I849" s="31" t="str">
        <f>IF($H849="","",_xlfn.MAXIFS(Dados!$R:$R,Dados!$A:$A,$A849,Dados!$S:$S,$F849))</f>
        <v/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/>
      </c>
      <c r="L849" s="30">
        <f>SUMIFS(Dados!$E:$E,Dados!$A:$A,$A849,Dados!$S:$S,$F849)</f>
        <v>0</v>
      </c>
      <c r="M849" s="30" t="str">
        <f>IFERROR(INDEX(Parâmetros!$E$6:$E$11,MATCH($K849,Parâmetros!$A$6:$A$11,0)),"")</f>
        <v/>
      </c>
      <c r="N849" s="33" t="str">
        <f t="shared" si="145"/>
        <v/>
      </c>
      <c r="O849" s="33">
        <f>Parâmetros!$E$13</f>
        <v>0.8</v>
      </c>
      <c r="P849" s="32" t="str">
        <f>IF(OR($M849="",$F849&gt;Parâmetros!$E$14),"Não","Sim")</f>
        <v>Não</v>
      </c>
      <c r="Q849" s="32" t="str">
        <f t="shared" si="146"/>
        <v/>
      </c>
      <c r="R849" s="32" t="str">
        <f t="shared" si="147"/>
        <v/>
      </c>
      <c r="S849" s="30" t="str">
        <f t="shared" si="148"/>
        <v/>
      </c>
      <c r="T849" s="32" t="str">
        <f>IF($Q849&lt;&gt;"Sim","",IF($N849&gt;Parâmetros!$E$15,"Sim","Não"))</f>
        <v/>
      </c>
      <c r="U849" s="17" t="str">
        <f t="shared" si="149"/>
        <v>Férias / afastamento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'[Apontamento_Mes_Setembro Atualizado.xlsx]Base Diária'!$V$221folga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Férias no cadastro</v>
      </c>
      <c r="W849" s="34">
        <f>IF(OR(OR($D849="6x1",$D849="FF 6x1"),$D849="5x2"),"",IF($AB849&lt;&gt;$AB848,IF(IFERROR(INDEX(Cadastro!$F$5:$F$148,$AB849),"")="",IF($L849&gt;0,1,0),IF(IFERROR(INDEX(Cadastro!$F$5:$F$148,$AB849),"")&lt;=IFERROR(INDEX(Parâmetros!$B$39:$B$48,MATCH($E849,Parâmetros!$A$39:$A$48,0)),99),IFERROR(INDEX(Cadastro!$F$5:$F$148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>18</v>
      </c>
      <c r="X849" s="34">
        <f>IF(OR(OR($D849="6x1",$D849="FF 6x1"),$D849="5x2"),"",IF($AB849&lt;&gt;$AB848,IF(IFERROR(INDEX(Cadastro!$F$5:$F$148,$AB849),"")="",0,IF(IFERROR(INDEX(Cadastro!$F$5:$F$148,$AB849),"")&gt;IFERROR(INDEX(Parâmetros!$B$39:$B$48,MATCH($E849,Parâmetros!$A$39:$A$48,0)),99),IFERROR(INDEX(Cadastro!$F$5:$F$148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>0</v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registro"),IF(AND($AB849&lt;&gt;$AB848,IFERROR(INDEX(Cadastro!$F$5:$F$148,$AB849),"")=""),"Indeterminado (início da série)",IF($X849&gt;0,"Folga","Falta de registro"))))))))</f>
        <v>Férias (cadastro)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IFERROR(MATCH($A849&amp;"|"&amp;TEXT(_xlfn.MAXIFS(Cadastro!$E$5:$E$148,Cadastro!$A$5:$A$148,$A849,Cadastro!$E$5:$E$148,"&lt;="&amp;$F849),"yyyymmdd"),Cadastro!$I$5:$I$148,0),"")</f>
        <v>39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50636</v>
      </c>
      <c r="B850" s="17" t="s">
        <v>181</v>
      </c>
      <c r="C850" s="17" t="str">
        <f>IFERROR(INDEX(Cadastro!$C$5:$C$148,$AB850),"NÃO INFORMADO")</f>
        <v>NÃO INFORMADO</v>
      </c>
      <c r="D850" s="17" t="str">
        <f>IFERROR(INDEX(Cadastro!$D$5:$D$148,$AB850),"")</f>
        <v>Férias</v>
      </c>
      <c r="E850" s="17" t="str">
        <f>IFERROR(INDEX(Cadastro!$G$5:$G$148,$AB850),"")</f>
        <v>Férias</v>
      </c>
      <c r="F850" s="29">
        <v>46284</v>
      </c>
      <c r="G850" s="32" t="str">
        <f t="shared" si="144"/>
        <v>sáb</v>
      </c>
      <c r="H850" s="31" t="str">
        <f>IF($L850=0,"",_xlfn.MINIFS(Dados!$Q:$Q,Dados!$A:$A,$A850,Dados!$S:$S,$F850))</f>
        <v/>
      </c>
      <c r="I850" s="31" t="str">
        <f>IF($H850="","",_xlfn.MAXIFS(Dados!$R:$R,Dados!$A:$A,$A850,Dados!$S:$S,$F850))</f>
        <v/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/>
      </c>
      <c r="L850" s="30">
        <f>SUMIFS(Dados!$E:$E,Dados!$A:$A,$A850,Dados!$S:$S,$F850)</f>
        <v>0</v>
      </c>
      <c r="M850" s="30" t="str">
        <f>IFERROR(INDEX(Parâmetros!$E$6:$E$11,MATCH($K850,Parâmetros!$A$6:$A$11,0)),"")</f>
        <v/>
      </c>
      <c r="N850" s="33" t="str">
        <f t="shared" si="145"/>
        <v/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146"/>
        <v/>
      </c>
      <c r="R850" s="32" t="str">
        <f t="shared" si="147"/>
        <v/>
      </c>
      <c r="S850" s="30" t="str">
        <f t="shared" si="148"/>
        <v/>
      </c>
      <c r="T850" s="32" t="str">
        <f>IF($Q850&lt;&gt;"Sim","",IF($N850&gt;Parâmetros!$E$15,"Sim","Não"))</f>
        <v/>
      </c>
      <c r="U850" s="17" t="str">
        <f t="shared" si="149"/>
        <v>Férias / afastamento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'[Apontamento_Mes_Setembro Atualizado.xlsx]Base Diária'!$V$221folga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Férias no cadastro</v>
      </c>
      <c r="W850" s="34">
        <f>IF(OR(OR($D850="6x1",$D850="FF 6x1"),$D850="5x2"),"",IF($AB850&lt;&gt;$AB849,IF(IFERROR(INDEX(Cadastro!$F$5:$F$148,$AB850),"")="",IF($L850&gt;0,1,0),IF(IFERROR(INDEX(Cadastro!$F$5:$F$148,$AB850),"")&lt;=IFERROR(INDEX(Parâmetros!$B$39:$B$48,MATCH($E850,Parâmetros!$A$39:$A$48,0)),99),IFERROR(INDEX(Cadastro!$F$5:$F$148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>19</v>
      </c>
      <c r="X850" s="34">
        <f>IF(OR(OR($D850="6x1",$D850="FF 6x1"),$D850="5x2"),"",IF($AB850&lt;&gt;$AB849,IF(IFERROR(INDEX(Cadastro!$F$5:$F$148,$AB850),"")="",0,IF(IFERROR(INDEX(Cadastro!$F$5:$F$148,$AB850),"")&gt;IFERROR(INDEX(Parâmetros!$B$39:$B$48,MATCH($E850,Parâmetros!$A$39:$A$48,0)),99),IFERROR(INDEX(Cadastro!$F$5:$F$148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>0</v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registro"),IF(AND($AB850&lt;&gt;$AB849,IFERROR(INDEX(Cadastro!$F$5:$F$148,$AB850),"")=""),"Indeterminado (início da série)",IF($X850&gt;0,"Folga","Falta de registro"))))))))</f>
        <v>Férias (cadastro)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IFERROR(MATCH($A850&amp;"|"&amp;TEXT(_xlfn.MAXIFS(Cadastro!$E$5:$E$148,Cadastro!$A$5:$A$148,$A850,Cadastro!$E$5:$E$148,"&lt;="&amp;$F850),"yyyymmdd"),Cadastro!$I$5:$I$148,0),"")</f>
        <v>39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50636</v>
      </c>
      <c r="B851" s="17" t="s">
        <v>181</v>
      </c>
      <c r="C851" s="17" t="str">
        <f>IFERROR(INDEX(Cadastro!$C$5:$C$148,$AB851),"NÃO INFORMADO")</f>
        <v>NÃO INFORMADO</v>
      </c>
      <c r="D851" s="17" t="str">
        <f>IFERROR(INDEX(Cadastro!$D$5:$D$148,$AB851),"")</f>
        <v>Férias</v>
      </c>
      <c r="E851" s="17" t="str">
        <f>IFERROR(INDEX(Cadastro!$G$5:$G$148,$AB851),"")</f>
        <v>Férias</v>
      </c>
      <c r="F851" s="29">
        <v>46285</v>
      </c>
      <c r="G851" s="32" t="str">
        <f t="shared" si="144"/>
        <v>dom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/>
      </c>
      <c r="L851" s="30">
        <f>SUMIFS(Dados!$E:$E,Dados!$A:$A,$A851,Dados!$S:$S,$F851)</f>
        <v>0</v>
      </c>
      <c r="M851" s="30" t="str">
        <f>IFERROR(INDEX(Parâmetros!$E$6:$E$11,MATCH($K851,Parâmetros!$A$6:$A$11,0)),"")</f>
        <v/>
      </c>
      <c r="N851" s="33" t="str">
        <f t="shared" si="145"/>
        <v/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146"/>
        <v/>
      </c>
      <c r="R851" s="32" t="str">
        <f t="shared" si="147"/>
        <v/>
      </c>
      <c r="S851" s="30" t="str">
        <f t="shared" si="148"/>
        <v/>
      </c>
      <c r="T851" s="32" t="str">
        <f>IF($Q851&lt;&gt;"Sim","",IF($N851&gt;Parâmetros!$E$15,"Sim","Não"))</f>
        <v/>
      </c>
      <c r="U851" s="17" t="str">
        <f t="shared" si="149"/>
        <v>Férias / afastamento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'[Apontamento_Mes_Setembro Atualizado.xlsx]Base Diária'!$V$221folga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Férias no cadastro</v>
      </c>
      <c r="W851" s="34">
        <f>IF(OR(OR($D851="6x1",$D851="FF 6x1"),$D851="5x2"),"",IF($AB851&lt;&gt;$AB850,IF(IFERROR(INDEX(Cadastro!$F$5:$F$148,$AB851),"")="",IF($L851&gt;0,1,0),IF(IFERROR(INDEX(Cadastro!$F$5:$F$148,$AB851),"")&lt;=IFERROR(INDEX(Parâmetros!$B$39:$B$48,MATCH($E851,Parâmetros!$A$39:$A$48,0)),99),IFERROR(INDEX(Cadastro!$F$5:$F$148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>20</v>
      </c>
      <c r="X851" s="34">
        <f>IF(OR(OR($D851="6x1",$D851="FF 6x1"),$D851="5x2"),"",IF($AB851&lt;&gt;$AB850,IF(IFERROR(INDEX(Cadastro!$F$5:$F$148,$AB851),"")="",0,IF(IFERROR(INDEX(Cadastro!$F$5:$F$148,$AB851),"")&gt;IFERROR(INDEX(Parâmetros!$B$39:$B$48,MATCH($E851,Parâmetros!$A$39:$A$48,0)),99),IFERROR(INDEX(Cadastro!$F$5:$F$148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>0</v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registro"),IF(AND($AB851&lt;&gt;$AB850,IFERROR(INDEX(Cadastro!$F$5:$F$148,$AB851),"")=""),"Indeterminado (início da série)",IF($X851&gt;0,"Folga","Falta de registro"))))))))</f>
        <v>Férias (cadastro)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IFERROR(MATCH($A851&amp;"|"&amp;TEXT(_xlfn.MAXIFS(Cadastro!$E$5:$E$148,Cadastro!$A$5:$A$148,$A851,Cadastro!$E$5:$E$148,"&lt;="&amp;$F851),"yyyymmdd"),Cadastro!$I$5:$I$148,0),"")</f>
        <v>39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50636</v>
      </c>
      <c r="B852" s="17" t="s">
        <v>181</v>
      </c>
      <c r="C852" s="17" t="str">
        <f>IFERROR(INDEX(Cadastro!$C$5:$C$148,$AB852),"NÃO INFORMADO")</f>
        <v>NÃO INFORMADO</v>
      </c>
      <c r="D852" s="17" t="str">
        <f>IFERROR(INDEX(Cadastro!$D$5:$D$148,$AB852),"")</f>
        <v>Férias</v>
      </c>
      <c r="E852" s="17" t="str">
        <f>IFERROR(INDEX(Cadastro!$G$5:$G$148,$AB852),"")</f>
        <v>Férias</v>
      </c>
      <c r="F852" s="29">
        <v>46286</v>
      </c>
      <c r="G852" s="32" t="str">
        <f t="shared" si="144"/>
        <v>seg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/>
      </c>
      <c r="L852" s="30">
        <f>SUMIFS(Dados!$E:$E,Dados!$A:$A,$A852,Dados!$S:$S,$F852)</f>
        <v>0</v>
      </c>
      <c r="M852" s="30" t="str">
        <f>IFERROR(INDEX(Parâmetros!$E$6:$E$11,MATCH($K852,Parâmetros!$A$6:$A$11,0)),"")</f>
        <v/>
      </c>
      <c r="N852" s="33" t="str">
        <f t="shared" si="145"/>
        <v/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146"/>
        <v/>
      </c>
      <c r="R852" s="32" t="str">
        <f t="shared" si="147"/>
        <v/>
      </c>
      <c r="S852" s="30" t="str">
        <f t="shared" si="148"/>
        <v/>
      </c>
      <c r="T852" s="32" t="str">
        <f>IF($Q852&lt;&gt;"Sim","",IF($N852&gt;Parâmetros!$E$15,"Sim","Não"))</f>
        <v/>
      </c>
      <c r="U852" s="17" t="str">
        <f t="shared" si="149"/>
        <v>Férias / afastamento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'[Apontamento_Mes_Setembro Atualizado.xlsx]Base Diária'!$V$221folga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Férias no cadastro</v>
      </c>
      <c r="W852" s="34">
        <f>IF(OR(OR($D852="6x1",$D852="FF 6x1"),$D852="5x2"),"",IF($AB852&lt;&gt;$AB851,IF(IFERROR(INDEX(Cadastro!$F$5:$F$148,$AB852),"")="",IF($L852&gt;0,1,0),IF(IFERROR(INDEX(Cadastro!$F$5:$F$148,$AB852),"")&lt;=IFERROR(INDEX(Parâmetros!$B$39:$B$48,MATCH($E852,Parâmetros!$A$39:$A$48,0)),99),IFERROR(INDEX(Cadastro!$F$5:$F$148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>21</v>
      </c>
      <c r="X852" s="34">
        <f>IF(OR(OR($D852="6x1",$D852="FF 6x1"),$D852="5x2"),"",IF($AB852&lt;&gt;$AB851,IF(IFERROR(INDEX(Cadastro!$F$5:$F$148,$AB852),"")="",0,IF(IFERROR(INDEX(Cadastro!$F$5:$F$148,$AB852),"")&gt;IFERROR(INDEX(Parâmetros!$B$39:$B$48,MATCH($E852,Parâmetros!$A$39:$A$48,0)),99),IFERROR(INDEX(Cadastro!$F$5:$F$148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>0</v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registro"),IF(AND($AB852&lt;&gt;$AB851,IFERROR(INDEX(Cadastro!$F$5:$F$148,$AB852),"")=""),"Indeterminado (início da série)",IF($X852&gt;0,"Folga","Falta de registro"))))))))</f>
        <v>Férias (cadastro)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IFERROR(MATCH($A852&amp;"|"&amp;TEXT(_xlfn.MAXIFS(Cadastro!$E$5:$E$148,Cadastro!$A$5:$A$148,$A852,Cadastro!$E$5:$E$148,"&lt;="&amp;$F852),"yyyymmdd"),Cadastro!$I$5:$I$148,0),"")</f>
        <v>39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50636</v>
      </c>
      <c r="B853" s="17" t="s">
        <v>181</v>
      </c>
      <c r="C853" s="17" t="str">
        <f>IFERROR(INDEX(Cadastro!$C$5:$C$148,$AB853),"NÃO INFORMADO")</f>
        <v>NÃO INFORMADO</v>
      </c>
      <c r="D853" s="17" t="str">
        <f>IFERROR(INDEX(Cadastro!$D$5:$D$148,$AB853),"")</f>
        <v>Férias</v>
      </c>
      <c r="E853" s="17" t="str">
        <f>IFERROR(INDEX(Cadastro!$G$5:$G$148,$AB853),"")</f>
        <v>Férias</v>
      </c>
      <c r="F853" s="29">
        <v>46287</v>
      </c>
      <c r="G853" s="32" t="str">
        <f t="shared" si="144"/>
        <v>ter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45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46"/>
        <v/>
      </c>
      <c r="R853" s="32" t="str">
        <f t="shared" si="147"/>
        <v/>
      </c>
      <c r="S853" s="30" t="str">
        <f t="shared" si="148"/>
        <v/>
      </c>
      <c r="T853" s="32" t="str">
        <f>IF($Q853&lt;&gt;"Sim","",IF($N853&gt;Parâmetros!$E$15,"Sim","Não"))</f>
        <v/>
      </c>
      <c r="U853" s="17" t="str">
        <f t="shared" si="149"/>
        <v>Férias / afastamento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'[Apontamento_Mes_Setembro Atualizado.xlsx]Base Diária'!$V$221folga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Férias no cadastro</v>
      </c>
      <c r="W853" s="34">
        <f>IF(OR(OR($D853="6x1",$D853="FF 6x1"),$D853="5x2"),"",IF($AB853&lt;&gt;$AB852,IF(IFERROR(INDEX(Cadastro!$F$5:$F$148,$AB853),"")="",IF($L853&gt;0,1,0),IF(IFERROR(INDEX(Cadastro!$F$5:$F$148,$AB853),"")&lt;=IFERROR(INDEX(Parâmetros!$B$39:$B$48,MATCH($E853,Parâmetros!$A$39:$A$48,0)),99),IFERROR(INDEX(Cadastro!$F$5:$F$148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>22</v>
      </c>
      <c r="X853" s="34">
        <f>IF(OR(OR($D853="6x1",$D853="FF 6x1"),$D853="5x2"),"",IF($AB853&lt;&gt;$AB852,IF(IFERROR(INDEX(Cadastro!$F$5:$F$148,$AB853),"")="",0,IF(IFERROR(INDEX(Cadastro!$F$5:$F$148,$AB853),"")&gt;IFERROR(INDEX(Parâmetros!$B$39:$B$48,MATCH($E853,Parâmetros!$A$39:$A$48,0)),99),IFERROR(INDEX(Cadastro!$F$5:$F$148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>0</v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registro"),IF(AND($AB853&lt;&gt;$AB852,IFERROR(INDEX(Cadastro!$F$5:$F$148,$AB853),"")=""),"Indeterminado (início da série)",IF($X853&gt;0,"Folga","Falta de registro"))))))))</f>
        <v>Férias (cadastro)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IFERROR(MATCH($A853&amp;"|"&amp;TEXT(_xlfn.MAXIFS(Cadastro!$E$5:$E$148,Cadastro!$A$5:$A$148,$A853,Cadastro!$E$5:$E$148,"&lt;="&amp;$F853),"yyyymmdd"),Cadastro!$I$5:$I$148,0),"")</f>
        <v>39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50636</v>
      </c>
      <c r="B854" s="17" t="s">
        <v>181</v>
      </c>
      <c r="C854" s="17" t="str">
        <f>IFERROR(INDEX(Cadastro!$C$5:$C$148,$AB854),"NÃO INFORMADO")</f>
        <v>NÃO INFORMADO</v>
      </c>
      <c r="D854" s="17" t="str">
        <f>IFERROR(INDEX(Cadastro!$D$5:$D$148,$AB854),"")</f>
        <v>Férias</v>
      </c>
      <c r="E854" s="17" t="str">
        <f>IFERROR(INDEX(Cadastro!$G$5:$G$148,$AB854),"")</f>
        <v>Férias</v>
      </c>
      <c r="F854" s="29">
        <v>46288</v>
      </c>
      <c r="G854" s="32" t="str">
        <f t="shared" si="144"/>
        <v>qua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145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146"/>
        <v/>
      </c>
      <c r="R854" s="32" t="str">
        <f t="shared" si="147"/>
        <v/>
      </c>
      <c r="S854" s="30" t="str">
        <f t="shared" si="148"/>
        <v/>
      </c>
      <c r="T854" s="32" t="str">
        <f>IF($Q854&lt;&gt;"Sim","",IF($N854&gt;Parâmetros!$E$15,"Sim","Não"))</f>
        <v/>
      </c>
      <c r="U854" s="17" t="str">
        <f t="shared" si="149"/>
        <v>Férias / afastamento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'[Apontamento_Mes_Setembro Atualizado.xlsx]Base Diária'!$V$221folga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Férias no cadastro</v>
      </c>
      <c r="W854" s="34">
        <f>IF(OR(OR($D854="6x1",$D854="FF 6x1"),$D854="5x2"),"",IF($AB854&lt;&gt;$AB853,IF(IFERROR(INDEX(Cadastro!$F$5:$F$148,$AB854),"")="",IF($L854&gt;0,1,0),IF(IFERROR(INDEX(Cadastro!$F$5:$F$148,$AB854),"")&lt;=IFERROR(INDEX(Parâmetros!$B$39:$B$48,MATCH($E854,Parâmetros!$A$39:$A$48,0)),99),IFERROR(INDEX(Cadastro!$F$5:$F$148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>23</v>
      </c>
      <c r="X854" s="34">
        <f>IF(OR(OR($D854="6x1",$D854="FF 6x1"),$D854="5x2"),"",IF($AB854&lt;&gt;$AB853,IF(IFERROR(INDEX(Cadastro!$F$5:$F$148,$AB854),"")="",0,IF(IFERROR(INDEX(Cadastro!$F$5:$F$148,$AB854),"")&gt;IFERROR(INDEX(Parâmetros!$B$39:$B$48,MATCH($E854,Parâmetros!$A$39:$A$48,0)),99),IFERROR(INDEX(Cadastro!$F$5:$F$148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>0</v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registro"),IF(AND($AB854&lt;&gt;$AB853,IFERROR(INDEX(Cadastro!$F$5:$F$148,$AB854),"")=""),"Indeterminado (início da série)",IF($X854&gt;0,"Folga","Falta de registro"))))))))</f>
        <v>Férias (cadastro)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IFERROR(MATCH($A854&amp;"|"&amp;TEXT(_xlfn.MAXIFS(Cadastro!$E$5:$E$148,Cadastro!$A$5:$A$148,$A854,Cadastro!$E$5:$E$148,"&lt;="&amp;$F854),"yyyymmdd"),Cadastro!$I$5:$I$148,0),"")</f>
        <v>39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50636</v>
      </c>
      <c r="B855" s="17" t="s">
        <v>181</v>
      </c>
      <c r="C855" s="17" t="str">
        <f>IFERROR(INDEX(Cadastro!$C$5:$C$148,$AB855),"NÃO INFORMADO")</f>
        <v>NÃO INFORMADO</v>
      </c>
      <c r="D855" s="17" t="str">
        <f>IFERROR(INDEX(Cadastro!$D$5:$D$148,$AB855),"")</f>
        <v>Férias</v>
      </c>
      <c r="E855" s="17" t="str">
        <f>IFERROR(INDEX(Cadastro!$G$5:$G$148,$AB855),"")</f>
        <v>Férias</v>
      </c>
      <c r="F855" s="29">
        <v>46289</v>
      </c>
      <c r="G855" s="32" t="str">
        <f t="shared" si="144"/>
        <v>qui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145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146"/>
        <v/>
      </c>
      <c r="R855" s="32" t="str">
        <f t="shared" si="147"/>
        <v/>
      </c>
      <c r="S855" s="30" t="str">
        <f t="shared" si="148"/>
        <v/>
      </c>
      <c r="T855" s="32" t="str">
        <f>IF($Q855&lt;&gt;"Sim","",IF($N855&gt;Parâmetros!$E$15,"Sim","Não"))</f>
        <v/>
      </c>
      <c r="U855" s="17" t="str">
        <f t="shared" si="149"/>
        <v>Férias / afastamento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'[Apontamento_Mes_Setembro Atualizado.xlsx]Base Diária'!$V$221folga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Férias no cadastro</v>
      </c>
      <c r="W855" s="34">
        <f>IF(OR(OR($D855="6x1",$D855="FF 6x1"),$D855="5x2"),"",IF($AB855&lt;&gt;$AB854,IF(IFERROR(INDEX(Cadastro!$F$5:$F$148,$AB855),"")="",IF($L855&gt;0,1,0),IF(IFERROR(INDEX(Cadastro!$F$5:$F$148,$AB855),"")&lt;=IFERROR(INDEX(Parâmetros!$B$39:$B$48,MATCH($E855,Parâmetros!$A$39:$A$48,0)),99),IFERROR(INDEX(Cadastro!$F$5:$F$148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>24</v>
      </c>
      <c r="X855" s="34">
        <f>IF(OR(OR($D855="6x1",$D855="FF 6x1"),$D855="5x2"),"",IF($AB855&lt;&gt;$AB854,IF(IFERROR(INDEX(Cadastro!$F$5:$F$148,$AB855),"")="",0,IF(IFERROR(INDEX(Cadastro!$F$5:$F$148,$AB855),"")&gt;IFERROR(INDEX(Parâmetros!$B$39:$B$48,MATCH($E855,Parâmetros!$A$39:$A$48,0)),99),IFERROR(INDEX(Cadastro!$F$5:$F$148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>0</v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registro"),IF(AND($AB855&lt;&gt;$AB854,IFERROR(INDEX(Cadastro!$F$5:$F$148,$AB855),"")=""),"Indeterminado (início da série)",IF($X855&gt;0,"Folga","Falta de registro"))))))))</f>
        <v>Férias (cadastro)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IFERROR(MATCH($A855&amp;"|"&amp;TEXT(_xlfn.MAXIFS(Cadastro!$E$5:$E$148,Cadastro!$A$5:$A$148,$A855,Cadastro!$E$5:$E$148,"&lt;="&amp;$F855),"yyyymmdd"),Cadastro!$I$5:$I$148,0),"")</f>
        <v>39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50636</v>
      </c>
      <c r="B856" s="17" t="s">
        <v>181</v>
      </c>
      <c r="C856" s="17" t="str">
        <f>IFERROR(INDEX(Cadastro!$C$5:$C$148,$AB856),"NÃO INFORMADO")</f>
        <v>NÃO INFORMADO</v>
      </c>
      <c r="D856" s="17" t="str">
        <f>IFERROR(INDEX(Cadastro!$D$5:$D$148,$AB856),"")</f>
        <v>Férias</v>
      </c>
      <c r="E856" s="17" t="str">
        <f>IFERROR(INDEX(Cadastro!$G$5:$G$148,$AB856),"")</f>
        <v>Férias</v>
      </c>
      <c r="F856" s="29">
        <v>46290</v>
      </c>
      <c r="G856" s="32" t="str">
        <f t="shared" si="144"/>
        <v>sex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/>
      </c>
      <c r="L856" s="30">
        <f>SUMIFS(Dados!$E:$E,Dados!$A:$A,$A856,Dados!$S:$S,$F856)</f>
        <v>0</v>
      </c>
      <c r="M856" s="30" t="str">
        <f>IFERROR(INDEX(Parâmetros!$E$6:$E$11,MATCH($K856,Parâmetros!$A$6:$A$11,0)),"")</f>
        <v/>
      </c>
      <c r="N856" s="33" t="str">
        <f t="shared" si="145"/>
        <v/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146"/>
        <v/>
      </c>
      <c r="R856" s="32" t="str">
        <f t="shared" si="147"/>
        <v/>
      </c>
      <c r="S856" s="30" t="str">
        <f t="shared" si="148"/>
        <v/>
      </c>
      <c r="T856" s="32" t="str">
        <f>IF($Q856&lt;&gt;"Sim","",IF($N856&gt;Parâmetros!$E$15,"Sim","Não"))</f>
        <v/>
      </c>
      <c r="U856" s="17" t="str">
        <f t="shared" si="149"/>
        <v>Férias / afastamento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'[Apontamento_Mes_Setembro Atualizado.xlsx]Base Diária'!$V$221folga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Férias no cadastro</v>
      </c>
      <c r="W856" s="34">
        <f>IF(OR(OR($D856="6x1",$D856="FF 6x1"),$D856="5x2"),"",IF($AB856&lt;&gt;$AB855,IF(IFERROR(INDEX(Cadastro!$F$5:$F$148,$AB856),"")="",IF($L856&gt;0,1,0),IF(IFERROR(INDEX(Cadastro!$F$5:$F$148,$AB856),"")&lt;=IFERROR(INDEX(Parâmetros!$B$39:$B$48,MATCH($E856,Parâmetros!$A$39:$A$48,0)),99),IFERROR(INDEX(Cadastro!$F$5:$F$148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>25</v>
      </c>
      <c r="X856" s="34">
        <f>IF(OR(OR($D856="6x1",$D856="FF 6x1"),$D856="5x2"),"",IF($AB856&lt;&gt;$AB855,IF(IFERROR(INDEX(Cadastro!$F$5:$F$148,$AB856),"")="",0,IF(IFERROR(INDEX(Cadastro!$F$5:$F$148,$AB856),"")&gt;IFERROR(INDEX(Parâmetros!$B$39:$B$48,MATCH($E856,Parâmetros!$A$39:$A$48,0)),99),IFERROR(INDEX(Cadastro!$F$5:$F$148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>0</v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registro"),IF(AND($AB856&lt;&gt;$AB855,IFERROR(INDEX(Cadastro!$F$5:$F$148,$AB856),"")=""),"Indeterminado (início da série)",IF($X856&gt;0,"Folga","Falta de registro"))))))))</f>
        <v>Férias (cadastro)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IFERROR(MATCH($A856&amp;"|"&amp;TEXT(_xlfn.MAXIFS(Cadastro!$E$5:$E$148,Cadastro!$A$5:$A$148,$A856,Cadastro!$E$5:$E$148,"&lt;="&amp;$F856),"yyyymmdd"),Cadastro!$I$5:$I$148,0),"")</f>
        <v>39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50636</v>
      </c>
      <c r="B857" s="17" t="s">
        <v>181</v>
      </c>
      <c r="C857" s="17" t="str">
        <f>IFERROR(INDEX(Cadastro!$C$5:$C$148,$AB857),"NÃO INFORMADO")</f>
        <v>NÃO INFORMADO</v>
      </c>
      <c r="D857" s="17" t="str">
        <f>IFERROR(INDEX(Cadastro!$D$5:$D$148,$AB857),"")</f>
        <v>Férias</v>
      </c>
      <c r="E857" s="17" t="str">
        <f>IFERROR(INDEX(Cadastro!$G$5:$G$148,$AB857),"")</f>
        <v>Férias</v>
      </c>
      <c r="F857" s="29">
        <v>46291</v>
      </c>
      <c r="G857" s="32" t="str">
        <f t="shared" si="144"/>
        <v>sáb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/>
      </c>
      <c r="L857" s="30">
        <f>SUMIFS(Dados!$E:$E,Dados!$A:$A,$A857,Dados!$S:$S,$F857)</f>
        <v>0</v>
      </c>
      <c r="M857" s="30" t="str">
        <f>IFERROR(INDEX(Parâmetros!$E$6:$E$11,MATCH($K857,Parâmetros!$A$6:$A$11,0)),"")</f>
        <v/>
      </c>
      <c r="N857" s="33" t="str">
        <f t="shared" si="145"/>
        <v/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146"/>
        <v/>
      </c>
      <c r="R857" s="32" t="str">
        <f t="shared" si="147"/>
        <v/>
      </c>
      <c r="S857" s="30" t="str">
        <f t="shared" si="148"/>
        <v/>
      </c>
      <c r="T857" s="32" t="str">
        <f>IF($Q857&lt;&gt;"Sim","",IF($N857&gt;Parâmetros!$E$15,"Sim","Não"))</f>
        <v/>
      </c>
      <c r="U857" s="17" t="str">
        <f t="shared" si="149"/>
        <v>Férias / afastamento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'[Apontamento_Mes_Setembro Atualizado.xlsx]Base Diária'!$V$221folga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Férias no cadastro</v>
      </c>
      <c r="W857" s="34">
        <f>IF(OR(OR($D857="6x1",$D857="FF 6x1"),$D857="5x2"),"",IF($AB857&lt;&gt;$AB856,IF(IFERROR(INDEX(Cadastro!$F$5:$F$148,$AB857),"")="",IF($L857&gt;0,1,0),IF(IFERROR(INDEX(Cadastro!$F$5:$F$148,$AB857),"")&lt;=IFERROR(INDEX(Parâmetros!$B$39:$B$48,MATCH($E857,Parâmetros!$A$39:$A$48,0)),99),IFERROR(INDEX(Cadastro!$F$5:$F$148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>26</v>
      </c>
      <c r="X857" s="34">
        <f>IF(OR(OR($D857="6x1",$D857="FF 6x1"),$D857="5x2"),"",IF($AB857&lt;&gt;$AB856,IF(IFERROR(INDEX(Cadastro!$F$5:$F$148,$AB857),"")="",0,IF(IFERROR(INDEX(Cadastro!$F$5:$F$148,$AB857),"")&gt;IFERROR(INDEX(Parâmetros!$B$39:$B$48,MATCH($E857,Parâmetros!$A$39:$A$48,0)),99),IFERROR(INDEX(Cadastro!$F$5:$F$148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>0</v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registro"),IF(AND($AB857&lt;&gt;$AB856,IFERROR(INDEX(Cadastro!$F$5:$F$148,$AB857),"")=""),"Indeterminado (início da série)",IF($X857&gt;0,"Folga","Falta de registro"))))))))</f>
        <v>Férias (cadastro)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IFERROR(MATCH($A857&amp;"|"&amp;TEXT(_xlfn.MAXIFS(Cadastro!$E$5:$E$148,Cadastro!$A$5:$A$148,$A857,Cadastro!$E$5:$E$148,"&lt;="&amp;$F857),"yyyymmdd"),Cadastro!$I$5:$I$148,0),"")</f>
        <v>39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50636</v>
      </c>
      <c r="B858" s="17" t="s">
        <v>181</v>
      </c>
      <c r="C858" s="17" t="str">
        <f>IFERROR(INDEX(Cadastro!$C$5:$C$148,$AB858),"NÃO INFORMADO")</f>
        <v>NÃO INFORMADO</v>
      </c>
      <c r="D858" s="17" t="str">
        <f>IFERROR(INDEX(Cadastro!$D$5:$D$148,$AB858),"")</f>
        <v>Férias</v>
      </c>
      <c r="E858" s="17" t="str">
        <f>IFERROR(INDEX(Cadastro!$G$5:$G$148,$AB858),"")</f>
        <v>Férias</v>
      </c>
      <c r="F858" s="29">
        <v>46292</v>
      </c>
      <c r="G858" s="32" t="str">
        <f t="shared" si="144"/>
        <v>dom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/>
      </c>
      <c r="L858" s="30">
        <f>SUMIFS(Dados!$E:$E,Dados!$A:$A,$A858,Dados!$S:$S,$F858)</f>
        <v>0</v>
      </c>
      <c r="M858" s="30" t="str">
        <f>IFERROR(INDEX(Parâmetros!$E$6:$E$11,MATCH($K858,Parâmetros!$A$6:$A$11,0)),"")</f>
        <v/>
      </c>
      <c r="N858" s="33" t="str">
        <f t="shared" si="145"/>
        <v/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146"/>
        <v/>
      </c>
      <c r="R858" s="32" t="str">
        <f t="shared" si="147"/>
        <v/>
      </c>
      <c r="S858" s="30" t="str">
        <f t="shared" si="148"/>
        <v/>
      </c>
      <c r="T858" s="32" t="str">
        <f>IF($Q858&lt;&gt;"Sim","",IF($N858&gt;Parâmetros!$E$15,"Sim","Não"))</f>
        <v/>
      </c>
      <c r="U858" s="17" t="str">
        <f t="shared" si="149"/>
        <v>Férias / afastamento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'[Apontamento_Mes_Setembro Atualizado.xlsx]Base Diária'!$V$221folga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Férias no cadastro</v>
      </c>
      <c r="W858" s="34">
        <f>IF(OR(OR($D858="6x1",$D858="FF 6x1"),$D858="5x2"),"",IF($AB858&lt;&gt;$AB857,IF(IFERROR(INDEX(Cadastro!$F$5:$F$148,$AB858),"")="",IF($L858&gt;0,1,0),IF(IFERROR(INDEX(Cadastro!$F$5:$F$148,$AB858),"")&lt;=IFERROR(INDEX(Parâmetros!$B$39:$B$48,MATCH($E858,Parâmetros!$A$39:$A$48,0)),99),IFERROR(INDEX(Cadastro!$F$5:$F$148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>27</v>
      </c>
      <c r="X858" s="34">
        <f>IF(OR(OR($D858="6x1",$D858="FF 6x1"),$D858="5x2"),"",IF($AB858&lt;&gt;$AB857,IF(IFERROR(INDEX(Cadastro!$F$5:$F$148,$AB858),"")="",0,IF(IFERROR(INDEX(Cadastro!$F$5:$F$148,$AB858),"")&gt;IFERROR(INDEX(Parâmetros!$B$39:$B$48,MATCH($E858,Parâmetros!$A$39:$A$48,0)),99),IFERROR(INDEX(Cadastro!$F$5:$F$148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>0</v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registro"),IF(AND($AB858&lt;&gt;$AB857,IFERROR(INDEX(Cadastro!$F$5:$F$148,$AB858),"")=""),"Indeterminado (início da série)",IF($X858&gt;0,"Folga","Falta de registro"))))))))</f>
        <v>Férias (cadastro)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IFERROR(MATCH($A858&amp;"|"&amp;TEXT(_xlfn.MAXIFS(Cadastro!$E$5:$E$148,Cadastro!$A$5:$A$148,$A858,Cadastro!$E$5:$E$148,"&lt;="&amp;$F858),"yyyymmdd"),Cadastro!$I$5:$I$148,0),"")</f>
        <v>39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50636</v>
      </c>
      <c r="B859" s="17" t="s">
        <v>181</v>
      </c>
      <c r="C859" s="17" t="str">
        <f>IFERROR(INDEX(Cadastro!$C$5:$C$148,$AB859),"NÃO INFORMADO")</f>
        <v>NÃO INFORMADO</v>
      </c>
      <c r="D859" s="17" t="str">
        <f>IFERROR(INDEX(Cadastro!$D$5:$D$148,$AB859),"")</f>
        <v>Férias</v>
      </c>
      <c r="E859" s="17" t="str">
        <f>IFERROR(INDEX(Cadastro!$G$5:$G$148,$AB859),"")</f>
        <v>Férias</v>
      </c>
      <c r="F859" s="29">
        <v>46293</v>
      </c>
      <c r="G859" s="32" t="str">
        <f t="shared" si="144"/>
        <v>seg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/>
      </c>
      <c r="L859" s="30">
        <f>SUMIFS(Dados!$E:$E,Dados!$A:$A,$A859,Dados!$S:$S,$F859)</f>
        <v>0</v>
      </c>
      <c r="M859" s="30" t="str">
        <f>IFERROR(INDEX(Parâmetros!$E$6:$E$11,MATCH($K859,Parâmetros!$A$6:$A$11,0)),"")</f>
        <v/>
      </c>
      <c r="N859" s="33" t="str">
        <f t="shared" si="145"/>
        <v/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146"/>
        <v/>
      </c>
      <c r="R859" s="32" t="str">
        <f t="shared" si="147"/>
        <v/>
      </c>
      <c r="S859" s="30" t="str">
        <f t="shared" si="148"/>
        <v/>
      </c>
      <c r="T859" s="32" t="str">
        <f>IF($Q859&lt;&gt;"Sim","",IF($N859&gt;Parâmetros!$E$15,"Sim","Não"))</f>
        <v/>
      </c>
      <c r="U859" s="17" t="str">
        <f t="shared" si="149"/>
        <v>Férias / afastamento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'[Apontamento_Mes_Setembro Atualizado.xlsx]Base Diária'!$V$221folga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Férias no cadastro</v>
      </c>
      <c r="W859" s="34">
        <f>IF(OR(OR($D859="6x1",$D859="FF 6x1"),$D859="5x2"),"",IF($AB859&lt;&gt;$AB858,IF(IFERROR(INDEX(Cadastro!$F$5:$F$148,$AB859),"")="",IF($L859&gt;0,1,0),IF(IFERROR(INDEX(Cadastro!$F$5:$F$148,$AB859),"")&lt;=IFERROR(INDEX(Parâmetros!$B$39:$B$48,MATCH($E859,Parâmetros!$A$39:$A$48,0)),99),IFERROR(INDEX(Cadastro!$F$5:$F$148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>28</v>
      </c>
      <c r="X859" s="34">
        <f>IF(OR(OR($D859="6x1",$D859="FF 6x1"),$D859="5x2"),"",IF($AB859&lt;&gt;$AB858,IF(IFERROR(INDEX(Cadastro!$F$5:$F$148,$AB859),"")="",0,IF(IFERROR(INDEX(Cadastro!$F$5:$F$148,$AB859),"")&gt;IFERROR(INDEX(Parâmetros!$B$39:$B$48,MATCH($E859,Parâmetros!$A$39:$A$48,0)),99),IFERROR(INDEX(Cadastro!$F$5:$F$148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>0</v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registro"),IF(AND($AB859&lt;&gt;$AB858,IFERROR(INDEX(Cadastro!$F$5:$F$148,$AB859),"")=""),"Indeterminado (início da série)",IF($X859&gt;0,"Folga","Falta de registro"))))))))</f>
        <v>Férias (cadastro)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IFERROR(MATCH($A859&amp;"|"&amp;TEXT(_xlfn.MAXIFS(Cadastro!$E$5:$E$148,Cadastro!$A$5:$A$148,$A859,Cadastro!$E$5:$E$148,"&lt;="&amp;$F859),"yyyymmdd"),Cadastro!$I$5:$I$148,0),"")</f>
        <v>39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50636</v>
      </c>
      <c r="B860" s="17" t="s">
        <v>181</v>
      </c>
      <c r="C860" s="17" t="str">
        <f>IFERROR(INDEX(Cadastro!$C$5:$C$148,$AB860),"NÃO INFORMADO")</f>
        <v>NÃO INFORMADO</v>
      </c>
      <c r="D860" s="17" t="str">
        <f>IFERROR(INDEX(Cadastro!$D$5:$D$148,$AB860),"")</f>
        <v>Férias</v>
      </c>
      <c r="E860" s="17" t="str">
        <f>IFERROR(INDEX(Cadastro!$G$5:$G$148,$AB860),"")</f>
        <v>Férias</v>
      </c>
      <c r="F860" s="29">
        <v>46294</v>
      </c>
      <c r="G860" s="32" t="str">
        <f t="shared" si="144"/>
        <v>ter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45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46"/>
        <v/>
      </c>
      <c r="R860" s="32" t="str">
        <f t="shared" si="147"/>
        <v/>
      </c>
      <c r="S860" s="30" t="str">
        <f t="shared" si="148"/>
        <v/>
      </c>
      <c r="T860" s="32" t="str">
        <f>IF($Q860&lt;&gt;"Sim","",IF($N860&gt;Parâmetros!$E$15,"Sim","Não"))</f>
        <v/>
      </c>
      <c r="U860" s="17" t="str">
        <f t="shared" si="149"/>
        <v>Férias / afastamento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'[Apontamento_Mes_Setembro Atualizado.xlsx]Base Diária'!$V$221folga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Férias no cadastro</v>
      </c>
      <c r="W860" s="34">
        <f>IF(OR(OR($D860="6x1",$D860="FF 6x1"),$D860="5x2"),"",IF($AB860&lt;&gt;$AB859,IF(IFERROR(INDEX(Cadastro!$F$5:$F$148,$AB860),"")="",IF($L860&gt;0,1,0),IF(IFERROR(INDEX(Cadastro!$F$5:$F$148,$AB860),"")&lt;=IFERROR(INDEX(Parâmetros!$B$39:$B$48,MATCH($E860,Parâmetros!$A$39:$A$48,0)),99),IFERROR(INDEX(Cadastro!$F$5:$F$148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>29</v>
      </c>
      <c r="X860" s="34">
        <f>IF(OR(OR($D860="6x1",$D860="FF 6x1"),$D860="5x2"),"",IF($AB860&lt;&gt;$AB859,IF(IFERROR(INDEX(Cadastro!$F$5:$F$148,$AB860),"")="",0,IF(IFERROR(INDEX(Cadastro!$F$5:$F$148,$AB860),"")&gt;IFERROR(INDEX(Parâmetros!$B$39:$B$48,MATCH($E860,Parâmetros!$A$39:$A$48,0)),99),IFERROR(INDEX(Cadastro!$F$5:$F$148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>0</v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registro"),IF(AND($AB860&lt;&gt;$AB859,IFERROR(INDEX(Cadastro!$F$5:$F$148,$AB860),"")=""),"Indeterminado (início da série)",IF($X860&gt;0,"Folga","Falta de registro"))))))))</f>
        <v>Férias (cadastro)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IFERROR(MATCH($A860&amp;"|"&amp;TEXT(_xlfn.MAXIFS(Cadastro!$E$5:$E$148,Cadastro!$A$5:$A$148,$A860,Cadastro!$E$5:$E$148,"&lt;="&amp;$F860),"yyyymmdd"),Cadastro!$I$5:$I$148,0),"")</f>
        <v>39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50636</v>
      </c>
      <c r="B861" s="17" t="s">
        <v>181</v>
      </c>
      <c r="C861" s="17" t="str">
        <f>IFERROR(INDEX(Cadastro!$C$5:$C$148,$AB861),"NÃO INFORMADO")</f>
        <v>NÃO INFORMADO</v>
      </c>
      <c r="D861" s="17" t="str">
        <f>IFERROR(INDEX(Cadastro!$D$5:$D$148,$AB861),"")</f>
        <v>Férias</v>
      </c>
      <c r="E861" s="17" t="str">
        <f>IFERROR(INDEX(Cadastro!$G$5:$G$148,$AB861),"")</f>
        <v>Férias</v>
      </c>
      <c r="F861" s="29">
        <v>46295</v>
      </c>
      <c r="G861" s="32" t="str">
        <f t="shared" si="144"/>
        <v>qua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145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46"/>
        <v/>
      </c>
      <c r="R861" s="32" t="str">
        <f t="shared" si="147"/>
        <v/>
      </c>
      <c r="S861" s="30" t="str">
        <f t="shared" si="148"/>
        <v/>
      </c>
      <c r="T861" s="32" t="str">
        <f>IF($Q861&lt;&gt;"Sim","",IF($N861&gt;Parâmetros!$E$15,"Sim","Não"))</f>
        <v/>
      </c>
      <c r="U861" s="17" t="str">
        <f t="shared" si="149"/>
        <v>Férias / afastamento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'[Apontamento_Mes_Setembro Atualizado.xlsx]Base Diária'!$V$221folga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Férias no cadastro</v>
      </c>
      <c r="W861" s="34">
        <f>IF(OR(OR($D861="6x1",$D861="FF 6x1"),$D861="5x2"),"",IF($AB861&lt;&gt;$AB860,IF(IFERROR(INDEX(Cadastro!$F$5:$F$148,$AB861),"")="",IF($L861&gt;0,1,0),IF(IFERROR(INDEX(Cadastro!$F$5:$F$148,$AB861),"")&lt;=IFERROR(INDEX(Parâmetros!$B$39:$B$48,MATCH($E861,Parâmetros!$A$39:$A$48,0)),99),IFERROR(INDEX(Cadastro!$F$5:$F$148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>30</v>
      </c>
      <c r="X861" s="34">
        <f>IF(OR(OR($D861="6x1",$D861="FF 6x1"),$D861="5x2"),"",IF($AB861&lt;&gt;$AB860,IF(IFERROR(INDEX(Cadastro!$F$5:$F$148,$AB861),"")="",0,IF(IFERROR(INDEX(Cadastro!$F$5:$F$148,$AB861),"")&gt;IFERROR(INDEX(Parâmetros!$B$39:$B$48,MATCH($E861,Parâmetros!$A$39:$A$48,0)),99),IFERROR(INDEX(Cadastro!$F$5:$F$148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>0</v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registro"),IF(AND($AB861&lt;&gt;$AB860,IFERROR(INDEX(Cadastro!$F$5:$F$148,$AB861),"")=""),"Indeterminado (início da série)",IF($X861&gt;0,"Folga","Falta de registro"))))))))</f>
        <v>Férias (cadastro)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IFERROR(MATCH($A861&amp;"|"&amp;TEXT(_xlfn.MAXIFS(Cadastro!$E$5:$E$148,Cadastro!$A$5:$A$148,$A861,Cadastro!$E$5:$E$148,"&lt;="&amp;$F861),"yyyymmdd"),Cadastro!$I$5:$I$148,0),"")</f>
        <v>39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50636</v>
      </c>
      <c r="B862" s="17" t="s">
        <v>181</v>
      </c>
      <c r="C862" s="17" t="str">
        <f>IFERROR(INDEX(Cadastro!$C$5:$C$148,$AB862),"NÃO INFORMADO")</f>
        <v>NÃO INFORMADO</v>
      </c>
      <c r="D862" s="17" t="str">
        <f>IFERROR(INDEX(Cadastro!$D$5:$D$148,$AB862),"")</f>
        <v>Férias</v>
      </c>
      <c r="E862" s="17" t="str">
        <f>IFERROR(INDEX(Cadastro!$G$5:$G$148,$AB862),"")</f>
        <v>Férias</v>
      </c>
      <c r="F862" s="29">
        <v>46296</v>
      </c>
      <c r="G862" s="32" t="str">
        <f t="shared" si="144"/>
        <v>qui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145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46"/>
        <v/>
      </c>
      <c r="R862" s="32" t="str">
        <f t="shared" si="147"/>
        <v/>
      </c>
      <c r="S862" s="30" t="str">
        <f t="shared" si="148"/>
        <v/>
      </c>
      <c r="T862" s="32" t="str">
        <f>IF($Q862&lt;&gt;"Sim","",IF($N862&gt;Parâmetros!$E$15,"Sim","Não"))</f>
        <v/>
      </c>
      <c r="U862" s="17" t="str">
        <f t="shared" si="149"/>
        <v>Férias / afastamento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'[Apontamento_Mes_Setembro Atualizado.xlsx]Base Diária'!$V$221folga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Férias no cadastro</v>
      </c>
      <c r="W862" s="34">
        <f>IF(OR(OR($D862="6x1",$D862="FF 6x1"),$D862="5x2"),"",IF($AB862&lt;&gt;$AB861,IF(IFERROR(INDEX(Cadastro!$F$5:$F$148,$AB862),"")="",IF($L862&gt;0,1,0),IF(IFERROR(INDEX(Cadastro!$F$5:$F$148,$AB862),"")&lt;=IFERROR(INDEX(Parâmetros!$B$39:$B$48,MATCH($E862,Parâmetros!$A$39:$A$48,0)),99),IFERROR(INDEX(Cadastro!$F$5:$F$148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>31</v>
      </c>
      <c r="X862" s="34">
        <f>IF(OR(OR($D862="6x1",$D862="FF 6x1"),$D862="5x2"),"",IF($AB862&lt;&gt;$AB861,IF(IFERROR(INDEX(Cadastro!$F$5:$F$148,$AB862),"")="",0,IF(IFERROR(INDEX(Cadastro!$F$5:$F$148,$AB862),"")&gt;IFERROR(INDEX(Parâmetros!$B$39:$B$48,MATCH($E862,Parâmetros!$A$39:$A$48,0)),99),IFERROR(INDEX(Cadastro!$F$5:$F$148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>0</v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registro"),IF(AND($AB862&lt;&gt;$AB861,IFERROR(INDEX(Cadastro!$F$5:$F$148,$AB862),"")=""),"Indeterminado (início da série)",IF($X862&gt;0,"Folga","Falta de registro"))))))))</f>
        <v>Férias (cadastro)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IFERROR(MATCH($A862&amp;"|"&amp;TEXT(_xlfn.MAXIFS(Cadastro!$E$5:$E$148,Cadastro!$A$5:$A$148,$A862,Cadastro!$E$5:$E$148,"&lt;="&amp;$F862),"yyyymmdd"),Cadastro!$I$5:$I$148,0),"")</f>
        <v>39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50636</v>
      </c>
      <c r="B863" s="17" t="s">
        <v>181</v>
      </c>
      <c r="C863" s="17" t="str">
        <f>IFERROR(INDEX(Cadastro!$C$5:$C$148,$AB863),"NÃO INFORMADO")</f>
        <v>NÃO INFORMADO</v>
      </c>
      <c r="D863" s="17" t="str">
        <f>IFERROR(INDEX(Cadastro!$D$5:$D$148,$AB863),"")</f>
        <v>Férias</v>
      </c>
      <c r="E863" s="17" t="str">
        <f>IFERROR(INDEX(Cadastro!$G$5:$G$148,$AB863),"")</f>
        <v>Férias</v>
      </c>
      <c r="F863" s="29">
        <v>46297</v>
      </c>
      <c r="G863" s="32" t="str">
        <f t="shared" si="144"/>
        <v>sex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/>
      </c>
      <c r="L863" s="30">
        <f>SUMIFS(Dados!$E:$E,Dados!$A:$A,$A863,Dados!$S:$S,$F863)</f>
        <v>0</v>
      </c>
      <c r="M863" s="30" t="str">
        <f>IFERROR(INDEX(Parâmetros!$E$6:$E$11,MATCH($K863,Parâmetros!$A$6:$A$11,0)),"")</f>
        <v/>
      </c>
      <c r="N863" s="33" t="str">
        <f t="shared" si="145"/>
        <v/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46"/>
        <v/>
      </c>
      <c r="R863" s="32" t="str">
        <f t="shared" si="147"/>
        <v/>
      </c>
      <c r="S863" s="30" t="str">
        <f t="shared" si="148"/>
        <v/>
      </c>
      <c r="T863" s="32" t="str">
        <f>IF($Q863&lt;&gt;"Sim","",IF($N863&gt;Parâmetros!$E$15,"Sim","Não"))</f>
        <v/>
      </c>
      <c r="U863" s="17" t="str">
        <f t="shared" si="149"/>
        <v>Férias / afastamento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'[Apontamento_Mes_Setembro Atualizado.xlsx]Base Diária'!$V$221folga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Férias no cadastro</v>
      </c>
      <c r="W863" s="34">
        <f>IF(OR(OR($D863="6x1",$D863="FF 6x1"),$D863="5x2"),"",IF($AB863&lt;&gt;$AB862,IF(IFERROR(INDEX(Cadastro!$F$5:$F$148,$AB863),"")="",IF($L863&gt;0,1,0),IF(IFERROR(INDEX(Cadastro!$F$5:$F$148,$AB863),"")&lt;=IFERROR(INDEX(Parâmetros!$B$39:$B$48,MATCH($E863,Parâmetros!$A$39:$A$48,0)),99),IFERROR(INDEX(Cadastro!$F$5:$F$148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>32</v>
      </c>
      <c r="X863" s="34">
        <f>IF(OR(OR($D863="6x1",$D863="FF 6x1"),$D863="5x2"),"",IF($AB863&lt;&gt;$AB862,IF(IFERROR(INDEX(Cadastro!$F$5:$F$148,$AB863),"")="",0,IF(IFERROR(INDEX(Cadastro!$F$5:$F$148,$AB863),"")&gt;IFERROR(INDEX(Parâmetros!$B$39:$B$48,MATCH($E863,Parâmetros!$A$39:$A$48,0)),99),IFERROR(INDEX(Cadastro!$F$5:$F$148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>0</v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registro"),IF(AND($AB863&lt;&gt;$AB862,IFERROR(INDEX(Cadastro!$F$5:$F$148,$AB863),"")=""),"Indeterminado (início da série)",IF($X863&gt;0,"Folga","Falta de registro"))))))))</f>
        <v>Férias (cadastro)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IFERROR(MATCH($A863&amp;"|"&amp;TEXT(_xlfn.MAXIFS(Cadastro!$E$5:$E$148,Cadastro!$A$5:$A$148,$A863,Cadastro!$E$5:$E$148,"&lt;="&amp;$F863),"yyyymmdd"),Cadastro!$I$5:$I$148,0),"")</f>
        <v>39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50636</v>
      </c>
      <c r="B864" s="17" t="s">
        <v>181</v>
      </c>
      <c r="C864" s="17" t="str">
        <f>IFERROR(INDEX(Cadastro!$C$5:$C$148,$AB864),"NÃO INFORMADO")</f>
        <v>NÃO INFORMADO</v>
      </c>
      <c r="D864" s="17" t="str">
        <f>IFERROR(INDEX(Cadastro!$D$5:$D$148,$AB864),"")</f>
        <v>Férias</v>
      </c>
      <c r="E864" s="17" t="str">
        <f>IFERROR(INDEX(Cadastro!$G$5:$G$148,$AB864),"")</f>
        <v>Férias</v>
      </c>
      <c r="F864" s="29">
        <v>46298</v>
      </c>
      <c r="G864" s="32" t="str">
        <f t="shared" si="144"/>
        <v>sáb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/>
      </c>
      <c r="L864" s="30">
        <f>SUMIFS(Dados!$E:$E,Dados!$A:$A,$A864,Dados!$S:$S,$F864)</f>
        <v>0</v>
      </c>
      <c r="M864" s="30" t="str">
        <f>IFERROR(INDEX(Parâmetros!$E$6:$E$11,MATCH($K864,Parâmetros!$A$6:$A$11,0)),"")</f>
        <v/>
      </c>
      <c r="N864" s="33" t="str">
        <f t="shared" si="145"/>
        <v/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46"/>
        <v/>
      </c>
      <c r="R864" s="32" t="str">
        <f t="shared" si="147"/>
        <v/>
      </c>
      <c r="S864" s="30" t="str">
        <f t="shared" si="148"/>
        <v/>
      </c>
      <c r="T864" s="32" t="str">
        <f>IF($Q864&lt;&gt;"Sim","",IF($N864&gt;Parâmetros!$E$15,"Sim","Não"))</f>
        <v/>
      </c>
      <c r="U864" s="17" t="str">
        <f t="shared" si="149"/>
        <v>Férias / afastamento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'[Apontamento_Mes_Setembro Atualizado.xlsx]Base Diária'!$V$221folga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Férias no cadastro</v>
      </c>
      <c r="W864" s="34">
        <f>IF(OR(OR($D864="6x1",$D864="FF 6x1"),$D864="5x2"),"",IF($AB864&lt;&gt;$AB863,IF(IFERROR(INDEX(Cadastro!$F$5:$F$148,$AB864),"")="",IF($L864&gt;0,1,0),IF(IFERROR(INDEX(Cadastro!$F$5:$F$148,$AB864),"")&lt;=IFERROR(INDEX(Parâmetros!$B$39:$B$48,MATCH($E864,Parâmetros!$A$39:$A$48,0)),99),IFERROR(INDEX(Cadastro!$F$5:$F$148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>33</v>
      </c>
      <c r="X864" s="34">
        <f>IF(OR(OR($D864="6x1",$D864="FF 6x1"),$D864="5x2"),"",IF($AB864&lt;&gt;$AB863,IF(IFERROR(INDEX(Cadastro!$F$5:$F$148,$AB864),"")="",0,IF(IFERROR(INDEX(Cadastro!$F$5:$F$148,$AB864),"")&gt;IFERROR(INDEX(Parâmetros!$B$39:$B$48,MATCH($E864,Parâmetros!$A$39:$A$48,0)),99),IFERROR(INDEX(Cadastro!$F$5:$F$148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>0</v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registro"),IF(AND($AB864&lt;&gt;$AB863,IFERROR(INDEX(Cadastro!$F$5:$F$148,$AB864),"")=""),"Indeterminado (início da série)",IF($X864&gt;0,"Folga","Falta de registro"))))))))</f>
        <v>Férias (cadastro)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IFERROR(MATCH($A864&amp;"|"&amp;TEXT(_xlfn.MAXIFS(Cadastro!$E$5:$E$148,Cadastro!$A$5:$A$148,$A864,Cadastro!$E$5:$E$148,"&lt;="&amp;$F864),"yyyymmdd"),Cadastro!$I$5:$I$148,0),"")</f>
        <v>39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50636</v>
      </c>
      <c r="B865" s="17" t="s">
        <v>181</v>
      </c>
      <c r="C865" s="17" t="str">
        <f>IFERROR(INDEX(Cadastro!$C$5:$C$148,$AB865),"NÃO INFORMADO")</f>
        <v>NÃO INFORMADO</v>
      </c>
      <c r="D865" s="17" t="str">
        <f>IFERROR(INDEX(Cadastro!$D$5:$D$148,$AB865),"")</f>
        <v>Férias</v>
      </c>
      <c r="E865" s="17" t="str">
        <f>IFERROR(INDEX(Cadastro!$G$5:$G$148,$AB865),"")</f>
        <v>Férias</v>
      </c>
      <c r="F865" s="29">
        <v>46299</v>
      </c>
      <c r="G865" s="32" t="str">
        <f t="shared" si="144"/>
        <v>dom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/>
      </c>
      <c r="L865" s="30">
        <f>SUMIFS(Dados!$E:$E,Dados!$A:$A,$A865,Dados!$S:$S,$F865)</f>
        <v>0</v>
      </c>
      <c r="M865" s="30" t="str">
        <f>IFERROR(INDEX(Parâmetros!$E$6:$E$11,MATCH($K865,Parâmetros!$A$6:$A$11,0)),"")</f>
        <v/>
      </c>
      <c r="N865" s="33" t="str">
        <f t="shared" si="145"/>
        <v/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46"/>
        <v/>
      </c>
      <c r="R865" s="32" t="str">
        <f t="shared" si="147"/>
        <v/>
      </c>
      <c r="S865" s="30" t="str">
        <f t="shared" si="148"/>
        <v/>
      </c>
      <c r="T865" s="32" t="str">
        <f>IF($Q865&lt;&gt;"Sim","",IF($N865&gt;Parâmetros!$E$15,"Sim","Não"))</f>
        <v/>
      </c>
      <c r="U865" s="17" t="str">
        <f t="shared" si="149"/>
        <v>Férias / afastamento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'[Apontamento_Mes_Setembro Atualizado.xlsx]Base Diária'!$V$221folga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Férias no cadastro</v>
      </c>
      <c r="W865" s="34">
        <f>IF(OR(OR($D865="6x1",$D865="FF 6x1"),$D865="5x2"),"",IF($AB865&lt;&gt;$AB864,IF(IFERROR(INDEX(Cadastro!$F$5:$F$148,$AB865),"")="",IF($L865&gt;0,1,0),IF(IFERROR(INDEX(Cadastro!$F$5:$F$148,$AB865),"")&lt;=IFERROR(INDEX(Parâmetros!$B$39:$B$48,MATCH($E865,Parâmetros!$A$39:$A$48,0)),99),IFERROR(INDEX(Cadastro!$F$5:$F$148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>34</v>
      </c>
      <c r="X865" s="34">
        <f>IF(OR(OR($D865="6x1",$D865="FF 6x1"),$D865="5x2"),"",IF($AB865&lt;&gt;$AB864,IF(IFERROR(INDEX(Cadastro!$F$5:$F$148,$AB865),"")="",0,IF(IFERROR(INDEX(Cadastro!$F$5:$F$148,$AB865),"")&gt;IFERROR(INDEX(Parâmetros!$B$39:$B$48,MATCH($E865,Parâmetros!$A$39:$A$48,0)),99),IFERROR(INDEX(Cadastro!$F$5:$F$148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>0</v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registro"),IF(AND($AB865&lt;&gt;$AB864,IFERROR(INDEX(Cadastro!$F$5:$F$148,$AB865),"")=""),"Indeterminado (início da série)",IF($X865&gt;0,"Folga","Falta de registro"))))))))</f>
        <v>Férias (cadastro)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IFERROR(MATCH($A865&amp;"|"&amp;TEXT(_xlfn.MAXIFS(Cadastro!$E$5:$E$148,Cadastro!$A$5:$A$148,$A865,Cadastro!$E$5:$E$148,"&lt;="&amp;$F865),"yyyymmdd"),Cadastro!$I$5:$I$148,0),"")</f>
        <v>39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50636</v>
      </c>
      <c r="B866" s="17" t="s">
        <v>181</v>
      </c>
      <c r="C866" s="17" t="str">
        <f>IFERROR(INDEX(Cadastro!$C$5:$C$148,$AB866),"NÃO INFORMADO")</f>
        <v>NÃO INFORMADO</v>
      </c>
      <c r="D866" s="17" t="str">
        <f>IFERROR(INDEX(Cadastro!$D$5:$D$148,$AB866),"")</f>
        <v>Férias</v>
      </c>
      <c r="E866" s="17" t="str">
        <f>IFERROR(INDEX(Cadastro!$G$5:$G$148,$AB866),"")</f>
        <v>Férias</v>
      </c>
      <c r="F866" s="29">
        <v>46300</v>
      </c>
      <c r="G866" s="32" t="str">
        <f t="shared" si="144"/>
        <v>seg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/>
      </c>
      <c r="L866" s="30">
        <f>SUMIFS(Dados!$E:$E,Dados!$A:$A,$A866,Dados!$S:$S,$F866)</f>
        <v>0</v>
      </c>
      <c r="M866" s="30" t="str">
        <f>IFERROR(INDEX(Parâmetros!$E$6:$E$11,MATCH($K866,Parâmetros!$A$6:$A$11,0)),"")</f>
        <v/>
      </c>
      <c r="N866" s="33" t="str">
        <f t="shared" si="145"/>
        <v/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46"/>
        <v/>
      </c>
      <c r="R866" s="32" t="str">
        <f t="shared" si="147"/>
        <v/>
      </c>
      <c r="S866" s="30" t="str">
        <f t="shared" si="148"/>
        <v/>
      </c>
      <c r="T866" s="32" t="str">
        <f>IF($Q866&lt;&gt;"Sim","",IF($N866&gt;Parâmetros!$E$15,"Sim","Não"))</f>
        <v/>
      </c>
      <c r="U866" s="17" t="str">
        <f t="shared" si="149"/>
        <v>Férias / afastamento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'[Apontamento_Mes_Setembro Atualizado.xlsx]Base Diária'!$V$221folga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Férias no cadastro</v>
      </c>
      <c r="W866" s="34">
        <f>IF(OR(OR($D866="6x1",$D866="FF 6x1"),$D866="5x2"),"",IF($AB866&lt;&gt;$AB865,IF(IFERROR(INDEX(Cadastro!$F$5:$F$148,$AB866),"")="",IF($L866&gt;0,1,0),IF(IFERROR(INDEX(Cadastro!$F$5:$F$148,$AB866),"")&lt;=IFERROR(INDEX(Parâmetros!$B$39:$B$48,MATCH($E866,Parâmetros!$A$39:$A$48,0)),99),IFERROR(INDEX(Cadastro!$F$5:$F$148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>35</v>
      </c>
      <c r="X866" s="34">
        <f>IF(OR(OR($D866="6x1",$D866="FF 6x1"),$D866="5x2"),"",IF($AB866&lt;&gt;$AB865,IF(IFERROR(INDEX(Cadastro!$F$5:$F$148,$AB866),"")="",0,IF(IFERROR(INDEX(Cadastro!$F$5:$F$148,$AB866),"")&gt;IFERROR(INDEX(Parâmetros!$B$39:$B$48,MATCH($E866,Parâmetros!$A$39:$A$48,0)),99),IFERROR(INDEX(Cadastro!$F$5:$F$148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>0</v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registro"),IF(AND($AB866&lt;&gt;$AB865,IFERROR(INDEX(Cadastro!$F$5:$F$148,$AB866),"")=""),"Indeterminado (início da série)",IF($X866&gt;0,"Folga","Falta de registro"))))))))</f>
        <v>Férias (cadastro)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IFERROR(MATCH($A866&amp;"|"&amp;TEXT(_xlfn.MAXIFS(Cadastro!$E$5:$E$148,Cadastro!$A$5:$A$148,$A866,Cadastro!$E$5:$E$148,"&lt;="&amp;$F866),"yyyymmdd"),Cadastro!$I$5:$I$148,0),"")</f>
        <v>39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56256</v>
      </c>
      <c r="B867" s="17" t="s">
        <v>182</v>
      </c>
      <c r="C867" s="17" t="str">
        <f>IFERROR(INDEX(Cadastro!$C$5:$C$148,$AB867),"NÃO INFORMADO")</f>
        <v>LUB</v>
      </c>
      <c r="D867" s="17" t="str">
        <f>IFERROR(INDEX(Cadastro!$D$5:$D$148,$AB867),"")</f>
        <v>6x1</v>
      </c>
      <c r="E867" s="17" t="str">
        <f>IFERROR(INDEX(Cadastro!$G$5:$G$148,$AB867),"")</f>
        <v>6x1</v>
      </c>
      <c r="F867" s="29">
        <v>46265</v>
      </c>
      <c r="G867" s="32" t="str">
        <f t="shared" ref="G867:G902" si="150">CHOOSE(WEEKDAY($F867,1),"dom","seg","ter","qua","qui","sex","sáb")</f>
        <v>seg</v>
      </c>
      <c r="H867" s="31">
        <f>IF($L867=0,"",_xlfn.MINIFS(Dados!$Q:$Q,Dados!$A:$A,$A867,Dados!$S:$S,$F867))</f>
        <v>440</v>
      </c>
      <c r="I867" s="31">
        <f>IF($H867="","",_xlfn.MAXIFS(Dados!$R:$R,Dados!$A:$A,$A867,Dados!$S:$S,$F867))</f>
        <v>980</v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7.4599999999999991</v>
      </c>
      <c r="M867" s="30">
        <f>IFERROR(INDEX(Parâmetros!$E$6:$E$11,MATCH($K867,Parâmetros!$A$6:$A$11,0)),"")</f>
        <v>8.8000000000000007</v>
      </c>
      <c r="N867" s="33">
        <f t="shared" ref="N867:N902" si="151">IFERROR($L867/$M867,"")</f>
        <v>0.84772727272727255</v>
      </c>
      <c r="O867" s="33">
        <f>Parâmetros!$E$13</f>
        <v>0.8</v>
      </c>
      <c r="P867" s="32" t="str">
        <f>IF(OR($M867="",$F867&gt;Parâmetros!$E$14),"Não","Sim")</f>
        <v>Sim</v>
      </c>
      <c r="Q867" s="32" t="str">
        <f t="shared" ref="Q867:Q902" si="152">IF($P867="Não","",IF($L867&gt;0,"Sim","Não"))</f>
        <v>Sim</v>
      </c>
      <c r="R867" s="32" t="str">
        <f t="shared" ref="R867:R902" si="153">IF($Q867&lt;&gt;"Sim","",IF($N867&gt;=$O867,"Sim","Não"))</f>
        <v>Sim</v>
      </c>
      <c r="S867" s="30">
        <f t="shared" ref="S867:S902" si="154">IF($Q867&lt;&gt;"Sim","",MAX(0,$M867*$O867-$L867))</f>
        <v>0</v>
      </c>
      <c r="T867" s="32" t="str">
        <f>IF($Q867&lt;&gt;"Sim","",IF($N867&gt;Parâmetros!$E$15,"Sim","Não"))</f>
        <v>Não</v>
      </c>
      <c r="U867" s="17" t="str">
        <f t="shared" ref="U867:U902" si="155">IF($AC867&lt;&gt;"",$AC867,IF($P867="Não",IF($Y867="Folga","Folga",IF(LEFT($Y867,6)="Férias","Férias / afastamento",IF($Y867="Indeterminado (início da série)","Início da série","Fora da apuração"))),IF($Q867="Não","Falta de registro",IF($R867="Sim","Na meta","Abaixo da meta"))))</f>
        <v>Na meta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'[Apontamento_Mes_Setembro Atualizado.xlsx]Base Diária'!$V$221folga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Jornada fixa do 6x1</v>
      </c>
      <c r="W867" s="34" t="str">
        <f>IF(OR(OR($D867="6x1",$D867="FF 6x1"),$D867="5x2"),"",IF($AB867&lt;&gt;$AB866,IF(IFERROR(INDEX(Cadastro!$F$5:$F$148,$AB867),"")="",IF($L867&gt;0,1,0),IF(IFERROR(INDEX(Cadastro!$F$5:$F$148,$AB867),"")&lt;=IFERROR(INDEX(Parâmetros!$B$39:$B$48,MATCH($E867,Parâmetros!$A$39:$A$48,0)),99),IFERROR(INDEX(Cadastro!$F$5:$F$148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$148,$AB867),"")="",0,IF(IFERROR(INDEX(Cadastro!$F$5:$F$148,$AB867),"")&gt;IFERROR(INDEX(Parâmetros!$B$39:$B$48,MATCH($E867,Parâmetros!$A$39:$A$48,0)),99),IFERROR(INDEX(Cadastro!$F$5:$F$148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registro"),IF(AND($AB867&lt;&gt;$AB866,IFERROR(INDEX(Cadastro!$F$5:$F$148,$AB867),"")=""),"Indeterminado (início da série)",IF($X867&gt;0,"Folga","Falta de registro"))))))))</f>
        <v>Trabalhado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IFERROR(MATCH($A867&amp;"|"&amp;TEXT(_xlfn.MAXIFS(Cadastro!$E$5:$E$148,Cadastro!$A$5:$A$148,$A867,Cadastro!$E$5:$E$148,"&lt;="&amp;$F867),"yyyymmdd"),Cadastro!$I$5:$I$148,0),"")</f>
        <v>40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56256</v>
      </c>
      <c r="B868" s="17" t="s">
        <v>182</v>
      </c>
      <c r="C868" s="17" t="str">
        <f>IFERROR(INDEX(Cadastro!$C$5:$C$148,$AB868),"NÃO INFORMADO")</f>
        <v>LUB</v>
      </c>
      <c r="D868" s="17" t="str">
        <f>IFERROR(INDEX(Cadastro!$D$5:$D$148,$AB868),"")</f>
        <v>6x1</v>
      </c>
      <c r="E868" s="17" t="str">
        <f>IFERROR(INDEX(Cadastro!$G$5:$G$148,$AB868),"")</f>
        <v>6x1</v>
      </c>
      <c r="F868" s="29">
        <v>46266</v>
      </c>
      <c r="G868" s="32" t="str">
        <f t="shared" si="150"/>
        <v>ter</v>
      </c>
      <c r="H868" s="31">
        <f>IF($L868=0,"",_xlfn.MINIFS(Dados!$Q:$Q,Dados!$A:$A,$A868,Dados!$S:$S,$F868))</f>
        <v>440</v>
      </c>
      <c r="I868" s="31">
        <f>IF($H868="","",_xlfn.MAXIFS(Dados!$R:$R,Dados!$A:$A,$A868,Dados!$S:$S,$F868))</f>
        <v>980</v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>6x1</v>
      </c>
      <c r="L868" s="30">
        <f>SUMIFS(Dados!$E:$E,Dados!$A:$A,$A868,Dados!$S:$S,$F868)</f>
        <v>7.91</v>
      </c>
      <c r="M868" s="30">
        <f>IFERROR(INDEX(Parâmetros!$E$6:$E$11,MATCH($K868,Parâmetros!$A$6:$A$11,0)),"")</f>
        <v>8.8000000000000007</v>
      </c>
      <c r="N868" s="33">
        <f t="shared" si="151"/>
        <v>0.89886363636363631</v>
      </c>
      <c r="O868" s="33">
        <f>Parâmetros!$E$13</f>
        <v>0.8</v>
      </c>
      <c r="P868" s="32" t="str">
        <f>IF(OR($M868="",$F868&gt;Parâmetros!$E$14),"Não","Sim")</f>
        <v>Sim</v>
      </c>
      <c r="Q868" s="32" t="str">
        <f t="shared" si="152"/>
        <v>Sim</v>
      </c>
      <c r="R868" s="32" t="str">
        <f t="shared" si="153"/>
        <v>Sim</v>
      </c>
      <c r="S868" s="30">
        <f t="shared" si="154"/>
        <v>0</v>
      </c>
      <c r="T868" s="32" t="str">
        <f>IF($Q868&lt;&gt;"Sim","",IF($N868&gt;Parâmetros!$E$15,"Sim","Não"))</f>
        <v>Não</v>
      </c>
      <c r="U868" s="17" t="str">
        <f t="shared" si="155"/>
        <v>Na meta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'[Apontamento_Mes_Setembro Atualizado.xlsx]Base Diária'!$V$221folga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Jornada fixa do 6x1</v>
      </c>
      <c r="W868" s="34" t="str">
        <f>IF(OR(OR($D868="6x1",$D868="FF 6x1"),$D868="5x2"),"",IF($AB868&lt;&gt;$AB867,IF(IFERROR(INDEX(Cadastro!$F$5:$F$148,$AB868),"")="",IF($L868&gt;0,1,0),IF(IFERROR(INDEX(Cadastro!$F$5:$F$148,$AB868),"")&lt;=IFERROR(INDEX(Parâmetros!$B$39:$B$48,MATCH($E868,Parâmetros!$A$39:$A$48,0)),99),IFERROR(INDEX(Cadastro!$F$5:$F$148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$148,$AB868),"")="",0,IF(IFERROR(INDEX(Cadastro!$F$5:$F$148,$AB868),"")&gt;IFERROR(INDEX(Parâmetros!$B$39:$B$48,MATCH($E868,Parâmetros!$A$39:$A$48,0)),99),IFERROR(INDEX(Cadastro!$F$5:$F$148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registro"),IF(AND($AB868&lt;&gt;$AB867,IFERROR(INDEX(Cadastro!$F$5:$F$148,$AB868),"")=""),"Indeterminado (início da série)",IF($X868&gt;0,"Folga","Falta de registro"))))))))</f>
        <v>Trabalhado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IFERROR(MATCH($A868&amp;"|"&amp;TEXT(_xlfn.MAXIFS(Cadastro!$E$5:$E$148,Cadastro!$A$5:$A$148,$A868,Cadastro!$E$5:$E$148,"&lt;="&amp;$F868),"yyyymmdd"),Cadastro!$I$5:$I$148,0),"")</f>
        <v>40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56256</v>
      </c>
      <c r="B869" s="17" t="s">
        <v>182</v>
      </c>
      <c r="C869" s="17" t="str">
        <f>IFERROR(INDEX(Cadastro!$C$5:$C$148,$AB869),"NÃO INFORMADO")</f>
        <v>LUB</v>
      </c>
      <c r="D869" s="17" t="str">
        <f>IFERROR(INDEX(Cadastro!$D$5:$D$148,$AB869),"")</f>
        <v>6x1</v>
      </c>
      <c r="E869" s="17" t="str">
        <f>IFERROR(INDEX(Cadastro!$G$5:$G$148,$AB869),"")</f>
        <v>6x1</v>
      </c>
      <c r="F869" s="29">
        <v>46267</v>
      </c>
      <c r="G869" s="32" t="str">
        <f t="shared" si="150"/>
        <v>qua</v>
      </c>
      <c r="H869" s="31">
        <f>IF($L869=0,"",_xlfn.MINIFS(Dados!$Q:$Q,Dados!$A:$A,$A869,Dados!$S:$S,$F869))</f>
        <v>440</v>
      </c>
      <c r="I869" s="31">
        <f>IF($H869="","",_xlfn.MAXIFS(Dados!$R:$R,Dados!$A:$A,$A869,Dados!$S:$S,$F869))</f>
        <v>980</v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7.62</v>
      </c>
      <c r="M869" s="30">
        <f>IFERROR(INDEX(Parâmetros!$E$6:$E$11,MATCH($K869,Parâmetros!$A$6:$A$11,0)),"")</f>
        <v>8.8000000000000007</v>
      </c>
      <c r="N869" s="33">
        <f t="shared" si="151"/>
        <v>0.86590909090909085</v>
      </c>
      <c r="O869" s="33">
        <f>Parâmetros!$E$13</f>
        <v>0.8</v>
      </c>
      <c r="P869" s="32" t="str">
        <f>IF(OR($M869="",$F869&gt;Parâmetros!$E$14),"Não","Sim")</f>
        <v>Sim</v>
      </c>
      <c r="Q869" s="32" t="str">
        <f t="shared" si="152"/>
        <v>Sim</v>
      </c>
      <c r="R869" s="32" t="str">
        <f t="shared" si="153"/>
        <v>Sim</v>
      </c>
      <c r="S869" s="30">
        <f t="shared" si="154"/>
        <v>0</v>
      </c>
      <c r="T869" s="32" t="str">
        <f>IF($Q869&lt;&gt;"Sim","",IF($N869&gt;Parâmetros!$E$15,"Sim","Não"))</f>
        <v>Não</v>
      </c>
      <c r="U869" s="17" t="str">
        <f t="shared" si="155"/>
        <v>Na meta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'[Apontamento_Mes_Setembro Atualizado.xlsx]Base Diária'!$V$221folga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Jornada fixa do 6x1</v>
      </c>
      <c r="W869" s="34" t="str">
        <f>IF(OR(OR($D869="6x1",$D869="FF 6x1"),$D869="5x2"),"",IF($AB869&lt;&gt;$AB868,IF(IFERROR(INDEX(Cadastro!$F$5:$F$148,$AB869),"")="",IF($L869&gt;0,1,0),IF(IFERROR(INDEX(Cadastro!$F$5:$F$148,$AB869),"")&lt;=IFERROR(INDEX(Parâmetros!$B$39:$B$48,MATCH($E869,Parâmetros!$A$39:$A$48,0)),99),IFERROR(INDEX(Cadastro!$F$5:$F$148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$148,$AB869),"")="",0,IF(IFERROR(INDEX(Cadastro!$F$5:$F$148,$AB869),"")&gt;IFERROR(INDEX(Parâmetros!$B$39:$B$48,MATCH($E869,Parâmetros!$A$39:$A$48,0)),99),IFERROR(INDEX(Cadastro!$F$5:$F$148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registro"),IF(AND($AB869&lt;&gt;$AB868,IFERROR(INDEX(Cadastro!$F$5:$F$148,$AB869),"")=""),"Indeterminado (início da série)",IF($X869&gt;0,"Folga","Falta de registro"))))))))</f>
        <v>Trabalhado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IFERROR(MATCH($A869&amp;"|"&amp;TEXT(_xlfn.MAXIFS(Cadastro!$E$5:$E$148,Cadastro!$A$5:$A$148,$A869,Cadastro!$E$5:$E$148,"&lt;="&amp;$F869),"yyyymmdd"),Cadastro!$I$5:$I$148,0),"")</f>
        <v>40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>
        <v>56256</v>
      </c>
      <c r="B870" s="17" t="s">
        <v>182</v>
      </c>
      <c r="C870" s="17" t="str">
        <f>IFERROR(INDEX(Cadastro!$C$5:$C$148,$AB870),"NÃO INFORMADO")</f>
        <v>LUB</v>
      </c>
      <c r="D870" s="17" t="str">
        <f>IFERROR(INDEX(Cadastro!$D$5:$D$148,$AB870),"")</f>
        <v>6x1</v>
      </c>
      <c r="E870" s="17" t="str">
        <f>IFERROR(INDEX(Cadastro!$G$5:$G$148,$AB870),"")</f>
        <v>6x1</v>
      </c>
      <c r="F870" s="29">
        <v>46268</v>
      </c>
      <c r="G870" s="32" t="str">
        <f t="shared" si="150"/>
        <v>qui</v>
      </c>
      <c r="H870" s="31">
        <f>IF($L870=0,"",_xlfn.MINIFS(Dados!$Q:$Q,Dados!$A:$A,$A870,Dados!$S:$S,$F870))</f>
        <v>440</v>
      </c>
      <c r="I870" s="31">
        <f>IF($H870="","",_xlfn.MAXIFS(Dados!$R:$R,Dados!$A:$A,$A870,Dados!$S:$S,$F870))</f>
        <v>980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7.4200000000000008</v>
      </c>
      <c r="M870" s="30">
        <f>IFERROR(INDEX(Parâmetros!$E$6:$E$11,MATCH($K870,Parâmetros!$A$6:$A$11,0)),"")</f>
        <v>8.8000000000000007</v>
      </c>
      <c r="N870" s="33">
        <f t="shared" si="151"/>
        <v>0.84318181818181825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152"/>
        <v>Sim</v>
      </c>
      <c r="R870" s="32" t="str">
        <f t="shared" si="153"/>
        <v>Sim</v>
      </c>
      <c r="S870" s="30">
        <f t="shared" si="154"/>
        <v>0</v>
      </c>
      <c r="T870" s="32" t="str">
        <f>IF($Q870&lt;&gt;"Sim","",IF($N870&gt;Parâmetros!$E$15,"Sim","Não"))</f>
        <v>Não</v>
      </c>
      <c r="U870" s="17" t="str">
        <f t="shared" si="155"/>
        <v>Na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'[Apontamento_Mes_Setembro Atualizado.xlsx]Base Diária'!$V$221folga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$148,$AB870),"")="",IF($L870&gt;0,1,0),IF(IFERROR(INDEX(Cadastro!$F$5:$F$148,$AB870),"")&lt;=IFERROR(INDEX(Parâmetros!$B$39:$B$48,MATCH($E870,Parâmetros!$A$39:$A$48,0)),99),IFERROR(INDEX(Cadastro!$F$5:$F$148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$148,$AB870),"")="",0,IF(IFERROR(INDEX(Cadastro!$F$5:$F$148,$AB870),"")&gt;IFERROR(INDEX(Parâmetros!$B$39:$B$48,MATCH($E870,Parâmetros!$A$39:$A$48,0)),99),IFERROR(INDEX(Cadastro!$F$5:$F$148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registro"),IF(AND($AB870&lt;&gt;$AB869,IFERROR(INDEX(Cadastro!$F$5:$F$148,$AB870),"")=""),"Indeterminado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IFERROR(MATCH($A870&amp;"|"&amp;TEXT(_xlfn.MAXIFS(Cadastro!$E$5:$E$148,Cadastro!$A$5:$A$148,$A870,Cadastro!$E$5:$E$148,"&lt;="&amp;$F870),"yyyymmdd"),Cadastro!$I$5:$I$148,0),"")</f>
        <v>40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hidden="1" customHeight="1" x14ac:dyDescent="0.25">
      <c r="A871" s="31">
        <v>56256</v>
      </c>
      <c r="B871" s="17" t="s">
        <v>182</v>
      </c>
      <c r="C871" s="17" t="str">
        <f>IFERROR(INDEX(Cadastro!$C$5:$C$148,$AB871),"NÃO INFORMADO")</f>
        <v>LUB</v>
      </c>
      <c r="D871" s="17" t="str">
        <f>IFERROR(INDEX(Cadastro!$D$5:$D$148,$AB871),"")</f>
        <v>6x1</v>
      </c>
      <c r="E871" s="17" t="str">
        <f>IFERROR(INDEX(Cadastro!$G$5:$G$148,$AB871),"")</f>
        <v>6x1</v>
      </c>
      <c r="F871" s="29">
        <v>46269</v>
      </c>
      <c r="G871" s="32" t="str">
        <f t="shared" si="150"/>
        <v>sex</v>
      </c>
      <c r="H871" s="31">
        <f>IF($L871=0,"",_xlfn.MINIFS(Dados!$Q:$Q,Dados!$A:$A,$A871,Dados!$S:$S,$F871))</f>
        <v>450</v>
      </c>
      <c r="I871" s="31">
        <f>IF($H871="","",_xlfn.MAXIFS(Dados!$R:$R,Dados!$A:$A,$A871,Dados!$S:$S,$F871))</f>
        <v>980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7.2600000000000025</v>
      </c>
      <c r="M871" s="30">
        <f>IFERROR(INDEX(Parâmetros!$E$6:$E$11,MATCH($K871,Parâmetros!$A$6:$A$11,0)),"")</f>
        <v>8.8000000000000007</v>
      </c>
      <c r="N871" s="33">
        <f t="shared" si="151"/>
        <v>0.82500000000000018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152"/>
        <v>Sim</v>
      </c>
      <c r="R871" s="32" t="str">
        <f t="shared" si="153"/>
        <v>Sim</v>
      </c>
      <c r="S871" s="30">
        <f t="shared" si="154"/>
        <v>0</v>
      </c>
      <c r="T871" s="32" t="str">
        <f>IF($Q871&lt;&gt;"Sim","",IF($N871&gt;Parâmetros!$E$15,"Sim","Não"))</f>
        <v>Não</v>
      </c>
      <c r="U871" s="17" t="str">
        <f t="shared" si="155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'[Apontamento_Mes_Setembro Atualizado.xlsx]Base Diária'!$V$221folga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$148,$AB871),"")="",IF($L871&gt;0,1,0),IF(IFERROR(INDEX(Cadastro!$F$5:$F$148,$AB871),"")&lt;=IFERROR(INDEX(Parâmetros!$B$39:$B$48,MATCH($E871,Parâmetros!$A$39:$A$48,0)),99),IFERROR(INDEX(Cadastro!$F$5:$F$148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$148,$AB871),"")="",0,IF(IFERROR(INDEX(Cadastro!$F$5:$F$148,$AB871),"")&gt;IFERROR(INDEX(Parâmetros!$B$39:$B$48,MATCH($E871,Parâmetros!$A$39:$A$48,0)),99),IFERROR(INDEX(Cadastro!$F$5:$F$148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registro"),IF(AND($AB871&lt;&gt;$AB870,IFERROR(INDEX(Cadastro!$F$5:$F$148,$AB871),"")=""),"Indeterminado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IFERROR(MATCH($A871&amp;"|"&amp;TEXT(_xlfn.MAXIFS(Cadastro!$E$5:$E$148,Cadastro!$A$5:$A$148,$A871,Cadastro!$E$5:$E$148,"&lt;="&amp;$F871),"yyyymmdd"),Cadastro!$I$5:$I$148,0),"")</f>
        <v>40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hidden="1" customHeight="1" x14ac:dyDescent="0.25">
      <c r="A872" s="31">
        <v>56256</v>
      </c>
      <c r="B872" s="17" t="s">
        <v>182</v>
      </c>
      <c r="C872" s="17" t="str">
        <f>IFERROR(INDEX(Cadastro!$C$5:$C$148,$AB872),"NÃO INFORMADO")</f>
        <v>LUB</v>
      </c>
      <c r="D872" s="17" t="str">
        <f>IFERROR(INDEX(Cadastro!$D$5:$D$148,$AB872),"")</f>
        <v>6x1</v>
      </c>
      <c r="E872" s="17" t="str">
        <f>IFERROR(INDEX(Cadastro!$G$5:$G$148,$AB872),"")</f>
        <v>6x1</v>
      </c>
      <c r="F872" s="29">
        <v>46270</v>
      </c>
      <c r="G872" s="32" t="str">
        <f t="shared" si="150"/>
        <v>sáb</v>
      </c>
      <c r="H872" s="31">
        <f>IF($L872=0,"",_xlfn.MINIFS(Dados!$Q:$Q,Dados!$A:$A,$A872,Dados!$S:$S,$F872))</f>
        <v>440</v>
      </c>
      <c r="I872" s="31">
        <f>IF($H872="","",_xlfn.MAXIFS(Dados!$R:$R,Dados!$A:$A,$A872,Dados!$S:$S,$F872))</f>
        <v>900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 sáb/dom</v>
      </c>
      <c r="L872" s="30">
        <f>SUMIFS(Dados!$E:$E,Dados!$A:$A,$A872,Dados!$S:$S,$F872)</f>
        <v>6.51</v>
      </c>
      <c r="M872" s="30">
        <f>IFERROR(INDEX(Parâmetros!$E$6:$E$11,MATCH($K872,Parâmetros!$A$6:$A$11,0)),"")</f>
        <v>7.33</v>
      </c>
      <c r="N872" s="33">
        <f t="shared" si="151"/>
        <v>0.88813096862210095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152"/>
        <v>Sim</v>
      </c>
      <c r="R872" s="32" t="str">
        <f t="shared" si="153"/>
        <v>Sim</v>
      </c>
      <c r="S872" s="30">
        <f t="shared" si="154"/>
        <v>0</v>
      </c>
      <c r="T872" s="32" t="str">
        <f>IF($Q872&lt;&gt;"Sim","",IF($N872&gt;Parâmetros!$E$15,"Sim","Não"))</f>
        <v>Não</v>
      </c>
      <c r="U872" s="17" t="str">
        <f t="shared" si="155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'[Apontamento_Mes_Setembro Atualizado.xlsx]Base Diária'!$V$221folga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de fim de semana do 6x1</v>
      </c>
      <c r="W872" s="34" t="str">
        <f>IF(OR(OR($D872="6x1",$D872="FF 6x1"),$D872="5x2"),"",IF($AB872&lt;&gt;$AB871,IF(IFERROR(INDEX(Cadastro!$F$5:$F$148,$AB872),"")="",IF($L872&gt;0,1,0),IF(IFERROR(INDEX(Cadastro!$F$5:$F$148,$AB872),"")&lt;=IFERROR(INDEX(Parâmetros!$B$39:$B$48,MATCH($E872,Parâmetros!$A$39:$A$48,0)),99),IFERROR(INDEX(Cadastro!$F$5:$F$148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$148,$AB872),"")="",0,IF(IFERROR(INDEX(Cadastro!$F$5:$F$148,$AB872),"")&gt;IFERROR(INDEX(Parâmetros!$B$39:$B$48,MATCH($E872,Parâmetros!$A$39:$A$48,0)),99),IFERROR(INDEX(Cadastro!$F$5:$F$148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registro"),IF(AND($AB872&lt;&gt;$AB871,IFERROR(INDEX(Cadastro!$F$5:$F$148,$AB872),"")=""),"Indeterminado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IFERROR(MATCH($A872&amp;"|"&amp;TEXT(_xlfn.MAXIFS(Cadastro!$E$5:$E$148,Cadastro!$A$5:$A$148,$A872,Cadastro!$E$5:$E$148,"&lt;="&amp;$F872),"yyyymmdd"),Cadastro!$I$5:$I$148,0),"")</f>
        <v>40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56256</v>
      </c>
      <c r="B873" s="17" t="s">
        <v>182</v>
      </c>
      <c r="C873" s="17" t="str">
        <f>IFERROR(INDEX(Cadastro!$C$5:$C$148,$AB873),"NÃO INFORMADO")</f>
        <v>LUB</v>
      </c>
      <c r="D873" s="17" t="str">
        <f>IFERROR(INDEX(Cadastro!$D$5:$D$148,$AB873),"")</f>
        <v>6x1</v>
      </c>
      <c r="E873" s="17" t="str">
        <f>IFERROR(INDEX(Cadastro!$G$5:$G$148,$AB873),"")</f>
        <v>6x1</v>
      </c>
      <c r="F873" s="29">
        <v>46271</v>
      </c>
      <c r="G873" s="32" t="str">
        <f t="shared" si="150"/>
        <v>dom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/>
      </c>
      <c r="L873" s="30">
        <f>SUMIFS(Dados!$E:$E,Dados!$A:$A,$A873,Dados!$S:$S,$F873)</f>
        <v>0</v>
      </c>
      <c r="M873" s="30" t="str">
        <f>IFERROR(INDEX(Parâmetros!$E$6:$E$11,MATCH($K873,Parâmetros!$A$6:$A$11,0)),"")</f>
        <v/>
      </c>
      <c r="N873" s="33" t="str">
        <f t="shared" si="151"/>
        <v/>
      </c>
      <c r="O873" s="33">
        <f>Parâmetros!$E$13</f>
        <v>0.8</v>
      </c>
      <c r="P873" s="32" t="str">
        <f>IF(OR($M873="",$F873&gt;Parâmetros!$E$14),"Não","Sim")</f>
        <v>Não</v>
      </c>
      <c r="Q873" s="32" t="str">
        <f t="shared" si="152"/>
        <v/>
      </c>
      <c r="R873" s="32" t="str">
        <f t="shared" si="153"/>
        <v/>
      </c>
      <c r="S873" s="30" t="str">
        <f t="shared" si="154"/>
        <v/>
      </c>
      <c r="T873" s="32" t="str">
        <f>IF($Q873&lt;&gt;"Sim","",IF($N873&gt;Parâmetros!$E$15,"Sim","Não"))</f>
        <v/>
      </c>
      <c r="U873" s="17" t="str">
        <f t="shared" si="155"/>
        <v>Folga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'[Apontamento_Mes_Setembro Atualizado.xlsx]Base Diária'!$V$221folga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Folga de fim de semana · apontou no sábado</v>
      </c>
      <c r="W873" s="34" t="str">
        <f>IF(OR(OR($D873="6x1",$D873="FF 6x1"),$D873="5x2"),"",IF($AB873&lt;&gt;$AB872,IF(IFERROR(INDEX(Cadastro!$F$5:$F$148,$AB873),"")="",IF($L873&gt;0,1,0),IF(IFERROR(INDEX(Cadastro!$F$5:$F$148,$AB873),"")&lt;=IFERROR(INDEX(Parâmetros!$B$39:$B$48,MATCH($E873,Parâmetros!$A$39:$A$48,0)),99),IFERROR(INDEX(Cadastro!$F$5:$F$148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$148,$AB873),"")="",0,IF(IFERROR(INDEX(Cadastro!$F$5:$F$148,$AB873),"")&gt;IFERROR(INDEX(Parâmetros!$B$39:$B$48,MATCH($E873,Parâmetros!$A$39:$A$48,0)),99),IFERROR(INDEX(Cadastro!$F$5:$F$148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registro"),IF(AND($AB873&lt;&gt;$AB872,IFERROR(INDEX(Cadastro!$F$5:$F$148,$AB873),"")=""),"Indeterminado (início da série)",IF($X873&gt;0,"Folga","Falta de registro"))))))))</f>
        <v>Folga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1</v>
      </c>
      <c r="AB873" s="31">
        <f>IFERROR(MATCH($A873&amp;"|"&amp;TEXT(_xlfn.MAXIFS(Cadastro!$E$5:$E$148,Cadastro!$A$5:$A$148,$A873,Cadastro!$E$5:$E$148,"&lt;="&amp;$F873),"yyyymmdd"),Cadastro!$I$5:$I$148,0),"")</f>
        <v>40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56256</v>
      </c>
      <c r="B874" s="17" t="s">
        <v>182</v>
      </c>
      <c r="C874" s="17" t="str">
        <f>IFERROR(INDEX(Cadastro!$C$5:$C$148,$AB874),"NÃO INFORMADO")</f>
        <v>LUB</v>
      </c>
      <c r="D874" s="17" t="str">
        <f>IFERROR(INDEX(Cadastro!$D$5:$D$148,$AB874),"")</f>
        <v>A</v>
      </c>
      <c r="E874" s="17" t="str">
        <f>IFERROR(INDEX(Cadastro!$G$5:$G$148,$AB874),"")</f>
        <v>A</v>
      </c>
      <c r="F874" s="29">
        <v>46272</v>
      </c>
      <c r="G874" s="32" t="str">
        <f t="shared" si="150"/>
        <v>seg</v>
      </c>
      <c r="H874" s="31">
        <f>IF($L874=0,"",_xlfn.MINIFS(Dados!$Q:$Q,Dados!$A:$A,$A874,Dados!$S:$S,$F874))</f>
        <v>440</v>
      </c>
      <c r="I874" s="31">
        <f>IF($H874="","",_xlfn.MAXIFS(Dados!$R:$R,Dados!$A:$A,$A874,Dados!$S:$S,$F874))</f>
        <v>902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A</v>
      </c>
      <c r="L874" s="30">
        <f>SUMIFS(Dados!$E:$E,Dados!$A:$A,$A874,Dados!$S:$S,$F874)</f>
        <v>6.51</v>
      </c>
      <c r="M874" s="30">
        <f>IFERROR(INDEX(Parâmetros!$E$6:$E$11,MATCH($K874,Parâmetros!$A$6:$A$11,0)),"")</f>
        <v>7.58</v>
      </c>
      <c r="N874" s="33">
        <f t="shared" si="151"/>
        <v>0.85883905013192607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52"/>
        <v>Sim</v>
      </c>
      <c r="R874" s="32" t="str">
        <f t="shared" si="153"/>
        <v>Sim</v>
      </c>
      <c r="S874" s="30">
        <f t="shared" si="154"/>
        <v>0</v>
      </c>
      <c r="T874" s="32" t="str">
        <f>IF($Q874&lt;&gt;"Sim","",IF($N874&gt;Parâmetros!$E$15,"Sim","Não"))</f>
        <v>Não</v>
      </c>
      <c r="U874" s="17" t="str">
        <f t="shared" si="155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'[Apontamento_Mes_Setembro Atualizado.xlsx]Base Diária'!$V$221folga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$148,$AB874),"")="",IF($L874&gt;0,1,0),IF(IFERROR(INDEX(Cadastro!$F$5:$F$148,$AB874),"")&lt;=IFERROR(INDEX(Parâmetros!$B$39:$B$48,MATCH($E874,Parâmetros!$A$39:$A$48,0)),99),IFERROR(INDEX(Cadastro!$F$5:$F$148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1</v>
      </c>
      <c r="X874" s="34">
        <f>IF(OR(OR($D874="6x1",$D874="FF 6x1"),$D874="5x2"),"",IF($AB874&lt;&gt;$AB873,IF(IFERROR(INDEX(Cadastro!$F$5:$F$148,$AB874),"")="",0,IF(IFERROR(INDEX(Cadastro!$F$5:$F$148,$AB874),"")&gt;IFERROR(INDEX(Parâmetros!$B$39:$B$48,MATCH($E874,Parâmetros!$A$39:$A$48,0)),99),IFERROR(INDEX(Cadastro!$F$5:$F$148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registro"),IF(AND($AB874&lt;&gt;$AB873,IFERROR(INDEX(Cadastro!$F$5:$F$148,$AB874),"")=""),"Indeterminado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IFERROR(MATCH($A874&amp;"|"&amp;TEXT(_xlfn.MAXIFS(Cadastro!$E$5:$E$148,Cadastro!$A$5:$A$148,$A874,Cadastro!$E$5:$E$148,"&lt;="&amp;$F874),"yyyymmdd"),Cadastro!$I$5:$I$148,0),"")</f>
        <v>100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56256</v>
      </c>
      <c r="B875" s="17" t="s">
        <v>182</v>
      </c>
      <c r="C875" s="17" t="str">
        <f>IFERROR(INDEX(Cadastro!$C$5:$C$148,$AB875),"NÃO INFORMADO")</f>
        <v>LUB</v>
      </c>
      <c r="D875" s="17" t="str">
        <f>IFERROR(INDEX(Cadastro!$D$5:$D$148,$AB875),"")</f>
        <v>6x1</v>
      </c>
      <c r="E875" s="17" t="str">
        <f>IFERROR(INDEX(Cadastro!$G$5:$G$148,$AB875),"")</f>
        <v>6x1</v>
      </c>
      <c r="F875" s="29">
        <v>46273</v>
      </c>
      <c r="G875" s="32" t="str">
        <f t="shared" si="150"/>
        <v>ter</v>
      </c>
      <c r="H875" s="31">
        <f>IF($L875=0,"",_xlfn.MINIFS(Dados!$Q:$Q,Dados!$A:$A,$A875,Dados!$S:$S,$F875))</f>
        <v>440</v>
      </c>
      <c r="I875" s="31">
        <f>IF($H875="","",_xlfn.MAXIFS(Dados!$R:$R,Dados!$A:$A,$A875,Dados!$S:$S,$F875))</f>
        <v>980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6x1</v>
      </c>
      <c r="L875" s="30">
        <f>SUMIFS(Dados!$E:$E,Dados!$A:$A,$A875,Dados!$S:$S,$F875)</f>
        <v>7.7699999999999987</v>
      </c>
      <c r="M875" s="30">
        <f>IFERROR(INDEX(Parâmetros!$E$6:$E$11,MATCH($K875,Parâmetros!$A$6:$A$11,0)),"")</f>
        <v>8.8000000000000007</v>
      </c>
      <c r="N875" s="33">
        <f t="shared" si="151"/>
        <v>0.88295454545454521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52"/>
        <v>Sim</v>
      </c>
      <c r="R875" s="32" t="str">
        <f t="shared" si="153"/>
        <v>Sim</v>
      </c>
      <c r="S875" s="30">
        <f t="shared" si="154"/>
        <v>0</v>
      </c>
      <c r="T875" s="32" t="str">
        <f>IF($Q875&lt;&gt;"Sim","",IF($N875&gt;Parâmetros!$E$15,"Sim","Não"))</f>
        <v>Não</v>
      </c>
      <c r="U875" s="17" t="str">
        <f t="shared" si="155"/>
        <v>Na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'[Apontamento_Mes_Setembro Atualizado.xlsx]Base Diária'!$V$221folga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Jornada fixa do 6x1</v>
      </c>
      <c r="W875" s="34" t="str">
        <f>IF(OR(OR($D875="6x1",$D875="FF 6x1"),$D875="5x2"),"",IF($AB875&lt;&gt;$AB874,IF(IFERROR(INDEX(Cadastro!$F$5:$F$148,$AB875),"")="",IF($L875&gt;0,1,0),IF(IFERROR(INDEX(Cadastro!$F$5:$F$148,$AB875),"")&lt;=IFERROR(INDEX(Parâmetros!$B$39:$B$48,MATCH($E875,Parâmetros!$A$39:$A$48,0)),99),IFERROR(INDEX(Cadastro!$F$5:$F$148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$148,$AB875),"")="",0,IF(IFERROR(INDEX(Cadastro!$F$5:$F$148,$AB875),"")&gt;IFERROR(INDEX(Parâmetros!$B$39:$B$48,MATCH($E875,Parâmetros!$A$39:$A$48,0)),99),IFERROR(INDEX(Cadastro!$F$5:$F$148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registro"),IF(AND($AB875&lt;&gt;$AB874,IFERROR(INDEX(Cadastro!$F$5:$F$148,$AB875),"")=""),"Indeterminado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IFERROR(MATCH($A875&amp;"|"&amp;TEXT(_xlfn.MAXIFS(Cadastro!$E$5:$E$148,Cadastro!$A$5:$A$148,$A875,Cadastro!$E$5:$E$148,"&lt;="&amp;$F875),"yyyymmdd"),Cadastro!$I$5:$I$148,0),"")</f>
        <v>101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56256</v>
      </c>
      <c r="B876" s="17" t="s">
        <v>182</v>
      </c>
      <c r="C876" s="17" t="str">
        <f>IFERROR(INDEX(Cadastro!$C$5:$C$148,$AB876),"NÃO INFORMADO")</f>
        <v>LUB</v>
      </c>
      <c r="D876" s="17" t="str">
        <f>IFERROR(INDEX(Cadastro!$D$5:$D$148,$AB876),"")</f>
        <v>6x1</v>
      </c>
      <c r="E876" s="17" t="str">
        <f>IFERROR(INDEX(Cadastro!$G$5:$G$148,$AB876),"")</f>
        <v>6x1</v>
      </c>
      <c r="F876" s="29">
        <v>46274</v>
      </c>
      <c r="G876" s="32" t="str">
        <f t="shared" si="150"/>
        <v>qua</v>
      </c>
      <c r="H876" s="31">
        <f>IF($L876=0,"",_xlfn.MINIFS(Dados!$Q:$Q,Dados!$A:$A,$A876,Dados!$S:$S,$F876))</f>
        <v>440</v>
      </c>
      <c r="I876" s="31">
        <f>IF($H876="","",_xlfn.MAXIFS(Dados!$R:$R,Dados!$A:$A,$A876,Dados!$S:$S,$F876))</f>
        <v>980</v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6x1</v>
      </c>
      <c r="L876" s="30">
        <f>SUMIFS(Dados!$E:$E,Dados!$A:$A,$A876,Dados!$S:$S,$F876)</f>
        <v>7.9399999999999995</v>
      </c>
      <c r="M876" s="30">
        <f>IFERROR(INDEX(Parâmetros!$E$6:$E$11,MATCH($K876,Parâmetros!$A$6:$A$11,0)),"")</f>
        <v>8.8000000000000007</v>
      </c>
      <c r="N876" s="33">
        <f t="shared" si="151"/>
        <v>0.90227272727272712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52"/>
        <v>Sim</v>
      </c>
      <c r="R876" s="32" t="str">
        <f t="shared" si="153"/>
        <v>Sim</v>
      </c>
      <c r="S876" s="30">
        <f t="shared" si="154"/>
        <v>0</v>
      </c>
      <c r="T876" s="32" t="str">
        <f>IF($Q876&lt;&gt;"Sim","",IF($N876&gt;Parâmetros!$E$15,"Sim","Não"))</f>
        <v>Não</v>
      </c>
      <c r="U876" s="17" t="str">
        <f t="shared" si="155"/>
        <v>Na meta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'[Apontamento_Mes_Setembro Atualizado.xlsx]Base Diária'!$V$221folga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Jornada fixa do 6x1</v>
      </c>
      <c r="W876" s="34" t="str">
        <f>IF(OR(OR($D876="6x1",$D876="FF 6x1"),$D876="5x2"),"",IF($AB876&lt;&gt;$AB875,IF(IFERROR(INDEX(Cadastro!$F$5:$F$148,$AB876),"")="",IF($L876&gt;0,1,0),IF(IFERROR(INDEX(Cadastro!$F$5:$F$148,$AB876),"")&lt;=IFERROR(INDEX(Parâmetros!$B$39:$B$48,MATCH($E876,Parâmetros!$A$39:$A$48,0)),99),IFERROR(INDEX(Cadastro!$F$5:$F$148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$148,$AB876),"")="",0,IF(IFERROR(INDEX(Cadastro!$F$5:$F$148,$AB876),"")&gt;IFERROR(INDEX(Parâmetros!$B$39:$B$48,MATCH($E876,Parâmetros!$A$39:$A$48,0)),99),IFERROR(INDEX(Cadastro!$F$5:$F$148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registro"),IF(AND($AB876&lt;&gt;$AB875,IFERROR(INDEX(Cadastro!$F$5:$F$148,$AB876),"")=""),"Indeterminado (início da série)",IF($X876&gt;0,"Folga","Falta de registro"))))))))</f>
        <v>Trabalhado</v>
      </c>
      <c r="Z876" s="34">
        <f>IF(OR($L876&gt;0,$F876&gt;Parâmetros!$E$14),0,IF($A876&lt;&gt;$A875,1,N($Z875)+1))</f>
        <v>0</v>
      </c>
      <c r="AA876" s="34">
        <f>IF(OR($L876&gt;0,$F876&gt;Parâmetros!$E$14),0,IF(OR($A876&lt;&gt;$A877,$F877&gt;Parâmetros!$E$14),1,N($AA877)+1))</f>
        <v>0</v>
      </c>
      <c r="AB876" s="31">
        <f>IFERROR(MATCH($A876&amp;"|"&amp;TEXT(_xlfn.MAXIFS(Cadastro!$E$5:$E$148,Cadastro!$A$5:$A$148,$A876,Cadastro!$E$5:$E$148,"&lt;="&amp;$F876),"yyyymmdd"),Cadastro!$I$5:$I$148,0),"")</f>
        <v>101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56256</v>
      </c>
      <c r="B877" s="17" t="s">
        <v>182</v>
      </c>
      <c r="C877" s="17" t="str">
        <f>IFERROR(INDEX(Cadastro!$C$5:$C$148,$AB877),"NÃO INFORMADO")</f>
        <v>LUB</v>
      </c>
      <c r="D877" s="17" t="str">
        <f>IFERROR(INDEX(Cadastro!$D$5:$D$148,$AB877),"")</f>
        <v>6x1</v>
      </c>
      <c r="E877" s="17" t="str">
        <f>IFERROR(INDEX(Cadastro!$G$5:$G$148,$AB877),"")</f>
        <v>6x1</v>
      </c>
      <c r="F877" s="29">
        <v>46275</v>
      </c>
      <c r="G877" s="32" t="str">
        <f t="shared" si="150"/>
        <v>qui</v>
      </c>
      <c r="H877" s="31">
        <f>IF($L877=0,"",_xlfn.MINIFS(Dados!$Q:$Q,Dados!$A:$A,$A877,Dados!$S:$S,$F877))</f>
        <v>440</v>
      </c>
      <c r="I877" s="31">
        <f>IF($H877="","",_xlfn.MAXIFS(Dados!$R:$R,Dados!$A:$A,$A877,Dados!$S:$S,$F877))</f>
        <v>980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7.37</v>
      </c>
      <c r="M877" s="30">
        <f>IFERROR(INDEX(Parâmetros!$E$6:$E$11,MATCH($K877,Parâmetros!$A$6:$A$11,0)),"")</f>
        <v>8.8000000000000007</v>
      </c>
      <c r="N877" s="33">
        <f t="shared" si="151"/>
        <v>0.83749999999999991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52"/>
        <v>Sim</v>
      </c>
      <c r="R877" s="32" t="str">
        <f t="shared" si="153"/>
        <v>Sim</v>
      </c>
      <c r="S877" s="30">
        <f t="shared" si="154"/>
        <v>0</v>
      </c>
      <c r="T877" s="32" t="str">
        <f>IF($Q877&lt;&gt;"Sim","",IF($N877&gt;Parâmetros!$E$15,"Sim","Não"))</f>
        <v>Não</v>
      </c>
      <c r="U877" s="17" t="str">
        <f t="shared" si="155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'[Apontamento_Mes_Setembro Atualizado.xlsx]Base Diária'!$V$221folga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Jornada fixa do 6x1</v>
      </c>
      <c r="W877" s="34" t="str">
        <f>IF(OR(OR($D877="6x1",$D877="FF 6x1"),$D877="5x2"),"",IF($AB877&lt;&gt;$AB876,IF(IFERROR(INDEX(Cadastro!$F$5:$F$148,$AB877),"")="",IF($L877&gt;0,1,0),IF(IFERROR(INDEX(Cadastro!$F$5:$F$148,$AB877),"")&lt;=IFERROR(INDEX(Parâmetros!$B$39:$B$48,MATCH($E877,Parâmetros!$A$39:$A$48,0)),99),IFERROR(INDEX(Cadastro!$F$5:$F$148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$148,$AB877),"")="",0,IF(IFERROR(INDEX(Cadastro!$F$5:$F$148,$AB877),"")&gt;IFERROR(INDEX(Parâmetros!$B$39:$B$48,MATCH($E877,Parâmetros!$A$39:$A$48,0)),99),IFERROR(INDEX(Cadastro!$F$5:$F$148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registro"),IF(AND($AB877&lt;&gt;$AB876,IFERROR(INDEX(Cadastro!$F$5:$F$148,$AB877),"")=""),"Indeterminado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IFERROR(MATCH($A877&amp;"|"&amp;TEXT(_xlfn.MAXIFS(Cadastro!$E$5:$E$148,Cadastro!$A$5:$A$148,$A877,Cadastro!$E$5:$E$148,"&lt;="&amp;$F877),"yyyymmdd"),Cadastro!$I$5:$I$148,0),"")</f>
        <v>101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56256</v>
      </c>
      <c r="B878" s="17" t="s">
        <v>182</v>
      </c>
      <c r="C878" s="17" t="str">
        <f>IFERROR(INDEX(Cadastro!$C$5:$C$148,$AB878),"NÃO INFORMADO")</f>
        <v>LUB</v>
      </c>
      <c r="D878" s="17" t="str">
        <f>IFERROR(INDEX(Cadastro!$D$5:$D$148,$AB878),"")</f>
        <v>6x1</v>
      </c>
      <c r="E878" s="17" t="str">
        <f>IFERROR(INDEX(Cadastro!$G$5:$G$148,$AB878),"")</f>
        <v>6x1</v>
      </c>
      <c r="F878" s="29">
        <v>46276</v>
      </c>
      <c r="G878" s="32" t="str">
        <f t="shared" si="150"/>
        <v>sex</v>
      </c>
      <c r="H878" s="31" t="str">
        <f>IF($L878=0,"",_xlfn.MINIFS(Dados!$Q:$Q,Dados!$A:$A,$A878,Dados!$S:$S,$F878))</f>
        <v/>
      </c>
      <c r="I878" s="31" t="str">
        <f>IF($H878="","",_xlfn.MAXIFS(Dados!$R:$R,Dados!$A:$A,$A878,Dados!$S:$S,$F878))</f>
        <v/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0</v>
      </c>
      <c r="M878" s="30">
        <f>IFERROR(INDEX(Parâmetros!$E$6:$E$11,MATCH($K878,Parâmetros!$A$6:$A$11,0)),"")</f>
        <v>8.8000000000000007</v>
      </c>
      <c r="N878" s="33">
        <f t="shared" si="151"/>
        <v>0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52"/>
        <v>Não</v>
      </c>
      <c r="R878" s="32" t="str">
        <f t="shared" si="153"/>
        <v/>
      </c>
      <c r="S878" s="30" t="str">
        <f t="shared" si="154"/>
        <v/>
      </c>
      <c r="T878" s="32" t="str">
        <f>IF($Q878&lt;&gt;"Sim","",IF($N878&gt;Parâmetros!$E$15,"Sim","Não"))</f>
        <v/>
      </c>
      <c r="U878" s="17" t="str">
        <f t="shared" si="155"/>
        <v>Falta de registro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'[Apontamento_Mes_Setembro Atualizado.xlsx]Base Diária'!$V$221folga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FALTA DE REGISTRO · dia útil da escala 6x1</v>
      </c>
      <c r="W878" s="34" t="str">
        <f>IF(OR(OR($D878="6x1",$D878="FF 6x1"),$D878="5x2"),"",IF($AB878&lt;&gt;$AB877,IF(IFERROR(INDEX(Cadastro!$F$5:$F$148,$AB878),"")="",IF($L878&gt;0,1,0),IF(IFERROR(INDEX(Cadastro!$F$5:$F$148,$AB878),"")&lt;=IFERROR(INDEX(Parâmetros!$B$39:$B$48,MATCH($E878,Parâmetros!$A$39:$A$48,0)),99),IFERROR(INDEX(Cadastro!$F$5:$F$148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$148,$AB878),"")="",0,IF(IFERROR(INDEX(Cadastro!$F$5:$F$148,$AB878),"")&gt;IFERROR(INDEX(Parâmetros!$B$39:$B$48,MATCH($E878,Parâmetros!$A$39:$A$48,0)),99),IFERROR(INDEX(Cadastro!$F$5:$F$148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registro"),IF(AND($AB878&lt;&gt;$AB877,IFERROR(INDEX(Cadastro!$F$5:$F$148,$AB878),"")=""),"Indeterminado (início da série)",IF($X878&gt;0,"Folga","Falta de registro"))))))))</f>
        <v>Falta de registro</v>
      </c>
      <c r="Z878" s="34">
        <f>IF(OR($L878&gt;0,$F878&gt;Parâmetros!$E$14),0,IF($A878&lt;&gt;$A877,1,N($Z877)+1))</f>
        <v>1</v>
      </c>
      <c r="AA878" s="34">
        <f>IF(OR($L878&gt;0,$F878&gt;Parâmetros!$E$14),0,IF(OR($A878&lt;&gt;$A879,$F879&gt;Parâmetros!$E$14),1,N($AA879)+1))</f>
        <v>1</v>
      </c>
      <c r="AB878" s="31">
        <f>IFERROR(MATCH($A878&amp;"|"&amp;TEXT(_xlfn.MAXIFS(Cadastro!$E$5:$E$148,Cadastro!$A$5:$A$148,$A878,Cadastro!$E$5:$E$148,"&lt;="&amp;$F878),"yyyymmdd"),Cadastro!$I$5:$I$148,0),"")</f>
        <v>101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56256</v>
      </c>
      <c r="B879" s="17" t="s">
        <v>182</v>
      </c>
      <c r="C879" s="17" t="str">
        <f>IFERROR(INDEX(Cadastro!$C$5:$C$148,$AB879),"NÃO INFORMADO")</f>
        <v>LUB</v>
      </c>
      <c r="D879" s="17" t="str">
        <f>IFERROR(INDEX(Cadastro!$D$5:$D$148,$AB879),"")</f>
        <v>6x1</v>
      </c>
      <c r="E879" s="17" t="str">
        <f>IFERROR(INDEX(Cadastro!$G$5:$G$148,$AB879),"")</f>
        <v>6x1</v>
      </c>
      <c r="F879" s="29">
        <v>46277</v>
      </c>
      <c r="G879" s="32" t="str">
        <f t="shared" si="150"/>
        <v>sáb</v>
      </c>
      <c r="H879" s="31" t="str">
        <f>IF($L879=0,"",_xlfn.MINIFS(Dados!$Q:$Q,Dados!$A:$A,$A879,Dados!$S:$S,$F879))</f>
        <v/>
      </c>
      <c r="I879" s="31" t="str">
        <f>IF($H879="","",_xlfn.MAXIFS(Dados!$R:$R,Dados!$A:$A,$A879,Dados!$S:$S,$F879))</f>
        <v/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/>
      </c>
      <c r="L879" s="30">
        <f>SUMIFS(Dados!$E:$E,Dados!$A:$A,$A879,Dados!$S:$S,$F879)</f>
        <v>0</v>
      </c>
      <c r="M879" s="30" t="str">
        <f>IFERROR(INDEX(Parâmetros!$E$6:$E$11,MATCH($K879,Parâmetros!$A$6:$A$11,0)),"")</f>
        <v/>
      </c>
      <c r="N879" s="33" t="str">
        <f t="shared" si="151"/>
        <v/>
      </c>
      <c r="O879" s="33">
        <f>Parâmetros!$E$13</f>
        <v>0.8</v>
      </c>
      <c r="P879" s="32" t="str">
        <f>IF(OR($M879="",$F879&gt;Parâmetros!$E$14),"Não","Sim")</f>
        <v>Não</v>
      </c>
      <c r="Q879" s="32" t="str">
        <f t="shared" si="152"/>
        <v/>
      </c>
      <c r="R879" s="32" t="str">
        <f t="shared" si="153"/>
        <v/>
      </c>
      <c r="S879" s="30" t="str">
        <f t="shared" si="154"/>
        <v/>
      </c>
      <c r="T879" s="32" t="str">
        <f>IF($Q879&lt;&gt;"Sim","",IF($N879&gt;Parâmetros!$E$15,"Sim","Não"))</f>
        <v/>
      </c>
      <c r="U879" s="17" t="str">
        <f t="shared" si="155"/>
        <v>Folga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'[Apontamento_Mes_Setembro Atualizado.xlsx]Base Diária'!$V$221folga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Folga de fim de semana · sem apontamento no sábado nem no domingo</v>
      </c>
      <c r="W879" s="34" t="str">
        <f>IF(OR(OR($D879="6x1",$D879="FF 6x1"),$D879="5x2"),"",IF($AB879&lt;&gt;$AB878,IF(IFERROR(INDEX(Cadastro!$F$5:$F$148,$AB879),"")="",IF($L879&gt;0,1,0),IF(IFERROR(INDEX(Cadastro!$F$5:$F$148,$AB879),"")&lt;=IFERROR(INDEX(Parâmetros!$B$39:$B$48,MATCH($E879,Parâmetros!$A$39:$A$48,0)),99),IFERROR(INDEX(Cadastro!$F$5:$F$148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$148,$AB879),"")="",0,IF(IFERROR(INDEX(Cadastro!$F$5:$F$148,$AB879),"")&gt;IFERROR(INDEX(Parâmetros!$B$39:$B$48,MATCH($E879,Parâmetros!$A$39:$A$48,0)),99),IFERROR(INDEX(Cadastro!$F$5:$F$148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registro"),IF(AND($AB879&lt;&gt;$AB878,IFERROR(INDEX(Cadastro!$F$5:$F$148,$AB879),"")=""),"Indeterminado (início da série)",IF($X879&gt;0,"Folga","Falta de registro"))))))))</f>
        <v>Folga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IFERROR(MATCH($A879&amp;"|"&amp;TEXT(_xlfn.MAXIFS(Cadastro!$E$5:$E$148,Cadastro!$A$5:$A$148,$A879,Cadastro!$E$5:$E$148,"&lt;="&amp;$F879),"yyyymmdd"),Cadastro!$I$5:$I$148,0),"")</f>
        <v>101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56256</v>
      </c>
      <c r="B880" s="17" t="s">
        <v>182</v>
      </c>
      <c r="C880" s="17" t="str">
        <f>IFERROR(INDEX(Cadastro!$C$5:$C$148,$AB880),"NÃO INFORMADO")</f>
        <v>LUB</v>
      </c>
      <c r="D880" s="17" t="str">
        <f>IFERROR(INDEX(Cadastro!$D$5:$D$148,$AB880),"")</f>
        <v>6x1</v>
      </c>
      <c r="E880" s="17" t="str">
        <f>IFERROR(INDEX(Cadastro!$G$5:$G$148,$AB880),"")</f>
        <v>6x1</v>
      </c>
      <c r="F880" s="29">
        <v>46278</v>
      </c>
      <c r="G880" s="32" t="str">
        <f t="shared" si="150"/>
        <v>dom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/>
      </c>
      <c r="L880" s="30">
        <f>SUMIFS(Dados!$E:$E,Dados!$A:$A,$A880,Dados!$S:$S,$F880)</f>
        <v>0</v>
      </c>
      <c r="M880" s="30" t="str">
        <f>IFERROR(INDEX(Parâmetros!$E$6:$E$11,MATCH($K880,Parâmetros!$A$6:$A$11,0)),"")</f>
        <v/>
      </c>
      <c r="N880" s="33" t="str">
        <f t="shared" si="151"/>
        <v/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152"/>
        <v/>
      </c>
      <c r="R880" s="32" t="str">
        <f t="shared" si="153"/>
        <v/>
      </c>
      <c r="S880" s="30" t="str">
        <f t="shared" si="154"/>
        <v/>
      </c>
      <c r="T880" s="32" t="str">
        <f>IF($Q880&lt;&gt;"Sim","",IF($N880&gt;Parâmetros!$E$15,"Sim","Não"))</f>
        <v/>
      </c>
      <c r="U880" s="17" t="str">
        <f t="shared" si="155"/>
        <v>Folga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'[Apontamento_Mes_Setembro Atualizado.xlsx]Base Diária'!$V$221folga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Folga de fim de semana · sem apontamento no sábado nem no domingo</v>
      </c>
      <c r="W880" s="34" t="str">
        <f>IF(OR(OR($D880="6x1",$D880="FF 6x1"),$D880="5x2"),"",IF($AB880&lt;&gt;$AB879,IF(IFERROR(INDEX(Cadastro!$F$5:$F$148,$AB880),"")="",IF($L880&gt;0,1,0),IF(IFERROR(INDEX(Cadastro!$F$5:$F$148,$AB880),"")&lt;=IFERROR(INDEX(Parâmetros!$B$39:$B$48,MATCH($E880,Parâmetros!$A$39:$A$48,0)),99),IFERROR(INDEX(Cadastro!$F$5:$F$148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$148,$AB880),"")="",0,IF(IFERROR(INDEX(Cadastro!$F$5:$F$148,$AB880),"")&gt;IFERROR(INDEX(Parâmetros!$B$39:$B$48,MATCH($E880,Parâmetros!$A$39:$A$48,0)),99),IFERROR(INDEX(Cadastro!$F$5:$F$148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registro"),IF(AND($AB880&lt;&gt;$AB879,IFERROR(INDEX(Cadastro!$F$5:$F$148,$AB880),"")=""),"Indeterminado (início da série)",IF($X880&gt;0,"Folga","Falta de registro"))))))))</f>
        <v>Folga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IFERROR(MATCH($A880&amp;"|"&amp;TEXT(_xlfn.MAXIFS(Cadastro!$E$5:$E$148,Cadastro!$A$5:$A$148,$A880,Cadastro!$E$5:$E$148,"&lt;="&amp;$F880),"yyyymmdd"),Cadastro!$I$5:$I$148,0),"")</f>
        <v>101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56256</v>
      </c>
      <c r="B881" s="17" t="s">
        <v>182</v>
      </c>
      <c r="C881" s="17" t="str">
        <f>IFERROR(INDEX(Cadastro!$C$5:$C$148,$AB881),"NÃO INFORMADO")</f>
        <v>LUB</v>
      </c>
      <c r="D881" s="17" t="str">
        <f>IFERROR(INDEX(Cadastro!$D$5:$D$148,$AB881),"")</f>
        <v>6x1</v>
      </c>
      <c r="E881" s="17" t="str">
        <f>IFERROR(INDEX(Cadastro!$G$5:$G$148,$AB881),"")</f>
        <v>6x1</v>
      </c>
      <c r="F881" s="29">
        <v>46279</v>
      </c>
      <c r="G881" s="32" t="str">
        <f t="shared" si="150"/>
        <v>seg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151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152"/>
        <v/>
      </c>
      <c r="R881" s="32" t="str">
        <f t="shared" si="153"/>
        <v/>
      </c>
      <c r="S881" s="30" t="str">
        <f t="shared" si="154"/>
        <v/>
      </c>
      <c r="T881" s="32" t="str">
        <f>IF($Q881&lt;&gt;"Sim","",IF($N881&gt;Parâmetros!$E$15,"Sim","Não"))</f>
        <v/>
      </c>
      <c r="U881" s="17" t="str">
        <f t="shared" si="155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'[Apontamento_Mes_Setembro Atualizado.xlsx]Base Diária'!$V$221folga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$148,$AB881),"")="",IF($L881&gt;0,1,0),IF(IFERROR(INDEX(Cadastro!$F$5:$F$148,$AB881),"")&lt;=IFERROR(INDEX(Parâmetros!$B$39:$B$48,MATCH($E881,Parâmetros!$A$39:$A$48,0)),99),IFERROR(INDEX(Cadastro!$F$5:$F$148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$148,$AB881),"")="",0,IF(IFERROR(INDEX(Cadastro!$F$5:$F$148,$AB881),"")&gt;IFERROR(INDEX(Parâmetros!$B$39:$B$48,MATCH($E881,Parâmetros!$A$39:$A$48,0)),99),IFERROR(INDEX(Cadastro!$F$5:$F$148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registro"),IF(AND($AB881&lt;&gt;$AB880,IFERROR(INDEX(Cadastro!$F$5:$F$148,$AB881),"")=""),"Indeterminado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IFERROR(MATCH($A881&amp;"|"&amp;TEXT(_xlfn.MAXIFS(Cadastro!$E$5:$E$148,Cadastro!$A$5:$A$148,$A881,Cadastro!$E$5:$E$148,"&lt;="&amp;$F881),"yyyymmdd"),Cadastro!$I$5:$I$148,0),"")</f>
        <v>101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56256</v>
      </c>
      <c r="B882" s="17" t="s">
        <v>182</v>
      </c>
      <c r="C882" s="17" t="str">
        <f>IFERROR(INDEX(Cadastro!$C$5:$C$148,$AB882),"NÃO INFORMADO")</f>
        <v>LUB</v>
      </c>
      <c r="D882" s="17" t="str">
        <f>IFERROR(INDEX(Cadastro!$D$5:$D$148,$AB882),"")</f>
        <v>6x1</v>
      </c>
      <c r="E882" s="17" t="str">
        <f>IFERROR(INDEX(Cadastro!$G$5:$G$148,$AB882),"")</f>
        <v>6x1</v>
      </c>
      <c r="F882" s="29">
        <v>46280</v>
      </c>
      <c r="G882" s="32" t="str">
        <f t="shared" si="150"/>
        <v>ter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>6x1</v>
      </c>
      <c r="L882" s="30">
        <f>SUMIFS(Dados!$E:$E,Dados!$A:$A,$A882,Dados!$S:$S,$F882)</f>
        <v>0</v>
      </c>
      <c r="M882" s="30">
        <f>IFERROR(INDEX(Parâmetros!$E$6:$E$11,MATCH($K882,Parâmetros!$A$6:$A$11,0)),"")</f>
        <v>8.8000000000000007</v>
      </c>
      <c r="N882" s="33">
        <f t="shared" si="151"/>
        <v>0</v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52"/>
        <v/>
      </c>
      <c r="R882" s="32" t="str">
        <f t="shared" si="153"/>
        <v/>
      </c>
      <c r="S882" s="30" t="str">
        <f t="shared" si="154"/>
        <v/>
      </c>
      <c r="T882" s="32" t="str">
        <f>IF($Q882&lt;&gt;"Sim","",IF($N882&gt;Parâmetros!$E$15,"Sim","Não"))</f>
        <v/>
      </c>
      <c r="U882" s="17" t="str">
        <f t="shared" si="155"/>
        <v>Fora da apuração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'[Apontamento_Mes_Setembro Atualizado.xlsx]Base Diária'!$V$221folga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FALTA DE REGISTRO · dia útil da escala 6x1</v>
      </c>
      <c r="W882" s="34" t="str">
        <f>IF(OR(OR($D882="6x1",$D882="FF 6x1"),$D882="5x2"),"",IF($AB882&lt;&gt;$AB881,IF(IFERROR(INDEX(Cadastro!$F$5:$F$148,$AB882),"")="",IF($L882&gt;0,1,0),IF(IFERROR(INDEX(Cadastro!$F$5:$F$148,$AB882),"")&lt;=IFERROR(INDEX(Parâmetros!$B$39:$B$48,MATCH($E882,Parâmetros!$A$39:$A$48,0)),99),IFERROR(INDEX(Cadastro!$F$5:$F$148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$148,$AB882),"")="",0,IF(IFERROR(INDEX(Cadastro!$F$5:$F$148,$AB882),"")&gt;IFERROR(INDEX(Parâmetros!$B$39:$B$48,MATCH($E882,Parâmetros!$A$39:$A$48,0)),99),IFERROR(INDEX(Cadastro!$F$5:$F$148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registro"),IF(AND($AB882&lt;&gt;$AB881,IFERROR(INDEX(Cadastro!$F$5:$F$148,$AB882),"")=""),"Indeterminado (início da série)",IF($X882&gt;0,"Folga","Falta de registro"))))))))</f>
        <v>Falta de registro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IFERROR(MATCH($A882&amp;"|"&amp;TEXT(_xlfn.MAXIFS(Cadastro!$E$5:$E$148,Cadastro!$A$5:$A$148,$A882,Cadastro!$E$5:$E$148,"&lt;="&amp;$F882),"yyyymmdd"),Cadastro!$I$5:$I$148,0),"")</f>
        <v>101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56256</v>
      </c>
      <c r="B883" s="17" t="s">
        <v>182</v>
      </c>
      <c r="C883" s="17" t="str">
        <f>IFERROR(INDEX(Cadastro!$C$5:$C$148,$AB883),"NÃO INFORMADO")</f>
        <v>LUB</v>
      </c>
      <c r="D883" s="17" t="str">
        <f>IFERROR(INDEX(Cadastro!$D$5:$D$148,$AB883),"")</f>
        <v>6x1</v>
      </c>
      <c r="E883" s="17" t="str">
        <f>IFERROR(INDEX(Cadastro!$G$5:$G$148,$AB883),"")</f>
        <v>6x1</v>
      </c>
      <c r="F883" s="29">
        <v>46281</v>
      </c>
      <c r="G883" s="32" t="str">
        <f t="shared" si="150"/>
        <v>qua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>6x1</v>
      </c>
      <c r="L883" s="30">
        <f>SUMIFS(Dados!$E:$E,Dados!$A:$A,$A883,Dados!$S:$S,$F883)</f>
        <v>0</v>
      </c>
      <c r="M883" s="30">
        <f>IFERROR(INDEX(Parâmetros!$E$6:$E$11,MATCH($K883,Parâmetros!$A$6:$A$11,0)),"")</f>
        <v>8.8000000000000007</v>
      </c>
      <c r="N883" s="33">
        <f t="shared" si="151"/>
        <v>0</v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52"/>
        <v/>
      </c>
      <c r="R883" s="32" t="str">
        <f t="shared" si="153"/>
        <v/>
      </c>
      <c r="S883" s="30" t="str">
        <f t="shared" si="154"/>
        <v/>
      </c>
      <c r="T883" s="32" t="str">
        <f>IF($Q883&lt;&gt;"Sim","",IF($N883&gt;Parâmetros!$E$15,"Sim","Não"))</f>
        <v/>
      </c>
      <c r="U883" s="17" t="str">
        <f t="shared" si="155"/>
        <v>Fora da apuração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'[Apontamento_Mes_Setembro Atualizado.xlsx]Base Diária'!$V$221folga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FALTA DE REGISTRO · dia útil da escala 6x1</v>
      </c>
      <c r="W883" s="34" t="str">
        <f>IF(OR(OR($D883="6x1",$D883="FF 6x1"),$D883="5x2"),"",IF($AB883&lt;&gt;$AB882,IF(IFERROR(INDEX(Cadastro!$F$5:$F$148,$AB883),"")="",IF($L883&gt;0,1,0),IF(IFERROR(INDEX(Cadastro!$F$5:$F$148,$AB883),"")&lt;=IFERROR(INDEX(Parâmetros!$B$39:$B$48,MATCH($E883,Parâmetros!$A$39:$A$48,0)),99),IFERROR(INDEX(Cadastro!$F$5:$F$148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$148,$AB883),"")="",0,IF(IFERROR(INDEX(Cadastro!$F$5:$F$148,$AB883),"")&gt;IFERROR(INDEX(Parâmetros!$B$39:$B$48,MATCH($E883,Parâmetros!$A$39:$A$48,0)),99),IFERROR(INDEX(Cadastro!$F$5:$F$148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registro"),IF(AND($AB883&lt;&gt;$AB882,IFERROR(INDEX(Cadastro!$F$5:$F$148,$AB883),"")=""),"Indeterminado (início da série)",IF($X883&gt;0,"Folga","Falta de registro"))))))))</f>
        <v>Falta de registro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IFERROR(MATCH($A883&amp;"|"&amp;TEXT(_xlfn.MAXIFS(Cadastro!$E$5:$E$148,Cadastro!$A$5:$A$148,$A883,Cadastro!$E$5:$E$148,"&lt;="&amp;$F883),"yyyymmdd"),Cadastro!$I$5:$I$148,0),"")</f>
        <v>101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hidden="1" customHeight="1" x14ac:dyDescent="0.25">
      <c r="A884" s="31">
        <v>56256</v>
      </c>
      <c r="B884" s="17" t="s">
        <v>182</v>
      </c>
      <c r="C884" s="17" t="str">
        <f>IFERROR(INDEX(Cadastro!$C$5:$C$148,$AB884),"NÃO INFORMADO")</f>
        <v>LUB</v>
      </c>
      <c r="D884" s="17" t="str">
        <f>IFERROR(INDEX(Cadastro!$D$5:$D$148,$AB884),"")</f>
        <v>6x1</v>
      </c>
      <c r="E884" s="17" t="str">
        <f>IFERROR(INDEX(Cadastro!$G$5:$G$148,$AB884),"")</f>
        <v>6x1</v>
      </c>
      <c r="F884" s="29">
        <v>46282</v>
      </c>
      <c r="G884" s="32" t="str">
        <f t="shared" si="150"/>
        <v>qui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151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52"/>
        <v/>
      </c>
      <c r="R884" s="32" t="str">
        <f t="shared" si="153"/>
        <v/>
      </c>
      <c r="S884" s="30" t="str">
        <f t="shared" si="154"/>
        <v/>
      </c>
      <c r="T884" s="32" t="str">
        <f>IF($Q884&lt;&gt;"Sim","",IF($N884&gt;Parâmetros!$E$15,"Sim","Não"))</f>
        <v/>
      </c>
      <c r="U884" s="17" t="str">
        <f t="shared" si="155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'[Apontamento_Mes_Setembro Atualizado.xlsx]Base Diária'!$V$221folga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$148,$AB884),"")="",IF($L884&gt;0,1,0),IF(IFERROR(INDEX(Cadastro!$F$5:$F$148,$AB884),"")&lt;=IFERROR(INDEX(Parâmetros!$B$39:$B$48,MATCH($E884,Parâmetros!$A$39:$A$48,0)),99),IFERROR(INDEX(Cadastro!$F$5:$F$148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$148,$AB884),"")="",0,IF(IFERROR(INDEX(Cadastro!$F$5:$F$148,$AB884),"")&gt;IFERROR(INDEX(Parâmetros!$B$39:$B$48,MATCH($E884,Parâmetros!$A$39:$A$48,0)),99),IFERROR(INDEX(Cadastro!$F$5:$F$148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registro"),IF(AND($AB884&lt;&gt;$AB883,IFERROR(INDEX(Cadastro!$F$5:$F$148,$AB884),"")=""),"Indeterminado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IFERROR(MATCH($A884&amp;"|"&amp;TEXT(_xlfn.MAXIFS(Cadastro!$E$5:$E$148,Cadastro!$A$5:$A$148,$A884,Cadastro!$E$5:$E$148,"&lt;="&amp;$F884),"yyyymmdd"),Cadastro!$I$5:$I$148,0),"")</f>
        <v>101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hidden="1" customHeight="1" x14ac:dyDescent="0.25">
      <c r="A885" s="31">
        <v>56256</v>
      </c>
      <c r="B885" s="17" t="s">
        <v>182</v>
      </c>
      <c r="C885" s="17" t="str">
        <f>IFERROR(INDEX(Cadastro!$C$5:$C$148,$AB885),"NÃO INFORMADO")</f>
        <v>LUB</v>
      </c>
      <c r="D885" s="17" t="str">
        <f>IFERROR(INDEX(Cadastro!$D$5:$D$148,$AB885),"")</f>
        <v>6x1</v>
      </c>
      <c r="E885" s="17" t="str">
        <f>IFERROR(INDEX(Cadastro!$G$5:$G$148,$AB885),"")</f>
        <v>6x1</v>
      </c>
      <c r="F885" s="29">
        <v>46283</v>
      </c>
      <c r="G885" s="32" t="str">
        <f t="shared" si="150"/>
        <v>sex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151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52"/>
        <v/>
      </c>
      <c r="R885" s="32" t="str">
        <f t="shared" si="153"/>
        <v/>
      </c>
      <c r="S885" s="30" t="str">
        <f t="shared" si="154"/>
        <v/>
      </c>
      <c r="T885" s="32" t="str">
        <f>IF($Q885&lt;&gt;"Sim","",IF($N885&gt;Parâmetros!$E$15,"Sim","Não"))</f>
        <v/>
      </c>
      <c r="U885" s="17" t="str">
        <f t="shared" si="155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'[Apontamento_Mes_Setembro Atualizado.xlsx]Base Diária'!$V$221folga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$148,$AB885),"")="",IF($L885&gt;0,1,0),IF(IFERROR(INDEX(Cadastro!$F$5:$F$148,$AB885),"")&lt;=IFERROR(INDEX(Parâmetros!$B$39:$B$48,MATCH($E885,Parâmetros!$A$39:$A$48,0)),99),IFERROR(INDEX(Cadastro!$F$5:$F$148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$148,$AB885),"")="",0,IF(IFERROR(INDEX(Cadastro!$F$5:$F$148,$AB885),"")&gt;IFERROR(INDEX(Parâmetros!$B$39:$B$48,MATCH($E885,Parâmetros!$A$39:$A$48,0)),99),IFERROR(INDEX(Cadastro!$F$5:$F$148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registro"),IF(AND($AB885&lt;&gt;$AB884,IFERROR(INDEX(Cadastro!$F$5:$F$148,$AB885),"")=""),"Indeterminado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IFERROR(MATCH($A885&amp;"|"&amp;TEXT(_xlfn.MAXIFS(Cadastro!$E$5:$E$148,Cadastro!$A$5:$A$148,$A885,Cadastro!$E$5:$E$148,"&lt;="&amp;$F885),"yyyymmdd"),Cadastro!$I$5:$I$148,0),"")</f>
        <v>101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hidden="1" customHeight="1" x14ac:dyDescent="0.25">
      <c r="A886" s="31">
        <v>56256</v>
      </c>
      <c r="B886" s="17" t="s">
        <v>182</v>
      </c>
      <c r="C886" s="17" t="str">
        <f>IFERROR(INDEX(Cadastro!$C$5:$C$148,$AB886),"NÃO INFORMADO")</f>
        <v>LUB</v>
      </c>
      <c r="D886" s="17" t="str">
        <f>IFERROR(INDEX(Cadastro!$D$5:$D$148,$AB886),"")</f>
        <v>6x1</v>
      </c>
      <c r="E886" s="17" t="str">
        <f>IFERROR(INDEX(Cadastro!$G$5:$G$148,$AB886),"")</f>
        <v>6x1</v>
      </c>
      <c r="F886" s="29">
        <v>46284</v>
      </c>
      <c r="G886" s="32" t="str">
        <f t="shared" si="150"/>
        <v>sáb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51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52"/>
        <v/>
      </c>
      <c r="R886" s="32" t="str">
        <f t="shared" si="153"/>
        <v/>
      </c>
      <c r="S886" s="30" t="str">
        <f t="shared" si="154"/>
        <v/>
      </c>
      <c r="T886" s="32" t="str">
        <f>IF($Q886&lt;&gt;"Sim","",IF($N886&gt;Parâmetros!$E$15,"Sim","Não"))</f>
        <v/>
      </c>
      <c r="U886" s="17" t="str">
        <f t="shared" si="155"/>
        <v>Folga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'[Apontamento_Mes_Setembro Atualizado.xlsx]Base Diária'!$V$221folga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Folga de fim de semana · sem apontamento no sábado nem no domingo</v>
      </c>
      <c r="W886" s="34" t="str">
        <f>IF(OR(OR($D886="6x1",$D886="FF 6x1"),$D886="5x2"),"",IF($AB886&lt;&gt;$AB885,IF(IFERROR(INDEX(Cadastro!$F$5:$F$148,$AB886),"")="",IF($L886&gt;0,1,0),IF(IFERROR(INDEX(Cadastro!$F$5:$F$148,$AB886),"")&lt;=IFERROR(INDEX(Parâmetros!$B$39:$B$48,MATCH($E886,Parâmetros!$A$39:$A$48,0)),99),IFERROR(INDEX(Cadastro!$F$5:$F$148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$148,$AB886),"")="",0,IF(IFERROR(INDEX(Cadastro!$F$5:$F$148,$AB886),"")&gt;IFERROR(INDEX(Parâmetros!$B$39:$B$48,MATCH($E886,Parâmetros!$A$39:$A$48,0)),99),IFERROR(INDEX(Cadastro!$F$5:$F$148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registro"),IF(AND($AB886&lt;&gt;$AB885,IFERROR(INDEX(Cadastro!$F$5:$F$148,$AB886),"")=""),"Indeterminado (início da série)",IF($X886&gt;0,"Folga","Falta de registro"))))))))</f>
        <v>Folga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IFERROR(MATCH($A886&amp;"|"&amp;TEXT(_xlfn.MAXIFS(Cadastro!$E$5:$E$148,Cadastro!$A$5:$A$148,$A886,Cadastro!$E$5:$E$148,"&lt;="&amp;$F886),"yyyymmdd"),Cadastro!$I$5:$I$148,0),"")</f>
        <v>101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hidden="1" customHeight="1" x14ac:dyDescent="0.25">
      <c r="A887" s="31">
        <v>56256</v>
      </c>
      <c r="B887" s="17" t="s">
        <v>182</v>
      </c>
      <c r="C887" s="17" t="str">
        <f>IFERROR(INDEX(Cadastro!$C$5:$C$148,$AB887),"NÃO INFORMADO")</f>
        <v>LUB</v>
      </c>
      <c r="D887" s="17" t="str">
        <f>IFERROR(INDEX(Cadastro!$D$5:$D$148,$AB887),"")</f>
        <v>6x1</v>
      </c>
      <c r="E887" s="17" t="str">
        <f>IFERROR(INDEX(Cadastro!$G$5:$G$148,$AB887),"")</f>
        <v>6x1</v>
      </c>
      <c r="F887" s="29">
        <v>46285</v>
      </c>
      <c r="G887" s="32" t="str">
        <f t="shared" si="150"/>
        <v>dom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51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52"/>
        <v/>
      </c>
      <c r="R887" s="32" t="str">
        <f t="shared" si="153"/>
        <v/>
      </c>
      <c r="S887" s="30" t="str">
        <f t="shared" si="154"/>
        <v/>
      </c>
      <c r="T887" s="32" t="str">
        <f>IF($Q887&lt;&gt;"Sim","",IF($N887&gt;Parâmetros!$E$15,"Sim","Não"))</f>
        <v/>
      </c>
      <c r="U887" s="17" t="str">
        <f t="shared" si="155"/>
        <v>Folga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'[Apontamento_Mes_Setembro Atualizado.xlsx]Base Diária'!$V$221folga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Folga de fim de semana · sem apontamento no sábado nem no domingo</v>
      </c>
      <c r="W887" s="34" t="str">
        <f>IF(OR(OR($D887="6x1",$D887="FF 6x1"),$D887="5x2"),"",IF($AB887&lt;&gt;$AB886,IF(IFERROR(INDEX(Cadastro!$F$5:$F$148,$AB887),"")="",IF($L887&gt;0,1,0),IF(IFERROR(INDEX(Cadastro!$F$5:$F$148,$AB887),"")&lt;=IFERROR(INDEX(Parâmetros!$B$39:$B$48,MATCH($E887,Parâmetros!$A$39:$A$48,0)),99),IFERROR(INDEX(Cadastro!$F$5:$F$148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$148,$AB887),"")="",0,IF(IFERROR(INDEX(Cadastro!$F$5:$F$148,$AB887),"")&gt;IFERROR(INDEX(Parâmetros!$B$39:$B$48,MATCH($E887,Parâmetros!$A$39:$A$48,0)),99),IFERROR(INDEX(Cadastro!$F$5:$F$148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registro"),IF(AND($AB887&lt;&gt;$AB886,IFERROR(INDEX(Cadastro!$F$5:$F$148,$AB887),"")=""),"Indeterminado (início da série)",IF($X887&gt;0,"Folga","Falta de registro"))))))))</f>
        <v>Folga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IFERROR(MATCH($A887&amp;"|"&amp;TEXT(_xlfn.MAXIFS(Cadastro!$E$5:$E$148,Cadastro!$A$5:$A$148,$A887,Cadastro!$E$5:$E$148,"&lt;="&amp;$F887),"yyyymmdd"),Cadastro!$I$5:$I$148,0),"")</f>
        <v>101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hidden="1" customHeight="1" x14ac:dyDescent="0.25">
      <c r="A888" s="31">
        <v>56256</v>
      </c>
      <c r="B888" s="17" t="s">
        <v>182</v>
      </c>
      <c r="C888" s="17" t="str">
        <f>IFERROR(INDEX(Cadastro!$C$5:$C$148,$AB888),"NÃO INFORMADO")</f>
        <v>LUB</v>
      </c>
      <c r="D888" s="17" t="str">
        <f>IFERROR(INDEX(Cadastro!$D$5:$D$148,$AB888),"")</f>
        <v>6x1</v>
      </c>
      <c r="E888" s="17" t="str">
        <f>IFERROR(INDEX(Cadastro!$G$5:$G$148,$AB888),"")</f>
        <v>6x1</v>
      </c>
      <c r="F888" s="29">
        <v>46286</v>
      </c>
      <c r="G888" s="32" t="str">
        <f t="shared" si="150"/>
        <v>seg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151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52"/>
        <v/>
      </c>
      <c r="R888" s="32" t="str">
        <f t="shared" si="153"/>
        <v/>
      </c>
      <c r="S888" s="30" t="str">
        <f t="shared" si="154"/>
        <v/>
      </c>
      <c r="T888" s="32" t="str">
        <f>IF($Q888&lt;&gt;"Sim","",IF($N888&gt;Parâmetros!$E$15,"Sim","Não"))</f>
        <v/>
      </c>
      <c r="U888" s="17" t="str">
        <f t="shared" si="155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'[Apontamento_Mes_Setembro Atualizado.xlsx]Base Diária'!$V$221folga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$148,$AB888),"")="",IF($L888&gt;0,1,0),IF(IFERROR(INDEX(Cadastro!$F$5:$F$148,$AB888),"")&lt;=IFERROR(INDEX(Parâmetros!$B$39:$B$48,MATCH($E888,Parâmetros!$A$39:$A$48,0)),99),IFERROR(INDEX(Cadastro!$F$5:$F$148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$148,$AB888),"")="",0,IF(IFERROR(INDEX(Cadastro!$F$5:$F$148,$AB888),"")&gt;IFERROR(INDEX(Parâmetros!$B$39:$B$48,MATCH($E888,Parâmetros!$A$39:$A$48,0)),99),IFERROR(INDEX(Cadastro!$F$5:$F$148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registro"),IF(AND($AB888&lt;&gt;$AB887,IFERROR(INDEX(Cadastro!$F$5:$F$148,$AB888),"")=""),"Indeterminado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IFERROR(MATCH($A888&amp;"|"&amp;TEXT(_xlfn.MAXIFS(Cadastro!$E$5:$E$148,Cadastro!$A$5:$A$148,$A888,Cadastro!$E$5:$E$148,"&lt;="&amp;$F888),"yyyymmdd"),Cadastro!$I$5:$I$148,0),"")</f>
        <v>101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hidden="1" customHeight="1" x14ac:dyDescent="0.25">
      <c r="A889" s="31">
        <v>56256</v>
      </c>
      <c r="B889" s="17" t="s">
        <v>182</v>
      </c>
      <c r="C889" s="17" t="str">
        <f>IFERROR(INDEX(Cadastro!$C$5:$C$148,$AB889),"NÃO INFORMADO")</f>
        <v>LUB</v>
      </c>
      <c r="D889" s="17" t="str">
        <f>IFERROR(INDEX(Cadastro!$D$5:$D$148,$AB889),"")</f>
        <v>6x1</v>
      </c>
      <c r="E889" s="17" t="str">
        <f>IFERROR(INDEX(Cadastro!$G$5:$G$148,$AB889),"")</f>
        <v>6x1</v>
      </c>
      <c r="F889" s="29">
        <v>46287</v>
      </c>
      <c r="G889" s="32" t="str">
        <f t="shared" si="150"/>
        <v>ter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>6x1</v>
      </c>
      <c r="L889" s="30">
        <f>SUMIFS(Dados!$E:$E,Dados!$A:$A,$A889,Dados!$S:$S,$F889)</f>
        <v>0</v>
      </c>
      <c r="M889" s="30">
        <f>IFERROR(INDEX(Parâmetros!$E$6:$E$11,MATCH($K889,Parâmetros!$A$6:$A$11,0)),"")</f>
        <v>8.8000000000000007</v>
      </c>
      <c r="N889" s="33">
        <f t="shared" si="151"/>
        <v>0</v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52"/>
        <v/>
      </c>
      <c r="R889" s="32" t="str">
        <f t="shared" si="153"/>
        <v/>
      </c>
      <c r="S889" s="30" t="str">
        <f t="shared" si="154"/>
        <v/>
      </c>
      <c r="T889" s="32" t="str">
        <f>IF($Q889&lt;&gt;"Sim","",IF($N889&gt;Parâmetros!$E$15,"Sim","Não"))</f>
        <v/>
      </c>
      <c r="U889" s="17" t="str">
        <f t="shared" si="155"/>
        <v>Fora da apuração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'[Apontamento_Mes_Setembro Atualizado.xlsx]Base Diária'!$V$221folga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FALTA DE REGISTRO · dia útil da escala 6x1</v>
      </c>
      <c r="W889" s="34" t="str">
        <f>IF(OR(OR($D889="6x1",$D889="FF 6x1"),$D889="5x2"),"",IF($AB889&lt;&gt;$AB888,IF(IFERROR(INDEX(Cadastro!$F$5:$F$148,$AB889),"")="",IF($L889&gt;0,1,0),IF(IFERROR(INDEX(Cadastro!$F$5:$F$148,$AB889),"")&lt;=IFERROR(INDEX(Parâmetros!$B$39:$B$48,MATCH($E889,Parâmetros!$A$39:$A$48,0)),99),IFERROR(INDEX(Cadastro!$F$5:$F$148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$148,$AB889),"")="",0,IF(IFERROR(INDEX(Cadastro!$F$5:$F$148,$AB889),"")&gt;IFERROR(INDEX(Parâmetros!$B$39:$B$48,MATCH($E889,Parâmetros!$A$39:$A$48,0)),99),IFERROR(INDEX(Cadastro!$F$5:$F$148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registro"),IF(AND($AB889&lt;&gt;$AB888,IFERROR(INDEX(Cadastro!$F$5:$F$148,$AB889),"")=""),"Indeterminado (início da série)",IF($X889&gt;0,"Folga","Falta de registro"))))))))</f>
        <v>Falta de registro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IFERROR(MATCH($A889&amp;"|"&amp;TEXT(_xlfn.MAXIFS(Cadastro!$E$5:$E$148,Cadastro!$A$5:$A$148,$A889,Cadastro!$E$5:$E$148,"&lt;="&amp;$F889),"yyyymmdd"),Cadastro!$I$5:$I$148,0),"")</f>
        <v>101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hidden="1" customHeight="1" x14ac:dyDescent="0.25">
      <c r="A890" s="31">
        <v>56256</v>
      </c>
      <c r="B890" s="17" t="s">
        <v>182</v>
      </c>
      <c r="C890" s="17" t="str">
        <f>IFERROR(INDEX(Cadastro!$C$5:$C$148,$AB890),"NÃO INFORMADO")</f>
        <v>LUB</v>
      </c>
      <c r="D890" s="17" t="str">
        <f>IFERROR(INDEX(Cadastro!$D$5:$D$148,$AB890),"")</f>
        <v>6x1</v>
      </c>
      <c r="E890" s="17" t="str">
        <f>IFERROR(INDEX(Cadastro!$G$5:$G$148,$AB890),"")</f>
        <v>6x1</v>
      </c>
      <c r="F890" s="29">
        <v>46288</v>
      </c>
      <c r="G890" s="32" t="str">
        <f t="shared" si="150"/>
        <v>qua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>6x1</v>
      </c>
      <c r="L890" s="30">
        <f>SUMIFS(Dados!$E:$E,Dados!$A:$A,$A890,Dados!$S:$S,$F890)</f>
        <v>0</v>
      </c>
      <c r="M890" s="30">
        <f>IFERROR(INDEX(Parâmetros!$E$6:$E$11,MATCH($K890,Parâmetros!$A$6:$A$11,0)),"")</f>
        <v>8.8000000000000007</v>
      </c>
      <c r="N890" s="33">
        <f t="shared" si="151"/>
        <v>0</v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52"/>
        <v/>
      </c>
      <c r="R890" s="32" t="str">
        <f t="shared" si="153"/>
        <v/>
      </c>
      <c r="S890" s="30" t="str">
        <f t="shared" si="154"/>
        <v/>
      </c>
      <c r="T890" s="32" t="str">
        <f>IF($Q890&lt;&gt;"Sim","",IF($N890&gt;Parâmetros!$E$15,"Sim","Não"))</f>
        <v/>
      </c>
      <c r="U890" s="17" t="str">
        <f t="shared" si="155"/>
        <v>Fora da apuração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'[Apontamento_Mes_Setembro Atualizado.xlsx]Base Diária'!$V$221folga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FALTA DE REGISTRO · dia útil da escala 6x1</v>
      </c>
      <c r="W890" s="34" t="str">
        <f>IF(OR(OR($D890="6x1",$D890="FF 6x1"),$D890="5x2"),"",IF($AB890&lt;&gt;$AB889,IF(IFERROR(INDEX(Cadastro!$F$5:$F$148,$AB890),"")="",IF($L890&gt;0,1,0),IF(IFERROR(INDEX(Cadastro!$F$5:$F$148,$AB890),"")&lt;=IFERROR(INDEX(Parâmetros!$B$39:$B$48,MATCH($E890,Parâmetros!$A$39:$A$48,0)),99),IFERROR(INDEX(Cadastro!$F$5:$F$148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$148,$AB890),"")="",0,IF(IFERROR(INDEX(Cadastro!$F$5:$F$148,$AB890),"")&gt;IFERROR(INDEX(Parâmetros!$B$39:$B$48,MATCH($E890,Parâmetros!$A$39:$A$48,0)),99),IFERROR(INDEX(Cadastro!$F$5:$F$148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registro"),IF(AND($AB890&lt;&gt;$AB889,IFERROR(INDEX(Cadastro!$F$5:$F$148,$AB890),"")=""),"Indeterminado (início da série)",IF($X890&gt;0,"Folga","Falta de registro"))))))))</f>
        <v>Falta de registro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IFERROR(MATCH($A890&amp;"|"&amp;TEXT(_xlfn.MAXIFS(Cadastro!$E$5:$E$148,Cadastro!$A$5:$A$148,$A890,Cadastro!$E$5:$E$148,"&lt;="&amp;$F890),"yyyymmdd"),Cadastro!$I$5:$I$148,0),"")</f>
        <v>101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hidden="1" customHeight="1" x14ac:dyDescent="0.25">
      <c r="A891" s="31">
        <v>56256</v>
      </c>
      <c r="B891" s="17" t="s">
        <v>182</v>
      </c>
      <c r="C891" s="17" t="str">
        <f>IFERROR(INDEX(Cadastro!$C$5:$C$148,$AB891),"NÃO INFORMADO")</f>
        <v>LUB</v>
      </c>
      <c r="D891" s="17" t="str">
        <f>IFERROR(INDEX(Cadastro!$D$5:$D$148,$AB891),"")</f>
        <v>6x1</v>
      </c>
      <c r="E891" s="17" t="str">
        <f>IFERROR(INDEX(Cadastro!$G$5:$G$148,$AB891),"")</f>
        <v>6x1</v>
      </c>
      <c r="F891" s="29">
        <v>46289</v>
      </c>
      <c r="G891" s="32" t="str">
        <f t="shared" si="150"/>
        <v>qui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151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52"/>
        <v/>
      </c>
      <c r="R891" s="32" t="str">
        <f t="shared" si="153"/>
        <v/>
      </c>
      <c r="S891" s="30" t="str">
        <f t="shared" si="154"/>
        <v/>
      </c>
      <c r="T891" s="32" t="str">
        <f>IF($Q891&lt;&gt;"Sim","",IF($N891&gt;Parâmetros!$E$15,"Sim","Não"))</f>
        <v/>
      </c>
      <c r="U891" s="17" t="str">
        <f t="shared" si="155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'[Apontamento_Mes_Setembro Atualizado.xlsx]Base Diária'!$V$221folga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$148,$AB891),"")="",IF($L891&gt;0,1,0),IF(IFERROR(INDEX(Cadastro!$F$5:$F$148,$AB891),"")&lt;=IFERROR(INDEX(Parâmetros!$B$39:$B$48,MATCH($E891,Parâmetros!$A$39:$A$48,0)),99),IFERROR(INDEX(Cadastro!$F$5:$F$148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$148,$AB891),"")="",0,IF(IFERROR(INDEX(Cadastro!$F$5:$F$148,$AB891),"")&gt;IFERROR(INDEX(Parâmetros!$B$39:$B$48,MATCH($E891,Parâmetros!$A$39:$A$48,0)),99),IFERROR(INDEX(Cadastro!$F$5:$F$148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registro"),IF(AND($AB891&lt;&gt;$AB890,IFERROR(INDEX(Cadastro!$F$5:$F$148,$AB891),"")=""),"Indeterminado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IFERROR(MATCH($A891&amp;"|"&amp;TEXT(_xlfn.MAXIFS(Cadastro!$E$5:$E$148,Cadastro!$A$5:$A$148,$A891,Cadastro!$E$5:$E$148,"&lt;="&amp;$F891),"yyyymmdd"),Cadastro!$I$5:$I$148,0),"")</f>
        <v>101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hidden="1" customHeight="1" x14ac:dyDescent="0.25">
      <c r="A892" s="31">
        <v>56256</v>
      </c>
      <c r="B892" s="17" t="s">
        <v>182</v>
      </c>
      <c r="C892" s="17" t="str">
        <f>IFERROR(INDEX(Cadastro!$C$5:$C$148,$AB892),"NÃO INFORMADO")</f>
        <v>LUB</v>
      </c>
      <c r="D892" s="17" t="str">
        <f>IFERROR(INDEX(Cadastro!$D$5:$D$148,$AB892),"")</f>
        <v>6x1</v>
      </c>
      <c r="E892" s="17" t="str">
        <f>IFERROR(INDEX(Cadastro!$G$5:$G$148,$AB892),"")</f>
        <v>6x1</v>
      </c>
      <c r="F892" s="29">
        <v>46290</v>
      </c>
      <c r="G892" s="32" t="str">
        <f t="shared" si="150"/>
        <v>sex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151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52"/>
        <v/>
      </c>
      <c r="R892" s="32" t="str">
        <f t="shared" si="153"/>
        <v/>
      </c>
      <c r="S892" s="30" t="str">
        <f t="shared" si="154"/>
        <v/>
      </c>
      <c r="T892" s="32" t="str">
        <f>IF($Q892&lt;&gt;"Sim","",IF($N892&gt;Parâmetros!$E$15,"Sim","Não"))</f>
        <v/>
      </c>
      <c r="U892" s="17" t="str">
        <f t="shared" si="155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'[Apontamento_Mes_Setembro Atualizado.xlsx]Base Diária'!$V$221folga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$148,$AB892),"")="",IF($L892&gt;0,1,0),IF(IFERROR(INDEX(Cadastro!$F$5:$F$148,$AB892),"")&lt;=IFERROR(INDEX(Parâmetros!$B$39:$B$48,MATCH($E892,Parâmetros!$A$39:$A$48,0)),99),IFERROR(INDEX(Cadastro!$F$5:$F$148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$148,$AB892),"")="",0,IF(IFERROR(INDEX(Cadastro!$F$5:$F$148,$AB892),"")&gt;IFERROR(INDEX(Parâmetros!$B$39:$B$48,MATCH($E892,Parâmetros!$A$39:$A$48,0)),99),IFERROR(INDEX(Cadastro!$F$5:$F$148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registro"),IF(AND($AB892&lt;&gt;$AB891,IFERROR(INDEX(Cadastro!$F$5:$F$148,$AB892),"")=""),"Indeterminado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IFERROR(MATCH($A892&amp;"|"&amp;TEXT(_xlfn.MAXIFS(Cadastro!$E$5:$E$148,Cadastro!$A$5:$A$148,$A892,Cadastro!$E$5:$E$148,"&lt;="&amp;$F892),"yyyymmdd"),Cadastro!$I$5:$I$148,0),"")</f>
        <v>101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hidden="1" customHeight="1" x14ac:dyDescent="0.25">
      <c r="A893" s="31">
        <v>56256</v>
      </c>
      <c r="B893" s="17" t="s">
        <v>182</v>
      </c>
      <c r="C893" s="17" t="str">
        <f>IFERROR(INDEX(Cadastro!$C$5:$C$148,$AB893),"NÃO INFORMADO")</f>
        <v>LUB</v>
      </c>
      <c r="D893" s="17" t="str">
        <f>IFERROR(INDEX(Cadastro!$D$5:$D$148,$AB893),"")</f>
        <v>6x1</v>
      </c>
      <c r="E893" s="17" t="str">
        <f>IFERROR(INDEX(Cadastro!$G$5:$G$148,$AB893),"")</f>
        <v>6x1</v>
      </c>
      <c r="F893" s="29">
        <v>46291</v>
      </c>
      <c r="G893" s="32" t="str">
        <f t="shared" si="150"/>
        <v>sáb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51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52"/>
        <v/>
      </c>
      <c r="R893" s="32" t="str">
        <f t="shared" si="153"/>
        <v/>
      </c>
      <c r="S893" s="30" t="str">
        <f t="shared" si="154"/>
        <v/>
      </c>
      <c r="T893" s="32" t="str">
        <f>IF($Q893&lt;&gt;"Sim","",IF($N893&gt;Parâmetros!$E$15,"Sim","Não"))</f>
        <v/>
      </c>
      <c r="U893" s="17" t="str">
        <f t="shared" si="155"/>
        <v>Folga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'[Apontamento_Mes_Setembro Atualizado.xlsx]Base Diária'!$V$221folga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Folga de fim de semana · sem apontamento no sábado nem no domingo</v>
      </c>
      <c r="W893" s="34" t="str">
        <f>IF(OR(OR($D893="6x1",$D893="FF 6x1"),$D893="5x2"),"",IF($AB893&lt;&gt;$AB892,IF(IFERROR(INDEX(Cadastro!$F$5:$F$148,$AB893),"")="",IF($L893&gt;0,1,0),IF(IFERROR(INDEX(Cadastro!$F$5:$F$148,$AB893),"")&lt;=IFERROR(INDEX(Parâmetros!$B$39:$B$48,MATCH($E893,Parâmetros!$A$39:$A$48,0)),99),IFERROR(INDEX(Cadastro!$F$5:$F$148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$148,$AB893),"")="",0,IF(IFERROR(INDEX(Cadastro!$F$5:$F$148,$AB893),"")&gt;IFERROR(INDEX(Parâmetros!$B$39:$B$48,MATCH($E893,Parâmetros!$A$39:$A$48,0)),99),IFERROR(INDEX(Cadastro!$F$5:$F$148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registro"),IF(AND($AB893&lt;&gt;$AB892,IFERROR(INDEX(Cadastro!$F$5:$F$148,$AB893),"")=""),"Indeterminado (início da série)",IF($X893&gt;0,"Folga","Falta de registro"))))))))</f>
        <v>Folga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IFERROR(MATCH($A893&amp;"|"&amp;TEXT(_xlfn.MAXIFS(Cadastro!$E$5:$E$148,Cadastro!$A$5:$A$148,$A893,Cadastro!$E$5:$E$148,"&lt;="&amp;$F893),"yyyymmdd"),Cadastro!$I$5:$I$148,0),"")</f>
        <v>101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hidden="1" customHeight="1" x14ac:dyDescent="0.25">
      <c r="A894" s="31">
        <v>56256</v>
      </c>
      <c r="B894" s="17" t="s">
        <v>182</v>
      </c>
      <c r="C894" s="17" t="str">
        <f>IFERROR(INDEX(Cadastro!$C$5:$C$148,$AB894),"NÃO INFORMADO")</f>
        <v>LUB</v>
      </c>
      <c r="D894" s="17" t="str">
        <f>IFERROR(INDEX(Cadastro!$D$5:$D$148,$AB894),"")</f>
        <v>6x1</v>
      </c>
      <c r="E894" s="17" t="str">
        <f>IFERROR(INDEX(Cadastro!$G$5:$G$148,$AB894),"")</f>
        <v>6x1</v>
      </c>
      <c r="F894" s="29">
        <v>46292</v>
      </c>
      <c r="G894" s="32" t="str">
        <f t="shared" si="150"/>
        <v>dom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51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52"/>
        <v/>
      </c>
      <c r="R894" s="32" t="str">
        <f t="shared" si="153"/>
        <v/>
      </c>
      <c r="S894" s="30" t="str">
        <f t="shared" si="154"/>
        <v/>
      </c>
      <c r="T894" s="32" t="str">
        <f>IF($Q894&lt;&gt;"Sim","",IF($N894&gt;Parâmetros!$E$15,"Sim","Não"))</f>
        <v/>
      </c>
      <c r="U894" s="17" t="str">
        <f t="shared" si="155"/>
        <v>Folga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'[Apontamento_Mes_Setembro Atualizado.xlsx]Base Diária'!$V$221folga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Folga de fim de semana · sem apontamento no sábado nem no domingo</v>
      </c>
      <c r="W894" s="34" t="str">
        <f>IF(OR(OR($D894="6x1",$D894="FF 6x1"),$D894="5x2"),"",IF($AB894&lt;&gt;$AB893,IF(IFERROR(INDEX(Cadastro!$F$5:$F$148,$AB894),"")="",IF($L894&gt;0,1,0),IF(IFERROR(INDEX(Cadastro!$F$5:$F$148,$AB894),"")&lt;=IFERROR(INDEX(Parâmetros!$B$39:$B$48,MATCH($E894,Parâmetros!$A$39:$A$48,0)),99),IFERROR(INDEX(Cadastro!$F$5:$F$148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$148,$AB894),"")="",0,IF(IFERROR(INDEX(Cadastro!$F$5:$F$148,$AB894),"")&gt;IFERROR(INDEX(Parâmetros!$B$39:$B$48,MATCH($E894,Parâmetros!$A$39:$A$48,0)),99),IFERROR(INDEX(Cadastro!$F$5:$F$148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registro"),IF(AND($AB894&lt;&gt;$AB893,IFERROR(INDEX(Cadastro!$F$5:$F$148,$AB894),"")=""),"Indeterminado (início da série)",IF($X894&gt;0,"Folga","Falta de registro"))))))))</f>
        <v>Folga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IFERROR(MATCH($A894&amp;"|"&amp;TEXT(_xlfn.MAXIFS(Cadastro!$E$5:$E$148,Cadastro!$A$5:$A$148,$A894,Cadastro!$E$5:$E$148,"&lt;="&amp;$F894),"yyyymmdd"),Cadastro!$I$5:$I$148,0),"")</f>
        <v>101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hidden="1" customHeight="1" x14ac:dyDescent="0.25">
      <c r="A895" s="31">
        <v>56256</v>
      </c>
      <c r="B895" s="17" t="s">
        <v>182</v>
      </c>
      <c r="C895" s="17" t="str">
        <f>IFERROR(INDEX(Cadastro!$C$5:$C$148,$AB895),"NÃO INFORMADO")</f>
        <v>LUB</v>
      </c>
      <c r="D895" s="17" t="str">
        <f>IFERROR(INDEX(Cadastro!$D$5:$D$148,$AB895),"")</f>
        <v>6x1</v>
      </c>
      <c r="E895" s="17" t="str">
        <f>IFERROR(INDEX(Cadastro!$G$5:$G$148,$AB895),"")</f>
        <v>6x1</v>
      </c>
      <c r="F895" s="29">
        <v>46293</v>
      </c>
      <c r="G895" s="32" t="str">
        <f t="shared" si="150"/>
        <v>seg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151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52"/>
        <v/>
      </c>
      <c r="R895" s="32" t="str">
        <f t="shared" si="153"/>
        <v/>
      </c>
      <c r="S895" s="30" t="str">
        <f t="shared" si="154"/>
        <v/>
      </c>
      <c r="T895" s="32" t="str">
        <f>IF($Q895&lt;&gt;"Sim","",IF($N895&gt;Parâmetros!$E$15,"Sim","Não"))</f>
        <v/>
      </c>
      <c r="U895" s="17" t="str">
        <f t="shared" si="155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'[Apontamento_Mes_Setembro Atualizado.xlsx]Base Diária'!$V$221folga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$148,$AB895),"")="",IF($L895&gt;0,1,0),IF(IFERROR(INDEX(Cadastro!$F$5:$F$148,$AB895),"")&lt;=IFERROR(INDEX(Parâmetros!$B$39:$B$48,MATCH($E895,Parâmetros!$A$39:$A$48,0)),99),IFERROR(INDEX(Cadastro!$F$5:$F$148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$148,$AB895),"")="",0,IF(IFERROR(INDEX(Cadastro!$F$5:$F$148,$AB895),"")&gt;IFERROR(INDEX(Parâmetros!$B$39:$B$48,MATCH($E895,Parâmetros!$A$39:$A$48,0)),99),IFERROR(INDEX(Cadastro!$F$5:$F$148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registro"),IF(AND($AB895&lt;&gt;$AB894,IFERROR(INDEX(Cadastro!$F$5:$F$148,$AB895),"")=""),"Indeterminado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IFERROR(MATCH($A895&amp;"|"&amp;TEXT(_xlfn.MAXIFS(Cadastro!$E$5:$E$148,Cadastro!$A$5:$A$148,$A895,Cadastro!$E$5:$E$148,"&lt;="&amp;$F895),"yyyymmdd"),Cadastro!$I$5:$I$148,0),"")</f>
        <v>101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56256</v>
      </c>
      <c r="B896" s="17" t="s">
        <v>182</v>
      </c>
      <c r="C896" s="17" t="str">
        <f>IFERROR(INDEX(Cadastro!$C$5:$C$148,$AB896),"NÃO INFORMADO")</f>
        <v>LUB</v>
      </c>
      <c r="D896" s="17" t="str">
        <f>IFERROR(INDEX(Cadastro!$D$5:$D$148,$AB896),"")</f>
        <v>6x1</v>
      </c>
      <c r="E896" s="17" t="str">
        <f>IFERROR(INDEX(Cadastro!$G$5:$G$148,$AB896),"")</f>
        <v>6x1</v>
      </c>
      <c r="F896" s="29">
        <v>46294</v>
      </c>
      <c r="G896" s="32" t="str">
        <f t="shared" si="150"/>
        <v>ter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6x1</v>
      </c>
      <c r="L896" s="30">
        <f>SUMIFS(Dados!$E:$E,Dados!$A:$A,$A896,Dados!$S:$S,$F896)</f>
        <v>0</v>
      </c>
      <c r="M896" s="30">
        <f>IFERROR(INDEX(Parâmetros!$E$6:$E$11,MATCH($K896,Parâmetros!$A$6:$A$11,0)),"")</f>
        <v>8.8000000000000007</v>
      </c>
      <c r="N896" s="33">
        <f t="shared" si="151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52"/>
        <v/>
      </c>
      <c r="R896" s="32" t="str">
        <f t="shared" si="153"/>
        <v/>
      </c>
      <c r="S896" s="30" t="str">
        <f t="shared" si="154"/>
        <v/>
      </c>
      <c r="T896" s="32" t="str">
        <f>IF($Q896&lt;&gt;"Sim","",IF($N896&gt;Parâmetros!$E$15,"Sim","Não"))</f>
        <v/>
      </c>
      <c r="U896" s="17" t="str">
        <f t="shared" si="155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'[Apontamento_Mes_Setembro Atualizado.xlsx]Base Diária'!$V$221folga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útil da escala 6x1</v>
      </c>
      <c r="W896" s="34" t="str">
        <f>IF(OR(OR($D896="6x1",$D896="FF 6x1"),$D896="5x2"),"",IF($AB896&lt;&gt;$AB895,IF(IFERROR(INDEX(Cadastro!$F$5:$F$148,$AB896),"")="",IF($L896&gt;0,1,0),IF(IFERROR(INDEX(Cadastro!$F$5:$F$148,$AB896),"")&lt;=IFERROR(INDEX(Parâmetros!$B$39:$B$48,MATCH($E896,Parâmetros!$A$39:$A$48,0)),99),IFERROR(INDEX(Cadastro!$F$5:$F$148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$148,$AB896),"")="",0,IF(IFERROR(INDEX(Cadastro!$F$5:$F$148,$AB896),"")&gt;IFERROR(INDEX(Parâmetros!$B$39:$B$48,MATCH($E896,Parâmetros!$A$39:$A$48,0)),99),IFERROR(INDEX(Cadastro!$F$5:$F$148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registro"),IF(AND($AB896&lt;&gt;$AB895,IFERROR(INDEX(Cadastro!$F$5:$F$148,$AB896),"")=""),"Indeterminado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IFERROR(MATCH($A896&amp;"|"&amp;TEXT(_xlfn.MAXIFS(Cadastro!$E$5:$E$148,Cadastro!$A$5:$A$148,$A896,Cadastro!$E$5:$E$148,"&lt;="&amp;$F896),"yyyymmdd"),Cadastro!$I$5:$I$148,0),"")</f>
        <v>101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56256</v>
      </c>
      <c r="B897" s="17" t="s">
        <v>182</v>
      </c>
      <c r="C897" s="17" t="str">
        <f>IFERROR(INDEX(Cadastro!$C$5:$C$148,$AB897),"NÃO INFORMADO")</f>
        <v>LUB</v>
      </c>
      <c r="D897" s="17" t="str">
        <f>IFERROR(INDEX(Cadastro!$D$5:$D$148,$AB897),"")</f>
        <v>6x1</v>
      </c>
      <c r="E897" s="17" t="str">
        <f>IFERROR(INDEX(Cadastro!$G$5:$G$148,$AB897),"")</f>
        <v>6x1</v>
      </c>
      <c r="F897" s="29">
        <v>46295</v>
      </c>
      <c r="G897" s="32" t="str">
        <f t="shared" si="150"/>
        <v>qua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6x1</v>
      </c>
      <c r="L897" s="30">
        <f>SUMIFS(Dados!$E:$E,Dados!$A:$A,$A897,Dados!$S:$S,$F897)</f>
        <v>0</v>
      </c>
      <c r="M897" s="30">
        <f>IFERROR(INDEX(Parâmetros!$E$6:$E$11,MATCH($K897,Parâmetros!$A$6:$A$11,0)),"")</f>
        <v>8.8000000000000007</v>
      </c>
      <c r="N897" s="33">
        <f t="shared" si="151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52"/>
        <v/>
      </c>
      <c r="R897" s="32" t="str">
        <f t="shared" si="153"/>
        <v/>
      </c>
      <c r="S897" s="30" t="str">
        <f t="shared" si="154"/>
        <v/>
      </c>
      <c r="T897" s="32" t="str">
        <f>IF($Q897&lt;&gt;"Sim","",IF($N897&gt;Parâmetros!$E$15,"Sim","Não"))</f>
        <v/>
      </c>
      <c r="U897" s="17" t="str">
        <f t="shared" si="155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'[Apontamento_Mes_Setembro Atualizado.xlsx]Base Diária'!$V$221folga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útil da escala 6x1</v>
      </c>
      <c r="W897" s="34" t="str">
        <f>IF(OR(OR($D897="6x1",$D897="FF 6x1"),$D897="5x2"),"",IF($AB897&lt;&gt;$AB896,IF(IFERROR(INDEX(Cadastro!$F$5:$F$148,$AB897),"")="",IF($L897&gt;0,1,0),IF(IFERROR(INDEX(Cadastro!$F$5:$F$148,$AB897),"")&lt;=IFERROR(INDEX(Parâmetros!$B$39:$B$48,MATCH($E897,Parâmetros!$A$39:$A$48,0)),99),IFERROR(INDEX(Cadastro!$F$5:$F$148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$148,$AB897),"")="",0,IF(IFERROR(INDEX(Cadastro!$F$5:$F$148,$AB897),"")&gt;IFERROR(INDEX(Parâmetros!$B$39:$B$48,MATCH($E897,Parâmetros!$A$39:$A$48,0)),99),IFERROR(INDEX(Cadastro!$F$5:$F$148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registro"),IF(AND($AB897&lt;&gt;$AB896,IFERROR(INDEX(Cadastro!$F$5:$F$148,$AB897),"")=""),"Indeterminado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IFERROR(MATCH($A897&amp;"|"&amp;TEXT(_xlfn.MAXIFS(Cadastro!$E$5:$E$148,Cadastro!$A$5:$A$148,$A897,Cadastro!$E$5:$E$148,"&lt;="&amp;$F897),"yyyymmdd"),Cadastro!$I$5:$I$148,0),"")</f>
        <v>101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56256</v>
      </c>
      <c r="B898" s="17" t="s">
        <v>182</v>
      </c>
      <c r="C898" s="17" t="str">
        <f>IFERROR(INDEX(Cadastro!$C$5:$C$148,$AB898),"NÃO INFORMADO")</f>
        <v>LUB</v>
      </c>
      <c r="D898" s="17" t="str">
        <f>IFERROR(INDEX(Cadastro!$D$5:$D$148,$AB898),"")</f>
        <v>6x1</v>
      </c>
      <c r="E898" s="17" t="str">
        <f>IFERROR(INDEX(Cadastro!$G$5:$G$148,$AB898),"")</f>
        <v>6x1</v>
      </c>
      <c r="F898" s="29">
        <v>46296</v>
      </c>
      <c r="G898" s="32" t="str">
        <f t="shared" si="150"/>
        <v>qui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6x1</v>
      </c>
      <c r="L898" s="30">
        <f>SUMIFS(Dados!$E:$E,Dados!$A:$A,$A898,Dados!$S:$S,$F898)</f>
        <v>0</v>
      </c>
      <c r="M898" s="30">
        <f>IFERROR(INDEX(Parâmetros!$E$6:$E$11,MATCH($K898,Parâmetros!$A$6:$A$11,0)),"")</f>
        <v>8.8000000000000007</v>
      </c>
      <c r="N898" s="33">
        <f t="shared" si="151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52"/>
        <v/>
      </c>
      <c r="R898" s="32" t="str">
        <f t="shared" si="153"/>
        <v/>
      </c>
      <c r="S898" s="30" t="str">
        <f t="shared" si="154"/>
        <v/>
      </c>
      <c r="T898" s="32" t="str">
        <f>IF($Q898&lt;&gt;"Sim","",IF($N898&gt;Parâmetros!$E$15,"Sim","Não"))</f>
        <v/>
      </c>
      <c r="U898" s="17" t="str">
        <f t="shared" si="155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'[Apontamento_Mes_Setembro Atualizado.xlsx]Base Diária'!$V$221folga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útil da escala 6x1</v>
      </c>
      <c r="W898" s="34" t="str">
        <f>IF(OR(OR($D898="6x1",$D898="FF 6x1"),$D898="5x2"),"",IF($AB898&lt;&gt;$AB897,IF(IFERROR(INDEX(Cadastro!$F$5:$F$148,$AB898),"")="",IF($L898&gt;0,1,0),IF(IFERROR(INDEX(Cadastro!$F$5:$F$148,$AB898),"")&lt;=IFERROR(INDEX(Parâmetros!$B$39:$B$48,MATCH($E898,Parâmetros!$A$39:$A$48,0)),99),IFERROR(INDEX(Cadastro!$F$5:$F$148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/>
      </c>
      <c r="X898" s="34" t="str">
        <f>IF(OR(OR($D898="6x1",$D898="FF 6x1"),$D898="5x2"),"",IF($AB898&lt;&gt;$AB897,IF(IFERROR(INDEX(Cadastro!$F$5:$F$148,$AB898),"")="",0,IF(IFERROR(INDEX(Cadastro!$F$5:$F$148,$AB898),"")&gt;IFERROR(INDEX(Parâmetros!$B$39:$B$48,MATCH($E898,Parâmetros!$A$39:$A$48,0)),99),IFERROR(INDEX(Cadastro!$F$5:$F$148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/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registro"),IF(AND($AB898&lt;&gt;$AB897,IFERROR(INDEX(Cadastro!$F$5:$F$148,$AB898),"")=""),"Indeterminado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IFERROR(MATCH($A898&amp;"|"&amp;TEXT(_xlfn.MAXIFS(Cadastro!$E$5:$E$148,Cadastro!$A$5:$A$148,$A898,Cadastro!$E$5:$E$148,"&lt;="&amp;$F898),"yyyymmdd"),Cadastro!$I$5:$I$148,0),"")</f>
        <v>101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56256</v>
      </c>
      <c r="B899" s="17" t="s">
        <v>182</v>
      </c>
      <c r="C899" s="17" t="str">
        <f>IFERROR(INDEX(Cadastro!$C$5:$C$148,$AB899),"NÃO INFORMADO")</f>
        <v>LUB</v>
      </c>
      <c r="D899" s="17" t="str">
        <f>IFERROR(INDEX(Cadastro!$D$5:$D$148,$AB899),"")</f>
        <v>6x1</v>
      </c>
      <c r="E899" s="17" t="str">
        <f>IFERROR(INDEX(Cadastro!$G$5:$G$148,$AB899),"")</f>
        <v>6x1</v>
      </c>
      <c r="F899" s="29">
        <v>46297</v>
      </c>
      <c r="G899" s="32" t="str">
        <f t="shared" si="150"/>
        <v>sex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6x1</v>
      </c>
      <c r="L899" s="30">
        <f>SUMIFS(Dados!$E:$E,Dados!$A:$A,$A899,Dados!$S:$S,$F899)</f>
        <v>0</v>
      </c>
      <c r="M899" s="30">
        <f>IFERROR(INDEX(Parâmetros!$E$6:$E$11,MATCH($K899,Parâmetros!$A$6:$A$11,0)),"")</f>
        <v>8.8000000000000007</v>
      </c>
      <c r="N899" s="33">
        <f t="shared" si="151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52"/>
        <v/>
      </c>
      <c r="R899" s="32" t="str">
        <f t="shared" si="153"/>
        <v/>
      </c>
      <c r="S899" s="30" t="str">
        <f t="shared" si="154"/>
        <v/>
      </c>
      <c r="T899" s="32" t="str">
        <f>IF($Q899&lt;&gt;"Sim","",IF($N899&gt;Parâmetros!$E$15,"Sim","Não"))</f>
        <v/>
      </c>
      <c r="U899" s="17" t="str">
        <f t="shared" si="155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'[Apontamento_Mes_Setembro Atualizado.xlsx]Base Diária'!$V$221folga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útil da escala 6x1</v>
      </c>
      <c r="W899" s="34" t="str">
        <f>IF(OR(OR($D899="6x1",$D899="FF 6x1"),$D899="5x2"),"",IF($AB899&lt;&gt;$AB898,IF(IFERROR(INDEX(Cadastro!$F$5:$F$148,$AB899),"")="",IF($L899&gt;0,1,0),IF(IFERROR(INDEX(Cadastro!$F$5:$F$148,$AB899),"")&lt;=IFERROR(INDEX(Parâmetros!$B$39:$B$48,MATCH($E899,Parâmetros!$A$39:$A$48,0)),99),IFERROR(INDEX(Cadastro!$F$5:$F$148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/>
      </c>
      <c r="X899" s="34" t="str">
        <f>IF(OR(OR($D899="6x1",$D899="FF 6x1"),$D899="5x2"),"",IF($AB899&lt;&gt;$AB898,IF(IFERROR(INDEX(Cadastro!$F$5:$F$148,$AB899),"")="",0,IF(IFERROR(INDEX(Cadastro!$F$5:$F$148,$AB899),"")&gt;IFERROR(INDEX(Parâmetros!$B$39:$B$48,MATCH($E899,Parâmetros!$A$39:$A$48,0)),99),IFERROR(INDEX(Cadastro!$F$5:$F$148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/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registro"),IF(AND($AB899&lt;&gt;$AB898,IFERROR(INDEX(Cadastro!$F$5:$F$148,$AB899),"")=""),"Indeterminado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IFERROR(MATCH($A899&amp;"|"&amp;TEXT(_xlfn.MAXIFS(Cadastro!$E$5:$E$148,Cadastro!$A$5:$A$148,$A899,Cadastro!$E$5:$E$148,"&lt;="&amp;$F899),"yyyymmdd"),Cadastro!$I$5:$I$148,0),"")</f>
        <v>101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56256</v>
      </c>
      <c r="B900" s="17" t="s">
        <v>182</v>
      </c>
      <c r="C900" s="17" t="str">
        <f>IFERROR(INDEX(Cadastro!$C$5:$C$148,$AB900),"NÃO INFORMADO")</f>
        <v>LUB</v>
      </c>
      <c r="D900" s="17" t="str">
        <f>IFERROR(INDEX(Cadastro!$D$5:$D$148,$AB900),"")</f>
        <v>6x1</v>
      </c>
      <c r="E900" s="17" t="str">
        <f>IFERROR(INDEX(Cadastro!$G$5:$G$148,$AB900),"")</f>
        <v>6x1</v>
      </c>
      <c r="F900" s="29">
        <v>46298</v>
      </c>
      <c r="G900" s="32" t="str">
        <f t="shared" si="150"/>
        <v>sáb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51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52"/>
        <v/>
      </c>
      <c r="R900" s="32" t="str">
        <f t="shared" si="153"/>
        <v/>
      </c>
      <c r="S900" s="30" t="str">
        <f t="shared" si="154"/>
        <v/>
      </c>
      <c r="T900" s="32" t="str">
        <f>IF($Q900&lt;&gt;"Sim","",IF($N900&gt;Parâmetros!$E$15,"Sim","Não"))</f>
        <v/>
      </c>
      <c r="U900" s="17" t="str">
        <f t="shared" si="155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'[Apontamento_Mes_Setembro Atualizado.xlsx]Base Diária'!$V$221folga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de fim de semana · sem apontamento no sábado nem no domingo</v>
      </c>
      <c r="W900" s="34" t="str">
        <f>IF(OR(OR($D900="6x1",$D900="FF 6x1"),$D900="5x2"),"",IF($AB900&lt;&gt;$AB899,IF(IFERROR(INDEX(Cadastro!$F$5:$F$148,$AB900),"")="",IF($L900&gt;0,1,0),IF(IFERROR(INDEX(Cadastro!$F$5:$F$148,$AB900),"")&lt;=IFERROR(INDEX(Parâmetros!$B$39:$B$48,MATCH($E900,Parâmetros!$A$39:$A$48,0)),99),IFERROR(INDEX(Cadastro!$F$5:$F$148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/>
      </c>
      <c r="X900" s="34" t="str">
        <f>IF(OR(OR($D900="6x1",$D900="FF 6x1"),$D900="5x2"),"",IF($AB900&lt;&gt;$AB899,IF(IFERROR(INDEX(Cadastro!$F$5:$F$148,$AB900),"")="",0,IF(IFERROR(INDEX(Cadastro!$F$5:$F$148,$AB900),"")&gt;IFERROR(INDEX(Parâmetros!$B$39:$B$48,MATCH($E900,Parâmetros!$A$39:$A$48,0)),99),IFERROR(INDEX(Cadastro!$F$5:$F$148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/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registro"),IF(AND($AB900&lt;&gt;$AB899,IFERROR(INDEX(Cadastro!$F$5:$F$148,$AB900),"")=""),"Indeterminado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IFERROR(MATCH($A900&amp;"|"&amp;TEXT(_xlfn.MAXIFS(Cadastro!$E$5:$E$148,Cadastro!$A$5:$A$148,$A900,Cadastro!$E$5:$E$148,"&lt;="&amp;$F900),"yyyymmdd"),Cadastro!$I$5:$I$148,0),"")</f>
        <v>101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>
        <v>56256</v>
      </c>
      <c r="B901" s="17" t="s">
        <v>182</v>
      </c>
      <c r="C901" s="17" t="str">
        <f>IFERROR(INDEX(Cadastro!$C$5:$C$148,$AB901),"NÃO INFORMADO")</f>
        <v>LUB</v>
      </c>
      <c r="D901" s="17" t="str">
        <f>IFERROR(INDEX(Cadastro!$D$5:$D$148,$AB901),"")</f>
        <v>6x1</v>
      </c>
      <c r="E901" s="17" t="str">
        <f>IFERROR(INDEX(Cadastro!$G$5:$G$148,$AB901),"")</f>
        <v>6x1</v>
      </c>
      <c r="F901" s="29">
        <v>46299</v>
      </c>
      <c r="G901" s="32" t="str">
        <f t="shared" si="150"/>
        <v>dom</v>
      </c>
      <c r="H901" s="31" t="str">
        <f>IF($L901=0,"",_xlfn.MINIFS(Dados!$Q:$Q,Dados!$A:$A,$A901,Dados!$S:$S,$F901))</f>
        <v/>
      </c>
      <c r="I901" s="31" t="str">
        <f>IF($H901="","",_xlfn.MAXIFS(Dados!$R:$R,Dados!$A:$A,$A901,Dados!$S:$S,$F901))</f>
        <v/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/>
      </c>
      <c r="L901" s="30">
        <f>SUMIFS(Dados!$E:$E,Dados!$A:$A,$A901,Dados!$S:$S,$F901)</f>
        <v>0</v>
      </c>
      <c r="M901" s="30" t="str">
        <f>IFERROR(INDEX(Parâmetros!$E$6:$E$11,MATCH($K901,Parâmetros!$A$6:$A$11,0)),"")</f>
        <v/>
      </c>
      <c r="N901" s="33" t="str">
        <f t="shared" si="151"/>
        <v/>
      </c>
      <c r="O901" s="33">
        <f>Parâmetros!$E$13</f>
        <v>0.8</v>
      </c>
      <c r="P901" s="32" t="str">
        <f>IF(OR($M901="",$F901&gt;Parâmetros!$E$14),"Não","Sim")</f>
        <v>Não</v>
      </c>
      <c r="Q901" s="32" t="str">
        <f t="shared" si="152"/>
        <v/>
      </c>
      <c r="R901" s="32" t="str">
        <f t="shared" si="153"/>
        <v/>
      </c>
      <c r="S901" s="30" t="str">
        <f t="shared" si="154"/>
        <v/>
      </c>
      <c r="T901" s="32" t="str">
        <f>IF($Q901&lt;&gt;"Sim","",IF($N901&gt;Parâmetros!$E$15,"Sim","Não"))</f>
        <v/>
      </c>
      <c r="U901" s="17" t="str">
        <f t="shared" si="155"/>
        <v>Folga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'[Apontamento_Mes_Setembro Atualizado.xlsx]Base Diária'!$V$221folga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Folga de fim de semana · sem apontamento no sábado nem no domingo</v>
      </c>
      <c r="W901" s="34" t="str">
        <f>IF(OR(OR($D901="6x1",$D901="FF 6x1"),$D901="5x2"),"",IF($AB901&lt;&gt;$AB900,IF(IFERROR(INDEX(Cadastro!$F$5:$F$148,$AB901),"")="",IF($L901&gt;0,1,0),IF(IFERROR(INDEX(Cadastro!$F$5:$F$148,$AB901),"")&lt;=IFERROR(INDEX(Parâmetros!$B$39:$B$48,MATCH($E901,Parâmetros!$A$39:$A$48,0)),99),IFERROR(INDEX(Cadastro!$F$5:$F$148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/>
      </c>
      <c r="X901" s="34" t="str">
        <f>IF(OR(OR($D901="6x1",$D901="FF 6x1"),$D901="5x2"),"",IF($AB901&lt;&gt;$AB900,IF(IFERROR(INDEX(Cadastro!$F$5:$F$148,$AB901),"")="",0,IF(IFERROR(INDEX(Cadastro!$F$5:$F$148,$AB901),"")&gt;IFERROR(INDEX(Parâmetros!$B$39:$B$48,MATCH($E901,Parâmetros!$A$39:$A$48,0)),99),IFERROR(INDEX(Cadastro!$F$5:$F$148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/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registro"),IF(AND($AB901&lt;&gt;$AB900,IFERROR(INDEX(Cadastro!$F$5:$F$148,$AB901),"")=""),"Indeterminado (início da série)",IF($X901&gt;0,"Folga","Falta de registro"))))))))</f>
        <v>Folga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IFERROR(MATCH($A901&amp;"|"&amp;TEXT(_xlfn.MAXIFS(Cadastro!$E$5:$E$148,Cadastro!$A$5:$A$148,$A901,Cadastro!$E$5:$E$148,"&lt;="&amp;$F901),"yyyymmdd"),Cadastro!$I$5:$I$148,0),"")</f>
        <v>101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hidden="1" customHeight="1" x14ac:dyDescent="0.25">
      <c r="A902" s="31">
        <v>56256</v>
      </c>
      <c r="B902" s="17" t="s">
        <v>182</v>
      </c>
      <c r="C902" s="17" t="str">
        <f>IFERROR(INDEX(Cadastro!$C$5:$C$148,$AB902),"NÃO INFORMADO")</f>
        <v>LUB</v>
      </c>
      <c r="D902" s="17" t="str">
        <f>IFERROR(INDEX(Cadastro!$D$5:$D$148,$AB902),"")</f>
        <v>6x1</v>
      </c>
      <c r="E902" s="17" t="str">
        <f>IFERROR(INDEX(Cadastro!$G$5:$G$148,$AB902),"")</f>
        <v>6x1</v>
      </c>
      <c r="F902" s="29">
        <v>46300</v>
      </c>
      <c r="G902" s="32" t="str">
        <f t="shared" si="150"/>
        <v>seg</v>
      </c>
      <c r="H902" s="31" t="str">
        <f>IF($L902=0,"",_xlfn.MINIFS(Dados!$Q:$Q,Dados!$A:$A,$A902,Dados!$S:$S,$F902))</f>
        <v/>
      </c>
      <c r="I902" s="31" t="str">
        <f>IF($H902="","",_xlfn.MAXIFS(Dados!$R:$R,Dados!$A:$A,$A902,Dados!$S:$S,$F902))</f>
        <v/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6x1</v>
      </c>
      <c r="L902" s="30">
        <f>SUMIFS(Dados!$E:$E,Dados!$A:$A,$A902,Dados!$S:$S,$F902)</f>
        <v>0</v>
      </c>
      <c r="M902" s="30">
        <f>IFERROR(INDEX(Parâmetros!$E$6:$E$11,MATCH($K902,Parâmetros!$A$6:$A$11,0)),"")</f>
        <v>8.8000000000000007</v>
      </c>
      <c r="N902" s="33">
        <f t="shared" si="151"/>
        <v>0</v>
      </c>
      <c r="O902" s="33">
        <f>Parâmetros!$E$13</f>
        <v>0.8</v>
      </c>
      <c r="P902" s="32" t="str">
        <f>IF(OR($M902="",$F902&gt;Parâmetros!$E$14),"Não","Sim")</f>
        <v>Não</v>
      </c>
      <c r="Q902" s="32" t="str">
        <f t="shared" si="152"/>
        <v/>
      </c>
      <c r="R902" s="32" t="str">
        <f t="shared" si="153"/>
        <v/>
      </c>
      <c r="S902" s="30" t="str">
        <f t="shared" si="154"/>
        <v/>
      </c>
      <c r="T902" s="32" t="str">
        <f>IF($Q902&lt;&gt;"Sim","",IF($N902&gt;Parâmetros!$E$15,"Sim","Não"))</f>
        <v/>
      </c>
      <c r="U902" s="17" t="str">
        <f t="shared" si="155"/>
        <v>Fora da apuração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'[Apontamento_Mes_Setembro Atualizado.xlsx]Base Diária'!$V$221folga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FALTA DE REGISTRO · dia útil da escala 6x1</v>
      </c>
      <c r="W902" s="34" t="str">
        <f>IF(OR(OR($D902="6x1",$D902="FF 6x1"),$D902="5x2"),"",IF($AB902&lt;&gt;$AB901,IF(IFERROR(INDEX(Cadastro!$F$5:$F$148,$AB902),"")="",IF($L902&gt;0,1,0),IF(IFERROR(INDEX(Cadastro!$F$5:$F$148,$AB902),"")&lt;=IFERROR(INDEX(Parâmetros!$B$39:$B$48,MATCH($E902,Parâmetros!$A$39:$A$48,0)),99),IFERROR(INDEX(Cadastro!$F$5:$F$148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/>
      </c>
      <c r="X902" s="34" t="str">
        <f>IF(OR(OR($D902="6x1",$D902="FF 6x1"),$D902="5x2"),"",IF($AB902&lt;&gt;$AB901,IF(IFERROR(INDEX(Cadastro!$F$5:$F$148,$AB902),"")="",0,IF(IFERROR(INDEX(Cadastro!$F$5:$F$148,$AB902),"")&gt;IFERROR(INDEX(Parâmetros!$B$39:$B$48,MATCH($E902,Parâmetros!$A$39:$A$48,0)),99),IFERROR(INDEX(Cadastro!$F$5:$F$148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/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registro"),IF(AND($AB902&lt;&gt;$AB901,IFERROR(INDEX(Cadastro!$F$5:$F$148,$AB902),"")=""),"Indeterminado (início da série)",IF($X902&gt;0,"Folga","Falta de registro"))))))))</f>
        <v>Falta de registro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IFERROR(MATCH($A902&amp;"|"&amp;TEXT(_xlfn.MAXIFS(Cadastro!$E$5:$E$148,Cadastro!$A$5:$A$148,$A902,Cadastro!$E$5:$E$148,"&lt;="&amp;$F902),"yyyymmdd"),Cadastro!$I$5:$I$148,0),"")</f>
        <v>101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hidden="1" customHeight="1" x14ac:dyDescent="0.25">
      <c r="A903" s="31">
        <v>11415</v>
      </c>
      <c r="B903" s="17" t="s">
        <v>183</v>
      </c>
      <c r="C903" s="17" t="str">
        <f>IFERROR(INDEX(Cadastro!$C$5:$C$148,$AB903),"NÃO INFORMADO")</f>
        <v>LUB</v>
      </c>
      <c r="D903" s="17" t="str">
        <f>IFERROR(INDEX(Cadastro!$D$5:$D$148,$AB903),"")</f>
        <v>6x1</v>
      </c>
      <c r="E903" s="17" t="str">
        <f>IFERROR(INDEX(Cadastro!$G$5:$G$148,$AB903),"")</f>
        <v>6x1</v>
      </c>
      <c r="F903" s="29">
        <v>46265</v>
      </c>
      <c r="G903" s="32" t="str">
        <f t="shared" ref="G903:G938" si="156">CHOOSE(WEEKDAY($F903,1),"dom","seg","ter","qua","qui","sex","sáb")</f>
        <v>seg</v>
      </c>
      <c r="H903" s="31">
        <f>IF($L903=0,"",_xlfn.MINIFS(Dados!$Q:$Q,Dados!$A:$A,$A903,Dados!$S:$S,$F903))</f>
        <v>440</v>
      </c>
      <c r="I903" s="31">
        <f>IF($H903="","",_xlfn.MAXIFS(Dados!$R:$R,Dados!$A:$A,$A903,Dados!$S:$S,$F903))</f>
        <v>986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7.61</v>
      </c>
      <c r="M903" s="30">
        <f>IFERROR(INDEX(Parâmetros!$E$6:$E$11,MATCH($K903,Parâmetros!$A$6:$A$11,0)),"")</f>
        <v>8.8000000000000007</v>
      </c>
      <c r="N903" s="33">
        <f t="shared" ref="N903:N938" si="157">IFERROR($L903/$M903,"")</f>
        <v>0.86477272727272725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8" si="158">IF($P903="Não","",IF($L903&gt;0,"Sim","Não"))</f>
        <v>Sim</v>
      </c>
      <c r="R903" s="32" t="str">
        <f t="shared" ref="R903:R938" si="159">IF($Q903&lt;&gt;"Sim","",IF($N903&gt;=$O903,"Sim","Não"))</f>
        <v>Sim</v>
      </c>
      <c r="S903" s="30">
        <f t="shared" ref="S903:S938" si="160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8" si="161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'[Apontamento_Mes_Setembro Atualizado.xlsx]Base Diária'!$V$221folga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$148,$AB903),"")="",IF($L903&gt;0,1,0),IF(IFERROR(INDEX(Cadastro!$F$5:$F$148,$AB903),"")&lt;=IFERROR(INDEX(Parâmetros!$B$39:$B$48,MATCH($E903,Parâmetros!$A$39:$A$48,0)),99),IFERROR(INDEX(Cadastro!$F$5:$F$148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$148,$AB903),"")="",0,IF(IFERROR(INDEX(Cadastro!$F$5:$F$148,$AB903),"")&gt;IFERROR(INDEX(Parâmetros!$B$39:$B$48,MATCH($E903,Parâmetros!$A$39:$A$48,0)),99),IFERROR(INDEX(Cadastro!$F$5:$F$148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registro"),IF(AND($AB903&lt;&gt;$AB902,IFERROR(INDEX(Cadastro!$F$5:$F$148,$AB903),"")=""),"Indeterminado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IFERROR(MATCH($A903&amp;"|"&amp;TEXT(_xlfn.MAXIFS(Cadastro!$E$5:$E$148,Cadastro!$A$5:$A$148,$A903,Cadastro!$E$5:$E$148,"&lt;="&amp;$F903),"yyyymmdd"),Cadastro!$I$5:$I$148,0),"")</f>
        <v>42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11415</v>
      </c>
      <c r="B904" s="17" t="s">
        <v>183</v>
      </c>
      <c r="C904" s="17" t="str">
        <f>IFERROR(INDEX(Cadastro!$C$5:$C$148,$AB904),"NÃO INFORMADO")</f>
        <v>LUB</v>
      </c>
      <c r="D904" s="17" t="str">
        <f>IFERROR(INDEX(Cadastro!$D$5:$D$148,$AB904),"")</f>
        <v>6x1</v>
      </c>
      <c r="E904" s="17" t="str">
        <f>IFERROR(INDEX(Cadastro!$G$5:$G$148,$AB904),"")</f>
        <v>6x1</v>
      </c>
      <c r="F904" s="29">
        <v>46266</v>
      </c>
      <c r="G904" s="32" t="str">
        <f t="shared" si="156"/>
        <v>ter</v>
      </c>
      <c r="H904" s="31">
        <f>IF($L904=0,"",_xlfn.MINIFS(Dados!$Q:$Q,Dados!$A:$A,$A904,Dados!$S:$S,$F904))</f>
        <v>449</v>
      </c>
      <c r="I904" s="31">
        <f>IF($H904="","",_xlfn.MAXIFS(Dados!$R:$R,Dados!$A:$A,$A904,Dados!$S:$S,$F904))</f>
        <v>990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8.02</v>
      </c>
      <c r="M904" s="30">
        <f>IFERROR(INDEX(Parâmetros!$E$6:$E$11,MATCH($K904,Parâmetros!$A$6:$A$11,0)),"")</f>
        <v>8.8000000000000007</v>
      </c>
      <c r="N904" s="33">
        <f t="shared" si="157"/>
        <v>0.91136363636363626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58"/>
        <v>Sim</v>
      </c>
      <c r="R904" s="32" t="str">
        <f t="shared" si="159"/>
        <v>Sim</v>
      </c>
      <c r="S904" s="30">
        <f t="shared" si="160"/>
        <v>0</v>
      </c>
      <c r="T904" s="32" t="str">
        <f>IF($Q904&lt;&gt;"Sim","",IF($N904&gt;Parâmetros!$E$15,"Sim","Não"))</f>
        <v>Não</v>
      </c>
      <c r="U904" s="17" t="str">
        <f t="shared" si="161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'[Apontamento_Mes_Setembro Atualizado.xlsx]Base Diária'!$V$221folga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$148,$AB904),"")="",IF($L904&gt;0,1,0),IF(IFERROR(INDEX(Cadastro!$F$5:$F$148,$AB904),"")&lt;=IFERROR(INDEX(Parâmetros!$B$39:$B$48,MATCH($E904,Parâmetros!$A$39:$A$48,0)),99),IFERROR(INDEX(Cadastro!$F$5:$F$148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$148,$AB904),"")="",0,IF(IFERROR(INDEX(Cadastro!$F$5:$F$148,$AB904),"")&gt;IFERROR(INDEX(Parâmetros!$B$39:$B$48,MATCH($E904,Parâmetros!$A$39:$A$48,0)),99),IFERROR(INDEX(Cadastro!$F$5:$F$148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registro"),IF(AND($AB904&lt;&gt;$AB903,IFERROR(INDEX(Cadastro!$F$5:$F$148,$AB904),"")=""),"Indeterminado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IFERROR(MATCH($A904&amp;"|"&amp;TEXT(_xlfn.MAXIFS(Cadastro!$E$5:$E$148,Cadastro!$A$5:$A$148,$A904,Cadastro!$E$5:$E$148,"&lt;="&amp;$F904),"yyyymmdd"),Cadastro!$I$5:$I$148,0),"")</f>
        <v>42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11415</v>
      </c>
      <c r="B905" s="17" t="s">
        <v>183</v>
      </c>
      <c r="C905" s="17" t="str">
        <f>IFERROR(INDEX(Cadastro!$C$5:$C$148,$AB905),"NÃO INFORMADO")</f>
        <v>LUB</v>
      </c>
      <c r="D905" s="17" t="str">
        <f>IFERROR(INDEX(Cadastro!$D$5:$D$148,$AB905),"")</f>
        <v>6x1</v>
      </c>
      <c r="E905" s="17" t="str">
        <f>IFERROR(INDEX(Cadastro!$G$5:$G$148,$AB905),"")</f>
        <v>6x1</v>
      </c>
      <c r="F905" s="29">
        <v>46267</v>
      </c>
      <c r="G905" s="32" t="str">
        <f t="shared" si="156"/>
        <v>qua</v>
      </c>
      <c r="H905" s="31">
        <f>IF($L905=0,"",_xlfn.MINIFS(Dados!$Q:$Q,Dados!$A:$A,$A905,Dados!$S:$S,$F905))</f>
        <v>450</v>
      </c>
      <c r="I905" s="31">
        <f>IF($H905="","",_xlfn.MAXIFS(Dados!$R:$R,Dados!$A:$A,$A905,Dados!$S:$S,$F905))</f>
        <v>991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7.7599999999999989</v>
      </c>
      <c r="M905" s="30">
        <f>IFERROR(INDEX(Parâmetros!$E$6:$E$11,MATCH($K905,Parâmetros!$A$6:$A$11,0)),"")</f>
        <v>8.8000000000000007</v>
      </c>
      <c r="N905" s="33">
        <f t="shared" si="157"/>
        <v>0.88181818181818161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58"/>
        <v>Sim</v>
      </c>
      <c r="R905" s="32" t="str">
        <f t="shared" si="159"/>
        <v>Sim</v>
      </c>
      <c r="S905" s="30">
        <f t="shared" si="160"/>
        <v>0</v>
      </c>
      <c r="T905" s="32" t="str">
        <f>IF($Q905&lt;&gt;"Sim","",IF($N905&gt;Parâmetros!$E$15,"Sim","Não"))</f>
        <v>Não</v>
      </c>
      <c r="U905" s="17" t="str">
        <f t="shared" si="161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'[Apontamento_Mes_Setembro Atualizado.xlsx]Base Diária'!$V$221folga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$148,$AB905),"")="",IF($L905&gt;0,1,0),IF(IFERROR(INDEX(Cadastro!$F$5:$F$148,$AB905),"")&lt;=IFERROR(INDEX(Parâmetros!$B$39:$B$48,MATCH($E905,Parâmetros!$A$39:$A$48,0)),99),IFERROR(INDEX(Cadastro!$F$5:$F$148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$148,$AB905),"")="",0,IF(IFERROR(INDEX(Cadastro!$F$5:$F$148,$AB905),"")&gt;IFERROR(INDEX(Parâmetros!$B$39:$B$48,MATCH($E905,Parâmetros!$A$39:$A$48,0)),99),IFERROR(INDEX(Cadastro!$F$5:$F$148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registro"),IF(AND($AB905&lt;&gt;$AB904,IFERROR(INDEX(Cadastro!$F$5:$F$148,$AB905),"")=""),"Indeterminado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IFERROR(MATCH($A905&amp;"|"&amp;TEXT(_xlfn.MAXIFS(Cadastro!$E$5:$E$148,Cadastro!$A$5:$A$148,$A905,Cadastro!$E$5:$E$148,"&lt;="&amp;$F905),"yyyymmdd"),Cadastro!$I$5:$I$148,0),"")</f>
        <v>42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11415</v>
      </c>
      <c r="B906" s="17" t="s">
        <v>183</v>
      </c>
      <c r="C906" s="17" t="str">
        <f>IFERROR(INDEX(Cadastro!$C$5:$C$148,$AB906),"NÃO INFORMADO")</f>
        <v>LUB</v>
      </c>
      <c r="D906" s="17" t="str">
        <f>IFERROR(INDEX(Cadastro!$D$5:$D$148,$AB906),"")</f>
        <v>6x1</v>
      </c>
      <c r="E906" s="17" t="str">
        <f>IFERROR(INDEX(Cadastro!$G$5:$G$148,$AB906),"")</f>
        <v>6x1</v>
      </c>
      <c r="F906" s="29">
        <v>46268</v>
      </c>
      <c r="G906" s="32" t="str">
        <f t="shared" si="156"/>
        <v>qui</v>
      </c>
      <c r="H906" s="31">
        <f>IF($L906=0,"",_xlfn.MINIFS(Dados!$Q:$Q,Dados!$A:$A,$A906,Dados!$S:$S,$F906))</f>
        <v>434</v>
      </c>
      <c r="I906" s="31">
        <f>IF($H906="","",_xlfn.MAXIFS(Dados!$R:$R,Dados!$A:$A,$A906,Dados!$S:$S,$F906))</f>
        <v>982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6.92</v>
      </c>
      <c r="M906" s="30">
        <f>IFERROR(INDEX(Parâmetros!$E$6:$E$11,MATCH($K906,Parâmetros!$A$6:$A$11,0)),"")</f>
        <v>8.8000000000000007</v>
      </c>
      <c r="N906" s="33">
        <f t="shared" si="157"/>
        <v>0.78636363636363626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58"/>
        <v>Sim</v>
      </c>
      <c r="R906" s="32" t="str">
        <f t="shared" si="159"/>
        <v>Não</v>
      </c>
      <c r="S906" s="30">
        <f t="shared" si="160"/>
        <v>0.12000000000000099</v>
      </c>
      <c r="T906" s="32" t="str">
        <f>IF($Q906&lt;&gt;"Sim","",IF($N906&gt;Parâmetros!$E$15,"Sim","Não"))</f>
        <v>Não</v>
      </c>
      <c r="U906" s="17" t="str">
        <f t="shared" si="161"/>
        <v>Abaixo da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'[Apontamento_Mes_Setembro Atualizado.xlsx]Base Diária'!$V$221folga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$148,$AB906),"")="",IF($L906&gt;0,1,0),IF(IFERROR(INDEX(Cadastro!$F$5:$F$148,$AB906),"")&lt;=IFERROR(INDEX(Parâmetros!$B$39:$B$48,MATCH($E906,Parâmetros!$A$39:$A$48,0)),99),IFERROR(INDEX(Cadastro!$F$5:$F$148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$148,$AB906),"")="",0,IF(IFERROR(INDEX(Cadastro!$F$5:$F$148,$AB906),"")&gt;IFERROR(INDEX(Parâmetros!$B$39:$B$48,MATCH($E906,Parâmetros!$A$39:$A$48,0)),99),IFERROR(INDEX(Cadastro!$F$5:$F$148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registro"),IF(AND($AB906&lt;&gt;$AB905,IFERROR(INDEX(Cadastro!$F$5:$F$148,$AB906),"")=""),"Indeterminado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IFERROR(MATCH($A906&amp;"|"&amp;TEXT(_xlfn.MAXIFS(Cadastro!$E$5:$E$148,Cadastro!$A$5:$A$148,$A906,Cadastro!$E$5:$E$148,"&lt;="&amp;$F906),"yyyymmdd"),Cadastro!$I$5:$I$148,0),"")</f>
        <v>42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11415</v>
      </c>
      <c r="B907" s="17" t="s">
        <v>183</v>
      </c>
      <c r="C907" s="17" t="str">
        <f>IFERROR(INDEX(Cadastro!$C$5:$C$148,$AB907),"NÃO INFORMADO")</f>
        <v>LUB</v>
      </c>
      <c r="D907" s="17" t="str">
        <f>IFERROR(INDEX(Cadastro!$D$5:$D$148,$AB907),"")</f>
        <v>6x1</v>
      </c>
      <c r="E907" s="17" t="str">
        <f>IFERROR(INDEX(Cadastro!$G$5:$G$148,$AB907),"")</f>
        <v>6x1</v>
      </c>
      <c r="F907" s="29">
        <v>46269</v>
      </c>
      <c r="G907" s="32" t="str">
        <f t="shared" si="156"/>
        <v>sex</v>
      </c>
      <c r="H907" s="31">
        <f>IF($L907=0,"",_xlfn.MINIFS(Dados!$Q:$Q,Dados!$A:$A,$A907,Dados!$S:$S,$F907))</f>
        <v>435</v>
      </c>
      <c r="I907" s="31">
        <f>IF($H907="","",_xlfn.MAXIFS(Dados!$R:$R,Dados!$A:$A,$A907,Dados!$S:$S,$F907))</f>
        <v>988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7.629999999999999</v>
      </c>
      <c r="M907" s="30">
        <f>IFERROR(INDEX(Parâmetros!$E$6:$E$11,MATCH($K907,Parâmetros!$A$6:$A$11,0)),"")</f>
        <v>8.8000000000000007</v>
      </c>
      <c r="N907" s="33">
        <f t="shared" si="157"/>
        <v>0.86704545454545434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58"/>
        <v>Sim</v>
      </c>
      <c r="R907" s="32" t="str">
        <f t="shared" si="159"/>
        <v>Sim</v>
      </c>
      <c r="S907" s="30">
        <f t="shared" si="160"/>
        <v>0</v>
      </c>
      <c r="T907" s="32" t="str">
        <f>IF($Q907&lt;&gt;"Sim","",IF($N907&gt;Parâmetros!$E$15,"Sim","Não"))</f>
        <v>Não</v>
      </c>
      <c r="U907" s="17" t="str">
        <f t="shared" si="161"/>
        <v>Na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'[Apontamento_Mes_Setembro Atualizado.xlsx]Base Diária'!$V$221folga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$148,$AB907),"")="",IF($L907&gt;0,1,0),IF(IFERROR(INDEX(Cadastro!$F$5:$F$148,$AB907),"")&lt;=IFERROR(INDEX(Parâmetros!$B$39:$B$48,MATCH($E907,Parâmetros!$A$39:$A$48,0)),99),IFERROR(INDEX(Cadastro!$F$5:$F$148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$148,$AB907),"")="",0,IF(IFERROR(INDEX(Cadastro!$F$5:$F$148,$AB907),"")&gt;IFERROR(INDEX(Parâmetros!$B$39:$B$48,MATCH($E907,Parâmetros!$A$39:$A$48,0)),99),IFERROR(INDEX(Cadastro!$F$5:$F$148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registro"),IF(AND($AB907&lt;&gt;$AB906,IFERROR(INDEX(Cadastro!$F$5:$F$148,$AB907),"")=""),"Indeterminado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IFERROR(MATCH($A907&amp;"|"&amp;TEXT(_xlfn.MAXIFS(Cadastro!$E$5:$E$148,Cadastro!$A$5:$A$148,$A907,Cadastro!$E$5:$E$148,"&lt;="&amp;$F907),"yyyymmdd"),Cadastro!$I$5:$I$148,0),"")</f>
        <v>42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11415</v>
      </c>
      <c r="B908" s="17" t="s">
        <v>183</v>
      </c>
      <c r="C908" s="17" t="str">
        <f>IFERROR(INDEX(Cadastro!$C$5:$C$148,$AB908),"NÃO INFORMADO")</f>
        <v>LUB</v>
      </c>
      <c r="D908" s="17" t="str">
        <f>IFERROR(INDEX(Cadastro!$D$5:$D$148,$AB908),"")</f>
        <v>6x1</v>
      </c>
      <c r="E908" s="17" t="str">
        <f>IFERROR(INDEX(Cadastro!$G$5:$G$148,$AB908),"")</f>
        <v>6x1</v>
      </c>
      <c r="F908" s="29">
        <v>46270</v>
      </c>
      <c r="G908" s="32" t="str">
        <f t="shared" si="156"/>
        <v>sáb</v>
      </c>
      <c r="H908" s="31">
        <f>IF($L908=0,"",_xlfn.MINIFS(Dados!$Q:$Q,Dados!$A:$A,$A908,Dados!$S:$S,$F908))</f>
        <v>440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6.1099999999999994</v>
      </c>
      <c r="M908" s="30">
        <f>IFERROR(INDEX(Parâmetros!$E$6:$E$11,MATCH($K908,Parâmetros!$A$6:$A$11,0)),"")</f>
        <v>7.33</v>
      </c>
      <c r="N908" s="33">
        <f t="shared" si="157"/>
        <v>0.83356070941336968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58"/>
        <v>Sim</v>
      </c>
      <c r="R908" s="32" t="str">
        <f t="shared" si="159"/>
        <v>Sim</v>
      </c>
      <c r="S908" s="30">
        <f t="shared" si="160"/>
        <v>0</v>
      </c>
      <c r="T908" s="32" t="str">
        <f>IF($Q908&lt;&gt;"Sim","",IF($N908&gt;Parâmetros!$E$15,"Sim","Não"))</f>
        <v>Não</v>
      </c>
      <c r="U908" s="17" t="str">
        <f t="shared" si="161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'[Apontamento_Mes_Setembro Atualizado.xlsx]Base Diária'!$V$221folga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$148,$AB908),"")="",IF($L908&gt;0,1,0),IF(IFERROR(INDEX(Cadastro!$F$5:$F$148,$AB908),"")&lt;=IFERROR(INDEX(Parâmetros!$B$39:$B$48,MATCH($E908,Parâmetros!$A$39:$A$48,0)),99),IFERROR(INDEX(Cadastro!$F$5:$F$148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$148,$AB908),"")="",0,IF(IFERROR(INDEX(Cadastro!$F$5:$F$148,$AB908),"")&gt;IFERROR(INDEX(Parâmetros!$B$39:$B$48,MATCH($E908,Parâmetros!$A$39:$A$48,0)),99),IFERROR(INDEX(Cadastro!$F$5:$F$148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registro"),IF(AND($AB908&lt;&gt;$AB907,IFERROR(INDEX(Cadastro!$F$5:$F$148,$AB908),"")=""),"Indeterminado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IFERROR(MATCH($A908&amp;"|"&amp;TEXT(_xlfn.MAXIFS(Cadastro!$E$5:$E$148,Cadastro!$A$5:$A$148,$A908,Cadastro!$E$5:$E$148,"&lt;="&amp;$F908),"yyyymmdd"),Cadastro!$I$5:$I$148,0),"")</f>
        <v>42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11415</v>
      </c>
      <c r="B909" s="17" t="s">
        <v>183</v>
      </c>
      <c r="C909" s="17" t="str">
        <f>IFERROR(INDEX(Cadastro!$C$5:$C$148,$AB909),"NÃO INFORMADO")</f>
        <v>LUB</v>
      </c>
      <c r="D909" s="17" t="str">
        <f>IFERROR(INDEX(Cadastro!$D$5:$D$148,$AB909),"")</f>
        <v>6x1</v>
      </c>
      <c r="E909" s="17" t="str">
        <f>IFERROR(INDEX(Cadastro!$G$5:$G$148,$AB909),"")</f>
        <v>6x1</v>
      </c>
      <c r="F909" s="29">
        <v>46271</v>
      </c>
      <c r="G909" s="32" t="str">
        <f t="shared" si="156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57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58"/>
        <v/>
      </c>
      <c r="R909" s="32" t="str">
        <f t="shared" si="159"/>
        <v/>
      </c>
      <c r="S909" s="30" t="str">
        <f t="shared" si="160"/>
        <v/>
      </c>
      <c r="T909" s="32" t="str">
        <f>IF($Q909&lt;&gt;"Sim","",IF($N909&gt;Parâmetros!$E$15,"Sim","Não"))</f>
        <v/>
      </c>
      <c r="U909" s="17" t="str">
        <f t="shared" si="161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'[Apontamento_Mes_Setembro Atualizado.xlsx]Base Diária'!$V$221folga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$148,$AB909),"")="",IF($L909&gt;0,1,0),IF(IFERROR(INDEX(Cadastro!$F$5:$F$148,$AB909),"")&lt;=IFERROR(INDEX(Parâmetros!$B$39:$B$48,MATCH($E909,Parâmetros!$A$39:$A$48,0)),99),IFERROR(INDEX(Cadastro!$F$5:$F$148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$148,$AB909),"")="",0,IF(IFERROR(INDEX(Cadastro!$F$5:$F$148,$AB909),"")&gt;IFERROR(INDEX(Parâmetros!$B$39:$B$48,MATCH($E909,Parâmetros!$A$39:$A$48,0)),99),IFERROR(INDEX(Cadastro!$F$5:$F$148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registro"),IF(AND($AB909&lt;&gt;$AB908,IFERROR(INDEX(Cadastro!$F$5:$F$148,$AB909),"")=""),"Indeterminado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IFERROR(MATCH($A909&amp;"|"&amp;TEXT(_xlfn.MAXIFS(Cadastro!$E$5:$E$148,Cadastro!$A$5:$A$148,$A909,Cadastro!$E$5:$E$148,"&lt;="&amp;$F909),"yyyymmdd"),Cadastro!$I$5:$I$148,0),"")</f>
        <v>42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11415</v>
      </c>
      <c r="B910" s="17" t="s">
        <v>183</v>
      </c>
      <c r="C910" s="17" t="str">
        <f>IFERROR(INDEX(Cadastro!$C$5:$C$148,$AB910),"NÃO INFORMADO")</f>
        <v>LUB</v>
      </c>
      <c r="D910" s="17" t="str">
        <f>IFERROR(INDEX(Cadastro!$D$5:$D$148,$AB910),"")</f>
        <v>6x1</v>
      </c>
      <c r="E910" s="17" t="str">
        <f>IFERROR(INDEX(Cadastro!$G$5:$G$148,$AB910),"")</f>
        <v>6x1</v>
      </c>
      <c r="F910" s="29">
        <v>46272</v>
      </c>
      <c r="G910" s="32" t="str">
        <f t="shared" si="156"/>
        <v>seg</v>
      </c>
      <c r="H910" s="31">
        <f>IF($L910=0,"",_xlfn.MINIFS(Dados!$Q:$Q,Dados!$A:$A,$A910,Dados!$S:$S,$F910))</f>
        <v>435</v>
      </c>
      <c r="I910" s="31">
        <f>IF($H910="","",_xlfn.MAXIFS(Dados!$R:$R,Dados!$A:$A,$A910,Dados!$S:$S,$F910))</f>
        <v>915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6.9700000000000006</v>
      </c>
      <c r="M910" s="30">
        <f>IFERROR(INDEX(Parâmetros!$E$6:$E$11,MATCH($K910,Parâmetros!$A$6:$A$11,0)),"")</f>
        <v>8.8000000000000007</v>
      </c>
      <c r="N910" s="33">
        <f t="shared" si="157"/>
        <v>0.79204545454545461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58"/>
        <v>Sim</v>
      </c>
      <c r="R910" s="32" t="str">
        <f t="shared" si="159"/>
        <v>Não</v>
      </c>
      <c r="S910" s="30">
        <f t="shared" si="160"/>
        <v>7.0000000000000284E-2</v>
      </c>
      <c r="T910" s="32" t="str">
        <f>IF($Q910&lt;&gt;"Sim","",IF($N910&gt;Parâmetros!$E$15,"Sim","Não"))</f>
        <v>Não</v>
      </c>
      <c r="U910" s="17" t="str">
        <f t="shared" si="161"/>
        <v>Abaixo da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'[Apontamento_Mes_Setembro Atualizado.xlsx]Base Diária'!$V$221folga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$148,$AB910),"")="",IF($L910&gt;0,1,0),IF(IFERROR(INDEX(Cadastro!$F$5:$F$148,$AB910),"")&lt;=IFERROR(INDEX(Parâmetros!$B$39:$B$48,MATCH($E910,Parâmetros!$A$39:$A$48,0)),99),IFERROR(INDEX(Cadastro!$F$5:$F$148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$148,$AB910),"")="",0,IF(IFERROR(INDEX(Cadastro!$F$5:$F$148,$AB910),"")&gt;IFERROR(INDEX(Parâmetros!$B$39:$B$48,MATCH($E910,Parâmetros!$A$39:$A$48,0)),99),IFERROR(INDEX(Cadastro!$F$5:$F$148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registro"),IF(AND($AB910&lt;&gt;$AB909,IFERROR(INDEX(Cadastro!$F$5:$F$148,$AB910),"")=""),"Indeterminado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IFERROR(MATCH($A910&amp;"|"&amp;TEXT(_xlfn.MAXIFS(Cadastro!$E$5:$E$148,Cadastro!$A$5:$A$148,$A910,Cadastro!$E$5:$E$148,"&lt;="&amp;$F910),"yyyymmdd"),Cadastro!$I$5:$I$148,0),"")</f>
        <v>42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11415</v>
      </c>
      <c r="B911" s="17" t="s">
        <v>183</v>
      </c>
      <c r="C911" s="17" t="str">
        <f>IFERROR(INDEX(Cadastro!$C$5:$C$148,$AB911),"NÃO INFORMADO")</f>
        <v>LUB</v>
      </c>
      <c r="D911" s="17" t="str">
        <f>IFERROR(INDEX(Cadastro!$D$5:$D$148,$AB911),"")</f>
        <v>6x1</v>
      </c>
      <c r="E911" s="17" t="str">
        <f>IFERROR(INDEX(Cadastro!$G$5:$G$148,$AB911),"")</f>
        <v>6x1</v>
      </c>
      <c r="F911" s="29">
        <v>46273</v>
      </c>
      <c r="G911" s="32" t="str">
        <f t="shared" si="156"/>
        <v>ter</v>
      </c>
      <c r="H911" s="31">
        <f>IF($L911=0,"",_xlfn.MINIFS(Dados!$Q:$Q,Dados!$A:$A,$A911,Dados!$S:$S,$F911))</f>
        <v>780</v>
      </c>
      <c r="I911" s="31">
        <f>IF($H911="","",_xlfn.MAXIFS(Dados!$R:$R,Dados!$A:$A,$A911,Dados!$S:$S,$F911))</f>
        <v>984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2.81</v>
      </c>
      <c r="M911" s="30">
        <f>IFERROR(INDEX(Parâmetros!$E$6:$E$11,MATCH($K911,Parâmetros!$A$6:$A$11,0)),"")</f>
        <v>8.8000000000000007</v>
      </c>
      <c r="N911" s="33">
        <f t="shared" si="157"/>
        <v>0.31931818181818178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58"/>
        <v>Sim</v>
      </c>
      <c r="R911" s="32" t="str">
        <f t="shared" si="159"/>
        <v>Não</v>
      </c>
      <c r="S911" s="30">
        <f t="shared" si="160"/>
        <v>4.2300000000000004</v>
      </c>
      <c r="T911" s="32" t="str">
        <f>IF($Q911&lt;&gt;"Sim","",IF($N911&gt;Parâmetros!$E$15,"Sim","Não"))</f>
        <v>Não</v>
      </c>
      <c r="U911" s="17" t="str">
        <f t="shared" si="161"/>
        <v>Abaixo da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'[Apontamento_Mes_Setembro Atualizado.xlsx]Base Diária'!$V$221folga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$148,$AB911),"")="",IF($L911&gt;0,1,0),IF(IFERROR(INDEX(Cadastro!$F$5:$F$148,$AB911),"")&lt;=IFERROR(INDEX(Parâmetros!$B$39:$B$48,MATCH($E911,Parâmetros!$A$39:$A$48,0)),99),IFERROR(INDEX(Cadastro!$F$5:$F$148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$148,$AB911),"")="",0,IF(IFERROR(INDEX(Cadastro!$F$5:$F$148,$AB911),"")&gt;IFERROR(INDEX(Parâmetros!$B$39:$B$48,MATCH($E911,Parâmetros!$A$39:$A$48,0)),99),IFERROR(INDEX(Cadastro!$F$5:$F$148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registro"),IF(AND($AB911&lt;&gt;$AB910,IFERROR(INDEX(Cadastro!$F$5:$F$148,$AB911),"")=""),"Indeterminado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IFERROR(MATCH($A911&amp;"|"&amp;TEXT(_xlfn.MAXIFS(Cadastro!$E$5:$E$148,Cadastro!$A$5:$A$148,$A911,Cadastro!$E$5:$E$148,"&lt;="&amp;$F911),"yyyymmdd"),Cadastro!$I$5:$I$148,0),"")</f>
        <v>42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11415</v>
      </c>
      <c r="B912" s="17" t="s">
        <v>183</v>
      </c>
      <c r="C912" s="17" t="str">
        <f>IFERROR(INDEX(Cadastro!$C$5:$C$148,$AB912),"NÃO INFORMADO")</f>
        <v>LUB</v>
      </c>
      <c r="D912" s="17" t="str">
        <f>IFERROR(INDEX(Cadastro!$D$5:$D$148,$AB912),"")</f>
        <v>6x1</v>
      </c>
      <c r="E912" s="17" t="str">
        <f>IFERROR(INDEX(Cadastro!$G$5:$G$148,$AB912),"")</f>
        <v>6x1</v>
      </c>
      <c r="F912" s="29">
        <v>46274</v>
      </c>
      <c r="G912" s="32" t="str">
        <f t="shared" si="156"/>
        <v>qua</v>
      </c>
      <c r="H912" s="31">
        <f>IF($L912=0,"",_xlfn.MINIFS(Dados!$Q:$Q,Dados!$A:$A,$A912,Dados!$S:$S,$F912))</f>
        <v>439</v>
      </c>
      <c r="I912" s="31">
        <f>IF($H912="","",_xlfn.MAXIFS(Dados!$R:$R,Dados!$A:$A,$A912,Dados!$S:$S,$F912))</f>
        <v>991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7.81</v>
      </c>
      <c r="M912" s="30">
        <f>IFERROR(INDEX(Parâmetros!$E$6:$E$11,MATCH($K912,Parâmetros!$A$6:$A$11,0)),"")</f>
        <v>8.8000000000000007</v>
      </c>
      <c r="N912" s="33">
        <f t="shared" si="157"/>
        <v>0.88749999999999984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58"/>
        <v>Sim</v>
      </c>
      <c r="R912" s="32" t="str">
        <f t="shared" si="159"/>
        <v>Sim</v>
      </c>
      <c r="S912" s="30">
        <f t="shared" si="160"/>
        <v>0</v>
      </c>
      <c r="T912" s="32" t="str">
        <f>IF($Q912&lt;&gt;"Sim","",IF($N912&gt;Parâmetros!$E$15,"Sim","Não"))</f>
        <v>Não</v>
      </c>
      <c r="U912" s="17" t="str">
        <f t="shared" si="161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'[Apontamento_Mes_Setembro Atualizado.xlsx]Base Diária'!$V$221folga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$148,$AB912),"")="",IF($L912&gt;0,1,0),IF(IFERROR(INDEX(Cadastro!$F$5:$F$148,$AB912),"")&lt;=IFERROR(INDEX(Parâmetros!$B$39:$B$48,MATCH($E912,Parâmetros!$A$39:$A$48,0)),99),IFERROR(INDEX(Cadastro!$F$5:$F$148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$148,$AB912),"")="",0,IF(IFERROR(INDEX(Cadastro!$F$5:$F$148,$AB912),"")&gt;IFERROR(INDEX(Parâmetros!$B$39:$B$48,MATCH($E912,Parâmetros!$A$39:$A$48,0)),99),IFERROR(INDEX(Cadastro!$F$5:$F$148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registro"),IF(AND($AB912&lt;&gt;$AB911,IFERROR(INDEX(Cadastro!$F$5:$F$148,$AB912),"")=""),"Indeterminado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IFERROR(MATCH($A912&amp;"|"&amp;TEXT(_xlfn.MAXIFS(Cadastro!$E$5:$E$148,Cadastro!$A$5:$A$148,$A912,Cadastro!$E$5:$E$148,"&lt;="&amp;$F912),"yyyymmdd"),Cadastro!$I$5:$I$148,0),"")</f>
        <v>42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11415</v>
      </c>
      <c r="B913" s="17" t="s">
        <v>183</v>
      </c>
      <c r="C913" s="17" t="str">
        <f>IFERROR(INDEX(Cadastro!$C$5:$C$148,$AB913),"NÃO INFORMADO")</f>
        <v>LUB</v>
      </c>
      <c r="D913" s="17" t="str">
        <f>IFERROR(INDEX(Cadastro!$D$5:$D$148,$AB913),"")</f>
        <v>6x1</v>
      </c>
      <c r="E913" s="17" t="str">
        <f>IFERROR(INDEX(Cadastro!$G$5:$G$148,$AB913),"")</f>
        <v>6x1</v>
      </c>
      <c r="F913" s="29">
        <v>46275</v>
      </c>
      <c r="G913" s="32" t="str">
        <f t="shared" si="156"/>
        <v>qui</v>
      </c>
      <c r="H913" s="31">
        <f>IF($L913=0,"",_xlfn.MINIFS(Dados!$Q:$Q,Dados!$A:$A,$A913,Dados!$S:$S,$F913))</f>
        <v>437</v>
      </c>
      <c r="I913" s="31">
        <f>IF($H913="","",_xlfn.MAXIFS(Dados!$R:$R,Dados!$A:$A,$A913,Dados!$S:$S,$F913))</f>
        <v>990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8.2199999999999989</v>
      </c>
      <c r="M913" s="30">
        <f>IFERROR(INDEX(Parâmetros!$E$6:$E$11,MATCH($K913,Parâmetros!$A$6:$A$11,0)),"")</f>
        <v>8.8000000000000007</v>
      </c>
      <c r="N913" s="33">
        <f t="shared" si="157"/>
        <v>0.93409090909090886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58"/>
        <v>Sim</v>
      </c>
      <c r="R913" s="32" t="str">
        <f t="shared" si="159"/>
        <v>Sim</v>
      </c>
      <c r="S913" s="30">
        <f t="shared" si="160"/>
        <v>0</v>
      </c>
      <c r="T913" s="32" t="str">
        <f>IF($Q913&lt;&gt;"Sim","",IF($N913&gt;Parâmetros!$E$15,"Sim","Não"))</f>
        <v>Não</v>
      </c>
      <c r="U913" s="17" t="str">
        <f t="shared" si="161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'[Apontamento_Mes_Setembro Atualizado.xlsx]Base Diária'!$V$221folga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$148,$AB913),"")="",IF($L913&gt;0,1,0),IF(IFERROR(INDEX(Cadastro!$F$5:$F$148,$AB913),"")&lt;=IFERROR(INDEX(Parâmetros!$B$39:$B$48,MATCH($E913,Parâmetros!$A$39:$A$48,0)),99),IFERROR(INDEX(Cadastro!$F$5:$F$148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$148,$AB913),"")="",0,IF(IFERROR(INDEX(Cadastro!$F$5:$F$148,$AB913),"")&gt;IFERROR(INDEX(Parâmetros!$B$39:$B$48,MATCH($E913,Parâmetros!$A$39:$A$48,0)),99),IFERROR(INDEX(Cadastro!$F$5:$F$148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registro"),IF(AND($AB913&lt;&gt;$AB912,IFERROR(INDEX(Cadastro!$F$5:$F$148,$AB913),"")=""),"Indeterminado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IFERROR(MATCH($A913&amp;"|"&amp;TEXT(_xlfn.MAXIFS(Cadastro!$E$5:$E$148,Cadastro!$A$5:$A$148,$A913,Cadastro!$E$5:$E$148,"&lt;="&amp;$F913),"yyyymmdd"),Cadastro!$I$5:$I$148,0),"")</f>
        <v>42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11415</v>
      </c>
      <c r="B914" s="17" t="s">
        <v>183</v>
      </c>
      <c r="C914" s="17" t="str">
        <f>IFERROR(INDEX(Cadastro!$C$5:$C$148,$AB914),"NÃO INFORMADO")</f>
        <v>LUB</v>
      </c>
      <c r="D914" s="17" t="str">
        <f>IFERROR(INDEX(Cadastro!$D$5:$D$148,$AB914),"")</f>
        <v>6x1</v>
      </c>
      <c r="E914" s="17" t="str">
        <f>IFERROR(INDEX(Cadastro!$G$5:$G$148,$AB914),"")</f>
        <v>6x1</v>
      </c>
      <c r="F914" s="29">
        <v>46276</v>
      </c>
      <c r="G914" s="32" t="str">
        <f t="shared" si="156"/>
        <v>sex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0</v>
      </c>
      <c r="M914" s="30">
        <f>IFERROR(INDEX(Parâmetros!$E$6:$E$11,MATCH($K914,Parâmetros!$A$6:$A$11,0)),"")</f>
        <v>8.8000000000000007</v>
      </c>
      <c r="N914" s="33">
        <f t="shared" si="157"/>
        <v>0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58"/>
        <v>Não</v>
      </c>
      <c r="R914" s="32" t="str">
        <f t="shared" si="159"/>
        <v/>
      </c>
      <c r="S914" s="30" t="str">
        <f t="shared" si="160"/>
        <v/>
      </c>
      <c r="T914" s="32" t="str">
        <f>IF($Q914&lt;&gt;"Sim","",IF($N914&gt;Parâmetros!$E$15,"Sim","Não"))</f>
        <v/>
      </c>
      <c r="U914" s="17" t="str">
        <f t="shared" si="161"/>
        <v>Falta de registro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'[Apontamento_Mes_Setembro Atualizado.xlsx]Base Diária'!$V$221folga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útil da escala 6x1</v>
      </c>
      <c r="W914" s="34" t="str">
        <f>IF(OR(OR($D914="6x1",$D914="FF 6x1"),$D914="5x2"),"",IF($AB914&lt;&gt;$AB913,IF(IFERROR(INDEX(Cadastro!$F$5:$F$148,$AB914),"")="",IF($L914&gt;0,1,0),IF(IFERROR(INDEX(Cadastro!$F$5:$F$148,$AB914),"")&lt;=IFERROR(INDEX(Parâmetros!$B$39:$B$48,MATCH($E914,Parâmetros!$A$39:$A$48,0)),99),IFERROR(INDEX(Cadastro!$F$5:$F$148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$148,$AB914),"")="",0,IF(IFERROR(INDEX(Cadastro!$F$5:$F$148,$AB914),"")&gt;IFERROR(INDEX(Parâmetros!$B$39:$B$48,MATCH($E914,Parâmetros!$A$39:$A$48,0)),99),IFERROR(INDEX(Cadastro!$F$5:$F$148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registro"),IF(AND($AB914&lt;&gt;$AB913,IFERROR(INDEX(Cadastro!$F$5:$F$148,$AB914),"")=""),"Indeterminado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1</v>
      </c>
      <c r="AA914" s="34">
        <f>IF(OR($L914&gt;0,$F914&gt;Parâmetros!$E$14),0,IF(OR($A914&lt;&gt;$A915,$F915&gt;Parâmetros!$E$14),1,N($AA915)+1))</f>
        <v>1</v>
      </c>
      <c r="AB914" s="31">
        <f>IFERROR(MATCH($A914&amp;"|"&amp;TEXT(_xlfn.MAXIFS(Cadastro!$E$5:$E$148,Cadastro!$A$5:$A$148,$A914,Cadastro!$E$5:$E$148,"&lt;="&amp;$F914),"yyyymmdd"),Cadastro!$I$5:$I$148,0),"")</f>
        <v>42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11415</v>
      </c>
      <c r="B915" s="17" t="s">
        <v>183</v>
      </c>
      <c r="C915" s="17" t="str">
        <f>IFERROR(INDEX(Cadastro!$C$5:$C$148,$AB915),"NÃO INFORMADO")</f>
        <v>LUB</v>
      </c>
      <c r="D915" s="17" t="str">
        <f>IFERROR(INDEX(Cadastro!$D$5:$D$148,$AB915),"")</f>
        <v>6x1</v>
      </c>
      <c r="E915" s="17" t="str">
        <f>IFERROR(INDEX(Cadastro!$G$5:$G$148,$AB915),"")</f>
        <v>6x1</v>
      </c>
      <c r="F915" s="29">
        <v>46277</v>
      </c>
      <c r="G915" s="32" t="str">
        <f t="shared" si="156"/>
        <v>sáb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/>
      </c>
      <c r="L915" s="30">
        <f>SUMIFS(Dados!$E:$E,Dados!$A:$A,$A915,Dados!$S:$S,$F915)</f>
        <v>0</v>
      </c>
      <c r="M915" s="30" t="str">
        <f>IFERROR(INDEX(Parâmetros!$E$6:$E$11,MATCH($K915,Parâmetros!$A$6:$A$11,0)),"")</f>
        <v/>
      </c>
      <c r="N915" s="33" t="str">
        <f t="shared" si="157"/>
        <v/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158"/>
        <v/>
      </c>
      <c r="R915" s="32" t="str">
        <f t="shared" si="159"/>
        <v/>
      </c>
      <c r="S915" s="30" t="str">
        <f t="shared" si="160"/>
        <v/>
      </c>
      <c r="T915" s="32" t="str">
        <f>IF($Q915&lt;&gt;"Sim","",IF($N915&gt;Parâmetros!$E$15,"Sim","Não"))</f>
        <v/>
      </c>
      <c r="U915" s="17" t="str">
        <f t="shared" si="161"/>
        <v>Folga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'[Apontamento_Mes_Setembro Atualizado.xlsx]Base Diária'!$V$221folga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Folga de fim de semana · sem apontamento no sábado nem no domingo</v>
      </c>
      <c r="W915" s="34" t="str">
        <f>IF(OR(OR($D915="6x1",$D915="FF 6x1"),$D915="5x2"),"",IF($AB915&lt;&gt;$AB914,IF(IFERROR(INDEX(Cadastro!$F$5:$F$148,$AB915),"")="",IF($L915&gt;0,1,0),IF(IFERROR(INDEX(Cadastro!$F$5:$F$148,$AB915),"")&lt;=IFERROR(INDEX(Parâmetros!$B$39:$B$48,MATCH($E915,Parâmetros!$A$39:$A$48,0)),99),IFERROR(INDEX(Cadastro!$F$5:$F$148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$148,$AB915),"")="",0,IF(IFERROR(INDEX(Cadastro!$F$5:$F$148,$AB915),"")&gt;IFERROR(INDEX(Parâmetros!$B$39:$B$48,MATCH($E915,Parâmetros!$A$39:$A$48,0)),99),IFERROR(INDEX(Cadastro!$F$5:$F$148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registro"),IF(AND($AB915&lt;&gt;$AB914,IFERROR(INDEX(Cadastro!$F$5:$F$148,$AB915),"")=""),"Indeterminado (início da série)",IF($X915&gt;0,"Folga","Falta de registro"))))))))</f>
        <v>Folga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IFERROR(MATCH($A915&amp;"|"&amp;TEXT(_xlfn.MAXIFS(Cadastro!$E$5:$E$148,Cadastro!$A$5:$A$148,$A915,Cadastro!$E$5:$E$148,"&lt;="&amp;$F915),"yyyymmdd"),Cadastro!$I$5:$I$148,0),"")</f>
        <v>42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11415</v>
      </c>
      <c r="B916" s="17" t="s">
        <v>183</v>
      </c>
      <c r="C916" s="17" t="str">
        <f>IFERROR(INDEX(Cadastro!$C$5:$C$148,$AB916),"NÃO INFORMADO")</f>
        <v>LUB</v>
      </c>
      <c r="D916" s="17" t="str">
        <f>IFERROR(INDEX(Cadastro!$D$5:$D$148,$AB916),"")</f>
        <v>6x1</v>
      </c>
      <c r="E916" s="17" t="str">
        <f>IFERROR(INDEX(Cadastro!$G$5:$G$148,$AB916),"")</f>
        <v>6x1</v>
      </c>
      <c r="F916" s="29">
        <v>46278</v>
      </c>
      <c r="G916" s="32" t="str">
        <f t="shared" si="156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57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58"/>
        <v/>
      </c>
      <c r="R916" s="32" t="str">
        <f t="shared" si="159"/>
        <v/>
      </c>
      <c r="S916" s="30" t="str">
        <f t="shared" si="160"/>
        <v/>
      </c>
      <c r="T916" s="32" t="str">
        <f>IF($Q916&lt;&gt;"Sim","",IF($N916&gt;Parâmetros!$E$15,"Sim","Não"))</f>
        <v/>
      </c>
      <c r="U916" s="17" t="str">
        <f t="shared" si="161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'[Apontamento_Mes_Setembro Atualizado.xlsx]Base Diária'!$V$221folga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sem apontamento no sábado nem no domingo</v>
      </c>
      <c r="W916" s="34" t="str">
        <f>IF(OR(OR($D916="6x1",$D916="FF 6x1"),$D916="5x2"),"",IF($AB916&lt;&gt;$AB915,IF(IFERROR(INDEX(Cadastro!$F$5:$F$148,$AB916),"")="",IF($L916&gt;0,1,0),IF(IFERROR(INDEX(Cadastro!$F$5:$F$148,$AB916),"")&lt;=IFERROR(INDEX(Parâmetros!$B$39:$B$48,MATCH($E916,Parâmetros!$A$39:$A$48,0)),99),IFERROR(INDEX(Cadastro!$F$5:$F$148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$148,$AB916),"")="",0,IF(IFERROR(INDEX(Cadastro!$F$5:$F$148,$AB916),"")&gt;IFERROR(INDEX(Parâmetros!$B$39:$B$48,MATCH($E916,Parâmetros!$A$39:$A$48,0)),99),IFERROR(INDEX(Cadastro!$F$5:$F$148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registro"),IF(AND($AB916&lt;&gt;$AB915,IFERROR(INDEX(Cadastro!$F$5:$F$148,$AB916),"")=""),"Indeterminado (início da série)",IF($X916&gt;0,"Folga","Falta de registro"))))))))</f>
        <v>Folga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IFERROR(MATCH($A916&amp;"|"&amp;TEXT(_xlfn.MAXIFS(Cadastro!$E$5:$E$148,Cadastro!$A$5:$A$148,$A916,Cadastro!$E$5:$E$148,"&lt;="&amp;$F916),"yyyymmdd"),Cadastro!$I$5:$I$148,0),"")</f>
        <v>42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11415</v>
      </c>
      <c r="B917" s="17" t="s">
        <v>183</v>
      </c>
      <c r="C917" s="17" t="str">
        <f>IFERROR(INDEX(Cadastro!$C$5:$C$148,$AB917),"NÃO INFORMADO")</f>
        <v>LUB</v>
      </c>
      <c r="D917" s="17" t="str">
        <f>IFERROR(INDEX(Cadastro!$D$5:$D$148,$AB917),"")</f>
        <v>6x1</v>
      </c>
      <c r="E917" s="17" t="str">
        <f>IFERROR(INDEX(Cadastro!$G$5:$G$148,$AB917),"")</f>
        <v>6x1</v>
      </c>
      <c r="F917" s="29">
        <v>46279</v>
      </c>
      <c r="G917" s="32" t="str">
        <f t="shared" si="156"/>
        <v>seg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0</v>
      </c>
      <c r="M917" s="30">
        <f>IFERROR(INDEX(Parâmetros!$E$6:$E$11,MATCH($K917,Parâmetros!$A$6:$A$11,0)),"")</f>
        <v>8.8000000000000007</v>
      </c>
      <c r="N917" s="33">
        <f t="shared" si="157"/>
        <v>0</v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158"/>
        <v/>
      </c>
      <c r="R917" s="32" t="str">
        <f t="shared" si="159"/>
        <v/>
      </c>
      <c r="S917" s="30" t="str">
        <f t="shared" si="160"/>
        <v/>
      </c>
      <c r="T917" s="32" t="str">
        <f>IF($Q917&lt;&gt;"Sim","",IF($N917&gt;Parâmetros!$E$15,"Sim","Não"))</f>
        <v/>
      </c>
      <c r="U917" s="17" t="str">
        <f t="shared" si="161"/>
        <v>Fora da apuração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'[Apontamento_Mes_Setembro Atualizado.xlsx]Base Diária'!$V$221folga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FALTA DE REGISTRO · dia útil da escala 6x1</v>
      </c>
      <c r="W917" s="34" t="str">
        <f>IF(OR(OR($D917="6x1",$D917="FF 6x1"),$D917="5x2"),"",IF($AB917&lt;&gt;$AB916,IF(IFERROR(INDEX(Cadastro!$F$5:$F$148,$AB917),"")="",IF($L917&gt;0,1,0),IF(IFERROR(INDEX(Cadastro!$F$5:$F$148,$AB917),"")&lt;=IFERROR(INDEX(Parâmetros!$B$39:$B$48,MATCH($E917,Parâmetros!$A$39:$A$48,0)),99),IFERROR(INDEX(Cadastro!$F$5:$F$148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$148,$AB917),"")="",0,IF(IFERROR(INDEX(Cadastro!$F$5:$F$148,$AB917),"")&gt;IFERROR(INDEX(Parâmetros!$B$39:$B$48,MATCH($E917,Parâmetros!$A$39:$A$48,0)),99),IFERROR(INDEX(Cadastro!$F$5:$F$148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registro"),IF(AND($AB917&lt;&gt;$AB916,IFERROR(INDEX(Cadastro!$F$5:$F$148,$AB917),"")=""),"Indeterminado (início da série)",IF($X917&gt;0,"Folga","Falta de registro"))))))))</f>
        <v>Falta de registro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IFERROR(MATCH($A917&amp;"|"&amp;TEXT(_xlfn.MAXIFS(Cadastro!$E$5:$E$148,Cadastro!$A$5:$A$148,$A917,Cadastro!$E$5:$E$148,"&lt;="&amp;$F917),"yyyymmdd"),Cadastro!$I$5:$I$148,0),"")</f>
        <v>42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11415</v>
      </c>
      <c r="B918" s="17" t="s">
        <v>183</v>
      </c>
      <c r="C918" s="17" t="str">
        <f>IFERROR(INDEX(Cadastro!$C$5:$C$148,$AB918),"NÃO INFORMADO")</f>
        <v>LUB</v>
      </c>
      <c r="D918" s="17" t="str">
        <f>IFERROR(INDEX(Cadastro!$D$5:$D$148,$AB918),"")</f>
        <v>6x1</v>
      </c>
      <c r="E918" s="17" t="str">
        <f>IFERROR(INDEX(Cadastro!$G$5:$G$148,$AB918),"")</f>
        <v>6x1</v>
      </c>
      <c r="F918" s="29">
        <v>46280</v>
      </c>
      <c r="G918" s="32" t="str">
        <f t="shared" si="156"/>
        <v>ter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0</v>
      </c>
      <c r="M918" s="30">
        <f>IFERROR(INDEX(Parâmetros!$E$6:$E$11,MATCH($K918,Parâmetros!$A$6:$A$11,0)),"")</f>
        <v>8.8000000000000007</v>
      </c>
      <c r="N918" s="33">
        <f t="shared" si="157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158"/>
        <v/>
      </c>
      <c r="R918" s="32" t="str">
        <f t="shared" si="159"/>
        <v/>
      </c>
      <c r="S918" s="30" t="str">
        <f t="shared" si="160"/>
        <v/>
      </c>
      <c r="T918" s="32" t="str">
        <f>IF($Q918&lt;&gt;"Sim","",IF($N918&gt;Parâmetros!$E$15,"Sim","Não"))</f>
        <v/>
      </c>
      <c r="U918" s="17" t="str">
        <f t="shared" si="161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'[Apontamento_Mes_Setembro Atualizado.xlsx]Base Diária'!$V$221folga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útil da escala 6x1</v>
      </c>
      <c r="W918" s="34" t="str">
        <f>IF(OR(OR($D918="6x1",$D918="FF 6x1"),$D918="5x2"),"",IF($AB918&lt;&gt;$AB917,IF(IFERROR(INDEX(Cadastro!$F$5:$F$148,$AB918),"")="",IF($L918&gt;0,1,0),IF(IFERROR(INDEX(Cadastro!$F$5:$F$148,$AB918),"")&lt;=IFERROR(INDEX(Parâmetros!$B$39:$B$48,MATCH($E918,Parâmetros!$A$39:$A$48,0)),99),IFERROR(INDEX(Cadastro!$F$5:$F$148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$148,$AB918),"")="",0,IF(IFERROR(INDEX(Cadastro!$F$5:$F$148,$AB918),"")&gt;IFERROR(INDEX(Parâmetros!$B$39:$B$48,MATCH($E918,Parâmetros!$A$39:$A$48,0)),99),IFERROR(INDEX(Cadastro!$F$5:$F$148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registro"),IF(AND($AB918&lt;&gt;$AB917,IFERROR(INDEX(Cadastro!$F$5:$F$148,$AB918),"")=""),"Indeterminado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IFERROR(MATCH($A918&amp;"|"&amp;TEXT(_xlfn.MAXIFS(Cadastro!$E$5:$E$148,Cadastro!$A$5:$A$148,$A918,Cadastro!$E$5:$E$148,"&lt;="&amp;$F918),"yyyymmdd"),Cadastro!$I$5:$I$148,0),"")</f>
        <v>42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11415</v>
      </c>
      <c r="B919" s="17" t="s">
        <v>183</v>
      </c>
      <c r="C919" s="17" t="str">
        <f>IFERROR(INDEX(Cadastro!$C$5:$C$148,$AB919),"NÃO INFORMADO")</f>
        <v>LUB</v>
      </c>
      <c r="D919" s="17" t="str">
        <f>IFERROR(INDEX(Cadastro!$D$5:$D$148,$AB919),"")</f>
        <v>6x1</v>
      </c>
      <c r="E919" s="17" t="str">
        <f>IFERROR(INDEX(Cadastro!$G$5:$G$148,$AB919),"")</f>
        <v>6x1</v>
      </c>
      <c r="F919" s="29">
        <v>46281</v>
      </c>
      <c r="G919" s="32" t="str">
        <f t="shared" si="156"/>
        <v>qua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0</v>
      </c>
      <c r="M919" s="30">
        <f>IFERROR(INDEX(Parâmetros!$E$6:$E$11,MATCH($K919,Parâmetros!$A$6:$A$11,0)),"")</f>
        <v>8.8000000000000007</v>
      </c>
      <c r="N919" s="33">
        <f t="shared" si="157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158"/>
        <v/>
      </c>
      <c r="R919" s="32" t="str">
        <f t="shared" si="159"/>
        <v/>
      </c>
      <c r="S919" s="30" t="str">
        <f t="shared" si="160"/>
        <v/>
      </c>
      <c r="T919" s="32" t="str">
        <f>IF($Q919&lt;&gt;"Sim","",IF($N919&gt;Parâmetros!$E$15,"Sim","Não"))</f>
        <v/>
      </c>
      <c r="U919" s="17" t="str">
        <f t="shared" si="161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'[Apontamento_Mes_Setembro Atualizado.xlsx]Base Diária'!$V$221folga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útil da escala 6x1</v>
      </c>
      <c r="W919" s="34" t="str">
        <f>IF(OR(OR($D919="6x1",$D919="FF 6x1"),$D919="5x2"),"",IF($AB919&lt;&gt;$AB918,IF(IFERROR(INDEX(Cadastro!$F$5:$F$148,$AB919),"")="",IF($L919&gt;0,1,0),IF(IFERROR(INDEX(Cadastro!$F$5:$F$148,$AB919),"")&lt;=IFERROR(INDEX(Parâmetros!$B$39:$B$48,MATCH($E919,Parâmetros!$A$39:$A$48,0)),99),IFERROR(INDEX(Cadastro!$F$5:$F$148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$148,$AB919),"")="",0,IF(IFERROR(INDEX(Cadastro!$F$5:$F$148,$AB919),"")&gt;IFERROR(INDEX(Parâmetros!$B$39:$B$48,MATCH($E919,Parâmetros!$A$39:$A$48,0)),99),IFERROR(INDEX(Cadastro!$F$5:$F$148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registro"),IF(AND($AB919&lt;&gt;$AB918,IFERROR(INDEX(Cadastro!$F$5:$F$148,$AB919),"")=""),"Indeterminado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IFERROR(MATCH($A919&amp;"|"&amp;TEXT(_xlfn.MAXIFS(Cadastro!$E$5:$E$148,Cadastro!$A$5:$A$148,$A919,Cadastro!$E$5:$E$148,"&lt;="&amp;$F919),"yyyymmdd"),Cadastro!$I$5:$I$148,0),"")</f>
        <v>42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11415</v>
      </c>
      <c r="B920" s="17" t="s">
        <v>183</v>
      </c>
      <c r="C920" s="17" t="str">
        <f>IFERROR(INDEX(Cadastro!$C$5:$C$148,$AB920),"NÃO INFORMADO")</f>
        <v>LUB</v>
      </c>
      <c r="D920" s="17" t="str">
        <f>IFERROR(INDEX(Cadastro!$D$5:$D$148,$AB920),"")</f>
        <v>6x1</v>
      </c>
      <c r="E920" s="17" t="str">
        <f>IFERROR(INDEX(Cadastro!$G$5:$G$148,$AB920),"")</f>
        <v>6x1</v>
      </c>
      <c r="F920" s="29">
        <v>46282</v>
      </c>
      <c r="G920" s="32" t="str">
        <f t="shared" si="156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0</v>
      </c>
      <c r="M920" s="30">
        <f>IFERROR(INDEX(Parâmetros!$E$6:$E$11,MATCH($K920,Parâmetros!$A$6:$A$11,0)),"")</f>
        <v>8.8000000000000007</v>
      </c>
      <c r="N920" s="33">
        <f t="shared" si="157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158"/>
        <v/>
      </c>
      <c r="R920" s="32" t="str">
        <f t="shared" si="159"/>
        <v/>
      </c>
      <c r="S920" s="30" t="str">
        <f t="shared" si="160"/>
        <v/>
      </c>
      <c r="T920" s="32" t="str">
        <f>IF($Q920&lt;&gt;"Sim","",IF($N920&gt;Parâmetros!$E$15,"Sim","Não"))</f>
        <v/>
      </c>
      <c r="U920" s="17" t="str">
        <f t="shared" si="161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'[Apontamento_Mes_Setembro Atualizado.xlsx]Base Diária'!$V$221folga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útil da escala 6x1</v>
      </c>
      <c r="W920" s="34" t="str">
        <f>IF(OR(OR($D920="6x1",$D920="FF 6x1"),$D920="5x2"),"",IF($AB920&lt;&gt;$AB919,IF(IFERROR(INDEX(Cadastro!$F$5:$F$148,$AB920),"")="",IF($L920&gt;0,1,0),IF(IFERROR(INDEX(Cadastro!$F$5:$F$148,$AB920),"")&lt;=IFERROR(INDEX(Parâmetros!$B$39:$B$48,MATCH($E920,Parâmetros!$A$39:$A$48,0)),99),IFERROR(INDEX(Cadastro!$F$5:$F$148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$148,$AB920),"")="",0,IF(IFERROR(INDEX(Cadastro!$F$5:$F$148,$AB920),"")&gt;IFERROR(INDEX(Parâmetros!$B$39:$B$48,MATCH($E920,Parâmetros!$A$39:$A$48,0)),99),IFERROR(INDEX(Cadastro!$F$5:$F$148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registro"),IF(AND($AB920&lt;&gt;$AB919,IFERROR(INDEX(Cadastro!$F$5:$F$148,$AB920),"")=""),"Indeterminado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IFERROR(MATCH($A920&amp;"|"&amp;TEXT(_xlfn.MAXIFS(Cadastro!$E$5:$E$148,Cadastro!$A$5:$A$148,$A920,Cadastro!$E$5:$E$148,"&lt;="&amp;$F920),"yyyymmdd"),Cadastro!$I$5:$I$148,0),"")</f>
        <v>42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11415</v>
      </c>
      <c r="B921" s="17" t="s">
        <v>183</v>
      </c>
      <c r="C921" s="17" t="str">
        <f>IFERROR(INDEX(Cadastro!$C$5:$C$148,$AB921),"NÃO INFORMADO")</f>
        <v>LUB</v>
      </c>
      <c r="D921" s="17" t="str">
        <f>IFERROR(INDEX(Cadastro!$D$5:$D$148,$AB921),"")</f>
        <v>6x1</v>
      </c>
      <c r="E921" s="17" t="str">
        <f>IFERROR(INDEX(Cadastro!$G$5:$G$148,$AB921),"")</f>
        <v>6x1</v>
      </c>
      <c r="F921" s="29">
        <v>46283</v>
      </c>
      <c r="G921" s="32" t="str">
        <f t="shared" si="156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0</v>
      </c>
      <c r="M921" s="30">
        <f>IFERROR(INDEX(Parâmetros!$E$6:$E$11,MATCH($K921,Parâmetros!$A$6:$A$11,0)),"")</f>
        <v>8.8000000000000007</v>
      </c>
      <c r="N921" s="33">
        <f t="shared" si="157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158"/>
        <v/>
      </c>
      <c r="R921" s="32" t="str">
        <f t="shared" si="159"/>
        <v/>
      </c>
      <c r="S921" s="30" t="str">
        <f t="shared" si="160"/>
        <v/>
      </c>
      <c r="T921" s="32" t="str">
        <f>IF($Q921&lt;&gt;"Sim","",IF($N921&gt;Parâmetros!$E$15,"Sim","Não"))</f>
        <v/>
      </c>
      <c r="U921" s="17" t="str">
        <f t="shared" si="161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'[Apontamento_Mes_Setembro Atualizado.xlsx]Base Diária'!$V$221folga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útil da escala 6x1</v>
      </c>
      <c r="W921" s="34" t="str">
        <f>IF(OR(OR($D921="6x1",$D921="FF 6x1"),$D921="5x2"),"",IF($AB921&lt;&gt;$AB920,IF(IFERROR(INDEX(Cadastro!$F$5:$F$148,$AB921),"")="",IF($L921&gt;0,1,0),IF(IFERROR(INDEX(Cadastro!$F$5:$F$148,$AB921),"")&lt;=IFERROR(INDEX(Parâmetros!$B$39:$B$48,MATCH($E921,Parâmetros!$A$39:$A$48,0)),99),IFERROR(INDEX(Cadastro!$F$5:$F$148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$148,$AB921),"")="",0,IF(IFERROR(INDEX(Cadastro!$F$5:$F$148,$AB921),"")&gt;IFERROR(INDEX(Parâmetros!$B$39:$B$48,MATCH($E921,Parâmetros!$A$39:$A$48,0)),99),IFERROR(INDEX(Cadastro!$F$5:$F$148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registro"),IF(AND($AB921&lt;&gt;$AB920,IFERROR(INDEX(Cadastro!$F$5:$F$148,$AB921),"")=""),"Indeterminado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IFERROR(MATCH($A921&amp;"|"&amp;TEXT(_xlfn.MAXIFS(Cadastro!$E$5:$E$148,Cadastro!$A$5:$A$148,$A921,Cadastro!$E$5:$E$148,"&lt;="&amp;$F921),"yyyymmdd"),Cadastro!$I$5:$I$148,0),"")</f>
        <v>42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11415</v>
      </c>
      <c r="B922" s="17" t="s">
        <v>183</v>
      </c>
      <c r="C922" s="17" t="str">
        <f>IFERROR(INDEX(Cadastro!$C$5:$C$148,$AB922),"NÃO INFORMADO")</f>
        <v>LUB</v>
      </c>
      <c r="D922" s="17" t="str">
        <f>IFERROR(INDEX(Cadastro!$D$5:$D$148,$AB922),"")</f>
        <v>6x1</v>
      </c>
      <c r="E922" s="17" t="str">
        <f>IFERROR(INDEX(Cadastro!$G$5:$G$148,$AB922),"")</f>
        <v>6x1</v>
      </c>
      <c r="F922" s="29">
        <v>46284</v>
      </c>
      <c r="G922" s="32" t="str">
        <f t="shared" si="156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57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58"/>
        <v/>
      </c>
      <c r="R922" s="32" t="str">
        <f t="shared" si="159"/>
        <v/>
      </c>
      <c r="S922" s="30" t="str">
        <f t="shared" si="160"/>
        <v/>
      </c>
      <c r="T922" s="32" t="str">
        <f>IF($Q922&lt;&gt;"Sim","",IF($N922&gt;Parâmetros!$E$15,"Sim","Não"))</f>
        <v/>
      </c>
      <c r="U922" s="17" t="str">
        <f t="shared" si="161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'[Apontamento_Mes_Setembro Atualizado.xlsx]Base Diária'!$V$221folga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de fim de semana · sem apontamento no sábado nem no domingo</v>
      </c>
      <c r="W922" s="34" t="str">
        <f>IF(OR(OR($D922="6x1",$D922="FF 6x1"),$D922="5x2"),"",IF($AB922&lt;&gt;$AB921,IF(IFERROR(INDEX(Cadastro!$F$5:$F$148,$AB922),"")="",IF($L922&gt;0,1,0),IF(IFERROR(INDEX(Cadastro!$F$5:$F$148,$AB922),"")&lt;=IFERROR(INDEX(Parâmetros!$B$39:$B$48,MATCH($E922,Parâmetros!$A$39:$A$48,0)),99),IFERROR(INDEX(Cadastro!$F$5:$F$148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$148,$AB922),"")="",0,IF(IFERROR(INDEX(Cadastro!$F$5:$F$148,$AB922),"")&gt;IFERROR(INDEX(Parâmetros!$B$39:$B$48,MATCH($E922,Parâmetros!$A$39:$A$48,0)),99),IFERROR(INDEX(Cadastro!$F$5:$F$148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registro"),IF(AND($AB922&lt;&gt;$AB921,IFERROR(INDEX(Cadastro!$F$5:$F$148,$AB922),"")=""),"Indeterminado (início da série)",IF($X922&gt;0,"Folga","Falta de registro"))))))))</f>
        <v>Folga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IFERROR(MATCH($A922&amp;"|"&amp;TEXT(_xlfn.MAXIFS(Cadastro!$E$5:$E$148,Cadastro!$A$5:$A$148,$A922,Cadastro!$E$5:$E$148,"&lt;="&amp;$F922),"yyyymmdd"),Cadastro!$I$5:$I$148,0),"")</f>
        <v>42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11415</v>
      </c>
      <c r="B923" s="17" t="s">
        <v>183</v>
      </c>
      <c r="C923" s="17" t="str">
        <f>IFERROR(INDEX(Cadastro!$C$5:$C$148,$AB923),"NÃO INFORMADO")</f>
        <v>LUB</v>
      </c>
      <c r="D923" s="17" t="str">
        <f>IFERROR(INDEX(Cadastro!$D$5:$D$148,$AB923),"")</f>
        <v>6x1</v>
      </c>
      <c r="E923" s="17" t="str">
        <f>IFERROR(INDEX(Cadastro!$G$5:$G$148,$AB923),"")</f>
        <v>6x1</v>
      </c>
      <c r="F923" s="29">
        <v>46285</v>
      </c>
      <c r="G923" s="32" t="str">
        <f t="shared" si="156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57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58"/>
        <v/>
      </c>
      <c r="R923" s="32" t="str">
        <f t="shared" si="159"/>
        <v/>
      </c>
      <c r="S923" s="30" t="str">
        <f t="shared" si="160"/>
        <v/>
      </c>
      <c r="T923" s="32" t="str">
        <f>IF($Q923&lt;&gt;"Sim","",IF($N923&gt;Parâmetros!$E$15,"Sim","Não"))</f>
        <v/>
      </c>
      <c r="U923" s="17" t="str">
        <f t="shared" si="161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'[Apontamento_Mes_Setembro Atualizado.xlsx]Base Diária'!$V$221folga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sem apontamento no sábado nem no domingo</v>
      </c>
      <c r="W923" s="34" t="str">
        <f>IF(OR(OR($D923="6x1",$D923="FF 6x1"),$D923="5x2"),"",IF($AB923&lt;&gt;$AB922,IF(IFERROR(INDEX(Cadastro!$F$5:$F$148,$AB923),"")="",IF($L923&gt;0,1,0),IF(IFERROR(INDEX(Cadastro!$F$5:$F$148,$AB923),"")&lt;=IFERROR(INDEX(Parâmetros!$B$39:$B$48,MATCH($E923,Parâmetros!$A$39:$A$48,0)),99),IFERROR(INDEX(Cadastro!$F$5:$F$148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$148,$AB923),"")="",0,IF(IFERROR(INDEX(Cadastro!$F$5:$F$148,$AB923),"")&gt;IFERROR(INDEX(Parâmetros!$B$39:$B$48,MATCH($E923,Parâmetros!$A$39:$A$48,0)),99),IFERROR(INDEX(Cadastro!$F$5:$F$148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registro"),IF(AND($AB923&lt;&gt;$AB922,IFERROR(INDEX(Cadastro!$F$5:$F$148,$AB923),"")=""),"Indeterminado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IFERROR(MATCH($A923&amp;"|"&amp;TEXT(_xlfn.MAXIFS(Cadastro!$E$5:$E$148,Cadastro!$A$5:$A$148,$A923,Cadastro!$E$5:$E$148,"&lt;="&amp;$F923),"yyyymmdd"),Cadastro!$I$5:$I$148,0),"")</f>
        <v>42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11415</v>
      </c>
      <c r="B924" s="17" t="s">
        <v>183</v>
      </c>
      <c r="C924" s="17" t="str">
        <f>IFERROR(INDEX(Cadastro!$C$5:$C$148,$AB924),"NÃO INFORMADO")</f>
        <v>LUB</v>
      </c>
      <c r="D924" s="17" t="str">
        <f>IFERROR(INDEX(Cadastro!$D$5:$D$148,$AB924),"")</f>
        <v>6x1</v>
      </c>
      <c r="E924" s="17" t="str">
        <f>IFERROR(INDEX(Cadastro!$G$5:$G$148,$AB924),"")</f>
        <v>6x1</v>
      </c>
      <c r="F924" s="29">
        <v>46286</v>
      </c>
      <c r="G924" s="32" t="str">
        <f t="shared" si="156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57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58"/>
        <v/>
      </c>
      <c r="R924" s="32" t="str">
        <f t="shared" si="159"/>
        <v/>
      </c>
      <c r="S924" s="30" t="str">
        <f t="shared" si="160"/>
        <v/>
      </c>
      <c r="T924" s="32" t="str">
        <f>IF($Q924&lt;&gt;"Sim","",IF($N924&gt;Parâmetros!$E$15,"Sim","Não"))</f>
        <v/>
      </c>
      <c r="U924" s="17" t="str">
        <f t="shared" si="161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'[Apontamento_Mes_Setembro Atualizado.xlsx]Base Diária'!$V$221folga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$148,$AB924),"")="",IF($L924&gt;0,1,0),IF(IFERROR(INDEX(Cadastro!$F$5:$F$148,$AB924),"")&lt;=IFERROR(INDEX(Parâmetros!$B$39:$B$48,MATCH($E924,Parâmetros!$A$39:$A$48,0)),99),IFERROR(INDEX(Cadastro!$F$5:$F$148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$148,$AB924),"")="",0,IF(IFERROR(INDEX(Cadastro!$F$5:$F$148,$AB924),"")&gt;IFERROR(INDEX(Parâmetros!$B$39:$B$48,MATCH($E924,Parâmetros!$A$39:$A$48,0)),99),IFERROR(INDEX(Cadastro!$F$5:$F$148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registro"),IF(AND($AB924&lt;&gt;$AB923,IFERROR(INDEX(Cadastro!$F$5:$F$148,$AB924),"")=""),"Indeterminado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IFERROR(MATCH($A924&amp;"|"&amp;TEXT(_xlfn.MAXIFS(Cadastro!$E$5:$E$148,Cadastro!$A$5:$A$148,$A924,Cadastro!$E$5:$E$148,"&lt;="&amp;$F924),"yyyymmdd"),Cadastro!$I$5:$I$148,0),"")</f>
        <v>42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11415</v>
      </c>
      <c r="B925" s="17" t="s">
        <v>183</v>
      </c>
      <c r="C925" s="17" t="str">
        <f>IFERROR(INDEX(Cadastro!$C$5:$C$148,$AB925),"NÃO INFORMADO")</f>
        <v>LUB</v>
      </c>
      <c r="D925" s="17" t="str">
        <f>IFERROR(INDEX(Cadastro!$D$5:$D$148,$AB925),"")</f>
        <v>6x1</v>
      </c>
      <c r="E925" s="17" t="str">
        <f>IFERROR(INDEX(Cadastro!$G$5:$G$148,$AB925),"")</f>
        <v>6x1</v>
      </c>
      <c r="F925" s="29">
        <v>46287</v>
      </c>
      <c r="G925" s="32" t="str">
        <f t="shared" si="156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57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58"/>
        <v/>
      </c>
      <c r="R925" s="32" t="str">
        <f t="shared" si="159"/>
        <v/>
      </c>
      <c r="S925" s="30" t="str">
        <f t="shared" si="160"/>
        <v/>
      </c>
      <c r="T925" s="32" t="str">
        <f>IF($Q925&lt;&gt;"Sim","",IF($N925&gt;Parâmetros!$E$15,"Sim","Não"))</f>
        <v/>
      </c>
      <c r="U925" s="17" t="str">
        <f t="shared" si="161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'[Apontamento_Mes_Setembro Atualizado.xlsx]Base Diária'!$V$221folga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$148,$AB925),"")="",IF($L925&gt;0,1,0),IF(IFERROR(INDEX(Cadastro!$F$5:$F$148,$AB925),"")&lt;=IFERROR(INDEX(Parâmetros!$B$39:$B$48,MATCH($E925,Parâmetros!$A$39:$A$48,0)),99),IFERROR(INDEX(Cadastro!$F$5:$F$148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$148,$AB925),"")="",0,IF(IFERROR(INDEX(Cadastro!$F$5:$F$148,$AB925),"")&gt;IFERROR(INDEX(Parâmetros!$B$39:$B$48,MATCH($E925,Parâmetros!$A$39:$A$48,0)),99),IFERROR(INDEX(Cadastro!$F$5:$F$148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registro"),IF(AND($AB925&lt;&gt;$AB924,IFERROR(INDEX(Cadastro!$F$5:$F$148,$AB925),"")=""),"Indeterminado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IFERROR(MATCH($A925&amp;"|"&amp;TEXT(_xlfn.MAXIFS(Cadastro!$E$5:$E$148,Cadastro!$A$5:$A$148,$A925,Cadastro!$E$5:$E$148,"&lt;="&amp;$F925),"yyyymmdd"),Cadastro!$I$5:$I$148,0),"")</f>
        <v>42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11415</v>
      </c>
      <c r="B926" s="17" t="s">
        <v>183</v>
      </c>
      <c r="C926" s="17" t="str">
        <f>IFERROR(INDEX(Cadastro!$C$5:$C$148,$AB926),"NÃO INFORMADO")</f>
        <v>LUB</v>
      </c>
      <c r="D926" s="17" t="str">
        <f>IFERROR(INDEX(Cadastro!$D$5:$D$148,$AB926),"")</f>
        <v>6x1</v>
      </c>
      <c r="E926" s="17" t="str">
        <f>IFERROR(INDEX(Cadastro!$G$5:$G$148,$AB926),"")</f>
        <v>6x1</v>
      </c>
      <c r="F926" s="29">
        <v>46288</v>
      </c>
      <c r="G926" s="32" t="str">
        <f t="shared" si="156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57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58"/>
        <v/>
      </c>
      <c r="R926" s="32" t="str">
        <f t="shared" si="159"/>
        <v/>
      </c>
      <c r="S926" s="30" t="str">
        <f t="shared" si="160"/>
        <v/>
      </c>
      <c r="T926" s="32" t="str">
        <f>IF($Q926&lt;&gt;"Sim","",IF($N926&gt;Parâmetros!$E$15,"Sim","Não"))</f>
        <v/>
      </c>
      <c r="U926" s="17" t="str">
        <f t="shared" si="161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'[Apontamento_Mes_Setembro Atualizado.xlsx]Base Diária'!$V$221folga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$148,$AB926),"")="",IF($L926&gt;0,1,0),IF(IFERROR(INDEX(Cadastro!$F$5:$F$148,$AB926),"")&lt;=IFERROR(INDEX(Parâmetros!$B$39:$B$48,MATCH($E926,Parâmetros!$A$39:$A$48,0)),99),IFERROR(INDEX(Cadastro!$F$5:$F$148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$148,$AB926),"")="",0,IF(IFERROR(INDEX(Cadastro!$F$5:$F$148,$AB926),"")&gt;IFERROR(INDEX(Parâmetros!$B$39:$B$48,MATCH($E926,Parâmetros!$A$39:$A$48,0)),99),IFERROR(INDEX(Cadastro!$F$5:$F$148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registro"),IF(AND($AB926&lt;&gt;$AB925,IFERROR(INDEX(Cadastro!$F$5:$F$148,$AB926),"")=""),"Indeterminado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IFERROR(MATCH($A926&amp;"|"&amp;TEXT(_xlfn.MAXIFS(Cadastro!$E$5:$E$148,Cadastro!$A$5:$A$148,$A926,Cadastro!$E$5:$E$148,"&lt;="&amp;$F926),"yyyymmdd"),Cadastro!$I$5:$I$148,0),"")</f>
        <v>42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11415</v>
      </c>
      <c r="B927" s="17" t="s">
        <v>183</v>
      </c>
      <c r="C927" s="17" t="str">
        <f>IFERROR(INDEX(Cadastro!$C$5:$C$148,$AB927),"NÃO INFORMADO")</f>
        <v>LUB</v>
      </c>
      <c r="D927" s="17" t="str">
        <f>IFERROR(INDEX(Cadastro!$D$5:$D$148,$AB927),"")</f>
        <v>6x1</v>
      </c>
      <c r="E927" s="17" t="str">
        <f>IFERROR(INDEX(Cadastro!$G$5:$G$148,$AB927),"")</f>
        <v>6x1</v>
      </c>
      <c r="F927" s="29">
        <v>46289</v>
      </c>
      <c r="G927" s="32" t="str">
        <f t="shared" si="156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57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58"/>
        <v/>
      </c>
      <c r="R927" s="32" t="str">
        <f t="shared" si="159"/>
        <v/>
      </c>
      <c r="S927" s="30" t="str">
        <f t="shared" si="160"/>
        <v/>
      </c>
      <c r="T927" s="32" t="str">
        <f>IF($Q927&lt;&gt;"Sim","",IF($N927&gt;Parâmetros!$E$15,"Sim","Não"))</f>
        <v/>
      </c>
      <c r="U927" s="17" t="str">
        <f t="shared" si="161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'[Apontamento_Mes_Setembro Atualizado.xlsx]Base Diária'!$V$221folga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$148,$AB927),"")="",IF($L927&gt;0,1,0),IF(IFERROR(INDEX(Cadastro!$F$5:$F$148,$AB927),"")&lt;=IFERROR(INDEX(Parâmetros!$B$39:$B$48,MATCH($E927,Parâmetros!$A$39:$A$48,0)),99),IFERROR(INDEX(Cadastro!$F$5:$F$148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$148,$AB927),"")="",0,IF(IFERROR(INDEX(Cadastro!$F$5:$F$148,$AB927),"")&gt;IFERROR(INDEX(Parâmetros!$B$39:$B$48,MATCH($E927,Parâmetros!$A$39:$A$48,0)),99),IFERROR(INDEX(Cadastro!$F$5:$F$148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registro"),IF(AND($AB927&lt;&gt;$AB926,IFERROR(INDEX(Cadastro!$F$5:$F$148,$AB927),"")=""),"Indeterminado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IFERROR(MATCH($A927&amp;"|"&amp;TEXT(_xlfn.MAXIFS(Cadastro!$E$5:$E$148,Cadastro!$A$5:$A$148,$A927,Cadastro!$E$5:$E$148,"&lt;="&amp;$F927),"yyyymmdd"),Cadastro!$I$5:$I$148,0),"")</f>
        <v>42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11415</v>
      </c>
      <c r="B928" s="17" t="s">
        <v>183</v>
      </c>
      <c r="C928" s="17" t="str">
        <f>IFERROR(INDEX(Cadastro!$C$5:$C$148,$AB928),"NÃO INFORMADO")</f>
        <v>LUB</v>
      </c>
      <c r="D928" s="17" t="str">
        <f>IFERROR(INDEX(Cadastro!$D$5:$D$148,$AB928),"")</f>
        <v>6x1</v>
      </c>
      <c r="E928" s="17" t="str">
        <f>IFERROR(INDEX(Cadastro!$G$5:$G$148,$AB928),"")</f>
        <v>6x1</v>
      </c>
      <c r="F928" s="29">
        <v>46290</v>
      </c>
      <c r="G928" s="32" t="str">
        <f t="shared" si="156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57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58"/>
        <v/>
      </c>
      <c r="R928" s="32" t="str">
        <f t="shared" si="159"/>
        <v/>
      </c>
      <c r="S928" s="30" t="str">
        <f t="shared" si="160"/>
        <v/>
      </c>
      <c r="T928" s="32" t="str">
        <f>IF($Q928&lt;&gt;"Sim","",IF($N928&gt;Parâmetros!$E$15,"Sim","Não"))</f>
        <v/>
      </c>
      <c r="U928" s="17" t="str">
        <f t="shared" si="161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'[Apontamento_Mes_Setembro Atualizado.xlsx]Base Diária'!$V$221folga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$148,$AB928),"")="",IF($L928&gt;0,1,0),IF(IFERROR(INDEX(Cadastro!$F$5:$F$148,$AB928),"")&lt;=IFERROR(INDEX(Parâmetros!$B$39:$B$48,MATCH($E928,Parâmetros!$A$39:$A$48,0)),99),IFERROR(INDEX(Cadastro!$F$5:$F$148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$148,$AB928),"")="",0,IF(IFERROR(INDEX(Cadastro!$F$5:$F$148,$AB928),"")&gt;IFERROR(INDEX(Parâmetros!$B$39:$B$48,MATCH($E928,Parâmetros!$A$39:$A$48,0)),99),IFERROR(INDEX(Cadastro!$F$5:$F$148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registro"),IF(AND($AB928&lt;&gt;$AB927,IFERROR(INDEX(Cadastro!$F$5:$F$148,$AB928),"")=""),"Indeterminado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IFERROR(MATCH($A928&amp;"|"&amp;TEXT(_xlfn.MAXIFS(Cadastro!$E$5:$E$148,Cadastro!$A$5:$A$148,$A928,Cadastro!$E$5:$E$148,"&lt;="&amp;$F928),"yyyymmdd"),Cadastro!$I$5:$I$148,0),"")</f>
        <v>42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11415</v>
      </c>
      <c r="B929" s="17" t="s">
        <v>183</v>
      </c>
      <c r="C929" s="17" t="str">
        <f>IFERROR(INDEX(Cadastro!$C$5:$C$148,$AB929),"NÃO INFORMADO")</f>
        <v>LUB</v>
      </c>
      <c r="D929" s="17" t="str">
        <f>IFERROR(INDEX(Cadastro!$D$5:$D$148,$AB929),"")</f>
        <v>6x1</v>
      </c>
      <c r="E929" s="17" t="str">
        <f>IFERROR(INDEX(Cadastro!$G$5:$G$148,$AB929),"")</f>
        <v>6x1</v>
      </c>
      <c r="F929" s="29">
        <v>46291</v>
      </c>
      <c r="G929" s="32" t="str">
        <f t="shared" si="156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57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58"/>
        <v/>
      </c>
      <c r="R929" s="32" t="str">
        <f t="shared" si="159"/>
        <v/>
      </c>
      <c r="S929" s="30" t="str">
        <f t="shared" si="160"/>
        <v/>
      </c>
      <c r="T929" s="32" t="str">
        <f>IF($Q929&lt;&gt;"Sim","",IF($N929&gt;Parâmetros!$E$15,"Sim","Não"))</f>
        <v/>
      </c>
      <c r="U929" s="17" t="str">
        <f t="shared" si="161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'[Apontamento_Mes_Setembro Atualizado.xlsx]Base Diária'!$V$221folga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$148,$AB929),"")="",IF($L929&gt;0,1,0),IF(IFERROR(INDEX(Cadastro!$F$5:$F$148,$AB929),"")&lt;=IFERROR(INDEX(Parâmetros!$B$39:$B$48,MATCH($E929,Parâmetros!$A$39:$A$48,0)),99),IFERROR(INDEX(Cadastro!$F$5:$F$148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$148,$AB929),"")="",0,IF(IFERROR(INDEX(Cadastro!$F$5:$F$148,$AB929),"")&gt;IFERROR(INDEX(Parâmetros!$B$39:$B$48,MATCH($E929,Parâmetros!$A$39:$A$48,0)),99),IFERROR(INDEX(Cadastro!$F$5:$F$148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registro"),IF(AND($AB929&lt;&gt;$AB928,IFERROR(INDEX(Cadastro!$F$5:$F$148,$AB929),"")=""),"Indeterminado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IFERROR(MATCH($A929&amp;"|"&amp;TEXT(_xlfn.MAXIFS(Cadastro!$E$5:$E$148,Cadastro!$A$5:$A$148,$A929,Cadastro!$E$5:$E$148,"&lt;="&amp;$F929),"yyyymmdd"),Cadastro!$I$5:$I$148,0),"")</f>
        <v>42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11415</v>
      </c>
      <c r="B930" s="17" t="s">
        <v>183</v>
      </c>
      <c r="C930" s="17" t="str">
        <f>IFERROR(INDEX(Cadastro!$C$5:$C$148,$AB930),"NÃO INFORMADO")</f>
        <v>LUB</v>
      </c>
      <c r="D930" s="17" t="str">
        <f>IFERROR(INDEX(Cadastro!$D$5:$D$148,$AB930),"")</f>
        <v>6x1</v>
      </c>
      <c r="E930" s="17" t="str">
        <f>IFERROR(INDEX(Cadastro!$G$5:$G$148,$AB930),"")</f>
        <v>6x1</v>
      </c>
      <c r="F930" s="29">
        <v>46292</v>
      </c>
      <c r="G930" s="32" t="str">
        <f t="shared" si="156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57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58"/>
        <v/>
      </c>
      <c r="R930" s="32" t="str">
        <f t="shared" si="159"/>
        <v/>
      </c>
      <c r="S930" s="30" t="str">
        <f t="shared" si="160"/>
        <v/>
      </c>
      <c r="T930" s="32" t="str">
        <f>IF($Q930&lt;&gt;"Sim","",IF($N930&gt;Parâmetros!$E$15,"Sim","Não"))</f>
        <v/>
      </c>
      <c r="U930" s="17" t="str">
        <f t="shared" si="161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'[Apontamento_Mes_Setembro Atualizado.xlsx]Base Diária'!$V$221folga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$148,$AB930),"")="",IF($L930&gt;0,1,0),IF(IFERROR(INDEX(Cadastro!$F$5:$F$148,$AB930),"")&lt;=IFERROR(INDEX(Parâmetros!$B$39:$B$48,MATCH($E930,Parâmetros!$A$39:$A$48,0)),99),IFERROR(INDEX(Cadastro!$F$5:$F$148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$148,$AB930),"")="",0,IF(IFERROR(INDEX(Cadastro!$F$5:$F$148,$AB930),"")&gt;IFERROR(INDEX(Parâmetros!$B$39:$B$48,MATCH($E930,Parâmetros!$A$39:$A$48,0)),99),IFERROR(INDEX(Cadastro!$F$5:$F$148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registro"),IF(AND($AB930&lt;&gt;$AB929,IFERROR(INDEX(Cadastro!$F$5:$F$148,$AB930),"")=""),"Indeterminado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IFERROR(MATCH($A930&amp;"|"&amp;TEXT(_xlfn.MAXIFS(Cadastro!$E$5:$E$148,Cadastro!$A$5:$A$148,$A930,Cadastro!$E$5:$E$148,"&lt;="&amp;$F930),"yyyymmdd"),Cadastro!$I$5:$I$148,0),"")</f>
        <v>42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11415</v>
      </c>
      <c r="B931" s="17" t="s">
        <v>183</v>
      </c>
      <c r="C931" s="17" t="str">
        <f>IFERROR(INDEX(Cadastro!$C$5:$C$148,$AB931),"NÃO INFORMADO")</f>
        <v>LUB</v>
      </c>
      <c r="D931" s="17" t="str">
        <f>IFERROR(INDEX(Cadastro!$D$5:$D$148,$AB931),"")</f>
        <v>6x1</v>
      </c>
      <c r="E931" s="17" t="str">
        <f>IFERROR(INDEX(Cadastro!$G$5:$G$148,$AB931),"")</f>
        <v>6x1</v>
      </c>
      <c r="F931" s="29">
        <v>46293</v>
      </c>
      <c r="G931" s="32" t="str">
        <f t="shared" si="156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57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58"/>
        <v/>
      </c>
      <c r="R931" s="32" t="str">
        <f t="shared" si="159"/>
        <v/>
      </c>
      <c r="S931" s="30" t="str">
        <f t="shared" si="160"/>
        <v/>
      </c>
      <c r="T931" s="32" t="str">
        <f>IF($Q931&lt;&gt;"Sim","",IF($N931&gt;Parâmetros!$E$15,"Sim","Não"))</f>
        <v/>
      </c>
      <c r="U931" s="17" t="str">
        <f t="shared" si="161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'[Apontamento_Mes_Setembro Atualizado.xlsx]Base Diária'!$V$221folga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$148,$AB931),"")="",IF($L931&gt;0,1,0),IF(IFERROR(INDEX(Cadastro!$F$5:$F$148,$AB931),"")&lt;=IFERROR(INDEX(Parâmetros!$B$39:$B$48,MATCH($E931,Parâmetros!$A$39:$A$48,0)),99),IFERROR(INDEX(Cadastro!$F$5:$F$148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$148,$AB931),"")="",0,IF(IFERROR(INDEX(Cadastro!$F$5:$F$148,$AB931),"")&gt;IFERROR(INDEX(Parâmetros!$B$39:$B$48,MATCH($E931,Parâmetros!$A$39:$A$48,0)),99),IFERROR(INDEX(Cadastro!$F$5:$F$148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registro"),IF(AND($AB931&lt;&gt;$AB930,IFERROR(INDEX(Cadastro!$F$5:$F$148,$AB931),"")=""),"Indeterminado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IFERROR(MATCH($A931&amp;"|"&amp;TEXT(_xlfn.MAXIFS(Cadastro!$E$5:$E$148,Cadastro!$A$5:$A$148,$A931,Cadastro!$E$5:$E$148,"&lt;="&amp;$F931),"yyyymmdd"),Cadastro!$I$5:$I$148,0),"")</f>
        <v>42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>
        <v>11415</v>
      </c>
      <c r="B932" s="17" t="s">
        <v>183</v>
      </c>
      <c r="C932" s="17" t="str">
        <f>IFERROR(INDEX(Cadastro!$C$5:$C$148,$AB932),"NÃO INFORMADO")</f>
        <v>LUB</v>
      </c>
      <c r="D932" s="17" t="str">
        <f>IFERROR(INDEX(Cadastro!$D$5:$D$148,$AB932),"")</f>
        <v>6x1</v>
      </c>
      <c r="E932" s="17" t="str">
        <f>IFERROR(INDEX(Cadastro!$G$5:$G$148,$AB932),"")</f>
        <v>6x1</v>
      </c>
      <c r="F932" s="29">
        <v>46294</v>
      </c>
      <c r="G932" s="32" t="str">
        <f t="shared" si="156"/>
        <v>ter</v>
      </c>
      <c r="H932" s="31" t="str">
        <f>IF($L932=0,"",_xlfn.MINIFS(Dados!$Q:$Q,Dados!$A:$A,$A932,Dados!$S:$S,$F932))</f>
        <v/>
      </c>
      <c r="I932" s="31" t="str">
        <f>IF($H932="","",_xlfn.MAXIFS(Dados!$R:$R,Dados!$A:$A,$A932,Dados!$S:$S,$F932))</f>
        <v/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6x1</v>
      </c>
      <c r="L932" s="30">
        <f>SUMIFS(Dados!$E:$E,Dados!$A:$A,$A932,Dados!$S:$S,$F932)</f>
        <v>0</v>
      </c>
      <c r="M932" s="30">
        <f>IFERROR(INDEX(Parâmetros!$E$6:$E$11,MATCH($K932,Parâmetros!$A$6:$A$11,0)),"")</f>
        <v>8.8000000000000007</v>
      </c>
      <c r="N932" s="33">
        <f t="shared" si="157"/>
        <v>0</v>
      </c>
      <c r="O932" s="33">
        <f>Parâmetros!$E$13</f>
        <v>0.8</v>
      </c>
      <c r="P932" s="32" t="str">
        <f>IF(OR($M932="",$F932&gt;Parâmetros!$E$14),"Não","Sim")</f>
        <v>Não</v>
      </c>
      <c r="Q932" s="32" t="str">
        <f t="shared" si="158"/>
        <v/>
      </c>
      <c r="R932" s="32" t="str">
        <f t="shared" si="159"/>
        <v/>
      </c>
      <c r="S932" s="30" t="str">
        <f t="shared" si="160"/>
        <v/>
      </c>
      <c r="T932" s="32" t="str">
        <f>IF($Q932&lt;&gt;"Sim","",IF($N932&gt;Parâmetros!$E$15,"Sim","Não"))</f>
        <v/>
      </c>
      <c r="U932" s="17" t="str">
        <f t="shared" si="161"/>
        <v>Fora da apuração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'[Apontamento_Mes_Setembro Atualizado.xlsx]Base Diária'!$V$221folga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FALTA DE REGISTRO · dia útil da escala 6x1</v>
      </c>
      <c r="W932" s="34" t="str">
        <f>IF(OR(OR($D932="6x1",$D932="FF 6x1"),$D932="5x2"),"",IF($AB932&lt;&gt;$AB931,IF(IFERROR(INDEX(Cadastro!$F$5:$F$148,$AB932),"")="",IF($L932&gt;0,1,0),IF(IFERROR(INDEX(Cadastro!$F$5:$F$148,$AB932),"")&lt;=IFERROR(INDEX(Parâmetros!$B$39:$B$48,MATCH($E932,Parâmetros!$A$39:$A$48,0)),99),IFERROR(INDEX(Cadastro!$F$5:$F$148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/>
      </c>
      <c r="X932" s="34" t="str">
        <f>IF(OR(OR($D932="6x1",$D932="FF 6x1"),$D932="5x2"),"",IF($AB932&lt;&gt;$AB931,IF(IFERROR(INDEX(Cadastro!$F$5:$F$148,$AB932),"")="",0,IF(IFERROR(INDEX(Cadastro!$F$5:$F$148,$AB932),"")&gt;IFERROR(INDEX(Parâmetros!$B$39:$B$48,MATCH($E932,Parâmetros!$A$39:$A$48,0)),99),IFERROR(INDEX(Cadastro!$F$5:$F$148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/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registro"),IF(AND($AB932&lt;&gt;$AB931,IFERROR(INDEX(Cadastro!$F$5:$F$148,$AB932),"")=""),"Indeterminado (início da série)",IF($X932&gt;0,"Folga","Falta de registro"))))))))</f>
        <v>Falta de registro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IFERROR(MATCH($A932&amp;"|"&amp;TEXT(_xlfn.MAXIFS(Cadastro!$E$5:$E$148,Cadastro!$A$5:$A$148,$A932,Cadastro!$E$5:$E$148,"&lt;="&amp;$F932),"yyyymmdd"),Cadastro!$I$5:$I$148,0),"")</f>
        <v>42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hidden="1" customHeight="1" x14ac:dyDescent="0.25">
      <c r="A933" s="31">
        <v>11415</v>
      </c>
      <c r="B933" s="17" t="s">
        <v>183</v>
      </c>
      <c r="C933" s="17" t="str">
        <f>IFERROR(INDEX(Cadastro!$C$5:$C$148,$AB933),"NÃO INFORMADO")</f>
        <v>LUB</v>
      </c>
      <c r="D933" s="17" t="str">
        <f>IFERROR(INDEX(Cadastro!$D$5:$D$148,$AB933),"")</f>
        <v>6x1</v>
      </c>
      <c r="E933" s="17" t="str">
        <f>IFERROR(INDEX(Cadastro!$G$5:$G$148,$AB933),"")</f>
        <v>6x1</v>
      </c>
      <c r="F933" s="29">
        <v>46295</v>
      </c>
      <c r="G933" s="32" t="str">
        <f t="shared" si="156"/>
        <v>qua</v>
      </c>
      <c r="H933" s="31" t="str">
        <f>IF($L933=0,"",_xlfn.MINIFS(Dados!$Q:$Q,Dados!$A:$A,$A933,Dados!$S:$S,$F933))</f>
        <v/>
      </c>
      <c r="I933" s="31" t="str">
        <f>IF($H933="","",_xlfn.MAXIFS(Dados!$R:$R,Dados!$A:$A,$A933,Dados!$S:$S,$F933))</f>
        <v/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6x1</v>
      </c>
      <c r="L933" s="30">
        <f>SUMIFS(Dados!$E:$E,Dados!$A:$A,$A933,Dados!$S:$S,$F933)</f>
        <v>0</v>
      </c>
      <c r="M933" s="30">
        <f>IFERROR(INDEX(Parâmetros!$E$6:$E$11,MATCH($K933,Parâmetros!$A$6:$A$11,0)),"")</f>
        <v>8.8000000000000007</v>
      </c>
      <c r="N933" s="33">
        <f t="shared" si="157"/>
        <v>0</v>
      </c>
      <c r="O933" s="33">
        <f>Parâmetros!$E$13</f>
        <v>0.8</v>
      </c>
      <c r="P933" s="32" t="str">
        <f>IF(OR($M933="",$F933&gt;Parâmetros!$E$14),"Não","Sim")</f>
        <v>Não</v>
      </c>
      <c r="Q933" s="32" t="str">
        <f t="shared" si="158"/>
        <v/>
      </c>
      <c r="R933" s="32" t="str">
        <f t="shared" si="159"/>
        <v/>
      </c>
      <c r="S933" s="30" t="str">
        <f t="shared" si="160"/>
        <v/>
      </c>
      <c r="T933" s="32" t="str">
        <f>IF($Q933&lt;&gt;"Sim","",IF($N933&gt;Parâmetros!$E$15,"Sim","Não"))</f>
        <v/>
      </c>
      <c r="U933" s="17" t="str">
        <f t="shared" si="161"/>
        <v>Fora da apuração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'[Apontamento_Mes_Setembro Atualizado.xlsx]Base Diária'!$V$221folga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FALTA DE REGISTRO · dia útil da escala 6x1</v>
      </c>
      <c r="W933" s="34" t="str">
        <f>IF(OR(OR($D933="6x1",$D933="FF 6x1"),$D933="5x2"),"",IF($AB933&lt;&gt;$AB932,IF(IFERROR(INDEX(Cadastro!$F$5:$F$148,$AB933),"")="",IF($L933&gt;0,1,0),IF(IFERROR(INDEX(Cadastro!$F$5:$F$148,$AB933),"")&lt;=IFERROR(INDEX(Parâmetros!$B$39:$B$48,MATCH($E933,Parâmetros!$A$39:$A$48,0)),99),IFERROR(INDEX(Cadastro!$F$5:$F$148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/>
      </c>
      <c r="X933" s="34" t="str">
        <f>IF(OR(OR($D933="6x1",$D933="FF 6x1"),$D933="5x2"),"",IF($AB933&lt;&gt;$AB932,IF(IFERROR(INDEX(Cadastro!$F$5:$F$148,$AB933),"")="",0,IF(IFERROR(INDEX(Cadastro!$F$5:$F$148,$AB933),"")&gt;IFERROR(INDEX(Parâmetros!$B$39:$B$48,MATCH($E933,Parâmetros!$A$39:$A$48,0)),99),IFERROR(INDEX(Cadastro!$F$5:$F$148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/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registro"),IF(AND($AB933&lt;&gt;$AB932,IFERROR(INDEX(Cadastro!$F$5:$F$148,$AB933),"")=""),"Indeterminado (início da série)",IF($X933&gt;0,"Folga","Falta de registro"))))))))</f>
        <v>Falta de registro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IFERROR(MATCH($A933&amp;"|"&amp;TEXT(_xlfn.MAXIFS(Cadastro!$E$5:$E$148,Cadastro!$A$5:$A$148,$A933,Cadastro!$E$5:$E$148,"&lt;="&amp;$F933),"yyyymmdd"),Cadastro!$I$5:$I$148,0),"")</f>
        <v>42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hidden="1" customHeight="1" x14ac:dyDescent="0.25">
      <c r="A934" s="31">
        <v>11415</v>
      </c>
      <c r="B934" s="17" t="s">
        <v>183</v>
      </c>
      <c r="C934" s="17" t="str">
        <f>IFERROR(INDEX(Cadastro!$C$5:$C$148,$AB934),"NÃO INFORMADO")</f>
        <v>LUB</v>
      </c>
      <c r="D934" s="17" t="str">
        <f>IFERROR(INDEX(Cadastro!$D$5:$D$148,$AB934),"")</f>
        <v>6x1</v>
      </c>
      <c r="E934" s="17" t="str">
        <f>IFERROR(INDEX(Cadastro!$G$5:$G$148,$AB934),"")</f>
        <v>6x1</v>
      </c>
      <c r="F934" s="29">
        <v>46296</v>
      </c>
      <c r="G934" s="32" t="str">
        <f t="shared" si="156"/>
        <v>qui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6x1</v>
      </c>
      <c r="L934" s="30">
        <f>SUMIFS(Dados!$E:$E,Dados!$A:$A,$A934,Dados!$S:$S,$F934)</f>
        <v>0</v>
      </c>
      <c r="M934" s="30">
        <f>IFERROR(INDEX(Parâmetros!$E$6:$E$11,MATCH($K934,Parâmetros!$A$6:$A$11,0)),"")</f>
        <v>8.8000000000000007</v>
      </c>
      <c r="N934" s="33">
        <f t="shared" si="157"/>
        <v>0</v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158"/>
        <v/>
      </c>
      <c r="R934" s="32" t="str">
        <f t="shared" si="159"/>
        <v/>
      </c>
      <c r="S934" s="30" t="str">
        <f t="shared" si="160"/>
        <v/>
      </c>
      <c r="T934" s="32" t="str">
        <f>IF($Q934&lt;&gt;"Sim","",IF($N934&gt;Parâmetros!$E$15,"Sim","Não"))</f>
        <v/>
      </c>
      <c r="U934" s="17" t="str">
        <f t="shared" si="161"/>
        <v>Fora da apuração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'[Apontamento_Mes_Setembro Atualizado.xlsx]Base Diária'!$V$221folga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FALTA DE REGISTRO · dia útil da escala 6x1</v>
      </c>
      <c r="W934" s="34" t="str">
        <f>IF(OR(OR($D934="6x1",$D934="FF 6x1"),$D934="5x2"),"",IF($AB934&lt;&gt;$AB933,IF(IFERROR(INDEX(Cadastro!$F$5:$F$148,$AB934),"")="",IF($L934&gt;0,1,0),IF(IFERROR(INDEX(Cadastro!$F$5:$F$148,$AB934),"")&lt;=IFERROR(INDEX(Parâmetros!$B$39:$B$48,MATCH($E934,Parâmetros!$A$39:$A$48,0)),99),IFERROR(INDEX(Cadastro!$F$5:$F$148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/>
      </c>
      <c r="X934" s="34" t="str">
        <f>IF(OR(OR($D934="6x1",$D934="FF 6x1"),$D934="5x2"),"",IF($AB934&lt;&gt;$AB933,IF(IFERROR(INDEX(Cadastro!$F$5:$F$148,$AB934),"")="",0,IF(IFERROR(INDEX(Cadastro!$F$5:$F$148,$AB934),"")&gt;IFERROR(INDEX(Parâmetros!$B$39:$B$48,MATCH($E934,Parâmetros!$A$39:$A$48,0)),99),IFERROR(INDEX(Cadastro!$F$5:$F$148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/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registro"),IF(AND($AB934&lt;&gt;$AB933,IFERROR(INDEX(Cadastro!$F$5:$F$148,$AB934),"")=""),"Indeterminado (início da série)",IF($X934&gt;0,"Folga","Falta de registro"))))))))</f>
        <v>Falta de registro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IFERROR(MATCH($A934&amp;"|"&amp;TEXT(_xlfn.MAXIFS(Cadastro!$E$5:$E$148,Cadastro!$A$5:$A$148,$A934,Cadastro!$E$5:$E$148,"&lt;="&amp;$F934),"yyyymmdd"),Cadastro!$I$5:$I$148,0),"")</f>
        <v>42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11415</v>
      </c>
      <c r="B935" s="17" t="s">
        <v>183</v>
      </c>
      <c r="C935" s="17" t="str">
        <f>IFERROR(INDEX(Cadastro!$C$5:$C$148,$AB935),"NÃO INFORMADO")</f>
        <v>LUB</v>
      </c>
      <c r="D935" s="17" t="str">
        <f>IFERROR(INDEX(Cadastro!$D$5:$D$148,$AB935),"")</f>
        <v>6x1</v>
      </c>
      <c r="E935" s="17" t="str">
        <f>IFERROR(INDEX(Cadastro!$G$5:$G$148,$AB935),"")</f>
        <v>6x1</v>
      </c>
      <c r="F935" s="29">
        <v>46297</v>
      </c>
      <c r="G935" s="32" t="str">
        <f t="shared" si="156"/>
        <v>sex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6x1</v>
      </c>
      <c r="L935" s="30">
        <f>SUMIFS(Dados!$E:$E,Dados!$A:$A,$A935,Dados!$S:$S,$F935)</f>
        <v>0</v>
      </c>
      <c r="M935" s="30">
        <f>IFERROR(INDEX(Parâmetros!$E$6:$E$11,MATCH($K935,Parâmetros!$A$6:$A$11,0)),"")</f>
        <v>8.8000000000000007</v>
      </c>
      <c r="N935" s="33">
        <f t="shared" si="157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58"/>
        <v/>
      </c>
      <c r="R935" s="32" t="str">
        <f t="shared" si="159"/>
        <v/>
      </c>
      <c r="S935" s="30" t="str">
        <f t="shared" si="160"/>
        <v/>
      </c>
      <c r="T935" s="32" t="str">
        <f>IF($Q935&lt;&gt;"Sim","",IF($N935&gt;Parâmetros!$E$15,"Sim","Não"))</f>
        <v/>
      </c>
      <c r="U935" s="17" t="str">
        <f t="shared" si="161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'[Apontamento_Mes_Setembro Atualizado.xlsx]Base Diária'!$V$221folga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útil da escala 6x1</v>
      </c>
      <c r="W935" s="34" t="str">
        <f>IF(OR(OR($D935="6x1",$D935="FF 6x1"),$D935="5x2"),"",IF($AB935&lt;&gt;$AB934,IF(IFERROR(INDEX(Cadastro!$F$5:$F$148,$AB935),"")="",IF($L935&gt;0,1,0),IF(IFERROR(INDEX(Cadastro!$F$5:$F$148,$AB935),"")&lt;=IFERROR(INDEX(Parâmetros!$B$39:$B$48,MATCH($E935,Parâmetros!$A$39:$A$48,0)),99),IFERROR(INDEX(Cadastro!$F$5:$F$148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/>
      </c>
      <c r="X935" s="34" t="str">
        <f>IF(OR(OR($D935="6x1",$D935="FF 6x1"),$D935="5x2"),"",IF($AB935&lt;&gt;$AB934,IF(IFERROR(INDEX(Cadastro!$F$5:$F$148,$AB935),"")="",0,IF(IFERROR(INDEX(Cadastro!$F$5:$F$148,$AB935),"")&gt;IFERROR(INDEX(Parâmetros!$B$39:$B$48,MATCH($E935,Parâmetros!$A$39:$A$48,0)),99),IFERROR(INDEX(Cadastro!$F$5:$F$148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/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registro"),IF(AND($AB935&lt;&gt;$AB934,IFERROR(INDEX(Cadastro!$F$5:$F$148,$AB935),"")=""),"Indeterminado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IFERROR(MATCH($A935&amp;"|"&amp;TEXT(_xlfn.MAXIFS(Cadastro!$E$5:$E$148,Cadastro!$A$5:$A$148,$A935,Cadastro!$E$5:$E$148,"&lt;="&amp;$F935),"yyyymmdd"),Cadastro!$I$5:$I$148,0),"")</f>
        <v>42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11415</v>
      </c>
      <c r="B936" s="17" t="s">
        <v>183</v>
      </c>
      <c r="C936" s="17" t="str">
        <f>IFERROR(INDEX(Cadastro!$C$5:$C$148,$AB936),"NÃO INFORMADO")</f>
        <v>LUB</v>
      </c>
      <c r="D936" s="17" t="str">
        <f>IFERROR(INDEX(Cadastro!$D$5:$D$148,$AB936),"")</f>
        <v>6x1</v>
      </c>
      <c r="E936" s="17" t="str">
        <f>IFERROR(INDEX(Cadastro!$G$5:$G$148,$AB936),"")</f>
        <v>6x1</v>
      </c>
      <c r="F936" s="29">
        <v>46298</v>
      </c>
      <c r="G936" s="32" t="str">
        <f t="shared" si="156"/>
        <v>sáb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/>
      </c>
      <c r="L936" s="30">
        <f>SUMIFS(Dados!$E:$E,Dados!$A:$A,$A936,Dados!$S:$S,$F936)</f>
        <v>0</v>
      </c>
      <c r="M936" s="30" t="str">
        <f>IFERROR(INDEX(Parâmetros!$E$6:$E$11,MATCH($K936,Parâmetros!$A$6:$A$11,0)),"")</f>
        <v/>
      </c>
      <c r="N936" s="33" t="str">
        <f t="shared" si="157"/>
        <v/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158"/>
        <v/>
      </c>
      <c r="R936" s="32" t="str">
        <f t="shared" si="159"/>
        <v/>
      </c>
      <c r="S936" s="30" t="str">
        <f t="shared" si="160"/>
        <v/>
      </c>
      <c r="T936" s="32" t="str">
        <f>IF($Q936&lt;&gt;"Sim","",IF($N936&gt;Parâmetros!$E$15,"Sim","Não"))</f>
        <v/>
      </c>
      <c r="U936" s="17" t="str">
        <f t="shared" si="161"/>
        <v>Folga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'[Apontamento_Mes_Setembro Atualizado.xlsx]Base Diária'!$V$221folga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Folga de fim de semana · sem apontamento no sábado nem no domingo</v>
      </c>
      <c r="W936" s="34" t="str">
        <f>IF(OR(OR($D936="6x1",$D936="FF 6x1"),$D936="5x2"),"",IF($AB936&lt;&gt;$AB935,IF(IFERROR(INDEX(Cadastro!$F$5:$F$148,$AB936),"")="",IF($L936&gt;0,1,0),IF(IFERROR(INDEX(Cadastro!$F$5:$F$148,$AB936),"")&lt;=IFERROR(INDEX(Parâmetros!$B$39:$B$48,MATCH($E936,Parâmetros!$A$39:$A$48,0)),99),IFERROR(INDEX(Cadastro!$F$5:$F$148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/>
      </c>
      <c r="X936" s="34" t="str">
        <f>IF(OR(OR($D936="6x1",$D936="FF 6x1"),$D936="5x2"),"",IF($AB936&lt;&gt;$AB935,IF(IFERROR(INDEX(Cadastro!$F$5:$F$148,$AB936),"")="",0,IF(IFERROR(INDEX(Cadastro!$F$5:$F$148,$AB936),"")&gt;IFERROR(INDEX(Parâmetros!$B$39:$B$48,MATCH($E936,Parâmetros!$A$39:$A$48,0)),99),IFERROR(INDEX(Cadastro!$F$5:$F$148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/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registro"),IF(AND($AB936&lt;&gt;$AB935,IFERROR(INDEX(Cadastro!$F$5:$F$148,$AB936),"")=""),"Indeterminado (início da série)",IF($X936&gt;0,"Folga","Falta de registro"))))))))</f>
        <v>Folga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IFERROR(MATCH($A936&amp;"|"&amp;TEXT(_xlfn.MAXIFS(Cadastro!$E$5:$E$148,Cadastro!$A$5:$A$148,$A936,Cadastro!$E$5:$E$148,"&lt;="&amp;$F936),"yyyymmdd"),Cadastro!$I$5:$I$148,0),"")</f>
        <v>42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11415</v>
      </c>
      <c r="B937" s="17" t="s">
        <v>183</v>
      </c>
      <c r="C937" s="17" t="str">
        <f>IFERROR(INDEX(Cadastro!$C$5:$C$148,$AB937),"NÃO INFORMADO")</f>
        <v>LUB</v>
      </c>
      <c r="D937" s="17" t="str">
        <f>IFERROR(INDEX(Cadastro!$D$5:$D$148,$AB937),"")</f>
        <v>6x1</v>
      </c>
      <c r="E937" s="17" t="str">
        <f>IFERROR(INDEX(Cadastro!$G$5:$G$148,$AB937),"")</f>
        <v>6x1</v>
      </c>
      <c r="F937" s="29">
        <v>46299</v>
      </c>
      <c r="G937" s="32" t="str">
        <f t="shared" si="156"/>
        <v>dom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157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158"/>
        <v/>
      </c>
      <c r="R937" s="32" t="str">
        <f t="shared" si="159"/>
        <v/>
      </c>
      <c r="S937" s="30" t="str">
        <f t="shared" si="160"/>
        <v/>
      </c>
      <c r="T937" s="32" t="str">
        <f>IF($Q937&lt;&gt;"Sim","",IF($N937&gt;Parâmetros!$E$15,"Sim","Não"))</f>
        <v/>
      </c>
      <c r="U937" s="17" t="str">
        <f t="shared" si="161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'[Apontamento_Mes_Setembro Atualizado.xlsx]Base Diária'!$V$221folga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de fim de semana · sem apontamento no sábado nem no domingo</v>
      </c>
      <c r="W937" s="34" t="str">
        <f>IF(OR(OR($D937="6x1",$D937="FF 6x1"),$D937="5x2"),"",IF($AB937&lt;&gt;$AB936,IF(IFERROR(INDEX(Cadastro!$F$5:$F$148,$AB937),"")="",IF($L937&gt;0,1,0),IF(IFERROR(INDEX(Cadastro!$F$5:$F$148,$AB937),"")&lt;=IFERROR(INDEX(Parâmetros!$B$39:$B$48,MATCH($E937,Parâmetros!$A$39:$A$48,0)),99),IFERROR(INDEX(Cadastro!$F$5:$F$148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/>
      </c>
      <c r="X937" s="34" t="str">
        <f>IF(OR(OR($D937="6x1",$D937="FF 6x1"),$D937="5x2"),"",IF($AB937&lt;&gt;$AB936,IF(IFERROR(INDEX(Cadastro!$F$5:$F$148,$AB937),"")="",0,IF(IFERROR(INDEX(Cadastro!$F$5:$F$148,$AB937),"")&gt;IFERROR(INDEX(Parâmetros!$B$39:$B$48,MATCH($E937,Parâmetros!$A$39:$A$48,0)),99),IFERROR(INDEX(Cadastro!$F$5:$F$148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/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registro"),IF(AND($AB937&lt;&gt;$AB936,IFERROR(INDEX(Cadastro!$F$5:$F$148,$AB937),"")=""),"Indeterminado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IFERROR(MATCH($A937&amp;"|"&amp;TEXT(_xlfn.MAXIFS(Cadastro!$E$5:$E$148,Cadastro!$A$5:$A$148,$A937,Cadastro!$E$5:$E$148,"&lt;="&amp;$F937),"yyyymmdd"),Cadastro!$I$5:$I$148,0),"")</f>
        <v>42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11415</v>
      </c>
      <c r="B938" s="17" t="s">
        <v>183</v>
      </c>
      <c r="C938" s="17" t="str">
        <f>IFERROR(INDEX(Cadastro!$C$5:$C$148,$AB938),"NÃO INFORMADO")</f>
        <v>LUB</v>
      </c>
      <c r="D938" s="17" t="str">
        <f>IFERROR(INDEX(Cadastro!$D$5:$D$148,$AB938),"")</f>
        <v>6x1</v>
      </c>
      <c r="E938" s="17" t="str">
        <f>IFERROR(INDEX(Cadastro!$G$5:$G$148,$AB938),"")</f>
        <v>6x1</v>
      </c>
      <c r="F938" s="29">
        <v>46300</v>
      </c>
      <c r="G938" s="32" t="str">
        <f t="shared" si="156"/>
        <v>seg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6x1</v>
      </c>
      <c r="L938" s="30">
        <f>SUMIFS(Dados!$E:$E,Dados!$A:$A,$A938,Dados!$S:$S,$F938)</f>
        <v>0</v>
      </c>
      <c r="M938" s="30">
        <f>IFERROR(INDEX(Parâmetros!$E$6:$E$11,MATCH($K938,Parâmetros!$A$6:$A$11,0)),"")</f>
        <v>8.8000000000000007</v>
      </c>
      <c r="N938" s="33">
        <f t="shared" si="157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158"/>
        <v/>
      </c>
      <c r="R938" s="32" t="str">
        <f t="shared" si="159"/>
        <v/>
      </c>
      <c r="S938" s="30" t="str">
        <f t="shared" si="160"/>
        <v/>
      </c>
      <c r="T938" s="32" t="str">
        <f>IF($Q938&lt;&gt;"Sim","",IF($N938&gt;Parâmetros!$E$15,"Sim","Não"))</f>
        <v/>
      </c>
      <c r="U938" s="17" t="str">
        <f t="shared" si="161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'[Apontamento_Mes_Setembro Atualizado.xlsx]Base Diária'!$V$221folga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útil da escala 6x1</v>
      </c>
      <c r="W938" s="34" t="str">
        <f>IF(OR(OR($D938="6x1",$D938="FF 6x1"),$D938="5x2"),"",IF($AB938&lt;&gt;$AB937,IF(IFERROR(INDEX(Cadastro!$F$5:$F$148,$AB938),"")="",IF($L938&gt;0,1,0),IF(IFERROR(INDEX(Cadastro!$F$5:$F$148,$AB938),"")&lt;=IFERROR(INDEX(Parâmetros!$B$39:$B$48,MATCH($E938,Parâmetros!$A$39:$A$48,0)),99),IFERROR(INDEX(Cadastro!$F$5:$F$148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/>
      </c>
      <c r="X938" s="34" t="str">
        <f>IF(OR(OR($D938="6x1",$D938="FF 6x1"),$D938="5x2"),"",IF($AB938&lt;&gt;$AB937,IF(IFERROR(INDEX(Cadastro!$F$5:$F$148,$AB938),"")="",0,IF(IFERROR(INDEX(Cadastro!$F$5:$F$148,$AB938),"")&gt;IFERROR(INDEX(Parâmetros!$B$39:$B$48,MATCH($E938,Parâmetros!$A$39:$A$48,0)),99),IFERROR(INDEX(Cadastro!$F$5:$F$148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/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registro"),IF(AND($AB938&lt;&gt;$AB937,IFERROR(INDEX(Cadastro!$F$5:$F$148,$AB938),"")=""),"Indeterminado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IFERROR(MATCH($A938&amp;"|"&amp;TEXT(_xlfn.MAXIFS(Cadastro!$E$5:$E$148,Cadastro!$A$5:$A$148,$A938,Cadastro!$E$5:$E$148,"&lt;="&amp;$F938),"yyyymmdd"),Cadastro!$I$5:$I$148,0),"")</f>
        <v>42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12418</v>
      </c>
      <c r="B939" s="17" t="s">
        <v>184</v>
      </c>
      <c r="C939" s="17" t="str">
        <f>IFERROR(INDEX(Cadastro!$C$5:$C$148,$AB939),"NÃO INFORMADO")</f>
        <v>MEC</v>
      </c>
      <c r="D939" s="17" t="str">
        <f>IFERROR(INDEX(Cadastro!$D$5:$D$148,$AB939),"")</f>
        <v>C</v>
      </c>
      <c r="E939" s="17" t="str">
        <f>IFERROR(INDEX(Cadastro!$G$5:$G$148,$AB939),"")</f>
        <v>C</v>
      </c>
      <c r="F939" s="29">
        <v>46265</v>
      </c>
      <c r="G939" s="32" t="str">
        <f t="shared" ref="G939:G974" si="162">CHOOSE(WEEKDAY($F939,1),"dom","seg","ter","qua","qui","sex","sáb")</f>
        <v>seg</v>
      </c>
      <c r="H939" s="31">
        <f>IF($L939=0,"",_xlfn.MINIFS(Dados!$Q:$Q,Dados!$A:$A,$A939,Dados!$S:$S,$F939))</f>
        <v>1</v>
      </c>
      <c r="I939" s="31">
        <f>IF($H939="","",_xlfn.MAXIFS(Dados!$R:$R,Dados!$A:$A,$A939,Dados!$S:$S,$F939))</f>
        <v>213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3.54</v>
      </c>
      <c r="M939" s="30">
        <f>IFERROR(INDEX(Parâmetros!$E$6:$E$11,MATCH($K939,Parâmetros!$A$6:$A$11,0)),"")</f>
        <v>6.67</v>
      </c>
      <c r="N939" s="33">
        <f t="shared" ref="N939:N974" si="163">IFERROR($L939/$M939,"")</f>
        <v>0.53073463268365817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ref="Q939:Q974" si="164">IF($P939="Não","",IF($L939&gt;0,"Sim","Não"))</f>
        <v>Sim</v>
      </c>
      <c r="R939" s="32" t="str">
        <f t="shared" ref="R939:R974" si="165">IF($Q939&lt;&gt;"Sim","",IF($N939&gt;=$O939,"Sim","Não"))</f>
        <v>Não</v>
      </c>
      <c r="S939" s="30">
        <f t="shared" ref="S939:S974" si="166">IF($Q939&lt;&gt;"Sim","",MAX(0,$M939*$O939-$L939))</f>
        <v>1.7960000000000003</v>
      </c>
      <c r="T939" s="32" t="str">
        <f>IF($Q939&lt;&gt;"Sim","",IF($N939&gt;Parâmetros!$E$15,"Sim","Não"))</f>
        <v>Não</v>
      </c>
      <c r="U939" s="17" t="str">
        <f t="shared" ref="U939:U974" si="167">IF($AC939&lt;&gt;"",$AC939,IF($P939="Não",IF($Y939="Folga","Folga",IF(LEFT($Y939,6)="Férias","Férias / afastamento",IF($Y939="Indeterminado (início da série)","Início da série","Fora da apuração"))),IF($Q939="Não","Falta de registro",IF($R939="Sim","Na meta","Abaixo da meta"))))</f>
        <v>Abaixo da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'[Apontamento_Mes_Setembro Atualizado.xlsx]Base Diária'!$V$221folga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$148,$AB939),"")="",IF($L939&gt;0,1,0),IF(IFERROR(INDEX(Cadastro!$F$5:$F$148,$AB939),"")&lt;=IFERROR(INDEX(Parâmetros!$B$39:$B$48,MATCH($E939,Parâmetros!$A$39:$A$48,0)),99),IFERROR(INDEX(Cadastro!$F$5:$F$148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1</v>
      </c>
      <c r="X939" s="34">
        <f>IF(OR(OR($D939="6x1",$D939="FF 6x1"),$D939="5x2"),"",IF($AB939&lt;&gt;$AB938,IF(IFERROR(INDEX(Cadastro!$F$5:$F$148,$AB939),"")="",0,IF(IFERROR(INDEX(Cadastro!$F$5:$F$148,$AB939),"")&gt;IFERROR(INDEX(Parâmetros!$B$39:$B$48,MATCH($E939,Parâmetros!$A$39:$A$48,0)),99),IFERROR(INDEX(Cadastro!$F$5:$F$148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registro"),IF(AND($AB939&lt;&gt;$AB938,IFERROR(INDEX(Cadastro!$F$5:$F$148,$AB939),"")=""),"Indeterminado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IFERROR(MATCH($A939&amp;"|"&amp;TEXT(_xlfn.MAXIFS(Cadastro!$E$5:$E$148,Cadastro!$A$5:$A$148,$A939,Cadastro!$E$5:$E$148,"&lt;="&amp;$F939),"yyyymmdd"),Cadastro!$I$5:$I$148,0),"")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12418</v>
      </c>
      <c r="B940" s="17" t="s">
        <v>184</v>
      </c>
      <c r="C940" s="17" t="str">
        <f>IFERROR(INDEX(Cadastro!$C$5:$C$148,$AB940),"NÃO INFORMADO")</f>
        <v>MEC</v>
      </c>
      <c r="D940" s="17" t="str">
        <f>IFERROR(INDEX(Cadastro!$D$5:$D$148,$AB940),"")</f>
        <v>C</v>
      </c>
      <c r="E940" s="17" t="str">
        <f>IFERROR(INDEX(Cadastro!$G$5:$G$148,$AB940),"")</f>
        <v>C</v>
      </c>
      <c r="F940" s="29">
        <v>46266</v>
      </c>
      <c r="G940" s="32" t="str">
        <f t="shared" si="162"/>
        <v>ter</v>
      </c>
      <c r="H940" s="31">
        <f>IF($L940=0,"",_xlfn.MINIFS(Dados!$Q:$Q,Dados!$A:$A,$A940,Dados!$S:$S,$F940))</f>
        <v>0</v>
      </c>
      <c r="I940" s="31">
        <f>IF($H940="","",_xlfn.MAXIFS(Dados!$R:$R,Dados!$A:$A,$A940,Dados!$S:$S,$F940))</f>
        <v>420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6.6</v>
      </c>
      <c r="M940" s="30">
        <f>IFERROR(INDEX(Parâmetros!$E$6:$E$11,MATCH($K940,Parâmetros!$A$6:$A$11,0)),"")</f>
        <v>6.67</v>
      </c>
      <c r="N940" s="33">
        <f t="shared" si="163"/>
        <v>0.98950524737631185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64"/>
        <v>Sim</v>
      </c>
      <c r="R940" s="32" t="str">
        <f t="shared" si="165"/>
        <v>Sim</v>
      </c>
      <c r="S940" s="30">
        <f t="shared" si="166"/>
        <v>0</v>
      </c>
      <c r="T940" s="32" t="str">
        <f>IF($Q940&lt;&gt;"Sim","",IF($N940&gt;Parâmetros!$E$15,"Sim","Não"))</f>
        <v>Não</v>
      </c>
      <c r="U940" s="17" t="str">
        <f t="shared" si="167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'[Apontamento_Mes_Setembro Atualizado.xlsx]Base Diária'!$V$221folga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$148,$AB940),"")="",IF($L940&gt;0,1,0),IF(IFERROR(INDEX(Cadastro!$F$5:$F$148,$AB940),"")&lt;=IFERROR(INDEX(Parâmetros!$B$39:$B$48,MATCH($E940,Parâmetros!$A$39:$A$48,0)),99),IFERROR(INDEX(Cadastro!$F$5:$F$148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2</v>
      </c>
      <c r="X940" s="34">
        <f>IF(OR(OR($D940="6x1",$D940="FF 6x1"),$D940="5x2"),"",IF($AB940&lt;&gt;$AB939,IF(IFERROR(INDEX(Cadastro!$F$5:$F$148,$AB940),"")="",0,IF(IFERROR(INDEX(Cadastro!$F$5:$F$148,$AB940),"")&gt;IFERROR(INDEX(Parâmetros!$B$39:$B$48,MATCH($E940,Parâmetros!$A$39:$A$48,0)),99),IFERROR(INDEX(Cadastro!$F$5:$F$148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registro"),IF(AND($AB940&lt;&gt;$AB939,IFERROR(INDEX(Cadastro!$F$5:$F$148,$AB940),"")=""),"Indeterminado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IFERROR(MATCH($A940&amp;"|"&amp;TEXT(_xlfn.MAXIFS(Cadastro!$E$5:$E$148,Cadastro!$A$5:$A$148,$A940,Cadastro!$E$5:$E$148,"&lt;="&amp;$F940),"yyyymmdd"),Cadastro!$I$5:$I$148,0),"")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12418</v>
      </c>
      <c r="B941" s="17" t="s">
        <v>184</v>
      </c>
      <c r="C941" s="17" t="str">
        <f>IFERROR(INDEX(Cadastro!$C$5:$C$148,$AB941),"NÃO INFORMADO")</f>
        <v>MEC</v>
      </c>
      <c r="D941" s="17" t="str">
        <f>IFERROR(INDEX(Cadastro!$D$5:$D$148,$AB941),"")</f>
        <v>C</v>
      </c>
      <c r="E941" s="17" t="str">
        <f>IFERROR(INDEX(Cadastro!$G$5:$G$148,$AB941),"")</f>
        <v>C</v>
      </c>
      <c r="F941" s="29">
        <v>46267</v>
      </c>
      <c r="G941" s="32" t="str">
        <f t="shared" si="162"/>
        <v>qua</v>
      </c>
      <c r="H941" s="31">
        <f>IF($L941=0,"",_xlfn.MINIFS(Dados!$Q:$Q,Dados!$A:$A,$A941,Dados!$S:$S,$F941))</f>
        <v>0</v>
      </c>
      <c r="I941" s="31">
        <f>IF($H941="","",_xlfn.MAXIFS(Dados!$R:$R,Dados!$A:$A,$A941,Dados!$S:$S,$F941))</f>
        <v>300</v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5</v>
      </c>
      <c r="M941" s="30">
        <f>IFERROR(INDEX(Parâmetros!$E$6:$E$11,MATCH($K941,Parâmetros!$A$6:$A$11,0)),"")</f>
        <v>6.67</v>
      </c>
      <c r="N941" s="33">
        <f t="shared" si="163"/>
        <v>0.74962518740629691</v>
      </c>
      <c r="O941" s="33">
        <f>Parâmetros!$E$13</f>
        <v>0.8</v>
      </c>
      <c r="P941" s="32" t="str">
        <f>IF(OR($M941="",$F941&gt;Parâmetros!$E$14),"Não","Sim")</f>
        <v>Sim</v>
      </c>
      <c r="Q941" s="32" t="str">
        <f t="shared" si="164"/>
        <v>Sim</v>
      </c>
      <c r="R941" s="32" t="str">
        <f t="shared" si="165"/>
        <v>Não</v>
      </c>
      <c r="S941" s="30">
        <f t="shared" si="166"/>
        <v>0.3360000000000003</v>
      </c>
      <c r="T941" s="32" t="str">
        <f>IF($Q941&lt;&gt;"Sim","",IF($N941&gt;Parâmetros!$E$15,"Sim","Não"))</f>
        <v>Não</v>
      </c>
      <c r="U941" s="17" t="str">
        <f t="shared" si="167"/>
        <v>Abaixo da meta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'[Apontamento_Mes_Setembro Atualizado.xlsx]Base Diária'!$V$221folga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Evidência confirma cadastro</v>
      </c>
      <c r="W941" s="34">
        <f>IF(OR(OR($D941="6x1",$D941="FF 6x1"),$D941="5x2"),"",IF($AB941&lt;&gt;$AB940,IF(IFERROR(INDEX(Cadastro!$F$5:$F$148,$AB941),"")="",IF($L941&gt;0,1,0),IF(IFERROR(INDEX(Cadastro!$F$5:$F$148,$AB941),"")&lt;=IFERROR(INDEX(Parâmetros!$B$39:$B$48,MATCH($E941,Parâmetros!$A$39:$A$48,0)),99),IFERROR(INDEX(Cadastro!$F$5:$F$148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3</v>
      </c>
      <c r="X941" s="34">
        <f>IF(OR(OR($D941="6x1",$D941="FF 6x1"),$D941="5x2"),"",IF($AB941&lt;&gt;$AB940,IF(IFERROR(INDEX(Cadastro!$F$5:$F$148,$AB941),"")="",0,IF(IFERROR(INDEX(Cadastro!$F$5:$F$148,$AB941),"")&gt;IFERROR(INDEX(Parâmetros!$B$39:$B$48,MATCH($E941,Parâmetros!$A$39:$A$48,0)),99),IFERROR(INDEX(Cadastro!$F$5:$F$148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registro"),IF(AND($AB941&lt;&gt;$AB940,IFERROR(INDEX(Cadastro!$F$5:$F$148,$AB941),"")=""),"Indeterminado (início da série)",IF($X941&gt;0,"Folga","Falta de registro"))))))))</f>
        <v>Trabalhado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IFERROR(MATCH($A941&amp;"|"&amp;TEXT(_xlfn.MAXIFS(Cadastro!$E$5:$E$148,Cadastro!$A$5:$A$148,$A941,Cadastro!$E$5:$E$148,"&lt;="&amp;$F941),"yyyymmdd"),Cadastro!$I$5:$I$148,0),"")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12418</v>
      </c>
      <c r="B942" s="17" t="s">
        <v>184</v>
      </c>
      <c r="C942" s="17" t="str">
        <f>IFERROR(INDEX(Cadastro!$C$5:$C$148,$AB942),"NÃO INFORMADO")</f>
        <v>MEC</v>
      </c>
      <c r="D942" s="17" t="str">
        <f>IFERROR(INDEX(Cadastro!$D$5:$D$148,$AB942),"")</f>
        <v>C</v>
      </c>
      <c r="E942" s="17" t="str">
        <f>IFERROR(INDEX(Cadastro!$G$5:$G$148,$AB942),"")</f>
        <v>C</v>
      </c>
      <c r="F942" s="29">
        <v>46268</v>
      </c>
      <c r="G942" s="32" t="str">
        <f t="shared" si="162"/>
        <v>qui</v>
      </c>
      <c r="H942" s="31">
        <f>IF($L942=0,"",_xlfn.MINIFS(Dados!$Q:$Q,Dados!$A:$A,$A942,Dados!$S:$S,$F942))</f>
        <v>0</v>
      </c>
      <c r="I942" s="31">
        <f>IF($H942="","",_xlfn.MAXIFS(Dados!$R:$R,Dados!$A:$A,$A942,Dados!$S:$S,$F942))</f>
        <v>408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6.59</v>
      </c>
      <c r="M942" s="30">
        <f>IFERROR(INDEX(Parâmetros!$E$6:$E$11,MATCH($K942,Parâmetros!$A$6:$A$11,0)),"")</f>
        <v>6.67</v>
      </c>
      <c r="N942" s="33">
        <f t="shared" si="163"/>
        <v>0.98800599700149927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64"/>
        <v>Sim</v>
      </c>
      <c r="R942" s="32" t="str">
        <f t="shared" si="165"/>
        <v>Sim</v>
      </c>
      <c r="S942" s="30">
        <f t="shared" si="166"/>
        <v>0</v>
      </c>
      <c r="T942" s="32" t="str">
        <f>IF($Q942&lt;&gt;"Sim","",IF($N942&gt;Parâmetros!$E$15,"Sim","Não"))</f>
        <v>Não</v>
      </c>
      <c r="U942" s="17" t="str">
        <f t="shared" si="167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'[Apontamento_Mes_Setembro Atualizado.xlsx]Base Diária'!$V$221folga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$148,$AB942),"")="",IF($L942&gt;0,1,0),IF(IFERROR(INDEX(Cadastro!$F$5:$F$148,$AB942),"")&lt;=IFERROR(INDEX(Parâmetros!$B$39:$B$48,MATCH($E942,Parâmetros!$A$39:$A$48,0)),99),IFERROR(INDEX(Cadastro!$F$5:$F$148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4</v>
      </c>
      <c r="X942" s="34">
        <f>IF(OR(OR($D942="6x1",$D942="FF 6x1"),$D942="5x2"),"",IF($AB942&lt;&gt;$AB941,IF(IFERROR(INDEX(Cadastro!$F$5:$F$148,$AB942),"")="",0,IF(IFERROR(INDEX(Cadastro!$F$5:$F$148,$AB942),"")&gt;IFERROR(INDEX(Parâmetros!$B$39:$B$48,MATCH($E942,Parâmetros!$A$39:$A$48,0)),99),IFERROR(INDEX(Cadastro!$F$5:$F$148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registro"),IF(AND($AB942&lt;&gt;$AB941,IFERROR(INDEX(Cadastro!$F$5:$F$148,$AB942),"")=""),"Indeterminado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IFERROR(MATCH($A942&amp;"|"&amp;TEXT(_xlfn.MAXIFS(Cadastro!$E$5:$E$148,Cadastro!$A$5:$A$148,$A942,Cadastro!$E$5:$E$148,"&lt;="&amp;$F942),"yyyymmdd"),Cadastro!$I$5:$I$148,0),"")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12418</v>
      </c>
      <c r="B943" s="17" t="s">
        <v>184</v>
      </c>
      <c r="C943" s="17" t="str">
        <f>IFERROR(INDEX(Cadastro!$C$5:$C$148,$AB943),"NÃO INFORMADO")</f>
        <v>MEC</v>
      </c>
      <c r="D943" s="17" t="str">
        <f>IFERROR(INDEX(Cadastro!$D$5:$D$148,$AB943),"")</f>
        <v>C</v>
      </c>
      <c r="E943" s="17" t="str">
        <f>IFERROR(INDEX(Cadastro!$G$5:$G$148,$AB943),"")</f>
        <v>C</v>
      </c>
      <c r="F943" s="29">
        <v>46269</v>
      </c>
      <c r="G943" s="32" t="str">
        <f t="shared" si="162"/>
        <v>sex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C</v>
      </c>
      <c r="L943" s="30">
        <f>SUMIFS(Dados!$E:$E,Dados!$A:$A,$A943,Dados!$S:$S,$F943)</f>
        <v>0</v>
      </c>
      <c r="M943" s="30">
        <f>IFERROR(INDEX(Parâmetros!$E$6:$E$11,MATCH($K943,Parâmetros!$A$6:$A$11,0)),"")</f>
        <v>6.67</v>
      </c>
      <c r="N943" s="33">
        <f t="shared" si="163"/>
        <v>0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64"/>
        <v>Não</v>
      </c>
      <c r="R943" s="32" t="str">
        <f t="shared" si="165"/>
        <v/>
      </c>
      <c r="S943" s="30" t="str">
        <f t="shared" si="166"/>
        <v/>
      </c>
      <c r="T943" s="32" t="str">
        <f>IF($Q943&lt;&gt;"Sim","",IF($N943&gt;Parâmetros!$E$15,"Sim","Não"))</f>
        <v/>
      </c>
      <c r="U943" s="17" t="str">
        <f t="shared" si="167"/>
        <v>Falta de registro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'[Apontamento_Mes_Setembro Atualizado.xlsx]Base Diária'!$V$221folga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FALTA DE REGISTRO · dia 5 de 5 do ciclo</v>
      </c>
      <c r="W943" s="34">
        <f>IF(OR(OR($D943="6x1",$D943="FF 6x1"),$D943="5x2"),"",IF($AB943&lt;&gt;$AB942,IF(IFERROR(INDEX(Cadastro!$F$5:$F$148,$AB943),"")="",IF($L943&gt;0,1,0),IF(IFERROR(INDEX(Cadastro!$F$5:$F$148,$AB943),"")&lt;=IFERROR(INDEX(Parâmetros!$B$39:$B$48,MATCH($E943,Parâmetros!$A$39:$A$48,0)),99),IFERROR(INDEX(Cadastro!$F$5:$F$148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5</v>
      </c>
      <c r="X943" s="34">
        <f>IF(OR(OR($D943="6x1",$D943="FF 6x1"),$D943="5x2"),"",IF($AB943&lt;&gt;$AB942,IF(IFERROR(INDEX(Cadastro!$F$5:$F$148,$AB943),"")="",0,IF(IFERROR(INDEX(Cadastro!$F$5:$F$148,$AB943),"")&gt;IFERROR(INDEX(Parâmetros!$B$39:$B$48,MATCH($E943,Parâmetros!$A$39:$A$48,0)),99),IFERROR(INDEX(Cadastro!$F$5:$F$148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registro"),IF(AND($AB943&lt;&gt;$AB942,IFERROR(INDEX(Cadastro!$F$5:$F$148,$AB943),"")=""),"Indeterminado (início da série)",IF($X943&gt;0,"Folga","Falta de registro"))))))))</f>
        <v>Falta de registro</v>
      </c>
      <c r="Z943" s="34">
        <f>IF(OR($L943&gt;0,$F943&gt;Parâmetros!$E$14),0,IF($A943&lt;&gt;$A942,1,N($Z942)+1))</f>
        <v>1</v>
      </c>
      <c r="AA943" s="34">
        <f>IF(OR($L943&gt;0,$F943&gt;Parâmetros!$E$14),0,IF(OR($A943&lt;&gt;$A944,$F944&gt;Parâmetros!$E$14),1,N($AA944)+1))</f>
        <v>1</v>
      </c>
      <c r="AB943" s="31">
        <f>IFERROR(MATCH($A943&amp;"|"&amp;TEXT(_xlfn.MAXIFS(Cadastro!$E$5:$E$148,Cadastro!$A$5:$A$148,$A943,Cadastro!$E$5:$E$148,"&lt;="&amp;$F943),"yyyymmdd"),Cadastro!$I$5:$I$148,0),"")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12418</v>
      </c>
      <c r="B944" s="17" t="s">
        <v>184</v>
      </c>
      <c r="C944" s="17" t="str">
        <f>IFERROR(INDEX(Cadastro!$C$5:$C$148,$AB944),"NÃO INFORMADO")</f>
        <v>MEC</v>
      </c>
      <c r="D944" s="17" t="str">
        <f>IFERROR(INDEX(Cadastro!$D$5:$D$148,$AB944),"")</f>
        <v>C</v>
      </c>
      <c r="E944" s="17" t="str">
        <f>IFERROR(INDEX(Cadastro!$G$5:$G$148,$AB944),"")</f>
        <v>C</v>
      </c>
      <c r="F944" s="29">
        <v>46270</v>
      </c>
      <c r="G944" s="32" t="str">
        <f t="shared" si="162"/>
        <v>sáb</v>
      </c>
      <c r="H944" s="31">
        <f>IF($L944=0,"",_xlfn.MINIFS(Dados!$Q:$Q,Dados!$A:$A,$A944,Dados!$S:$S,$F944))</f>
        <v>0</v>
      </c>
      <c r="I944" s="31">
        <f>IF($H944="","",_xlfn.MAXIFS(Dados!$R:$R,Dados!$A:$A,$A944,Dados!$S:$S,$F944))</f>
        <v>420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6.19</v>
      </c>
      <c r="M944" s="30">
        <f>IFERROR(INDEX(Parâmetros!$E$6:$E$11,MATCH($K944,Parâmetros!$A$6:$A$11,0)),"")</f>
        <v>6.67</v>
      </c>
      <c r="N944" s="33">
        <f t="shared" si="163"/>
        <v>0.92803598200899562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64"/>
        <v>Sim</v>
      </c>
      <c r="R944" s="32" t="str">
        <f t="shared" si="165"/>
        <v>Sim</v>
      </c>
      <c r="S944" s="30">
        <f t="shared" si="166"/>
        <v>0</v>
      </c>
      <c r="T944" s="32" t="str">
        <f>IF($Q944&lt;&gt;"Sim","",IF($N944&gt;Parâmetros!$E$15,"Sim","Não"))</f>
        <v>Não</v>
      </c>
      <c r="U944" s="17" t="str">
        <f t="shared" si="167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'[Apontamento_Mes_Setembro Atualizado.xlsx]Base Diária'!$V$221folga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$148,$AB944),"")="",IF($L944&gt;0,1,0),IF(IFERROR(INDEX(Cadastro!$F$5:$F$148,$AB944),"")&lt;=IFERROR(INDEX(Parâmetros!$B$39:$B$48,MATCH($E944,Parâmetros!$A$39:$A$48,0)),99),IFERROR(INDEX(Cadastro!$F$5:$F$148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6</v>
      </c>
      <c r="X944" s="34">
        <f>IF(OR(OR($D944="6x1",$D944="FF 6x1"),$D944="5x2"),"",IF($AB944&lt;&gt;$AB943,IF(IFERROR(INDEX(Cadastro!$F$5:$F$148,$AB944),"")="",0,IF(IFERROR(INDEX(Cadastro!$F$5:$F$148,$AB944),"")&gt;IFERROR(INDEX(Parâmetros!$B$39:$B$48,MATCH($E944,Parâmetros!$A$39:$A$48,0)),99),IFERROR(INDEX(Cadastro!$F$5:$F$148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registro"),IF(AND($AB944&lt;&gt;$AB943,IFERROR(INDEX(Cadastro!$F$5:$F$148,$AB944),"")=""),"Indeterminado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IFERROR(MATCH($A944&amp;"|"&amp;TEXT(_xlfn.MAXIFS(Cadastro!$E$5:$E$148,Cadastro!$A$5:$A$148,$A944,Cadastro!$E$5:$E$148,"&lt;="&amp;$F944),"yyyymmdd"),Cadastro!$I$5:$I$148,0),"")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12418</v>
      </c>
      <c r="B945" s="17" t="s">
        <v>184</v>
      </c>
      <c r="C945" s="17" t="str">
        <f>IFERROR(INDEX(Cadastro!$C$5:$C$148,$AB945),"NÃO INFORMADO")</f>
        <v>MEC</v>
      </c>
      <c r="D945" s="17" t="str">
        <f>IFERROR(INDEX(Cadastro!$D$5:$D$148,$AB945),"")</f>
        <v>C</v>
      </c>
      <c r="E945" s="17" t="str">
        <f>IFERROR(INDEX(Cadastro!$G$5:$G$148,$AB945),"")</f>
        <v>C</v>
      </c>
      <c r="F945" s="29">
        <v>46271</v>
      </c>
      <c r="G945" s="32" t="str">
        <f t="shared" si="162"/>
        <v>dom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/>
      </c>
      <c r="L945" s="30">
        <f>SUMIFS(Dados!$E:$E,Dados!$A:$A,$A945,Dados!$S:$S,$F945)</f>
        <v>0</v>
      </c>
      <c r="M945" s="30" t="str">
        <f>IFERROR(INDEX(Parâmetros!$E$6:$E$11,MATCH($K945,Parâmetros!$A$6:$A$11,0)),"")</f>
        <v/>
      </c>
      <c r="N945" s="33" t="str">
        <f t="shared" si="163"/>
        <v/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164"/>
        <v/>
      </c>
      <c r="R945" s="32" t="str">
        <f t="shared" si="165"/>
        <v/>
      </c>
      <c r="S945" s="30" t="str">
        <f t="shared" si="166"/>
        <v/>
      </c>
      <c r="T945" s="32" t="str">
        <f>IF($Q945&lt;&gt;"Sim","",IF($N945&gt;Parâmetros!$E$15,"Sim","Não"))</f>
        <v/>
      </c>
      <c r="U945" s="17" t="str">
        <f t="shared" si="167"/>
        <v>Folga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'[Apontamento_Mes_Setembro Atualizado.xlsx]Base Diária'!$V$221folga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Folga prevista pelo ciclo</v>
      </c>
      <c r="W945" s="34">
        <f>IF(OR(OR($D945="6x1",$D945="FF 6x1"),$D945="5x2"),"",IF($AB945&lt;&gt;$AB944,IF(IFERROR(INDEX(Cadastro!$F$5:$F$148,$AB945),"")="",IF($L945&gt;0,1,0),IF(IFERROR(INDEX(Cadastro!$F$5:$F$148,$AB945),"")&lt;=IFERROR(INDEX(Parâmetros!$B$39:$B$48,MATCH($E945,Parâmetros!$A$39:$A$48,0)),99),IFERROR(INDEX(Cadastro!$F$5:$F$148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0</v>
      </c>
      <c r="X945" s="34">
        <f>IF(OR(OR($D945="6x1",$D945="FF 6x1"),$D945="5x2"),"",IF($AB945&lt;&gt;$AB944,IF(IFERROR(INDEX(Cadastro!$F$5:$F$148,$AB945),"")="",0,IF(IFERROR(INDEX(Cadastro!$F$5:$F$148,$AB945),"")&gt;IFERROR(INDEX(Parâmetros!$B$39:$B$48,MATCH($E945,Parâmetros!$A$39:$A$48,0)),99),IFERROR(INDEX(Cadastro!$F$5:$F$148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1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registro"),IF(AND($AB945&lt;&gt;$AB944,IFERROR(INDEX(Cadastro!$F$5:$F$148,$AB945),"")=""),"Indeterminado (início da série)",IF($X945&gt;0,"Folga","Falta de registro"))))))))</f>
        <v>Folga</v>
      </c>
      <c r="Z945" s="34">
        <f>IF(OR($L945&gt;0,$F945&gt;Parâmetros!$E$14),0,IF($A945&lt;&gt;$A944,1,N($Z944)+1))</f>
        <v>1</v>
      </c>
      <c r="AA945" s="34">
        <f>IF(OR($L945&gt;0,$F945&gt;Parâmetros!$E$14),0,IF(OR($A945&lt;&gt;$A946,$F946&gt;Parâmetros!$E$14),1,N($AA946)+1))</f>
        <v>6</v>
      </c>
      <c r="AB945" s="31">
        <f>IFERROR(MATCH($A945&amp;"|"&amp;TEXT(_xlfn.MAXIFS(Cadastro!$E$5:$E$148,Cadastro!$A$5:$A$148,$A945,Cadastro!$E$5:$E$148,"&lt;="&amp;$F945),"yyyymmdd"),Cadastro!$I$5:$I$148,0),"")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12418</v>
      </c>
      <c r="B946" s="17" t="s">
        <v>184</v>
      </c>
      <c r="C946" s="17" t="str">
        <f>IFERROR(INDEX(Cadastro!$C$5:$C$148,$AB946),"NÃO INFORMADO")</f>
        <v>MEC</v>
      </c>
      <c r="D946" s="17" t="str">
        <f>IFERROR(INDEX(Cadastro!$D$5:$D$148,$AB946),"")</f>
        <v>C</v>
      </c>
      <c r="E946" s="17" t="str">
        <f>IFERROR(INDEX(Cadastro!$G$5:$G$148,$AB946),"")</f>
        <v>C</v>
      </c>
      <c r="F946" s="29">
        <v>46272</v>
      </c>
      <c r="G946" s="32" t="str">
        <f t="shared" si="162"/>
        <v>seg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163"/>
        <v>0</v>
      </c>
      <c r="O946" s="33">
        <f>Parâmetros!$E$13</f>
        <v>0.8</v>
      </c>
      <c r="P946" s="32" t="str">
        <f>IF(OR($M946="",$F946&gt;Parâmetros!$E$14),"Não","Sim")</f>
        <v>Sim</v>
      </c>
      <c r="Q946" s="32" t="str">
        <f t="shared" si="164"/>
        <v>Não</v>
      </c>
      <c r="R946" s="32" t="str">
        <f t="shared" si="165"/>
        <v/>
      </c>
      <c r="S946" s="30" t="str">
        <f t="shared" si="166"/>
        <v/>
      </c>
      <c r="T946" s="32" t="str">
        <f>IF($Q946&lt;&gt;"Sim","",IF($N946&gt;Parâmetros!$E$15,"Sim","Não"))</f>
        <v/>
      </c>
      <c r="U946" s="17" t="str">
        <f t="shared" si="167"/>
        <v>Falta de registro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'[Apontamento_Mes_Setembro Atualizado.xlsx]Base Diária'!$V$221folga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1 de 5 do ciclo</v>
      </c>
      <c r="W946" s="34">
        <f>IF(OR(OR($D946="6x1",$D946="FF 6x1"),$D946="5x2"),"",IF($AB946&lt;&gt;$AB945,IF(IFERROR(INDEX(Cadastro!$F$5:$F$148,$AB946),"")="",IF($L946&gt;0,1,0),IF(IFERROR(INDEX(Cadastro!$F$5:$F$148,$AB946),"")&lt;=IFERROR(INDEX(Parâmetros!$B$39:$B$48,MATCH($E946,Parâmetros!$A$39:$A$48,0)),99),IFERROR(INDEX(Cadastro!$F$5:$F$148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1</v>
      </c>
      <c r="X946" s="34">
        <f>IF(OR(OR($D946="6x1",$D946="FF 6x1"),$D946="5x2"),"",IF($AB946&lt;&gt;$AB945,IF(IFERROR(INDEX(Cadastro!$F$5:$F$148,$AB946),"")="",0,IF(IFERROR(INDEX(Cadastro!$F$5:$F$148,$AB946),"")&gt;IFERROR(INDEX(Parâmetros!$B$39:$B$48,MATCH($E946,Parâmetros!$A$39:$A$48,0)),99),IFERROR(INDEX(Cadastro!$F$5:$F$148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registro"),IF(AND($AB946&lt;&gt;$AB945,IFERROR(INDEX(Cadastro!$F$5:$F$148,$AB946),"")=""),"Indeterminado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2</v>
      </c>
      <c r="AA946" s="34">
        <f>IF(OR($L946&gt;0,$F946&gt;Parâmetros!$E$14),0,IF(OR($A946&lt;&gt;$A947,$F947&gt;Parâmetros!$E$14),1,N($AA947)+1))</f>
        <v>5</v>
      </c>
      <c r="AB946" s="31">
        <f>IFERROR(MATCH($A946&amp;"|"&amp;TEXT(_xlfn.MAXIFS(Cadastro!$E$5:$E$148,Cadastro!$A$5:$A$148,$A946,Cadastro!$E$5:$E$148,"&lt;="&amp;$F946),"yyyymmdd"),Cadastro!$I$5:$I$148,0),"")</f>
        <v>44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hidden="1" customHeight="1" x14ac:dyDescent="0.25">
      <c r="A947" s="31">
        <v>12418</v>
      </c>
      <c r="B947" s="17" t="s">
        <v>184</v>
      </c>
      <c r="C947" s="17" t="str">
        <f>IFERROR(INDEX(Cadastro!$C$5:$C$148,$AB947),"NÃO INFORMADO")</f>
        <v>MEC</v>
      </c>
      <c r="D947" s="17" t="str">
        <f>IFERROR(INDEX(Cadastro!$D$5:$D$148,$AB947),"")</f>
        <v>C</v>
      </c>
      <c r="E947" s="17" t="str">
        <f>IFERROR(INDEX(Cadastro!$G$5:$G$148,$AB947),"")</f>
        <v>C</v>
      </c>
      <c r="F947" s="29">
        <v>46273</v>
      </c>
      <c r="G947" s="32" t="str">
        <f t="shared" si="162"/>
        <v>ter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163"/>
        <v>0</v>
      </c>
      <c r="O947" s="33">
        <f>Parâmetros!$E$13</f>
        <v>0.8</v>
      </c>
      <c r="P947" s="32" t="str">
        <f>IF(OR($M947="",$F947&gt;Parâmetros!$E$14),"Não","Sim")</f>
        <v>Sim</v>
      </c>
      <c r="Q947" s="32" t="str">
        <f t="shared" si="164"/>
        <v>Não</v>
      </c>
      <c r="R947" s="32" t="str">
        <f t="shared" si="165"/>
        <v/>
      </c>
      <c r="S947" s="30" t="str">
        <f t="shared" si="166"/>
        <v/>
      </c>
      <c r="T947" s="32" t="str">
        <f>IF($Q947&lt;&gt;"Sim","",IF($N947&gt;Parâmetros!$E$15,"Sim","Não"))</f>
        <v/>
      </c>
      <c r="U947" s="17" t="str">
        <f t="shared" si="167"/>
        <v>Falta de registro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'[Apontamento_Mes_Setembro Atualizado.xlsx]Base Diária'!$V$221folga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2 de 5 do ciclo</v>
      </c>
      <c r="W947" s="34">
        <f>IF(OR(OR($D947="6x1",$D947="FF 6x1"),$D947="5x2"),"",IF($AB947&lt;&gt;$AB946,IF(IFERROR(INDEX(Cadastro!$F$5:$F$148,$AB947),"")="",IF($L947&gt;0,1,0),IF(IFERROR(INDEX(Cadastro!$F$5:$F$148,$AB947),"")&lt;=IFERROR(INDEX(Parâmetros!$B$39:$B$48,MATCH($E947,Parâmetros!$A$39:$A$48,0)),99),IFERROR(INDEX(Cadastro!$F$5:$F$148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2</v>
      </c>
      <c r="X947" s="34">
        <f>IF(OR(OR($D947="6x1",$D947="FF 6x1"),$D947="5x2"),"",IF($AB947&lt;&gt;$AB946,IF(IFERROR(INDEX(Cadastro!$F$5:$F$148,$AB947),"")="",0,IF(IFERROR(INDEX(Cadastro!$F$5:$F$148,$AB947),"")&gt;IFERROR(INDEX(Parâmetros!$B$39:$B$48,MATCH($E947,Parâmetros!$A$39:$A$48,0)),99),IFERROR(INDEX(Cadastro!$F$5:$F$148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registro"),IF(AND($AB947&lt;&gt;$AB946,IFERROR(INDEX(Cadastro!$F$5:$F$148,$AB947),"")=""),"Indeterminado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3</v>
      </c>
      <c r="AA947" s="34">
        <f>IF(OR($L947&gt;0,$F947&gt;Parâmetros!$E$14),0,IF(OR($A947&lt;&gt;$A948,$F948&gt;Parâmetros!$E$14),1,N($AA948)+1))</f>
        <v>4</v>
      </c>
      <c r="AB947" s="31">
        <f>IFERROR(MATCH($A947&amp;"|"&amp;TEXT(_xlfn.MAXIFS(Cadastro!$E$5:$E$148,Cadastro!$A$5:$A$148,$A947,Cadastro!$E$5:$E$148,"&lt;="&amp;$F947),"yyyymmdd"),Cadastro!$I$5:$I$148,0),"")</f>
        <v>44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hidden="1" customHeight="1" x14ac:dyDescent="0.25">
      <c r="A948" s="31">
        <v>12418</v>
      </c>
      <c r="B948" s="17" t="s">
        <v>184</v>
      </c>
      <c r="C948" s="17" t="str">
        <f>IFERROR(INDEX(Cadastro!$C$5:$C$148,$AB948),"NÃO INFORMADO")</f>
        <v>MEC</v>
      </c>
      <c r="D948" s="17" t="str">
        <f>IFERROR(INDEX(Cadastro!$D$5:$D$148,$AB948),"")</f>
        <v>C</v>
      </c>
      <c r="E948" s="17" t="str">
        <f>IFERROR(INDEX(Cadastro!$G$5:$G$148,$AB948),"")</f>
        <v>C</v>
      </c>
      <c r="F948" s="29">
        <v>46274</v>
      </c>
      <c r="G948" s="32" t="str">
        <f t="shared" si="162"/>
        <v>qua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163"/>
        <v>0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64"/>
        <v>Não</v>
      </c>
      <c r="R948" s="32" t="str">
        <f t="shared" si="165"/>
        <v/>
      </c>
      <c r="S948" s="30" t="str">
        <f t="shared" si="166"/>
        <v/>
      </c>
      <c r="T948" s="32" t="str">
        <f>IF($Q948&lt;&gt;"Sim","",IF($N948&gt;Parâmetros!$E$15,"Sim","Não"))</f>
        <v/>
      </c>
      <c r="U948" s="17" t="str">
        <f t="shared" si="167"/>
        <v>Falta de registro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'[Apontamento_Mes_Setembro Atualizado.xlsx]Base Diária'!$V$221folga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3 de 5 do ciclo</v>
      </c>
      <c r="W948" s="34">
        <f>IF(OR(OR($D948="6x1",$D948="FF 6x1"),$D948="5x2"),"",IF($AB948&lt;&gt;$AB947,IF(IFERROR(INDEX(Cadastro!$F$5:$F$148,$AB948),"")="",IF($L948&gt;0,1,0),IF(IFERROR(INDEX(Cadastro!$F$5:$F$148,$AB948),"")&lt;=IFERROR(INDEX(Parâmetros!$B$39:$B$48,MATCH($E948,Parâmetros!$A$39:$A$48,0)),99),IFERROR(INDEX(Cadastro!$F$5:$F$148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3</v>
      </c>
      <c r="X948" s="34">
        <f>IF(OR(OR($D948="6x1",$D948="FF 6x1"),$D948="5x2"),"",IF($AB948&lt;&gt;$AB947,IF(IFERROR(INDEX(Cadastro!$F$5:$F$148,$AB948),"")="",0,IF(IFERROR(INDEX(Cadastro!$F$5:$F$148,$AB948),"")&gt;IFERROR(INDEX(Parâmetros!$B$39:$B$48,MATCH($E948,Parâmetros!$A$39:$A$48,0)),99),IFERROR(INDEX(Cadastro!$F$5:$F$148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registro"),IF(AND($AB948&lt;&gt;$AB947,IFERROR(INDEX(Cadastro!$F$5:$F$148,$AB948),"")=""),"Indeterminado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4</v>
      </c>
      <c r="AA948" s="34">
        <f>IF(OR($L948&gt;0,$F948&gt;Parâmetros!$E$14),0,IF(OR($A948&lt;&gt;$A949,$F949&gt;Parâmetros!$E$14),1,N($AA949)+1))</f>
        <v>3</v>
      </c>
      <c r="AB948" s="31">
        <f>IFERROR(MATCH($A948&amp;"|"&amp;TEXT(_xlfn.MAXIFS(Cadastro!$E$5:$E$148,Cadastro!$A$5:$A$148,$A948,Cadastro!$E$5:$E$148,"&lt;="&amp;$F948),"yyyymmdd"),Cadastro!$I$5:$I$148,0),"")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12418</v>
      </c>
      <c r="B949" s="17" t="s">
        <v>184</v>
      </c>
      <c r="C949" s="17" t="str">
        <f>IFERROR(INDEX(Cadastro!$C$5:$C$148,$AB949),"NÃO INFORMADO")</f>
        <v>MEC</v>
      </c>
      <c r="D949" s="17" t="str">
        <f>IFERROR(INDEX(Cadastro!$D$5:$D$148,$AB949),"")</f>
        <v>C</v>
      </c>
      <c r="E949" s="17" t="str">
        <f>IFERROR(INDEX(Cadastro!$G$5:$G$148,$AB949),"")</f>
        <v>C</v>
      </c>
      <c r="F949" s="29">
        <v>46275</v>
      </c>
      <c r="G949" s="32" t="str">
        <f t="shared" si="162"/>
        <v>qui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C</v>
      </c>
      <c r="L949" s="30">
        <f>SUMIFS(Dados!$E:$E,Dados!$A:$A,$A949,Dados!$S:$S,$F949)</f>
        <v>0</v>
      </c>
      <c r="M949" s="30">
        <f>IFERROR(INDEX(Parâmetros!$E$6:$E$11,MATCH($K949,Parâmetros!$A$6:$A$11,0)),"")</f>
        <v>6.67</v>
      </c>
      <c r="N949" s="33">
        <f t="shared" si="163"/>
        <v>0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64"/>
        <v>Não</v>
      </c>
      <c r="R949" s="32" t="str">
        <f t="shared" si="165"/>
        <v/>
      </c>
      <c r="S949" s="30" t="str">
        <f t="shared" si="166"/>
        <v/>
      </c>
      <c r="T949" s="32" t="str">
        <f>IF($Q949&lt;&gt;"Sim","",IF($N949&gt;Parâmetros!$E$15,"Sim","Não"))</f>
        <v/>
      </c>
      <c r="U949" s="17" t="str">
        <f t="shared" si="167"/>
        <v>Falta de registro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'[Apontamento_Mes_Setembro Atualizado.xlsx]Base Diária'!$V$221folga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FALTA DE REGISTRO · dia 4 de 5 do ciclo</v>
      </c>
      <c r="W949" s="34">
        <f>IF(OR(OR($D949="6x1",$D949="FF 6x1"),$D949="5x2"),"",IF($AB949&lt;&gt;$AB948,IF(IFERROR(INDEX(Cadastro!$F$5:$F$148,$AB949),"")="",IF($L949&gt;0,1,0),IF(IFERROR(INDEX(Cadastro!$F$5:$F$148,$AB949),"")&lt;=IFERROR(INDEX(Parâmetros!$B$39:$B$48,MATCH($E949,Parâmetros!$A$39:$A$48,0)),99),IFERROR(INDEX(Cadastro!$F$5:$F$148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4</v>
      </c>
      <c r="X949" s="34">
        <f>IF(OR(OR($D949="6x1",$D949="FF 6x1"),$D949="5x2"),"",IF($AB949&lt;&gt;$AB948,IF(IFERROR(INDEX(Cadastro!$F$5:$F$148,$AB949),"")="",0,IF(IFERROR(INDEX(Cadastro!$F$5:$F$148,$AB949),"")&gt;IFERROR(INDEX(Parâmetros!$B$39:$B$48,MATCH($E949,Parâmetros!$A$39:$A$48,0)),99),IFERROR(INDEX(Cadastro!$F$5:$F$148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registro"),IF(AND($AB949&lt;&gt;$AB948,IFERROR(INDEX(Cadastro!$F$5:$F$148,$AB949),"")=""),"Indeterminado (início da série)",IF($X949&gt;0,"Folga","Falta de registro"))))))))</f>
        <v>Falta de registro</v>
      </c>
      <c r="Z949" s="34">
        <f>IF(OR($L949&gt;0,$F949&gt;Parâmetros!$E$14),0,IF($A949&lt;&gt;$A948,1,N($Z948)+1))</f>
        <v>5</v>
      </c>
      <c r="AA949" s="34">
        <f>IF(OR($L949&gt;0,$F949&gt;Parâmetros!$E$14),0,IF(OR($A949&lt;&gt;$A950,$F950&gt;Parâmetros!$E$14),1,N($AA950)+1))</f>
        <v>2</v>
      </c>
      <c r="AB949" s="31">
        <f>IFERROR(MATCH($A949&amp;"|"&amp;TEXT(_xlfn.MAXIFS(Cadastro!$E$5:$E$148,Cadastro!$A$5:$A$148,$A949,Cadastro!$E$5:$E$148,"&lt;="&amp;$F949),"yyyymmdd"),Cadastro!$I$5:$I$148,0),"")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12418</v>
      </c>
      <c r="B950" s="17" t="s">
        <v>184</v>
      </c>
      <c r="C950" s="17" t="str">
        <f>IFERROR(INDEX(Cadastro!$C$5:$C$148,$AB950),"NÃO INFORMADO")</f>
        <v>MEC</v>
      </c>
      <c r="D950" s="17" t="str">
        <f>IFERROR(INDEX(Cadastro!$D$5:$D$148,$AB950),"")</f>
        <v>C</v>
      </c>
      <c r="E950" s="17" t="str">
        <f>IFERROR(INDEX(Cadastro!$G$5:$G$148,$AB950),"")</f>
        <v>C</v>
      </c>
      <c r="F950" s="29">
        <v>46276</v>
      </c>
      <c r="G950" s="32" t="str">
        <f t="shared" si="162"/>
        <v>sex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163"/>
        <v>0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64"/>
        <v>Não</v>
      </c>
      <c r="R950" s="32" t="str">
        <f t="shared" si="165"/>
        <v/>
      </c>
      <c r="S950" s="30" t="str">
        <f t="shared" si="166"/>
        <v/>
      </c>
      <c r="T950" s="32" t="str">
        <f>IF($Q950&lt;&gt;"Sim","",IF($N950&gt;Parâmetros!$E$15,"Sim","Não"))</f>
        <v/>
      </c>
      <c r="U950" s="17" t="str">
        <f t="shared" si="167"/>
        <v>Falta de registro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'[Apontamento_Mes_Setembro Atualizado.xlsx]Base Diária'!$V$221folga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5 de 5 do ciclo</v>
      </c>
      <c r="W950" s="34">
        <f>IF(OR(OR($D950="6x1",$D950="FF 6x1"),$D950="5x2"),"",IF($AB950&lt;&gt;$AB949,IF(IFERROR(INDEX(Cadastro!$F$5:$F$148,$AB950),"")="",IF($L950&gt;0,1,0),IF(IFERROR(INDEX(Cadastro!$F$5:$F$148,$AB950),"")&lt;=IFERROR(INDEX(Parâmetros!$B$39:$B$48,MATCH($E950,Parâmetros!$A$39:$A$48,0)),99),IFERROR(INDEX(Cadastro!$F$5:$F$148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5</v>
      </c>
      <c r="X950" s="34">
        <f>IF(OR(OR($D950="6x1",$D950="FF 6x1"),$D950="5x2"),"",IF($AB950&lt;&gt;$AB949,IF(IFERROR(INDEX(Cadastro!$F$5:$F$148,$AB950),"")="",0,IF(IFERROR(INDEX(Cadastro!$F$5:$F$148,$AB950),"")&gt;IFERROR(INDEX(Parâmetros!$B$39:$B$48,MATCH($E950,Parâmetros!$A$39:$A$48,0)),99),IFERROR(INDEX(Cadastro!$F$5:$F$148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registro"),IF(AND($AB950&lt;&gt;$AB949,IFERROR(INDEX(Cadastro!$F$5:$F$148,$AB950),"")=""),"Indeterminado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6</v>
      </c>
      <c r="AA950" s="34">
        <f>IF(OR($L950&gt;0,$F950&gt;Parâmetros!$E$14),0,IF(OR($A950&lt;&gt;$A951,$F951&gt;Parâmetros!$E$14),1,N($AA951)+1))</f>
        <v>1</v>
      </c>
      <c r="AB950" s="31">
        <f>IFERROR(MATCH($A950&amp;"|"&amp;TEXT(_xlfn.MAXIFS(Cadastro!$E$5:$E$148,Cadastro!$A$5:$A$148,$A950,Cadastro!$E$5:$E$148,"&lt;="&amp;$F950),"yyyymmdd"),Cadastro!$I$5:$I$148,0),"")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12418</v>
      </c>
      <c r="B951" s="17" t="s">
        <v>184</v>
      </c>
      <c r="C951" s="17" t="str">
        <f>IFERROR(INDEX(Cadastro!$C$5:$C$148,$AB951),"NÃO INFORMADO")</f>
        <v>MEC</v>
      </c>
      <c r="D951" s="17" t="str">
        <f>IFERROR(INDEX(Cadastro!$D$5:$D$148,$AB951),"")</f>
        <v>C</v>
      </c>
      <c r="E951" s="17" t="str">
        <f>IFERROR(INDEX(Cadastro!$G$5:$G$148,$AB951),"")</f>
        <v>C</v>
      </c>
      <c r="F951" s="29">
        <v>46277</v>
      </c>
      <c r="G951" s="32" t="str">
        <f t="shared" si="162"/>
        <v>sáb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/>
      </c>
      <c r="L951" s="30">
        <f>SUMIFS(Dados!$E:$E,Dados!$A:$A,$A951,Dados!$S:$S,$F951)</f>
        <v>0</v>
      </c>
      <c r="M951" s="30" t="str">
        <f>IFERROR(INDEX(Parâmetros!$E$6:$E$11,MATCH($K951,Parâmetros!$A$6:$A$11,0)),"")</f>
        <v/>
      </c>
      <c r="N951" s="33" t="str">
        <f t="shared" si="163"/>
        <v/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164"/>
        <v/>
      </c>
      <c r="R951" s="32" t="str">
        <f t="shared" si="165"/>
        <v/>
      </c>
      <c r="S951" s="30" t="str">
        <f t="shared" si="166"/>
        <v/>
      </c>
      <c r="T951" s="32" t="str">
        <f>IF($Q951&lt;&gt;"Sim","",IF($N951&gt;Parâmetros!$E$15,"Sim","Não"))</f>
        <v/>
      </c>
      <c r="U951" s="17" t="str">
        <f t="shared" si="167"/>
        <v>Folga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'[Apontamento_Mes_Setembro Atualizado.xlsx]Base Diária'!$V$221folga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Folga prevista pelo ciclo</v>
      </c>
      <c r="W951" s="34">
        <f>IF(OR(OR($D951="6x1",$D951="FF 6x1"),$D951="5x2"),"",IF($AB951&lt;&gt;$AB950,IF(IFERROR(INDEX(Cadastro!$F$5:$F$148,$AB951),"")="",IF($L951&gt;0,1,0),IF(IFERROR(INDEX(Cadastro!$F$5:$F$148,$AB951),"")&lt;=IFERROR(INDEX(Parâmetros!$B$39:$B$48,MATCH($E951,Parâmetros!$A$39:$A$48,0)),99),IFERROR(INDEX(Cadastro!$F$5:$F$148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0</v>
      </c>
      <c r="X951" s="34">
        <f>IF(OR(OR($D951="6x1",$D951="FF 6x1"),$D951="5x2"),"",IF($AB951&lt;&gt;$AB950,IF(IFERROR(INDEX(Cadastro!$F$5:$F$148,$AB951),"")="",0,IF(IFERROR(INDEX(Cadastro!$F$5:$F$148,$AB951),"")&gt;IFERROR(INDEX(Parâmetros!$B$39:$B$48,MATCH($E951,Parâmetros!$A$39:$A$48,0)),99),IFERROR(INDEX(Cadastro!$F$5:$F$148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1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registro"),IF(AND($AB951&lt;&gt;$AB950,IFERROR(INDEX(Cadastro!$F$5:$F$148,$AB951),"")=""),"Indeterminado (início da série)",IF($X951&gt;0,"Folga","Falta de registro"))))))))</f>
        <v>Folga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IFERROR(MATCH($A951&amp;"|"&amp;TEXT(_xlfn.MAXIFS(Cadastro!$E$5:$E$148,Cadastro!$A$5:$A$148,$A951,Cadastro!$E$5:$E$148,"&lt;="&amp;$F951),"yyyymmdd"),Cadastro!$I$5:$I$148,0),"")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12418</v>
      </c>
      <c r="B952" s="17" t="s">
        <v>184</v>
      </c>
      <c r="C952" s="17" t="str">
        <f>IFERROR(INDEX(Cadastro!$C$5:$C$148,$AB952),"NÃO INFORMADO")</f>
        <v>MEC</v>
      </c>
      <c r="D952" s="17" t="str">
        <f>IFERROR(INDEX(Cadastro!$D$5:$D$148,$AB952),"")</f>
        <v>C</v>
      </c>
      <c r="E952" s="17" t="str">
        <f>IFERROR(INDEX(Cadastro!$G$5:$G$148,$AB952),"")</f>
        <v>C</v>
      </c>
      <c r="F952" s="29">
        <v>46278</v>
      </c>
      <c r="G952" s="32" t="str">
        <f t="shared" si="162"/>
        <v>dom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163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164"/>
        <v/>
      </c>
      <c r="R952" s="32" t="str">
        <f t="shared" si="165"/>
        <v/>
      </c>
      <c r="S952" s="30" t="str">
        <f t="shared" si="166"/>
        <v/>
      </c>
      <c r="T952" s="32" t="str">
        <f>IF($Q952&lt;&gt;"Sim","",IF($N952&gt;Parâmetros!$E$15,"Sim","Não"))</f>
        <v/>
      </c>
      <c r="U952" s="17" t="str">
        <f t="shared" si="167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'[Apontamento_Mes_Setembro Atualizado.xlsx]Base Diária'!$V$221folga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1 de 5 do ciclo</v>
      </c>
      <c r="W952" s="34">
        <f>IF(OR(OR($D952="6x1",$D952="FF 6x1"),$D952="5x2"),"",IF($AB952&lt;&gt;$AB951,IF(IFERROR(INDEX(Cadastro!$F$5:$F$148,$AB952),"")="",IF($L952&gt;0,1,0),IF(IFERROR(INDEX(Cadastro!$F$5:$F$148,$AB952),"")&lt;=IFERROR(INDEX(Parâmetros!$B$39:$B$48,MATCH($E952,Parâmetros!$A$39:$A$48,0)),99),IFERROR(INDEX(Cadastro!$F$5:$F$148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1</v>
      </c>
      <c r="X952" s="34">
        <f>IF(OR(OR($D952="6x1",$D952="FF 6x1"),$D952="5x2"),"",IF($AB952&lt;&gt;$AB951,IF(IFERROR(INDEX(Cadastro!$F$5:$F$148,$AB952),"")="",0,IF(IFERROR(INDEX(Cadastro!$F$5:$F$148,$AB952),"")&gt;IFERROR(INDEX(Parâmetros!$B$39:$B$48,MATCH($E952,Parâmetros!$A$39:$A$48,0)),99),IFERROR(INDEX(Cadastro!$F$5:$F$148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registro"),IF(AND($AB952&lt;&gt;$AB951,IFERROR(INDEX(Cadastro!$F$5:$F$148,$AB952),"")=""),"Indeterminado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IFERROR(MATCH($A952&amp;"|"&amp;TEXT(_xlfn.MAXIFS(Cadastro!$E$5:$E$148,Cadastro!$A$5:$A$148,$A952,Cadastro!$E$5:$E$148,"&lt;="&amp;$F952),"yyyymmdd"),Cadastro!$I$5:$I$148,0),"")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12418</v>
      </c>
      <c r="B953" s="17" t="s">
        <v>184</v>
      </c>
      <c r="C953" s="17" t="str">
        <f>IFERROR(INDEX(Cadastro!$C$5:$C$148,$AB953),"NÃO INFORMADO")</f>
        <v>MEC</v>
      </c>
      <c r="D953" s="17" t="str">
        <f>IFERROR(INDEX(Cadastro!$D$5:$D$148,$AB953),"")</f>
        <v>C</v>
      </c>
      <c r="E953" s="17" t="str">
        <f>IFERROR(INDEX(Cadastro!$G$5:$G$148,$AB953),"")</f>
        <v>C</v>
      </c>
      <c r="F953" s="29">
        <v>46279</v>
      </c>
      <c r="G953" s="32" t="str">
        <f t="shared" si="162"/>
        <v>seg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163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64"/>
        <v/>
      </c>
      <c r="R953" s="32" t="str">
        <f t="shared" si="165"/>
        <v/>
      </c>
      <c r="S953" s="30" t="str">
        <f t="shared" si="166"/>
        <v/>
      </c>
      <c r="T953" s="32" t="str">
        <f>IF($Q953&lt;&gt;"Sim","",IF($N953&gt;Parâmetros!$E$15,"Sim","Não"))</f>
        <v/>
      </c>
      <c r="U953" s="17" t="str">
        <f t="shared" si="167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'[Apontamento_Mes_Setembro Atualizado.xlsx]Base Diária'!$V$221folga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2 de 5 do ciclo</v>
      </c>
      <c r="W953" s="34">
        <f>IF(OR(OR($D953="6x1",$D953="FF 6x1"),$D953="5x2"),"",IF($AB953&lt;&gt;$AB952,IF(IFERROR(INDEX(Cadastro!$F$5:$F$148,$AB953),"")="",IF($L953&gt;0,1,0),IF(IFERROR(INDEX(Cadastro!$F$5:$F$148,$AB953),"")&lt;=IFERROR(INDEX(Parâmetros!$B$39:$B$48,MATCH($E953,Parâmetros!$A$39:$A$48,0)),99),IFERROR(INDEX(Cadastro!$F$5:$F$148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2</v>
      </c>
      <c r="X953" s="34">
        <f>IF(OR(OR($D953="6x1",$D953="FF 6x1"),$D953="5x2"),"",IF($AB953&lt;&gt;$AB952,IF(IFERROR(INDEX(Cadastro!$F$5:$F$148,$AB953),"")="",0,IF(IFERROR(INDEX(Cadastro!$F$5:$F$148,$AB953),"")&gt;IFERROR(INDEX(Parâmetros!$B$39:$B$48,MATCH($E953,Parâmetros!$A$39:$A$48,0)),99),IFERROR(INDEX(Cadastro!$F$5:$F$148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registro"),IF(AND($AB953&lt;&gt;$AB952,IFERROR(INDEX(Cadastro!$F$5:$F$148,$AB953),"")=""),"Indeterminado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IFERROR(MATCH($A953&amp;"|"&amp;TEXT(_xlfn.MAXIFS(Cadastro!$E$5:$E$148,Cadastro!$A$5:$A$148,$A953,Cadastro!$E$5:$E$148,"&lt;="&amp;$F953),"yyyymmdd"),Cadastro!$I$5:$I$148,0),"")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12418</v>
      </c>
      <c r="B954" s="17" t="s">
        <v>184</v>
      </c>
      <c r="C954" s="17" t="str">
        <f>IFERROR(INDEX(Cadastro!$C$5:$C$148,$AB954),"NÃO INFORMADO")</f>
        <v>MEC</v>
      </c>
      <c r="D954" s="17" t="str">
        <f>IFERROR(INDEX(Cadastro!$D$5:$D$148,$AB954),"")</f>
        <v>C</v>
      </c>
      <c r="E954" s="17" t="str">
        <f>IFERROR(INDEX(Cadastro!$G$5:$G$148,$AB954),"")</f>
        <v>C</v>
      </c>
      <c r="F954" s="29">
        <v>46280</v>
      </c>
      <c r="G954" s="32" t="str">
        <f t="shared" si="162"/>
        <v>ter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C</v>
      </c>
      <c r="L954" s="30">
        <f>SUMIFS(Dados!$E:$E,Dados!$A:$A,$A954,Dados!$S:$S,$F954)</f>
        <v>0</v>
      </c>
      <c r="M954" s="30">
        <f>IFERROR(INDEX(Parâmetros!$E$6:$E$11,MATCH($K954,Parâmetros!$A$6:$A$11,0)),"")</f>
        <v>6.67</v>
      </c>
      <c r="N954" s="33">
        <f t="shared" si="163"/>
        <v>0</v>
      </c>
      <c r="O954" s="33">
        <f>Parâmetros!$E$13</f>
        <v>0.8</v>
      </c>
      <c r="P954" s="32" t="str">
        <f>IF(OR($M954="",$F954&gt;Parâmetros!$E$14),"Não","Sim")</f>
        <v>Não</v>
      </c>
      <c r="Q954" s="32" t="str">
        <f t="shared" si="164"/>
        <v/>
      </c>
      <c r="R954" s="32" t="str">
        <f t="shared" si="165"/>
        <v/>
      </c>
      <c r="S954" s="30" t="str">
        <f t="shared" si="166"/>
        <v/>
      </c>
      <c r="T954" s="32" t="str">
        <f>IF($Q954&lt;&gt;"Sim","",IF($N954&gt;Parâmetros!$E$15,"Sim","Não"))</f>
        <v/>
      </c>
      <c r="U954" s="17" t="str">
        <f t="shared" si="167"/>
        <v>Fora da apuração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'[Apontamento_Mes_Setembro Atualizado.xlsx]Base Diária'!$V$221folga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3 de 5 do ciclo</v>
      </c>
      <c r="W954" s="34">
        <f>IF(OR(OR($D954="6x1",$D954="FF 6x1"),$D954="5x2"),"",IF($AB954&lt;&gt;$AB953,IF(IFERROR(INDEX(Cadastro!$F$5:$F$148,$AB954),"")="",IF($L954&gt;0,1,0),IF(IFERROR(INDEX(Cadastro!$F$5:$F$148,$AB954),"")&lt;=IFERROR(INDEX(Parâmetros!$B$39:$B$48,MATCH($E954,Parâmetros!$A$39:$A$48,0)),99),IFERROR(INDEX(Cadastro!$F$5:$F$148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3</v>
      </c>
      <c r="X954" s="34">
        <f>IF(OR(OR($D954="6x1",$D954="FF 6x1"),$D954="5x2"),"",IF($AB954&lt;&gt;$AB953,IF(IFERROR(INDEX(Cadastro!$F$5:$F$148,$AB954),"")="",0,IF(IFERROR(INDEX(Cadastro!$F$5:$F$148,$AB954),"")&gt;IFERROR(INDEX(Parâmetros!$B$39:$B$48,MATCH($E954,Parâmetros!$A$39:$A$48,0)),99),IFERROR(INDEX(Cadastro!$F$5:$F$148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registro"),IF(AND($AB954&lt;&gt;$AB953,IFERROR(INDEX(Cadastro!$F$5:$F$148,$AB954),"")=""),"Indeterminado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IFERROR(MATCH($A954&amp;"|"&amp;TEXT(_xlfn.MAXIFS(Cadastro!$E$5:$E$148,Cadastro!$A$5:$A$148,$A954,Cadastro!$E$5:$E$148,"&lt;="&amp;$F954),"yyyymmdd"),Cadastro!$I$5:$I$148,0),"")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12418</v>
      </c>
      <c r="B955" s="17" t="s">
        <v>184</v>
      </c>
      <c r="C955" s="17" t="str">
        <f>IFERROR(INDEX(Cadastro!$C$5:$C$148,$AB955),"NÃO INFORMADO")</f>
        <v>MEC</v>
      </c>
      <c r="D955" s="17" t="str">
        <f>IFERROR(INDEX(Cadastro!$D$5:$D$148,$AB955),"")</f>
        <v>C</v>
      </c>
      <c r="E955" s="17" t="str">
        <f>IFERROR(INDEX(Cadastro!$G$5:$G$148,$AB955),"")</f>
        <v>C</v>
      </c>
      <c r="F955" s="29">
        <v>46281</v>
      </c>
      <c r="G955" s="32" t="str">
        <f t="shared" si="162"/>
        <v>qua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C</v>
      </c>
      <c r="L955" s="30">
        <f>SUMIFS(Dados!$E:$E,Dados!$A:$A,$A955,Dados!$S:$S,$F955)</f>
        <v>0</v>
      </c>
      <c r="M955" s="30">
        <f>IFERROR(INDEX(Parâmetros!$E$6:$E$11,MATCH($K955,Parâmetros!$A$6:$A$11,0)),"")</f>
        <v>6.67</v>
      </c>
      <c r="N955" s="33">
        <f t="shared" si="163"/>
        <v>0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64"/>
        <v/>
      </c>
      <c r="R955" s="32" t="str">
        <f t="shared" si="165"/>
        <v/>
      </c>
      <c r="S955" s="30" t="str">
        <f t="shared" si="166"/>
        <v/>
      </c>
      <c r="T955" s="32" t="str">
        <f>IF($Q955&lt;&gt;"Sim","",IF($N955&gt;Parâmetros!$E$15,"Sim","Não"))</f>
        <v/>
      </c>
      <c r="U955" s="17" t="str">
        <f t="shared" si="167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'[Apontamento_Mes_Setembro Atualizado.xlsx]Base Diária'!$V$221folga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4 de 5 do ciclo</v>
      </c>
      <c r="W955" s="34">
        <f>IF(OR(OR($D955="6x1",$D955="FF 6x1"),$D955="5x2"),"",IF($AB955&lt;&gt;$AB954,IF(IFERROR(INDEX(Cadastro!$F$5:$F$148,$AB955),"")="",IF($L955&gt;0,1,0),IF(IFERROR(INDEX(Cadastro!$F$5:$F$148,$AB955),"")&lt;=IFERROR(INDEX(Parâmetros!$B$39:$B$48,MATCH($E955,Parâmetros!$A$39:$A$48,0)),99),IFERROR(INDEX(Cadastro!$F$5:$F$148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4</v>
      </c>
      <c r="X955" s="34">
        <f>IF(OR(OR($D955="6x1",$D955="FF 6x1"),$D955="5x2"),"",IF($AB955&lt;&gt;$AB954,IF(IFERROR(INDEX(Cadastro!$F$5:$F$148,$AB955),"")="",0,IF(IFERROR(INDEX(Cadastro!$F$5:$F$148,$AB955),"")&gt;IFERROR(INDEX(Parâmetros!$B$39:$B$48,MATCH($E955,Parâmetros!$A$39:$A$48,0)),99),IFERROR(INDEX(Cadastro!$F$5:$F$148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registro"),IF(AND($AB955&lt;&gt;$AB954,IFERROR(INDEX(Cadastro!$F$5:$F$148,$AB955),"")=""),"Indeterminado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IFERROR(MATCH($A955&amp;"|"&amp;TEXT(_xlfn.MAXIFS(Cadastro!$E$5:$E$148,Cadastro!$A$5:$A$148,$A955,Cadastro!$E$5:$E$148,"&lt;="&amp;$F955),"yyyymmdd"),Cadastro!$I$5:$I$148,0),"")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12418</v>
      </c>
      <c r="B956" s="17" t="s">
        <v>184</v>
      </c>
      <c r="C956" s="17" t="str">
        <f>IFERROR(INDEX(Cadastro!$C$5:$C$148,$AB956),"NÃO INFORMADO")</f>
        <v>MEC</v>
      </c>
      <c r="D956" s="17" t="str">
        <f>IFERROR(INDEX(Cadastro!$D$5:$D$148,$AB956),"")</f>
        <v>C</v>
      </c>
      <c r="E956" s="17" t="str">
        <f>IFERROR(INDEX(Cadastro!$G$5:$G$148,$AB956),"")</f>
        <v>C</v>
      </c>
      <c r="F956" s="29">
        <v>46282</v>
      </c>
      <c r="G956" s="32" t="str">
        <f t="shared" si="162"/>
        <v>qui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C</v>
      </c>
      <c r="L956" s="30">
        <f>SUMIFS(Dados!$E:$E,Dados!$A:$A,$A956,Dados!$S:$S,$F956)</f>
        <v>0</v>
      </c>
      <c r="M956" s="30">
        <f>IFERROR(INDEX(Parâmetros!$E$6:$E$11,MATCH($K956,Parâmetros!$A$6:$A$11,0)),"")</f>
        <v>6.67</v>
      </c>
      <c r="N956" s="33">
        <f t="shared" si="163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64"/>
        <v/>
      </c>
      <c r="R956" s="32" t="str">
        <f t="shared" si="165"/>
        <v/>
      </c>
      <c r="S956" s="30" t="str">
        <f t="shared" si="166"/>
        <v/>
      </c>
      <c r="T956" s="32" t="str">
        <f>IF($Q956&lt;&gt;"Sim","",IF($N956&gt;Parâmetros!$E$15,"Sim","Não"))</f>
        <v/>
      </c>
      <c r="U956" s="17" t="str">
        <f t="shared" si="167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'[Apontamento_Mes_Setembro Atualizado.xlsx]Base Diária'!$V$221folga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5 de 5 do ciclo</v>
      </c>
      <c r="W956" s="34">
        <f>IF(OR(OR($D956="6x1",$D956="FF 6x1"),$D956="5x2"),"",IF($AB956&lt;&gt;$AB955,IF(IFERROR(INDEX(Cadastro!$F$5:$F$148,$AB956),"")="",IF($L956&gt;0,1,0),IF(IFERROR(INDEX(Cadastro!$F$5:$F$148,$AB956),"")&lt;=IFERROR(INDEX(Parâmetros!$B$39:$B$48,MATCH($E956,Parâmetros!$A$39:$A$48,0)),99),IFERROR(INDEX(Cadastro!$F$5:$F$148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5</v>
      </c>
      <c r="X956" s="34">
        <f>IF(OR(OR($D956="6x1",$D956="FF 6x1"),$D956="5x2"),"",IF($AB956&lt;&gt;$AB955,IF(IFERROR(INDEX(Cadastro!$F$5:$F$148,$AB956),"")="",0,IF(IFERROR(INDEX(Cadastro!$F$5:$F$148,$AB956),"")&gt;IFERROR(INDEX(Parâmetros!$B$39:$B$48,MATCH($E956,Parâmetros!$A$39:$A$48,0)),99),IFERROR(INDEX(Cadastro!$F$5:$F$148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registro"),IF(AND($AB956&lt;&gt;$AB955,IFERROR(INDEX(Cadastro!$F$5:$F$148,$AB956),"")=""),"Indeterminado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IFERROR(MATCH($A956&amp;"|"&amp;TEXT(_xlfn.MAXIFS(Cadastro!$E$5:$E$148,Cadastro!$A$5:$A$148,$A956,Cadastro!$E$5:$E$148,"&lt;="&amp;$F956),"yyyymmdd"),Cadastro!$I$5:$I$148,0),"")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12418</v>
      </c>
      <c r="B957" s="17" t="s">
        <v>184</v>
      </c>
      <c r="C957" s="17" t="str">
        <f>IFERROR(INDEX(Cadastro!$C$5:$C$148,$AB957),"NÃO INFORMADO")</f>
        <v>MEC</v>
      </c>
      <c r="D957" s="17" t="str">
        <f>IFERROR(INDEX(Cadastro!$D$5:$D$148,$AB957),"")</f>
        <v>C</v>
      </c>
      <c r="E957" s="17" t="str">
        <f>IFERROR(INDEX(Cadastro!$G$5:$G$148,$AB957),"")</f>
        <v>C</v>
      </c>
      <c r="F957" s="29">
        <v>46283</v>
      </c>
      <c r="G957" s="32" t="str">
        <f t="shared" si="162"/>
        <v>sex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/>
      </c>
      <c r="L957" s="30">
        <f>SUMIFS(Dados!$E:$E,Dados!$A:$A,$A957,Dados!$S:$S,$F957)</f>
        <v>0</v>
      </c>
      <c r="M957" s="30" t="str">
        <f>IFERROR(INDEX(Parâmetros!$E$6:$E$11,MATCH($K957,Parâmetros!$A$6:$A$11,0)),"")</f>
        <v/>
      </c>
      <c r="N957" s="33" t="str">
        <f t="shared" si="163"/>
        <v/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64"/>
        <v/>
      </c>
      <c r="R957" s="32" t="str">
        <f t="shared" si="165"/>
        <v/>
      </c>
      <c r="S957" s="30" t="str">
        <f t="shared" si="166"/>
        <v/>
      </c>
      <c r="T957" s="32" t="str">
        <f>IF($Q957&lt;&gt;"Sim","",IF($N957&gt;Parâmetros!$E$15,"Sim","Não"))</f>
        <v/>
      </c>
      <c r="U957" s="17" t="str">
        <f t="shared" si="167"/>
        <v>Folga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'[Apontamento_Mes_Setembro Atualizado.xlsx]Base Diária'!$V$221folga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Folga prevista pelo ciclo</v>
      </c>
      <c r="W957" s="34">
        <f>IF(OR(OR($D957="6x1",$D957="FF 6x1"),$D957="5x2"),"",IF($AB957&lt;&gt;$AB956,IF(IFERROR(INDEX(Cadastro!$F$5:$F$148,$AB957),"")="",IF($L957&gt;0,1,0),IF(IFERROR(INDEX(Cadastro!$F$5:$F$148,$AB957),"")&lt;=IFERROR(INDEX(Parâmetros!$B$39:$B$48,MATCH($E957,Parâmetros!$A$39:$A$48,0)),99),IFERROR(INDEX(Cadastro!$F$5:$F$148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0</v>
      </c>
      <c r="X957" s="34">
        <f>IF(OR(OR($D957="6x1",$D957="FF 6x1"),$D957="5x2"),"",IF($AB957&lt;&gt;$AB956,IF(IFERROR(INDEX(Cadastro!$F$5:$F$148,$AB957),"")="",0,IF(IFERROR(INDEX(Cadastro!$F$5:$F$148,$AB957),"")&gt;IFERROR(INDEX(Parâmetros!$B$39:$B$48,MATCH($E957,Parâmetros!$A$39:$A$48,0)),99),IFERROR(INDEX(Cadastro!$F$5:$F$148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1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registro"),IF(AND($AB957&lt;&gt;$AB956,IFERROR(INDEX(Cadastro!$F$5:$F$148,$AB957),"")=""),"Indeterminado (início da série)",IF($X957&gt;0,"Folga","Falta de registro"))))))))</f>
        <v>Folga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IFERROR(MATCH($A957&amp;"|"&amp;TEXT(_xlfn.MAXIFS(Cadastro!$E$5:$E$148,Cadastro!$A$5:$A$148,$A957,Cadastro!$E$5:$E$148,"&lt;="&amp;$F957),"yyyymmdd"),Cadastro!$I$5:$I$148,0),"")</f>
        <v>44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12418</v>
      </c>
      <c r="B958" s="17" t="s">
        <v>184</v>
      </c>
      <c r="C958" s="17" t="str">
        <f>IFERROR(INDEX(Cadastro!$C$5:$C$148,$AB958),"NÃO INFORMADO")</f>
        <v>MEC</v>
      </c>
      <c r="D958" s="17" t="str">
        <f>IFERROR(INDEX(Cadastro!$D$5:$D$148,$AB958),"")</f>
        <v>C</v>
      </c>
      <c r="E958" s="17" t="str">
        <f>IFERROR(INDEX(Cadastro!$G$5:$G$148,$AB958),"")</f>
        <v>C</v>
      </c>
      <c r="F958" s="29">
        <v>46284</v>
      </c>
      <c r="G958" s="32" t="str">
        <f t="shared" si="162"/>
        <v>sáb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C</v>
      </c>
      <c r="L958" s="30">
        <f>SUMIFS(Dados!$E:$E,Dados!$A:$A,$A958,Dados!$S:$S,$F958)</f>
        <v>0</v>
      </c>
      <c r="M958" s="30">
        <f>IFERROR(INDEX(Parâmetros!$E$6:$E$11,MATCH($K958,Parâmetros!$A$6:$A$11,0)),"")</f>
        <v>6.67</v>
      </c>
      <c r="N958" s="33">
        <f t="shared" si="163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64"/>
        <v/>
      </c>
      <c r="R958" s="32" t="str">
        <f t="shared" si="165"/>
        <v/>
      </c>
      <c r="S958" s="30" t="str">
        <f t="shared" si="166"/>
        <v/>
      </c>
      <c r="T958" s="32" t="str">
        <f>IF($Q958&lt;&gt;"Sim","",IF($N958&gt;Parâmetros!$E$15,"Sim","Não"))</f>
        <v/>
      </c>
      <c r="U958" s="17" t="str">
        <f t="shared" si="167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'[Apontamento_Mes_Setembro Atualizado.xlsx]Base Diária'!$V$221folga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1 de 5 do ciclo</v>
      </c>
      <c r="W958" s="34">
        <f>IF(OR(OR($D958="6x1",$D958="FF 6x1"),$D958="5x2"),"",IF($AB958&lt;&gt;$AB957,IF(IFERROR(INDEX(Cadastro!$F$5:$F$148,$AB958),"")="",IF($L958&gt;0,1,0),IF(IFERROR(INDEX(Cadastro!$F$5:$F$148,$AB958),"")&lt;=IFERROR(INDEX(Parâmetros!$B$39:$B$48,MATCH($E958,Parâmetros!$A$39:$A$48,0)),99),IFERROR(INDEX(Cadastro!$F$5:$F$148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1</v>
      </c>
      <c r="X958" s="34">
        <f>IF(OR(OR($D958="6x1",$D958="FF 6x1"),$D958="5x2"),"",IF($AB958&lt;&gt;$AB957,IF(IFERROR(INDEX(Cadastro!$F$5:$F$148,$AB958),"")="",0,IF(IFERROR(INDEX(Cadastro!$F$5:$F$148,$AB958),"")&gt;IFERROR(INDEX(Parâmetros!$B$39:$B$48,MATCH($E958,Parâmetros!$A$39:$A$48,0)),99),IFERROR(INDEX(Cadastro!$F$5:$F$148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registro"),IF(AND($AB958&lt;&gt;$AB957,IFERROR(INDEX(Cadastro!$F$5:$F$148,$AB958),"")=""),"Indeterminado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IFERROR(MATCH($A958&amp;"|"&amp;TEXT(_xlfn.MAXIFS(Cadastro!$E$5:$E$148,Cadastro!$A$5:$A$148,$A958,Cadastro!$E$5:$E$148,"&lt;="&amp;$F958),"yyyymmdd"),Cadastro!$I$5:$I$148,0),"")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12418</v>
      </c>
      <c r="B959" s="17" t="s">
        <v>184</v>
      </c>
      <c r="C959" s="17" t="str">
        <f>IFERROR(INDEX(Cadastro!$C$5:$C$148,$AB959),"NÃO INFORMADO")</f>
        <v>MEC</v>
      </c>
      <c r="D959" s="17" t="str">
        <f>IFERROR(INDEX(Cadastro!$D$5:$D$148,$AB959),"")</f>
        <v>C</v>
      </c>
      <c r="E959" s="17" t="str">
        <f>IFERROR(INDEX(Cadastro!$G$5:$G$148,$AB959),"")</f>
        <v>C</v>
      </c>
      <c r="F959" s="29">
        <v>46285</v>
      </c>
      <c r="G959" s="32" t="str">
        <f t="shared" si="162"/>
        <v>dom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C</v>
      </c>
      <c r="L959" s="30">
        <f>SUMIFS(Dados!$E:$E,Dados!$A:$A,$A959,Dados!$S:$S,$F959)</f>
        <v>0</v>
      </c>
      <c r="M959" s="30">
        <f>IFERROR(INDEX(Parâmetros!$E$6:$E$11,MATCH($K959,Parâmetros!$A$6:$A$11,0)),"")</f>
        <v>6.67</v>
      </c>
      <c r="N959" s="33">
        <f t="shared" si="163"/>
        <v>0</v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64"/>
        <v/>
      </c>
      <c r="R959" s="32" t="str">
        <f t="shared" si="165"/>
        <v/>
      </c>
      <c r="S959" s="30" t="str">
        <f t="shared" si="166"/>
        <v/>
      </c>
      <c r="T959" s="32" t="str">
        <f>IF($Q959&lt;&gt;"Sim","",IF($N959&gt;Parâmetros!$E$15,"Sim","Não"))</f>
        <v/>
      </c>
      <c r="U959" s="17" t="str">
        <f t="shared" si="167"/>
        <v>Fora da apuração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'[Apontamento_Mes_Setembro Atualizado.xlsx]Base Diária'!$V$221folga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FALTA DE REGISTRO · dia 2 de 5 do ciclo</v>
      </c>
      <c r="W959" s="34">
        <f>IF(OR(OR($D959="6x1",$D959="FF 6x1"),$D959="5x2"),"",IF($AB959&lt;&gt;$AB958,IF(IFERROR(INDEX(Cadastro!$F$5:$F$148,$AB959),"")="",IF($L959&gt;0,1,0),IF(IFERROR(INDEX(Cadastro!$F$5:$F$148,$AB959),"")&lt;=IFERROR(INDEX(Parâmetros!$B$39:$B$48,MATCH($E959,Parâmetros!$A$39:$A$48,0)),99),IFERROR(INDEX(Cadastro!$F$5:$F$148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2</v>
      </c>
      <c r="X959" s="34">
        <f>IF(OR(OR($D959="6x1",$D959="FF 6x1"),$D959="5x2"),"",IF($AB959&lt;&gt;$AB958,IF(IFERROR(INDEX(Cadastro!$F$5:$F$148,$AB959),"")="",0,IF(IFERROR(INDEX(Cadastro!$F$5:$F$148,$AB959),"")&gt;IFERROR(INDEX(Parâmetros!$B$39:$B$48,MATCH($E959,Parâmetros!$A$39:$A$48,0)),99),IFERROR(INDEX(Cadastro!$F$5:$F$148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registro"),IF(AND($AB959&lt;&gt;$AB958,IFERROR(INDEX(Cadastro!$F$5:$F$148,$AB959),"")=""),"Indeterminado (início da série)",IF($X959&gt;0,"Folga","Falta de registro"))))))))</f>
        <v>Falta de registro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IFERROR(MATCH($A959&amp;"|"&amp;TEXT(_xlfn.MAXIFS(Cadastro!$E$5:$E$148,Cadastro!$A$5:$A$148,$A959,Cadastro!$E$5:$E$148,"&lt;="&amp;$F959),"yyyymmdd"),Cadastro!$I$5:$I$148,0),"")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12418</v>
      </c>
      <c r="B960" s="17" t="s">
        <v>184</v>
      </c>
      <c r="C960" s="17" t="str">
        <f>IFERROR(INDEX(Cadastro!$C$5:$C$148,$AB960),"NÃO INFORMADO")</f>
        <v>MEC</v>
      </c>
      <c r="D960" s="17" t="str">
        <f>IFERROR(INDEX(Cadastro!$D$5:$D$148,$AB960),"")</f>
        <v>C</v>
      </c>
      <c r="E960" s="17" t="str">
        <f>IFERROR(INDEX(Cadastro!$G$5:$G$148,$AB960),"")</f>
        <v>C</v>
      </c>
      <c r="F960" s="29">
        <v>46286</v>
      </c>
      <c r="G960" s="32" t="str">
        <f t="shared" si="162"/>
        <v>seg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C</v>
      </c>
      <c r="L960" s="30">
        <f>SUMIFS(Dados!$E:$E,Dados!$A:$A,$A960,Dados!$S:$S,$F960)</f>
        <v>0</v>
      </c>
      <c r="M960" s="30">
        <f>IFERROR(INDEX(Parâmetros!$E$6:$E$11,MATCH($K960,Parâmetros!$A$6:$A$11,0)),"")</f>
        <v>6.67</v>
      </c>
      <c r="N960" s="33">
        <f t="shared" si="163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64"/>
        <v/>
      </c>
      <c r="R960" s="32" t="str">
        <f t="shared" si="165"/>
        <v/>
      </c>
      <c r="S960" s="30" t="str">
        <f t="shared" si="166"/>
        <v/>
      </c>
      <c r="T960" s="32" t="str">
        <f>IF($Q960&lt;&gt;"Sim","",IF($N960&gt;Parâmetros!$E$15,"Sim","Não"))</f>
        <v/>
      </c>
      <c r="U960" s="17" t="str">
        <f t="shared" si="167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'[Apontamento_Mes_Setembro Atualizado.xlsx]Base Diária'!$V$221folga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3 de 5 do ciclo</v>
      </c>
      <c r="W960" s="34">
        <f>IF(OR(OR($D960="6x1",$D960="FF 6x1"),$D960="5x2"),"",IF($AB960&lt;&gt;$AB959,IF(IFERROR(INDEX(Cadastro!$F$5:$F$148,$AB960),"")="",IF($L960&gt;0,1,0),IF(IFERROR(INDEX(Cadastro!$F$5:$F$148,$AB960),"")&lt;=IFERROR(INDEX(Parâmetros!$B$39:$B$48,MATCH($E960,Parâmetros!$A$39:$A$48,0)),99),IFERROR(INDEX(Cadastro!$F$5:$F$148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3</v>
      </c>
      <c r="X960" s="34">
        <f>IF(OR(OR($D960="6x1",$D960="FF 6x1"),$D960="5x2"),"",IF($AB960&lt;&gt;$AB959,IF(IFERROR(INDEX(Cadastro!$F$5:$F$148,$AB960),"")="",0,IF(IFERROR(INDEX(Cadastro!$F$5:$F$148,$AB960),"")&gt;IFERROR(INDEX(Parâmetros!$B$39:$B$48,MATCH($E960,Parâmetros!$A$39:$A$48,0)),99),IFERROR(INDEX(Cadastro!$F$5:$F$148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registro"),IF(AND($AB960&lt;&gt;$AB959,IFERROR(INDEX(Cadastro!$F$5:$F$148,$AB960),"")=""),"Indeterminado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IFERROR(MATCH($A960&amp;"|"&amp;TEXT(_xlfn.MAXIFS(Cadastro!$E$5:$E$148,Cadastro!$A$5:$A$148,$A960,Cadastro!$E$5:$E$148,"&lt;="&amp;$F960),"yyyymmdd"),Cadastro!$I$5:$I$148,0),"")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12418</v>
      </c>
      <c r="B961" s="17" t="s">
        <v>184</v>
      </c>
      <c r="C961" s="17" t="str">
        <f>IFERROR(INDEX(Cadastro!$C$5:$C$148,$AB961),"NÃO INFORMADO")</f>
        <v>MEC</v>
      </c>
      <c r="D961" s="17" t="str">
        <f>IFERROR(INDEX(Cadastro!$D$5:$D$148,$AB961),"")</f>
        <v>C</v>
      </c>
      <c r="E961" s="17" t="str">
        <f>IFERROR(INDEX(Cadastro!$G$5:$G$148,$AB961),"")</f>
        <v>C</v>
      </c>
      <c r="F961" s="29">
        <v>46287</v>
      </c>
      <c r="G961" s="32" t="str">
        <f t="shared" si="162"/>
        <v>ter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C</v>
      </c>
      <c r="L961" s="30">
        <f>SUMIFS(Dados!$E:$E,Dados!$A:$A,$A961,Dados!$S:$S,$F961)</f>
        <v>0</v>
      </c>
      <c r="M961" s="30">
        <f>IFERROR(INDEX(Parâmetros!$E$6:$E$11,MATCH($K961,Parâmetros!$A$6:$A$11,0)),"")</f>
        <v>6.67</v>
      </c>
      <c r="N961" s="33">
        <f t="shared" si="163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64"/>
        <v/>
      </c>
      <c r="R961" s="32" t="str">
        <f t="shared" si="165"/>
        <v/>
      </c>
      <c r="S961" s="30" t="str">
        <f t="shared" si="166"/>
        <v/>
      </c>
      <c r="T961" s="32" t="str">
        <f>IF($Q961&lt;&gt;"Sim","",IF($N961&gt;Parâmetros!$E$15,"Sim","Não"))</f>
        <v/>
      </c>
      <c r="U961" s="17" t="str">
        <f t="shared" si="167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'[Apontamento_Mes_Setembro Atualizado.xlsx]Base Diária'!$V$221folga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4 de 5 do ciclo</v>
      </c>
      <c r="W961" s="34">
        <f>IF(OR(OR($D961="6x1",$D961="FF 6x1"),$D961="5x2"),"",IF($AB961&lt;&gt;$AB960,IF(IFERROR(INDEX(Cadastro!$F$5:$F$148,$AB961),"")="",IF($L961&gt;0,1,0),IF(IFERROR(INDEX(Cadastro!$F$5:$F$148,$AB961),"")&lt;=IFERROR(INDEX(Parâmetros!$B$39:$B$48,MATCH($E961,Parâmetros!$A$39:$A$48,0)),99),IFERROR(INDEX(Cadastro!$F$5:$F$148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4</v>
      </c>
      <c r="X961" s="34">
        <f>IF(OR(OR($D961="6x1",$D961="FF 6x1"),$D961="5x2"),"",IF($AB961&lt;&gt;$AB960,IF(IFERROR(INDEX(Cadastro!$F$5:$F$148,$AB961),"")="",0,IF(IFERROR(INDEX(Cadastro!$F$5:$F$148,$AB961),"")&gt;IFERROR(INDEX(Parâmetros!$B$39:$B$48,MATCH($E961,Parâmetros!$A$39:$A$48,0)),99),IFERROR(INDEX(Cadastro!$F$5:$F$148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registro"),IF(AND($AB961&lt;&gt;$AB960,IFERROR(INDEX(Cadastro!$F$5:$F$148,$AB961),"")=""),"Indeterminado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IFERROR(MATCH($A961&amp;"|"&amp;TEXT(_xlfn.MAXIFS(Cadastro!$E$5:$E$148,Cadastro!$A$5:$A$148,$A961,Cadastro!$E$5:$E$148,"&lt;="&amp;$F961),"yyyymmdd"),Cadastro!$I$5:$I$148,0),"")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12418</v>
      </c>
      <c r="B962" s="17" t="s">
        <v>184</v>
      </c>
      <c r="C962" s="17" t="str">
        <f>IFERROR(INDEX(Cadastro!$C$5:$C$148,$AB962),"NÃO INFORMADO")</f>
        <v>MEC</v>
      </c>
      <c r="D962" s="17" t="str">
        <f>IFERROR(INDEX(Cadastro!$D$5:$D$148,$AB962),"")</f>
        <v>C</v>
      </c>
      <c r="E962" s="17" t="str">
        <f>IFERROR(INDEX(Cadastro!$G$5:$G$148,$AB962),"")</f>
        <v>C</v>
      </c>
      <c r="F962" s="29">
        <v>46288</v>
      </c>
      <c r="G962" s="32" t="str">
        <f t="shared" si="162"/>
        <v>qua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C</v>
      </c>
      <c r="L962" s="30">
        <f>SUMIFS(Dados!$E:$E,Dados!$A:$A,$A962,Dados!$S:$S,$F962)</f>
        <v>0</v>
      </c>
      <c r="M962" s="30">
        <f>IFERROR(INDEX(Parâmetros!$E$6:$E$11,MATCH($K962,Parâmetros!$A$6:$A$11,0)),"")</f>
        <v>6.67</v>
      </c>
      <c r="N962" s="33">
        <f t="shared" si="163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64"/>
        <v/>
      </c>
      <c r="R962" s="32" t="str">
        <f t="shared" si="165"/>
        <v/>
      </c>
      <c r="S962" s="30" t="str">
        <f t="shared" si="166"/>
        <v/>
      </c>
      <c r="T962" s="32" t="str">
        <f>IF($Q962&lt;&gt;"Sim","",IF($N962&gt;Parâmetros!$E$15,"Sim","Não"))</f>
        <v/>
      </c>
      <c r="U962" s="17" t="str">
        <f t="shared" si="167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'[Apontamento_Mes_Setembro Atualizado.xlsx]Base Diária'!$V$221folga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5 de 5 do ciclo</v>
      </c>
      <c r="W962" s="34">
        <f>IF(OR(OR($D962="6x1",$D962="FF 6x1"),$D962="5x2"),"",IF($AB962&lt;&gt;$AB961,IF(IFERROR(INDEX(Cadastro!$F$5:$F$148,$AB962),"")="",IF($L962&gt;0,1,0),IF(IFERROR(INDEX(Cadastro!$F$5:$F$148,$AB962),"")&lt;=IFERROR(INDEX(Parâmetros!$B$39:$B$48,MATCH($E962,Parâmetros!$A$39:$A$48,0)),99),IFERROR(INDEX(Cadastro!$F$5:$F$148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5</v>
      </c>
      <c r="X962" s="34">
        <f>IF(OR(OR($D962="6x1",$D962="FF 6x1"),$D962="5x2"),"",IF($AB962&lt;&gt;$AB961,IF(IFERROR(INDEX(Cadastro!$F$5:$F$148,$AB962),"")="",0,IF(IFERROR(INDEX(Cadastro!$F$5:$F$148,$AB962),"")&gt;IFERROR(INDEX(Parâmetros!$B$39:$B$48,MATCH($E962,Parâmetros!$A$39:$A$48,0)),99),IFERROR(INDEX(Cadastro!$F$5:$F$148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registro"),IF(AND($AB962&lt;&gt;$AB961,IFERROR(INDEX(Cadastro!$F$5:$F$148,$AB962),"")=""),"Indeterminado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IFERROR(MATCH($A962&amp;"|"&amp;TEXT(_xlfn.MAXIFS(Cadastro!$E$5:$E$148,Cadastro!$A$5:$A$148,$A962,Cadastro!$E$5:$E$148,"&lt;="&amp;$F962),"yyyymmdd"),Cadastro!$I$5:$I$148,0),"")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>
        <v>12418</v>
      </c>
      <c r="B963" s="17" t="s">
        <v>184</v>
      </c>
      <c r="C963" s="17" t="str">
        <f>IFERROR(INDEX(Cadastro!$C$5:$C$148,$AB963),"NÃO INFORMADO")</f>
        <v>MEC</v>
      </c>
      <c r="D963" s="17" t="str">
        <f>IFERROR(INDEX(Cadastro!$D$5:$D$148,$AB963),"")</f>
        <v>C</v>
      </c>
      <c r="E963" s="17" t="str">
        <f>IFERROR(INDEX(Cadastro!$G$5:$G$148,$AB963),"")</f>
        <v>C</v>
      </c>
      <c r="F963" s="29">
        <v>46289</v>
      </c>
      <c r="G963" s="32" t="str">
        <f t="shared" si="162"/>
        <v>qui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/>
      </c>
      <c r="L963" s="30">
        <f>SUMIFS(Dados!$E:$E,Dados!$A:$A,$A963,Dados!$S:$S,$F963)</f>
        <v>0</v>
      </c>
      <c r="M963" s="30" t="str">
        <f>IFERROR(INDEX(Parâmetros!$E$6:$E$11,MATCH($K963,Parâmetros!$A$6:$A$11,0)),"")</f>
        <v/>
      </c>
      <c r="N963" s="33" t="str">
        <f t="shared" si="163"/>
        <v/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164"/>
        <v/>
      </c>
      <c r="R963" s="32" t="str">
        <f t="shared" si="165"/>
        <v/>
      </c>
      <c r="S963" s="30" t="str">
        <f t="shared" si="166"/>
        <v/>
      </c>
      <c r="T963" s="32" t="str">
        <f>IF($Q963&lt;&gt;"Sim","",IF($N963&gt;Parâmetros!$E$15,"Sim","Não"))</f>
        <v/>
      </c>
      <c r="U963" s="17" t="str">
        <f t="shared" si="167"/>
        <v>Folga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'[Apontamento_Mes_Setembro Atualizado.xlsx]Base Diária'!$V$221folga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Folga prevista pelo ciclo</v>
      </c>
      <c r="W963" s="34">
        <f>IF(OR(OR($D963="6x1",$D963="FF 6x1"),$D963="5x2"),"",IF($AB963&lt;&gt;$AB962,IF(IFERROR(INDEX(Cadastro!$F$5:$F$148,$AB963),"")="",IF($L963&gt;0,1,0),IF(IFERROR(INDEX(Cadastro!$F$5:$F$148,$AB963),"")&lt;=IFERROR(INDEX(Parâmetros!$B$39:$B$48,MATCH($E963,Parâmetros!$A$39:$A$48,0)),99),IFERROR(INDEX(Cadastro!$F$5:$F$148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0</v>
      </c>
      <c r="X963" s="34">
        <f>IF(OR(OR($D963="6x1",$D963="FF 6x1"),$D963="5x2"),"",IF($AB963&lt;&gt;$AB962,IF(IFERROR(INDEX(Cadastro!$F$5:$F$148,$AB963),"")="",0,IF(IFERROR(INDEX(Cadastro!$F$5:$F$148,$AB963),"")&gt;IFERROR(INDEX(Parâmetros!$B$39:$B$48,MATCH($E963,Parâmetros!$A$39:$A$48,0)),99),IFERROR(INDEX(Cadastro!$F$5:$F$148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1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registro"),IF(AND($AB963&lt;&gt;$AB962,IFERROR(INDEX(Cadastro!$F$5:$F$148,$AB963),"")=""),"Indeterminado (início da série)",IF($X963&gt;0,"Folga","Falta de registro"))))))))</f>
        <v>Folga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IFERROR(MATCH($A963&amp;"|"&amp;TEXT(_xlfn.MAXIFS(Cadastro!$E$5:$E$148,Cadastro!$A$5:$A$148,$A963,Cadastro!$E$5:$E$148,"&lt;="&amp;$F963),"yyyymmdd"),Cadastro!$I$5:$I$148,0),"")</f>
        <v>44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hidden="1" customHeight="1" x14ac:dyDescent="0.25">
      <c r="A964" s="31">
        <v>12418</v>
      </c>
      <c r="B964" s="17" t="s">
        <v>184</v>
      </c>
      <c r="C964" s="17" t="str">
        <f>IFERROR(INDEX(Cadastro!$C$5:$C$148,$AB964),"NÃO INFORMADO")</f>
        <v>MEC</v>
      </c>
      <c r="D964" s="17" t="str">
        <f>IFERROR(INDEX(Cadastro!$D$5:$D$148,$AB964),"")</f>
        <v>C</v>
      </c>
      <c r="E964" s="17" t="str">
        <f>IFERROR(INDEX(Cadastro!$G$5:$G$148,$AB964),"")</f>
        <v>C</v>
      </c>
      <c r="F964" s="29">
        <v>46290</v>
      </c>
      <c r="G964" s="32" t="str">
        <f t="shared" si="162"/>
        <v>sex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>C</v>
      </c>
      <c r="L964" s="30">
        <f>SUMIFS(Dados!$E:$E,Dados!$A:$A,$A964,Dados!$S:$S,$F964)</f>
        <v>0</v>
      </c>
      <c r="M964" s="30">
        <f>IFERROR(INDEX(Parâmetros!$E$6:$E$11,MATCH($K964,Parâmetros!$A$6:$A$11,0)),"")</f>
        <v>6.67</v>
      </c>
      <c r="N964" s="33">
        <f t="shared" si="163"/>
        <v>0</v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164"/>
        <v/>
      </c>
      <c r="R964" s="32" t="str">
        <f t="shared" si="165"/>
        <v/>
      </c>
      <c r="S964" s="30" t="str">
        <f t="shared" si="166"/>
        <v/>
      </c>
      <c r="T964" s="32" t="str">
        <f>IF($Q964&lt;&gt;"Sim","",IF($N964&gt;Parâmetros!$E$15,"Sim","Não"))</f>
        <v/>
      </c>
      <c r="U964" s="17" t="str">
        <f t="shared" si="167"/>
        <v>Fora da apuração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'[Apontamento_Mes_Setembro Atualizado.xlsx]Base Diária'!$V$221folga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FALTA DE REGISTRO · dia 1 de 5 do ciclo</v>
      </c>
      <c r="W964" s="34">
        <f>IF(OR(OR($D964="6x1",$D964="FF 6x1"),$D964="5x2"),"",IF($AB964&lt;&gt;$AB963,IF(IFERROR(INDEX(Cadastro!$F$5:$F$148,$AB964),"")="",IF($L964&gt;0,1,0),IF(IFERROR(INDEX(Cadastro!$F$5:$F$148,$AB964),"")&lt;=IFERROR(INDEX(Parâmetros!$B$39:$B$48,MATCH($E964,Parâmetros!$A$39:$A$48,0)),99),IFERROR(INDEX(Cadastro!$F$5:$F$148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1</v>
      </c>
      <c r="X964" s="34">
        <f>IF(OR(OR($D964="6x1",$D964="FF 6x1"),$D964="5x2"),"",IF($AB964&lt;&gt;$AB963,IF(IFERROR(INDEX(Cadastro!$F$5:$F$148,$AB964),"")="",0,IF(IFERROR(INDEX(Cadastro!$F$5:$F$148,$AB964),"")&gt;IFERROR(INDEX(Parâmetros!$B$39:$B$48,MATCH($E964,Parâmetros!$A$39:$A$48,0)),99),IFERROR(INDEX(Cadastro!$F$5:$F$148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0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registro"),IF(AND($AB964&lt;&gt;$AB963,IFERROR(INDEX(Cadastro!$F$5:$F$148,$AB964),"")=""),"Indeterminado (início da série)",IF($X964&gt;0,"Folga","Falta de registro"))))))))</f>
        <v>Falta de registro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IFERROR(MATCH($A964&amp;"|"&amp;TEXT(_xlfn.MAXIFS(Cadastro!$E$5:$E$148,Cadastro!$A$5:$A$148,$A964,Cadastro!$E$5:$E$148,"&lt;="&amp;$F964),"yyyymmdd"),Cadastro!$I$5:$I$148,0),"")</f>
        <v>44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hidden="1" customHeight="1" x14ac:dyDescent="0.25">
      <c r="A965" s="31">
        <v>12418</v>
      </c>
      <c r="B965" s="17" t="s">
        <v>184</v>
      </c>
      <c r="C965" s="17" t="str">
        <f>IFERROR(INDEX(Cadastro!$C$5:$C$148,$AB965),"NÃO INFORMADO")</f>
        <v>MEC</v>
      </c>
      <c r="D965" s="17" t="str">
        <f>IFERROR(INDEX(Cadastro!$D$5:$D$148,$AB965),"")</f>
        <v>C</v>
      </c>
      <c r="E965" s="17" t="str">
        <f>IFERROR(INDEX(Cadastro!$G$5:$G$148,$AB965),"")</f>
        <v>C</v>
      </c>
      <c r="F965" s="29">
        <v>46291</v>
      </c>
      <c r="G965" s="32" t="str">
        <f t="shared" si="162"/>
        <v>sáb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C</v>
      </c>
      <c r="L965" s="30">
        <f>SUMIFS(Dados!$E:$E,Dados!$A:$A,$A965,Dados!$S:$S,$F965)</f>
        <v>0</v>
      </c>
      <c r="M965" s="30">
        <f>IFERROR(INDEX(Parâmetros!$E$6:$E$11,MATCH($K965,Parâmetros!$A$6:$A$11,0)),"")</f>
        <v>6.67</v>
      </c>
      <c r="N965" s="33">
        <f t="shared" si="163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164"/>
        <v/>
      </c>
      <c r="R965" s="32" t="str">
        <f t="shared" si="165"/>
        <v/>
      </c>
      <c r="S965" s="30" t="str">
        <f t="shared" si="166"/>
        <v/>
      </c>
      <c r="T965" s="32" t="str">
        <f>IF($Q965&lt;&gt;"Sim","",IF($N965&gt;Parâmetros!$E$15,"Sim","Não"))</f>
        <v/>
      </c>
      <c r="U965" s="17" t="str">
        <f t="shared" si="167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'[Apontamento_Mes_Setembro Atualizado.xlsx]Base Diária'!$V$221folga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2 de 5 do ciclo</v>
      </c>
      <c r="W965" s="34">
        <f>IF(OR(OR($D965="6x1",$D965="FF 6x1"),$D965="5x2"),"",IF($AB965&lt;&gt;$AB964,IF(IFERROR(INDEX(Cadastro!$F$5:$F$148,$AB965),"")="",IF($L965&gt;0,1,0),IF(IFERROR(INDEX(Cadastro!$F$5:$F$148,$AB965),"")&lt;=IFERROR(INDEX(Parâmetros!$B$39:$B$48,MATCH($E965,Parâmetros!$A$39:$A$48,0)),99),IFERROR(INDEX(Cadastro!$F$5:$F$148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2</v>
      </c>
      <c r="X965" s="34">
        <f>IF(OR(OR($D965="6x1",$D965="FF 6x1"),$D965="5x2"),"",IF($AB965&lt;&gt;$AB964,IF(IFERROR(INDEX(Cadastro!$F$5:$F$148,$AB965),"")="",0,IF(IFERROR(INDEX(Cadastro!$F$5:$F$148,$AB965),"")&gt;IFERROR(INDEX(Parâmetros!$B$39:$B$48,MATCH($E965,Parâmetros!$A$39:$A$48,0)),99),IFERROR(INDEX(Cadastro!$F$5:$F$148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registro"),IF(AND($AB965&lt;&gt;$AB964,IFERROR(INDEX(Cadastro!$F$5:$F$148,$AB965),"")=""),"Indeterminado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IFERROR(MATCH($A965&amp;"|"&amp;TEXT(_xlfn.MAXIFS(Cadastro!$E$5:$E$148,Cadastro!$A$5:$A$148,$A965,Cadastro!$E$5:$E$148,"&lt;="&amp;$F965),"yyyymmdd"),Cadastro!$I$5:$I$148,0),"")</f>
        <v>44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12418</v>
      </c>
      <c r="B966" s="17" t="s">
        <v>184</v>
      </c>
      <c r="C966" s="17" t="str">
        <f>IFERROR(INDEX(Cadastro!$C$5:$C$148,$AB966),"NÃO INFORMADO")</f>
        <v>MEC</v>
      </c>
      <c r="D966" s="17" t="str">
        <f>IFERROR(INDEX(Cadastro!$D$5:$D$148,$AB966),"")</f>
        <v>C</v>
      </c>
      <c r="E966" s="17" t="str">
        <f>IFERROR(INDEX(Cadastro!$G$5:$G$148,$AB966),"")</f>
        <v>C</v>
      </c>
      <c r="F966" s="29">
        <v>46292</v>
      </c>
      <c r="G966" s="32" t="str">
        <f t="shared" si="162"/>
        <v>dom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C</v>
      </c>
      <c r="L966" s="30">
        <f>SUMIFS(Dados!$E:$E,Dados!$A:$A,$A966,Dados!$S:$S,$F966)</f>
        <v>0</v>
      </c>
      <c r="M966" s="30">
        <f>IFERROR(INDEX(Parâmetros!$E$6:$E$11,MATCH($K966,Parâmetros!$A$6:$A$11,0)),"")</f>
        <v>6.67</v>
      </c>
      <c r="N966" s="33">
        <f t="shared" si="163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64"/>
        <v/>
      </c>
      <c r="R966" s="32" t="str">
        <f t="shared" si="165"/>
        <v/>
      </c>
      <c r="S966" s="30" t="str">
        <f t="shared" si="166"/>
        <v/>
      </c>
      <c r="T966" s="32" t="str">
        <f>IF($Q966&lt;&gt;"Sim","",IF($N966&gt;Parâmetros!$E$15,"Sim","Não"))</f>
        <v/>
      </c>
      <c r="U966" s="17" t="str">
        <f t="shared" si="167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'[Apontamento_Mes_Setembro Atualizado.xlsx]Base Diária'!$V$221folga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3 de 5 do ciclo</v>
      </c>
      <c r="W966" s="34">
        <f>IF(OR(OR($D966="6x1",$D966="FF 6x1"),$D966="5x2"),"",IF($AB966&lt;&gt;$AB965,IF(IFERROR(INDEX(Cadastro!$F$5:$F$148,$AB966),"")="",IF($L966&gt;0,1,0),IF(IFERROR(INDEX(Cadastro!$F$5:$F$148,$AB966),"")&lt;=IFERROR(INDEX(Parâmetros!$B$39:$B$48,MATCH($E966,Parâmetros!$A$39:$A$48,0)),99),IFERROR(INDEX(Cadastro!$F$5:$F$148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3</v>
      </c>
      <c r="X966" s="34">
        <f>IF(OR(OR($D966="6x1",$D966="FF 6x1"),$D966="5x2"),"",IF($AB966&lt;&gt;$AB965,IF(IFERROR(INDEX(Cadastro!$F$5:$F$148,$AB966),"")="",0,IF(IFERROR(INDEX(Cadastro!$F$5:$F$148,$AB966),"")&gt;IFERROR(INDEX(Parâmetros!$B$39:$B$48,MATCH($E966,Parâmetros!$A$39:$A$48,0)),99),IFERROR(INDEX(Cadastro!$F$5:$F$148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registro"),IF(AND($AB966&lt;&gt;$AB965,IFERROR(INDEX(Cadastro!$F$5:$F$148,$AB966),"")=""),"Indeterminado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IFERROR(MATCH($A966&amp;"|"&amp;TEXT(_xlfn.MAXIFS(Cadastro!$E$5:$E$148,Cadastro!$A$5:$A$148,$A966,Cadastro!$E$5:$E$148,"&lt;="&amp;$F966),"yyyymmdd"),Cadastro!$I$5:$I$148,0),"")</f>
        <v>44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12418</v>
      </c>
      <c r="B967" s="17" t="s">
        <v>184</v>
      </c>
      <c r="C967" s="17" t="str">
        <f>IFERROR(INDEX(Cadastro!$C$5:$C$148,$AB967),"NÃO INFORMADO")</f>
        <v>MEC</v>
      </c>
      <c r="D967" s="17" t="str">
        <f>IFERROR(INDEX(Cadastro!$D$5:$D$148,$AB967),"")</f>
        <v>C</v>
      </c>
      <c r="E967" s="17" t="str">
        <f>IFERROR(INDEX(Cadastro!$G$5:$G$148,$AB967),"")</f>
        <v>C</v>
      </c>
      <c r="F967" s="29">
        <v>46293</v>
      </c>
      <c r="G967" s="32" t="str">
        <f t="shared" si="162"/>
        <v>seg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C</v>
      </c>
      <c r="L967" s="30">
        <f>SUMIFS(Dados!$E:$E,Dados!$A:$A,$A967,Dados!$S:$S,$F967)</f>
        <v>0</v>
      </c>
      <c r="M967" s="30">
        <f>IFERROR(INDEX(Parâmetros!$E$6:$E$11,MATCH($K967,Parâmetros!$A$6:$A$11,0)),"")</f>
        <v>6.67</v>
      </c>
      <c r="N967" s="33">
        <f t="shared" si="163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64"/>
        <v/>
      </c>
      <c r="R967" s="32" t="str">
        <f t="shared" si="165"/>
        <v/>
      </c>
      <c r="S967" s="30" t="str">
        <f t="shared" si="166"/>
        <v/>
      </c>
      <c r="T967" s="32" t="str">
        <f>IF($Q967&lt;&gt;"Sim","",IF($N967&gt;Parâmetros!$E$15,"Sim","Não"))</f>
        <v/>
      </c>
      <c r="U967" s="17" t="str">
        <f t="shared" si="167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'[Apontamento_Mes_Setembro Atualizado.xlsx]Base Diária'!$V$221folga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4 de 5 do ciclo</v>
      </c>
      <c r="W967" s="34">
        <f>IF(OR(OR($D967="6x1",$D967="FF 6x1"),$D967="5x2"),"",IF($AB967&lt;&gt;$AB966,IF(IFERROR(INDEX(Cadastro!$F$5:$F$148,$AB967),"")="",IF($L967&gt;0,1,0),IF(IFERROR(INDEX(Cadastro!$F$5:$F$148,$AB967),"")&lt;=IFERROR(INDEX(Parâmetros!$B$39:$B$48,MATCH($E967,Parâmetros!$A$39:$A$48,0)),99),IFERROR(INDEX(Cadastro!$F$5:$F$148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4</v>
      </c>
      <c r="X967" s="34">
        <f>IF(OR(OR($D967="6x1",$D967="FF 6x1"),$D967="5x2"),"",IF($AB967&lt;&gt;$AB966,IF(IFERROR(INDEX(Cadastro!$F$5:$F$148,$AB967),"")="",0,IF(IFERROR(INDEX(Cadastro!$F$5:$F$148,$AB967),"")&gt;IFERROR(INDEX(Parâmetros!$B$39:$B$48,MATCH($E967,Parâmetros!$A$39:$A$48,0)),99),IFERROR(INDEX(Cadastro!$F$5:$F$148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registro"),IF(AND($AB967&lt;&gt;$AB966,IFERROR(INDEX(Cadastro!$F$5:$F$148,$AB967),"")=""),"Indeterminado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IFERROR(MATCH($A967&amp;"|"&amp;TEXT(_xlfn.MAXIFS(Cadastro!$E$5:$E$148,Cadastro!$A$5:$A$148,$A967,Cadastro!$E$5:$E$148,"&lt;="&amp;$F967),"yyyymmdd"),Cadastro!$I$5:$I$148,0),"")</f>
        <v>44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12418</v>
      </c>
      <c r="B968" s="17" t="s">
        <v>184</v>
      </c>
      <c r="C968" s="17" t="str">
        <f>IFERROR(INDEX(Cadastro!$C$5:$C$148,$AB968),"NÃO INFORMADO")</f>
        <v>MEC</v>
      </c>
      <c r="D968" s="17" t="str">
        <f>IFERROR(INDEX(Cadastro!$D$5:$D$148,$AB968),"")</f>
        <v>C</v>
      </c>
      <c r="E968" s="17" t="str">
        <f>IFERROR(INDEX(Cadastro!$G$5:$G$148,$AB968),"")</f>
        <v>C</v>
      </c>
      <c r="F968" s="29">
        <v>46294</v>
      </c>
      <c r="G968" s="32" t="str">
        <f t="shared" si="162"/>
        <v>ter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C</v>
      </c>
      <c r="L968" s="30">
        <f>SUMIFS(Dados!$E:$E,Dados!$A:$A,$A968,Dados!$S:$S,$F968)</f>
        <v>0</v>
      </c>
      <c r="M968" s="30">
        <f>IFERROR(INDEX(Parâmetros!$E$6:$E$11,MATCH($K968,Parâmetros!$A$6:$A$11,0)),"")</f>
        <v>6.67</v>
      </c>
      <c r="N968" s="33">
        <f t="shared" si="163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64"/>
        <v/>
      </c>
      <c r="R968" s="32" t="str">
        <f t="shared" si="165"/>
        <v/>
      </c>
      <c r="S968" s="30" t="str">
        <f t="shared" si="166"/>
        <v/>
      </c>
      <c r="T968" s="32" t="str">
        <f>IF($Q968&lt;&gt;"Sim","",IF($N968&gt;Parâmetros!$E$15,"Sim","Não"))</f>
        <v/>
      </c>
      <c r="U968" s="17" t="str">
        <f t="shared" si="167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'[Apontamento_Mes_Setembro Atualizado.xlsx]Base Diária'!$V$221folga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5 de 5 do ciclo</v>
      </c>
      <c r="W968" s="34">
        <f>IF(OR(OR($D968="6x1",$D968="FF 6x1"),$D968="5x2"),"",IF($AB968&lt;&gt;$AB967,IF(IFERROR(INDEX(Cadastro!$F$5:$F$148,$AB968),"")="",IF($L968&gt;0,1,0),IF(IFERROR(INDEX(Cadastro!$F$5:$F$148,$AB968),"")&lt;=IFERROR(INDEX(Parâmetros!$B$39:$B$48,MATCH($E968,Parâmetros!$A$39:$A$48,0)),99),IFERROR(INDEX(Cadastro!$F$5:$F$148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5</v>
      </c>
      <c r="X968" s="34">
        <f>IF(OR(OR($D968="6x1",$D968="FF 6x1"),$D968="5x2"),"",IF($AB968&lt;&gt;$AB967,IF(IFERROR(INDEX(Cadastro!$F$5:$F$148,$AB968),"")="",0,IF(IFERROR(INDEX(Cadastro!$F$5:$F$148,$AB968),"")&gt;IFERROR(INDEX(Parâmetros!$B$39:$B$48,MATCH($E968,Parâmetros!$A$39:$A$48,0)),99),IFERROR(INDEX(Cadastro!$F$5:$F$148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registro"),IF(AND($AB968&lt;&gt;$AB967,IFERROR(INDEX(Cadastro!$F$5:$F$148,$AB968),"")=""),"Indeterminado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IFERROR(MATCH($A968&amp;"|"&amp;TEXT(_xlfn.MAXIFS(Cadastro!$E$5:$E$148,Cadastro!$A$5:$A$148,$A968,Cadastro!$E$5:$E$148,"&lt;="&amp;$F968),"yyyymmdd"),Cadastro!$I$5:$I$148,0),"")</f>
        <v>44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12418</v>
      </c>
      <c r="B969" s="17" t="s">
        <v>184</v>
      </c>
      <c r="C969" s="17" t="str">
        <f>IFERROR(INDEX(Cadastro!$C$5:$C$148,$AB969),"NÃO INFORMADO")</f>
        <v>MEC</v>
      </c>
      <c r="D969" s="17" t="str">
        <f>IFERROR(INDEX(Cadastro!$D$5:$D$148,$AB969),"")</f>
        <v>C</v>
      </c>
      <c r="E969" s="17" t="str">
        <f>IFERROR(INDEX(Cadastro!$G$5:$G$148,$AB969),"")</f>
        <v>C</v>
      </c>
      <c r="F969" s="29">
        <v>46295</v>
      </c>
      <c r="G969" s="32" t="str">
        <f t="shared" si="162"/>
        <v>qua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63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64"/>
        <v/>
      </c>
      <c r="R969" s="32" t="str">
        <f t="shared" si="165"/>
        <v/>
      </c>
      <c r="S969" s="30" t="str">
        <f t="shared" si="166"/>
        <v/>
      </c>
      <c r="T969" s="32" t="str">
        <f>IF($Q969&lt;&gt;"Sim","",IF($N969&gt;Parâmetros!$E$15,"Sim","Não"))</f>
        <v/>
      </c>
      <c r="U969" s="17" t="str">
        <f t="shared" si="167"/>
        <v>Folga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'[Apontamento_Mes_Setembro Atualizado.xlsx]Base Diária'!$V$221folga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Folga prevista pelo ciclo</v>
      </c>
      <c r="W969" s="34">
        <f>IF(OR(OR($D969="6x1",$D969="FF 6x1"),$D969="5x2"),"",IF($AB969&lt;&gt;$AB968,IF(IFERROR(INDEX(Cadastro!$F$5:$F$148,$AB969),"")="",IF($L969&gt;0,1,0),IF(IFERROR(INDEX(Cadastro!$F$5:$F$148,$AB969),"")&lt;=IFERROR(INDEX(Parâmetros!$B$39:$B$48,MATCH($E969,Parâmetros!$A$39:$A$48,0)),99),IFERROR(INDEX(Cadastro!$F$5:$F$148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0</v>
      </c>
      <c r="X969" s="34">
        <f>IF(OR(OR($D969="6x1",$D969="FF 6x1"),$D969="5x2"),"",IF($AB969&lt;&gt;$AB968,IF(IFERROR(INDEX(Cadastro!$F$5:$F$148,$AB969),"")="",0,IF(IFERROR(INDEX(Cadastro!$F$5:$F$148,$AB969),"")&gt;IFERROR(INDEX(Parâmetros!$B$39:$B$48,MATCH($E969,Parâmetros!$A$39:$A$48,0)),99),IFERROR(INDEX(Cadastro!$F$5:$F$148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1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registro"),IF(AND($AB969&lt;&gt;$AB968,IFERROR(INDEX(Cadastro!$F$5:$F$148,$AB969),"")=""),"Indeterminado (início da série)",IF($X969&gt;0,"Folga","Falta de registro"))))))))</f>
        <v>Folga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IFERROR(MATCH($A969&amp;"|"&amp;TEXT(_xlfn.MAXIFS(Cadastro!$E$5:$E$148,Cadastro!$A$5:$A$148,$A969,Cadastro!$E$5:$E$148,"&lt;="&amp;$F969),"yyyymmdd"),Cadastro!$I$5:$I$148,0),"")</f>
        <v>44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12418</v>
      </c>
      <c r="B970" s="17" t="s">
        <v>184</v>
      </c>
      <c r="C970" s="17" t="str">
        <f>IFERROR(INDEX(Cadastro!$C$5:$C$148,$AB970),"NÃO INFORMADO")</f>
        <v>MEC</v>
      </c>
      <c r="D970" s="17" t="str">
        <f>IFERROR(INDEX(Cadastro!$D$5:$D$148,$AB970),"")</f>
        <v>C</v>
      </c>
      <c r="E970" s="17" t="str">
        <f>IFERROR(INDEX(Cadastro!$G$5:$G$148,$AB970),"")</f>
        <v>C</v>
      </c>
      <c r="F970" s="29">
        <v>46296</v>
      </c>
      <c r="G970" s="32" t="str">
        <f t="shared" si="162"/>
        <v>qui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>C</v>
      </c>
      <c r="L970" s="30">
        <f>SUMIFS(Dados!$E:$E,Dados!$A:$A,$A970,Dados!$S:$S,$F970)</f>
        <v>0</v>
      </c>
      <c r="M970" s="30">
        <f>IFERROR(INDEX(Parâmetros!$E$6:$E$11,MATCH($K970,Parâmetros!$A$6:$A$11,0)),"")</f>
        <v>6.67</v>
      </c>
      <c r="N970" s="33">
        <f t="shared" si="163"/>
        <v>0</v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64"/>
        <v/>
      </c>
      <c r="R970" s="32" t="str">
        <f t="shared" si="165"/>
        <v/>
      </c>
      <c r="S970" s="30" t="str">
        <f t="shared" si="166"/>
        <v/>
      </c>
      <c r="T970" s="32" t="str">
        <f>IF($Q970&lt;&gt;"Sim","",IF($N970&gt;Parâmetros!$E$15,"Sim","Não"))</f>
        <v/>
      </c>
      <c r="U970" s="17" t="str">
        <f t="shared" si="167"/>
        <v>Fora da apuração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'[Apontamento_Mes_Setembro Atualizado.xlsx]Base Diária'!$V$221folga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FALTA DE REGISTRO · dia 1 de 5 do ciclo</v>
      </c>
      <c r="W970" s="34">
        <f>IF(OR(OR($D970="6x1",$D970="FF 6x1"),$D970="5x2"),"",IF($AB970&lt;&gt;$AB969,IF(IFERROR(INDEX(Cadastro!$F$5:$F$148,$AB970),"")="",IF($L970&gt;0,1,0),IF(IFERROR(INDEX(Cadastro!$F$5:$F$148,$AB970),"")&lt;=IFERROR(INDEX(Parâmetros!$B$39:$B$48,MATCH($E970,Parâmetros!$A$39:$A$48,0)),99),IFERROR(INDEX(Cadastro!$F$5:$F$148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1</v>
      </c>
      <c r="X970" s="34">
        <f>IF(OR(OR($D970="6x1",$D970="FF 6x1"),$D970="5x2"),"",IF($AB970&lt;&gt;$AB969,IF(IFERROR(INDEX(Cadastro!$F$5:$F$148,$AB970),"")="",0,IF(IFERROR(INDEX(Cadastro!$F$5:$F$148,$AB970),"")&gt;IFERROR(INDEX(Parâmetros!$B$39:$B$48,MATCH($E970,Parâmetros!$A$39:$A$48,0)),99),IFERROR(INDEX(Cadastro!$F$5:$F$148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registro"),IF(AND($AB970&lt;&gt;$AB969,IFERROR(INDEX(Cadastro!$F$5:$F$148,$AB970),"")=""),"Indeterminado (início da série)",IF($X970&gt;0,"Folga","Falta de registro"))))))))</f>
        <v>Falta de registro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IFERROR(MATCH($A970&amp;"|"&amp;TEXT(_xlfn.MAXIFS(Cadastro!$E$5:$E$148,Cadastro!$A$5:$A$148,$A970,Cadastro!$E$5:$E$148,"&lt;="&amp;$F970),"yyyymmdd"),Cadastro!$I$5:$I$148,0),"")</f>
        <v>44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12418</v>
      </c>
      <c r="B971" s="17" t="s">
        <v>184</v>
      </c>
      <c r="C971" s="17" t="str">
        <f>IFERROR(INDEX(Cadastro!$C$5:$C$148,$AB971),"NÃO INFORMADO")</f>
        <v>MEC</v>
      </c>
      <c r="D971" s="17" t="str">
        <f>IFERROR(INDEX(Cadastro!$D$5:$D$148,$AB971),"")</f>
        <v>C</v>
      </c>
      <c r="E971" s="17" t="str">
        <f>IFERROR(INDEX(Cadastro!$G$5:$G$148,$AB971),"")</f>
        <v>C</v>
      </c>
      <c r="F971" s="29">
        <v>46297</v>
      </c>
      <c r="G971" s="32" t="str">
        <f t="shared" si="162"/>
        <v>sex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C</v>
      </c>
      <c r="L971" s="30">
        <f>SUMIFS(Dados!$E:$E,Dados!$A:$A,$A971,Dados!$S:$S,$F971)</f>
        <v>0</v>
      </c>
      <c r="M971" s="30">
        <f>IFERROR(INDEX(Parâmetros!$E$6:$E$11,MATCH($K971,Parâmetros!$A$6:$A$11,0)),"")</f>
        <v>6.67</v>
      </c>
      <c r="N971" s="33">
        <f t="shared" si="163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64"/>
        <v/>
      </c>
      <c r="R971" s="32" t="str">
        <f t="shared" si="165"/>
        <v/>
      </c>
      <c r="S971" s="30" t="str">
        <f t="shared" si="166"/>
        <v/>
      </c>
      <c r="T971" s="32" t="str">
        <f>IF($Q971&lt;&gt;"Sim","",IF($N971&gt;Parâmetros!$E$15,"Sim","Não"))</f>
        <v/>
      </c>
      <c r="U971" s="17" t="str">
        <f t="shared" si="167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'[Apontamento_Mes_Setembro Atualizado.xlsx]Base Diária'!$V$221folga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2 de 5 do ciclo</v>
      </c>
      <c r="W971" s="34">
        <f>IF(OR(OR($D971="6x1",$D971="FF 6x1"),$D971="5x2"),"",IF($AB971&lt;&gt;$AB970,IF(IFERROR(INDEX(Cadastro!$F$5:$F$148,$AB971),"")="",IF($L971&gt;0,1,0),IF(IFERROR(INDEX(Cadastro!$F$5:$F$148,$AB971),"")&lt;=IFERROR(INDEX(Parâmetros!$B$39:$B$48,MATCH($E971,Parâmetros!$A$39:$A$48,0)),99),IFERROR(INDEX(Cadastro!$F$5:$F$148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2</v>
      </c>
      <c r="X971" s="34">
        <f>IF(OR(OR($D971="6x1",$D971="FF 6x1"),$D971="5x2"),"",IF($AB971&lt;&gt;$AB970,IF(IFERROR(INDEX(Cadastro!$F$5:$F$148,$AB971),"")="",0,IF(IFERROR(INDEX(Cadastro!$F$5:$F$148,$AB971),"")&gt;IFERROR(INDEX(Parâmetros!$B$39:$B$48,MATCH($E971,Parâmetros!$A$39:$A$48,0)),99),IFERROR(INDEX(Cadastro!$F$5:$F$148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registro"),IF(AND($AB971&lt;&gt;$AB970,IFERROR(INDEX(Cadastro!$F$5:$F$148,$AB971),"")=""),"Indeterminado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IFERROR(MATCH($A971&amp;"|"&amp;TEXT(_xlfn.MAXIFS(Cadastro!$E$5:$E$148,Cadastro!$A$5:$A$148,$A971,Cadastro!$E$5:$E$148,"&lt;="&amp;$F971),"yyyymmdd"),Cadastro!$I$5:$I$148,0),"")</f>
        <v>44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12418</v>
      </c>
      <c r="B972" s="17" t="s">
        <v>184</v>
      </c>
      <c r="C972" s="17" t="str">
        <f>IFERROR(INDEX(Cadastro!$C$5:$C$148,$AB972),"NÃO INFORMADO")</f>
        <v>MEC</v>
      </c>
      <c r="D972" s="17" t="str">
        <f>IFERROR(INDEX(Cadastro!$D$5:$D$148,$AB972),"")</f>
        <v>C</v>
      </c>
      <c r="E972" s="17" t="str">
        <f>IFERROR(INDEX(Cadastro!$G$5:$G$148,$AB972),"")</f>
        <v>C</v>
      </c>
      <c r="F972" s="29">
        <v>46298</v>
      </c>
      <c r="G972" s="32" t="str">
        <f t="shared" si="162"/>
        <v>sáb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C</v>
      </c>
      <c r="L972" s="30">
        <f>SUMIFS(Dados!$E:$E,Dados!$A:$A,$A972,Dados!$S:$S,$F972)</f>
        <v>0</v>
      </c>
      <c r="M972" s="30">
        <f>IFERROR(INDEX(Parâmetros!$E$6:$E$11,MATCH($K972,Parâmetros!$A$6:$A$11,0)),"")</f>
        <v>6.67</v>
      </c>
      <c r="N972" s="33">
        <f t="shared" si="163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64"/>
        <v/>
      </c>
      <c r="R972" s="32" t="str">
        <f t="shared" si="165"/>
        <v/>
      </c>
      <c r="S972" s="30" t="str">
        <f t="shared" si="166"/>
        <v/>
      </c>
      <c r="T972" s="32" t="str">
        <f>IF($Q972&lt;&gt;"Sim","",IF($N972&gt;Parâmetros!$E$15,"Sim","Não"))</f>
        <v/>
      </c>
      <c r="U972" s="17" t="str">
        <f t="shared" si="167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'[Apontamento_Mes_Setembro Atualizado.xlsx]Base Diária'!$V$221folga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3 de 5 do ciclo</v>
      </c>
      <c r="W972" s="34">
        <f>IF(OR(OR($D972="6x1",$D972="FF 6x1"),$D972="5x2"),"",IF($AB972&lt;&gt;$AB971,IF(IFERROR(INDEX(Cadastro!$F$5:$F$148,$AB972),"")="",IF($L972&gt;0,1,0),IF(IFERROR(INDEX(Cadastro!$F$5:$F$148,$AB972),"")&lt;=IFERROR(INDEX(Parâmetros!$B$39:$B$48,MATCH($E972,Parâmetros!$A$39:$A$48,0)),99),IFERROR(INDEX(Cadastro!$F$5:$F$148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3</v>
      </c>
      <c r="X972" s="34">
        <f>IF(OR(OR($D972="6x1",$D972="FF 6x1"),$D972="5x2"),"",IF($AB972&lt;&gt;$AB971,IF(IFERROR(INDEX(Cadastro!$F$5:$F$148,$AB972),"")="",0,IF(IFERROR(INDEX(Cadastro!$F$5:$F$148,$AB972),"")&gt;IFERROR(INDEX(Parâmetros!$B$39:$B$48,MATCH($E972,Parâmetros!$A$39:$A$48,0)),99),IFERROR(INDEX(Cadastro!$F$5:$F$148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registro"),IF(AND($AB972&lt;&gt;$AB971,IFERROR(INDEX(Cadastro!$F$5:$F$148,$AB972),"")=""),"Indeterminado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IFERROR(MATCH($A972&amp;"|"&amp;TEXT(_xlfn.MAXIFS(Cadastro!$E$5:$E$148,Cadastro!$A$5:$A$148,$A972,Cadastro!$E$5:$E$148,"&lt;="&amp;$F972),"yyyymmdd"),Cadastro!$I$5:$I$148,0),"")</f>
        <v>44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12418</v>
      </c>
      <c r="B973" s="17" t="s">
        <v>184</v>
      </c>
      <c r="C973" s="17" t="str">
        <f>IFERROR(INDEX(Cadastro!$C$5:$C$148,$AB973),"NÃO INFORMADO")</f>
        <v>MEC</v>
      </c>
      <c r="D973" s="17" t="str">
        <f>IFERROR(INDEX(Cadastro!$D$5:$D$148,$AB973),"")</f>
        <v>C</v>
      </c>
      <c r="E973" s="17" t="str">
        <f>IFERROR(INDEX(Cadastro!$G$5:$G$148,$AB973),"")</f>
        <v>C</v>
      </c>
      <c r="F973" s="29">
        <v>46299</v>
      </c>
      <c r="G973" s="32" t="str">
        <f t="shared" si="162"/>
        <v>dom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C</v>
      </c>
      <c r="L973" s="30">
        <f>SUMIFS(Dados!$E:$E,Dados!$A:$A,$A973,Dados!$S:$S,$F973)</f>
        <v>0</v>
      </c>
      <c r="M973" s="30">
        <f>IFERROR(INDEX(Parâmetros!$E$6:$E$11,MATCH($K973,Parâmetros!$A$6:$A$11,0)),"")</f>
        <v>6.67</v>
      </c>
      <c r="N973" s="33">
        <f t="shared" si="163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64"/>
        <v/>
      </c>
      <c r="R973" s="32" t="str">
        <f t="shared" si="165"/>
        <v/>
      </c>
      <c r="S973" s="30" t="str">
        <f t="shared" si="166"/>
        <v/>
      </c>
      <c r="T973" s="32" t="str">
        <f>IF($Q973&lt;&gt;"Sim","",IF($N973&gt;Parâmetros!$E$15,"Sim","Não"))</f>
        <v/>
      </c>
      <c r="U973" s="17" t="str">
        <f t="shared" si="167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'[Apontamento_Mes_Setembro Atualizado.xlsx]Base Diária'!$V$221folga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4 de 5 do ciclo</v>
      </c>
      <c r="W973" s="34">
        <f>IF(OR(OR($D973="6x1",$D973="FF 6x1"),$D973="5x2"),"",IF($AB973&lt;&gt;$AB972,IF(IFERROR(INDEX(Cadastro!$F$5:$F$148,$AB973),"")="",IF($L973&gt;0,1,0),IF(IFERROR(INDEX(Cadastro!$F$5:$F$148,$AB973),"")&lt;=IFERROR(INDEX(Parâmetros!$B$39:$B$48,MATCH($E973,Parâmetros!$A$39:$A$48,0)),99),IFERROR(INDEX(Cadastro!$F$5:$F$148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4</v>
      </c>
      <c r="X973" s="34">
        <f>IF(OR(OR($D973="6x1",$D973="FF 6x1"),$D973="5x2"),"",IF($AB973&lt;&gt;$AB972,IF(IFERROR(INDEX(Cadastro!$F$5:$F$148,$AB973),"")="",0,IF(IFERROR(INDEX(Cadastro!$F$5:$F$148,$AB973),"")&gt;IFERROR(INDEX(Parâmetros!$B$39:$B$48,MATCH($E973,Parâmetros!$A$39:$A$48,0)),99),IFERROR(INDEX(Cadastro!$F$5:$F$148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registro"),IF(AND($AB973&lt;&gt;$AB972,IFERROR(INDEX(Cadastro!$F$5:$F$148,$AB973),"")=""),"Indeterminado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IFERROR(MATCH($A973&amp;"|"&amp;TEXT(_xlfn.MAXIFS(Cadastro!$E$5:$E$148,Cadastro!$A$5:$A$148,$A973,Cadastro!$E$5:$E$148,"&lt;="&amp;$F973),"yyyymmdd"),Cadastro!$I$5:$I$148,0),"")</f>
        <v>44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12418</v>
      </c>
      <c r="B974" s="17" t="s">
        <v>184</v>
      </c>
      <c r="C974" s="17" t="str">
        <f>IFERROR(INDEX(Cadastro!$C$5:$C$148,$AB974),"NÃO INFORMADO")</f>
        <v>MEC</v>
      </c>
      <c r="D974" s="17" t="str">
        <f>IFERROR(INDEX(Cadastro!$D$5:$D$148,$AB974),"")</f>
        <v>C</v>
      </c>
      <c r="E974" s="17" t="str">
        <f>IFERROR(INDEX(Cadastro!$G$5:$G$148,$AB974),"")</f>
        <v>C</v>
      </c>
      <c r="F974" s="29">
        <v>46300</v>
      </c>
      <c r="G974" s="32" t="str">
        <f t="shared" si="162"/>
        <v>seg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C</v>
      </c>
      <c r="L974" s="30">
        <f>SUMIFS(Dados!$E:$E,Dados!$A:$A,$A974,Dados!$S:$S,$F974)</f>
        <v>0</v>
      </c>
      <c r="M974" s="30">
        <f>IFERROR(INDEX(Parâmetros!$E$6:$E$11,MATCH($K974,Parâmetros!$A$6:$A$11,0)),"")</f>
        <v>6.67</v>
      </c>
      <c r="N974" s="33">
        <f t="shared" si="163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64"/>
        <v/>
      </c>
      <c r="R974" s="32" t="str">
        <f t="shared" si="165"/>
        <v/>
      </c>
      <c r="S974" s="30" t="str">
        <f t="shared" si="166"/>
        <v/>
      </c>
      <c r="T974" s="32" t="str">
        <f>IF($Q974&lt;&gt;"Sim","",IF($N974&gt;Parâmetros!$E$15,"Sim","Não"))</f>
        <v/>
      </c>
      <c r="U974" s="17" t="str">
        <f t="shared" si="167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'[Apontamento_Mes_Setembro Atualizado.xlsx]Base Diária'!$V$221folga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5 de 5 do ciclo</v>
      </c>
      <c r="W974" s="34">
        <f>IF(OR(OR($D974="6x1",$D974="FF 6x1"),$D974="5x2"),"",IF($AB974&lt;&gt;$AB973,IF(IFERROR(INDEX(Cadastro!$F$5:$F$148,$AB974),"")="",IF($L974&gt;0,1,0),IF(IFERROR(INDEX(Cadastro!$F$5:$F$148,$AB974),"")&lt;=IFERROR(INDEX(Parâmetros!$B$39:$B$48,MATCH($E974,Parâmetros!$A$39:$A$48,0)),99),IFERROR(INDEX(Cadastro!$F$5:$F$148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5</v>
      </c>
      <c r="X974" s="34">
        <f>IF(OR(OR($D974="6x1",$D974="FF 6x1"),$D974="5x2"),"",IF($AB974&lt;&gt;$AB973,IF(IFERROR(INDEX(Cadastro!$F$5:$F$148,$AB974),"")="",0,IF(IFERROR(INDEX(Cadastro!$F$5:$F$148,$AB974),"")&gt;IFERROR(INDEX(Parâmetros!$B$39:$B$48,MATCH($E974,Parâmetros!$A$39:$A$48,0)),99),IFERROR(INDEX(Cadastro!$F$5:$F$148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registro"),IF(AND($AB974&lt;&gt;$AB973,IFERROR(INDEX(Cadastro!$F$5:$F$148,$AB974),"")=""),"Indeterminado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IFERROR(MATCH($A974&amp;"|"&amp;TEXT(_xlfn.MAXIFS(Cadastro!$E$5:$E$148,Cadastro!$A$5:$A$148,$A974,Cadastro!$E$5:$E$148,"&lt;="&amp;$F974),"yyyymmdd"),Cadastro!$I$5:$I$148,0),"")</f>
        <v>44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52397</v>
      </c>
      <c r="B975" s="17" t="s">
        <v>185</v>
      </c>
      <c r="C975" s="17" t="str">
        <f>IFERROR(INDEX(Cadastro!$C$5:$C$148,$AB975),"NÃO INFORMADO")</f>
        <v>CAL</v>
      </c>
      <c r="D975" s="17" t="str">
        <f>IFERROR(INDEX(Cadastro!$D$5:$D$148,$AB975),"")</f>
        <v>6x1</v>
      </c>
      <c r="E975" s="17" t="str">
        <f>IFERROR(INDEX(Cadastro!$G$5:$G$148,$AB975),"")</f>
        <v>6x1</v>
      </c>
      <c r="F975" s="29">
        <v>46265</v>
      </c>
      <c r="G975" s="32" t="str">
        <f t="shared" ref="G975:G1010" si="168">CHOOSE(WEEKDAY($F975,1),"dom","seg","ter","qua","qui","sex","sáb")</f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6x1</v>
      </c>
      <c r="L975" s="30">
        <f>SUMIFS(Dados!$E:$E,Dados!$A:$A,$A975,Dados!$S:$S,$F975)</f>
        <v>0</v>
      </c>
      <c r="M975" s="30">
        <f>IFERROR(INDEX(Parâmetros!$E$6:$E$11,MATCH($K975,Parâmetros!$A$6:$A$11,0)),"")</f>
        <v>8.8000000000000007</v>
      </c>
      <c r="N975" s="33">
        <f t="shared" ref="N975:N1010" si="169">IFERROR($L975/$M975,"")</f>
        <v>0</v>
      </c>
      <c r="O975" s="33">
        <f>Parâmetros!$E$13</f>
        <v>0.8</v>
      </c>
      <c r="P975" s="32" t="str">
        <f>IF(OR($M975="",$F975&gt;Parâmetros!$E$14),"Não","Sim")</f>
        <v>Sim</v>
      </c>
      <c r="Q975" s="32" t="str">
        <f t="shared" ref="Q975:Q1010" si="170">IF($P975="Não","",IF($L975&gt;0,"Sim","Não"))</f>
        <v>Não</v>
      </c>
      <c r="R975" s="32" t="str">
        <f t="shared" ref="R975:R1010" si="171">IF($Q975&lt;&gt;"Sim","",IF($N975&gt;=$O975,"Sim","Não"))</f>
        <v/>
      </c>
      <c r="S975" s="30" t="str">
        <f t="shared" ref="S975:S1010" si="172">IF($Q975&lt;&gt;"Sim","",MAX(0,$M975*$O975-$L975))</f>
        <v/>
      </c>
      <c r="T975" s="32" t="str">
        <f>IF($Q975&lt;&gt;"Sim","",IF($N975&gt;Parâmetros!$E$15,"Sim","Não"))</f>
        <v/>
      </c>
      <c r="U975" s="17" t="str">
        <f t="shared" ref="U975:U1010" si="173">IF($AC975&lt;&gt;"",$AC975,IF($P975="Não",IF($Y975="Folga","Folga",IF(LEFT($Y975,6)="Férias","Férias / afastamento",IF($Y975="Indeterminado (início da série)","Início da série","Fora da apuração"))),IF($Q975="Não","Falta de registro",IF($R975="Sim","Na meta","Abaixo da meta"))))</f>
        <v>Falta de registro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'[Apontamento_Mes_Setembro Atualizado.xlsx]Base Diária'!$V$221folga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útil da escala 6x1</v>
      </c>
      <c r="W975" s="34" t="str">
        <f>IF(OR(OR($D975="6x1",$D975="FF 6x1"),$D975="5x2"),"",IF($AB975&lt;&gt;$AB974,IF(IFERROR(INDEX(Cadastro!$F$5:$F$148,$AB975),"")="",IF($L975&gt;0,1,0),IF(IFERROR(INDEX(Cadastro!$F$5:$F$148,$AB975),"")&lt;=IFERROR(INDEX(Parâmetros!$B$39:$B$48,MATCH($E975,Parâmetros!$A$39:$A$48,0)),99),IFERROR(INDEX(Cadastro!$F$5:$F$148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/>
      </c>
      <c r="X975" s="34" t="str">
        <f>IF(OR(OR($D975="6x1",$D975="FF 6x1"),$D975="5x2"),"",IF($AB975&lt;&gt;$AB974,IF(IFERROR(INDEX(Cadastro!$F$5:$F$148,$AB975),"")="",0,IF(IFERROR(INDEX(Cadastro!$F$5:$F$148,$AB975),"")&gt;IFERROR(INDEX(Parâmetros!$B$39:$B$48,MATCH($E975,Parâmetros!$A$39:$A$48,0)),99),IFERROR(INDEX(Cadastro!$F$5:$F$148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/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registro"),IF(AND($AB975&lt;&gt;$AB974,IFERROR(INDEX(Cadastro!$F$5:$F$148,$AB975),"")=""),"Indeterminado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1</v>
      </c>
      <c r="AA975" s="34">
        <f>IF(OR($L975&gt;0,$F975&gt;Parâmetros!$E$14),0,IF(OR($A975&lt;&gt;$A976,$F976&gt;Parâmetros!$E$14),1,N($AA976)+1))</f>
        <v>2</v>
      </c>
      <c r="AB975" s="31">
        <f>IFERROR(MATCH($A975&amp;"|"&amp;TEXT(_xlfn.MAXIFS(Cadastro!$E$5:$E$148,Cadastro!$A$5:$A$148,$A975,Cadastro!$E$5:$E$148,"&lt;="&amp;$F975),"yyyymmdd"),Cadastro!$I$5:$I$148,0),"")</f>
        <v>46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52397</v>
      </c>
      <c r="B976" s="17" t="s">
        <v>185</v>
      </c>
      <c r="C976" s="17" t="str">
        <f>IFERROR(INDEX(Cadastro!$C$5:$C$148,$AB976),"NÃO INFORMADO")</f>
        <v>CAL</v>
      </c>
      <c r="D976" s="17" t="str">
        <f>IFERROR(INDEX(Cadastro!$D$5:$D$148,$AB976),"")</f>
        <v>6x1</v>
      </c>
      <c r="E976" s="17" t="str">
        <f>IFERROR(INDEX(Cadastro!$G$5:$G$148,$AB976),"")</f>
        <v>6x1</v>
      </c>
      <c r="F976" s="29">
        <v>46266</v>
      </c>
      <c r="G976" s="32" t="str">
        <f t="shared" si="168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>6x1</v>
      </c>
      <c r="L976" s="30">
        <f>SUMIFS(Dados!$E:$E,Dados!$A:$A,$A976,Dados!$S:$S,$F976)</f>
        <v>0</v>
      </c>
      <c r="M976" s="30">
        <f>IFERROR(INDEX(Parâmetros!$E$6:$E$11,MATCH($K976,Parâmetros!$A$6:$A$11,0)),"")</f>
        <v>8.8000000000000007</v>
      </c>
      <c r="N976" s="33">
        <f t="shared" si="169"/>
        <v>0</v>
      </c>
      <c r="O976" s="33">
        <f>Parâmetros!$E$13</f>
        <v>0.8</v>
      </c>
      <c r="P976" s="32" t="str">
        <f>IF(OR($M976="",$F976&gt;Parâmetros!$E$14),"Não","Sim")</f>
        <v>Sim</v>
      </c>
      <c r="Q976" s="32" t="str">
        <f t="shared" si="170"/>
        <v>Não</v>
      </c>
      <c r="R976" s="32" t="str">
        <f t="shared" si="171"/>
        <v/>
      </c>
      <c r="S976" s="30" t="str">
        <f t="shared" si="172"/>
        <v/>
      </c>
      <c r="T976" s="32" t="str">
        <f>IF($Q976&lt;&gt;"Sim","",IF($N976&gt;Parâmetros!$E$15,"Sim","Não"))</f>
        <v/>
      </c>
      <c r="U976" s="17" t="str">
        <f t="shared" si="173"/>
        <v>Falta de registro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'[Apontamento_Mes_Setembro Atualizado.xlsx]Base Diária'!$V$221folga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FALTA DE REGISTRO · dia útil da escala 6x1</v>
      </c>
      <c r="W976" s="34" t="str">
        <f>IF(OR(OR($D976="6x1",$D976="FF 6x1"),$D976="5x2"),"",IF($AB976&lt;&gt;$AB975,IF(IFERROR(INDEX(Cadastro!$F$5:$F$148,$AB976),"")="",IF($L976&gt;0,1,0),IF(IFERROR(INDEX(Cadastro!$F$5:$F$148,$AB976),"")&lt;=IFERROR(INDEX(Parâmetros!$B$39:$B$48,MATCH($E976,Parâmetros!$A$39:$A$48,0)),99),IFERROR(INDEX(Cadastro!$F$5:$F$148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/>
      </c>
      <c r="X976" s="34" t="str">
        <f>IF(OR(OR($D976="6x1",$D976="FF 6x1"),$D976="5x2"),"",IF($AB976&lt;&gt;$AB975,IF(IFERROR(INDEX(Cadastro!$F$5:$F$148,$AB976),"")="",0,IF(IFERROR(INDEX(Cadastro!$F$5:$F$148,$AB976),"")&gt;IFERROR(INDEX(Parâmetros!$B$39:$B$48,MATCH($E976,Parâmetros!$A$39:$A$48,0)),99),IFERROR(INDEX(Cadastro!$F$5:$F$148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/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registro"),IF(AND($AB976&lt;&gt;$AB975,IFERROR(INDEX(Cadastro!$F$5:$F$148,$AB976),"")=""),"Indeterminado (início da série)",IF($X976&gt;0,"Folga","Falta de registro"))))))))</f>
        <v>Falta de registro</v>
      </c>
      <c r="Z976" s="34">
        <f>IF(OR($L976&gt;0,$F976&gt;Parâmetros!$E$14),0,IF($A976&lt;&gt;$A975,1,N($Z975)+1))</f>
        <v>2</v>
      </c>
      <c r="AA976" s="34">
        <f>IF(OR($L976&gt;0,$F976&gt;Parâmetros!$E$14),0,IF(OR($A976&lt;&gt;$A977,$F977&gt;Parâmetros!$E$14),1,N($AA977)+1))</f>
        <v>1</v>
      </c>
      <c r="AB976" s="31">
        <f>IFERROR(MATCH($A976&amp;"|"&amp;TEXT(_xlfn.MAXIFS(Cadastro!$E$5:$E$148,Cadastro!$A$5:$A$148,$A976,Cadastro!$E$5:$E$148,"&lt;="&amp;$F976),"yyyymmdd"),Cadastro!$I$5:$I$148,0),"")</f>
        <v>46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52397</v>
      </c>
      <c r="B977" s="17" t="s">
        <v>185</v>
      </c>
      <c r="C977" s="17" t="str">
        <f>IFERROR(INDEX(Cadastro!$C$5:$C$148,$AB977),"NÃO INFORMADO")</f>
        <v>CAL</v>
      </c>
      <c r="D977" s="17" t="str">
        <f>IFERROR(INDEX(Cadastro!$D$5:$D$148,$AB977),"")</f>
        <v>6x1</v>
      </c>
      <c r="E977" s="17" t="str">
        <f>IFERROR(INDEX(Cadastro!$G$5:$G$148,$AB977),"")</f>
        <v>6x1</v>
      </c>
      <c r="F977" s="29">
        <v>46267</v>
      </c>
      <c r="G977" s="32" t="str">
        <f t="shared" si="168"/>
        <v>qua</v>
      </c>
      <c r="H977" s="31">
        <f>IF($L977=0,"",_xlfn.MINIFS(Dados!$Q:$Q,Dados!$A:$A,$A977,Dados!$S:$S,$F977))</f>
        <v>439</v>
      </c>
      <c r="I977" s="31">
        <f>IF($H977="","",_xlfn.MAXIFS(Dados!$R:$R,Dados!$A:$A,$A977,Dados!$S:$S,$F977))</f>
        <v>1002</v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6x1</v>
      </c>
      <c r="L977" s="30">
        <f>SUMIFS(Dados!$E:$E,Dados!$A:$A,$A977,Dados!$S:$S,$F977)</f>
        <v>8.07</v>
      </c>
      <c r="M977" s="30">
        <f>IFERROR(INDEX(Parâmetros!$E$6:$E$11,MATCH($K977,Parâmetros!$A$6:$A$11,0)),"")</f>
        <v>8.8000000000000007</v>
      </c>
      <c r="N977" s="33">
        <f t="shared" si="169"/>
        <v>0.9170454545454545</v>
      </c>
      <c r="O977" s="33">
        <f>Parâmetros!$E$13</f>
        <v>0.8</v>
      </c>
      <c r="P977" s="32" t="str">
        <f>IF(OR($M977="",$F977&gt;Parâmetros!$E$14),"Não","Sim")</f>
        <v>Sim</v>
      </c>
      <c r="Q977" s="32" t="str">
        <f t="shared" si="170"/>
        <v>Sim</v>
      </c>
      <c r="R977" s="32" t="str">
        <f t="shared" si="171"/>
        <v>Sim</v>
      </c>
      <c r="S977" s="30">
        <f t="shared" si="172"/>
        <v>0</v>
      </c>
      <c r="T977" s="32" t="str">
        <f>IF($Q977&lt;&gt;"Sim","",IF($N977&gt;Parâmetros!$E$15,"Sim","Não"))</f>
        <v>Não</v>
      </c>
      <c r="U977" s="17" t="str">
        <f t="shared" si="173"/>
        <v>Na meta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'[Apontamento_Mes_Setembro Atualizado.xlsx]Base Diária'!$V$221folga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Jornada fixa do 6x1</v>
      </c>
      <c r="W977" s="34" t="str">
        <f>IF(OR(OR($D977="6x1",$D977="FF 6x1"),$D977="5x2"),"",IF($AB977&lt;&gt;$AB976,IF(IFERROR(INDEX(Cadastro!$F$5:$F$148,$AB977),"")="",IF($L977&gt;0,1,0),IF(IFERROR(INDEX(Cadastro!$F$5:$F$148,$AB977),"")&lt;=IFERROR(INDEX(Parâmetros!$B$39:$B$48,MATCH($E977,Parâmetros!$A$39:$A$48,0)),99),IFERROR(INDEX(Cadastro!$F$5:$F$148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/>
      </c>
      <c r="X977" s="34" t="str">
        <f>IF(OR(OR($D977="6x1",$D977="FF 6x1"),$D977="5x2"),"",IF($AB977&lt;&gt;$AB976,IF(IFERROR(INDEX(Cadastro!$F$5:$F$148,$AB977),"")="",0,IF(IFERROR(INDEX(Cadastro!$F$5:$F$148,$AB977),"")&gt;IFERROR(INDEX(Parâmetros!$B$39:$B$48,MATCH($E977,Parâmetros!$A$39:$A$48,0)),99),IFERROR(INDEX(Cadastro!$F$5:$F$148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/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registro"),IF(AND($AB977&lt;&gt;$AB976,IFERROR(INDEX(Cadastro!$F$5:$F$148,$AB977),"")=""),"Indeterminado (início da série)",IF($X977&gt;0,"Folga","Falta de registro"))))))))</f>
        <v>Trabalhado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IFERROR(MATCH($A977&amp;"|"&amp;TEXT(_xlfn.MAXIFS(Cadastro!$E$5:$E$148,Cadastro!$A$5:$A$148,$A977,Cadastro!$E$5:$E$148,"&lt;="&amp;$F977),"yyyymmdd"),Cadastro!$I$5:$I$148,0),"")</f>
        <v>46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52397</v>
      </c>
      <c r="B978" s="17" t="s">
        <v>185</v>
      </c>
      <c r="C978" s="17" t="str">
        <f>IFERROR(INDEX(Cadastro!$C$5:$C$148,$AB978),"NÃO INFORMADO")</f>
        <v>CAL</v>
      </c>
      <c r="D978" s="17" t="str">
        <f>IFERROR(INDEX(Cadastro!$D$5:$D$148,$AB978),"")</f>
        <v>6x1</v>
      </c>
      <c r="E978" s="17" t="str">
        <f>IFERROR(INDEX(Cadastro!$G$5:$G$148,$AB978),"")</f>
        <v>6x1</v>
      </c>
      <c r="F978" s="29">
        <v>46268</v>
      </c>
      <c r="G978" s="32" t="str">
        <f t="shared" si="168"/>
        <v>qui</v>
      </c>
      <c r="H978" s="31">
        <f>IF($L978=0,"",_xlfn.MINIFS(Dados!$Q:$Q,Dados!$A:$A,$A978,Dados!$S:$S,$F978))</f>
        <v>441</v>
      </c>
      <c r="I978" s="31">
        <f>IF($H978="","",_xlfn.MAXIFS(Dados!$R:$R,Dados!$A:$A,$A978,Dados!$S:$S,$F978))</f>
        <v>993</v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6x1</v>
      </c>
      <c r="L978" s="30">
        <f>SUMIFS(Dados!$E:$E,Dados!$A:$A,$A978,Dados!$S:$S,$F978)</f>
        <v>7.8100000000000005</v>
      </c>
      <c r="M978" s="30">
        <f>IFERROR(INDEX(Parâmetros!$E$6:$E$11,MATCH($K978,Parâmetros!$A$6:$A$11,0)),"")</f>
        <v>8.8000000000000007</v>
      </c>
      <c r="N978" s="33">
        <f t="shared" si="169"/>
        <v>0.88749999999999996</v>
      </c>
      <c r="O978" s="33">
        <f>Parâmetros!$E$13</f>
        <v>0.8</v>
      </c>
      <c r="P978" s="32" t="str">
        <f>IF(OR($M978="",$F978&gt;Parâmetros!$E$14),"Não","Sim")</f>
        <v>Sim</v>
      </c>
      <c r="Q978" s="32" t="str">
        <f t="shared" si="170"/>
        <v>Sim</v>
      </c>
      <c r="R978" s="32" t="str">
        <f t="shared" si="171"/>
        <v>Sim</v>
      </c>
      <c r="S978" s="30">
        <f t="shared" si="172"/>
        <v>0</v>
      </c>
      <c r="T978" s="32" t="str">
        <f>IF($Q978&lt;&gt;"Sim","",IF($N978&gt;Parâmetros!$E$15,"Sim","Não"))</f>
        <v>Não</v>
      </c>
      <c r="U978" s="17" t="str">
        <f t="shared" si="173"/>
        <v>Na meta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'[Apontamento_Mes_Setembro Atualizado.xlsx]Base Diária'!$V$221folga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Jornada fixa do 6x1</v>
      </c>
      <c r="W978" s="34" t="str">
        <f>IF(OR(OR($D978="6x1",$D978="FF 6x1"),$D978="5x2"),"",IF($AB978&lt;&gt;$AB977,IF(IFERROR(INDEX(Cadastro!$F$5:$F$148,$AB978),"")="",IF($L978&gt;0,1,0),IF(IFERROR(INDEX(Cadastro!$F$5:$F$148,$AB978),"")&lt;=IFERROR(INDEX(Parâmetros!$B$39:$B$48,MATCH($E978,Parâmetros!$A$39:$A$48,0)),99),IFERROR(INDEX(Cadastro!$F$5:$F$148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/>
      </c>
      <c r="X978" s="34" t="str">
        <f>IF(OR(OR($D978="6x1",$D978="FF 6x1"),$D978="5x2"),"",IF($AB978&lt;&gt;$AB977,IF(IFERROR(INDEX(Cadastro!$F$5:$F$148,$AB978),"")="",0,IF(IFERROR(INDEX(Cadastro!$F$5:$F$148,$AB978),"")&gt;IFERROR(INDEX(Parâmetros!$B$39:$B$48,MATCH($E978,Parâmetros!$A$39:$A$48,0)),99),IFERROR(INDEX(Cadastro!$F$5:$F$148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/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registro"),IF(AND($AB978&lt;&gt;$AB977,IFERROR(INDEX(Cadastro!$F$5:$F$148,$AB978),"")=""),"Indeterminado (início da série)",IF($X978&gt;0,"Folga","Falta de registro"))))))))</f>
        <v>Trabalhado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IFERROR(MATCH($A978&amp;"|"&amp;TEXT(_xlfn.MAXIFS(Cadastro!$E$5:$E$148,Cadastro!$A$5:$A$148,$A978,Cadastro!$E$5:$E$148,"&lt;="&amp;$F978),"yyyymmdd"),Cadastro!$I$5:$I$148,0),"")</f>
        <v>46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52397</v>
      </c>
      <c r="B979" s="17" t="s">
        <v>185</v>
      </c>
      <c r="C979" s="17" t="str">
        <f>IFERROR(INDEX(Cadastro!$C$5:$C$148,$AB979),"NÃO INFORMADO")</f>
        <v>CAL</v>
      </c>
      <c r="D979" s="17" t="str">
        <f>IFERROR(INDEX(Cadastro!$D$5:$D$148,$AB979),"")</f>
        <v>6x1</v>
      </c>
      <c r="E979" s="17" t="str">
        <f>IFERROR(INDEX(Cadastro!$G$5:$G$148,$AB979),"")</f>
        <v>6x1</v>
      </c>
      <c r="F979" s="29">
        <v>46269</v>
      </c>
      <c r="G979" s="32" t="str">
        <f t="shared" si="168"/>
        <v>sex</v>
      </c>
      <c r="H979" s="31">
        <f>IF($L979=0,"",_xlfn.MINIFS(Dados!$Q:$Q,Dados!$A:$A,$A979,Dados!$S:$S,$F979))</f>
        <v>443</v>
      </c>
      <c r="I979" s="31">
        <f>IF($H979="","",_xlfn.MAXIFS(Dados!$R:$R,Dados!$A:$A,$A979,Dados!$S:$S,$F979))</f>
        <v>998</v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6x1</v>
      </c>
      <c r="L979" s="30">
        <f>SUMIFS(Dados!$E:$E,Dados!$A:$A,$A979,Dados!$S:$S,$F979)</f>
        <v>7.9399999999999995</v>
      </c>
      <c r="M979" s="30">
        <f>IFERROR(INDEX(Parâmetros!$E$6:$E$11,MATCH($K979,Parâmetros!$A$6:$A$11,0)),"")</f>
        <v>8.8000000000000007</v>
      </c>
      <c r="N979" s="33">
        <f t="shared" si="169"/>
        <v>0.90227272727272712</v>
      </c>
      <c r="O979" s="33">
        <f>Parâmetros!$E$13</f>
        <v>0.8</v>
      </c>
      <c r="P979" s="32" t="str">
        <f>IF(OR($M979="",$F979&gt;Parâmetros!$E$14),"Não","Sim")</f>
        <v>Sim</v>
      </c>
      <c r="Q979" s="32" t="str">
        <f t="shared" si="170"/>
        <v>Sim</v>
      </c>
      <c r="R979" s="32" t="str">
        <f t="shared" si="171"/>
        <v>Sim</v>
      </c>
      <c r="S979" s="30">
        <f t="shared" si="172"/>
        <v>0</v>
      </c>
      <c r="T979" s="32" t="str">
        <f>IF($Q979&lt;&gt;"Sim","",IF($N979&gt;Parâmetros!$E$15,"Sim","Não"))</f>
        <v>Não</v>
      </c>
      <c r="U979" s="17" t="str">
        <f t="shared" si="173"/>
        <v>Na meta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'[Apontamento_Mes_Setembro Atualizado.xlsx]Base Diária'!$V$221folga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Jornada fixa do 6x1</v>
      </c>
      <c r="W979" s="34" t="str">
        <f>IF(OR(OR($D979="6x1",$D979="FF 6x1"),$D979="5x2"),"",IF($AB979&lt;&gt;$AB978,IF(IFERROR(INDEX(Cadastro!$F$5:$F$148,$AB979),"")="",IF($L979&gt;0,1,0),IF(IFERROR(INDEX(Cadastro!$F$5:$F$148,$AB979),"")&lt;=IFERROR(INDEX(Parâmetros!$B$39:$B$48,MATCH($E979,Parâmetros!$A$39:$A$48,0)),99),IFERROR(INDEX(Cadastro!$F$5:$F$148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/>
      </c>
      <c r="X979" s="34" t="str">
        <f>IF(OR(OR($D979="6x1",$D979="FF 6x1"),$D979="5x2"),"",IF($AB979&lt;&gt;$AB978,IF(IFERROR(INDEX(Cadastro!$F$5:$F$148,$AB979),"")="",0,IF(IFERROR(INDEX(Cadastro!$F$5:$F$148,$AB979),"")&gt;IFERROR(INDEX(Parâmetros!$B$39:$B$48,MATCH($E979,Parâmetros!$A$39:$A$48,0)),99),IFERROR(INDEX(Cadastro!$F$5:$F$148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/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registro"),IF(AND($AB979&lt;&gt;$AB978,IFERROR(INDEX(Cadastro!$F$5:$F$148,$AB979),"")=""),"Indeterminado (início da série)",IF($X979&gt;0,"Folga","Falta de registro"))))))))</f>
        <v>Trabalhado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IFERROR(MATCH($A979&amp;"|"&amp;TEXT(_xlfn.MAXIFS(Cadastro!$E$5:$E$148,Cadastro!$A$5:$A$148,$A979,Cadastro!$E$5:$E$148,"&lt;="&amp;$F979),"yyyymmdd"),Cadastro!$I$5:$I$148,0),"")</f>
        <v>46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52397</v>
      </c>
      <c r="B980" s="17" t="s">
        <v>185</v>
      </c>
      <c r="C980" s="17" t="str">
        <f>IFERROR(INDEX(Cadastro!$C$5:$C$148,$AB980),"NÃO INFORMADO")</f>
        <v>CAL</v>
      </c>
      <c r="D980" s="17" t="str">
        <f>IFERROR(INDEX(Cadastro!$D$5:$D$148,$AB980),"")</f>
        <v>6x1</v>
      </c>
      <c r="E980" s="17" t="str">
        <f>IFERROR(INDEX(Cadastro!$G$5:$G$148,$AB980),"")</f>
        <v>6x1</v>
      </c>
      <c r="F980" s="29">
        <v>46270</v>
      </c>
      <c r="G980" s="32" t="str">
        <f t="shared" si="168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69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70"/>
        <v/>
      </c>
      <c r="R980" s="32" t="str">
        <f t="shared" si="171"/>
        <v/>
      </c>
      <c r="S980" s="30" t="str">
        <f t="shared" si="172"/>
        <v/>
      </c>
      <c r="T980" s="32" t="str">
        <f>IF($Q980&lt;&gt;"Sim","",IF($N980&gt;Parâmetros!$E$15,"Sim","Não"))</f>
        <v/>
      </c>
      <c r="U980" s="17" t="str">
        <f t="shared" si="173"/>
        <v>Folga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'[Apontamento_Mes_Setembro Atualizado.xlsx]Base Diária'!$V$221folga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Folga de fim de semana · sem apontamento no sábado nem no domingo</v>
      </c>
      <c r="W980" s="34" t="str">
        <f>IF(OR(OR($D980="6x1",$D980="FF 6x1"),$D980="5x2"),"",IF($AB980&lt;&gt;$AB979,IF(IFERROR(INDEX(Cadastro!$F$5:$F$148,$AB980),"")="",IF($L980&gt;0,1,0),IF(IFERROR(INDEX(Cadastro!$F$5:$F$148,$AB980),"")&lt;=IFERROR(INDEX(Parâmetros!$B$39:$B$48,MATCH($E980,Parâmetros!$A$39:$A$48,0)),99),IFERROR(INDEX(Cadastro!$F$5:$F$148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/>
      </c>
      <c r="X980" s="34" t="str">
        <f>IF(OR(OR($D980="6x1",$D980="FF 6x1"),$D980="5x2"),"",IF($AB980&lt;&gt;$AB979,IF(IFERROR(INDEX(Cadastro!$F$5:$F$148,$AB980),"")="",0,IF(IFERROR(INDEX(Cadastro!$F$5:$F$148,$AB980),"")&gt;IFERROR(INDEX(Parâmetros!$B$39:$B$48,MATCH($E980,Parâmetros!$A$39:$A$48,0)),99),IFERROR(INDEX(Cadastro!$F$5:$F$148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/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registro"),IF(AND($AB980&lt;&gt;$AB979,IFERROR(INDEX(Cadastro!$F$5:$F$148,$AB980),"")=""),"Indeterminado (início da série)",IF($X980&gt;0,"Folga","Falta de registro"))))))))</f>
        <v>Folga</v>
      </c>
      <c r="Z980" s="34">
        <f>IF(OR($L980&gt;0,$F980&gt;Parâmetros!$E$14),0,IF($A980&lt;&gt;$A979,1,N($Z979)+1))</f>
        <v>1</v>
      </c>
      <c r="AA980" s="34">
        <f>IF(OR($L980&gt;0,$F980&gt;Parâmetros!$E$14),0,IF(OR($A980&lt;&gt;$A981,$F981&gt;Parâmetros!$E$14),1,N($AA981)+1))</f>
        <v>2</v>
      </c>
      <c r="AB980" s="31">
        <f>IFERROR(MATCH($A980&amp;"|"&amp;TEXT(_xlfn.MAXIFS(Cadastro!$E$5:$E$148,Cadastro!$A$5:$A$148,$A980,Cadastro!$E$5:$E$148,"&lt;="&amp;$F980),"yyyymmdd"),Cadastro!$I$5:$I$148,0),"")</f>
        <v>46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52397</v>
      </c>
      <c r="B981" s="17" t="s">
        <v>185</v>
      </c>
      <c r="C981" s="17" t="str">
        <f>IFERROR(INDEX(Cadastro!$C$5:$C$148,$AB981),"NÃO INFORMADO")</f>
        <v>CAL</v>
      </c>
      <c r="D981" s="17" t="str">
        <f>IFERROR(INDEX(Cadastro!$D$5:$D$148,$AB981),"")</f>
        <v>6x1</v>
      </c>
      <c r="E981" s="17" t="str">
        <f>IFERROR(INDEX(Cadastro!$G$5:$G$148,$AB981),"")</f>
        <v>6x1</v>
      </c>
      <c r="F981" s="29">
        <v>46271</v>
      </c>
      <c r="G981" s="32" t="str">
        <f t="shared" si="168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/>
      </c>
      <c r="L981" s="30">
        <f>SUMIFS(Dados!$E:$E,Dados!$A:$A,$A981,Dados!$S:$S,$F981)</f>
        <v>0</v>
      </c>
      <c r="M981" s="30" t="str">
        <f>IFERROR(INDEX(Parâmetros!$E$6:$E$11,MATCH($K981,Parâmetros!$A$6:$A$11,0)),"")</f>
        <v/>
      </c>
      <c r="N981" s="33" t="str">
        <f t="shared" si="169"/>
        <v/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170"/>
        <v/>
      </c>
      <c r="R981" s="32" t="str">
        <f t="shared" si="171"/>
        <v/>
      </c>
      <c r="S981" s="30" t="str">
        <f t="shared" si="172"/>
        <v/>
      </c>
      <c r="T981" s="32" t="str">
        <f>IF($Q981&lt;&gt;"Sim","",IF($N981&gt;Parâmetros!$E$15,"Sim","Não"))</f>
        <v/>
      </c>
      <c r="U981" s="17" t="str">
        <f t="shared" si="173"/>
        <v>Folga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'[Apontamento_Mes_Setembro Atualizado.xlsx]Base Diária'!$V$221folga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Folga de fim de semana · sem apontamento no sábado nem no domingo</v>
      </c>
      <c r="W981" s="34" t="str">
        <f>IF(OR(OR($D981="6x1",$D981="FF 6x1"),$D981="5x2"),"",IF($AB981&lt;&gt;$AB980,IF(IFERROR(INDEX(Cadastro!$F$5:$F$148,$AB981),"")="",IF($L981&gt;0,1,0),IF(IFERROR(INDEX(Cadastro!$F$5:$F$148,$AB981),"")&lt;=IFERROR(INDEX(Parâmetros!$B$39:$B$48,MATCH($E981,Parâmetros!$A$39:$A$48,0)),99),IFERROR(INDEX(Cadastro!$F$5:$F$148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$148,$AB981),"")="",0,IF(IFERROR(INDEX(Cadastro!$F$5:$F$148,$AB981),"")&gt;IFERROR(INDEX(Parâmetros!$B$39:$B$48,MATCH($E981,Parâmetros!$A$39:$A$48,0)),99),IFERROR(INDEX(Cadastro!$F$5:$F$148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registro"),IF(AND($AB981&lt;&gt;$AB980,IFERROR(INDEX(Cadastro!$F$5:$F$148,$AB981),"")=""),"Indeterminado (início da série)",IF($X981&gt;0,"Folga","Falta de registro"))))))))</f>
        <v>Folga</v>
      </c>
      <c r="Z981" s="34">
        <f>IF(OR($L981&gt;0,$F981&gt;Parâmetros!$E$14),0,IF($A981&lt;&gt;$A980,1,N($Z980)+1))</f>
        <v>2</v>
      </c>
      <c r="AA981" s="34">
        <f>IF(OR($L981&gt;0,$F981&gt;Parâmetros!$E$14),0,IF(OR($A981&lt;&gt;$A982,$F982&gt;Parâmetros!$E$14),1,N($AA982)+1))</f>
        <v>1</v>
      </c>
      <c r="AB981" s="31">
        <f>IFERROR(MATCH($A981&amp;"|"&amp;TEXT(_xlfn.MAXIFS(Cadastro!$E$5:$E$148,Cadastro!$A$5:$A$148,$A981,Cadastro!$E$5:$E$148,"&lt;="&amp;$F981),"yyyymmdd"),Cadastro!$I$5:$I$148,0),"")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52397</v>
      </c>
      <c r="B982" s="17" t="s">
        <v>185</v>
      </c>
      <c r="C982" s="17" t="str">
        <f>IFERROR(INDEX(Cadastro!$C$5:$C$148,$AB982),"NÃO INFORMADO")</f>
        <v>CAL</v>
      </c>
      <c r="D982" s="17" t="str">
        <f>IFERROR(INDEX(Cadastro!$D$5:$D$148,$AB982),"")</f>
        <v>6x1</v>
      </c>
      <c r="E982" s="17" t="str">
        <f>IFERROR(INDEX(Cadastro!$G$5:$G$148,$AB982),"")</f>
        <v>6x1</v>
      </c>
      <c r="F982" s="29">
        <v>46272</v>
      </c>
      <c r="G982" s="32" t="str">
        <f t="shared" si="168"/>
        <v>seg</v>
      </c>
      <c r="H982" s="31">
        <f>IF($L982=0,"",_xlfn.MINIFS(Dados!$Q:$Q,Dados!$A:$A,$A982,Dados!$S:$S,$F982))</f>
        <v>434</v>
      </c>
      <c r="I982" s="31">
        <f>IF($H982="","",_xlfn.MAXIFS(Dados!$R:$R,Dados!$A:$A,$A982,Dados!$S:$S,$F982))</f>
        <v>922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7.2</v>
      </c>
      <c r="M982" s="30">
        <f>IFERROR(INDEX(Parâmetros!$E$6:$E$11,MATCH($K982,Parâmetros!$A$6:$A$11,0)),"")</f>
        <v>8.8000000000000007</v>
      </c>
      <c r="N982" s="33">
        <f t="shared" si="169"/>
        <v>0.81818181818181812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70"/>
        <v>Sim</v>
      </c>
      <c r="R982" s="32" t="str">
        <f t="shared" si="171"/>
        <v>Sim</v>
      </c>
      <c r="S982" s="30">
        <f t="shared" si="172"/>
        <v>0</v>
      </c>
      <c r="T982" s="32" t="str">
        <f>IF($Q982&lt;&gt;"Sim","",IF($N982&gt;Parâmetros!$E$15,"Sim","Não"))</f>
        <v>Não</v>
      </c>
      <c r="U982" s="17" t="str">
        <f t="shared" si="173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'[Apontamento_Mes_Setembro Atualizado.xlsx]Base Diária'!$V$221folga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$148,$AB982),"")="",IF($L982&gt;0,1,0),IF(IFERROR(INDEX(Cadastro!$F$5:$F$148,$AB982),"")&lt;=IFERROR(INDEX(Parâmetros!$B$39:$B$48,MATCH($E982,Parâmetros!$A$39:$A$48,0)),99),IFERROR(INDEX(Cadastro!$F$5:$F$148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$148,$AB982),"")="",0,IF(IFERROR(INDEX(Cadastro!$F$5:$F$148,$AB982),"")&gt;IFERROR(INDEX(Parâmetros!$B$39:$B$48,MATCH($E982,Parâmetros!$A$39:$A$48,0)),99),IFERROR(INDEX(Cadastro!$F$5:$F$148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registro"),IF(AND($AB982&lt;&gt;$AB981,IFERROR(INDEX(Cadastro!$F$5:$F$148,$AB982),"")=""),"Indeterminado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IFERROR(MATCH($A982&amp;"|"&amp;TEXT(_xlfn.MAXIFS(Cadastro!$E$5:$E$148,Cadastro!$A$5:$A$148,$A982,Cadastro!$E$5:$E$148,"&lt;="&amp;$F982),"yyyymmdd"),Cadastro!$I$5:$I$148,0),"")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52397</v>
      </c>
      <c r="B983" s="17" t="s">
        <v>185</v>
      </c>
      <c r="C983" s="17" t="str">
        <f>IFERROR(INDEX(Cadastro!$C$5:$C$148,$AB983),"NÃO INFORMADO")</f>
        <v>CAL</v>
      </c>
      <c r="D983" s="17" t="str">
        <f>IFERROR(INDEX(Cadastro!$D$5:$D$148,$AB983),"")</f>
        <v>6x1</v>
      </c>
      <c r="E983" s="17" t="str">
        <f>IFERROR(INDEX(Cadastro!$G$5:$G$148,$AB983),"")</f>
        <v>6x1</v>
      </c>
      <c r="F983" s="29">
        <v>46273</v>
      </c>
      <c r="G983" s="32" t="str">
        <f t="shared" si="168"/>
        <v>ter</v>
      </c>
      <c r="H983" s="31">
        <f>IF($L983=0,"",_xlfn.MINIFS(Dados!$Q:$Q,Dados!$A:$A,$A983,Dados!$S:$S,$F983))</f>
        <v>443</v>
      </c>
      <c r="I983" s="31">
        <f>IF($H983="","",_xlfn.MAXIFS(Dados!$R:$R,Dados!$A:$A,$A983,Dados!$S:$S,$F983))</f>
        <v>995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8.0500000000000007</v>
      </c>
      <c r="M983" s="30">
        <f>IFERROR(INDEX(Parâmetros!$E$6:$E$11,MATCH($K983,Parâmetros!$A$6:$A$11,0)),"")</f>
        <v>8.8000000000000007</v>
      </c>
      <c r="N983" s="33">
        <f t="shared" si="169"/>
        <v>0.91477272727272729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70"/>
        <v>Sim</v>
      </c>
      <c r="R983" s="32" t="str">
        <f t="shared" si="171"/>
        <v>Sim</v>
      </c>
      <c r="S983" s="30">
        <f t="shared" si="172"/>
        <v>0</v>
      </c>
      <c r="T983" s="32" t="str">
        <f>IF($Q983&lt;&gt;"Sim","",IF($N983&gt;Parâmetros!$E$15,"Sim","Não"))</f>
        <v>Não</v>
      </c>
      <c r="U983" s="17" t="str">
        <f t="shared" si="173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'[Apontamento_Mes_Setembro Atualizado.xlsx]Base Diária'!$V$221folga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$148,$AB983),"")="",IF($L983&gt;0,1,0),IF(IFERROR(INDEX(Cadastro!$F$5:$F$148,$AB983),"")&lt;=IFERROR(INDEX(Parâmetros!$B$39:$B$48,MATCH($E983,Parâmetros!$A$39:$A$48,0)),99),IFERROR(INDEX(Cadastro!$F$5:$F$148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$148,$AB983),"")="",0,IF(IFERROR(INDEX(Cadastro!$F$5:$F$148,$AB983),"")&gt;IFERROR(INDEX(Parâmetros!$B$39:$B$48,MATCH($E983,Parâmetros!$A$39:$A$48,0)),99),IFERROR(INDEX(Cadastro!$F$5:$F$148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registro"),IF(AND($AB983&lt;&gt;$AB982,IFERROR(INDEX(Cadastro!$F$5:$F$148,$AB983),"")=""),"Indeterminado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IFERROR(MATCH($A983&amp;"|"&amp;TEXT(_xlfn.MAXIFS(Cadastro!$E$5:$E$148,Cadastro!$A$5:$A$148,$A983,Cadastro!$E$5:$E$148,"&lt;="&amp;$F983),"yyyymmdd"),Cadastro!$I$5:$I$148,0),"")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52397</v>
      </c>
      <c r="B984" s="17" t="s">
        <v>185</v>
      </c>
      <c r="C984" s="17" t="str">
        <f>IFERROR(INDEX(Cadastro!$C$5:$C$148,$AB984),"NÃO INFORMADO")</f>
        <v>CAL</v>
      </c>
      <c r="D984" s="17" t="str">
        <f>IFERROR(INDEX(Cadastro!$D$5:$D$148,$AB984),"")</f>
        <v>6x1</v>
      </c>
      <c r="E984" s="17" t="str">
        <f>IFERROR(INDEX(Cadastro!$G$5:$G$148,$AB984),"")</f>
        <v>6x1</v>
      </c>
      <c r="F984" s="29">
        <v>46274</v>
      </c>
      <c r="G984" s="32" t="str">
        <f t="shared" si="168"/>
        <v>qua</v>
      </c>
      <c r="H984" s="31">
        <f>IF($L984=0,"",_xlfn.MINIFS(Dados!$Q:$Q,Dados!$A:$A,$A984,Dados!$S:$S,$F984))</f>
        <v>447</v>
      </c>
      <c r="I984" s="31">
        <f>IF($H984="","",_xlfn.MAXIFS(Dados!$R:$R,Dados!$A:$A,$A984,Dados!$S:$S,$F984))</f>
        <v>999</v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>6x1</v>
      </c>
      <c r="L984" s="30">
        <f>SUMIFS(Dados!$E:$E,Dados!$A:$A,$A984,Dados!$S:$S,$F984)</f>
        <v>8</v>
      </c>
      <c r="M984" s="30">
        <f>IFERROR(INDEX(Parâmetros!$E$6:$E$11,MATCH($K984,Parâmetros!$A$6:$A$11,0)),"")</f>
        <v>8.8000000000000007</v>
      </c>
      <c r="N984" s="33">
        <f t="shared" si="169"/>
        <v>0.90909090909090906</v>
      </c>
      <c r="O984" s="33">
        <f>Parâmetros!$E$13</f>
        <v>0.8</v>
      </c>
      <c r="P984" s="32" t="str">
        <f>IF(OR($M984="",$F984&gt;Parâmetros!$E$14),"Não","Sim")</f>
        <v>Sim</v>
      </c>
      <c r="Q984" s="32" t="str">
        <f t="shared" si="170"/>
        <v>Sim</v>
      </c>
      <c r="R984" s="32" t="str">
        <f t="shared" si="171"/>
        <v>Sim</v>
      </c>
      <c r="S984" s="30">
        <f t="shared" si="172"/>
        <v>0</v>
      </c>
      <c r="T984" s="32" t="str">
        <f>IF($Q984&lt;&gt;"Sim","",IF($N984&gt;Parâmetros!$E$15,"Sim","Não"))</f>
        <v>Não</v>
      </c>
      <c r="U984" s="17" t="str">
        <f t="shared" si="173"/>
        <v>Na meta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'[Apontamento_Mes_Setembro Atualizado.xlsx]Base Diária'!$V$221folga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Jornada fixa do 6x1</v>
      </c>
      <c r="W984" s="34" t="str">
        <f>IF(OR(OR($D984="6x1",$D984="FF 6x1"),$D984="5x2"),"",IF($AB984&lt;&gt;$AB983,IF(IFERROR(INDEX(Cadastro!$F$5:$F$148,$AB984),"")="",IF($L984&gt;0,1,0),IF(IFERROR(INDEX(Cadastro!$F$5:$F$148,$AB984),"")&lt;=IFERROR(INDEX(Parâmetros!$B$39:$B$48,MATCH($E984,Parâmetros!$A$39:$A$48,0)),99),IFERROR(INDEX(Cadastro!$F$5:$F$148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$148,$AB984),"")="",0,IF(IFERROR(INDEX(Cadastro!$F$5:$F$148,$AB984),"")&gt;IFERROR(INDEX(Parâmetros!$B$39:$B$48,MATCH($E984,Parâmetros!$A$39:$A$48,0)),99),IFERROR(INDEX(Cadastro!$F$5:$F$148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registro"),IF(AND($AB984&lt;&gt;$AB983,IFERROR(INDEX(Cadastro!$F$5:$F$148,$AB984),"")=""),"Indeterminado (início da série)",IF($X984&gt;0,"Folga","Falta de registro"))))))))</f>
        <v>Trabalhado</v>
      </c>
      <c r="Z984" s="34">
        <f>IF(OR($L984&gt;0,$F984&gt;Parâmetros!$E$14),0,IF($A984&lt;&gt;$A983,1,N($Z983)+1))</f>
        <v>0</v>
      </c>
      <c r="AA984" s="34">
        <f>IF(OR($L984&gt;0,$F984&gt;Parâmetros!$E$14),0,IF(OR($A984&lt;&gt;$A985,$F985&gt;Parâmetros!$E$14),1,N($AA985)+1))</f>
        <v>0</v>
      </c>
      <c r="AB984" s="31">
        <f>IFERROR(MATCH($A984&amp;"|"&amp;TEXT(_xlfn.MAXIFS(Cadastro!$E$5:$E$148,Cadastro!$A$5:$A$148,$A984,Cadastro!$E$5:$E$148,"&lt;="&amp;$F984),"yyyymmdd"),Cadastro!$I$5:$I$148,0),"")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52397</v>
      </c>
      <c r="B985" s="17" t="s">
        <v>185</v>
      </c>
      <c r="C985" s="17" t="str">
        <f>IFERROR(INDEX(Cadastro!$C$5:$C$148,$AB985),"NÃO INFORMADO")</f>
        <v>CAL</v>
      </c>
      <c r="D985" s="17" t="str">
        <f>IFERROR(INDEX(Cadastro!$D$5:$D$148,$AB985),"")</f>
        <v>6x1</v>
      </c>
      <c r="E985" s="17" t="str">
        <f>IFERROR(INDEX(Cadastro!$G$5:$G$148,$AB985),"")</f>
        <v>6x1</v>
      </c>
      <c r="F985" s="29">
        <v>46275</v>
      </c>
      <c r="G985" s="32" t="str">
        <f t="shared" si="168"/>
        <v>qui</v>
      </c>
      <c r="H985" s="31">
        <f>IF($L985=0,"",_xlfn.MINIFS(Dados!$Q:$Q,Dados!$A:$A,$A985,Dados!$S:$S,$F985))</f>
        <v>443</v>
      </c>
      <c r="I985" s="31">
        <f>IF($H985="","",_xlfn.MAXIFS(Dados!$R:$R,Dados!$A:$A,$A985,Dados!$S:$S,$F985))</f>
        <v>997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</v>
      </c>
      <c r="L985" s="30">
        <f>SUMIFS(Dados!$E:$E,Dados!$A:$A,$A985,Dados!$S:$S,$F985)</f>
        <v>8.09</v>
      </c>
      <c r="M985" s="30">
        <f>IFERROR(INDEX(Parâmetros!$E$6:$E$11,MATCH($K985,Parâmetros!$A$6:$A$11,0)),"")</f>
        <v>8.8000000000000007</v>
      </c>
      <c r="N985" s="33">
        <f t="shared" si="169"/>
        <v>0.9193181818181817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70"/>
        <v>Sim</v>
      </c>
      <c r="R985" s="32" t="str">
        <f t="shared" si="171"/>
        <v>Sim</v>
      </c>
      <c r="S985" s="30">
        <f t="shared" si="172"/>
        <v>0</v>
      </c>
      <c r="T985" s="32" t="str">
        <f>IF($Q985&lt;&gt;"Sim","",IF($N985&gt;Parâmetros!$E$15,"Sim","Não"))</f>
        <v>Não</v>
      </c>
      <c r="U985" s="17" t="str">
        <f t="shared" si="173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'[Apontamento_Mes_Setembro Atualizado.xlsx]Base Diária'!$V$221folga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fixa do 6x1</v>
      </c>
      <c r="W985" s="34" t="str">
        <f>IF(OR(OR($D985="6x1",$D985="FF 6x1"),$D985="5x2"),"",IF($AB985&lt;&gt;$AB984,IF(IFERROR(INDEX(Cadastro!$F$5:$F$148,$AB985),"")="",IF($L985&gt;0,1,0),IF(IFERROR(INDEX(Cadastro!$F$5:$F$148,$AB985),"")&lt;=IFERROR(INDEX(Parâmetros!$B$39:$B$48,MATCH($E985,Parâmetros!$A$39:$A$48,0)),99),IFERROR(INDEX(Cadastro!$F$5:$F$148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$148,$AB985),"")="",0,IF(IFERROR(INDEX(Cadastro!$F$5:$F$148,$AB985),"")&gt;IFERROR(INDEX(Parâmetros!$B$39:$B$48,MATCH($E985,Parâmetros!$A$39:$A$48,0)),99),IFERROR(INDEX(Cadastro!$F$5:$F$148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registro"),IF(AND($AB985&lt;&gt;$AB984,IFERROR(INDEX(Cadastro!$F$5:$F$148,$AB985),"")=""),"Indeterminado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IFERROR(MATCH($A985&amp;"|"&amp;TEXT(_xlfn.MAXIFS(Cadastro!$E$5:$E$148,Cadastro!$A$5:$A$148,$A985,Cadastro!$E$5:$E$148,"&lt;="&amp;$F985),"yyyymmdd"),Cadastro!$I$5:$I$148,0),"")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52397</v>
      </c>
      <c r="B986" s="17" t="s">
        <v>185</v>
      </c>
      <c r="C986" s="17" t="str">
        <f>IFERROR(INDEX(Cadastro!$C$5:$C$148,$AB986),"NÃO INFORMADO")</f>
        <v>CAL</v>
      </c>
      <c r="D986" s="17" t="str">
        <f>IFERROR(INDEX(Cadastro!$D$5:$D$148,$AB986),"")</f>
        <v>6x1</v>
      </c>
      <c r="E986" s="17" t="str">
        <f>IFERROR(INDEX(Cadastro!$G$5:$G$148,$AB986),"")</f>
        <v>6x1</v>
      </c>
      <c r="F986" s="29">
        <v>46276</v>
      </c>
      <c r="G986" s="32" t="str">
        <f t="shared" si="168"/>
        <v>sex</v>
      </c>
      <c r="H986" s="31">
        <f>IF($L986=0,"",_xlfn.MINIFS(Dados!$Q:$Q,Dados!$A:$A,$A986,Dados!$S:$S,$F986))</f>
        <v>441</v>
      </c>
      <c r="I986" s="31">
        <f>IF($H986="","",_xlfn.MAXIFS(Dados!$R:$R,Dados!$A:$A,$A986,Dados!$S:$S,$F986))</f>
        <v>999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7.89</v>
      </c>
      <c r="M986" s="30">
        <f>IFERROR(INDEX(Parâmetros!$E$6:$E$11,MATCH($K986,Parâmetros!$A$6:$A$11,0)),"")</f>
        <v>8.8000000000000007</v>
      </c>
      <c r="N986" s="33">
        <f t="shared" si="169"/>
        <v>0.89659090909090899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70"/>
        <v>Sim</v>
      </c>
      <c r="R986" s="32" t="str">
        <f t="shared" si="171"/>
        <v>Sim</v>
      </c>
      <c r="S986" s="30">
        <f t="shared" si="172"/>
        <v>0</v>
      </c>
      <c r="T986" s="32" t="str">
        <f>IF($Q986&lt;&gt;"Sim","",IF($N986&gt;Parâmetros!$E$15,"Sim","Não"))</f>
        <v>Não</v>
      </c>
      <c r="U986" s="17" t="str">
        <f t="shared" si="173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'[Apontamento_Mes_Setembro Atualizado.xlsx]Base Diária'!$V$221folga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$148,$AB986),"")="",IF($L986&gt;0,1,0),IF(IFERROR(INDEX(Cadastro!$F$5:$F$148,$AB986),"")&lt;=IFERROR(INDEX(Parâmetros!$B$39:$B$48,MATCH($E986,Parâmetros!$A$39:$A$48,0)),99),IFERROR(INDEX(Cadastro!$F$5:$F$148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$148,$AB986),"")="",0,IF(IFERROR(INDEX(Cadastro!$F$5:$F$148,$AB986),"")&gt;IFERROR(INDEX(Parâmetros!$B$39:$B$48,MATCH($E986,Parâmetros!$A$39:$A$48,0)),99),IFERROR(INDEX(Cadastro!$F$5:$F$148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registro"),IF(AND($AB986&lt;&gt;$AB985,IFERROR(INDEX(Cadastro!$F$5:$F$148,$AB986),"")=""),"Indeterminado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IFERROR(MATCH($A986&amp;"|"&amp;TEXT(_xlfn.MAXIFS(Cadastro!$E$5:$E$148,Cadastro!$A$5:$A$148,$A986,Cadastro!$E$5:$E$148,"&lt;="&amp;$F986),"yyyymmdd"),Cadastro!$I$5:$I$148,0),"")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52397</v>
      </c>
      <c r="B987" s="17" t="s">
        <v>185</v>
      </c>
      <c r="C987" s="17" t="str">
        <f>IFERROR(INDEX(Cadastro!$C$5:$C$148,$AB987),"NÃO INFORMADO")</f>
        <v>CAL</v>
      </c>
      <c r="D987" s="17" t="str">
        <f>IFERROR(INDEX(Cadastro!$D$5:$D$148,$AB987),"")</f>
        <v>6x1</v>
      </c>
      <c r="E987" s="17" t="str">
        <f>IFERROR(INDEX(Cadastro!$G$5:$G$148,$AB987),"")</f>
        <v>6x1</v>
      </c>
      <c r="F987" s="29">
        <v>46277</v>
      </c>
      <c r="G987" s="32" t="str">
        <f t="shared" si="168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169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70"/>
        <v/>
      </c>
      <c r="R987" s="32" t="str">
        <f t="shared" si="171"/>
        <v/>
      </c>
      <c r="S987" s="30" t="str">
        <f t="shared" si="172"/>
        <v/>
      </c>
      <c r="T987" s="32" t="str">
        <f>IF($Q987&lt;&gt;"Sim","",IF($N987&gt;Parâmetros!$E$15,"Sim","Não"))</f>
        <v/>
      </c>
      <c r="U987" s="17" t="str">
        <f t="shared" si="173"/>
        <v>Folga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'[Apontamento_Mes_Setembro Atualizado.xlsx]Base Diária'!$V$221folga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Folga de fim de semana · sem apontamento no sábado nem no domingo</v>
      </c>
      <c r="W987" s="34" t="str">
        <f>IF(OR(OR($D987="6x1",$D987="FF 6x1"),$D987="5x2"),"",IF($AB987&lt;&gt;$AB986,IF(IFERROR(INDEX(Cadastro!$F$5:$F$148,$AB987),"")="",IF($L987&gt;0,1,0),IF(IFERROR(INDEX(Cadastro!$F$5:$F$148,$AB987),"")&lt;=IFERROR(INDEX(Parâmetros!$B$39:$B$48,MATCH($E987,Parâmetros!$A$39:$A$48,0)),99),IFERROR(INDEX(Cadastro!$F$5:$F$148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$148,$AB987),"")="",0,IF(IFERROR(INDEX(Cadastro!$F$5:$F$148,$AB987),"")&gt;IFERROR(INDEX(Parâmetros!$B$39:$B$48,MATCH($E987,Parâmetros!$A$39:$A$48,0)),99),IFERROR(INDEX(Cadastro!$F$5:$F$148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registro"),IF(AND($AB987&lt;&gt;$AB986,IFERROR(INDEX(Cadastro!$F$5:$F$148,$AB987),"")=""),"Indeterminado (início da série)",IF($X987&gt;0,"Folga","Falta de registro"))))))))</f>
        <v>Folga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IFERROR(MATCH($A987&amp;"|"&amp;TEXT(_xlfn.MAXIFS(Cadastro!$E$5:$E$148,Cadastro!$A$5:$A$148,$A987,Cadastro!$E$5:$E$148,"&lt;="&amp;$F987),"yyyymmdd"),Cadastro!$I$5:$I$148,0),"")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52397</v>
      </c>
      <c r="B988" s="17" t="s">
        <v>185</v>
      </c>
      <c r="C988" s="17" t="str">
        <f>IFERROR(INDEX(Cadastro!$C$5:$C$148,$AB988),"NÃO INFORMADO")</f>
        <v>CAL</v>
      </c>
      <c r="D988" s="17" t="str">
        <f>IFERROR(INDEX(Cadastro!$D$5:$D$148,$AB988),"")</f>
        <v>6x1</v>
      </c>
      <c r="E988" s="17" t="str">
        <f>IFERROR(INDEX(Cadastro!$G$5:$G$148,$AB988),"")</f>
        <v>6x1</v>
      </c>
      <c r="F988" s="29">
        <v>46278</v>
      </c>
      <c r="G988" s="32" t="str">
        <f t="shared" si="168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169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70"/>
        <v/>
      </c>
      <c r="R988" s="32" t="str">
        <f t="shared" si="171"/>
        <v/>
      </c>
      <c r="S988" s="30" t="str">
        <f t="shared" si="172"/>
        <v/>
      </c>
      <c r="T988" s="32" t="str">
        <f>IF($Q988&lt;&gt;"Sim","",IF($N988&gt;Parâmetros!$E$15,"Sim","Não"))</f>
        <v/>
      </c>
      <c r="U988" s="17" t="str">
        <f t="shared" si="173"/>
        <v>Folga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'[Apontamento_Mes_Setembro Atualizado.xlsx]Base Diária'!$V$221folga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Folga de fim de semana · sem apontamento no sábado nem no domingo</v>
      </c>
      <c r="W988" s="34" t="str">
        <f>IF(OR(OR($D988="6x1",$D988="FF 6x1"),$D988="5x2"),"",IF($AB988&lt;&gt;$AB987,IF(IFERROR(INDEX(Cadastro!$F$5:$F$148,$AB988),"")="",IF($L988&gt;0,1,0),IF(IFERROR(INDEX(Cadastro!$F$5:$F$148,$AB988),"")&lt;=IFERROR(INDEX(Parâmetros!$B$39:$B$48,MATCH($E988,Parâmetros!$A$39:$A$48,0)),99),IFERROR(INDEX(Cadastro!$F$5:$F$148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$148,$AB988),"")="",0,IF(IFERROR(INDEX(Cadastro!$F$5:$F$148,$AB988),"")&gt;IFERROR(INDEX(Parâmetros!$B$39:$B$48,MATCH($E988,Parâmetros!$A$39:$A$48,0)),99),IFERROR(INDEX(Cadastro!$F$5:$F$148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registro"),IF(AND($AB988&lt;&gt;$AB987,IFERROR(INDEX(Cadastro!$F$5:$F$148,$AB988),"")=""),"Indeterminado (início da série)",IF($X988&gt;0,"Folga","Falta de registro"))))))))</f>
        <v>Folga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IFERROR(MATCH($A988&amp;"|"&amp;TEXT(_xlfn.MAXIFS(Cadastro!$E$5:$E$148,Cadastro!$A$5:$A$148,$A988,Cadastro!$E$5:$E$148,"&lt;="&amp;$F988),"yyyymmdd"),Cadastro!$I$5:$I$148,0),"")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52397</v>
      </c>
      <c r="B989" s="17" t="s">
        <v>185</v>
      </c>
      <c r="C989" s="17" t="str">
        <f>IFERROR(INDEX(Cadastro!$C$5:$C$148,$AB989),"NÃO INFORMADO")</f>
        <v>CAL</v>
      </c>
      <c r="D989" s="17" t="str">
        <f>IFERROR(INDEX(Cadastro!$D$5:$D$148,$AB989),"")</f>
        <v>6x1</v>
      </c>
      <c r="E989" s="17" t="str">
        <f>IFERROR(INDEX(Cadastro!$G$5:$G$148,$AB989),"")</f>
        <v>6x1</v>
      </c>
      <c r="F989" s="29">
        <v>46279</v>
      </c>
      <c r="G989" s="32" t="str">
        <f t="shared" si="168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69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70"/>
        <v/>
      </c>
      <c r="R989" s="32" t="str">
        <f t="shared" si="171"/>
        <v/>
      </c>
      <c r="S989" s="30" t="str">
        <f t="shared" si="172"/>
        <v/>
      </c>
      <c r="T989" s="32" t="str">
        <f>IF($Q989&lt;&gt;"Sim","",IF($N989&gt;Parâmetros!$E$15,"Sim","Não"))</f>
        <v/>
      </c>
      <c r="U989" s="17" t="str">
        <f t="shared" si="173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'[Apontamento_Mes_Setembro Atualizado.xlsx]Base Diária'!$V$221folga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$148,$AB989),"")="",IF($L989&gt;0,1,0),IF(IFERROR(INDEX(Cadastro!$F$5:$F$148,$AB989),"")&lt;=IFERROR(INDEX(Parâmetros!$B$39:$B$48,MATCH($E989,Parâmetros!$A$39:$A$48,0)),99),IFERROR(INDEX(Cadastro!$F$5:$F$148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$148,$AB989),"")="",0,IF(IFERROR(INDEX(Cadastro!$F$5:$F$148,$AB989),"")&gt;IFERROR(INDEX(Parâmetros!$B$39:$B$48,MATCH($E989,Parâmetros!$A$39:$A$48,0)),99),IFERROR(INDEX(Cadastro!$F$5:$F$148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registro"),IF(AND($AB989&lt;&gt;$AB988,IFERROR(INDEX(Cadastro!$F$5:$F$148,$AB989),"")=""),"Indeterminado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IFERROR(MATCH($A989&amp;"|"&amp;TEXT(_xlfn.MAXIFS(Cadastro!$E$5:$E$148,Cadastro!$A$5:$A$148,$A989,Cadastro!$E$5:$E$148,"&lt;="&amp;$F989),"yyyymmdd"),Cadastro!$I$5:$I$148,0),"")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52397</v>
      </c>
      <c r="B990" s="17" t="s">
        <v>185</v>
      </c>
      <c r="C990" s="17" t="str">
        <f>IFERROR(INDEX(Cadastro!$C$5:$C$148,$AB990),"NÃO INFORMADO")</f>
        <v>CAL</v>
      </c>
      <c r="D990" s="17" t="str">
        <f>IFERROR(INDEX(Cadastro!$D$5:$D$148,$AB990),"")</f>
        <v>6x1</v>
      </c>
      <c r="E990" s="17" t="str">
        <f>IFERROR(INDEX(Cadastro!$G$5:$G$148,$AB990),"")</f>
        <v>6x1</v>
      </c>
      <c r="F990" s="29">
        <v>46280</v>
      </c>
      <c r="G990" s="32" t="str">
        <f t="shared" si="168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69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70"/>
        <v/>
      </c>
      <c r="R990" s="32" t="str">
        <f t="shared" si="171"/>
        <v/>
      </c>
      <c r="S990" s="30" t="str">
        <f t="shared" si="172"/>
        <v/>
      </c>
      <c r="T990" s="32" t="str">
        <f>IF($Q990&lt;&gt;"Sim","",IF($N990&gt;Parâmetros!$E$15,"Sim","Não"))</f>
        <v/>
      </c>
      <c r="U990" s="17" t="str">
        <f t="shared" si="173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'[Apontamento_Mes_Setembro Atualizado.xlsx]Base Diária'!$V$221folga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$148,$AB990),"")="",IF($L990&gt;0,1,0),IF(IFERROR(INDEX(Cadastro!$F$5:$F$148,$AB990),"")&lt;=IFERROR(INDEX(Parâmetros!$B$39:$B$48,MATCH($E990,Parâmetros!$A$39:$A$48,0)),99),IFERROR(INDEX(Cadastro!$F$5:$F$148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$148,$AB990),"")="",0,IF(IFERROR(INDEX(Cadastro!$F$5:$F$148,$AB990),"")&gt;IFERROR(INDEX(Parâmetros!$B$39:$B$48,MATCH($E990,Parâmetros!$A$39:$A$48,0)),99),IFERROR(INDEX(Cadastro!$F$5:$F$148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registro"),IF(AND($AB990&lt;&gt;$AB989,IFERROR(INDEX(Cadastro!$F$5:$F$148,$AB990),"")=""),"Indeterminado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IFERROR(MATCH($A990&amp;"|"&amp;TEXT(_xlfn.MAXIFS(Cadastro!$E$5:$E$148,Cadastro!$A$5:$A$148,$A990,Cadastro!$E$5:$E$148,"&lt;="&amp;$F990),"yyyymmdd"),Cadastro!$I$5:$I$148,0),"")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52397</v>
      </c>
      <c r="B991" s="17" t="s">
        <v>185</v>
      </c>
      <c r="C991" s="17" t="str">
        <f>IFERROR(INDEX(Cadastro!$C$5:$C$148,$AB991),"NÃO INFORMADO")</f>
        <v>CAL</v>
      </c>
      <c r="D991" s="17" t="str">
        <f>IFERROR(INDEX(Cadastro!$D$5:$D$148,$AB991),"")</f>
        <v>6x1</v>
      </c>
      <c r="E991" s="17" t="str">
        <f>IFERROR(INDEX(Cadastro!$G$5:$G$148,$AB991),"")</f>
        <v>6x1</v>
      </c>
      <c r="F991" s="29">
        <v>46281</v>
      </c>
      <c r="G991" s="32" t="str">
        <f t="shared" si="168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>6x1</v>
      </c>
      <c r="L991" s="30">
        <f>SUMIFS(Dados!$E:$E,Dados!$A:$A,$A991,Dados!$S:$S,$F991)</f>
        <v>0</v>
      </c>
      <c r="M991" s="30">
        <f>IFERROR(INDEX(Parâmetros!$E$6:$E$11,MATCH($K991,Parâmetros!$A$6:$A$11,0)),"")</f>
        <v>8.8000000000000007</v>
      </c>
      <c r="N991" s="33">
        <f t="shared" si="169"/>
        <v>0</v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70"/>
        <v/>
      </c>
      <c r="R991" s="32" t="str">
        <f t="shared" si="171"/>
        <v/>
      </c>
      <c r="S991" s="30" t="str">
        <f t="shared" si="172"/>
        <v/>
      </c>
      <c r="T991" s="32" t="str">
        <f>IF($Q991&lt;&gt;"Sim","",IF($N991&gt;Parâmetros!$E$15,"Sim","Não"))</f>
        <v/>
      </c>
      <c r="U991" s="17" t="str">
        <f t="shared" si="173"/>
        <v>Fora da apuração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'[Apontamento_Mes_Setembro Atualizado.xlsx]Base Diária'!$V$221folga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FALTA DE REGISTRO · dia útil da escala 6x1</v>
      </c>
      <c r="W991" s="34" t="str">
        <f>IF(OR(OR($D991="6x1",$D991="FF 6x1"),$D991="5x2"),"",IF($AB991&lt;&gt;$AB990,IF(IFERROR(INDEX(Cadastro!$F$5:$F$148,$AB991),"")="",IF($L991&gt;0,1,0),IF(IFERROR(INDEX(Cadastro!$F$5:$F$148,$AB991),"")&lt;=IFERROR(INDEX(Parâmetros!$B$39:$B$48,MATCH($E991,Parâmetros!$A$39:$A$48,0)),99),IFERROR(INDEX(Cadastro!$F$5:$F$148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$148,$AB991),"")="",0,IF(IFERROR(INDEX(Cadastro!$F$5:$F$148,$AB991),"")&gt;IFERROR(INDEX(Parâmetros!$B$39:$B$48,MATCH($E991,Parâmetros!$A$39:$A$48,0)),99),IFERROR(INDEX(Cadastro!$F$5:$F$148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registro"),IF(AND($AB991&lt;&gt;$AB990,IFERROR(INDEX(Cadastro!$F$5:$F$148,$AB991),"")=""),"Indeterminado (início da série)",IF($X991&gt;0,"Folga","Falta de registro"))))))))</f>
        <v>Falta de registro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IFERROR(MATCH($A991&amp;"|"&amp;TEXT(_xlfn.MAXIFS(Cadastro!$E$5:$E$148,Cadastro!$A$5:$A$148,$A991,Cadastro!$E$5:$E$148,"&lt;="&amp;$F991),"yyyymmdd"),Cadastro!$I$5:$I$148,0),"")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52397</v>
      </c>
      <c r="B992" s="17" t="s">
        <v>185</v>
      </c>
      <c r="C992" s="17" t="str">
        <f>IFERROR(INDEX(Cadastro!$C$5:$C$148,$AB992),"NÃO INFORMADO")</f>
        <v>CAL</v>
      </c>
      <c r="D992" s="17" t="str">
        <f>IFERROR(INDEX(Cadastro!$D$5:$D$148,$AB992),"")</f>
        <v>6x1</v>
      </c>
      <c r="E992" s="17" t="str">
        <f>IFERROR(INDEX(Cadastro!$G$5:$G$148,$AB992),"")</f>
        <v>6x1</v>
      </c>
      <c r="F992" s="29">
        <v>46282</v>
      </c>
      <c r="G992" s="32" t="str">
        <f t="shared" si="168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>6x1</v>
      </c>
      <c r="L992" s="30">
        <f>SUMIFS(Dados!$E:$E,Dados!$A:$A,$A992,Dados!$S:$S,$F992)</f>
        <v>0</v>
      </c>
      <c r="M992" s="30">
        <f>IFERROR(INDEX(Parâmetros!$E$6:$E$11,MATCH($K992,Parâmetros!$A$6:$A$11,0)),"")</f>
        <v>8.8000000000000007</v>
      </c>
      <c r="N992" s="33">
        <f t="shared" si="169"/>
        <v>0</v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70"/>
        <v/>
      </c>
      <c r="R992" s="32" t="str">
        <f t="shared" si="171"/>
        <v/>
      </c>
      <c r="S992" s="30" t="str">
        <f t="shared" si="172"/>
        <v/>
      </c>
      <c r="T992" s="32" t="str">
        <f>IF($Q992&lt;&gt;"Sim","",IF($N992&gt;Parâmetros!$E$15,"Sim","Não"))</f>
        <v/>
      </c>
      <c r="U992" s="17" t="str">
        <f t="shared" si="173"/>
        <v>Fora da apuração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'[Apontamento_Mes_Setembro Atualizado.xlsx]Base Diária'!$V$221folga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FALTA DE REGISTRO · dia útil da escala 6x1</v>
      </c>
      <c r="W992" s="34" t="str">
        <f>IF(OR(OR($D992="6x1",$D992="FF 6x1"),$D992="5x2"),"",IF($AB992&lt;&gt;$AB991,IF(IFERROR(INDEX(Cadastro!$F$5:$F$148,$AB992),"")="",IF($L992&gt;0,1,0),IF(IFERROR(INDEX(Cadastro!$F$5:$F$148,$AB992),"")&lt;=IFERROR(INDEX(Parâmetros!$B$39:$B$48,MATCH($E992,Parâmetros!$A$39:$A$48,0)),99),IFERROR(INDEX(Cadastro!$F$5:$F$148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$148,$AB992),"")="",0,IF(IFERROR(INDEX(Cadastro!$F$5:$F$148,$AB992),"")&gt;IFERROR(INDEX(Parâmetros!$B$39:$B$48,MATCH($E992,Parâmetros!$A$39:$A$48,0)),99),IFERROR(INDEX(Cadastro!$F$5:$F$148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registro"),IF(AND($AB992&lt;&gt;$AB991,IFERROR(INDEX(Cadastro!$F$5:$F$148,$AB992),"")=""),"Indeterminado (início da série)",IF($X992&gt;0,"Folga","Falta de registro"))))))))</f>
        <v>Falta de registro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IFERROR(MATCH($A992&amp;"|"&amp;TEXT(_xlfn.MAXIFS(Cadastro!$E$5:$E$148,Cadastro!$A$5:$A$148,$A992,Cadastro!$E$5:$E$148,"&lt;="&amp;$F992),"yyyymmdd"),Cadastro!$I$5:$I$148,0),"")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52397</v>
      </c>
      <c r="B993" s="17" t="s">
        <v>185</v>
      </c>
      <c r="C993" s="17" t="str">
        <f>IFERROR(INDEX(Cadastro!$C$5:$C$148,$AB993),"NÃO INFORMADO")</f>
        <v>CAL</v>
      </c>
      <c r="D993" s="17" t="str">
        <f>IFERROR(INDEX(Cadastro!$D$5:$D$148,$AB993),"")</f>
        <v>6x1</v>
      </c>
      <c r="E993" s="17" t="str">
        <f>IFERROR(INDEX(Cadastro!$G$5:$G$148,$AB993),"")</f>
        <v>6x1</v>
      </c>
      <c r="F993" s="29">
        <v>46283</v>
      </c>
      <c r="G993" s="32" t="str">
        <f t="shared" si="168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69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70"/>
        <v/>
      </c>
      <c r="R993" s="32" t="str">
        <f t="shared" si="171"/>
        <v/>
      </c>
      <c r="S993" s="30" t="str">
        <f t="shared" si="172"/>
        <v/>
      </c>
      <c r="T993" s="32" t="str">
        <f>IF($Q993&lt;&gt;"Sim","",IF($N993&gt;Parâmetros!$E$15,"Sim","Não"))</f>
        <v/>
      </c>
      <c r="U993" s="17" t="str">
        <f t="shared" si="173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'[Apontamento_Mes_Setembro Atualizado.xlsx]Base Diária'!$V$221folga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$148,$AB993),"")="",IF($L993&gt;0,1,0),IF(IFERROR(INDEX(Cadastro!$F$5:$F$148,$AB993),"")&lt;=IFERROR(INDEX(Parâmetros!$B$39:$B$48,MATCH($E993,Parâmetros!$A$39:$A$48,0)),99),IFERROR(INDEX(Cadastro!$F$5:$F$148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$148,$AB993),"")="",0,IF(IFERROR(INDEX(Cadastro!$F$5:$F$148,$AB993),"")&gt;IFERROR(INDEX(Parâmetros!$B$39:$B$48,MATCH($E993,Parâmetros!$A$39:$A$48,0)),99),IFERROR(INDEX(Cadastro!$F$5:$F$148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registro"),IF(AND($AB993&lt;&gt;$AB992,IFERROR(INDEX(Cadastro!$F$5:$F$148,$AB993),"")=""),"Indeterminado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IFERROR(MATCH($A993&amp;"|"&amp;TEXT(_xlfn.MAXIFS(Cadastro!$E$5:$E$148,Cadastro!$A$5:$A$148,$A993,Cadastro!$E$5:$E$148,"&lt;="&amp;$F993),"yyyymmdd"),Cadastro!$I$5:$I$148,0),"")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>
        <v>52397</v>
      </c>
      <c r="B994" s="17" t="s">
        <v>185</v>
      </c>
      <c r="C994" s="17" t="str">
        <f>IFERROR(INDEX(Cadastro!$C$5:$C$148,$AB994),"NÃO INFORMADO")</f>
        <v>CAL</v>
      </c>
      <c r="D994" s="17" t="str">
        <f>IFERROR(INDEX(Cadastro!$D$5:$D$148,$AB994),"")</f>
        <v>6x1</v>
      </c>
      <c r="E994" s="17" t="str">
        <f>IFERROR(INDEX(Cadastro!$G$5:$G$148,$AB994),"")</f>
        <v>6x1</v>
      </c>
      <c r="F994" s="29">
        <v>46284</v>
      </c>
      <c r="G994" s="32" t="str">
        <f t="shared" si="168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169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170"/>
        <v/>
      </c>
      <c r="R994" s="32" t="str">
        <f t="shared" si="171"/>
        <v/>
      </c>
      <c r="S994" s="30" t="str">
        <f t="shared" si="172"/>
        <v/>
      </c>
      <c r="T994" s="32" t="str">
        <f>IF($Q994&lt;&gt;"Sim","",IF($N994&gt;Parâmetros!$E$15,"Sim","Não"))</f>
        <v/>
      </c>
      <c r="U994" s="17" t="str">
        <f t="shared" si="173"/>
        <v>Folga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'[Apontamento_Mes_Setembro Atualizado.xlsx]Base Diária'!$V$221folga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Folga de fim de semana · sem apontamento no sábado nem no domingo</v>
      </c>
      <c r="W994" s="34" t="str">
        <f>IF(OR(OR($D994="6x1",$D994="FF 6x1"),$D994="5x2"),"",IF($AB994&lt;&gt;$AB993,IF(IFERROR(INDEX(Cadastro!$F$5:$F$148,$AB994),"")="",IF($L994&gt;0,1,0),IF(IFERROR(INDEX(Cadastro!$F$5:$F$148,$AB994),"")&lt;=IFERROR(INDEX(Parâmetros!$B$39:$B$48,MATCH($E994,Parâmetros!$A$39:$A$48,0)),99),IFERROR(INDEX(Cadastro!$F$5:$F$148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/>
      </c>
      <c r="X994" s="34" t="str">
        <f>IF(OR(OR($D994="6x1",$D994="FF 6x1"),$D994="5x2"),"",IF($AB994&lt;&gt;$AB993,IF(IFERROR(INDEX(Cadastro!$F$5:$F$148,$AB994),"")="",0,IF(IFERROR(INDEX(Cadastro!$F$5:$F$148,$AB994),"")&gt;IFERROR(INDEX(Parâmetros!$B$39:$B$48,MATCH($E994,Parâmetros!$A$39:$A$48,0)),99),IFERROR(INDEX(Cadastro!$F$5:$F$148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/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registro"),IF(AND($AB994&lt;&gt;$AB993,IFERROR(INDEX(Cadastro!$F$5:$F$148,$AB994),"")=""),"Indeterminado (início da série)",IF($X994&gt;0,"Folga","Falta de registro"))))))))</f>
        <v>Folga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IFERROR(MATCH($A994&amp;"|"&amp;TEXT(_xlfn.MAXIFS(Cadastro!$E$5:$E$148,Cadastro!$A$5:$A$148,$A994,Cadastro!$E$5:$E$148,"&lt;="&amp;$F994),"yyyymmdd"),Cadastro!$I$5:$I$148,0),"")</f>
        <v>46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hidden="1" customHeight="1" x14ac:dyDescent="0.25">
      <c r="A995" s="31">
        <v>52397</v>
      </c>
      <c r="B995" s="17" t="s">
        <v>185</v>
      </c>
      <c r="C995" s="17" t="str">
        <f>IFERROR(INDEX(Cadastro!$C$5:$C$148,$AB995),"NÃO INFORMADO")</f>
        <v>CAL</v>
      </c>
      <c r="D995" s="17" t="str">
        <f>IFERROR(INDEX(Cadastro!$D$5:$D$148,$AB995),"")</f>
        <v>6x1</v>
      </c>
      <c r="E995" s="17" t="str">
        <f>IFERROR(INDEX(Cadastro!$G$5:$G$148,$AB995),"")</f>
        <v>6x1</v>
      </c>
      <c r="F995" s="29">
        <v>46285</v>
      </c>
      <c r="G995" s="32" t="str">
        <f t="shared" si="168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169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170"/>
        <v/>
      </c>
      <c r="R995" s="32" t="str">
        <f t="shared" si="171"/>
        <v/>
      </c>
      <c r="S995" s="30" t="str">
        <f t="shared" si="172"/>
        <v/>
      </c>
      <c r="T995" s="32" t="str">
        <f>IF($Q995&lt;&gt;"Sim","",IF($N995&gt;Parâmetros!$E$15,"Sim","Não"))</f>
        <v/>
      </c>
      <c r="U995" s="17" t="str">
        <f t="shared" si="173"/>
        <v>Folga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'[Apontamento_Mes_Setembro Atualizado.xlsx]Base Diária'!$V$221folga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Folga de fim de semana · sem apontamento no sábado nem no domingo</v>
      </c>
      <c r="W995" s="34" t="str">
        <f>IF(OR(OR($D995="6x1",$D995="FF 6x1"),$D995="5x2"),"",IF($AB995&lt;&gt;$AB994,IF(IFERROR(INDEX(Cadastro!$F$5:$F$148,$AB995),"")="",IF($L995&gt;0,1,0),IF(IFERROR(INDEX(Cadastro!$F$5:$F$148,$AB995),"")&lt;=IFERROR(INDEX(Parâmetros!$B$39:$B$48,MATCH($E995,Parâmetros!$A$39:$A$48,0)),99),IFERROR(INDEX(Cadastro!$F$5:$F$148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/>
      </c>
      <c r="X995" s="34" t="str">
        <f>IF(OR(OR($D995="6x1",$D995="FF 6x1"),$D995="5x2"),"",IF($AB995&lt;&gt;$AB994,IF(IFERROR(INDEX(Cadastro!$F$5:$F$148,$AB995),"")="",0,IF(IFERROR(INDEX(Cadastro!$F$5:$F$148,$AB995),"")&gt;IFERROR(INDEX(Parâmetros!$B$39:$B$48,MATCH($E995,Parâmetros!$A$39:$A$48,0)),99),IFERROR(INDEX(Cadastro!$F$5:$F$148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/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registro"),IF(AND($AB995&lt;&gt;$AB994,IFERROR(INDEX(Cadastro!$F$5:$F$148,$AB995),"")=""),"Indeterminado (início da série)",IF($X995&gt;0,"Folga","Falta de registro"))))))))</f>
        <v>Folga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IFERROR(MATCH($A995&amp;"|"&amp;TEXT(_xlfn.MAXIFS(Cadastro!$E$5:$E$148,Cadastro!$A$5:$A$148,$A995,Cadastro!$E$5:$E$148,"&lt;="&amp;$F995),"yyyymmdd"),Cadastro!$I$5:$I$148,0),"")</f>
        <v>46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hidden="1" customHeight="1" x14ac:dyDescent="0.25">
      <c r="A996" s="31">
        <v>52397</v>
      </c>
      <c r="B996" s="17" t="s">
        <v>185</v>
      </c>
      <c r="C996" s="17" t="str">
        <f>IFERROR(INDEX(Cadastro!$C$5:$C$148,$AB996),"NÃO INFORMADO")</f>
        <v>CAL</v>
      </c>
      <c r="D996" s="17" t="str">
        <f>IFERROR(INDEX(Cadastro!$D$5:$D$148,$AB996),"")</f>
        <v>6x1</v>
      </c>
      <c r="E996" s="17" t="str">
        <f>IFERROR(INDEX(Cadastro!$G$5:$G$148,$AB996),"")</f>
        <v>6x1</v>
      </c>
      <c r="F996" s="29">
        <v>46286</v>
      </c>
      <c r="G996" s="32" t="str">
        <f t="shared" si="168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0</v>
      </c>
      <c r="M996" s="30">
        <f>IFERROR(INDEX(Parâmetros!$E$6:$E$11,MATCH($K996,Parâmetros!$A$6:$A$11,0)),"")</f>
        <v>8.8000000000000007</v>
      </c>
      <c r="N996" s="33">
        <f t="shared" si="169"/>
        <v>0</v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170"/>
        <v/>
      </c>
      <c r="R996" s="32" t="str">
        <f t="shared" si="171"/>
        <v/>
      </c>
      <c r="S996" s="30" t="str">
        <f t="shared" si="172"/>
        <v/>
      </c>
      <c r="T996" s="32" t="str">
        <f>IF($Q996&lt;&gt;"Sim","",IF($N996&gt;Parâmetros!$E$15,"Sim","Não"))</f>
        <v/>
      </c>
      <c r="U996" s="17" t="str">
        <f t="shared" si="173"/>
        <v>Fora da apuração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'[Apontamento_Mes_Setembro Atualizado.xlsx]Base Diária'!$V$221folga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FALTA DE REGISTRO · dia útil da escala 6x1</v>
      </c>
      <c r="W996" s="34" t="str">
        <f>IF(OR(OR($D996="6x1",$D996="FF 6x1"),$D996="5x2"),"",IF($AB996&lt;&gt;$AB995,IF(IFERROR(INDEX(Cadastro!$F$5:$F$148,$AB996),"")="",IF($L996&gt;0,1,0),IF(IFERROR(INDEX(Cadastro!$F$5:$F$148,$AB996),"")&lt;=IFERROR(INDEX(Parâmetros!$B$39:$B$48,MATCH($E996,Parâmetros!$A$39:$A$48,0)),99),IFERROR(INDEX(Cadastro!$F$5:$F$148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$148,$AB996),"")="",0,IF(IFERROR(INDEX(Cadastro!$F$5:$F$148,$AB996),"")&gt;IFERROR(INDEX(Parâmetros!$B$39:$B$48,MATCH($E996,Parâmetros!$A$39:$A$48,0)),99),IFERROR(INDEX(Cadastro!$F$5:$F$148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registro"),IF(AND($AB996&lt;&gt;$AB995,IFERROR(INDEX(Cadastro!$F$5:$F$148,$AB996),"")=""),"Indeterminado (início da série)",IF($X996&gt;0,"Folga","Falta de registro"))))))))</f>
        <v>Falta de registro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IFERROR(MATCH($A996&amp;"|"&amp;TEXT(_xlfn.MAXIFS(Cadastro!$E$5:$E$148,Cadastro!$A$5:$A$148,$A996,Cadastro!$E$5:$E$148,"&lt;="&amp;$F996),"yyyymmdd"),Cadastro!$I$5:$I$148,0),"")</f>
        <v>46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52397</v>
      </c>
      <c r="B997" s="17" t="s">
        <v>185</v>
      </c>
      <c r="C997" s="17" t="str">
        <f>IFERROR(INDEX(Cadastro!$C$5:$C$148,$AB997),"NÃO INFORMADO")</f>
        <v>CAL</v>
      </c>
      <c r="D997" s="17" t="str">
        <f>IFERROR(INDEX(Cadastro!$D$5:$D$148,$AB997),"")</f>
        <v>6x1</v>
      </c>
      <c r="E997" s="17" t="str">
        <f>IFERROR(INDEX(Cadastro!$G$5:$G$148,$AB997),"")</f>
        <v>6x1</v>
      </c>
      <c r="F997" s="29">
        <v>46287</v>
      </c>
      <c r="G997" s="32" t="str">
        <f t="shared" si="168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0</v>
      </c>
      <c r="M997" s="30">
        <f>IFERROR(INDEX(Parâmetros!$E$6:$E$11,MATCH($K997,Parâmetros!$A$6:$A$11,0)),"")</f>
        <v>8.8000000000000007</v>
      </c>
      <c r="N997" s="33">
        <f t="shared" si="169"/>
        <v>0</v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170"/>
        <v/>
      </c>
      <c r="R997" s="32" t="str">
        <f t="shared" si="171"/>
        <v/>
      </c>
      <c r="S997" s="30" t="str">
        <f t="shared" si="172"/>
        <v/>
      </c>
      <c r="T997" s="32" t="str">
        <f>IF($Q997&lt;&gt;"Sim","",IF($N997&gt;Parâmetros!$E$15,"Sim","Não"))</f>
        <v/>
      </c>
      <c r="U997" s="17" t="str">
        <f t="shared" si="173"/>
        <v>Fora da apuração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'[Apontamento_Mes_Setembro Atualizado.xlsx]Base Diária'!$V$221folga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FALTA DE REGISTRO · dia útil da escala 6x1</v>
      </c>
      <c r="W997" s="34" t="str">
        <f>IF(OR(OR($D997="6x1",$D997="FF 6x1"),$D997="5x2"),"",IF($AB997&lt;&gt;$AB996,IF(IFERROR(INDEX(Cadastro!$F$5:$F$148,$AB997),"")="",IF($L997&gt;0,1,0),IF(IFERROR(INDEX(Cadastro!$F$5:$F$148,$AB997),"")&lt;=IFERROR(INDEX(Parâmetros!$B$39:$B$48,MATCH($E997,Parâmetros!$A$39:$A$48,0)),99),IFERROR(INDEX(Cadastro!$F$5:$F$148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$148,$AB997),"")="",0,IF(IFERROR(INDEX(Cadastro!$F$5:$F$148,$AB997),"")&gt;IFERROR(INDEX(Parâmetros!$B$39:$B$48,MATCH($E997,Parâmetros!$A$39:$A$48,0)),99),IFERROR(INDEX(Cadastro!$F$5:$F$148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registro"),IF(AND($AB997&lt;&gt;$AB996,IFERROR(INDEX(Cadastro!$F$5:$F$148,$AB997),"")=""),"Indeterminado (início da série)",IF($X997&gt;0,"Folga","Falta de registro"))))))))</f>
        <v>Falta de registro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IFERROR(MATCH($A997&amp;"|"&amp;TEXT(_xlfn.MAXIFS(Cadastro!$E$5:$E$148,Cadastro!$A$5:$A$148,$A997,Cadastro!$E$5:$E$148,"&lt;="&amp;$F997),"yyyymmdd"),Cadastro!$I$5:$I$148,0),"")</f>
        <v>46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52397</v>
      </c>
      <c r="B998" s="17" t="s">
        <v>185</v>
      </c>
      <c r="C998" s="17" t="str">
        <f>IFERROR(INDEX(Cadastro!$C$5:$C$148,$AB998),"NÃO INFORMADO")</f>
        <v>CAL</v>
      </c>
      <c r="D998" s="17" t="str">
        <f>IFERROR(INDEX(Cadastro!$D$5:$D$148,$AB998),"")</f>
        <v>6x1</v>
      </c>
      <c r="E998" s="17" t="str">
        <f>IFERROR(INDEX(Cadastro!$G$5:$G$148,$AB998),"")</f>
        <v>6x1</v>
      </c>
      <c r="F998" s="29">
        <v>46288</v>
      </c>
      <c r="G998" s="32" t="str">
        <f t="shared" si="168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0</v>
      </c>
      <c r="M998" s="30">
        <f>IFERROR(INDEX(Parâmetros!$E$6:$E$11,MATCH($K998,Parâmetros!$A$6:$A$11,0)),"")</f>
        <v>8.8000000000000007</v>
      </c>
      <c r="N998" s="33">
        <f t="shared" si="169"/>
        <v>0</v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170"/>
        <v/>
      </c>
      <c r="R998" s="32" t="str">
        <f t="shared" si="171"/>
        <v/>
      </c>
      <c r="S998" s="30" t="str">
        <f t="shared" si="172"/>
        <v/>
      </c>
      <c r="T998" s="32" t="str">
        <f>IF($Q998&lt;&gt;"Sim","",IF($N998&gt;Parâmetros!$E$15,"Sim","Não"))</f>
        <v/>
      </c>
      <c r="U998" s="17" t="str">
        <f t="shared" si="173"/>
        <v>Fora da apuração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'[Apontamento_Mes_Setembro Atualizado.xlsx]Base Diária'!$V$221folga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FALTA DE REGISTRO · dia útil da escala 6x1</v>
      </c>
      <c r="W998" s="34" t="str">
        <f>IF(OR(OR($D998="6x1",$D998="FF 6x1"),$D998="5x2"),"",IF($AB998&lt;&gt;$AB997,IF(IFERROR(INDEX(Cadastro!$F$5:$F$148,$AB998),"")="",IF($L998&gt;0,1,0),IF(IFERROR(INDEX(Cadastro!$F$5:$F$148,$AB998),"")&lt;=IFERROR(INDEX(Parâmetros!$B$39:$B$48,MATCH($E998,Parâmetros!$A$39:$A$48,0)),99),IFERROR(INDEX(Cadastro!$F$5:$F$148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$148,$AB998),"")="",0,IF(IFERROR(INDEX(Cadastro!$F$5:$F$148,$AB998),"")&gt;IFERROR(INDEX(Parâmetros!$B$39:$B$48,MATCH($E998,Parâmetros!$A$39:$A$48,0)),99),IFERROR(INDEX(Cadastro!$F$5:$F$148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registro"),IF(AND($AB998&lt;&gt;$AB997,IFERROR(INDEX(Cadastro!$F$5:$F$148,$AB998),"")=""),"Indeterminado (início da série)",IF($X998&gt;0,"Folga","Falta de registro"))))))))</f>
        <v>Falta de registro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IFERROR(MATCH($A998&amp;"|"&amp;TEXT(_xlfn.MAXIFS(Cadastro!$E$5:$E$148,Cadastro!$A$5:$A$148,$A998,Cadastro!$E$5:$E$148,"&lt;="&amp;$F998),"yyyymmdd"),Cadastro!$I$5:$I$148,0),"")</f>
        <v>46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52397</v>
      </c>
      <c r="B999" s="17" t="s">
        <v>185</v>
      </c>
      <c r="C999" s="17" t="str">
        <f>IFERROR(INDEX(Cadastro!$C$5:$C$148,$AB999),"NÃO INFORMADO")</f>
        <v>CAL</v>
      </c>
      <c r="D999" s="17" t="str">
        <f>IFERROR(INDEX(Cadastro!$D$5:$D$148,$AB999),"")</f>
        <v>6x1</v>
      </c>
      <c r="E999" s="17" t="str">
        <f>IFERROR(INDEX(Cadastro!$G$5:$G$148,$AB999),"")</f>
        <v>6x1</v>
      </c>
      <c r="F999" s="29">
        <v>46289</v>
      </c>
      <c r="G999" s="32" t="str">
        <f t="shared" si="168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0</v>
      </c>
      <c r="M999" s="30">
        <f>IFERROR(INDEX(Parâmetros!$E$6:$E$11,MATCH($K999,Parâmetros!$A$6:$A$11,0)),"")</f>
        <v>8.8000000000000007</v>
      </c>
      <c r="N999" s="33">
        <f t="shared" si="169"/>
        <v>0</v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170"/>
        <v/>
      </c>
      <c r="R999" s="32" t="str">
        <f t="shared" si="171"/>
        <v/>
      </c>
      <c r="S999" s="30" t="str">
        <f t="shared" si="172"/>
        <v/>
      </c>
      <c r="T999" s="32" t="str">
        <f>IF($Q999&lt;&gt;"Sim","",IF($N999&gt;Parâmetros!$E$15,"Sim","Não"))</f>
        <v/>
      </c>
      <c r="U999" s="17" t="str">
        <f t="shared" si="173"/>
        <v>Fora da apuração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'[Apontamento_Mes_Setembro Atualizado.xlsx]Base Diária'!$V$221folga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FALTA DE REGISTRO · dia útil da escala 6x1</v>
      </c>
      <c r="W999" s="34" t="str">
        <f>IF(OR(OR($D999="6x1",$D999="FF 6x1"),$D999="5x2"),"",IF($AB999&lt;&gt;$AB998,IF(IFERROR(INDEX(Cadastro!$F$5:$F$148,$AB999),"")="",IF($L999&gt;0,1,0),IF(IFERROR(INDEX(Cadastro!$F$5:$F$148,$AB999),"")&lt;=IFERROR(INDEX(Parâmetros!$B$39:$B$48,MATCH($E999,Parâmetros!$A$39:$A$48,0)),99),IFERROR(INDEX(Cadastro!$F$5:$F$148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$148,$AB999),"")="",0,IF(IFERROR(INDEX(Cadastro!$F$5:$F$148,$AB999),"")&gt;IFERROR(INDEX(Parâmetros!$B$39:$B$48,MATCH($E999,Parâmetros!$A$39:$A$48,0)),99),IFERROR(INDEX(Cadastro!$F$5:$F$148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registro"),IF(AND($AB999&lt;&gt;$AB998,IFERROR(INDEX(Cadastro!$F$5:$F$148,$AB999),"")=""),"Indeterminado (início da série)",IF($X999&gt;0,"Folga","Falta de registro"))))))))</f>
        <v>Falta de registro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IFERROR(MATCH($A999&amp;"|"&amp;TEXT(_xlfn.MAXIFS(Cadastro!$E$5:$E$148,Cadastro!$A$5:$A$148,$A999,Cadastro!$E$5:$E$148,"&lt;="&amp;$F999),"yyyymmdd"),Cadastro!$I$5:$I$148,0),"")</f>
        <v>46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52397</v>
      </c>
      <c r="B1000" s="17" t="s">
        <v>185</v>
      </c>
      <c r="C1000" s="17" t="str">
        <f>IFERROR(INDEX(Cadastro!$C$5:$C$148,$AB1000),"NÃO INFORMADO")</f>
        <v>CAL</v>
      </c>
      <c r="D1000" s="17" t="str">
        <f>IFERROR(INDEX(Cadastro!$D$5:$D$148,$AB1000),"")</f>
        <v>6x1</v>
      </c>
      <c r="E1000" s="17" t="str">
        <f>IFERROR(INDEX(Cadastro!$G$5:$G$148,$AB1000),"")</f>
        <v>6x1</v>
      </c>
      <c r="F1000" s="29">
        <v>46290</v>
      </c>
      <c r="G1000" s="32" t="str">
        <f t="shared" si="168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0</v>
      </c>
      <c r="M1000" s="30">
        <f>IFERROR(INDEX(Parâmetros!$E$6:$E$11,MATCH($K1000,Parâmetros!$A$6:$A$11,0)),"")</f>
        <v>8.8000000000000007</v>
      </c>
      <c r="N1000" s="33">
        <f t="shared" si="169"/>
        <v>0</v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170"/>
        <v/>
      </c>
      <c r="R1000" s="32" t="str">
        <f t="shared" si="171"/>
        <v/>
      </c>
      <c r="S1000" s="30" t="str">
        <f t="shared" si="172"/>
        <v/>
      </c>
      <c r="T1000" s="32" t="str">
        <f>IF($Q1000&lt;&gt;"Sim","",IF($N1000&gt;Parâmetros!$E$15,"Sim","Não"))</f>
        <v/>
      </c>
      <c r="U1000" s="17" t="str">
        <f t="shared" si="173"/>
        <v>Fora da apuração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'[Apontamento_Mes_Setembro Atualizado.xlsx]Base Diária'!$V$221folga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FALTA DE REGISTRO · dia útil da escala 6x1</v>
      </c>
      <c r="W1000" s="34" t="str">
        <f>IF(OR(OR($D1000="6x1",$D1000="FF 6x1"),$D1000="5x2"),"",IF($AB1000&lt;&gt;$AB999,IF(IFERROR(INDEX(Cadastro!$F$5:$F$148,$AB1000),"")="",IF($L1000&gt;0,1,0),IF(IFERROR(INDEX(Cadastro!$F$5:$F$148,$AB1000),"")&lt;=IFERROR(INDEX(Parâmetros!$B$39:$B$48,MATCH($E1000,Parâmetros!$A$39:$A$48,0)),99),IFERROR(INDEX(Cadastro!$F$5:$F$148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$148,$AB1000),"")="",0,IF(IFERROR(INDEX(Cadastro!$F$5:$F$148,$AB1000),"")&gt;IFERROR(INDEX(Parâmetros!$B$39:$B$48,MATCH($E1000,Parâmetros!$A$39:$A$48,0)),99),IFERROR(INDEX(Cadastro!$F$5:$F$148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registro"),IF(AND($AB1000&lt;&gt;$AB999,IFERROR(INDEX(Cadastro!$F$5:$F$148,$AB1000),"")=""),"Indeterminado (início da série)",IF($X1000&gt;0,"Folga","Falta de registro"))))))))</f>
        <v>Falta de registro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IFERROR(MATCH($A1000&amp;"|"&amp;TEXT(_xlfn.MAXIFS(Cadastro!$E$5:$E$148,Cadastro!$A$5:$A$148,$A1000,Cadastro!$E$5:$E$148,"&lt;="&amp;$F1000),"yyyymmdd"),Cadastro!$I$5:$I$148,0),"")</f>
        <v>46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52397</v>
      </c>
      <c r="B1001" s="17" t="s">
        <v>185</v>
      </c>
      <c r="C1001" s="17" t="str">
        <f>IFERROR(INDEX(Cadastro!$C$5:$C$148,$AB1001),"NÃO INFORMADO")</f>
        <v>CAL</v>
      </c>
      <c r="D1001" s="17" t="str">
        <f>IFERROR(INDEX(Cadastro!$D$5:$D$148,$AB1001),"")</f>
        <v>6x1</v>
      </c>
      <c r="E1001" s="17" t="str">
        <f>IFERROR(INDEX(Cadastro!$G$5:$G$148,$AB1001),"")</f>
        <v>6x1</v>
      </c>
      <c r="F1001" s="29">
        <v>46291</v>
      </c>
      <c r="G1001" s="32" t="str">
        <f t="shared" si="168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169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170"/>
        <v/>
      </c>
      <c r="R1001" s="32" t="str">
        <f t="shared" si="171"/>
        <v/>
      </c>
      <c r="S1001" s="30" t="str">
        <f t="shared" si="172"/>
        <v/>
      </c>
      <c r="T1001" s="32" t="str">
        <f>IF($Q1001&lt;&gt;"Sim","",IF($N1001&gt;Parâmetros!$E$15,"Sim","Não"))</f>
        <v/>
      </c>
      <c r="U1001" s="17" t="str">
        <f t="shared" si="173"/>
        <v>Folga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'[Apontamento_Mes_Setembro Atualizado.xlsx]Base Diária'!$V$221folga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Folga de fim de semana · sem apontamento no sábado nem no domingo</v>
      </c>
      <c r="W1001" s="34" t="str">
        <f>IF(OR(OR($D1001="6x1",$D1001="FF 6x1"),$D1001="5x2"),"",IF($AB1001&lt;&gt;$AB1000,IF(IFERROR(INDEX(Cadastro!$F$5:$F$148,$AB1001),"")="",IF($L1001&gt;0,1,0),IF(IFERROR(INDEX(Cadastro!$F$5:$F$148,$AB1001),"")&lt;=IFERROR(INDEX(Parâmetros!$B$39:$B$48,MATCH($E1001,Parâmetros!$A$39:$A$48,0)),99),IFERROR(INDEX(Cadastro!$F$5:$F$148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$148,$AB1001),"")="",0,IF(IFERROR(INDEX(Cadastro!$F$5:$F$148,$AB1001),"")&gt;IFERROR(INDEX(Parâmetros!$B$39:$B$48,MATCH($E1001,Parâmetros!$A$39:$A$48,0)),99),IFERROR(INDEX(Cadastro!$F$5:$F$148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registro"),IF(AND($AB1001&lt;&gt;$AB1000,IFERROR(INDEX(Cadastro!$F$5:$F$148,$AB1001),"")=""),"Indeterminado (início da série)",IF($X1001&gt;0,"Folga","Falta de registro"))))))))</f>
        <v>Folga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IFERROR(MATCH($A1001&amp;"|"&amp;TEXT(_xlfn.MAXIFS(Cadastro!$E$5:$E$148,Cadastro!$A$5:$A$148,$A1001,Cadastro!$E$5:$E$148,"&lt;="&amp;$F1001),"yyyymmdd"),Cadastro!$I$5:$I$148,0),"")</f>
        <v>46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52397</v>
      </c>
      <c r="B1002" s="17" t="s">
        <v>185</v>
      </c>
      <c r="C1002" s="17" t="str">
        <f>IFERROR(INDEX(Cadastro!$C$5:$C$148,$AB1002),"NÃO INFORMADO")</f>
        <v>CAL</v>
      </c>
      <c r="D1002" s="17" t="str">
        <f>IFERROR(INDEX(Cadastro!$D$5:$D$148,$AB1002),"")</f>
        <v>6x1</v>
      </c>
      <c r="E1002" s="17" t="str">
        <f>IFERROR(INDEX(Cadastro!$G$5:$G$148,$AB1002),"")</f>
        <v>6x1</v>
      </c>
      <c r="F1002" s="29">
        <v>46292</v>
      </c>
      <c r="G1002" s="32" t="str">
        <f t="shared" si="168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69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70"/>
        <v/>
      </c>
      <c r="R1002" s="32" t="str">
        <f t="shared" si="171"/>
        <v/>
      </c>
      <c r="S1002" s="30" t="str">
        <f t="shared" si="172"/>
        <v/>
      </c>
      <c r="T1002" s="32" t="str">
        <f>IF($Q1002&lt;&gt;"Sim","",IF($N1002&gt;Parâmetros!$E$15,"Sim","Não"))</f>
        <v/>
      </c>
      <c r="U1002" s="17" t="str">
        <f t="shared" si="173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'[Apontamento_Mes_Setembro Atualizado.xlsx]Base Diária'!$V$221folga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sem apontamento no sábado nem no domingo</v>
      </c>
      <c r="W1002" s="34" t="str">
        <f>IF(OR(OR($D1002="6x1",$D1002="FF 6x1"),$D1002="5x2"),"",IF($AB1002&lt;&gt;$AB1001,IF(IFERROR(INDEX(Cadastro!$F$5:$F$148,$AB1002),"")="",IF($L1002&gt;0,1,0),IF(IFERROR(INDEX(Cadastro!$F$5:$F$148,$AB1002),"")&lt;=IFERROR(INDEX(Parâmetros!$B$39:$B$48,MATCH($E1002,Parâmetros!$A$39:$A$48,0)),99),IFERROR(INDEX(Cadastro!$F$5:$F$148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$148,$AB1002),"")="",0,IF(IFERROR(INDEX(Cadastro!$F$5:$F$148,$AB1002),"")&gt;IFERROR(INDEX(Parâmetros!$B$39:$B$48,MATCH($E1002,Parâmetros!$A$39:$A$48,0)),99),IFERROR(INDEX(Cadastro!$F$5:$F$148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registro"),IF(AND($AB1002&lt;&gt;$AB1001,IFERROR(INDEX(Cadastro!$F$5:$F$148,$AB1002),"")=""),"Indeterminado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IFERROR(MATCH($A1002&amp;"|"&amp;TEXT(_xlfn.MAXIFS(Cadastro!$E$5:$E$148,Cadastro!$A$5:$A$148,$A1002,Cadastro!$E$5:$E$148,"&lt;="&amp;$F1002),"yyyymmdd"),Cadastro!$I$5:$I$148,0),"")</f>
        <v>46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52397</v>
      </c>
      <c r="B1003" s="17" t="s">
        <v>185</v>
      </c>
      <c r="C1003" s="17" t="str">
        <f>IFERROR(INDEX(Cadastro!$C$5:$C$148,$AB1003),"NÃO INFORMADO")</f>
        <v>CAL</v>
      </c>
      <c r="D1003" s="17" t="str">
        <f>IFERROR(INDEX(Cadastro!$D$5:$D$148,$AB1003),"")</f>
        <v>6x1</v>
      </c>
      <c r="E1003" s="17" t="str">
        <f>IFERROR(INDEX(Cadastro!$G$5:$G$148,$AB1003),"")</f>
        <v>6x1</v>
      </c>
      <c r="F1003" s="29">
        <v>46293</v>
      </c>
      <c r="G1003" s="32" t="str">
        <f t="shared" si="168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0</v>
      </c>
      <c r="M1003" s="30">
        <f>IFERROR(INDEX(Parâmetros!$E$6:$E$11,MATCH($K1003,Parâmetros!$A$6:$A$11,0)),"")</f>
        <v>8.8000000000000007</v>
      </c>
      <c r="N1003" s="33">
        <f t="shared" si="169"/>
        <v>0</v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170"/>
        <v/>
      </c>
      <c r="R1003" s="32" t="str">
        <f t="shared" si="171"/>
        <v/>
      </c>
      <c r="S1003" s="30" t="str">
        <f t="shared" si="172"/>
        <v/>
      </c>
      <c r="T1003" s="32" t="str">
        <f>IF($Q1003&lt;&gt;"Sim","",IF($N1003&gt;Parâmetros!$E$15,"Sim","Não"))</f>
        <v/>
      </c>
      <c r="U1003" s="17" t="str">
        <f t="shared" si="173"/>
        <v>Fora da apuração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'[Apontamento_Mes_Setembro Atualizado.xlsx]Base Diária'!$V$221folga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FALTA DE REGISTRO · dia útil da escala 6x1</v>
      </c>
      <c r="W1003" s="34" t="str">
        <f>IF(OR(OR($D1003="6x1",$D1003="FF 6x1"),$D1003="5x2"),"",IF($AB1003&lt;&gt;$AB1002,IF(IFERROR(INDEX(Cadastro!$F$5:$F$148,$AB1003),"")="",IF($L1003&gt;0,1,0),IF(IFERROR(INDEX(Cadastro!$F$5:$F$148,$AB1003),"")&lt;=IFERROR(INDEX(Parâmetros!$B$39:$B$48,MATCH($E1003,Parâmetros!$A$39:$A$48,0)),99),IFERROR(INDEX(Cadastro!$F$5:$F$148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$148,$AB1003),"")="",0,IF(IFERROR(INDEX(Cadastro!$F$5:$F$148,$AB1003),"")&gt;IFERROR(INDEX(Parâmetros!$B$39:$B$48,MATCH($E1003,Parâmetros!$A$39:$A$48,0)),99),IFERROR(INDEX(Cadastro!$F$5:$F$148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registro"),IF(AND($AB1003&lt;&gt;$AB1002,IFERROR(INDEX(Cadastro!$F$5:$F$148,$AB1003),"")=""),"Indeterminado (início da série)",IF($X1003&gt;0,"Folga","Falta de registro"))))))))</f>
        <v>Falta de registro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IFERROR(MATCH($A1003&amp;"|"&amp;TEXT(_xlfn.MAXIFS(Cadastro!$E$5:$E$148,Cadastro!$A$5:$A$148,$A1003,Cadastro!$E$5:$E$148,"&lt;="&amp;$F1003),"yyyymmdd"),Cadastro!$I$5:$I$148,0),"")</f>
        <v>46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52397</v>
      </c>
      <c r="B1004" s="17" t="s">
        <v>185</v>
      </c>
      <c r="C1004" s="17" t="str">
        <f>IFERROR(INDEX(Cadastro!$C$5:$C$148,$AB1004),"NÃO INFORMADO")</f>
        <v>CAL</v>
      </c>
      <c r="D1004" s="17" t="str">
        <f>IFERROR(INDEX(Cadastro!$D$5:$D$148,$AB1004),"")</f>
        <v>6x1</v>
      </c>
      <c r="E1004" s="17" t="str">
        <f>IFERROR(INDEX(Cadastro!$G$5:$G$148,$AB1004),"")</f>
        <v>6x1</v>
      </c>
      <c r="F1004" s="29">
        <v>46294</v>
      </c>
      <c r="G1004" s="32" t="str">
        <f t="shared" si="168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0</v>
      </c>
      <c r="M1004" s="30">
        <f>IFERROR(INDEX(Parâmetros!$E$6:$E$11,MATCH($K1004,Parâmetros!$A$6:$A$11,0)),"")</f>
        <v>8.8000000000000007</v>
      </c>
      <c r="N1004" s="33">
        <f t="shared" si="169"/>
        <v>0</v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170"/>
        <v/>
      </c>
      <c r="R1004" s="32" t="str">
        <f t="shared" si="171"/>
        <v/>
      </c>
      <c r="S1004" s="30" t="str">
        <f t="shared" si="172"/>
        <v/>
      </c>
      <c r="T1004" s="32" t="str">
        <f>IF($Q1004&lt;&gt;"Sim","",IF($N1004&gt;Parâmetros!$E$15,"Sim","Não"))</f>
        <v/>
      </c>
      <c r="U1004" s="17" t="str">
        <f t="shared" si="173"/>
        <v>Fora da apuração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'[Apontamento_Mes_Setembro Atualizado.xlsx]Base Diária'!$V$221folga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FALTA DE REGISTRO · dia útil da escala 6x1</v>
      </c>
      <c r="W1004" s="34" t="str">
        <f>IF(OR(OR($D1004="6x1",$D1004="FF 6x1"),$D1004="5x2"),"",IF($AB1004&lt;&gt;$AB1003,IF(IFERROR(INDEX(Cadastro!$F$5:$F$148,$AB1004),"")="",IF($L1004&gt;0,1,0),IF(IFERROR(INDEX(Cadastro!$F$5:$F$148,$AB1004),"")&lt;=IFERROR(INDEX(Parâmetros!$B$39:$B$48,MATCH($E1004,Parâmetros!$A$39:$A$48,0)),99),IFERROR(INDEX(Cadastro!$F$5:$F$148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$148,$AB1004),"")="",0,IF(IFERROR(INDEX(Cadastro!$F$5:$F$148,$AB1004),"")&gt;IFERROR(INDEX(Parâmetros!$B$39:$B$48,MATCH($E1004,Parâmetros!$A$39:$A$48,0)),99),IFERROR(INDEX(Cadastro!$F$5:$F$148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registro"),IF(AND($AB1004&lt;&gt;$AB1003,IFERROR(INDEX(Cadastro!$F$5:$F$148,$AB1004),"")=""),"Indeterminado (início da série)",IF($X1004&gt;0,"Folga","Falta de registro"))))))))</f>
        <v>Falta de registro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IFERROR(MATCH($A1004&amp;"|"&amp;TEXT(_xlfn.MAXIFS(Cadastro!$E$5:$E$148,Cadastro!$A$5:$A$148,$A1004,Cadastro!$E$5:$E$148,"&lt;="&amp;$F1004),"yyyymmdd"),Cadastro!$I$5:$I$148,0),"")</f>
        <v>46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52397</v>
      </c>
      <c r="B1005" s="17" t="s">
        <v>185</v>
      </c>
      <c r="C1005" s="17" t="str">
        <f>IFERROR(INDEX(Cadastro!$C$5:$C$148,$AB1005),"NÃO INFORMADO")</f>
        <v>CAL</v>
      </c>
      <c r="D1005" s="17" t="str">
        <f>IFERROR(INDEX(Cadastro!$D$5:$D$148,$AB1005),"")</f>
        <v>6x1</v>
      </c>
      <c r="E1005" s="17" t="str">
        <f>IFERROR(INDEX(Cadastro!$G$5:$G$148,$AB1005),"")</f>
        <v>6x1</v>
      </c>
      <c r="F1005" s="29">
        <v>46295</v>
      </c>
      <c r="G1005" s="32" t="str">
        <f t="shared" si="168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0</v>
      </c>
      <c r="M1005" s="30">
        <f>IFERROR(INDEX(Parâmetros!$E$6:$E$11,MATCH($K1005,Parâmetros!$A$6:$A$11,0)),"")</f>
        <v>8.8000000000000007</v>
      </c>
      <c r="N1005" s="33">
        <f t="shared" si="169"/>
        <v>0</v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170"/>
        <v/>
      </c>
      <c r="R1005" s="32" t="str">
        <f t="shared" si="171"/>
        <v/>
      </c>
      <c r="S1005" s="30" t="str">
        <f t="shared" si="172"/>
        <v/>
      </c>
      <c r="T1005" s="32" t="str">
        <f>IF($Q1005&lt;&gt;"Sim","",IF($N1005&gt;Parâmetros!$E$15,"Sim","Não"))</f>
        <v/>
      </c>
      <c r="U1005" s="17" t="str">
        <f t="shared" si="173"/>
        <v>Fora da apuração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'[Apontamento_Mes_Setembro Atualizado.xlsx]Base Diária'!$V$221folga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FALTA DE REGISTRO · dia útil da escala 6x1</v>
      </c>
      <c r="W1005" s="34" t="str">
        <f>IF(OR(OR($D1005="6x1",$D1005="FF 6x1"),$D1005="5x2"),"",IF($AB1005&lt;&gt;$AB1004,IF(IFERROR(INDEX(Cadastro!$F$5:$F$148,$AB1005),"")="",IF($L1005&gt;0,1,0),IF(IFERROR(INDEX(Cadastro!$F$5:$F$148,$AB1005),"")&lt;=IFERROR(INDEX(Parâmetros!$B$39:$B$48,MATCH($E1005,Parâmetros!$A$39:$A$48,0)),99),IFERROR(INDEX(Cadastro!$F$5:$F$148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$148,$AB1005),"")="",0,IF(IFERROR(INDEX(Cadastro!$F$5:$F$148,$AB1005),"")&gt;IFERROR(INDEX(Parâmetros!$B$39:$B$48,MATCH($E1005,Parâmetros!$A$39:$A$48,0)),99),IFERROR(INDEX(Cadastro!$F$5:$F$148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registro"),IF(AND($AB1005&lt;&gt;$AB1004,IFERROR(INDEX(Cadastro!$F$5:$F$148,$AB1005),"")=""),"Indeterminado (início da série)",IF($X1005&gt;0,"Folga","Falta de registro"))))))))</f>
        <v>Falta de registro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IFERROR(MATCH($A1005&amp;"|"&amp;TEXT(_xlfn.MAXIFS(Cadastro!$E$5:$E$148,Cadastro!$A$5:$A$148,$A1005,Cadastro!$E$5:$E$148,"&lt;="&amp;$F1005),"yyyymmdd"),Cadastro!$I$5:$I$148,0),"")</f>
        <v>46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52397</v>
      </c>
      <c r="B1006" s="17" t="s">
        <v>185</v>
      </c>
      <c r="C1006" s="17" t="str">
        <f>IFERROR(INDEX(Cadastro!$C$5:$C$148,$AB1006),"NÃO INFORMADO")</f>
        <v>CAL</v>
      </c>
      <c r="D1006" s="17" t="str">
        <f>IFERROR(INDEX(Cadastro!$D$5:$D$148,$AB1006),"")</f>
        <v>6x1</v>
      </c>
      <c r="E1006" s="17" t="str">
        <f>IFERROR(INDEX(Cadastro!$G$5:$G$148,$AB1006),"")</f>
        <v>6x1</v>
      </c>
      <c r="F1006" s="29">
        <v>46296</v>
      </c>
      <c r="G1006" s="32" t="str">
        <f t="shared" si="168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0</v>
      </c>
      <c r="M1006" s="30">
        <f>IFERROR(INDEX(Parâmetros!$E$6:$E$11,MATCH($K1006,Parâmetros!$A$6:$A$11,0)),"")</f>
        <v>8.8000000000000007</v>
      </c>
      <c r="N1006" s="33">
        <f t="shared" si="169"/>
        <v>0</v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170"/>
        <v/>
      </c>
      <c r="R1006" s="32" t="str">
        <f t="shared" si="171"/>
        <v/>
      </c>
      <c r="S1006" s="30" t="str">
        <f t="shared" si="172"/>
        <v/>
      </c>
      <c r="T1006" s="32" t="str">
        <f>IF($Q1006&lt;&gt;"Sim","",IF($N1006&gt;Parâmetros!$E$15,"Sim","Não"))</f>
        <v/>
      </c>
      <c r="U1006" s="17" t="str">
        <f t="shared" si="173"/>
        <v>Fora da apuração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'[Apontamento_Mes_Setembro Atualizado.xlsx]Base Diária'!$V$221folga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FALTA DE REGISTRO · dia útil da escala 6x1</v>
      </c>
      <c r="W1006" s="34" t="str">
        <f>IF(OR(OR($D1006="6x1",$D1006="FF 6x1"),$D1006="5x2"),"",IF($AB1006&lt;&gt;$AB1005,IF(IFERROR(INDEX(Cadastro!$F$5:$F$148,$AB1006),"")="",IF($L1006&gt;0,1,0),IF(IFERROR(INDEX(Cadastro!$F$5:$F$148,$AB1006),"")&lt;=IFERROR(INDEX(Parâmetros!$B$39:$B$48,MATCH($E1006,Parâmetros!$A$39:$A$48,0)),99),IFERROR(INDEX(Cadastro!$F$5:$F$148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$148,$AB1006),"")="",0,IF(IFERROR(INDEX(Cadastro!$F$5:$F$148,$AB1006),"")&gt;IFERROR(INDEX(Parâmetros!$B$39:$B$48,MATCH($E1006,Parâmetros!$A$39:$A$48,0)),99),IFERROR(INDEX(Cadastro!$F$5:$F$148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registro"),IF(AND($AB1006&lt;&gt;$AB1005,IFERROR(INDEX(Cadastro!$F$5:$F$148,$AB1006),"")=""),"Indeterminado (início da série)",IF($X1006&gt;0,"Folga","Falta de registro"))))))))</f>
        <v>Falta de registro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IFERROR(MATCH($A1006&amp;"|"&amp;TEXT(_xlfn.MAXIFS(Cadastro!$E$5:$E$148,Cadastro!$A$5:$A$148,$A1006,Cadastro!$E$5:$E$148,"&lt;="&amp;$F1006),"yyyymmdd"),Cadastro!$I$5:$I$148,0),"")</f>
        <v>46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52397</v>
      </c>
      <c r="B1007" s="17" t="s">
        <v>185</v>
      </c>
      <c r="C1007" s="17" t="str">
        <f>IFERROR(INDEX(Cadastro!$C$5:$C$148,$AB1007),"NÃO INFORMADO")</f>
        <v>CAL</v>
      </c>
      <c r="D1007" s="17" t="str">
        <f>IFERROR(INDEX(Cadastro!$D$5:$D$148,$AB1007),"")</f>
        <v>6x1</v>
      </c>
      <c r="E1007" s="17" t="str">
        <f>IFERROR(INDEX(Cadastro!$G$5:$G$148,$AB1007),"")</f>
        <v>6x1</v>
      </c>
      <c r="F1007" s="29">
        <v>46297</v>
      </c>
      <c r="G1007" s="32" t="str">
        <f t="shared" si="168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0</v>
      </c>
      <c r="M1007" s="30">
        <f>IFERROR(INDEX(Parâmetros!$E$6:$E$11,MATCH($K1007,Parâmetros!$A$6:$A$11,0)),"")</f>
        <v>8.8000000000000007</v>
      </c>
      <c r="N1007" s="33">
        <f t="shared" si="169"/>
        <v>0</v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170"/>
        <v/>
      </c>
      <c r="R1007" s="32" t="str">
        <f t="shared" si="171"/>
        <v/>
      </c>
      <c r="S1007" s="30" t="str">
        <f t="shared" si="172"/>
        <v/>
      </c>
      <c r="T1007" s="32" t="str">
        <f>IF($Q1007&lt;&gt;"Sim","",IF($N1007&gt;Parâmetros!$E$15,"Sim","Não"))</f>
        <v/>
      </c>
      <c r="U1007" s="17" t="str">
        <f t="shared" si="173"/>
        <v>Fora da apuração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'[Apontamento_Mes_Setembro Atualizado.xlsx]Base Diária'!$V$221folga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FALTA DE REGISTRO · dia útil da escala 6x1</v>
      </c>
      <c r="W1007" s="34" t="str">
        <f>IF(OR(OR($D1007="6x1",$D1007="FF 6x1"),$D1007="5x2"),"",IF($AB1007&lt;&gt;$AB1006,IF(IFERROR(INDEX(Cadastro!$F$5:$F$148,$AB1007),"")="",IF($L1007&gt;0,1,0),IF(IFERROR(INDEX(Cadastro!$F$5:$F$148,$AB1007),"")&lt;=IFERROR(INDEX(Parâmetros!$B$39:$B$48,MATCH($E1007,Parâmetros!$A$39:$A$48,0)),99),IFERROR(INDEX(Cadastro!$F$5:$F$148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$148,$AB1007),"")="",0,IF(IFERROR(INDEX(Cadastro!$F$5:$F$148,$AB1007),"")&gt;IFERROR(INDEX(Parâmetros!$B$39:$B$48,MATCH($E1007,Parâmetros!$A$39:$A$48,0)),99),IFERROR(INDEX(Cadastro!$F$5:$F$148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registro"),IF(AND($AB1007&lt;&gt;$AB1006,IFERROR(INDEX(Cadastro!$F$5:$F$148,$AB1007),"")=""),"Indeterminado (início da série)",IF($X1007&gt;0,"Folga","Falta de registro"))))))))</f>
        <v>Falta de registro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IFERROR(MATCH($A1007&amp;"|"&amp;TEXT(_xlfn.MAXIFS(Cadastro!$E$5:$E$148,Cadastro!$A$5:$A$148,$A1007,Cadastro!$E$5:$E$148,"&lt;="&amp;$F1007),"yyyymmdd"),Cadastro!$I$5:$I$148,0),"")</f>
        <v>46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52397</v>
      </c>
      <c r="B1008" s="17" t="s">
        <v>185</v>
      </c>
      <c r="C1008" s="17" t="str">
        <f>IFERROR(INDEX(Cadastro!$C$5:$C$148,$AB1008),"NÃO INFORMADO")</f>
        <v>CAL</v>
      </c>
      <c r="D1008" s="17" t="str">
        <f>IFERROR(INDEX(Cadastro!$D$5:$D$148,$AB1008),"")</f>
        <v>6x1</v>
      </c>
      <c r="E1008" s="17" t="str">
        <f>IFERROR(INDEX(Cadastro!$G$5:$G$148,$AB1008),"")</f>
        <v>6x1</v>
      </c>
      <c r="F1008" s="29">
        <v>46298</v>
      </c>
      <c r="G1008" s="32" t="str">
        <f t="shared" si="168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69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70"/>
        <v/>
      </c>
      <c r="R1008" s="32" t="str">
        <f t="shared" si="171"/>
        <v/>
      </c>
      <c r="S1008" s="30" t="str">
        <f t="shared" si="172"/>
        <v/>
      </c>
      <c r="T1008" s="32" t="str">
        <f>IF($Q1008&lt;&gt;"Sim","",IF($N1008&gt;Parâmetros!$E$15,"Sim","Não"))</f>
        <v/>
      </c>
      <c r="U1008" s="17" t="str">
        <f t="shared" si="173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'[Apontamento_Mes_Setembro Atualizado.xlsx]Base Diária'!$V$221folga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$148,$AB1008),"")="",IF($L1008&gt;0,1,0),IF(IFERROR(INDEX(Cadastro!$F$5:$F$148,$AB1008),"")&lt;=IFERROR(INDEX(Parâmetros!$B$39:$B$48,MATCH($E1008,Parâmetros!$A$39:$A$48,0)),99),IFERROR(INDEX(Cadastro!$F$5:$F$148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$148,$AB1008),"")="",0,IF(IFERROR(INDEX(Cadastro!$F$5:$F$148,$AB1008),"")&gt;IFERROR(INDEX(Parâmetros!$B$39:$B$48,MATCH($E1008,Parâmetros!$A$39:$A$48,0)),99),IFERROR(INDEX(Cadastro!$F$5:$F$148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registro"),IF(AND($AB1008&lt;&gt;$AB1007,IFERROR(INDEX(Cadastro!$F$5:$F$148,$AB1008),"")=""),"Indeterminado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IFERROR(MATCH($A1008&amp;"|"&amp;TEXT(_xlfn.MAXIFS(Cadastro!$E$5:$E$148,Cadastro!$A$5:$A$148,$A1008,Cadastro!$E$5:$E$148,"&lt;="&amp;$F1008),"yyyymmdd"),Cadastro!$I$5:$I$148,0),"")</f>
        <v>46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52397</v>
      </c>
      <c r="B1009" s="17" t="s">
        <v>185</v>
      </c>
      <c r="C1009" s="17" t="str">
        <f>IFERROR(INDEX(Cadastro!$C$5:$C$148,$AB1009),"NÃO INFORMADO")</f>
        <v>CAL</v>
      </c>
      <c r="D1009" s="17" t="str">
        <f>IFERROR(INDEX(Cadastro!$D$5:$D$148,$AB1009),"")</f>
        <v>6x1</v>
      </c>
      <c r="E1009" s="17" t="str">
        <f>IFERROR(INDEX(Cadastro!$G$5:$G$148,$AB1009),"")</f>
        <v>6x1</v>
      </c>
      <c r="F1009" s="29">
        <v>46299</v>
      </c>
      <c r="G1009" s="32" t="str">
        <f t="shared" si="168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69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70"/>
        <v/>
      </c>
      <c r="R1009" s="32" t="str">
        <f t="shared" si="171"/>
        <v/>
      </c>
      <c r="S1009" s="30" t="str">
        <f t="shared" si="172"/>
        <v/>
      </c>
      <c r="T1009" s="32" t="str">
        <f>IF($Q1009&lt;&gt;"Sim","",IF($N1009&gt;Parâmetros!$E$15,"Sim","Não"))</f>
        <v/>
      </c>
      <c r="U1009" s="17" t="str">
        <f t="shared" si="173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'[Apontamento_Mes_Setembro Atualizado.xlsx]Base Diária'!$V$221folga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$148,$AB1009),"")="",IF($L1009&gt;0,1,0),IF(IFERROR(INDEX(Cadastro!$F$5:$F$148,$AB1009),"")&lt;=IFERROR(INDEX(Parâmetros!$B$39:$B$48,MATCH($E1009,Parâmetros!$A$39:$A$48,0)),99),IFERROR(INDEX(Cadastro!$F$5:$F$148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$148,$AB1009),"")="",0,IF(IFERROR(INDEX(Cadastro!$F$5:$F$148,$AB1009),"")&gt;IFERROR(INDEX(Parâmetros!$B$39:$B$48,MATCH($E1009,Parâmetros!$A$39:$A$48,0)),99),IFERROR(INDEX(Cadastro!$F$5:$F$148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registro"),IF(AND($AB1009&lt;&gt;$AB1008,IFERROR(INDEX(Cadastro!$F$5:$F$148,$AB1009),"")=""),"Indeterminado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IFERROR(MATCH($A1009&amp;"|"&amp;TEXT(_xlfn.MAXIFS(Cadastro!$E$5:$E$148,Cadastro!$A$5:$A$148,$A1009,Cadastro!$E$5:$E$148,"&lt;="&amp;$F1009),"yyyymmdd"),Cadastro!$I$5:$I$148,0),"")</f>
        <v>46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52397</v>
      </c>
      <c r="B1010" s="17" t="s">
        <v>185</v>
      </c>
      <c r="C1010" s="17" t="str">
        <f>IFERROR(INDEX(Cadastro!$C$5:$C$148,$AB1010),"NÃO INFORMADO")</f>
        <v>CAL</v>
      </c>
      <c r="D1010" s="17" t="str">
        <f>IFERROR(INDEX(Cadastro!$D$5:$D$148,$AB1010),"")</f>
        <v>6x1</v>
      </c>
      <c r="E1010" s="17" t="str">
        <f>IFERROR(INDEX(Cadastro!$G$5:$G$148,$AB1010),"")</f>
        <v>6x1</v>
      </c>
      <c r="F1010" s="29">
        <v>46300</v>
      </c>
      <c r="G1010" s="32" t="str">
        <f t="shared" si="168"/>
        <v>seg</v>
      </c>
      <c r="H1010" s="31" t="str">
        <f>IF($L1010=0,"",_xlfn.MINIFS(Dados!$Q:$Q,Dados!$A:$A,$A1010,Dados!$S:$S,$F1010))</f>
        <v/>
      </c>
      <c r="I1010" s="31" t="str">
        <f>IF($H1010="","",_xlfn.MAXIFS(Dados!$R:$R,Dados!$A:$A,$A1010,Dados!$S:$S,$F1010))</f>
        <v/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0</v>
      </c>
      <c r="M1010" s="30">
        <f>IFERROR(INDEX(Parâmetros!$E$6:$E$11,MATCH($K1010,Parâmetros!$A$6:$A$11,0)),"")</f>
        <v>8.8000000000000007</v>
      </c>
      <c r="N1010" s="33">
        <f t="shared" si="169"/>
        <v>0</v>
      </c>
      <c r="O1010" s="33">
        <f>Parâmetros!$E$13</f>
        <v>0.8</v>
      </c>
      <c r="P1010" s="32" t="str">
        <f>IF(OR($M1010="",$F1010&gt;Parâmetros!$E$14),"Não","Sim")</f>
        <v>Não</v>
      </c>
      <c r="Q1010" s="32" t="str">
        <f t="shared" si="170"/>
        <v/>
      </c>
      <c r="R1010" s="32" t="str">
        <f t="shared" si="171"/>
        <v/>
      </c>
      <c r="S1010" s="30" t="str">
        <f t="shared" si="172"/>
        <v/>
      </c>
      <c r="T1010" s="32" t="str">
        <f>IF($Q1010&lt;&gt;"Sim","",IF($N1010&gt;Parâmetros!$E$15,"Sim","Não"))</f>
        <v/>
      </c>
      <c r="U1010" s="17" t="str">
        <f t="shared" si="173"/>
        <v>Fora da apuração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'[Apontamento_Mes_Setembro Atualizado.xlsx]Base Diária'!$V$221folga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FALTA DE REGISTRO · dia útil da escala 6x1</v>
      </c>
      <c r="W1010" s="34" t="str">
        <f>IF(OR(OR($D1010="6x1",$D1010="FF 6x1"),$D1010="5x2"),"",IF($AB1010&lt;&gt;$AB1009,IF(IFERROR(INDEX(Cadastro!$F$5:$F$148,$AB1010),"")="",IF($L1010&gt;0,1,0),IF(IFERROR(INDEX(Cadastro!$F$5:$F$148,$AB1010),"")&lt;=IFERROR(INDEX(Parâmetros!$B$39:$B$48,MATCH($E1010,Parâmetros!$A$39:$A$48,0)),99),IFERROR(INDEX(Cadastro!$F$5:$F$148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$148,$AB1010),"")="",0,IF(IFERROR(INDEX(Cadastro!$F$5:$F$148,$AB1010),"")&gt;IFERROR(INDEX(Parâmetros!$B$39:$B$48,MATCH($E1010,Parâmetros!$A$39:$A$48,0)),99),IFERROR(INDEX(Cadastro!$F$5:$F$148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registro"),IF(AND($AB1010&lt;&gt;$AB1009,IFERROR(INDEX(Cadastro!$F$5:$F$148,$AB1010),"")=""),"Indeterminado (início da série)",IF($X1010&gt;0,"Folga","Falta de registro"))))))))</f>
        <v>Falta de registro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IFERROR(MATCH($A1010&amp;"|"&amp;TEXT(_xlfn.MAXIFS(Cadastro!$E$5:$E$148,Cadastro!$A$5:$A$148,$A1010,Cadastro!$E$5:$E$148,"&lt;="&amp;$F1010),"yyyymmdd"),Cadastro!$I$5:$I$148,0),"")</f>
        <v>46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55618</v>
      </c>
      <c r="B1011" s="17" t="s">
        <v>186</v>
      </c>
      <c r="C1011" s="17" t="str">
        <f>IFERROR(INDEX(Cadastro!$C$5:$C$148,$AB1011),"NÃO INFORMADO")</f>
        <v>MEC</v>
      </c>
      <c r="D1011" s="17" t="str">
        <f>IFERROR(INDEX(Cadastro!$D$5:$D$148,$AB1011),"")</f>
        <v>C</v>
      </c>
      <c r="E1011" s="17" t="str">
        <f>IFERROR(INDEX(Cadastro!$G$5:$G$148,$AB1011),"")</f>
        <v>C</v>
      </c>
      <c r="F1011" s="29">
        <v>46265</v>
      </c>
      <c r="G1011" s="32" t="str">
        <f t="shared" ref="G1011:G1046" si="174">CHOOSE(WEEKDAY($F1011,1),"dom","seg","ter","qua","qui","sex","sáb")</f>
        <v>seg</v>
      </c>
      <c r="H1011" s="31" t="str">
        <f>IF($L1011=0,"",_xlfn.MINIFS(Dados!$Q:$Q,Dados!$A:$A,$A1011,Dados!$S:$S,$F1011))</f>
        <v/>
      </c>
      <c r="I1011" s="31" t="str">
        <f>IF($H1011="","",_xlfn.MAXIFS(Dados!$R:$R,Dados!$A:$A,$A1011,Dados!$S:$S,$F1011))</f>
        <v/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C</v>
      </c>
      <c r="L1011" s="30">
        <f>SUMIFS(Dados!$E:$E,Dados!$A:$A,$A1011,Dados!$S:$S,$F1011)</f>
        <v>0</v>
      </c>
      <c r="M1011" s="30">
        <f>IFERROR(INDEX(Parâmetros!$E$6:$E$11,MATCH($K1011,Parâmetros!$A$6:$A$11,0)),"")</f>
        <v>6.67</v>
      </c>
      <c r="N1011" s="33">
        <f t="shared" ref="N1011:N1046" si="175">IFERROR($L1011/$M1011,"")</f>
        <v>0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ref="Q1011:Q1046" si="176">IF($P1011="Não","",IF($L1011&gt;0,"Sim","Não"))</f>
        <v>Não</v>
      </c>
      <c r="R1011" s="32" t="str">
        <f t="shared" ref="R1011:R1046" si="177">IF($Q1011&lt;&gt;"Sim","",IF($N1011&gt;=$O1011,"Sim","Não"))</f>
        <v/>
      </c>
      <c r="S1011" s="30" t="str">
        <f t="shared" ref="S1011:S1046" si="178">IF($Q1011&lt;&gt;"Sim","",MAX(0,$M1011*$O1011-$L1011))</f>
        <v/>
      </c>
      <c r="T1011" s="32" t="str">
        <f>IF($Q1011&lt;&gt;"Sim","",IF($N1011&gt;Parâmetros!$E$15,"Sim","Não"))</f>
        <v/>
      </c>
      <c r="U1011" s="17" t="str">
        <f t="shared" ref="U1011:U1046" si="179">IF($AC1011&lt;&gt;"",$AC1011,IF($P1011="Não",IF($Y1011="Folga","Folga",IF(LEFT($Y1011,6)="Férias","Férias / afastamento",IF($Y1011="Indeterminado (início da série)","Início da série","Fora da apuração"))),IF($Q1011="Não","Falta de registro",IF($R1011="Sim","Na meta","Abaixo da meta"))))</f>
        <v>Falta de registro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'[Apontamento_Mes_Setembro Atualizado.xlsx]Base Diária'!$V$221folga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FALTA DE REGISTRO · dia 1 de 5 do ciclo</v>
      </c>
      <c r="W1011" s="34">
        <f>IF(OR(OR($D1011="6x1",$D1011="FF 6x1"),$D1011="5x2"),"",IF($AB1011&lt;&gt;$AB1010,IF(IFERROR(INDEX(Cadastro!$F$5:$F$148,$AB1011),"")="",IF($L1011&gt;0,1,0),IF(IFERROR(INDEX(Cadastro!$F$5:$F$148,$AB1011),"")&lt;=IFERROR(INDEX(Parâmetros!$B$39:$B$48,MATCH($E1011,Parâmetros!$A$39:$A$48,0)),99),IFERROR(INDEX(Cadastro!$F$5:$F$148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>1</v>
      </c>
      <c r="X1011" s="34">
        <f>IF(OR(OR($D1011="6x1",$D1011="FF 6x1"),$D1011="5x2"),"",IF($AB1011&lt;&gt;$AB1010,IF(IFERROR(INDEX(Cadastro!$F$5:$F$148,$AB1011),"")="",0,IF(IFERROR(INDEX(Cadastro!$F$5:$F$148,$AB1011),"")&gt;IFERROR(INDEX(Parâmetros!$B$39:$B$48,MATCH($E1011,Parâmetros!$A$39:$A$48,0)),99),IFERROR(INDEX(Cadastro!$F$5:$F$148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>0</v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registro"),IF(AND($AB1011&lt;&gt;$AB1010,IFERROR(INDEX(Cadastro!$F$5:$F$148,$AB1011),"")=""),"Indeterminado (início da série)",IF($X1011&gt;0,"Folga","Falta de registro"))))))))</f>
        <v>Falta de registro</v>
      </c>
      <c r="Z1011" s="34">
        <f>IF(OR($L1011&gt;0,$F1011&gt;Parâmetros!$E$14),0,IF($A1011&lt;&gt;$A1010,1,N($Z1010)+1))</f>
        <v>1</v>
      </c>
      <c r="AA1011" s="34">
        <f>IF(OR($L1011&gt;0,$F1011&gt;Parâmetros!$E$14),0,IF(OR($A1011&lt;&gt;$A1012,$F1012&gt;Parâmetros!$E$14),1,N($AA1012)+1))</f>
        <v>1</v>
      </c>
      <c r="AB1011" s="31">
        <f>IFERROR(MATCH($A1011&amp;"|"&amp;TEXT(_xlfn.MAXIFS(Cadastro!$E$5:$E$148,Cadastro!$A$5:$A$148,$A1011,Cadastro!$E$5:$E$148,"&lt;="&amp;$F1011),"yyyymmdd"),Cadastro!$I$5:$I$148,0),"")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55618</v>
      </c>
      <c r="B1012" s="17" t="s">
        <v>186</v>
      </c>
      <c r="C1012" s="17" t="str">
        <f>IFERROR(INDEX(Cadastro!$C$5:$C$148,$AB1012),"NÃO INFORMADO")</f>
        <v>MEC</v>
      </c>
      <c r="D1012" s="17" t="str">
        <f>IFERROR(INDEX(Cadastro!$D$5:$D$148,$AB1012),"")</f>
        <v>C</v>
      </c>
      <c r="E1012" s="17" t="str">
        <f>IFERROR(INDEX(Cadastro!$G$5:$G$148,$AB1012),"")</f>
        <v>C</v>
      </c>
      <c r="F1012" s="29">
        <v>46266</v>
      </c>
      <c r="G1012" s="32" t="str">
        <f t="shared" si="174"/>
        <v>ter</v>
      </c>
      <c r="H1012" s="31">
        <f>IF($L1012=0,"",_xlfn.MINIFS(Dados!$Q:$Q,Dados!$A:$A,$A1012,Dados!$S:$S,$F1012))</f>
        <v>450</v>
      </c>
      <c r="I1012" s="31">
        <f>IF($H1012="","",_xlfn.MAXIFS(Dados!$R:$R,Dados!$A:$A,$A1012,Dados!$S:$S,$F1012))</f>
        <v>900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A</v>
      </c>
      <c r="L1012" s="30">
        <f>SUMIFS(Dados!$E:$E,Dados!$A:$A,$A1012,Dados!$S:$S,$F1012)</f>
        <v>6.51</v>
      </c>
      <c r="M1012" s="30">
        <f>IFERROR(INDEX(Parâmetros!$E$6:$E$11,MATCH($K1012,Parâmetros!$A$6:$A$11,0)),"")</f>
        <v>7.58</v>
      </c>
      <c r="N1012" s="33">
        <f t="shared" si="175"/>
        <v>0.85883905013192607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76"/>
        <v>Sim</v>
      </c>
      <c r="R1012" s="32" t="str">
        <f t="shared" si="177"/>
        <v>Sim</v>
      </c>
      <c r="S1012" s="30">
        <f t="shared" si="178"/>
        <v>0</v>
      </c>
      <c r="T1012" s="32" t="str">
        <f>IF($Q1012&lt;&gt;"Sim","",IF($N1012&gt;Parâmetros!$E$15,"Sim","Não"))</f>
        <v>Não</v>
      </c>
      <c r="U1012" s="17" t="str">
        <f t="shared" si="179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'[Apontamento_Mes_Setembro Atualizado.xlsx]Base Diária'!$V$221folga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DIVERGE · cadastro C × evidência A</v>
      </c>
      <c r="W1012" s="34">
        <f>IF(OR(OR($D1012="6x1",$D1012="FF 6x1"),$D1012="5x2"),"",IF($AB1012&lt;&gt;$AB1011,IF(IFERROR(INDEX(Cadastro!$F$5:$F$148,$AB1012),"")="",IF($L1012&gt;0,1,0),IF(IFERROR(INDEX(Cadastro!$F$5:$F$148,$AB1012),"")&lt;=IFERROR(INDEX(Parâmetros!$B$39:$B$48,MATCH($E1012,Parâmetros!$A$39:$A$48,0)),99),IFERROR(INDEX(Cadastro!$F$5:$F$148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>2</v>
      </c>
      <c r="X1012" s="34">
        <f>IF(OR(OR($D1012="6x1",$D1012="FF 6x1"),$D1012="5x2"),"",IF($AB1012&lt;&gt;$AB1011,IF(IFERROR(INDEX(Cadastro!$F$5:$F$148,$AB1012),"")="",0,IF(IFERROR(INDEX(Cadastro!$F$5:$F$148,$AB1012),"")&gt;IFERROR(INDEX(Parâmetros!$B$39:$B$48,MATCH($E1012,Parâmetros!$A$39:$A$48,0)),99),IFERROR(INDEX(Cadastro!$F$5:$F$148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>0</v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registro"),IF(AND($AB1012&lt;&gt;$AB1011,IFERROR(INDEX(Cadastro!$F$5:$F$148,$AB1012),"")=""),"Indeterminado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IFERROR(MATCH($A1012&amp;"|"&amp;TEXT(_xlfn.MAXIFS(Cadastro!$E$5:$E$148,Cadastro!$A$5:$A$148,$A1012,Cadastro!$E$5:$E$148,"&lt;="&amp;$F1012),"yyyymmdd"),Cadastro!$I$5:$I$148,0),"")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55618</v>
      </c>
      <c r="B1013" s="17" t="s">
        <v>186</v>
      </c>
      <c r="C1013" s="17" t="str">
        <f>IFERROR(INDEX(Cadastro!$C$5:$C$148,$AB1013),"NÃO INFORMADO")</f>
        <v>MEC</v>
      </c>
      <c r="D1013" s="17" t="str">
        <f>IFERROR(INDEX(Cadastro!$D$5:$D$148,$AB1013),"")</f>
        <v>C</v>
      </c>
      <c r="E1013" s="17" t="str">
        <f>IFERROR(INDEX(Cadastro!$G$5:$G$148,$AB1013),"")</f>
        <v>C</v>
      </c>
      <c r="F1013" s="29">
        <v>46267</v>
      </c>
      <c r="G1013" s="32" t="str">
        <f t="shared" si="174"/>
        <v>qua</v>
      </c>
      <c r="H1013" s="31">
        <f>IF($L1013=0,"",_xlfn.MINIFS(Dados!$Q:$Q,Dados!$A:$A,$A1013,Dados!$S:$S,$F1013))</f>
        <v>450</v>
      </c>
      <c r="I1013" s="31">
        <f>IF($H1013="","",_xlfn.MAXIFS(Dados!$R:$R,Dados!$A:$A,$A1013,Dados!$S:$S,$F1013))</f>
        <v>915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A</v>
      </c>
      <c r="L1013" s="30">
        <f>SUMIFS(Dados!$E:$E,Dados!$A:$A,$A1013,Dados!$S:$S,$F1013)</f>
        <v>6.76</v>
      </c>
      <c r="M1013" s="30">
        <f>IFERROR(INDEX(Parâmetros!$E$6:$E$11,MATCH($K1013,Parâmetros!$A$6:$A$11,0)),"")</f>
        <v>7.58</v>
      </c>
      <c r="N1013" s="33">
        <f t="shared" si="175"/>
        <v>0.89182058047493395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76"/>
        <v>Sim</v>
      </c>
      <c r="R1013" s="32" t="str">
        <f t="shared" si="177"/>
        <v>Sim</v>
      </c>
      <c r="S1013" s="30">
        <f t="shared" si="178"/>
        <v>0</v>
      </c>
      <c r="T1013" s="32" t="str">
        <f>IF($Q1013&lt;&gt;"Sim","",IF($N1013&gt;Parâmetros!$E$15,"Sim","Não"))</f>
        <v>Não</v>
      </c>
      <c r="U1013" s="17" t="str">
        <f t="shared" si="179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'[Apontamento_Mes_Setembro Atualizado.xlsx]Base Diária'!$V$221folga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DIVERGE · cadastro C × evidência A</v>
      </c>
      <c r="W1013" s="34">
        <f>IF(OR(OR($D1013="6x1",$D1013="FF 6x1"),$D1013="5x2"),"",IF($AB1013&lt;&gt;$AB1012,IF(IFERROR(INDEX(Cadastro!$F$5:$F$148,$AB1013),"")="",IF($L1013&gt;0,1,0),IF(IFERROR(INDEX(Cadastro!$F$5:$F$148,$AB1013),"")&lt;=IFERROR(INDEX(Parâmetros!$B$39:$B$48,MATCH($E1013,Parâmetros!$A$39:$A$48,0)),99),IFERROR(INDEX(Cadastro!$F$5:$F$148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>3</v>
      </c>
      <c r="X1013" s="34">
        <f>IF(OR(OR($D1013="6x1",$D1013="FF 6x1"),$D1013="5x2"),"",IF($AB1013&lt;&gt;$AB1012,IF(IFERROR(INDEX(Cadastro!$F$5:$F$148,$AB1013),"")="",0,IF(IFERROR(INDEX(Cadastro!$F$5:$F$148,$AB1013),"")&gt;IFERROR(INDEX(Parâmetros!$B$39:$B$48,MATCH($E1013,Parâmetros!$A$39:$A$48,0)),99),IFERROR(INDEX(Cadastro!$F$5:$F$148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>0</v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registro"),IF(AND($AB1013&lt;&gt;$AB1012,IFERROR(INDEX(Cadastro!$F$5:$F$148,$AB1013),"")=""),"Indeterminado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IFERROR(MATCH($A1013&amp;"|"&amp;TEXT(_xlfn.MAXIFS(Cadastro!$E$5:$E$148,Cadastro!$A$5:$A$148,$A1013,Cadastro!$E$5:$E$148,"&lt;="&amp;$F1013),"yyyymmdd"),Cadastro!$I$5:$I$148,0),"")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55618</v>
      </c>
      <c r="B1014" s="17" t="s">
        <v>186</v>
      </c>
      <c r="C1014" s="17" t="str">
        <f>IFERROR(INDEX(Cadastro!$C$5:$C$148,$AB1014),"NÃO INFORMADO")</f>
        <v>MEC</v>
      </c>
      <c r="D1014" s="17" t="str">
        <f>IFERROR(INDEX(Cadastro!$D$5:$D$148,$AB1014),"")</f>
        <v>C</v>
      </c>
      <c r="E1014" s="17" t="str">
        <f>IFERROR(INDEX(Cadastro!$G$5:$G$148,$AB1014),"")</f>
        <v>C</v>
      </c>
      <c r="F1014" s="29">
        <v>46268</v>
      </c>
      <c r="G1014" s="32" t="str">
        <f t="shared" si="174"/>
        <v>qui</v>
      </c>
      <c r="H1014" s="31">
        <f>IF($L1014=0,"",_xlfn.MINIFS(Dados!$Q:$Q,Dados!$A:$A,$A1014,Dados!$S:$S,$F1014))</f>
        <v>450</v>
      </c>
      <c r="I1014" s="31">
        <f>IF($H1014="","",_xlfn.MAXIFS(Dados!$R:$R,Dados!$A:$A,$A1014,Dados!$S:$S,$F1014))</f>
        <v>909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A</v>
      </c>
      <c r="L1014" s="30">
        <f>SUMIFS(Dados!$E:$E,Dados!$A:$A,$A1014,Dados!$S:$S,$F1014)</f>
        <v>6.6499999999999995</v>
      </c>
      <c r="M1014" s="30">
        <f>IFERROR(INDEX(Parâmetros!$E$6:$E$11,MATCH($K1014,Parâmetros!$A$6:$A$11,0)),"")</f>
        <v>7.58</v>
      </c>
      <c r="N1014" s="33">
        <f t="shared" si="175"/>
        <v>0.87730870712401043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76"/>
        <v>Sim</v>
      </c>
      <c r="R1014" s="32" t="str">
        <f t="shared" si="177"/>
        <v>Sim</v>
      </c>
      <c r="S1014" s="30">
        <f t="shared" si="178"/>
        <v>0</v>
      </c>
      <c r="T1014" s="32" t="str">
        <f>IF($Q1014&lt;&gt;"Sim","",IF($N1014&gt;Parâmetros!$E$15,"Sim","Não"))</f>
        <v>Não</v>
      </c>
      <c r="U1014" s="17" t="str">
        <f t="shared" si="179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'[Apontamento_Mes_Setembro Atualizado.xlsx]Base Diária'!$V$221folga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DIVERGE · cadastro C × evidência A</v>
      </c>
      <c r="W1014" s="34">
        <f>IF(OR(OR($D1014="6x1",$D1014="FF 6x1"),$D1014="5x2"),"",IF($AB1014&lt;&gt;$AB1013,IF(IFERROR(INDEX(Cadastro!$F$5:$F$148,$AB1014),"")="",IF($L1014&gt;0,1,0),IF(IFERROR(INDEX(Cadastro!$F$5:$F$148,$AB1014),"")&lt;=IFERROR(INDEX(Parâmetros!$B$39:$B$48,MATCH($E1014,Parâmetros!$A$39:$A$48,0)),99),IFERROR(INDEX(Cadastro!$F$5:$F$148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>4</v>
      </c>
      <c r="X1014" s="34">
        <f>IF(OR(OR($D1014="6x1",$D1014="FF 6x1"),$D1014="5x2"),"",IF($AB1014&lt;&gt;$AB1013,IF(IFERROR(INDEX(Cadastro!$F$5:$F$148,$AB1014),"")="",0,IF(IFERROR(INDEX(Cadastro!$F$5:$F$148,$AB1014),"")&gt;IFERROR(INDEX(Parâmetros!$B$39:$B$48,MATCH($E1014,Parâmetros!$A$39:$A$48,0)),99),IFERROR(INDEX(Cadastro!$F$5:$F$148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>0</v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registro"),IF(AND($AB1014&lt;&gt;$AB1013,IFERROR(INDEX(Cadastro!$F$5:$F$148,$AB1014),"")=""),"Indeterminado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IFERROR(MATCH($A1014&amp;"|"&amp;TEXT(_xlfn.MAXIFS(Cadastro!$E$5:$E$148,Cadastro!$A$5:$A$148,$A1014,Cadastro!$E$5:$E$148,"&lt;="&amp;$F1014),"yyyymmdd"),Cadastro!$I$5:$I$148,0),"")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55618</v>
      </c>
      <c r="B1015" s="17" t="s">
        <v>186</v>
      </c>
      <c r="C1015" s="17" t="str">
        <f>IFERROR(INDEX(Cadastro!$C$5:$C$148,$AB1015),"NÃO INFORMADO")</f>
        <v>MEC</v>
      </c>
      <c r="D1015" s="17" t="str">
        <f>IFERROR(INDEX(Cadastro!$D$5:$D$148,$AB1015),"")</f>
        <v>C</v>
      </c>
      <c r="E1015" s="17" t="str">
        <f>IFERROR(INDEX(Cadastro!$G$5:$G$148,$AB1015),"")</f>
        <v>C</v>
      </c>
      <c r="F1015" s="29">
        <v>46269</v>
      </c>
      <c r="G1015" s="32" t="str">
        <f t="shared" si="174"/>
        <v>sex</v>
      </c>
      <c r="H1015" s="31">
        <f>IF($L1015=0,"",_xlfn.MINIFS(Dados!$Q:$Q,Dados!$A:$A,$A1015,Dados!$S:$S,$F1015))</f>
        <v>440</v>
      </c>
      <c r="I1015" s="31">
        <f>IF($H1015="","",_xlfn.MAXIFS(Dados!$R:$R,Dados!$A:$A,$A1015,Dados!$S:$S,$F1015))</f>
        <v>920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A</v>
      </c>
      <c r="L1015" s="30">
        <f>SUMIFS(Dados!$E:$E,Dados!$A:$A,$A1015,Dados!$S:$S,$F1015)</f>
        <v>6.8400000000000007</v>
      </c>
      <c r="M1015" s="30">
        <f>IFERROR(INDEX(Parâmetros!$E$6:$E$11,MATCH($K1015,Parâmetros!$A$6:$A$11,0)),"")</f>
        <v>7.58</v>
      </c>
      <c r="N1015" s="33">
        <f t="shared" si="175"/>
        <v>0.90237467018469664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76"/>
        <v>Sim</v>
      </c>
      <c r="R1015" s="32" t="str">
        <f t="shared" si="177"/>
        <v>Sim</v>
      </c>
      <c r="S1015" s="30">
        <f t="shared" si="178"/>
        <v>0</v>
      </c>
      <c r="T1015" s="32" t="str">
        <f>IF($Q1015&lt;&gt;"Sim","",IF($N1015&gt;Parâmetros!$E$15,"Sim","Não"))</f>
        <v>Não</v>
      </c>
      <c r="U1015" s="17" t="str">
        <f t="shared" si="179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'[Apontamento_Mes_Setembro Atualizado.xlsx]Base Diária'!$V$221folga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DIVERGE · cadastro C × evidência A</v>
      </c>
      <c r="W1015" s="34">
        <f>IF(OR(OR($D1015="6x1",$D1015="FF 6x1"),$D1015="5x2"),"",IF($AB1015&lt;&gt;$AB1014,IF(IFERROR(INDEX(Cadastro!$F$5:$F$148,$AB1015),"")="",IF($L1015&gt;0,1,0),IF(IFERROR(INDEX(Cadastro!$F$5:$F$148,$AB1015),"")&lt;=IFERROR(INDEX(Parâmetros!$B$39:$B$48,MATCH($E1015,Parâmetros!$A$39:$A$48,0)),99),IFERROR(INDEX(Cadastro!$F$5:$F$148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>5</v>
      </c>
      <c r="X1015" s="34">
        <f>IF(OR(OR($D1015="6x1",$D1015="FF 6x1"),$D1015="5x2"),"",IF($AB1015&lt;&gt;$AB1014,IF(IFERROR(INDEX(Cadastro!$F$5:$F$148,$AB1015),"")="",0,IF(IFERROR(INDEX(Cadastro!$F$5:$F$148,$AB1015),"")&gt;IFERROR(INDEX(Parâmetros!$B$39:$B$48,MATCH($E1015,Parâmetros!$A$39:$A$48,0)),99),IFERROR(INDEX(Cadastro!$F$5:$F$148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>0</v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registro"),IF(AND($AB1015&lt;&gt;$AB1014,IFERROR(INDEX(Cadastro!$F$5:$F$148,$AB1015),"")=""),"Indeterminado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IFERROR(MATCH($A1015&amp;"|"&amp;TEXT(_xlfn.MAXIFS(Cadastro!$E$5:$E$148,Cadastro!$A$5:$A$148,$A1015,Cadastro!$E$5:$E$148,"&lt;="&amp;$F1015),"yyyymmdd"),Cadastro!$I$5:$I$148,0),"")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55618</v>
      </c>
      <c r="B1016" s="17" t="s">
        <v>186</v>
      </c>
      <c r="C1016" s="17" t="str">
        <f>IFERROR(INDEX(Cadastro!$C$5:$C$148,$AB1016),"NÃO INFORMADO")</f>
        <v>MEC</v>
      </c>
      <c r="D1016" s="17" t="str">
        <f>IFERROR(INDEX(Cadastro!$D$5:$D$148,$AB1016),"")</f>
        <v>C</v>
      </c>
      <c r="E1016" s="17" t="str">
        <f>IFERROR(INDEX(Cadastro!$G$5:$G$148,$AB1016),"")</f>
        <v>C</v>
      </c>
      <c r="F1016" s="29">
        <v>46270</v>
      </c>
      <c r="G1016" s="32" t="str">
        <f t="shared" si="174"/>
        <v>sáb</v>
      </c>
      <c r="H1016" s="31">
        <f>IF($L1016=0,"",_xlfn.MINIFS(Dados!$Q:$Q,Dados!$A:$A,$A1016,Dados!$S:$S,$F1016))</f>
        <v>453</v>
      </c>
      <c r="I1016" s="31">
        <f>IF($H1016="","",_xlfn.MAXIFS(Dados!$R:$R,Dados!$A:$A,$A1016,Dados!$S:$S,$F1016))</f>
        <v>911</v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>A</v>
      </c>
      <c r="L1016" s="30">
        <f>SUMIFS(Dados!$E:$E,Dados!$A:$A,$A1016,Dados!$S:$S,$F1016)</f>
        <v>6.5400000000000009</v>
      </c>
      <c r="M1016" s="30">
        <f>IFERROR(INDEX(Parâmetros!$E$6:$E$11,MATCH($K1016,Parâmetros!$A$6:$A$11,0)),"")</f>
        <v>7.58</v>
      </c>
      <c r="N1016" s="33">
        <f t="shared" si="175"/>
        <v>0.86279683377308714</v>
      </c>
      <c r="O1016" s="33">
        <f>Parâmetros!$E$13</f>
        <v>0.8</v>
      </c>
      <c r="P1016" s="32" t="str">
        <f>IF(OR($M1016="",$F1016&gt;Parâmetros!$E$14),"Não","Sim")</f>
        <v>Sim</v>
      </c>
      <c r="Q1016" s="32" t="str">
        <f t="shared" si="176"/>
        <v>Sim</v>
      </c>
      <c r="R1016" s="32" t="str">
        <f t="shared" si="177"/>
        <v>Sim</v>
      </c>
      <c r="S1016" s="30">
        <f t="shared" si="178"/>
        <v>0</v>
      </c>
      <c r="T1016" s="32" t="str">
        <f>IF($Q1016&lt;&gt;"Sim","",IF($N1016&gt;Parâmetros!$E$15,"Sim","Não"))</f>
        <v>Não</v>
      </c>
      <c r="U1016" s="17" t="str">
        <f t="shared" si="179"/>
        <v>Na meta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'[Apontamento_Mes_Setembro Atualizado.xlsx]Base Diária'!$V$221folga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DIVERGE · cadastro C × evidência A</v>
      </c>
      <c r="W1016" s="34">
        <f>IF(OR(OR($D1016="6x1",$D1016="FF 6x1"),$D1016="5x2"),"",IF($AB1016&lt;&gt;$AB1015,IF(IFERROR(INDEX(Cadastro!$F$5:$F$148,$AB1016),"")="",IF($L1016&gt;0,1,0),IF(IFERROR(INDEX(Cadastro!$F$5:$F$148,$AB1016),"")&lt;=IFERROR(INDEX(Parâmetros!$B$39:$B$48,MATCH($E1016,Parâmetros!$A$39:$A$48,0)),99),IFERROR(INDEX(Cadastro!$F$5:$F$148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>6</v>
      </c>
      <c r="X1016" s="34">
        <f>IF(OR(OR($D1016="6x1",$D1016="FF 6x1"),$D1016="5x2"),"",IF($AB1016&lt;&gt;$AB1015,IF(IFERROR(INDEX(Cadastro!$F$5:$F$148,$AB1016),"")="",0,IF(IFERROR(INDEX(Cadastro!$F$5:$F$148,$AB1016),"")&gt;IFERROR(INDEX(Parâmetros!$B$39:$B$48,MATCH($E1016,Parâmetros!$A$39:$A$48,0)),99),IFERROR(INDEX(Cadastro!$F$5:$F$148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>0</v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registro"),IF(AND($AB1016&lt;&gt;$AB1015,IFERROR(INDEX(Cadastro!$F$5:$F$148,$AB1016),"")=""),"Indeterminado (início da série)",IF($X1016&gt;0,"Folga","Falta de registro"))))))))</f>
        <v>Trabalhado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IFERROR(MATCH($A1016&amp;"|"&amp;TEXT(_xlfn.MAXIFS(Cadastro!$E$5:$E$148,Cadastro!$A$5:$A$148,$A1016,Cadastro!$E$5:$E$148,"&lt;="&amp;$F1016),"yyyymmdd"),Cadastro!$I$5:$I$148,0),"")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55618</v>
      </c>
      <c r="B1017" s="17" t="s">
        <v>186</v>
      </c>
      <c r="C1017" s="17" t="str">
        <f>IFERROR(INDEX(Cadastro!$C$5:$C$148,$AB1017),"NÃO INFORMADO")</f>
        <v>MEC</v>
      </c>
      <c r="D1017" s="17" t="str">
        <f>IFERROR(INDEX(Cadastro!$D$5:$D$148,$AB1017),"")</f>
        <v>C</v>
      </c>
      <c r="E1017" s="17" t="str">
        <f>IFERROR(INDEX(Cadastro!$G$5:$G$148,$AB1017),"")</f>
        <v>C</v>
      </c>
      <c r="F1017" s="29">
        <v>46271</v>
      </c>
      <c r="G1017" s="32" t="str">
        <f t="shared" si="174"/>
        <v>dom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/>
      </c>
      <c r="L1017" s="30">
        <f>SUMIFS(Dados!$E:$E,Dados!$A:$A,$A1017,Dados!$S:$S,$F1017)</f>
        <v>0</v>
      </c>
      <c r="M1017" s="30" t="str">
        <f>IFERROR(INDEX(Parâmetros!$E$6:$E$11,MATCH($K1017,Parâmetros!$A$6:$A$11,0)),"")</f>
        <v/>
      </c>
      <c r="N1017" s="33" t="str">
        <f t="shared" si="175"/>
        <v/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76"/>
        <v/>
      </c>
      <c r="R1017" s="32" t="str">
        <f t="shared" si="177"/>
        <v/>
      </c>
      <c r="S1017" s="30" t="str">
        <f t="shared" si="178"/>
        <v/>
      </c>
      <c r="T1017" s="32" t="str">
        <f>IF($Q1017&lt;&gt;"Sim","",IF($N1017&gt;Parâmetros!$E$15,"Sim","Não"))</f>
        <v/>
      </c>
      <c r="U1017" s="17" t="str">
        <f t="shared" si="179"/>
        <v>Folga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'[Apontamento_Mes_Setembro Atualizado.xlsx]Base Diária'!$V$221folga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Folga prevista pelo ciclo</v>
      </c>
      <c r="W1017" s="34">
        <f>IF(OR(OR($D1017="6x1",$D1017="FF 6x1"),$D1017="5x2"),"",IF($AB1017&lt;&gt;$AB1016,IF(IFERROR(INDEX(Cadastro!$F$5:$F$148,$AB1017),"")="",IF($L1017&gt;0,1,0),IF(IFERROR(INDEX(Cadastro!$F$5:$F$148,$AB1017),"")&lt;=IFERROR(INDEX(Parâmetros!$B$39:$B$48,MATCH($E1017,Parâmetros!$A$39:$A$48,0)),99),IFERROR(INDEX(Cadastro!$F$5:$F$148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>0</v>
      </c>
      <c r="X1017" s="34">
        <f>IF(OR(OR($D1017="6x1",$D1017="FF 6x1"),$D1017="5x2"),"",IF($AB1017&lt;&gt;$AB1016,IF(IFERROR(INDEX(Cadastro!$F$5:$F$148,$AB1017),"")="",0,IF(IFERROR(INDEX(Cadastro!$F$5:$F$148,$AB1017),"")&gt;IFERROR(INDEX(Parâmetros!$B$39:$B$48,MATCH($E1017,Parâmetros!$A$39:$A$48,0)),99),IFERROR(INDEX(Cadastro!$F$5:$F$148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>1</v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registro"),IF(AND($AB1017&lt;&gt;$AB1016,IFERROR(INDEX(Cadastro!$F$5:$F$148,$AB1017),"")=""),"Indeterminado (início da série)",IF($X1017&gt;0,"Folga","Falta de registro"))))))))</f>
        <v>Folga</v>
      </c>
      <c r="Z1017" s="34">
        <f>IF(OR($L1017&gt;0,$F1017&gt;Parâmetros!$E$14),0,IF($A1017&lt;&gt;$A1016,1,N($Z1016)+1))</f>
        <v>1</v>
      </c>
      <c r="AA1017" s="34">
        <f>IF(OR($L1017&gt;0,$F1017&gt;Parâmetros!$E$14),0,IF(OR($A1017&lt;&gt;$A1018,$F1018&gt;Parâmetros!$E$14),1,N($AA1018)+1))</f>
        <v>1</v>
      </c>
      <c r="AB1017" s="31">
        <f>IFERROR(MATCH($A1017&amp;"|"&amp;TEXT(_xlfn.MAXIFS(Cadastro!$E$5:$E$148,Cadastro!$A$5:$A$148,$A1017,Cadastro!$E$5:$E$148,"&lt;="&amp;$F1017),"yyyymmdd"),Cadastro!$I$5:$I$148,0),"")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55618</v>
      </c>
      <c r="B1018" s="17" t="s">
        <v>186</v>
      </c>
      <c r="C1018" s="17" t="str">
        <f>IFERROR(INDEX(Cadastro!$C$5:$C$148,$AB1018),"NÃO INFORMADO")</f>
        <v>MEC</v>
      </c>
      <c r="D1018" s="17" t="str">
        <f>IFERROR(INDEX(Cadastro!$D$5:$D$148,$AB1018),"")</f>
        <v>C</v>
      </c>
      <c r="E1018" s="17" t="str">
        <f>IFERROR(INDEX(Cadastro!$G$5:$G$148,$AB1018),"")</f>
        <v>C</v>
      </c>
      <c r="F1018" s="29">
        <v>46272</v>
      </c>
      <c r="G1018" s="32" t="str">
        <f t="shared" si="174"/>
        <v>seg</v>
      </c>
      <c r="H1018" s="31">
        <f>IF($L1018=0,"",_xlfn.MINIFS(Dados!$Q:$Q,Dados!$A:$A,$A1018,Dados!$S:$S,$F1018))</f>
        <v>440</v>
      </c>
      <c r="I1018" s="31">
        <f>IF($H1018="","",_xlfn.MAXIFS(Dados!$R:$R,Dados!$A:$A,$A1018,Dados!$S:$S,$F1018))</f>
        <v>911</v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A</v>
      </c>
      <c r="L1018" s="30">
        <f>SUMIFS(Dados!$E:$E,Dados!$A:$A,$A1018,Dados!$S:$S,$F1018)</f>
        <v>6.75</v>
      </c>
      <c r="M1018" s="30">
        <f>IFERROR(INDEX(Parâmetros!$E$6:$E$11,MATCH($K1018,Parâmetros!$A$6:$A$11,0)),"")</f>
        <v>7.58</v>
      </c>
      <c r="N1018" s="33">
        <f t="shared" si="175"/>
        <v>0.89050131926121368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176"/>
        <v>Sim</v>
      </c>
      <c r="R1018" s="32" t="str">
        <f t="shared" si="177"/>
        <v>Sim</v>
      </c>
      <c r="S1018" s="30">
        <f t="shared" si="178"/>
        <v>0</v>
      </c>
      <c r="T1018" s="32" t="str">
        <f>IF($Q1018&lt;&gt;"Sim","",IF($N1018&gt;Parâmetros!$E$15,"Sim","Não"))</f>
        <v>Não</v>
      </c>
      <c r="U1018" s="17" t="str">
        <f t="shared" si="179"/>
        <v>Na meta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'[Apontamento_Mes_Setembro Atualizado.xlsx]Base Diária'!$V$221folga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DIVERGE · cadastro C × evidência A</v>
      </c>
      <c r="W1018" s="34">
        <f>IF(OR(OR($D1018="6x1",$D1018="FF 6x1"),$D1018="5x2"),"",IF($AB1018&lt;&gt;$AB1017,IF(IFERROR(INDEX(Cadastro!$F$5:$F$148,$AB1018),"")="",IF($L1018&gt;0,1,0),IF(IFERROR(INDEX(Cadastro!$F$5:$F$148,$AB1018),"")&lt;=IFERROR(INDEX(Parâmetros!$B$39:$B$48,MATCH($E1018,Parâmetros!$A$39:$A$48,0)),99),IFERROR(INDEX(Cadastro!$F$5:$F$148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>1</v>
      </c>
      <c r="X1018" s="34">
        <f>IF(OR(OR($D1018="6x1",$D1018="FF 6x1"),$D1018="5x2"),"",IF($AB1018&lt;&gt;$AB1017,IF(IFERROR(INDEX(Cadastro!$F$5:$F$148,$AB1018),"")="",0,IF(IFERROR(INDEX(Cadastro!$F$5:$F$148,$AB1018),"")&gt;IFERROR(INDEX(Parâmetros!$B$39:$B$48,MATCH($E1018,Parâmetros!$A$39:$A$48,0)),99),IFERROR(INDEX(Cadastro!$F$5:$F$148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>0</v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registro"),IF(AND($AB1018&lt;&gt;$AB1017,IFERROR(INDEX(Cadastro!$F$5:$F$148,$AB1018),"")=""),"Indeterminado (início da série)",IF($X1018&gt;0,"Folga","Falta de registro"))))))))</f>
        <v>Trabalhado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IFERROR(MATCH($A1018&amp;"|"&amp;TEXT(_xlfn.MAXIFS(Cadastro!$E$5:$E$148,Cadastro!$A$5:$A$148,$A1018,Cadastro!$E$5:$E$148,"&lt;="&amp;$F1018),"yyyymmdd"),Cadastro!$I$5:$I$148,0),"")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55618</v>
      </c>
      <c r="B1019" s="17" t="s">
        <v>186</v>
      </c>
      <c r="C1019" s="17" t="str">
        <f>IFERROR(INDEX(Cadastro!$C$5:$C$148,$AB1019),"NÃO INFORMADO")</f>
        <v>MEC</v>
      </c>
      <c r="D1019" s="17" t="str">
        <f>IFERROR(INDEX(Cadastro!$D$5:$D$148,$AB1019),"")</f>
        <v>C</v>
      </c>
      <c r="E1019" s="17" t="str">
        <f>IFERROR(INDEX(Cadastro!$G$5:$G$148,$AB1019),"")</f>
        <v>C</v>
      </c>
      <c r="F1019" s="29">
        <v>46273</v>
      </c>
      <c r="G1019" s="32" t="str">
        <f t="shared" si="174"/>
        <v>ter</v>
      </c>
      <c r="H1019" s="31">
        <f>IF($L1019=0,"",_xlfn.MINIFS(Dados!$Q:$Q,Dados!$A:$A,$A1019,Dados!$S:$S,$F1019))</f>
        <v>420</v>
      </c>
      <c r="I1019" s="31">
        <f>IF($H1019="","",_xlfn.MAXIFS(Dados!$R:$R,Dados!$A:$A,$A1019,Dados!$S:$S,$F1019))</f>
        <v>900</v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A</v>
      </c>
      <c r="L1019" s="30">
        <f>SUMIFS(Dados!$E:$E,Dados!$A:$A,$A1019,Dados!$S:$S,$F1019)</f>
        <v>7.01</v>
      </c>
      <c r="M1019" s="30">
        <f>IFERROR(INDEX(Parâmetros!$E$6:$E$11,MATCH($K1019,Parâmetros!$A$6:$A$11,0)),"")</f>
        <v>7.58</v>
      </c>
      <c r="N1019" s="33">
        <f t="shared" si="175"/>
        <v>0.92480211081794195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176"/>
        <v>Sim</v>
      </c>
      <c r="R1019" s="32" t="str">
        <f t="shared" si="177"/>
        <v>Sim</v>
      </c>
      <c r="S1019" s="30">
        <f t="shared" si="178"/>
        <v>0</v>
      </c>
      <c r="T1019" s="32" t="str">
        <f>IF($Q1019&lt;&gt;"Sim","",IF($N1019&gt;Parâmetros!$E$15,"Sim","Não"))</f>
        <v>Não</v>
      </c>
      <c r="U1019" s="17" t="str">
        <f t="shared" si="179"/>
        <v>Na meta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'[Apontamento_Mes_Setembro Atualizado.xlsx]Base Diária'!$V$221folga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DIVERGE · cadastro C × evidência A</v>
      </c>
      <c r="W1019" s="34">
        <f>IF(OR(OR($D1019="6x1",$D1019="FF 6x1"),$D1019="5x2"),"",IF($AB1019&lt;&gt;$AB1018,IF(IFERROR(INDEX(Cadastro!$F$5:$F$148,$AB1019),"")="",IF($L1019&gt;0,1,0),IF(IFERROR(INDEX(Cadastro!$F$5:$F$148,$AB1019),"")&lt;=IFERROR(INDEX(Parâmetros!$B$39:$B$48,MATCH($E1019,Parâmetros!$A$39:$A$48,0)),99),IFERROR(INDEX(Cadastro!$F$5:$F$148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>2</v>
      </c>
      <c r="X1019" s="34">
        <f>IF(OR(OR($D1019="6x1",$D1019="FF 6x1"),$D1019="5x2"),"",IF($AB1019&lt;&gt;$AB1018,IF(IFERROR(INDEX(Cadastro!$F$5:$F$148,$AB1019),"")="",0,IF(IFERROR(INDEX(Cadastro!$F$5:$F$148,$AB1019),"")&gt;IFERROR(INDEX(Parâmetros!$B$39:$B$48,MATCH($E1019,Parâmetros!$A$39:$A$48,0)),99),IFERROR(INDEX(Cadastro!$F$5:$F$148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>0</v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registro"),IF(AND($AB1019&lt;&gt;$AB1018,IFERROR(INDEX(Cadastro!$F$5:$F$148,$AB1019),"")=""),"Indeterminado (início da série)",IF($X1019&gt;0,"Folga","Falta de registro"))))))))</f>
        <v>Trabalhado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IFERROR(MATCH($A1019&amp;"|"&amp;TEXT(_xlfn.MAXIFS(Cadastro!$E$5:$E$148,Cadastro!$A$5:$A$148,$A1019,Cadastro!$E$5:$E$148,"&lt;="&amp;$F1019),"yyyymmdd"),Cadastro!$I$5:$I$148,0),"")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55618</v>
      </c>
      <c r="B1020" s="17" t="s">
        <v>186</v>
      </c>
      <c r="C1020" s="17" t="str">
        <f>IFERROR(INDEX(Cadastro!$C$5:$C$148,$AB1020),"NÃO INFORMADO")</f>
        <v>MEC</v>
      </c>
      <c r="D1020" s="17" t="str">
        <f>IFERROR(INDEX(Cadastro!$D$5:$D$148,$AB1020),"")</f>
        <v>C</v>
      </c>
      <c r="E1020" s="17" t="str">
        <f>IFERROR(INDEX(Cadastro!$G$5:$G$148,$AB1020),"")</f>
        <v>C</v>
      </c>
      <c r="F1020" s="29">
        <v>46274</v>
      </c>
      <c r="G1020" s="32" t="str">
        <f t="shared" si="174"/>
        <v>qua</v>
      </c>
      <c r="H1020" s="31">
        <f>IF($L1020=0,"",_xlfn.MINIFS(Dados!$Q:$Q,Dados!$A:$A,$A1020,Dados!$S:$S,$F1020))</f>
        <v>420</v>
      </c>
      <c r="I1020" s="31">
        <f>IF($H1020="","",_xlfn.MAXIFS(Dados!$R:$R,Dados!$A:$A,$A1020,Dados!$S:$S,$F1020))</f>
        <v>915</v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A</v>
      </c>
      <c r="L1020" s="30">
        <f>SUMIFS(Dados!$E:$E,Dados!$A:$A,$A1020,Dados!$S:$S,$F1020)</f>
        <v>7.26</v>
      </c>
      <c r="M1020" s="30">
        <f>IFERROR(INDEX(Parâmetros!$E$6:$E$11,MATCH($K1020,Parâmetros!$A$6:$A$11,0)),"")</f>
        <v>7.58</v>
      </c>
      <c r="N1020" s="33">
        <f t="shared" si="175"/>
        <v>0.95778364116094983</v>
      </c>
      <c r="O1020" s="33">
        <f>Parâmetros!$E$13</f>
        <v>0.8</v>
      </c>
      <c r="P1020" s="32" t="str">
        <f>IF(OR($M1020="",$F1020&gt;Parâmetros!$E$14),"Não","Sim")</f>
        <v>Sim</v>
      </c>
      <c r="Q1020" s="32" t="str">
        <f t="shared" si="176"/>
        <v>Sim</v>
      </c>
      <c r="R1020" s="32" t="str">
        <f t="shared" si="177"/>
        <v>Sim</v>
      </c>
      <c r="S1020" s="30">
        <f t="shared" si="178"/>
        <v>0</v>
      </c>
      <c r="T1020" s="32" t="str">
        <f>IF($Q1020&lt;&gt;"Sim","",IF($N1020&gt;Parâmetros!$E$15,"Sim","Não"))</f>
        <v>Não</v>
      </c>
      <c r="U1020" s="17" t="str">
        <f t="shared" si="179"/>
        <v>Na meta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'[Apontamento_Mes_Setembro Atualizado.xlsx]Base Diária'!$V$221folga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DIVERGE · cadastro C × evidência A</v>
      </c>
      <c r="W1020" s="34">
        <f>IF(OR(OR($D1020="6x1",$D1020="FF 6x1"),$D1020="5x2"),"",IF($AB1020&lt;&gt;$AB1019,IF(IFERROR(INDEX(Cadastro!$F$5:$F$148,$AB1020),"")="",IF($L1020&gt;0,1,0),IF(IFERROR(INDEX(Cadastro!$F$5:$F$148,$AB1020),"")&lt;=IFERROR(INDEX(Parâmetros!$B$39:$B$48,MATCH($E1020,Parâmetros!$A$39:$A$48,0)),99),IFERROR(INDEX(Cadastro!$F$5:$F$148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>3</v>
      </c>
      <c r="X1020" s="34">
        <f>IF(OR(OR($D1020="6x1",$D1020="FF 6x1"),$D1020="5x2"),"",IF($AB1020&lt;&gt;$AB1019,IF(IFERROR(INDEX(Cadastro!$F$5:$F$148,$AB1020),"")="",0,IF(IFERROR(INDEX(Cadastro!$F$5:$F$148,$AB1020),"")&gt;IFERROR(INDEX(Parâmetros!$B$39:$B$48,MATCH($E1020,Parâmetros!$A$39:$A$48,0)),99),IFERROR(INDEX(Cadastro!$F$5:$F$148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>0</v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registro"),IF(AND($AB1020&lt;&gt;$AB1019,IFERROR(INDEX(Cadastro!$F$5:$F$148,$AB1020),"")=""),"Indeterminado (início da série)",IF($X1020&gt;0,"Folga","Falta de registro"))))))))</f>
        <v>Trabalhado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IFERROR(MATCH($A1020&amp;"|"&amp;TEXT(_xlfn.MAXIFS(Cadastro!$E$5:$E$148,Cadastro!$A$5:$A$148,$A1020,Cadastro!$E$5:$E$148,"&lt;="&amp;$F1020),"yyyymmdd"),Cadastro!$I$5:$I$148,0),"")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55618</v>
      </c>
      <c r="B1021" s="17" t="s">
        <v>186</v>
      </c>
      <c r="C1021" s="17" t="str">
        <f>IFERROR(INDEX(Cadastro!$C$5:$C$148,$AB1021),"NÃO INFORMADO")</f>
        <v>MEC</v>
      </c>
      <c r="D1021" s="17" t="str">
        <f>IFERROR(INDEX(Cadastro!$D$5:$D$148,$AB1021),"")</f>
        <v>C</v>
      </c>
      <c r="E1021" s="17" t="str">
        <f>IFERROR(INDEX(Cadastro!$G$5:$G$148,$AB1021),"")</f>
        <v>C</v>
      </c>
      <c r="F1021" s="29">
        <v>46275</v>
      </c>
      <c r="G1021" s="32" t="str">
        <f t="shared" si="174"/>
        <v>qui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C</v>
      </c>
      <c r="L1021" s="30">
        <f>SUMIFS(Dados!$E:$E,Dados!$A:$A,$A1021,Dados!$S:$S,$F1021)</f>
        <v>0</v>
      </c>
      <c r="M1021" s="30">
        <f>IFERROR(INDEX(Parâmetros!$E$6:$E$11,MATCH($K1021,Parâmetros!$A$6:$A$11,0)),"")</f>
        <v>6.67</v>
      </c>
      <c r="N1021" s="33">
        <f t="shared" si="175"/>
        <v>0</v>
      </c>
      <c r="O1021" s="33">
        <f>Parâmetros!$E$13</f>
        <v>0.8</v>
      </c>
      <c r="P1021" s="32" t="str">
        <f>IF(OR($M1021="",$F1021&gt;Parâmetros!$E$14),"Não","Sim")</f>
        <v>Sim</v>
      </c>
      <c r="Q1021" s="32" t="str">
        <f t="shared" si="176"/>
        <v>Não</v>
      </c>
      <c r="R1021" s="32" t="str">
        <f t="shared" si="177"/>
        <v/>
      </c>
      <c r="S1021" s="30" t="str">
        <f t="shared" si="178"/>
        <v/>
      </c>
      <c r="T1021" s="32" t="str">
        <f>IF($Q1021&lt;&gt;"Sim","",IF($N1021&gt;Parâmetros!$E$15,"Sim","Não"))</f>
        <v/>
      </c>
      <c r="U1021" s="17" t="str">
        <f t="shared" si="179"/>
        <v>Falta de registro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'[Apontamento_Mes_Setembro Atualizado.xlsx]Base Diária'!$V$221folga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4 de 5 do ciclo</v>
      </c>
      <c r="W1021" s="34">
        <f>IF(OR(OR($D1021="6x1",$D1021="FF 6x1"),$D1021="5x2"),"",IF($AB1021&lt;&gt;$AB1020,IF(IFERROR(INDEX(Cadastro!$F$5:$F$148,$AB1021),"")="",IF($L1021&gt;0,1,0),IF(IFERROR(INDEX(Cadastro!$F$5:$F$148,$AB1021),"")&lt;=IFERROR(INDEX(Parâmetros!$B$39:$B$48,MATCH($E1021,Parâmetros!$A$39:$A$48,0)),99),IFERROR(INDEX(Cadastro!$F$5:$F$148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>4</v>
      </c>
      <c r="X1021" s="34">
        <f>IF(OR(OR($D1021="6x1",$D1021="FF 6x1"),$D1021="5x2"),"",IF($AB1021&lt;&gt;$AB1020,IF(IFERROR(INDEX(Cadastro!$F$5:$F$148,$AB1021),"")="",0,IF(IFERROR(INDEX(Cadastro!$F$5:$F$148,$AB1021),"")&gt;IFERROR(INDEX(Parâmetros!$B$39:$B$48,MATCH($E1021,Parâmetros!$A$39:$A$48,0)),99),IFERROR(INDEX(Cadastro!$F$5:$F$148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>0</v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registro"),IF(AND($AB1021&lt;&gt;$AB1020,IFERROR(INDEX(Cadastro!$F$5:$F$148,$AB1021),"")=""),"Indeterminado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1</v>
      </c>
      <c r="AA1021" s="34">
        <f>IF(OR($L1021&gt;0,$F1021&gt;Parâmetros!$E$14),0,IF(OR($A1021&lt;&gt;$A1022,$F1022&gt;Parâmetros!$E$14),1,N($AA1022)+1))</f>
        <v>1</v>
      </c>
      <c r="AB1021" s="31">
        <f>IFERROR(MATCH($A1021&amp;"|"&amp;TEXT(_xlfn.MAXIFS(Cadastro!$E$5:$E$148,Cadastro!$A$5:$A$148,$A1021,Cadastro!$E$5:$E$148,"&lt;="&amp;$F1021),"yyyymmdd"),Cadastro!$I$5:$I$148,0),"")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55618</v>
      </c>
      <c r="B1022" s="17" t="s">
        <v>186</v>
      </c>
      <c r="C1022" s="17" t="str">
        <f>IFERROR(INDEX(Cadastro!$C$5:$C$148,$AB1022),"NÃO INFORMADO")</f>
        <v>MEC</v>
      </c>
      <c r="D1022" s="17" t="str">
        <f>IFERROR(INDEX(Cadastro!$D$5:$D$148,$AB1022),"")</f>
        <v>C</v>
      </c>
      <c r="E1022" s="17" t="str">
        <f>IFERROR(INDEX(Cadastro!$G$5:$G$148,$AB1022),"")</f>
        <v>C</v>
      </c>
      <c r="F1022" s="29">
        <v>46276</v>
      </c>
      <c r="G1022" s="32" t="str">
        <f t="shared" si="174"/>
        <v>sex</v>
      </c>
      <c r="H1022" s="31">
        <f>IF($L1022=0,"",_xlfn.MINIFS(Dados!$Q:$Q,Dados!$A:$A,$A1022,Dados!$S:$S,$F1022))</f>
        <v>450</v>
      </c>
      <c r="I1022" s="31">
        <f>IF($H1022="","",_xlfn.MAXIFS(Dados!$R:$R,Dados!$A:$A,$A1022,Dados!$S:$S,$F1022))</f>
        <v>910</v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>A</v>
      </c>
      <c r="L1022" s="30">
        <f>SUMIFS(Dados!$E:$E,Dados!$A:$A,$A1022,Dados!$S:$S,$F1022)</f>
        <v>6.66</v>
      </c>
      <c r="M1022" s="30">
        <f>IFERROR(INDEX(Parâmetros!$E$6:$E$11,MATCH($K1022,Parâmetros!$A$6:$A$11,0)),"")</f>
        <v>7.58</v>
      </c>
      <c r="N1022" s="33">
        <f t="shared" si="175"/>
        <v>0.87862796833773094</v>
      </c>
      <c r="O1022" s="33">
        <f>Parâmetros!$E$13</f>
        <v>0.8</v>
      </c>
      <c r="P1022" s="32" t="str">
        <f>IF(OR($M1022="",$F1022&gt;Parâmetros!$E$14),"Não","Sim")</f>
        <v>Sim</v>
      </c>
      <c r="Q1022" s="32" t="str">
        <f t="shared" si="176"/>
        <v>Sim</v>
      </c>
      <c r="R1022" s="32" t="str">
        <f t="shared" si="177"/>
        <v>Sim</v>
      </c>
      <c r="S1022" s="30">
        <f t="shared" si="178"/>
        <v>0</v>
      </c>
      <c r="T1022" s="32" t="str">
        <f>IF($Q1022&lt;&gt;"Sim","",IF($N1022&gt;Parâmetros!$E$15,"Sim","Não"))</f>
        <v>Não</v>
      </c>
      <c r="U1022" s="17" t="str">
        <f t="shared" si="179"/>
        <v>Na meta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'[Apontamento_Mes_Setembro Atualizado.xlsx]Base Diária'!$V$221folga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DIVERGE · cadastro C × evidência A</v>
      </c>
      <c r="W1022" s="34">
        <f>IF(OR(OR($D1022="6x1",$D1022="FF 6x1"),$D1022="5x2"),"",IF($AB1022&lt;&gt;$AB1021,IF(IFERROR(INDEX(Cadastro!$F$5:$F$148,$AB1022),"")="",IF($L1022&gt;0,1,0),IF(IFERROR(INDEX(Cadastro!$F$5:$F$148,$AB1022),"")&lt;=IFERROR(INDEX(Parâmetros!$B$39:$B$48,MATCH($E1022,Parâmetros!$A$39:$A$48,0)),99),IFERROR(INDEX(Cadastro!$F$5:$F$148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>5</v>
      </c>
      <c r="X1022" s="34">
        <f>IF(OR(OR($D1022="6x1",$D1022="FF 6x1"),$D1022="5x2"),"",IF($AB1022&lt;&gt;$AB1021,IF(IFERROR(INDEX(Cadastro!$F$5:$F$148,$AB1022),"")="",0,IF(IFERROR(INDEX(Cadastro!$F$5:$F$148,$AB1022),"")&gt;IFERROR(INDEX(Parâmetros!$B$39:$B$48,MATCH($E1022,Parâmetros!$A$39:$A$48,0)),99),IFERROR(INDEX(Cadastro!$F$5:$F$148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>0</v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registro"),IF(AND($AB1022&lt;&gt;$AB1021,IFERROR(INDEX(Cadastro!$F$5:$F$148,$AB1022),"")=""),"Indeterminado (início da série)",IF($X1022&gt;0,"Folga","Falta de registro"))))))))</f>
        <v>Trabalhado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IFERROR(MATCH($A1022&amp;"|"&amp;TEXT(_xlfn.MAXIFS(Cadastro!$E$5:$E$148,Cadastro!$A$5:$A$148,$A1022,Cadastro!$E$5:$E$148,"&lt;="&amp;$F1022),"yyyymmdd"),Cadastro!$I$5:$I$148,0),"")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55618</v>
      </c>
      <c r="B1023" s="17" t="s">
        <v>186</v>
      </c>
      <c r="C1023" s="17" t="str">
        <f>IFERROR(INDEX(Cadastro!$C$5:$C$148,$AB1023),"NÃO INFORMADO")</f>
        <v>MEC</v>
      </c>
      <c r="D1023" s="17" t="str">
        <f>IFERROR(INDEX(Cadastro!$D$5:$D$148,$AB1023),"")</f>
        <v>C</v>
      </c>
      <c r="E1023" s="17" t="str">
        <f>IFERROR(INDEX(Cadastro!$G$5:$G$148,$AB1023),"")</f>
        <v>C</v>
      </c>
      <c r="F1023" s="29">
        <v>46277</v>
      </c>
      <c r="G1023" s="32" t="str">
        <f t="shared" si="174"/>
        <v>sáb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75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76"/>
        <v/>
      </c>
      <c r="R1023" s="32" t="str">
        <f t="shared" si="177"/>
        <v/>
      </c>
      <c r="S1023" s="30" t="str">
        <f t="shared" si="178"/>
        <v/>
      </c>
      <c r="T1023" s="32" t="str">
        <f>IF($Q1023&lt;&gt;"Sim","",IF($N1023&gt;Parâmetros!$E$15,"Sim","Não"))</f>
        <v/>
      </c>
      <c r="U1023" s="17" t="str">
        <f t="shared" si="179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'[Apontamento_Mes_Setembro Atualizado.xlsx]Base Diária'!$V$221folga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prevista pelo ciclo</v>
      </c>
      <c r="W1023" s="34">
        <f>IF(OR(OR($D1023="6x1",$D1023="FF 6x1"),$D1023="5x2"),"",IF($AB1023&lt;&gt;$AB1022,IF(IFERROR(INDEX(Cadastro!$F$5:$F$148,$AB1023),"")="",IF($L1023&gt;0,1,0),IF(IFERROR(INDEX(Cadastro!$F$5:$F$148,$AB1023),"")&lt;=IFERROR(INDEX(Parâmetros!$B$39:$B$48,MATCH($E1023,Parâmetros!$A$39:$A$48,0)),99),IFERROR(INDEX(Cadastro!$F$5:$F$148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>0</v>
      </c>
      <c r="X1023" s="34">
        <f>IF(OR(OR($D1023="6x1",$D1023="FF 6x1"),$D1023="5x2"),"",IF($AB1023&lt;&gt;$AB1022,IF(IFERROR(INDEX(Cadastro!$F$5:$F$148,$AB1023),"")="",0,IF(IFERROR(INDEX(Cadastro!$F$5:$F$148,$AB1023),"")&gt;IFERROR(INDEX(Parâmetros!$B$39:$B$48,MATCH($E1023,Parâmetros!$A$39:$A$48,0)),99),IFERROR(INDEX(Cadastro!$F$5:$F$148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>1</v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registro"),IF(AND($AB1023&lt;&gt;$AB1022,IFERROR(INDEX(Cadastro!$F$5:$F$148,$AB1023),"")=""),"Indeterminado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IFERROR(MATCH($A1023&amp;"|"&amp;TEXT(_xlfn.MAXIFS(Cadastro!$E$5:$E$148,Cadastro!$A$5:$A$148,$A1023,Cadastro!$E$5:$E$148,"&lt;="&amp;$F1023),"yyyymmdd"),Cadastro!$I$5:$I$148,0),"")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55618</v>
      </c>
      <c r="B1024" s="17" t="s">
        <v>186</v>
      </c>
      <c r="C1024" s="17" t="str">
        <f>IFERROR(INDEX(Cadastro!$C$5:$C$148,$AB1024),"NÃO INFORMADO")</f>
        <v>MEC</v>
      </c>
      <c r="D1024" s="17" t="str">
        <f>IFERROR(INDEX(Cadastro!$D$5:$D$148,$AB1024),"")</f>
        <v>C</v>
      </c>
      <c r="E1024" s="17" t="str">
        <f>IFERROR(INDEX(Cadastro!$G$5:$G$148,$AB1024),"")</f>
        <v>C</v>
      </c>
      <c r="F1024" s="29">
        <v>46278</v>
      </c>
      <c r="G1024" s="32" t="str">
        <f t="shared" si="174"/>
        <v>dom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C</v>
      </c>
      <c r="L1024" s="30">
        <f>SUMIFS(Dados!$E:$E,Dados!$A:$A,$A1024,Dados!$S:$S,$F1024)</f>
        <v>0</v>
      </c>
      <c r="M1024" s="30">
        <f>IFERROR(INDEX(Parâmetros!$E$6:$E$11,MATCH($K1024,Parâmetros!$A$6:$A$11,0)),"")</f>
        <v>6.67</v>
      </c>
      <c r="N1024" s="33">
        <f t="shared" si="175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76"/>
        <v/>
      </c>
      <c r="R1024" s="32" t="str">
        <f t="shared" si="177"/>
        <v/>
      </c>
      <c r="S1024" s="30" t="str">
        <f t="shared" si="178"/>
        <v/>
      </c>
      <c r="T1024" s="32" t="str">
        <f>IF($Q1024&lt;&gt;"Sim","",IF($N1024&gt;Parâmetros!$E$15,"Sim","Não"))</f>
        <v/>
      </c>
      <c r="U1024" s="17" t="str">
        <f t="shared" si="179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'[Apontamento_Mes_Setembro Atualizado.xlsx]Base Diária'!$V$221folga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1 de 5 do ciclo</v>
      </c>
      <c r="W1024" s="34">
        <f>IF(OR(OR($D1024="6x1",$D1024="FF 6x1"),$D1024="5x2"),"",IF($AB1024&lt;&gt;$AB1023,IF(IFERROR(INDEX(Cadastro!$F$5:$F$148,$AB1024),"")="",IF($L1024&gt;0,1,0),IF(IFERROR(INDEX(Cadastro!$F$5:$F$148,$AB1024),"")&lt;=IFERROR(INDEX(Parâmetros!$B$39:$B$48,MATCH($E1024,Parâmetros!$A$39:$A$48,0)),99),IFERROR(INDEX(Cadastro!$F$5:$F$148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>1</v>
      </c>
      <c r="X1024" s="34">
        <f>IF(OR(OR($D1024="6x1",$D1024="FF 6x1"),$D1024="5x2"),"",IF($AB1024&lt;&gt;$AB1023,IF(IFERROR(INDEX(Cadastro!$F$5:$F$148,$AB1024),"")="",0,IF(IFERROR(INDEX(Cadastro!$F$5:$F$148,$AB1024),"")&gt;IFERROR(INDEX(Parâmetros!$B$39:$B$48,MATCH($E1024,Parâmetros!$A$39:$A$48,0)),99),IFERROR(INDEX(Cadastro!$F$5:$F$148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>0</v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registro"),IF(AND($AB1024&lt;&gt;$AB1023,IFERROR(INDEX(Cadastro!$F$5:$F$148,$AB1024),"")=""),"Indeterminado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IFERROR(MATCH($A1024&amp;"|"&amp;TEXT(_xlfn.MAXIFS(Cadastro!$E$5:$E$148,Cadastro!$A$5:$A$148,$A1024,Cadastro!$E$5:$E$148,"&lt;="&amp;$F1024),"yyyymmdd"),Cadastro!$I$5:$I$148,0),"")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>
        <v>55618</v>
      </c>
      <c r="B1025" s="17" t="s">
        <v>186</v>
      </c>
      <c r="C1025" s="17" t="str">
        <f>IFERROR(INDEX(Cadastro!$C$5:$C$148,$AB1025),"NÃO INFORMADO")</f>
        <v>MEC</v>
      </c>
      <c r="D1025" s="17" t="str">
        <f>IFERROR(INDEX(Cadastro!$D$5:$D$148,$AB1025),"")</f>
        <v>C</v>
      </c>
      <c r="E1025" s="17" t="str">
        <f>IFERROR(INDEX(Cadastro!$G$5:$G$148,$AB1025),"")</f>
        <v>C</v>
      </c>
      <c r="F1025" s="29">
        <v>46279</v>
      </c>
      <c r="G1025" s="32" t="str">
        <f t="shared" si="174"/>
        <v>seg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C</v>
      </c>
      <c r="L1025" s="30">
        <f>SUMIFS(Dados!$E:$E,Dados!$A:$A,$A1025,Dados!$S:$S,$F1025)</f>
        <v>0</v>
      </c>
      <c r="M1025" s="30">
        <f>IFERROR(INDEX(Parâmetros!$E$6:$E$11,MATCH($K1025,Parâmetros!$A$6:$A$11,0)),"")</f>
        <v>6.67</v>
      </c>
      <c r="N1025" s="33">
        <f t="shared" si="175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176"/>
        <v/>
      </c>
      <c r="R1025" s="32" t="str">
        <f t="shared" si="177"/>
        <v/>
      </c>
      <c r="S1025" s="30" t="str">
        <f t="shared" si="178"/>
        <v/>
      </c>
      <c r="T1025" s="32" t="str">
        <f>IF($Q1025&lt;&gt;"Sim","",IF($N1025&gt;Parâmetros!$E$15,"Sim","Não"))</f>
        <v/>
      </c>
      <c r="U1025" s="17" t="str">
        <f t="shared" si="179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'[Apontamento_Mes_Setembro Atualizado.xlsx]Base Diária'!$V$221folga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2 de 5 do ciclo</v>
      </c>
      <c r="W1025" s="34">
        <f>IF(OR(OR($D1025="6x1",$D1025="FF 6x1"),$D1025="5x2"),"",IF($AB1025&lt;&gt;$AB1024,IF(IFERROR(INDEX(Cadastro!$F$5:$F$148,$AB1025),"")="",IF($L1025&gt;0,1,0),IF(IFERROR(INDEX(Cadastro!$F$5:$F$148,$AB1025),"")&lt;=IFERROR(INDEX(Parâmetros!$B$39:$B$48,MATCH($E1025,Parâmetros!$A$39:$A$48,0)),99),IFERROR(INDEX(Cadastro!$F$5:$F$148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>2</v>
      </c>
      <c r="X1025" s="34">
        <f>IF(OR(OR($D1025="6x1",$D1025="FF 6x1"),$D1025="5x2"),"",IF($AB1025&lt;&gt;$AB1024,IF(IFERROR(INDEX(Cadastro!$F$5:$F$148,$AB1025),"")="",0,IF(IFERROR(INDEX(Cadastro!$F$5:$F$148,$AB1025),"")&gt;IFERROR(INDEX(Parâmetros!$B$39:$B$48,MATCH($E1025,Parâmetros!$A$39:$A$48,0)),99),IFERROR(INDEX(Cadastro!$F$5:$F$148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>0</v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registro"),IF(AND($AB1025&lt;&gt;$AB1024,IFERROR(INDEX(Cadastro!$F$5:$F$148,$AB1025),"")=""),"Indeterminado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IFERROR(MATCH($A1025&amp;"|"&amp;TEXT(_xlfn.MAXIFS(Cadastro!$E$5:$E$148,Cadastro!$A$5:$A$148,$A1025,Cadastro!$E$5:$E$148,"&lt;="&amp;$F1025),"yyyymmdd"),Cadastro!$I$5:$I$148,0),"")</f>
        <v>47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hidden="1" customHeight="1" x14ac:dyDescent="0.25">
      <c r="A1026" s="31">
        <v>55618</v>
      </c>
      <c r="B1026" s="17" t="s">
        <v>186</v>
      </c>
      <c r="C1026" s="17" t="str">
        <f>IFERROR(INDEX(Cadastro!$C$5:$C$148,$AB1026),"NÃO INFORMADO")</f>
        <v>MEC</v>
      </c>
      <c r="D1026" s="17" t="str">
        <f>IFERROR(INDEX(Cadastro!$D$5:$D$148,$AB1026),"")</f>
        <v>C</v>
      </c>
      <c r="E1026" s="17" t="str">
        <f>IFERROR(INDEX(Cadastro!$G$5:$G$148,$AB1026),"")</f>
        <v>C</v>
      </c>
      <c r="F1026" s="29">
        <v>46280</v>
      </c>
      <c r="G1026" s="32" t="str">
        <f t="shared" si="174"/>
        <v>ter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C</v>
      </c>
      <c r="L1026" s="30">
        <f>SUMIFS(Dados!$E:$E,Dados!$A:$A,$A1026,Dados!$S:$S,$F1026)</f>
        <v>0</v>
      </c>
      <c r="M1026" s="30">
        <f>IFERROR(INDEX(Parâmetros!$E$6:$E$11,MATCH($K1026,Parâmetros!$A$6:$A$11,0)),"")</f>
        <v>6.67</v>
      </c>
      <c r="N1026" s="33">
        <f t="shared" si="175"/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si="176"/>
        <v/>
      </c>
      <c r="R1026" s="32" t="str">
        <f t="shared" si="177"/>
        <v/>
      </c>
      <c r="S1026" s="30" t="str">
        <f t="shared" si="178"/>
        <v/>
      </c>
      <c r="T1026" s="32" t="str">
        <f>IF($Q1026&lt;&gt;"Sim","",IF($N1026&gt;Parâmetros!$E$15,"Sim","Não"))</f>
        <v/>
      </c>
      <c r="U1026" s="17" t="str">
        <f t="shared" si="179"/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'[Apontamento_Mes_Setembro Atualizado.xlsx]Base Diária'!$V$221folga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3 de 5 do ciclo</v>
      </c>
      <c r="W1026" s="34">
        <f>IF(OR(OR($D1026="6x1",$D1026="FF 6x1"),$D1026="5x2"),"",IF($AB1026&lt;&gt;$AB1025,IF(IFERROR(INDEX(Cadastro!$F$5:$F$148,$AB1026),"")="",IF($L1026&gt;0,1,0),IF(IFERROR(INDEX(Cadastro!$F$5:$F$148,$AB1026),"")&lt;=IFERROR(INDEX(Parâmetros!$B$39:$B$48,MATCH($E1026,Parâmetros!$A$39:$A$48,0)),99),IFERROR(INDEX(Cadastro!$F$5:$F$148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>3</v>
      </c>
      <c r="X1026" s="34">
        <f>IF(OR(OR($D1026="6x1",$D1026="FF 6x1"),$D1026="5x2"),"",IF($AB1026&lt;&gt;$AB1025,IF(IFERROR(INDEX(Cadastro!$F$5:$F$148,$AB1026),"")="",0,IF(IFERROR(INDEX(Cadastro!$F$5:$F$148,$AB1026),"")&gt;IFERROR(INDEX(Parâmetros!$B$39:$B$48,MATCH($E1026,Parâmetros!$A$39:$A$48,0)),99),IFERROR(INDEX(Cadastro!$F$5:$F$148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>0</v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registro"),IF(AND($AB1026&lt;&gt;$AB1025,IFERROR(INDEX(Cadastro!$F$5:$F$148,$AB1026),"")=""),"Indeterminado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IFERROR(MATCH($A1026&amp;"|"&amp;TEXT(_xlfn.MAXIFS(Cadastro!$E$5:$E$148,Cadastro!$A$5:$A$148,$A1026,Cadastro!$E$5:$E$148,"&lt;="&amp;$F1026),"yyyymmdd"),Cadastro!$I$5:$I$148,0),"")</f>
        <v>47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hidden="1" customHeight="1" x14ac:dyDescent="0.25">
      <c r="A1027" s="31">
        <v>55618</v>
      </c>
      <c r="B1027" s="17" t="s">
        <v>186</v>
      </c>
      <c r="C1027" s="17" t="str">
        <f>IFERROR(INDEX(Cadastro!$C$5:$C$148,$AB1027),"NÃO INFORMADO")</f>
        <v>MEC</v>
      </c>
      <c r="D1027" s="17" t="str">
        <f>IFERROR(INDEX(Cadastro!$D$5:$D$148,$AB1027),"")</f>
        <v>C</v>
      </c>
      <c r="E1027" s="17" t="str">
        <f>IFERROR(INDEX(Cadastro!$G$5:$G$148,$AB1027),"")</f>
        <v>C</v>
      </c>
      <c r="F1027" s="29">
        <v>46281</v>
      </c>
      <c r="G1027" s="32" t="str">
        <f t="shared" si="174"/>
        <v>qua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C</v>
      </c>
      <c r="L1027" s="30">
        <f>SUMIFS(Dados!$E:$E,Dados!$A:$A,$A1027,Dados!$S:$S,$F1027)</f>
        <v>0</v>
      </c>
      <c r="M1027" s="30">
        <f>IFERROR(INDEX(Parâmetros!$E$6:$E$11,MATCH($K1027,Parâmetros!$A$6:$A$11,0)),"")</f>
        <v>6.67</v>
      </c>
      <c r="N1027" s="33">
        <f t="shared" si="175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176"/>
        <v/>
      </c>
      <c r="R1027" s="32" t="str">
        <f t="shared" si="177"/>
        <v/>
      </c>
      <c r="S1027" s="30" t="str">
        <f t="shared" si="178"/>
        <v/>
      </c>
      <c r="T1027" s="32" t="str">
        <f>IF($Q1027&lt;&gt;"Sim","",IF($N1027&gt;Parâmetros!$E$15,"Sim","Não"))</f>
        <v/>
      </c>
      <c r="U1027" s="17" t="str">
        <f t="shared" si="179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'[Apontamento_Mes_Setembro Atualizado.xlsx]Base Diária'!$V$221folga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4 de 5 do ciclo</v>
      </c>
      <c r="W1027" s="34">
        <f>IF(OR(OR($D1027="6x1",$D1027="FF 6x1"),$D1027="5x2"),"",IF($AB1027&lt;&gt;$AB1026,IF(IFERROR(INDEX(Cadastro!$F$5:$F$148,$AB1027),"")="",IF($L1027&gt;0,1,0),IF(IFERROR(INDEX(Cadastro!$F$5:$F$148,$AB1027),"")&lt;=IFERROR(INDEX(Parâmetros!$B$39:$B$48,MATCH($E1027,Parâmetros!$A$39:$A$48,0)),99),IFERROR(INDEX(Cadastro!$F$5:$F$148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4</v>
      </c>
      <c r="X1027" s="34">
        <f>IF(OR(OR($D1027="6x1",$D1027="FF 6x1"),$D1027="5x2"),"",IF($AB1027&lt;&gt;$AB1026,IF(IFERROR(INDEX(Cadastro!$F$5:$F$148,$AB1027),"")="",0,IF(IFERROR(INDEX(Cadastro!$F$5:$F$148,$AB1027),"")&gt;IFERROR(INDEX(Parâmetros!$B$39:$B$48,MATCH($E1027,Parâmetros!$A$39:$A$48,0)),99),IFERROR(INDEX(Cadastro!$F$5:$F$148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registro"),IF(AND($AB1027&lt;&gt;$AB1026,IFERROR(INDEX(Cadastro!$F$5:$F$148,$AB1027),"")=""),"Indeterminado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IFERROR(MATCH($A1027&amp;"|"&amp;TEXT(_xlfn.MAXIFS(Cadastro!$E$5:$E$148,Cadastro!$A$5:$A$148,$A1027,Cadastro!$E$5:$E$148,"&lt;="&amp;$F1027),"yyyymmdd"),Cadastro!$I$5:$I$148,0),"")</f>
        <v>47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55618</v>
      </c>
      <c r="B1028" s="17" t="s">
        <v>186</v>
      </c>
      <c r="C1028" s="17" t="str">
        <f>IFERROR(INDEX(Cadastro!$C$5:$C$148,$AB1028),"NÃO INFORMADO")</f>
        <v>MEC</v>
      </c>
      <c r="D1028" s="17" t="str">
        <f>IFERROR(INDEX(Cadastro!$D$5:$D$148,$AB1028),"")</f>
        <v>C</v>
      </c>
      <c r="E1028" s="17" t="str">
        <f>IFERROR(INDEX(Cadastro!$G$5:$G$148,$AB1028),"")</f>
        <v>C</v>
      </c>
      <c r="F1028" s="29">
        <v>46282</v>
      </c>
      <c r="G1028" s="32" t="str">
        <f t="shared" si="174"/>
        <v>qui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C</v>
      </c>
      <c r="L1028" s="30">
        <f>SUMIFS(Dados!$E:$E,Dados!$A:$A,$A1028,Dados!$S:$S,$F1028)</f>
        <v>0</v>
      </c>
      <c r="M1028" s="30">
        <f>IFERROR(INDEX(Parâmetros!$E$6:$E$11,MATCH($K1028,Parâmetros!$A$6:$A$11,0)),"")</f>
        <v>6.67</v>
      </c>
      <c r="N1028" s="33">
        <f t="shared" si="175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176"/>
        <v/>
      </c>
      <c r="R1028" s="32" t="str">
        <f t="shared" si="177"/>
        <v/>
      </c>
      <c r="S1028" s="30" t="str">
        <f t="shared" si="178"/>
        <v/>
      </c>
      <c r="T1028" s="32" t="str">
        <f>IF($Q1028&lt;&gt;"Sim","",IF($N1028&gt;Parâmetros!$E$15,"Sim","Não"))</f>
        <v/>
      </c>
      <c r="U1028" s="17" t="str">
        <f t="shared" si="179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'[Apontamento_Mes_Setembro Atualizado.xlsx]Base Diária'!$V$221folga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5 de 5 do ciclo</v>
      </c>
      <c r="W1028" s="34">
        <f>IF(OR(OR($D1028="6x1",$D1028="FF 6x1"),$D1028="5x2"),"",IF($AB1028&lt;&gt;$AB1027,IF(IFERROR(INDEX(Cadastro!$F$5:$F$148,$AB1028),"")="",IF($L1028&gt;0,1,0),IF(IFERROR(INDEX(Cadastro!$F$5:$F$148,$AB1028),"")&lt;=IFERROR(INDEX(Parâmetros!$B$39:$B$48,MATCH($E1028,Parâmetros!$A$39:$A$48,0)),99),IFERROR(INDEX(Cadastro!$F$5:$F$148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5</v>
      </c>
      <c r="X1028" s="34">
        <f>IF(OR(OR($D1028="6x1",$D1028="FF 6x1"),$D1028="5x2"),"",IF($AB1028&lt;&gt;$AB1027,IF(IFERROR(INDEX(Cadastro!$F$5:$F$148,$AB1028),"")="",0,IF(IFERROR(INDEX(Cadastro!$F$5:$F$148,$AB1028),"")&gt;IFERROR(INDEX(Parâmetros!$B$39:$B$48,MATCH($E1028,Parâmetros!$A$39:$A$48,0)),99),IFERROR(INDEX(Cadastro!$F$5:$F$148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registro"),IF(AND($AB1028&lt;&gt;$AB1027,IFERROR(INDEX(Cadastro!$F$5:$F$148,$AB1028),"")=""),"Indeterminado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IFERROR(MATCH($A1028&amp;"|"&amp;TEXT(_xlfn.MAXIFS(Cadastro!$E$5:$E$148,Cadastro!$A$5:$A$148,$A1028,Cadastro!$E$5:$E$148,"&lt;="&amp;$F1028),"yyyymmdd"),Cadastro!$I$5:$I$148,0),"")</f>
        <v>47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55618</v>
      </c>
      <c r="B1029" s="17" t="s">
        <v>186</v>
      </c>
      <c r="C1029" s="17" t="str">
        <f>IFERROR(INDEX(Cadastro!$C$5:$C$148,$AB1029),"NÃO INFORMADO")</f>
        <v>MEC</v>
      </c>
      <c r="D1029" s="17" t="str">
        <f>IFERROR(INDEX(Cadastro!$D$5:$D$148,$AB1029),"")</f>
        <v>C</v>
      </c>
      <c r="E1029" s="17" t="str">
        <f>IFERROR(INDEX(Cadastro!$G$5:$G$148,$AB1029),"")</f>
        <v>C</v>
      </c>
      <c r="F1029" s="29">
        <v>46283</v>
      </c>
      <c r="G1029" s="32" t="str">
        <f t="shared" si="174"/>
        <v>sex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175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176"/>
        <v/>
      </c>
      <c r="R1029" s="32" t="str">
        <f t="shared" si="177"/>
        <v/>
      </c>
      <c r="S1029" s="30" t="str">
        <f t="shared" si="178"/>
        <v/>
      </c>
      <c r="T1029" s="32" t="str">
        <f>IF($Q1029&lt;&gt;"Sim","",IF($N1029&gt;Parâmetros!$E$15,"Sim","Não"))</f>
        <v/>
      </c>
      <c r="U1029" s="17" t="str">
        <f t="shared" si="179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'[Apontamento_Mes_Setembro Atualizado.xlsx]Base Diária'!$V$221folga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prevista pelo ciclo</v>
      </c>
      <c r="W1029" s="34">
        <f>IF(OR(OR($D1029="6x1",$D1029="FF 6x1"),$D1029="5x2"),"",IF($AB1029&lt;&gt;$AB1028,IF(IFERROR(INDEX(Cadastro!$F$5:$F$148,$AB1029),"")="",IF($L1029&gt;0,1,0),IF(IFERROR(INDEX(Cadastro!$F$5:$F$148,$AB1029),"")&lt;=IFERROR(INDEX(Parâmetros!$B$39:$B$48,MATCH($E1029,Parâmetros!$A$39:$A$48,0)),99),IFERROR(INDEX(Cadastro!$F$5:$F$148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0</v>
      </c>
      <c r="X1029" s="34">
        <f>IF(OR(OR($D1029="6x1",$D1029="FF 6x1"),$D1029="5x2"),"",IF($AB1029&lt;&gt;$AB1028,IF(IFERROR(INDEX(Cadastro!$F$5:$F$148,$AB1029),"")="",0,IF(IFERROR(INDEX(Cadastro!$F$5:$F$148,$AB1029),"")&gt;IFERROR(INDEX(Parâmetros!$B$39:$B$48,MATCH($E1029,Parâmetros!$A$39:$A$48,0)),99),IFERROR(INDEX(Cadastro!$F$5:$F$148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1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registro"),IF(AND($AB1029&lt;&gt;$AB1028,IFERROR(INDEX(Cadastro!$F$5:$F$148,$AB1029),"")=""),"Indeterminado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IFERROR(MATCH($A1029&amp;"|"&amp;TEXT(_xlfn.MAXIFS(Cadastro!$E$5:$E$148,Cadastro!$A$5:$A$148,$A1029,Cadastro!$E$5:$E$148,"&lt;="&amp;$F1029),"yyyymmdd"),Cadastro!$I$5:$I$148,0),"")</f>
        <v>47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55618</v>
      </c>
      <c r="B1030" s="17" t="s">
        <v>186</v>
      </c>
      <c r="C1030" s="17" t="str">
        <f>IFERROR(INDEX(Cadastro!$C$5:$C$148,$AB1030),"NÃO INFORMADO")</f>
        <v>MEC</v>
      </c>
      <c r="D1030" s="17" t="str">
        <f>IFERROR(INDEX(Cadastro!$D$5:$D$148,$AB1030),"")</f>
        <v>C</v>
      </c>
      <c r="E1030" s="17" t="str">
        <f>IFERROR(INDEX(Cadastro!$G$5:$G$148,$AB1030),"")</f>
        <v>C</v>
      </c>
      <c r="F1030" s="29">
        <v>46284</v>
      </c>
      <c r="G1030" s="32" t="str">
        <f t="shared" si="174"/>
        <v>sáb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C</v>
      </c>
      <c r="L1030" s="30">
        <f>SUMIFS(Dados!$E:$E,Dados!$A:$A,$A1030,Dados!$S:$S,$F1030)</f>
        <v>0</v>
      </c>
      <c r="M1030" s="30">
        <f>IFERROR(INDEX(Parâmetros!$E$6:$E$11,MATCH($K1030,Parâmetros!$A$6:$A$11,0)),"")</f>
        <v>6.67</v>
      </c>
      <c r="N1030" s="33">
        <f t="shared" si="175"/>
        <v>0</v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176"/>
        <v/>
      </c>
      <c r="R1030" s="32" t="str">
        <f t="shared" si="177"/>
        <v/>
      </c>
      <c r="S1030" s="30" t="str">
        <f t="shared" si="178"/>
        <v/>
      </c>
      <c r="T1030" s="32" t="str">
        <f>IF($Q1030&lt;&gt;"Sim","",IF($N1030&gt;Parâmetros!$E$15,"Sim","Não"))</f>
        <v/>
      </c>
      <c r="U1030" s="17" t="str">
        <f t="shared" si="179"/>
        <v>Fora da apuração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'[Apontamento_Mes_Setembro Atualizado.xlsx]Base Diária'!$V$221folga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FALTA DE REGISTRO · dia 1 de 5 do ciclo</v>
      </c>
      <c r="W1030" s="34">
        <f>IF(OR(OR($D1030="6x1",$D1030="FF 6x1"),$D1030="5x2"),"",IF($AB1030&lt;&gt;$AB1029,IF(IFERROR(INDEX(Cadastro!$F$5:$F$148,$AB1030),"")="",IF($L1030&gt;0,1,0),IF(IFERROR(INDEX(Cadastro!$F$5:$F$148,$AB1030),"")&lt;=IFERROR(INDEX(Parâmetros!$B$39:$B$48,MATCH($E1030,Parâmetros!$A$39:$A$48,0)),99),IFERROR(INDEX(Cadastro!$F$5:$F$148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1</v>
      </c>
      <c r="X1030" s="34">
        <f>IF(OR(OR($D1030="6x1",$D1030="FF 6x1"),$D1030="5x2"),"",IF($AB1030&lt;&gt;$AB1029,IF(IFERROR(INDEX(Cadastro!$F$5:$F$148,$AB1030),"")="",0,IF(IFERROR(INDEX(Cadastro!$F$5:$F$148,$AB1030),"")&gt;IFERROR(INDEX(Parâmetros!$B$39:$B$48,MATCH($E1030,Parâmetros!$A$39:$A$48,0)),99),IFERROR(INDEX(Cadastro!$F$5:$F$148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registro"),IF(AND($AB1030&lt;&gt;$AB1029,IFERROR(INDEX(Cadastro!$F$5:$F$148,$AB1030),"")=""),"Indeterminado (início da série)",IF($X1030&gt;0,"Folga","Falta de registro"))))))))</f>
        <v>Falta de registro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IFERROR(MATCH($A1030&amp;"|"&amp;TEXT(_xlfn.MAXIFS(Cadastro!$E$5:$E$148,Cadastro!$A$5:$A$148,$A1030,Cadastro!$E$5:$E$148,"&lt;="&amp;$F1030),"yyyymmdd"),Cadastro!$I$5:$I$148,0),"")</f>
        <v>47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55618</v>
      </c>
      <c r="B1031" s="17" t="s">
        <v>186</v>
      </c>
      <c r="C1031" s="17" t="str">
        <f>IFERROR(INDEX(Cadastro!$C$5:$C$148,$AB1031),"NÃO INFORMADO")</f>
        <v>MEC</v>
      </c>
      <c r="D1031" s="17" t="str">
        <f>IFERROR(INDEX(Cadastro!$D$5:$D$148,$AB1031),"")</f>
        <v>C</v>
      </c>
      <c r="E1031" s="17" t="str">
        <f>IFERROR(INDEX(Cadastro!$G$5:$G$148,$AB1031),"")</f>
        <v>C</v>
      </c>
      <c r="F1031" s="29">
        <v>46285</v>
      </c>
      <c r="G1031" s="32" t="str">
        <f t="shared" si="174"/>
        <v>dom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C</v>
      </c>
      <c r="L1031" s="30">
        <f>SUMIFS(Dados!$E:$E,Dados!$A:$A,$A1031,Dados!$S:$S,$F1031)</f>
        <v>0</v>
      </c>
      <c r="M1031" s="30">
        <f>IFERROR(INDEX(Parâmetros!$E$6:$E$11,MATCH($K1031,Parâmetros!$A$6:$A$11,0)),"")</f>
        <v>6.67</v>
      </c>
      <c r="N1031" s="33">
        <f t="shared" si="175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176"/>
        <v/>
      </c>
      <c r="R1031" s="32" t="str">
        <f t="shared" si="177"/>
        <v/>
      </c>
      <c r="S1031" s="30" t="str">
        <f t="shared" si="178"/>
        <v/>
      </c>
      <c r="T1031" s="32" t="str">
        <f>IF($Q1031&lt;&gt;"Sim","",IF($N1031&gt;Parâmetros!$E$15,"Sim","Não"))</f>
        <v/>
      </c>
      <c r="U1031" s="17" t="str">
        <f t="shared" si="179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'[Apontamento_Mes_Setembro Atualizado.xlsx]Base Diária'!$V$221folga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2 de 5 do ciclo</v>
      </c>
      <c r="W1031" s="34">
        <f>IF(OR(OR($D1031="6x1",$D1031="FF 6x1"),$D1031="5x2"),"",IF($AB1031&lt;&gt;$AB1030,IF(IFERROR(INDEX(Cadastro!$F$5:$F$148,$AB1031),"")="",IF($L1031&gt;0,1,0),IF(IFERROR(INDEX(Cadastro!$F$5:$F$148,$AB1031),"")&lt;=IFERROR(INDEX(Parâmetros!$B$39:$B$48,MATCH($E1031,Parâmetros!$A$39:$A$48,0)),99),IFERROR(INDEX(Cadastro!$F$5:$F$148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2</v>
      </c>
      <c r="X1031" s="34">
        <f>IF(OR(OR($D1031="6x1",$D1031="FF 6x1"),$D1031="5x2"),"",IF($AB1031&lt;&gt;$AB1030,IF(IFERROR(INDEX(Cadastro!$F$5:$F$148,$AB1031),"")="",0,IF(IFERROR(INDEX(Cadastro!$F$5:$F$148,$AB1031),"")&gt;IFERROR(INDEX(Parâmetros!$B$39:$B$48,MATCH($E1031,Parâmetros!$A$39:$A$48,0)),99),IFERROR(INDEX(Cadastro!$F$5:$F$148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registro"),IF(AND($AB1031&lt;&gt;$AB1030,IFERROR(INDEX(Cadastro!$F$5:$F$148,$AB1031),"")=""),"Indeterminado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IFERROR(MATCH($A1031&amp;"|"&amp;TEXT(_xlfn.MAXIFS(Cadastro!$E$5:$E$148,Cadastro!$A$5:$A$148,$A1031,Cadastro!$E$5:$E$148,"&lt;="&amp;$F1031),"yyyymmdd"),Cadastro!$I$5:$I$148,0),"")</f>
        <v>47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55618</v>
      </c>
      <c r="B1032" s="17" t="s">
        <v>186</v>
      </c>
      <c r="C1032" s="17" t="str">
        <f>IFERROR(INDEX(Cadastro!$C$5:$C$148,$AB1032),"NÃO INFORMADO")</f>
        <v>MEC</v>
      </c>
      <c r="D1032" s="17" t="str">
        <f>IFERROR(INDEX(Cadastro!$D$5:$D$148,$AB1032),"")</f>
        <v>C</v>
      </c>
      <c r="E1032" s="17" t="str">
        <f>IFERROR(INDEX(Cadastro!$G$5:$G$148,$AB1032),"")</f>
        <v>C</v>
      </c>
      <c r="F1032" s="29">
        <v>46286</v>
      </c>
      <c r="G1032" s="32" t="str">
        <f t="shared" si="174"/>
        <v>seg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C</v>
      </c>
      <c r="L1032" s="30">
        <f>SUMIFS(Dados!$E:$E,Dados!$A:$A,$A1032,Dados!$S:$S,$F1032)</f>
        <v>0</v>
      </c>
      <c r="M1032" s="30">
        <f>IFERROR(INDEX(Parâmetros!$E$6:$E$11,MATCH($K1032,Parâmetros!$A$6:$A$11,0)),"")</f>
        <v>6.67</v>
      </c>
      <c r="N1032" s="33">
        <f t="shared" si="175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176"/>
        <v/>
      </c>
      <c r="R1032" s="32" t="str">
        <f t="shared" si="177"/>
        <v/>
      </c>
      <c r="S1032" s="30" t="str">
        <f t="shared" si="178"/>
        <v/>
      </c>
      <c r="T1032" s="32" t="str">
        <f>IF($Q1032&lt;&gt;"Sim","",IF($N1032&gt;Parâmetros!$E$15,"Sim","Não"))</f>
        <v/>
      </c>
      <c r="U1032" s="17" t="str">
        <f t="shared" si="179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'[Apontamento_Mes_Setembro Atualizado.xlsx]Base Diária'!$V$221folga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3 de 5 do ciclo</v>
      </c>
      <c r="W1032" s="34">
        <f>IF(OR(OR($D1032="6x1",$D1032="FF 6x1"),$D1032="5x2"),"",IF($AB1032&lt;&gt;$AB1031,IF(IFERROR(INDEX(Cadastro!$F$5:$F$148,$AB1032),"")="",IF($L1032&gt;0,1,0),IF(IFERROR(INDEX(Cadastro!$F$5:$F$148,$AB1032),"")&lt;=IFERROR(INDEX(Parâmetros!$B$39:$B$48,MATCH($E1032,Parâmetros!$A$39:$A$48,0)),99),IFERROR(INDEX(Cadastro!$F$5:$F$148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3</v>
      </c>
      <c r="X1032" s="34">
        <f>IF(OR(OR($D1032="6x1",$D1032="FF 6x1"),$D1032="5x2"),"",IF($AB1032&lt;&gt;$AB1031,IF(IFERROR(INDEX(Cadastro!$F$5:$F$148,$AB1032),"")="",0,IF(IFERROR(INDEX(Cadastro!$F$5:$F$148,$AB1032),"")&gt;IFERROR(INDEX(Parâmetros!$B$39:$B$48,MATCH($E1032,Parâmetros!$A$39:$A$48,0)),99),IFERROR(INDEX(Cadastro!$F$5:$F$148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0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registro"),IF(AND($AB1032&lt;&gt;$AB1031,IFERROR(INDEX(Cadastro!$F$5:$F$148,$AB1032),"")=""),"Indeterminado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IFERROR(MATCH($A1032&amp;"|"&amp;TEXT(_xlfn.MAXIFS(Cadastro!$E$5:$E$148,Cadastro!$A$5:$A$148,$A1032,Cadastro!$E$5:$E$148,"&lt;="&amp;$F1032),"yyyymmdd"),Cadastro!$I$5:$I$148,0),"")</f>
        <v>47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55618</v>
      </c>
      <c r="B1033" s="17" t="s">
        <v>186</v>
      </c>
      <c r="C1033" s="17" t="str">
        <f>IFERROR(INDEX(Cadastro!$C$5:$C$148,$AB1033),"NÃO INFORMADO")</f>
        <v>MEC</v>
      </c>
      <c r="D1033" s="17" t="str">
        <f>IFERROR(INDEX(Cadastro!$D$5:$D$148,$AB1033),"")</f>
        <v>C</v>
      </c>
      <c r="E1033" s="17" t="str">
        <f>IFERROR(INDEX(Cadastro!$G$5:$G$148,$AB1033),"")</f>
        <v>C</v>
      </c>
      <c r="F1033" s="29">
        <v>46287</v>
      </c>
      <c r="G1033" s="32" t="str">
        <f t="shared" si="174"/>
        <v>ter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C</v>
      </c>
      <c r="L1033" s="30">
        <f>SUMIFS(Dados!$E:$E,Dados!$A:$A,$A1033,Dados!$S:$S,$F1033)</f>
        <v>0</v>
      </c>
      <c r="M1033" s="30">
        <f>IFERROR(INDEX(Parâmetros!$E$6:$E$11,MATCH($K1033,Parâmetros!$A$6:$A$11,0)),"")</f>
        <v>6.67</v>
      </c>
      <c r="N1033" s="33">
        <f t="shared" si="175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176"/>
        <v/>
      </c>
      <c r="R1033" s="32" t="str">
        <f t="shared" si="177"/>
        <v/>
      </c>
      <c r="S1033" s="30" t="str">
        <f t="shared" si="178"/>
        <v/>
      </c>
      <c r="T1033" s="32" t="str">
        <f>IF($Q1033&lt;&gt;"Sim","",IF($N1033&gt;Parâmetros!$E$15,"Sim","Não"))</f>
        <v/>
      </c>
      <c r="U1033" s="17" t="str">
        <f t="shared" si="179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'[Apontamento_Mes_Setembro Atualizado.xlsx]Base Diária'!$V$221folga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4 de 5 do ciclo</v>
      </c>
      <c r="W1033" s="34">
        <f>IF(OR(OR($D1033="6x1",$D1033="FF 6x1"),$D1033="5x2"),"",IF($AB1033&lt;&gt;$AB1032,IF(IFERROR(INDEX(Cadastro!$F$5:$F$148,$AB1033),"")="",IF($L1033&gt;0,1,0),IF(IFERROR(INDEX(Cadastro!$F$5:$F$148,$AB1033),"")&lt;=IFERROR(INDEX(Parâmetros!$B$39:$B$48,MATCH($E1033,Parâmetros!$A$39:$A$48,0)),99),IFERROR(INDEX(Cadastro!$F$5:$F$148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4</v>
      </c>
      <c r="X1033" s="34">
        <f>IF(OR(OR($D1033="6x1",$D1033="FF 6x1"),$D1033="5x2"),"",IF($AB1033&lt;&gt;$AB1032,IF(IFERROR(INDEX(Cadastro!$F$5:$F$148,$AB1033),"")="",0,IF(IFERROR(INDEX(Cadastro!$F$5:$F$148,$AB1033),"")&gt;IFERROR(INDEX(Parâmetros!$B$39:$B$48,MATCH($E1033,Parâmetros!$A$39:$A$48,0)),99),IFERROR(INDEX(Cadastro!$F$5:$F$148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registro"),IF(AND($AB1033&lt;&gt;$AB1032,IFERROR(INDEX(Cadastro!$F$5:$F$148,$AB1033),"")=""),"Indeterminado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IFERROR(MATCH($A1033&amp;"|"&amp;TEXT(_xlfn.MAXIFS(Cadastro!$E$5:$E$148,Cadastro!$A$5:$A$148,$A1033,Cadastro!$E$5:$E$148,"&lt;="&amp;$F1033),"yyyymmdd"),Cadastro!$I$5:$I$148,0),"")</f>
        <v>47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55618</v>
      </c>
      <c r="B1034" s="17" t="s">
        <v>186</v>
      </c>
      <c r="C1034" s="17" t="str">
        <f>IFERROR(INDEX(Cadastro!$C$5:$C$148,$AB1034),"NÃO INFORMADO")</f>
        <v>MEC</v>
      </c>
      <c r="D1034" s="17" t="str">
        <f>IFERROR(INDEX(Cadastro!$D$5:$D$148,$AB1034),"")</f>
        <v>C</v>
      </c>
      <c r="E1034" s="17" t="str">
        <f>IFERROR(INDEX(Cadastro!$G$5:$G$148,$AB1034),"")</f>
        <v>C</v>
      </c>
      <c r="F1034" s="29">
        <v>46288</v>
      </c>
      <c r="G1034" s="32" t="str">
        <f t="shared" si="174"/>
        <v>qua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C</v>
      </c>
      <c r="L1034" s="30">
        <f>SUMIFS(Dados!$E:$E,Dados!$A:$A,$A1034,Dados!$S:$S,$F1034)</f>
        <v>0</v>
      </c>
      <c r="M1034" s="30">
        <f>IFERROR(INDEX(Parâmetros!$E$6:$E$11,MATCH($K1034,Parâmetros!$A$6:$A$11,0)),"")</f>
        <v>6.67</v>
      </c>
      <c r="N1034" s="33">
        <f t="shared" si="175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176"/>
        <v/>
      </c>
      <c r="R1034" s="32" t="str">
        <f t="shared" si="177"/>
        <v/>
      </c>
      <c r="S1034" s="30" t="str">
        <f t="shared" si="178"/>
        <v/>
      </c>
      <c r="T1034" s="32" t="str">
        <f>IF($Q1034&lt;&gt;"Sim","",IF($N1034&gt;Parâmetros!$E$15,"Sim","Não"))</f>
        <v/>
      </c>
      <c r="U1034" s="17" t="str">
        <f t="shared" si="179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'[Apontamento_Mes_Setembro Atualizado.xlsx]Base Diária'!$V$221folga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5 de 5 do ciclo</v>
      </c>
      <c r="W1034" s="34">
        <f>IF(OR(OR($D1034="6x1",$D1034="FF 6x1"),$D1034="5x2"),"",IF($AB1034&lt;&gt;$AB1033,IF(IFERROR(INDEX(Cadastro!$F$5:$F$148,$AB1034),"")="",IF($L1034&gt;0,1,0),IF(IFERROR(INDEX(Cadastro!$F$5:$F$148,$AB1034),"")&lt;=IFERROR(INDEX(Parâmetros!$B$39:$B$48,MATCH($E1034,Parâmetros!$A$39:$A$48,0)),99),IFERROR(INDEX(Cadastro!$F$5:$F$148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5</v>
      </c>
      <c r="X1034" s="34">
        <f>IF(OR(OR($D1034="6x1",$D1034="FF 6x1"),$D1034="5x2"),"",IF($AB1034&lt;&gt;$AB1033,IF(IFERROR(INDEX(Cadastro!$F$5:$F$148,$AB1034),"")="",0,IF(IFERROR(INDEX(Cadastro!$F$5:$F$148,$AB1034),"")&gt;IFERROR(INDEX(Parâmetros!$B$39:$B$48,MATCH($E1034,Parâmetros!$A$39:$A$48,0)),99),IFERROR(INDEX(Cadastro!$F$5:$F$148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registro"),IF(AND($AB1034&lt;&gt;$AB1033,IFERROR(INDEX(Cadastro!$F$5:$F$148,$AB1034),"")=""),"Indeterminado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IFERROR(MATCH($A1034&amp;"|"&amp;TEXT(_xlfn.MAXIFS(Cadastro!$E$5:$E$148,Cadastro!$A$5:$A$148,$A1034,Cadastro!$E$5:$E$148,"&lt;="&amp;$F1034),"yyyymmdd"),Cadastro!$I$5:$I$148,0),"")</f>
        <v>47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55618</v>
      </c>
      <c r="B1035" s="17" t="s">
        <v>186</v>
      </c>
      <c r="C1035" s="17" t="str">
        <f>IFERROR(INDEX(Cadastro!$C$5:$C$148,$AB1035),"NÃO INFORMADO")</f>
        <v>MEC</v>
      </c>
      <c r="D1035" s="17" t="str">
        <f>IFERROR(INDEX(Cadastro!$D$5:$D$148,$AB1035),"")</f>
        <v>C</v>
      </c>
      <c r="E1035" s="17" t="str">
        <f>IFERROR(INDEX(Cadastro!$G$5:$G$148,$AB1035),"")</f>
        <v>C</v>
      </c>
      <c r="F1035" s="29">
        <v>46289</v>
      </c>
      <c r="G1035" s="32" t="str">
        <f t="shared" si="174"/>
        <v>qui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/>
      </c>
      <c r="L1035" s="30">
        <f>SUMIFS(Dados!$E:$E,Dados!$A:$A,$A1035,Dados!$S:$S,$F1035)</f>
        <v>0</v>
      </c>
      <c r="M1035" s="30" t="str">
        <f>IFERROR(INDEX(Parâmetros!$E$6:$E$11,MATCH($K1035,Parâmetros!$A$6:$A$11,0)),"")</f>
        <v/>
      </c>
      <c r="N1035" s="33" t="str">
        <f t="shared" si="175"/>
        <v/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176"/>
        <v/>
      </c>
      <c r="R1035" s="32" t="str">
        <f t="shared" si="177"/>
        <v/>
      </c>
      <c r="S1035" s="30" t="str">
        <f t="shared" si="178"/>
        <v/>
      </c>
      <c r="T1035" s="32" t="str">
        <f>IF($Q1035&lt;&gt;"Sim","",IF($N1035&gt;Parâmetros!$E$15,"Sim","Não"))</f>
        <v/>
      </c>
      <c r="U1035" s="17" t="str">
        <f t="shared" si="179"/>
        <v>Folga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'[Apontamento_Mes_Setembro Atualizado.xlsx]Base Diária'!$V$221folga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Folga prevista pelo ciclo</v>
      </c>
      <c r="W1035" s="34">
        <f>IF(OR(OR($D1035="6x1",$D1035="FF 6x1"),$D1035="5x2"),"",IF($AB1035&lt;&gt;$AB1034,IF(IFERROR(INDEX(Cadastro!$F$5:$F$148,$AB1035),"")="",IF($L1035&gt;0,1,0),IF(IFERROR(INDEX(Cadastro!$F$5:$F$148,$AB1035),"")&lt;=IFERROR(INDEX(Parâmetros!$B$39:$B$48,MATCH($E1035,Parâmetros!$A$39:$A$48,0)),99),IFERROR(INDEX(Cadastro!$F$5:$F$148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0</v>
      </c>
      <c r="X1035" s="34">
        <f>IF(OR(OR($D1035="6x1",$D1035="FF 6x1"),$D1035="5x2"),"",IF($AB1035&lt;&gt;$AB1034,IF(IFERROR(INDEX(Cadastro!$F$5:$F$148,$AB1035),"")="",0,IF(IFERROR(INDEX(Cadastro!$F$5:$F$148,$AB1035),"")&gt;IFERROR(INDEX(Parâmetros!$B$39:$B$48,MATCH($E1035,Parâmetros!$A$39:$A$48,0)),99),IFERROR(INDEX(Cadastro!$F$5:$F$148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1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registro"),IF(AND($AB1035&lt;&gt;$AB1034,IFERROR(INDEX(Cadastro!$F$5:$F$148,$AB1035),"")=""),"Indeterminado (início da série)",IF($X1035&gt;0,"Folga","Falta de registro"))))))))</f>
        <v>Folga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IFERROR(MATCH($A1035&amp;"|"&amp;TEXT(_xlfn.MAXIFS(Cadastro!$E$5:$E$148,Cadastro!$A$5:$A$148,$A1035,Cadastro!$E$5:$E$148,"&lt;="&amp;$F1035),"yyyymmdd"),Cadastro!$I$5:$I$148,0),"")</f>
        <v>47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55618</v>
      </c>
      <c r="B1036" s="17" t="s">
        <v>186</v>
      </c>
      <c r="C1036" s="17" t="str">
        <f>IFERROR(INDEX(Cadastro!$C$5:$C$148,$AB1036),"NÃO INFORMADO")</f>
        <v>MEC</v>
      </c>
      <c r="D1036" s="17" t="str">
        <f>IFERROR(INDEX(Cadastro!$D$5:$D$148,$AB1036),"")</f>
        <v>C</v>
      </c>
      <c r="E1036" s="17" t="str">
        <f>IFERROR(INDEX(Cadastro!$G$5:$G$148,$AB1036),"")</f>
        <v>C</v>
      </c>
      <c r="F1036" s="29">
        <v>46290</v>
      </c>
      <c r="G1036" s="32" t="str">
        <f t="shared" si="174"/>
        <v>sex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C</v>
      </c>
      <c r="L1036" s="30">
        <f>SUMIFS(Dados!$E:$E,Dados!$A:$A,$A1036,Dados!$S:$S,$F1036)</f>
        <v>0</v>
      </c>
      <c r="M1036" s="30">
        <f>IFERROR(INDEX(Parâmetros!$E$6:$E$11,MATCH($K1036,Parâmetros!$A$6:$A$11,0)),"")</f>
        <v>6.67</v>
      </c>
      <c r="N1036" s="33">
        <f t="shared" si="175"/>
        <v>0</v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176"/>
        <v/>
      </c>
      <c r="R1036" s="32" t="str">
        <f t="shared" si="177"/>
        <v/>
      </c>
      <c r="S1036" s="30" t="str">
        <f t="shared" si="178"/>
        <v/>
      </c>
      <c r="T1036" s="32" t="str">
        <f>IF($Q1036&lt;&gt;"Sim","",IF($N1036&gt;Parâmetros!$E$15,"Sim","Não"))</f>
        <v/>
      </c>
      <c r="U1036" s="17" t="str">
        <f t="shared" si="179"/>
        <v>Fora da apuração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'[Apontamento_Mes_Setembro Atualizado.xlsx]Base Diária'!$V$221folga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FALTA DE REGISTRO · dia 1 de 5 do ciclo</v>
      </c>
      <c r="W1036" s="34">
        <f>IF(OR(OR($D1036="6x1",$D1036="FF 6x1"),$D1036="5x2"),"",IF($AB1036&lt;&gt;$AB1035,IF(IFERROR(INDEX(Cadastro!$F$5:$F$148,$AB1036),"")="",IF($L1036&gt;0,1,0),IF(IFERROR(INDEX(Cadastro!$F$5:$F$148,$AB1036),"")&lt;=IFERROR(INDEX(Parâmetros!$B$39:$B$48,MATCH($E1036,Parâmetros!$A$39:$A$48,0)),99),IFERROR(INDEX(Cadastro!$F$5:$F$148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1</v>
      </c>
      <c r="X1036" s="34">
        <f>IF(OR(OR($D1036="6x1",$D1036="FF 6x1"),$D1036="5x2"),"",IF($AB1036&lt;&gt;$AB1035,IF(IFERROR(INDEX(Cadastro!$F$5:$F$148,$AB1036),"")="",0,IF(IFERROR(INDEX(Cadastro!$F$5:$F$148,$AB1036),"")&gt;IFERROR(INDEX(Parâmetros!$B$39:$B$48,MATCH($E1036,Parâmetros!$A$39:$A$48,0)),99),IFERROR(INDEX(Cadastro!$F$5:$F$148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registro"),IF(AND($AB1036&lt;&gt;$AB1035,IFERROR(INDEX(Cadastro!$F$5:$F$148,$AB1036),"")=""),"Indeterminado (início da série)",IF($X1036&gt;0,"Folga","Falta de registro"))))))))</f>
        <v>Falta de registro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IFERROR(MATCH($A1036&amp;"|"&amp;TEXT(_xlfn.MAXIFS(Cadastro!$E$5:$E$148,Cadastro!$A$5:$A$148,$A1036,Cadastro!$E$5:$E$148,"&lt;="&amp;$F1036),"yyyymmdd"),Cadastro!$I$5:$I$148,0),"")</f>
        <v>47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55618</v>
      </c>
      <c r="B1037" s="17" t="s">
        <v>186</v>
      </c>
      <c r="C1037" s="17" t="str">
        <f>IFERROR(INDEX(Cadastro!$C$5:$C$148,$AB1037),"NÃO INFORMADO")</f>
        <v>MEC</v>
      </c>
      <c r="D1037" s="17" t="str">
        <f>IFERROR(INDEX(Cadastro!$D$5:$D$148,$AB1037),"")</f>
        <v>C</v>
      </c>
      <c r="E1037" s="17" t="str">
        <f>IFERROR(INDEX(Cadastro!$G$5:$G$148,$AB1037),"")</f>
        <v>C</v>
      </c>
      <c r="F1037" s="29">
        <v>46291</v>
      </c>
      <c r="G1037" s="32" t="str">
        <f t="shared" si="174"/>
        <v>sáb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C</v>
      </c>
      <c r="L1037" s="30">
        <f>SUMIFS(Dados!$E:$E,Dados!$A:$A,$A1037,Dados!$S:$S,$F1037)</f>
        <v>0</v>
      </c>
      <c r="M1037" s="30">
        <f>IFERROR(INDEX(Parâmetros!$E$6:$E$11,MATCH($K1037,Parâmetros!$A$6:$A$11,0)),"")</f>
        <v>6.67</v>
      </c>
      <c r="N1037" s="33">
        <f t="shared" si="175"/>
        <v>0</v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176"/>
        <v/>
      </c>
      <c r="R1037" s="32" t="str">
        <f t="shared" si="177"/>
        <v/>
      </c>
      <c r="S1037" s="30" t="str">
        <f t="shared" si="178"/>
        <v/>
      </c>
      <c r="T1037" s="32" t="str">
        <f>IF($Q1037&lt;&gt;"Sim","",IF($N1037&gt;Parâmetros!$E$15,"Sim","Não"))</f>
        <v/>
      </c>
      <c r="U1037" s="17" t="str">
        <f t="shared" si="179"/>
        <v>Fora da apuração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'[Apontamento_Mes_Setembro Atualizado.xlsx]Base Diária'!$V$221folga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FALTA DE REGISTRO · dia 2 de 5 do ciclo</v>
      </c>
      <c r="W1037" s="34">
        <f>IF(OR(OR($D1037="6x1",$D1037="FF 6x1"),$D1037="5x2"),"",IF($AB1037&lt;&gt;$AB1036,IF(IFERROR(INDEX(Cadastro!$F$5:$F$148,$AB1037),"")="",IF($L1037&gt;0,1,0),IF(IFERROR(INDEX(Cadastro!$F$5:$F$148,$AB1037),"")&lt;=IFERROR(INDEX(Parâmetros!$B$39:$B$48,MATCH($E1037,Parâmetros!$A$39:$A$48,0)),99),IFERROR(INDEX(Cadastro!$F$5:$F$148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2</v>
      </c>
      <c r="X1037" s="34">
        <f>IF(OR(OR($D1037="6x1",$D1037="FF 6x1"),$D1037="5x2"),"",IF($AB1037&lt;&gt;$AB1036,IF(IFERROR(INDEX(Cadastro!$F$5:$F$148,$AB1037),"")="",0,IF(IFERROR(INDEX(Cadastro!$F$5:$F$148,$AB1037),"")&gt;IFERROR(INDEX(Parâmetros!$B$39:$B$48,MATCH($E1037,Parâmetros!$A$39:$A$48,0)),99),IFERROR(INDEX(Cadastro!$F$5:$F$148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registro"),IF(AND($AB1037&lt;&gt;$AB1036,IFERROR(INDEX(Cadastro!$F$5:$F$148,$AB1037),"")=""),"Indeterminado (início da série)",IF($X1037&gt;0,"Folga","Falta de registro"))))))))</f>
        <v>Falta de registro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IFERROR(MATCH($A1037&amp;"|"&amp;TEXT(_xlfn.MAXIFS(Cadastro!$E$5:$E$148,Cadastro!$A$5:$A$148,$A1037,Cadastro!$E$5:$E$148,"&lt;="&amp;$F1037),"yyyymmdd"),Cadastro!$I$5:$I$148,0),"")</f>
        <v>47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55618</v>
      </c>
      <c r="B1038" s="17" t="s">
        <v>186</v>
      </c>
      <c r="C1038" s="17" t="str">
        <f>IFERROR(INDEX(Cadastro!$C$5:$C$148,$AB1038),"NÃO INFORMADO")</f>
        <v>MEC</v>
      </c>
      <c r="D1038" s="17" t="str">
        <f>IFERROR(INDEX(Cadastro!$D$5:$D$148,$AB1038),"")</f>
        <v>C</v>
      </c>
      <c r="E1038" s="17" t="str">
        <f>IFERROR(INDEX(Cadastro!$G$5:$G$148,$AB1038),"")</f>
        <v>C</v>
      </c>
      <c r="F1038" s="29">
        <v>46292</v>
      </c>
      <c r="G1038" s="32" t="str">
        <f t="shared" si="174"/>
        <v>dom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>C</v>
      </c>
      <c r="L1038" s="30">
        <f>SUMIFS(Dados!$E:$E,Dados!$A:$A,$A1038,Dados!$S:$S,$F1038)</f>
        <v>0</v>
      </c>
      <c r="M1038" s="30">
        <f>IFERROR(INDEX(Parâmetros!$E$6:$E$11,MATCH($K1038,Parâmetros!$A$6:$A$11,0)),"")</f>
        <v>6.67</v>
      </c>
      <c r="N1038" s="33">
        <f t="shared" si="175"/>
        <v>0</v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176"/>
        <v/>
      </c>
      <c r="R1038" s="32" t="str">
        <f t="shared" si="177"/>
        <v/>
      </c>
      <c r="S1038" s="30" t="str">
        <f t="shared" si="178"/>
        <v/>
      </c>
      <c r="T1038" s="32" t="str">
        <f>IF($Q1038&lt;&gt;"Sim","",IF($N1038&gt;Parâmetros!$E$15,"Sim","Não"))</f>
        <v/>
      </c>
      <c r="U1038" s="17" t="str">
        <f t="shared" si="179"/>
        <v>Fora da apuração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'[Apontamento_Mes_Setembro Atualizado.xlsx]Base Diária'!$V$221folga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FALTA DE REGISTRO · dia 3 de 5 do ciclo</v>
      </c>
      <c r="W1038" s="34">
        <f>IF(OR(OR($D1038="6x1",$D1038="FF 6x1"),$D1038="5x2"),"",IF($AB1038&lt;&gt;$AB1037,IF(IFERROR(INDEX(Cadastro!$F$5:$F$148,$AB1038),"")="",IF($L1038&gt;0,1,0),IF(IFERROR(INDEX(Cadastro!$F$5:$F$148,$AB1038),"")&lt;=IFERROR(INDEX(Parâmetros!$B$39:$B$48,MATCH($E1038,Parâmetros!$A$39:$A$48,0)),99),IFERROR(INDEX(Cadastro!$F$5:$F$148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$148,$AB1038),"")="",0,IF(IFERROR(INDEX(Cadastro!$F$5:$F$148,$AB1038),"")&gt;IFERROR(INDEX(Parâmetros!$B$39:$B$48,MATCH($E1038,Parâmetros!$A$39:$A$48,0)),99),IFERROR(INDEX(Cadastro!$F$5:$F$148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registro"),IF(AND($AB1038&lt;&gt;$AB1037,IFERROR(INDEX(Cadastro!$F$5:$F$148,$AB1038),"")=""),"Indeterminado (início da série)",IF($X1038&gt;0,"Folga","Falta de registro"))))))))</f>
        <v>Falta de registro</v>
      </c>
      <c r="Z1038" s="34">
        <f>IF(OR($L1038&gt;0,$F1038&gt;Parâmetros!$E$14),0,IF($A1038&lt;&gt;$A1037,1,N($Z1037)+1))</f>
        <v>0</v>
      </c>
      <c r="AA1038" s="34">
        <f>IF(OR($L1038&gt;0,$F1038&gt;Parâmetros!$E$14),0,IF(OR($A1038&lt;&gt;$A1039,$F1039&gt;Parâmetros!$E$14),1,N($AA1039)+1))</f>
        <v>0</v>
      </c>
      <c r="AB1038" s="31">
        <f>IFERROR(MATCH($A1038&amp;"|"&amp;TEXT(_xlfn.MAXIFS(Cadastro!$E$5:$E$148,Cadastro!$A$5:$A$148,$A1038,Cadastro!$E$5:$E$148,"&lt;="&amp;$F1038),"yyyymmdd"),Cadastro!$I$5:$I$148,0),"")</f>
        <v>47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55618</v>
      </c>
      <c r="B1039" s="17" t="s">
        <v>186</v>
      </c>
      <c r="C1039" s="17" t="str">
        <f>IFERROR(INDEX(Cadastro!$C$5:$C$148,$AB1039),"NÃO INFORMADO")</f>
        <v>MEC</v>
      </c>
      <c r="D1039" s="17" t="str">
        <f>IFERROR(INDEX(Cadastro!$D$5:$D$148,$AB1039),"")</f>
        <v>C</v>
      </c>
      <c r="E1039" s="17" t="str">
        <f>IFERROR(INDEX(Cadastro!$G$5:$G$148,$AB1039),"")</f>
        <v>C</v>
      </c>
      <c r="F1039" s="29">
        <v>46293</v>
      </c>
      <c r="G1039" s="32" t="str">
        <f t="shared" si="174"/>
        <v>seg</v>
      </c>
      <c r="H1039" s="31" t="str">
        <f>IF($L1039=0,"",_xlfn.MINIFS(Dados!$Q:$Q,Dados!$A:$A,$A1039,Dados!$S:$S,$F1039))</f>
        <v/>
      </c>
      <c r="I1039" s="31" t="str">
        <f>IF($H1039="","",_xlfn.MAXIFS(Dados!$R:$R,Dados!$A:$A,$A1039,Dados!$S:$S,$F1039))</f>
        <v/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0</v>
      </c>
      <c r="M1039" s="30">
        <f>IFERROR(INDEX(Parâmetros!$E$6:$E$11,MATCH($K1039,Parâmetros!$A$6:$A$11,0)),"")</f>
        <v>6.67</v>
      </c>
      <c r="N1039" s="33">
        <f t="shared" si="175"/>
        <v>0</v>
      </c>
      <c r="O1039" s="33">
        <f>Parâmetros!$E$13</f>
        <v>0.8</v>
      </c>
      <c r="P1039" s="32" t="str">
        <f>IF(OR($M1039="",$F1039&gt;Parâmetros!$E$14),"Não","Sim")</f>
        <v>Não</v>
      </c>
      <c r="Q1039" s="32" t="str">
        <f t="shared" si="176"/>
        <v/>
      </c>
      <c r="R1039" s="32" t="str">
        <f t="shared" si="177"/>
        <v/>
      </c>
      <c r="S1039" s="30" t="str">
        <f t="shared" si="178"/>
        <v/>
      </c>
      <c r="T1039" s="32" t="str">
        <f>IF($Q1039&lt;&gt;"Sim","",IF($N1039&gt;Parâmetros!$E$15,"Sim","Não"))</f>
        <v/>
      </c>
      <c r="U1039" s="17" t="str">
        <f t="shared" si="179"/>
        <v>Fora da apuração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'[Apontamento_Mes_Setembro Atualizado.xlsx]Base Diária'!$V$221folga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FALTA DE REGISTRO · dia 4 de 5 do ciclo</v>
      </c>
      <c r="W1039" s="34">
        <f>IF(OR(OR($D1039="6x1",$D1039="FF 6x1"),$D1039="5x2"),"",IF($AB1039&lt;&gt;$AB1038,IF(IFERROR(INDEX(Cadastro!$F$5:$F$148,$AB1039),"")="",IF($L1039&gt;0,1,0),IF(IFERROR(INDEX(Cadastro!$F$5:$F$148,$AB1039),"")&lt;=IFERROR(INDEX(Parâmetros!$B$39:$B$48,MATCH($E1039,Parâmetros!$A$39:$A$48,0)),99),IFERROR(INDEX(Cadastro!$F$5:$F$148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4</v>
      </c>
      <c r="X1039" s="34">
        <f>IF(OR(OR($D1039="6x1",$D1039="FF 6x1"),$D1039="5x2"),"",IF($AB1039&lt;&gt;$AB1038,IF(IFERROR(INDEX(Cadastro!$F$5:$F$148,$AB1039),"")="",0,IF(IFERROR(INDEX(Cadastro!$F$5:$F$148,$AB1039),"")&gt;IFERROR(INDEX(Parâmetros!$B$39:$B$48,MATCH($E1039,Parâmetros!$A$39:$A$48,0)),99),IFERROR(INDEX(Cadastro!$F$5:$F$148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registro"),IF(AND($AB1039&lt;&gt;$AB1038,IFERROR(INDEX(Cadastro!$F$5:$F$148,$AB1039),"")=""),"Indeterminado (início da série)",IF($X1039&gt;0,"Folga","Falta de registro"))))))))</f>
        <v>Falta de registro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IFERROR(MATCH($A1039&amp;"|"&amp;TEXT(_xlfn.MAXIFS(Cadastro!$E$5:$E$148,Cadastro!$A$5:$A$148,$A1039,Cadastro!$E$5:$E$148,"&lt;="&amp;$F1039),"yyyymmdd"),Cadastro!$I$5:$I$148,0),"")</f>
        <v>47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55618</v>
      </c>
      <c r="B1040" s="17" t="s">
        <v>186</v>
      </c>
      <c r="C1040" s="17" t="str">
        <f>IFERROR(INDEX(Cadastro!$C$5:$C$148,$AB1040),"NÃO INFORMADO")</f>
        <v>MEC</v>
      </c>
      <c r="D1040" s="17" t="str">
        <f>IFERROR(INDEX(Cadastro!$D$5:$D$148,$AB1040),"")</f>
        <v>C</v>
      </c>
      <c r="E1040" s="17" t="str">
        <f>IFERROR(INDEX(Cadastro!$G$5:$G$148,$AB1040),"")</f>
        <v>C</v>
      </c>
      <c r="F1040" s="29">
        <v>46294</v>
      </c>
      <c r="G1040" s="32" t="str">
        <f t="shared" si="174"/>
        <v>ter</v>
      </c>
      <c r="H1040" s="31" t="str">
        <f>IF($L1040=0,"",_xlfn.MINIFS(Dados!$Q:$Q,Dados!$A:$A,$A1040,Dados!$S:$S,$F1040))</f>
        <v/>
      </c>
      <c r="I1040" s="31" t="str">
        <f>IF($H1040="","",_xlfn.MAXIFS(Dados!$R:$R,Dados!$A:$A,$A1040,Dados!$S:$S,$F1040))</f>
        <v/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0</v>
      </c>
      <c r="M1040" s="30">
        <f>IFERROR(INDEX(Parâmetros!$E$6:$E$11,MATCH($K1040,Parâmetros!$A$6:$A$11,0)),"")</f>
        <v>6.67</v>
      </c>
      <c r="N1040" s="33">
        <f t="shared" si="175"/>
        <v>0</v>
      </c>
      <c r="O1040" s="33">
        <f>Parâmetros!$E$13</f>
        <v>0.8</v>
      </c>
      <c r="P1040" s="32" t="str">
        <f>IF(OR($M1040="",$F1040&gt;Parâmetros!$E$14),"Não","Sim")</f>
        <v>Não</v>
      </c>
      <c r="Q1040" s="32" t="str">
        <f t="shared" si="176"/>
        <v/>
      </c>
      <c r="R1040" s="32" t="str">
        <f t="shared" si="177"/>
        <v/>
      </c>
      <c r="S1040" s="30" t="str">
        <f t="shared" si="178"/>
        <v/>
      </c>
      <c r="T1040" s="32" t="str">
        <f>IF($Q1040&lt;&gt;"Sim","",IF($N1040&gt;Parâmetros!$E$15,"Sim","Não"))</f>
        <v/>
      </c>
      <c r="U1040" s="17" t="str">
        <f t="shared" si="179"/>
        <v>Fora da apuração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'[Apontamento_Mes_Setembro Atualizado.xlsx]Base Diária'!$V$221folga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FALTA DE REGISTRO · dia 5 de 5 do ciclo</v>
      </c>
      <c r="W1040" s="34">
        <f>IF(OR(OR($D1040="6x1",$D1040="FF 6x1"),$D1040="5x2"),"",IF($AB1040&lt;&gt;$AB1039,IF(IFERROR(INDEX(Cadastro!$F$5:$F$148,$AB1040),"")="",IF($L1040&gt;0,1,0),IF(IFERROR(INDEX(Cadastro!$F$5:$F$148,$AB1040),"")&lt;=IFERROR(INDEX(Parâmetros!$B$39:$B$48,MATCH($E1040,Parâmetros!$A$39:$A$48,0)),99),IFERROR(INDEX(Cadastro!$F$5:$F$148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5</v>
      </c>
      <c r="X1040" s="34">
        <f>IF(OR(OR($D1040="6x1",$D1040="FF 6x1"),$D1040="5x2"),"",IF($AB1040&lt;&gt;$AB1039,IF(IFERROR(INDEX(Cadastro!$F$5:$F$148,$AB1040),"")="",0,IF(IFERROR(INDEX(Cadastro!$F$5:$F$148,$AB1040),"")&gt;IFERROR(INDEX(Parâmetros!$B$39:$B$48,MATCH($E1040,Parâmetros!$A$39:$A$48,0)),99),IFERROR(INDEX(Cadastro!$F$5:$F$148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registro"),IF(AND($AB1040&lt;&gt;$AB1039,IFERROR(INDEX(Cadastro!$F$5:$F$148,$AB1040),"")=""),"Indeterminado (início da série)",IF($X1040&gt;0,"Folga","Falta de registro"))))))))</f>
        <v>Falta de registro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IFERROR(MATCH($A1040&amp;"|"&amp;TEXT(_xlfn.MAXIFS(Cadastro!$E$5:$E$148,Cadastro!$A$5:$A$148,$A1040,Cadastro!$E$5:$E$148,"&lt;="&amp;$F1040),"yyyymmdd"),Cadastro!$I$5:$I$148,0),"")</f>
        <v>47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55618</v>
      </c>
      <c r="B1041" s="17" t="s">
        <v>186</v>
      </c>
      <c r="C1041" s="17" t="str">
        <f>IFERROR(INDEX(Cadastro!$C$5:$C$148,$AB1041),"NÃO INFORMADO")</f>
        <v>MEC</v>
      </c>
      <c r="D1041" s="17" t="str">
        <f>IFERROR(INDEX(Cadastro!$D$5:$D$148,$AB1041),"")</f>
        <v>C</v>
      </c>
      <c r="E1041" s="17" t="str">
        <f>IFERROR(INDEX(Cadastro!$G$5:$G$148,$AB1041),"")</f>
        <v>C</v>
      </c>
      <c r="F1041" s="29">
        <v>46295</v>
      </c>
      <c r="G1041" s="32" t="str">
        <f t="shared" si="174"/>
        <v>qua</v>
      </c>
      <c r="H1041" s="31" t="str">
        <f>IF($L1041=0,"",_xlfn.MINIFS(Dados!$Q:$Q,Dados!$A:$A,$A1041,Dados!$S:$S,$F1041))</f>
        <v/>
      </c>
      <c r="I1041" s="31" t="str">
        <f>IF($H1041="","",_xlfn.MAXIFS(Dados!$R:$R,Dados!$A:$A,$A1041,Dados!$S:$S,$F1041))</f>
        <v/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/>
      </c>
      <c r="L1041" s="30">
        <f>SUMIFS(Dados!$E:$E,Dados!$A:$A,$A1041,Dados!$S:$S,$F1041)</f>
        <v>0</v>
      </c>
      <c r="M1041" s="30" t="str">
        <f>IFERROR(INDEX(Parâmetros!$E$6:$E$11,MATCH($K1041,Parâmetros!$A$6:$A$11,0)),"")</f>
        <v/>
      </c>
      <c r="N1041" s="33" t="str">
        <f t="shared" si="175"/>
        <v/>
      </c>
      <c r="O1041" s="33">
        <f>Parâmetros!$E$13</f>
        <v>0.8</v>
      </c>
      <c r="P1041" s="32" t="str">
        <f>IF(OR($M1041="",$F1041&gt;Parâmetros!$E$14),"Não","Sim")</f>
        <v>Não</v>
      </c>
      <c r="Q1041" s="32" t="str">
        <f t="shared" si="176"/>
        <v/>
      </c>
      <c r="R1041" s="32" t="str">
        <f t="shared" si="177"/>
        <v/>
      </c>
      <c r="S1041" s="30" t="str">
        <f t="shared" si="178"/>
        <v/>
      </c>
      <c r="T1041" s="32" t="str">
        <f>IF($Q1041&lt;&gt;"Sim","",IF($N1041&gt;Parâmetros!$E$15,"Sim","Não"))</f>
        <v/>
      </c>
      <c r="U1041" s="17" t="str">
        <f t="shared" si="179"/>
        <v>Folga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'[Apontamento_Mes_Setembro Atualizado.xlsx]Base Diária'!$V$221folga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Folga prevista pelo ciclo</v>
      </c>
      <c r="W1041" s="34">
        <f>IF(OR(OR($D1041="6x1",$D1041="FF 6x1"),$D1041="5x2"),"",IF($AB1041&lt;&gt;$AB1040,IF(IFERROR(INDEX(Cadastro!$F$5:$F$148,$AB1041),"")="",IF($L1041&gt;0,1,0),IF(IFERROR(INDEX(Cadastro!$F$5:$F$148,$AB1041),"")&lt;=IFERROR(INDEX(Parâmetros!$B$39:$B$48,MATCH($E1041,Parâmetros!$A$39:$A$48,0)),99),IFERROR(INDEX(Cadastro!$F$5:$F$148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0</v>
      </c>
      <c r="X1041" s="34">
        <f>IF(OR(OR($D1041="6x1",$D1041="FF 6x1"),$D1041="5x2"),"",IF($AB1041&lt;&gt;$AB1040,IF(IFERROR(INDEX(Cadastro!$F$5:$F$148,$AB1041),"")="",0,IF(IFERROR(INDEX(Cadastro!$F$5:$F$148,$AB1041),"")&gt;IFERROR(INDEX(Parâmetros!$B$39:$B$48,MATCH($E1041,Parâmetros!$A$39:$A$48,0)),99),IFERROR(INDEX(Cadastro!$F$5:$F$148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1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registro"),IF(AND($AB1041&lt;&gt;$AB1040,IFERROR(INDEX(Cadastro!$F$5:$F$148,$AB1041),"")=""),"Indeterminado (início da série)",IF($X1041&gt;0,"Folga","Falta de registro"))))))))</f>
        <v>Folga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IFERROR(MATCH($A1041&amp;"|"&amp;TEXT(_xlfn.MAXIFS(Cadastro!$E$5:$E$148,Cadastro!$A$5:$A$148,$A1041,Cadastro!$E$5:$E$148,"&lt;="&amp;$F1041),"yyyymmdd"),Cadastro!$I$5:$I$148,0),"")</f>
        <v>47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55618</v>
      </c>
      <c r="B1042" s="17" t="s">
        <v>186</v>
      </c>
      <c r="C1042" s="17" t="str">
        <f>IFERROR(INDEX(Cadastro!$C$5:$C$148,$AB1042),"NÃO INFORMADO")</f>
        <v>MEC</v>
      </c>
      <c r="D1042" s="17" t="str">
        <f>IFERROR(INDEX(Cadastro!$D$5:$D$148,$AB1042),"")</f>
        <v>C</v>
      </c>
      <c r="E1042" s="17" t="str">
        <f>IFERROR(INDEX(Cadastro!$G$5:$G$148,$AB1042),"")</f>
        <v>C</v>
      </c>
      <c r="F1042" s="29">
        <v>46296</v>
      </c>
      <c r="G1042" s="32" t="str">
        <f t="shared" si="174"/>
        <v>qui</v>
      </c>
      <c r="H1042" s="31" t="str">
        <f>IF($L1042=0,"",_xlfn.MINIFS(Dados!$Q:$Q,Dados!$A:$A,$A1042,Dados!$S:$S,$F1042))</f>
        <v/>
      </c>
      <c r="I1042" s="31" t="str">
        <f>IF($H1042="","",_xlfn.MAXIFS(Dados!$R:$R,Dados!$A:$A,$A1042,Dados!$S:$S,$F1042))</f>
        <v/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0</v>
      </c>
      <c r="M1042" s="30">
        <f>IFERROR(INDEX(Parâmetros!$E$6:$E$11,MATCH($K1042,Parâmetros!$A$6:$A$11,0)),"")</f>
        <v>6.67</v>
      </c>
      <c r="N1042" s="33">
        <f t="shared" si="175"/>
        <v>0</v>
      </c>
      <c r="O1042" s="33">
        <f>Parâmetros!$E$13</f>
        <v>0.8</v>
      </c>
      <c r="P1042" s="32" t="str">
        <f>IF(OR($M1042="",$F1042&gt;Parâmetros!$E$14),"Não","Sim")</f>
        <v>Não</v>
      </c>
      <c r="Q1042" s="32" t="str">
        <f t="shared" si="176"/>
        <v/>
      </c>
      <c r="R1042" s="32" t="str">
        <f t="shared" si="177"/>
        <v/>
      </c>
      <c r="S1042" s="30" t="str">
        <f t="shared" si="178"/>
        <v/>
      </c>
      <c r="T1042" s="32" t="str">
        <f>IF($Q1042&lt;&gt;"Sim","",IF($N1042&gt;Parâmetros!$E$15,"Sim","Não"))</f>
        <v/>
      </c>
      <c r="U1042" s="17" t="str">
        <f t="shared" si="179"/>
        <v>Fora da apuração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'[Apontamento_Mes_Setembro Atualizado.xlsx]Base Diária'!$V$221folga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FALTA DE REGISTRO · dia 1 de 5 do ciclo</v>
      </c>
      <c r="W1042" s="34">
        <f>IF(OR(OR($D1042="6x1",$D1042="FF 6x1"),$D1042="5x2"),"",IF($AB1042&lt;&gt;$AB1041,IF(IFERROR(INDEX(Cadastro!$F$5:$F$148,$AB1042),"")="",IF($L1042&gt;0,1,0),IF(IFERROR(INDEX(Cadastro!$F$5:$F$148,$AB1042),"")&lt;=IFERROR(INDEX(Parâmetros!$B$39:$B$48,MATCH($E1042,Parâmetros!$A$39:$A$48,0)),99),IFERROR(INDEX(Cadastro!$F$5:$F$148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1</v>
      </c>
      <c r="X1042" s="34">
        <f>IF(OR(OR($D1042="6x1",$D1042="FF 6x1"),$D1042="5x2"),"",IF($AB1042&lt;&gt;$AB1041,IF(IFERROR(INDEX(Cadastro!$F$5:$F$148,$AB1042),"")="",0,IF(IFERROR(INDEX(Cadastro!$F$5:$F$148,$AB1042),"")&gt;IFERROR(INDEX(Parâmetros!$B$39:$B$48,MATCH($E1042,Parâmetros!$A$39:$A$48,0)),99),IFERROR(INDEX(Cadastro!$F$5:$F$148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registro"),IF(AND($AB1042&lt;&gt;$AB1041,IFERROR(INDEX(Cadastro!$F$5:$F$148,$AB1042),"")=""),"Indeterminado (início da série)",IF($X1042&gt;0,"Folga","Falta de registro"))))))))</f>
        <v>Falta de registro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IFERROR(MATCH($A1042&amp;"|"&amp;TEXT(_xlfn.MAXIFS(Cadastro!$E$5:$E$148,Cadastro!$A$5:$A$148,$A1042,Cadastro!$E$5:$E$148,"&lt;="&amp;$F1042),"yyyymmdd"),Cadastro!$I$5:$I$148,0),"")</f>
        <v>47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55618</v>
      </c>
      <c r="B1043" s="17" t="s">
        <v>186</v>
      </c>
      <c r="C1043" s="17" t="str">
        <f>IFERROR(INDEX(Cadastro!$C$5:$C$148,$AB1043),"NÃO INFORMADO")</f>
        <v>MEC</v>
      </c>
      <c r="D1043" s="17" t="str">
        <f>IFERROR(INDEX(Cadastro!$D$5:$D$148,$AB1043),"")</f>
        <v>C</v>
      </c>
      <c r="E1043" s="17" t="str">
        <f>IFERROR(INDEX(Cadastro!$G$5:$G$148,$AB1043),"")</f>
        <v>C</v>
      </c>
      <c r="F1043" s="29">
        <v>46297</v>
      </c>
      <c r="G1043" s="32" t="str">
        <f t="shared" si="174"/>
        <v>sex</v>
      </c>
      <c r="H1043" s="31" t="str">
        <f>IF($L1043=0,"",_xlfn.MINIFS(Dados!$Q:$Q,Dados!$A:$A,$A1043,Dados!$S:$S,$F1043))</f>
        <v/>
      </c>
      <c r="I1043" s="31" t="str">
        <f>IF($H1043="","",_xlfn.MAXIFS(Dados!$R:$R,Dados!$A:$A,$A1043,Dados!$S:$S,$F1043))</f>
        <v/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0</v>
      </c>
      <c r="M1043" s="30">
        <f>IFERROR(INDEX(Parâmetros!$E$6:$E$11,MATCH($K1043,Parâmetros!$A$6:$A$11,0)),"")</f>
        <v>6.67</v>
      </c>
      <c r="N1043" s="33">
        <f t="shared" si="175"/>
        <v>0</v>
      </c>
      <c r="O1043" s="33">
        <f>Parâmetros!$E$13</f>
        <v>0.8</v>
      </c>
      <c r="P1043" s="32" t="str">
        <f>IF(OR($M1043="",$F1043&gt;Parâmetros!$E$14),"Não","Sim")</f>
        <v>Não</v>
      </c>
      <c r="Q1043" s="32" t="str">
        <f t="shared" si="176"/>
        <v/>
      </c>
      <c r="R1043" s="32" t="str">
        <f t="shared" si="177"/>
        <v/>
      </c>
      <c r="S1043" s="30" t="str">
        <f t="shared" si="178"/>
        <v/>
      </c>
      <c r="T1043" s="32" t="str">
        <f>IF($Q1043&lt;&gt;"Sim","",IF($N1043&gt;Parâmetros!$E$15,"Sim","Não"))</f>
        <v/>
      </c>
      <c r="U1043" s="17" t="str">
        <f t="shared" si="179"/>
        <v>Fora da apuração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'[Apontamento_Mes_Setembro Atualizado.xlsx]Base Diária'!$V$221folga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FALTA DE REGISTRO · dia 2 de 5 do ciclo</v>
      </c>
      <c r="W1043" s="34">
        <f>IF(OR(OR($D1043="6x1",$D1043="FF 6x1"),$D1043="5x2"),"",IF($AB1043&lt;&gt;$AB1042,IF(IFERROR(INDEX(Cadastro!$F$5:$F$148,$AB1043),"")="",IF($L1043&gt;0,1,0),IF(IFERROR(INDEX(Cadastro!$F$5:$F$148,$AB1043),"")&lt;=IFERROR(INDEX(Parâmetros!$B$39:$B$48,MATCH($E1043,Parâmetros!$A$39:$A$48,0)),99),IFERROR(INDEX(Cadastro!$F$5:$F$148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2</v>
      </c>
      <c r="X1043" s="34">
        <f>IF(OR(OR($D1043="6x1",$D1043="FF 6x1"),$D1043="5x2"),"",IF($AB1043&lt;&gt;$AB1042,IF(IFERROR(INDEX(Cadastro!$F$5:$F$148,$AB1043),"")="",0,IF(IFERROR(INDEX(Cadastro!$F$5:$F$148,$AB1043),"")&gt;IFERROR(INDEX(Parâmetros!$B$39:$B$48,MATCH($E1043,Parâmetros!$A$39:$A$48,0)),99),IFERROR(INDEX(Cadastro!$F$5:$F$148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registro"),IF(AND($AB1043&lt;&gt;$AB1042,IFERROR(INDEX(Cadastro!$F$5:$F$148,$AB1043),"")=""),"Indeterminado (início da série)",IF($X1043&gt;0,"Folga","Falta de registro"))))))))</f>
        <v>Falta de registro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IFERROR(MATCH($A1043&amp;"|"&amp;TEXT(_xlfn.MAXIFS(Cadastro!$E$5:$E$148,Cadastro!$A$5:$A$148,$A1043,Cadastro!$E$5:$E$148,"&lt;="&amp;$F1043),"yyyymmdd"),Cadastro!$I$5:$I$148,0),"")</f>
        <v>47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55618</v>
      </c>
      <c r="B1044" s="17" t="s">
        <v>186</v>
      </c>
      <c r="C1044" s="17" t="str">
        <f>IFERROR(INDEX(Cadastro!$C$5:$C$148,$AB1044),"NÃO INFORMADO")</f>
        <v>MEC</v>
      </c>
      <c r="D1044" s="17" t="str">
        <f>IFERROR(INDEX(Cadastro!$D$5:$D$148,$AB1044),"")</f>
        <v>C</v>
      </c>
      <c r="E1044" s="17" t="str">
        <f>IFERROR(INDEX(Cadastro!$G$5:$G$148,$AB1044),"")</f>
        <v>C</v>
      </c>
      <c r="F1044" s="29">
        <v>46298</v>
      </c>
      <c r="G1044" s="32" t="str">
        <f t="shared" si="174"/>
        <v>sáb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>C</v>
      </c>
      <c r="L1044" s="30">
        <f>SUMIFS(Dados!$E:$E,Dados!$A:$A,$A1044,Dados!$S:$S,$F1044)</f>
        <v>0</v>
      </c>
      <c r="M1044" s="30">
        <f>IFERROR(INDEX(Parâmetros!$E$6:$E$11,MATCH($K1044,Parâmetros!$A$6:$A$11,0)),"")</f>
        <v>6.67</v>
      </c>
      <c r="N1044" s="33">
        <f t="shared" si="175"/>
        <v>0</v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176"/>
        <v/>
      </c>
      <c r="R1044" s="32" t="str">
        <f t="shared" si="177"/>
        <v/>
      </c>
      <c r="S1044" s="30" t="str">
        <f t="shared" si="178"/>
        <v/>
      </c>
      <c r="T1044" s="32" t="str">
        <f>IF($Q1044&lt;&gt;"Sim","",IF($N1044&gt;Parâmetros!$E$15,"Sim","Não"))</f>
        <v/>
      </c>
      <c r="U1044" s="17" t="str">
        <f t="shared" si="179"/>
        <v>Fora da apuração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'[Apontamento_Mes_Setembro Atualizado.xlsx]Base Diária'!$V$221folga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FALTA DE REGISTRO · dia 3 de 5 do ciclo</v>
      </c>
      <c r="W1044" s="34">
        <f>IF(OR(OR($D1044="6x1",$D1044="FF 6x1"),$D1044="5x2"),"",IF($AB1044&lt;&gt;$AB1043,IF(IFERROR(INDEX(Cadastro!$F$5:$F$148,$AB1044),"")="",IF($L1044&gt;0,1,0),IF(IFERROR(INDEX(Cadastro!$F$5:$F$148,$AB1044),"")&lt;=IFERROR(INDEX(Parâmetros!$B$39:$B$48,MATCH($E1044,Parâmetros!$A$39:$A$48,0)),99),IFERROR(INDEX(Cadastro!$F$5:$F$148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3</v>
      </c>
      <c r="X1044" s="34">
        <f>IF(OR(OR($D1044="6x1",$D1044="FF 6x1"),$D1044="5x2"),"",IF($AB1044&lt;&gt;$AB1043,IF(IFERROR(INDEX(Cadastro!$F$5:$F$148,$AB1044),"")="",0,IF(IFERROR(INDEX(Cadastro!$F$5:$F$148,$AB1044),"")&gt;IFERROR(INDEX(Parâmetros!$B$39:$B$48,MATCH($E1044,Parâmetros!$A$39:$A$48,0)),99),IFERROR(INDEX(Cadastro!$F$5:$F$148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0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registro"),IF(AND($AB1044&lt;&gt;$AB1043,IFERROR(INDEX(Cadastro!$F$5:$F$148,$AB1044),"")=""),"Indeterminado (início da série)",IF($X1044&gt;0,"Folga","Falta de registro"))))))))</f>
        <v>Falta de registro</v>
      </c>
      <c r="Z1044" s="34">
        <f>IF(OR($L1044&gt;0,$F1044&gt;Parâmetros!$E$14),0,IF($A1044&lt;&gt;$A1043,1,N($Z1043)+1))</f>
        <v>0</v>
      </c>
      <c r="AA1044" s="34">
        <f>IF(OR($L1044&gt;0,$F1044&gt;Parâmetros!$E$14),0,IF(OR($A1044&lt;&gt;$A1045,$F1045&gt;Parâmetros!$E$14),1,N($AA1045)+1))</f>
        <v>0</v>
      </c>
      <c r="AB1044" s="31">
        <f>IFERROR(MATCH($A1044&amp;"|"&amp;TEXT(_xlfn.MAXIFS(Cadastro!$E$5:$E$148,Cadastro!$A$5:$A$148,$A1044,Cadastro!$E$5:$E$148,"&lt;="&amp;$F1044),"yyyymmdd"),Cadastro!$I$5:$I$148,0),"")</f>
        <v>47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55618</v>
      </c>
      <c r="B1045" s="17" t="s">
        <v>186</v>
      </c>
      <c r="C1045" s="17" t="str">
        <f>IFERROR(INDEX(Cadastro!$C$5:$C$148,$AB1045),"NÃO INFORMADO")</f>
        <v>MEC</v>
      </c>
      <c r="D1045" s="17" t="str">
        <f>IFERROR(INDEX(Cadastro!$D$5:$D$148,$AB1045),"")</f>
        <v>C</v>
      </c>
      <c r="E1045" s="17" t="str">
        <f>IFERROR(INDEX(Cadastro!$G$5:$G$148,$AB1045),"")</f>
        <v>C</v>
      </c>
      <c r="F1045" s="29">
        <v>46299</v>
      </c>
      <c r="G1045" s="32" t="str">
        <f t="shared" si="174"/>
        <v>dom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C</v>
      </c>
      <c r="L1045" s="30">
        <f>SUMIFS(Dados!$E:$E,Dados!$A:$A,$A1045,Dados!$S:$S,$F1045)</f>
        <v>0</v>
      </c>
      <c r="M1045" s="30">
        <f>IFERROR(INDEX(Parâmetros!$E$6:$E$11,MATCH($K1045,Parâmetros!$A$6:$A$11,0)),"")</f>
        <v>6.67</v>
      </c>
      <c r="N1045" s="33">
        <f t="shared" si="175"/>
        <v>0</v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176"/>
        <v/>
      </c>
      <c r="R1045" s="32" t="str">
        <f t="shared" si="177"/>
        <v/>
      </c>
      <c r="S1045" s="30" t="str">
        <f t="shared" si="178"/>
        <v/>
      </c>
      <c r="T1045" s="32" t="str">
        <f>IF($Q1045&lt;&gt;"Sim","",IF($N1045&gt;Parâmetros!$E$15,"Sim","Não"))</f>
        <v/>
      </c>
      <c r="U1045" s="17" t="str">
        <f t="shared" si="179"/>
        <v>Fora da apuração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'[Apontamento_Mes_Setembro Atualizado.xlsx]Base Diária'!$V$221folga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4 de 5 do ciclo</v>
      </c>
      <c r="W1045" s="34">
        <f>IF(OR(OR($D1045="6x1",$D1045="FF 6x1"),$D1045="5x2"),"",IF($AB1045&lt;&gt;$AB1044,IF(IFERROR(INDEX(Cadastro!$F$5:$F$148,$AB1045),"")="",IF($L1045&gt;0,1,0),IF(IFERROR(INDEX(Cadastro!$F$5:$F$148,$AB1045),"")&lt;=IFERROR(INDEX(Parâmetros!$B$39:$B$48,MATCH($E1045,Parâmetros!$A$39:$A$48,0)),99),IFERROR(INDEX(Cadastro!$F$5:$F$148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4</v>
      </c>
      <c r="X1045" s="34">
        <f>IF(OR(OR($D1045="6x1",$D1045="FF 6x1"),$D1045="5x2"),"",IF($AB1045&lt;&gt;$AB1044,IF(IFERROR(INDEX(Cadastro!$F$5:$F$148,$AB1045),"")="",0,IF(IFERROR(INDEX(Cadastro!$F$5:$F$148,$AB1045),"")&gt;IFERROR(INDEX(Parâmetros!$B$39:$B$48,MATCH($E1045,Parâmetros!$A$39:$A$48,0)),99),IFERROR(INDEX(Cadastro!$F$5:$F$148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registro"),IF(AND($AB1045&lt;&gt;$AB1044,IFERROR(INDEX(Cadastro!$F$5:$F$148,$AB1045),"")=""),"Indeterminado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IFERROR(MATCH($A1045&amp;"|"&amp;TEXT(_xlfn.MAXIFS(Cadastro!$E$5:$E$148,Cadastro!$A$5:$A$148,$A1045,Cadastro!$E$5:$E$148,"&lt;="&amp;$F1045),"yyyymmdd"),Cadastro!$I$5:$I$148,0),"")</f>
        <v>47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55618</v>
      </c>
      <c r="B1046" s="17" t="s">
        <v>186</v>
      </c>
      <c r="C1046" s="17" t="str">
        <f>IFERROR(INDEX(Cadastro!$C$5:$C$148,$AB1046),"NÃO INFORMADO")</f>
        <v>MEC</v>
      </c>
      <c r="D1046" s="17" t="str">
        <f>IFERROR(INDEX(Cadastro!$D$5:$D$148,$AB1046),"")</f>
        <v>C</v>
      </c>
      <c r="E1046" s="17" t="str">
        <f>IFERROR(INDEX(Cadastro!$G$5:$G$148,$AB1046),"")</f>
        <v>C</v>
      </c>
      <c r="F1046" s="29">
        <v>46300</v>
      </c>
      <c r="G1046" s="32" t="str">
        <f t="shared" si="174"/>
        <v>seg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C</v>
      </c>
      <c r="L1046" s="30">
        <f>SUMIFS(Dados!$E:$E,Dados!$A:$A,$A1046,Dados!$S:$S,$F1046)</f>
        <v>0</v>
      </c>
      <c r="M1046" s="30">
        <f>IFERROR(INDEX(Parâmetros!$E$6:$E$11,MATCH($K1046,Parâmetros!$A$6:$A$11,0)),"")</f>
        <v>6.67</v>
      </c>
      <c r="N1046" s="33">
        <f t="shared" si="175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176"/>
        <v/>
      </c>
      <c r="R1046" s="32" t="str">
        <f t="shared" si="177"/>
        <v/>
      </c>
      <c r="S1046" s="30" t="str">
        <f t="shared" si="178"/>
        <v/>
      </c>
      <c r="T1046" s="32" t="str">
        <f>IF($Q1046&lt;&gt;"Sim","",IF($N1046&gt;Parâmetros!$E$15,"Sim","Não"))</f>
        <v/>
      </c>
      <c r="U1046" s="17" t="str">
        <f t="shared" si="179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'[Apontamento_Mes_Setembro Atualizado.xlsx]Base Diária'!$V$221folga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5 de 5 do ciclo</v>
      </c>
      <c r="W1046" s="34">
        <f>IF(OR(OR($D1046="6x1",$D1046="FF 6x1"),$D1046="5x2"),"",IF($AB1046&lt;&gt;$AB1045,IF(IFERROR(INDEX(Cadastro!$F$5:$F$148,$AB1046),"")="",IF($L1046&gt;0,1,0),IF(IFERROR(INDEX(Cadastro!$F$5:$F$148,$AB1046),"")&lt;=IFERROR(INDEX(Parâmetros!$B$39:$B$48,MATCH($E1046,Parâmetros!$A$39:$A$48,0)),99),IFERROR(INDEX(Cadastro!$F$5:$F$148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5</v>
      </c>
      <c r="X1046" s="34">
        <f>IF(OR(OR($D1046="6x1",$D1046="FF 6x1"),$D1046="5x2"),"",IF($AB1046&lt;&gt;$AB1045,IF(IFERROR(INDEX(Cadastro!$F$5:$F$148,$AB1046),"")="",0,IF(IFERROR(INDEX(Cadastro!$F$5:$F$148,$AB1046),"")&gt;IFERROR(INDEX(Parâmetros!$B$39:$B$48,MATCH($E1046,Parâmetros!$A$39:$A$48,0)),99),IFERROR(INDEX(Cadastro!$F$5:$F$148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registro"),IF(AND($AB1046&lt;&gt;$AB1045,IFERROR(INDEX(Cadastro!$F$5:$F$148,$AB1046),"")=""),"Indeterminado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IFERROR(MATCH($A1046&amp;"|"&amp;TEXT(_xlfn.MAXIFS(Cadastro!$E$5:$E$148,Cadastro!$A$5:$A$148,$A1046,Cadastro!$E$5:$E$148,"&lt;="&amp;$F1046),"yyyymmdd"),Cadastro!$I$5:$I$148,0),"")</f>
        <v>47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11918</v>
      </c>
      <c r="B1047" s="17" t="s">
        <v>187</v>
      </c>
      <c r="C1047" s="17" t="str">
        <f>IFERROR(INDEX(Cadastro!$C$5:$C$148,$AB1047),"NÃO INFORMADO")</f>
        <v>PED</v>
      </c>
      <c r="D1047" s="17" t="str">
        <f>IFERROR(INDEX(Cadastro!$D$5:$D$148,$AB1047),"")</f>
        <v>6x1</v>
      </c>
      <c r="E1047" s="17" t="str">
        <f>IFERROR(INDEX(Cadastro!$G$5:$G$148,$AB1047),"")</f>
        <v>6x1</v>
      </c>
      <c r="F1047" s="29">
        <v>46265</v>
      </c>
      <c r="G1047" s="32" t="str">
        <f t="shared" ref="G1047:G1082" si="180">CHOOSE(WEEKDAY($F1047,1),"dom","seg","ter","qua","qui","sex","sáb")</f>
        <v>seg</v>
      </c>
      <c r="H1047" s="31">
        <f>IF($L1047=0,"",_xlfn.MINIFS(Dados!$Q:$Q,Dados!$A:$A,$A1047,Dados!$S:$S,$F1047))</f>
        <v>429</v>
      </c>
      <c r="I1047" s="31">
        <f>IF($H1047="","",_xlfn.MAXIFS(Dados!$R:$R,Dados!$A:$A,$A1047,Dados!$S:$S,$F1047))</f>
        <v>990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6x1</v>
      </c>
      <c r="L1047" s="30">
        <f>SUMIFS(Dados!$E:$E,Dados!$A:$A,$A1047,Dados!$S:$S,$F1047)</f>
        <v>8.11</v>
      </c>
      <c r="M1047" s="30">
        <f>IFERROR(INDEX(Parâmetros!$E$6:$E$11,MATCH($K1047,Parâmetros!$A$6:$A$11,0)),"")</f>
        <v>8.8000000000000007</v>
      </c>
      <c r="N1047" s="33">
        <f t="shared" ref="N1047:N1082" si="181">IFERROR($L1047/$M1047,"")</f>
        <v>0.92159090909090891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ref="Q1047:Q1082" si="182">IF($P1047="Não","",IF($L1047&gt;0,"Sim","Não"))</f>
        <v>Sim</v>
      </c>
      <c r="R1047" s="32" t="str">
        <f t="shared" ref="R1047:R1082" si="183">IF($Q1047&lt;&gt;"Sim","",IF($N1047&gt;=$O1047,"Sim","Não"))</f>
        <v>Sim</v>
      </c>
      <c r="S1047" s="30">
        <f t="shared" ref="S1047:S1082" si="184">IF($Q1047&lt;&gt;"Sim","",MAX(0,$M1047*$O1047-$L1047))</f>
        <v>0</v>
      </c>
      <c r="T1047" s="32" t="str">
        <f>IF($Q1047&lt;&gt;"Sim","",IF($N1047&gt;Parâmetros!$E$15,"Sim","Não"))</f>
        <v>Não</v>
      </c>
      <c r="U1047" s="17" t="str">
        <f t="shared" ref="U1047:U1082" si="185">IF($AC1047&lt;&gt;"",$AC1047,IF($P1047="Não",IF($Y1047="Folga","Folga",IF(LEFT($Y1047,6)="Férias","Férias / afastamento",IF($Y1047="Indeterminado (início da série)","Início da série","Fora da apuração"))),IF($Q1047="Não","Falta de registro",IF($R1047="Sim","Na meta","Abaixo da meta"))))</f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'[Apontamento_Mes_Setembro Atualizado.xlsx]Base Diária'!$V$221folga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Jornada fixa do 6x1</v>
      </c>
      <c r="W1047" s="34" t="str">
        <f>IF(OR(OR($D1047="6x1",$D1047="FF 6x1"),$D1047="5x2"),"",IF($AB1047&lt;&gt;$AB1046,IF(IFERROR(INDEX(Cadastro!$F$5:$F$148,$AB1047),"")="",IF($L1047&gt;0,1,0),IF(IFERROR(INDEX(Cadastro!$F$5:$F$148,$AB1047),"")&lt;=IFERROR(INDEX(Parâmetros!$B$39:$B$48,MATCH($E1047,Parâmetros!$A$39:$A$48,0)),99),IFERROR(INDEX(Cadastro!$F$5:$F$148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/>
      </c>
      <c r="X1047" s="34" t="str">
        <f>IF(OR(OR($D1047="6x1",$D1047="FF 6x1"),$D1047="5x2"),"",IF($AB1047&lt;&gt;$AB1046,IF(IFERROR(INDEX(Cadastro!$F$5:$F$148,$AB1047),"")="",0,IF(IFERROR(INDEX(Cadastro!$F$5:$F$148,$AB1047),"")&gt;IFERROR(INDEX(Parâmetros!$B$39:$B$48,MATCH($E1047,Parâmetros!$A$39:$A$48,0)),99),IFERROR(INDEX(Cadastro!$F$5:$F$148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/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registro"),IF(AND($AB1047&lt;&gt;$AB1046,IFERROR(INDEX(Cadastro!$F$5:$F$148,$AB1047),"")=""),"Indeterminado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IFERROR(MATCH($A1047&amp;"|"&amp;TEXT(_xlfn.MAXIFS(Cadastro!$E$5:$E$148,Cadastro!$A$5:$A$148,$A1047,Cadastro!$E$5:$E$148,"&lt;="&amp;$F1047),"yyyymmdd"),Cadastro!$I$5:$I$148,0),"")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11918</v>
      </c>
      <c r="B1048" s="17" t="s">
        <v>187</v>
      </c>
      <c r="C1048" s="17" t="str">
        <f>IFERROR(INDEX(Cadastro!$C$5:$C$148,$AB1048),"NÃO INFORMADO")</f>
        <v>PED</v>
      </c>
      <c r="D1048" s="17" t="str">
        <f>IFERROR(INDEX(Cadastro!$D$5:$D$148,$AB1048),"")</f>
        <v>6x1</v>
      </c>
      <c r="E1048" s="17" t="str">
        <f>IFERROR(INDEX(Cadastro!$G$5:$G$148,$AB1048),"")</f>
        <v>6x1</v>
      </c>
      <c r="F1048" s="29">
        <v>46266</v>
      </c>
      <c r="G1048" s="32" t="str">
        <f t="shared" si="180"/>
        <v>ter</v>
      </c>
      <c r="H1048" s="31">
        <f>IF($L1048=0,"",_xlfn.MINIFS(Dados!$Q:$Q,Dados!$A:$A,$A1048,Dados!$S:$S,$F1048))</f>
        <v>427</v>
      </c>
      <c r="I1048" s="31">
        <f>IF($H1048="","",_xlfn.MAXIFS(Dados!$R:$R,Dados!$A:$A,$A1048,Dados!$S:$S,$F1048))</f>
        <v>986</v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6x1</v>
      </c>
      <c r="L1048" s="30">
        <f>SUMIFS(Dados!$E:$E,Dados!$A:$A,$A1048,Dados!$S:$S,$F1048)</f>
        <v>7.91</v>
      </c>
      <c r="M1048" s="30">
        <f>IFERROR(INDEX(Parâmetros!$E$6:$E$11,MATCH($K1048,Parâmetros!$A$6:$A$11,0)),"")</f>
        <v>8.8000000000000007</v>
      </c>
      <c r="N1048" s="33">
        <f t="shared" si="181"/>
        <v>0.89886363636363631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182"/>
        <v>Sim</v>
      </c>
      <c r="R1048" s="32" t="str">
        <f t="shared" si="183"/>
        <v>Sim</v>
      </c>
      <c r="S1048" s="30">
        <f t="shared" si="184"/>
        <v>0</v>
      </c>
      <c r="T1048" s="32" t="str">
        <f>IF($Q1048&lt;&gt;"Sim","",IF($N1048&gt;Parâmetros!$E$15,"Sim","Não"))</f>
        <v>Não</v>
      </c>
      <c r="U1048" s="17" t="str">
        <f t="shared" si="185"/>
        <v>Na meta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'[Apontamento_Mes_Setembro Atualizado.xlsx]Base Diária'!$V$221folga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Jornada fixa do 6x1</v>
      </c>
      <c r="W1048" s="34" t="str">
        <f>IF(OR(OR($D1048="6x1",$D1048="FF 6x1"),$D1048="5x2"),"",IF($AB1048&lt;&gt;$AB1047,IF(IFERROR(INDEX(Cadastro!$F$5:$F$148,$AB1048),"")="",IF($L1048&gt;0,1,0),IF(IFERROR(INDEX(Cadastro!$F$5:$F$148,$AB1048),"")&lt;=IFERROR(INDEX(Parâmetros!$B$39:$B$48,MATCH($E1048,Parâmetros!$A$39:$A$48,0)),99),IFERROR(INDEX(Cadastro!$F$5:$F$148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/>
      </c>
      <c r="X1048" s="34" t="str">
        <f>IF(OR(OR($D1048="6x1",$D1048="FF 6x1"),$D1048="5x2"),"",IF($AB1048&lt;&gt;$AB1047,IF(IFERROR(INDEX(Cadastro!$F$5:$F$148,$AB1048),"")="",0,IF(IFERROR(INDEX(Cadastro!$F$5:$F$148,$AB1048),"")&gt;IFERROR(INDEX(Parâmetros!$B$39:$B$48,MATCH($E1048,Parâmetros!$A$39:$A$48,0)),99),IFERROR(INDEX(Cadastro!$F$5:$F$148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/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registro"),IF(AND($AB1048&lt;&gt;$AB1047,IFERROR(INDEX(Cadastro!$F$5:$F$148,$AB1048),"")=""),"Indeterminado (início da série)",IF($X1048&gt;0,"Folga","Falta de registro"))))))))</f>
        <v>Trabalhado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IFERROR(MATCH($A1048&amp;"|"&amp;TEXT(_xlfn.MAXIFS(Cadastro!$E$5:$E$148,Cadastro!$A$5:$A$148,$A1048,Cadastro!$E$5:$E$148,"&lt;="&amp;$F1048),"yyyymmdd"),Cadastro!$I$5:$I$148,0),"")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11918</v>
      </c>
      <c r="B1049" s="17" t="s">
        <v>187</v>
      </c>
      <c r="C1049" s="17" t="str">
        <f>IFERROR(INDEX(Cadastro!$C$5:$C$148,$AB1049),"NÃO INFORMADO")</f>
        <v>PED</v>
      </c>
      <c r="D1049" s="17" t="str">
        <f>IFERROR(INDEX(Cadastro!$D$5:$D$148,$AB1049),"")</f>
        <v>6x1</v>
      </c>
      <c r="E1049" s="17" t="str">
        <f>IFERROR(INDEX(Cadastro!$G$5:$G$148,$AB1049),"")</f>
        <v>6x1</v>
      </c>
      <c r="F1049" s="29">
        <v>46267</v>
      </c>
      <c r="G1049" s="32" t="str">
        <f t="shared" si="180"/>
        <v>qua</v>
      </c>
      <c r="H1049" s="31">
        <f>IF($L1049=0,"",_xlfn.MINIFS(Dados!$Q:$Q,Dados!$A:$A,$A1049,Dados!$S:$S,$F1049))</f>
        <v>427</v>
      </c>
      <c r="I1049" s="31">
        <f>IF($H1049="","",_xlfn.MAXIFS(Dados!$R:$R,Dados!$A:$A,$A1049,Dados!$S:$S,$F1049))</f>
        <v>992</v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6x1</v>
      </c>
      <c r="L1049" s="30">
        <f>SUMIFS(Dados!$E:$E,Dados!$A:$A,$A1049,Dados!$S:$S,$F1049)</f>
        <v>8.23</v>
      </c>
      <c r="M1049" s="30">
        <f>IFERROR(INDEX(Parâmetros!$E$6:$E$11,MATCH($K1049,Parâmetros!$A$6:$A$11,0)),"")</f>
        <v>8.8000000000000007</v>
      </c>
      <c r="N1049" s="33">
        <f t="shared" si="181"/>
        <v>0.93522727272727268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182"/>
        <v>Sim</v>
      </c>
      <c r="R1049" s="32" t="str">
        <f t="shared" si="183"/>
        <v>Sim</v>
      </c>
      <c r="S1049" s="30">
        <f t="shared" si="184"/>
        <v>0</v>
      </c>
      <c r="T1049" s="32" t="str">
        <f>IF($Q1049&lt;&gt;"Sim","",IF($N1049&gt;Parâmetros!$E$15,"Sim","Não"))</f>
        <v>Não</v>
      </c>
      <c r="U1049" s="17" t="str">
        <f t="shared" si="185"/>
        <v>Na meta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'[Apontamento_Mes_Setembro Atualizado.xlsx]Base Diária'!$V$221folga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Jornada fixa do 6x1</v>
      </c>
      <c r="W1049" s="34" t="str">
        <f>IF(OR(OR($D1049="6x1",$D1049="FF 6x1"),$D1049="5x2"),"",IF($AB1049&lt;&gt;$AB1048,IF(IFERROR(INDEX(Cadastro!$F$5:$F$148,$AB1049),"")="",IF($L1049&gt;0,1,0),IF(IFERROR(INDEX(Cadastro!$F$5:$F$148,$AB1049),"")&lt;=IFERROR(INDEX(Parâmetros!$B$39:$B$48,MATCH($E1049,Parâmetros!$A$39:$A$48,0)),99),IFERROR(INDEX(Cadastro!$F$5:$F$148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/>
      </c>
      <c r="X1049" s="34" t="str">
        <f>IF(OR(OR($D1049="6x1",$D1049="FF 6x1"),$D1049="5x2"),"",IF($AB1049&lt;&gt;$AB1048,IF(IFERROR(INDEX(Cadastro!$F$5:$F$148,$AB1049),"")="",0,IF(IFERROR(INDEX(Cadastro!$F$5:$F$148,$AB1049),"")&gt;IFERROR(INDEX(Parâmetros!$B$39:$B$48,MATCH($E1049,Parâmetros!$A$39:$A$48,0)),99),IFERROR(INDEX(Cadastro!$F$5:$F$148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/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registro"),IF(AND($AB1049&lt;&gt;$AB1048,IFERROR(INDEX(Cadastro!$F$5:$F$148,$AB1049),"")=""),"Indeterminado (início da série)",IF($X1049&gt;0,"Folga","Falta de registro"))))))))</f>
        <v>Trabalhado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IFERROR(MATCH($A1049&amp;"|"&amp;TEXT(_xlfn.MAXIFS(Cadastro!$E$5:$E$148,Cadastro!$A$5:$A$148,$A1049,Cadastro!$E$5:$E$148,"&lt;="&amp;$F1049),"yyyymmdd"),Cadastro!$I$5:$I$148,0),"")</f>
        <v>48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11918</v>
      </c>
      <c r="B1050" s="17" t="s">
        <v>187</v>
      </c>
      <c r="C1050" s="17" t="str">
        <f>IFERROR(INDEX(Cadastro!$C$5:$C$148,$AB1050),"NÃO INFORMADO")</f>
        <v>PED</v>
      </c>
      <c r="D1050" s="17" t="str">
        <f>IFERROR(INDEX(Cadastro!$D$5:$D$148,$AB1050),"")</f>
        <v>6x1</v>
      </c>
      <c r="E1050" s="17" t="str">
        <f>IFERROR(INDEX(Cadastro!$G$5:$G$148,$AB1050),"")</f>
        <v>6x1</v>
      </c>
      <c r="F1050" s="29">
        <v>46268</v>
      </c>
      <c r="G1050" s="32" t="str">
        <f t="shared" si="180"/>
        <v>qui</v>
      </c>
      <c r="H1050" s="31">
        <f>IF($L1050=0,"",_xlfn.MINIFS(Dados!$Q:$Q,Dados!$A:$A,$A1050,Dados!$S:$S,$F1050))</f>
        <v>427</v>
      </c>
      <c r="I1050" s="31">
        <f>IF($H1050="","",_xlfn.MAXIFS(Dados!$R:$R,Dados!$A:$A,$A1050,Dados!$S:$S,$F1050))</f>
        <v>992</v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>6x1</v>
      </c>
      <c r="L1050" s="30">
        <f>SUMIFS(Dados!$E:$E,Dados!$A:$A,$A1050,Dados!$S:$S,$F1050)</f>
        <v>8.2899999999999991</v>
      </c>
      <c r="M1050" s="30">
        <f>IFERROR(INDEX(Parâmetros!$E$6:$E$11,MATCH($K1050,Parâmetros!$A$6:$A$11,0)),"")</f>
        <v>8.8000000000000007</v>
      </c>
      <c r="N1050" s="33">
        <f t="shared" si="181"/>
        <v>0.94204545454545441</v>
      </c>
      <c r="O1050" s="33">
        <f>Parâmetros!$E$13</f>
        <v>0.8</v>
      </c>
      <c r="P1050" s="32" t="str">
        <f>IF(OR($M1050="",$F1050&gt;Parâmetros!$E$14),"Não","Sim")</f>
        <v>Sim</v>
      </c>
      <c r="Q1050" s="32" t="str">
        <f t="shared" si="182"/>
        <v>Sim</v>
      </c>
      <c r="R1050" s="32" t="str">
        <f t="shared" si="183"/>
        <v>Sim</v>
      </c>
      <c r="S1050" s="30">
        <f t="shared" si="184"/>
        <v>0</v>
      </c>
      <c r="T1050" s="32" t="str">
        <f>IF($Q1050&lt;&gt;"Sim","",IF($N1050&gt;Parâmetros!$E$15,"Sim","Não"))</f>
        <v>Não</v>
      </c>
      <c r="U1050" s="17" t="str">
        <f t="shared" si="185"/>
        <v>Na meta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'[Apontamento_Mes_Setembro Atualizado.xlsx]Base Diária'!$V$221folga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Jornada fixa do 6x1</v>
      </c>
      <c r="W1050" s="34" t="str">
        <f>IF(OR(OR($D1050="6x1",$D1050="FF 6x1"),$D1050="5x2"),"",IF($AB1050&lt;&gt;$AB1049,IF(IFERROR(INDEX(Cadastro!$F$5:$F$148,$AB1050),"")="",IF($L1050&gt;0,1,0),IF(IFERROR(INDEX(Cadastro!$F$5:$F$148,$AB1050),"")&lt;=IFERROR(INDEX(Parâmetros!$B$39:$B$48,MATCH($E1050,Parâmetros!$A$39:$A$48,0)),99),IFERROR(INDEX(Cadastro!$F$5:$F$148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/>
      </c>
      <c r="X1050" s="34" t="str">
        <f>IF(OR(OR($D1050="6x1",$D1050="FF 6x1"),$D1050="5x2"),"",IF($AB1050&lt;&gt;$AB1049,IF(IFERROR(INDEX(Cadastro!$F$5:$F$148,$AB1050),"")="",0,IF(IFERROR(INDEX(Cadastro!$F$5:$F$148,$AB1050),"")&gt;IFERROR(INDEX(Parâmetros!$B$39:$B$48,MATCH($E1050,Parâmetros!$A$39:$A$48,0)),99),IFERROR(INDEX(Cadastro!$F$5:$F$148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/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registro"),IF(AND($AB1050&lt;&gt;$AB1049,IFERROR(INDEX(Cadastro!$F$5:$F$148,$AB1050),"")=""),"Indeterminado (início da série)",IF($X1050&gt;0,"Folga","Falta de registro"))))))))</f>
        <v>Trabalhado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IFERROR(MATCH($A1050&amp;"|"&amp;TEXT(_xlfn.MAXIFS(Cadastro!$E$5:$E$148,Cadastro!$A$5:$A$148,$A1050,Cadastro!$E$5:$E$148,"&lt;="&amp;$F1050),"yyyymmdd"),Cadastro!$I$5:$I$148,0),"")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11918</v>
      </c>
      <c r="B1051" s="17" t="s">
        <v>187</v>
      </c>
      <c r="C1051" s="17" t="str">
        <f>IFERROR(INDEX(Cadastro!$C$5:$C$148,$AB1051),"NÃO INFORMADO")</f>
        <v>PED</v>
      </c>
      <c r="D1051" s="17" t="str">
        <f>IFERROR(INDEX(Cadastro!$D$5:$D$148,$AB1051),"")</f>
        <v>6x1</v>
      </c>
      <c r="E1051" s="17" t="str">
        <f>IFERROR(INDEX(Cadastro!$G$5:$G$148,$AB1051),"")</f>
        <v>6x1</v>
      </c>
      <c r="F1051" s="29">
        <v>46269</v>
      </c>
      <c r="G1051" s="32" t="str">
        <f t="shared" si="180"/>
        <v>sex</v>
      </c>
      <c r="H1051" s="31">
        <f>IF($L1051=0,"",_xlfn.MINIFS(Dados!$Q:$Q,Dados!$A:$A,$A1051,Dados!$S:$S,$F1051))</f>
        <v>430</v>
      </c>
      <c r="I1051" s="31">
        <f>IF($H1051="","",_xlfn.MAXIFS(Dados!$R:$R,Dados!$A:$A,$A1051,Dados!$S:$S,$F1051))</f>
        <v>960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6x1</v>
      </c>
      <c r="L1051" s="30">
        <f>SUMIFS(Dados!$E:$E,Dados!$A:$A,$A1051,Dados!$S:$S,$F1051)</f>
        <v>7.72</v>
      </c>
      <c r="M1051" s="30">
        <f>IFERROR(INDEX(Parâmetros!$E$6:$E$11,MATCH($K1051,Parâmetros!$A$6:$A$11,0)),"")</f>
        <v>8.8000000000000007</v>
      </c>
      <c r="N1051" s="33">
        <f t="shared" si="181"/>
        <v>0.8772727272727272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182"/>
        <v>Sim</v>
      </c>
      <c r="R1051" s="32" t="str">
        <f t="shared" si="183"/>
        <v>Sim</v>
      </c>
      <c r="S1051" s="30">
        <f t="shared" si="184"/>
        <v>0</v>
      </c>
      <c r="T1051" s="32" t="str">
        <f>IF($Q1051&lt;&gt;"Sim","",IF($N1051&gt;Parâmetros!$E$15,"Sim","Não"))</f>
        <v>Não</v>
      </c>
      <c r="U1051" s="17" t="str">
        <f t="shared" si="185"/>
        <v>Na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'[Apontamento_Mes_Setembro Atualizado.xlsx]Base Diária'!$V$221folga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Jornada fixa do 6x1</v>
      </c>
      <c r="W1051" s="34" t="str">
        <f>IF(OR(OR($D1051="6x1",$D1051="FF 6x1"),$D1051="5x2"),"",IF($AB1051&lt;&gt;$AB1050,IF(IFERROR(INDEX(Cadastro!$F$5:$F$148,$AB1051),"")="",IF($L1051&gt;0,1,0),IF(IFERROR(INDEX(Cadastro!$F$5:$F$148,$AB1051),"")&lt;=IFERROR(INDEX(Parâmetros!$B$39:$B$48,MATCH($E1051,Parâmetros!$A$39:$A$48,0)),99),IFERROR(INDEX(Cadastro!$F$5:$F$148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/>
      </c>
      <c r="X1051" s="34" t="str">
        <f>IF(OR(OR($D1051="6x1",$D1051="FF 6x1"),$D1051="5x2"),"",IF($AB1051&lt;&gt;$AB1050,IF(IFERROR(INDEX(Cadastro!$F$5:$F$148,$AB1051),"")="",0,IF(IFERROR(INDEX(Cadastro!$F$5:$F$148,$AB1051),"")&gt;IFERROR(INDEX(Parâmetros!$B$39:$B$48,MATCH($E1051,Parâmetros!$A$39:$A$48,0)),99),IFERROR(INDEX(Cadastro!$F$5:$F$148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/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registro"),IF(AND($AB1051&lt;&gt;$AB1050,IFERROR(INDEX(Cadastro!$F$5:$F$148,$AB1051),"")=""),"Indeterminado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IFERROR(MATCH($A1051&amp;"|"&amp;TEXT(_xlfn.MAXIFS(Cadastro!$E$5:$E$148,Cadastro!$A$5:$A$148,$A1051,Cadastro!$E$5:$E$148,"&lt;="&amp;$F1051),"yyyymmdd"),Cadastro!$I$5:$I$148,0),"")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11918</v>
      </c>
      <c r="B1052" s="17" t="s">
        <v>187</v>
      </c>
      <c r="C1052" s="17" t="str">
        <f>IFERROR(INDEX(Cadastro!$C$5:$C$148,$AB1052),"NÃO INFORMADO")</f>
        <v>PED</v>
      </c>
      <c r="D1052" s="17" t="str">
        <f>IFERROR(INDEX(Cadastro!$D$5:$D$148,$AB1052),"")</f>
        <v>6x1</v>
      </c>
      <c r="E1052" s="17" t="str">
        <f>IFERROR(INDEX(Cadastro!$G$5:$G$148,$AB1052),"")</f>
        <v>6x1</v>
      </c>
      <c r="F1052" s="29">
        <v>46270</v>
      </c>
      <c r="G1052" s="32" t="str">
        <f t="shared" si="180"/>
        <v>sáb</v>
      </c>
      <c r="H1052" s="31">
        <f>IF($L1052=0,"",_xlfn.MINIFS(Dados!$Q:$Q,Dados!$A:$A,$A1052,Dados!$S:$S,$F1052))</f>
        <v>428</v>
      </c>
      <c r="I1052" s="31">
        <f>IF($H1052="","",_xlfn.MAXIFS(Dados!$R:$R,Dados!$A:$A,$A1052,Dados!$S:$S,$F1052))</f>
        <v>905</v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6x1 sáb/dom</v>
      </c>
      <c r="L1052" s="30">
        <f>SUMIFS(Dados!$E:$E,Dados!$A:$A,$A1052,Dados!$S:$S,$F1052)</f>
        <v>6.6099999999999994</v>
      </c>
      <c r="M1052" s="30">
        <f>IFERROR(INDEX(Parâmetros!$E$6:$E$11,MATCH($K1052,Parâmetros!$A$6:$A$11,0)),"")</f>
        <v>7.33</v>
      </c>
      <c r="N1052" s="33">
        <f t="shared" si="181"/>
        <v>0.90177353342428368</v>
      </c>
      <c r="O1052" s="33">
        <f>Parâmetros!$E$13</f>
        <v>0.8</v>
      </c>
      <c r="P1052" s="32" t="str">
        <f>IF(OR($M1052="",$F1052&gt;Parâmetros!$E$14),"Não","Sim")</f>
        <v>Sim</v>
      </c>
      <c r="Q1052" s="32" t="str">
        <f t="shared" si="182"/>
        <v>Sim</v>
      </c>
      <c r="R1052" s="32" t="str">
        <f t="shared" si="183"/>
        <v>Sim</v>
      </c>
      <c r="S1052" s="30">
        <f t="shared" si="184"/>
        <v>0</v>
      </c>
      <c r="T1052" s="32" t="str">
        <f>IF($Q1052&lt;&gt;"Sim","",IF($N1052&gt;Parâmetros!$E$15,"Sim","Não"))</f>
        <v>Não</v>
      </c>
      <c r="U1052" s="17" t="str">
        <f t="shared" si="185"/>
        <v>Na meta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'[Apontamento_Mes_Setembro Atualizado.xlsx]Base Diária'!$V$221folga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Jornada de fim de semana do 6x1</v>
      </c>
      <c r="W1052" s="34" t="str">
        <f>IF(OR(OR($D1052="6x1",$D1052="FF 6x1"),$D1052="5x2"),"",IF($AB1052&lt;&gt;$AB1051,IF(IFERROR(INDEX(Cadastro!$F$5:$F$148,$AB1052),"")="",IF($L1052&gt;0,1,0),IF(IFERROR(INDEX(Cadastro!$F$5:$F$148,$AB1052),"")&lt;=IFERROR(INDEX(Parâmetros!$B$39:$B$48,MATCH($E1052,Parâmetros!$A$39:$A$48,0)),99),IFERROR(INDEX(Cadastro!$F$5:$F$148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/>
      </c>
      <c r="X1052" s="34" t="str">
        <f>IF(OR(OR($D1052="6x1",$D1052="FF 6x1"),$D1052="5x2"),"",IF($AB1052&lt;&gt;$AB1051,IF(IFERROR(INDEX(Cadastro!$F$5:$F$148,$AB1052),"")="",0,IF(IFERROR(INDEX(Cadastro!$F$5:$F$148,$AB1052),"")&gt;IFERROR(INDEX(Parâmetros!$B$39:$B$48,MATCH($E1052,Parâmetros!$A$39:$A$48,0)),99),IFERROR(INDEX(Cadastro!$F$5:$F$148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/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registro"),IF(AND($AB1052&lt;&gt;$AB1051,IFERROR(INDEX(Cadastro!$F$5:$F$148,$AB1052),"")=""),"Indeterminado (início da série)",IF($X1052&gt;0,"Folga","Falta de registro"))))))))</f>
        <v>Trabalhado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IFERROR(MATCH($A1052&amp;"|"&amp;TEXT(_xlfn.MAXIFS(Cadastro!$E$5:$E$148,Cadastro!$A$5:$A$148,$A1052,Cadastro!$E$5:$E$148,"&lt;="&amp;$F1052),"yyyymmdd"),Cadastro!$I$5:$I$148,0),"")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11918</v>
      </c>
      <c r="B1053" s="17" t="s">
        <v>187</v>
      </c>
      <c r="C1053" s="17" t="str">
        <f>IFERROR(INDEX(Cadastro!$C$5:$C$148,$AB1053),"NÃO INFORMADO")</f>
        <v>PED</v>
      </c>
      <c r="D1053" s="17" t="str">
        <f>IFERROR(INDEX(Cadastro!$D$5:$D$148,$AB1053),"")</f>
        <v>6x1</v>
      </c>
      <c r="E1053" s="17" t="str">
        <f>IFERROR(INDEX(Cadastro!$G$5:$G$148,$AB1053),"")</f>
        <v>6x1</v>
      </c>
      <c r="F1053" s="29">
        <v>46271</v>
      </c>
      <c r="G1053" s="32" t="str">
        <f t="shared" si="180"/>
        <v>dom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/>
      </c>
      <c r="L1053" s="30">
        <f>SUMIFS(Dados!$E:$E,Dados!$A:$A,$A1053,Dados!$S:$S,$F1053)</f>
        <v>0</v>
      </c>
      <c r="M1053" s="30" t="str">
        <f>IFERROR(INDEX(Parâmetros!$E$6:$E$11,MATCH($K1053,Parâmetros!$A$6:$A$11,0)),"")</f>
        <v/>
      </c>
      <c r="N1053" s="33" t="str">
        <f t="shared" si="181"/>
        <v/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182"/>
        <v/>
      </c>
      <c r="R1053" s="32" t="str">
        <f t="shared" si="183"/>
        <v/>
      </c>
      <c r="S1053" s="30" t="str">
        <f t="shared" si="184"/>
        <v/>
      </c>
      <c r="T1053" s="32" t="str">
        <f>IF($Q1053&lt;&gt;"Sim","",IF($N1053&gt;Parâmetros!$E$15,"Sim","Não"))</f>
        <v/>
      </c>
      <c r="U1053" s="17" t="str">
        <f t="shared" si="185"/>
        <v>Folga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'[Apontamento_Mes_Setembro Atualizado.xlsx]Base Diária'!$V$221folga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Folga de fim de semana · apontou no sábado</v>
      </c>
      <c r="W1053" s="34" t="str">
        <f>IF(OR(OR($D1053="6x1",$D1053="FF 6x1"),$D1053="5x2"),"",IF($AB1053&lt;&gt;$AB1052,IF(IFERROR(INDEX(Cadastro!$F$5:$F$148,$AB1053),"")="",IF($L1053&gt;0,1,0),IF(IFERROR(INDEX(Cadastro!$F$5:$F$148,$AB1053),"")&lt;=IFERROR(INDEX(Parâmetros!$B$39:$B$48,MATCH($E1053,Parâmetros!$A$39:$A$48,0)),99),IFERROR(INDEX(Cadastro!$F$5:$F$148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/>
      </c>
      <c r="X1053" s="34" t="str">
        <f>IF(OR(OR($D1053="6x1",$D1053="FF 6x1"),$D1053="5x2"),"",IF($AB1053&lt;&gt;$AB1052,IF(IFERROR(INDEX(Cadastro!$F$5:$F$148,$AB1053),"")="",0,IF(IFERROR(INDEX(Cadastro!$F$5:$F$148,$AB1053),"")&gt;IFERROR(INDEX(Parâmetros!$B$39:$B$48,MATCH($E1053,Parâmetros!$A$39:$A$48,0)),99),IFERROR(INDEX(Cadastro!$F$5:$F$148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/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registro"),IF(AND($AB1053&lt;&gt;$AB1052,IFERROR(INDEX(Cadastro!$F$5:$F$148,$AB1053),"")=""),"Indeterminado (início da série)",IF($X1053&gt;0,"Folga","Falta de registro"))))))))</f>
        <v>Folga</v>
      </c>
      <c r="Z1053" s="34">
        <f>IF(OR($L1053&gt;0,$F1053&gt;Parâmetros!$E$14),0,IF($A1053&lt;&gt;$A1052,1,N($Z1052)+1))</f>
        <v>1</v>
      </c>
      <c r="AA1053" s="34">
        <f>IF(OR($L1053&gt;0,$F1053&gt;Parâmetros!$E$14),0,IF(OR($A1053&lt;&gt;$A1054,$F1054&gt;Parâmetros!$E$14),1,N($AA1054)+1))</f>
        <v>2</v>
      </c>
      <c r="AB1053" s="31">
        <f>IFERROR(MATCH($A1053&amp;"|"&amp;TEXT(_xlfn.MAXIFS(Cadastro!$E$5:$E$148,Cadastro!$A$5:$A$148,$A1053,Cadastro!$E$5:$E$148,"&lt;="&amp;$F1053),"yyyymmdd"),Cadastro!$I$5:$I$148,0),"")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11918</v>
      </c>
      <c r="B1054" s="17" t="s">
        <v>187</v>
      </c>
      <c r="C1054" s="17" t="str">
        <f>IFERROR(INDEX(Cadastro!$C$5:$C$148,$AB1054),"NÃO INFORMADO")</f>
        <v>PED</v>
      </c>
      <c r="D1054" s="17" t="str">
        <f>IFERROR(INDEX(Cadastro!$D$5:$D$148,$AB1054),"")</f>
        <v>6x1</v>
      </c>
      <c r="E1054" s="17" t="str">
        <f>IFERROR(INDEX(Cadastro!$G$5:$G$148,$AB1054),"")</f>
        <v>6x1</v>
      </c>
      <c r="F1054" s="29">
        <v>46272</v>
      </c>
      <c r="G1054" s="32" t="str">
        <f t="shared" si="180"/>
        <v>seg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6x1</v>
      </c>
      <c r="L1054" s="30">
        <f>SUMIFS(Dados!$E:$E,Dados!$A:$A,$A1054,Dados!$S:$S,$F1054)</f>
        <v>0</v>
      </c>
      <c r="M1054" s="30">
        <f>IFERROR(INDEX(Parâmetros!$E$6:$E$11,MATCH($K1054,Parâmetros!$A$6:$A$11,0)),"")</f>
        <v>8.8000000000000007</v>
      </c>
      <c r="N1054" s="33">
        <f t="shared" si="181"/>
        <v>0</v>
      </c>
      <c r="O1054" s="33">
        <f>Parâmetros!$E$13</f>
        <v>0.8</v>
      </c>
      <c r="P1054" s="32" t="str">
        <f>IF(OR($M1054="",$F1054&gt;Parâmetros!$E$14),"Não","Sim")</f>
        <v>Sim</v>
      </c>
      <c r="Q1054" s="32" t="str">
        <f t="shared" si="182"/>
        <v>Não</v>
      </c>
      <c r="R1054" s="32" t="str">
        <f t="shared" si="183"/>
        <v/>
      </c>
      <c r="S1054" s="30" t="str">
        <f t="shared" si="184"/>
        <v/>
      </c>
      <c r="T1054" s="32" t="str">
        <f>IF($Q1054&lt;&gt;"Sim","",IF($N1054&gt;Parâmetros!$E$15,"Sim","Não"))</f>
        <v/>
      </c>
      <c r="U1054" s="17" t="str">
        <f t="shared" si="185"/>
        <v>Falta de registro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'[Apontamento_Mes_Setembro Atualizado.xlsx]Base Diária'!$V$221folga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útil da escala 6x1</v>
      </c>
      <c r="W1054" s="34" t="str">
        <f>IF(OR(OR($D1054="6x1",$D1054="FF 6x1"),$D1054="5x2"),"",IF($AB1054&lt;&gt;$AB1053,IF(IFERROR(INDEX(Cadastro!$F$5:$F$148,$AB1054),"")="",IF($L1054&gt;0,1,0),IF(IFERROR(INDEX(Cadastro!$F$5:$F$148,$AB1054),"")&lt;=IFERROR(INDEX(Parâmetros!$B$39:$B$48,MATCH($E1054,Parâmetros!$A$39:$A$48,0)),99),IFERROR(INDEX(Cadastro!$F$5:$F$148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/>
      </c>
      <c r="X1054" s="34" t="str">
        <f>IF(OR(OR($D1054="6x1",$D1054="FF 6x1"),$D1054="5x2"),"",IF($AB1054&lt;&gt;$AB1053,IF(IFERROR(INDEX(Cadastro!$F$5:$F$148,$AB1054),"")="",0,IF(IFERROR(INDEX(Cadastro!$F$5:$F$148,$AB1054),"")&gt;IFERROR(INDEX(Parâmetros!$B$39:$B$48,MATCH($E1054,Parâmetros!$A$39:$A$48,0)),99),IFERROR(INDEX(Cadastro!$F$5:$F$148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/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registro"),IF(AND($AB1054&lt;&gt;$AB1053,IFERROR(INDEX(Cadastro!$F$5:$F$148,$AB1054),"")=""),"Indeterminado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2</v>
      </c>
      <c r="AA1054" s="34">
        <f>IF(OR($L1054&gt;0,$F1054&gt;Parâmetros!$E$14),0,IF(OR($A1054&lt;&gt;$A1055,$F1055&gt;Parâmetros!$E$14),1,N($AA1055)+1))</f>
        <v>1</v>
      </c>
      <c r="AB1054" s="31">
        <f>IFERROR(MATCH($A1054&amp;"|"&amp;TEXT(_xlfn.MAXIFS(Cadastro!$E$5:$E$148,Cadastro!$A$5:$A$148,$A1054,Cadastro!$E$5:$E$148,"&lt;="&amp;$F1054),"yyyymmdd"),Cadastro!$I$5:$I$148,0),"")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11918</v>
      </c>
      <c r="B1055" s="17" t="s">
        <v>187</v>
      </c>
      <c r="C1055" s="17" t="str">
        <f>IFERROR(INDEX(Cadastro!$C$5:$C$148,$AB1055),"NÃO INFORMADO")</f>
        <v>PED</v>
      </c>
      <c r="D1055" s="17" t="str">
        <f>IFERROR(INDEX(Cadastro!$D$5:$D$148,$AB1055),"")</f>
        <v>6x1</v>
      </c>
      <c r="E1055" s="17" t="str">
        <f>IFERROR(INDEX(Cadastro!$G$5:$G$148,$AB1055),"")</f>
        <v>6x1</v>
      </c>
      <c r="F1055" s="29">
        <v>46273</v>
      </c>
      <c r="G1055" s="32" t="str">
        <f t="shared" si="180"/>
        <v>ter</v>
      </c>
      <c r="H1055" s="31">
        <f>IF($L1055=0,"",_xlfn.MINIFS(Dados!$Q:$Q,Dados!$A:$A,$A1055,Dados!$S:$S,$F1055))</f>
        <v>432</v>
      </c>
      <c r="I1055" s="31">
        <f>IF($H1055="","",_xlfn.MAXIFS(Dados!$R:$R,Dados!$A:$A,$A1055,Dados!$S:$S,$F1055))</f>
        <v>993</v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6x1</v>
      </c>
      <c r="L1055" s="30">
        <f>SUMIFS(Dados!$E:$E,Dados!$A:$A,$A1055,Dados!$S:$S,$F1055)</f>
        <v>8.2800000000000011</v>
      </c>
      <c r="M1055" s="30">
        <f>IFERROR(INDEX(Parâmetros!$E$6:$E$11,MATCH($K1055,Parâmetros!$A$6:$A$11,0)),"")</f>
        <v>8.8000000000000007</v>
      </c>
      <c r="N1055" s="33">
        <f t="shared" si="181"/>
        <v>0.94090909090909092</v>
      </c>
      <c r="O1055" s="33">
        <f>Parâmetros!$E$13</f>
        <v>0.8</v>
      </c>
      <c r="P1055" s="32" t="str">
        <f>IF(OR($M1055="",$F1055&gt;Parâmetros!$E$14),"Não","Sim")</f>
        <v>Sim</v>
      </c>
      <c r="Q1055" s="32" t="str">
        <f t="shared" si="182"/>
        <v>Sim</v>
      </c>
      <c r="R1055" s="32" t="str">
        <f t="shared" si="183"/>
        <v>Sim</v>
      </c>
      <c r="S1055" s="30">
        <f t="shared" si="184"/>
        <v>0</v>
      </c>
      <c r="T1055" s="32" t="str">
        <f>IF($Q1055&lt;&gt;"Sim","",IF($N1055&gt;Parâmetros!$E$15,"Sim","Não"))</f>
        <v>Não</v>
      </c>
      <c r="U1055" s="17" t="str">
        <f t="shared" si="185"/>
        <v>Na meta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'[Apontamento_Mes_Setembro Atualizado.xlsx]Base Diária'!$V$221folga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Jornada fixa do 6x1</v>
      </c>
      <c r="W1055" s="34" t="str">
        <f>IF(OR(OR($D1055="6x1",$D1055="FF 6x1"),$D1055="5x2"),"",IF($AB1055&lt;&gt;$AB1054,IF(IFERROR(INDEX(Cadastro!$F$5:$F$148,$AB1055),"")="",IF($L1055&gt;0,1,0),IF(IFERROR(INDEX(Cadastro!$F$5:$F$148,$AB1055),"")&lt;=IFERROR(INDEX(Parâmetros!$B$39:$B$48,MATCH($E1055,Parâmetros!$A$39:$A$48,0)),99),IFERROR(INDEX(Cadastro!$F$5:$F$148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/>
      </c>
      <c r="X1055" s="34" t="str">
        <f>IF(OR(OR($D1055="6x1",$D1055="FF 6x1"),$D1055="5x2"),"",IF($AB1055&lt;&gt;$AB1054,IF(IFERROR(INDEX(Cadastro!$F$5:$F$148,$AB1055),"")="",0,IF(IFERROR(INDEX(Cadastro!$F$5:$F$148,$AB1055),"")&gt;IFERROR(INDEX(Parâmetros!$B$39:$B$48,MATCH($E1055,Parâmetros!$A$39:$A$48,0)),99),IFERROR(INDEX(Cadastro!$F$5:$F$148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/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registro"),IF(AND($AB1055&lt;&gt;$AB1054,IFERROR(INDEX(Cadastro!$F$5:$F$148,$AB1055),"")=""),"Indeterminado (início da série)",IF($X1055&gt;0,"Folga","Falta de registro"))))))))</f>
        <v>Trabalhado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IFERROR(MATCH($A1055&amp;"|"&amp;TEXT(_xlfn.MAXIFS(Cadastro!$E$5:$E$148,Cadastro!$A$5:$A$148,$A1055,Cadastro!$E$5:$E$148,"&lt;="&amp;$F1055),"yyyymmdd"),Cadastro!$I$5:$I$148,0),"")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>
        <v>11918</v>
      </c>
      <c r="B1056" s="17" t="s">
        <v>187</v>
      </c>
      <c r="C1056" s="17" t="str">
        <f>IFERROR(INDEX(Cadastro!$C$5:$C$148,$AB1056),"NÃO INFORMADO")</f>
        <v>PED</v>
      </c>
      <c r="D1056" s="17" t="str">
        <f>IFERROR(INDEX(Cadastro!$D$5:$D$148,$AB1056),"")</f>
        <v>6x1</v>
      </c>
      <c r="E1056" s="17" t="str">
        <f>IFERROR(INDEX(Cadastro!$G$5:$G$148,$AB1056),"")</f>
        <v>6x1</v>
      </c>
      <c r="F1056" s="29">
        <v>46274</v>
      </c>
      <c r="G1056" s="32" t="str">
        <f t="shared" si="180"/>
        <v>qua</v>
      </c>
      <c r="H1056" s="31">
        <f>IF($L1056=0,"",_xlfn.MINIFS(Dados!$Q:$Q,Dados!$A:$A,$A1056,Dados!$S:$S,$F1056))</f>
        <v>425</v>
      </c>
      <c r="I1056" s="31">
        <f>IF($H1056="","",_xlfn.MAXIFS(Dados!$R:$R,Dados!$A:$A,$A1056,Dados!$S:$S,$F1056))</f>
        <v>981</v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>6x1</v>
      </c>
      <c r="L1056" s="30">
        <f>SUMIFS(Dados!$E:$E,Dados!$A:$A,$A1056,Dados!$S:$S,$F1056)</f>
        <v>8.19</v>
      </c>
      <c r="M1056" s="30">
        <f>IFERROR(INDEX(Parâmetros!$E$6:$E$11,MATCH($K1056,Parâmetros!$A$6:$A$11,0)),"")</f>
        <v>8.8000000000000007</v>
      </c>
      <c r="N1056" s="33">
        <f t="shared" si="181"/>
        <v>0.93068181818181805</v>
      </c>
      <c r="O1056" s="33">
        <f>Parâmetros!$E$13</f>
        <v>0.8</v>
      </c>
      <c r="P1056" s="32" t="str">
        <f>IF(OR($M1056="",$F1056&gt;Parâmetros!$E$14),"Não","Sim")</f>
        <v>Sim</v>
      </c>
      <c r="Q1056" s="32" t="str">
        <f t="shared" si="182"/>
        <v>Sim</v>
      </c>
      <c r="R1056" s="32" t="str">
        <f t="shared" si="183"/>
        <v>Sim</v>
      </c>
      <c r="S1056" s="30">
        <f t="shared" si="184"/>
        <v>0</v>
      </c>
      <c r="T1056" s="32" t="str">
        <f>IF($Q1056&lt;&gt;"Sim","",IF($N1056&gt;Parâmetros!$E$15,"Sim","Não"))</f>
        <v>Não</v>
      </c>
      <c r="U1056" s="17" t="str">
        <f t="shared" si="185"/>
        <v>Na meta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'[Apontamento_Mes_Setembro Atualizado.xlsx]Base Diária'!$V$221folga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Jornada fixa do 6x1</v>
      </c>
      <c r="W1056" s="34" t="str">
        <f>IF(OR(OR($D1056="6x1",$D1056="FF 6x1"),$D1056="5x2"),"",IF($AB1056&lt;&gt;$AB1055,IF(IFERROR(INDEX(Cadastro!$F$5:$F$148,$AB1056),"")="",IF($L1056&gt;0,1,0),IF(IFERROR(INDEX(Cadastro!$F$5:$F$148,$AB1056),"")&lt;=IFERROR(INDEX(Parâmetros!$B$39:$B$48,MATCH($E1056,Parâmetros!$A$39:$A$48,0)),99),IFERROR(INDEX(Cadastro!$F$5:$F$148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/>
      </c>
      <c r="X1056" s="34" t="str">
        <f>IF(OR(OR($D1056="6x1",$D1056="FF 6x1"),$D1056="5x2"),"",IF($AB1056&lt;&gt;$AB1055,IF(IFERROR(INDEX(Cadastro!$F$5:$F$148,$AB1056),"")="",0,IF(IFERROR(INDEX(Cadastro!$F$5:$F$148,$AB1056),"")&gt;IFERROR(INDEX(Parâmetros!$B$39:$B$48,MATCH($E1056,Parâmetros!$A$39:$A$48,0)),99),IFERROR(INDEX(Cadastro!$F$5:$F$148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/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registro"),IF(AND($AB1056&lt;&gt;$AB1055,IFERROR(INDEX(Cadastro!$F$5:$F$148,$AB1056),"")=""),"Indeterminado (início da série)",IF($X1056&gt;0,"Folga","Falta de registro"))))))))</f>
        <v>Trabalhado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IFERROR(MATCH($A1056&amp;"|"&amp;TEXT(_xlfn.MAXIFS(Cadastro!$E$5:$E$148,Cadastro!$A$5:$A$148,$A1056,Cadastro!$E$5:$E$148,"&lt;="&amp;$F1056),"yyyymmdd"),Cadastro!$I$5:$I$148,0),"")</f>
        <v>48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hidden="1" customHeight="1" x14ac:dyDescent="0.25">
      <c r="A1057" s="31">
        <v>11918</v>
      </c>
      <c r="B1057" s="17" t="s">
        <v>187</v>
      </c>
      <c r="C1057" s="17" t="str">
        <f>IFERROR(INDEX(Cadastro!$C$5:$C$148,$AB1057),"NÃO INFORMADO")</f>
        <v>PED</v>
      </c>
      <c r="D1057" s="17" t="str">
        <f>IFERROR(INDEX(Cadastro!$D$5:$D$148,$AB1057),"")</f>
        <v>6x1</v>
      </c>
      <c r="E1057" s="17" t="str">
        <f>IFERROR(INDEX(Cadastro!$G$5:$G$148,$AB1057),"")</f>
        <v>6x1</v>
      </c>
      <c r="F1057" s="29">
        <v>46275</v>
      </c>
      <c r="G1057" s="32" t="str">
        <f t="shared" si="180"/>
        <v>qui</v>
      </c>
      <c r="H1057" s="31">
        <f>IF($L1057=0,"",_xlfn.MINIFS(Dados!$Q:$Q,Dados!$A:$A,$A1057,Dados!$S:$S,$F1057))</f>
        <v>432</v>
      </c>
      <c r="I1057" s="31">
        <f>IF($H1057="","",_xlfn.MAXIFS(Dados!$R:$R,Dados!$A:$A,$A1057,Dados!$S:$S,$F1057))</f>
        <v>992</v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6x1</v>
      </c>
      <c r="L1057" s="30">
        <f>SUMIFS(Dados!$E:$E,Dados!$A:$A,$A1057,Dados!$S:$S,$F1057)</f>
        <v>8.16</v>
      </c>
      <c r="M1057" s="30">
        <f>IFERROR(INDEX(Parâmetros!$E$6:$E$11,MATCH($K1057,Parâmetros!$A$6:$A$11,0)),"")</f>
        <v>8.8000000000000007</v>
      </c>
      <c r="N1057" s="33">
        <f t="shared" si="181"/>
        <v>0.92727272727272725</v>
      </c>
      <c r="O1057" s="33">
        <f>Parâmetros!$E$13</f>
        <v>0.8</v>
      </c>
      <c r="P1057" s="32" t="str">
        <f>IF(OR($M1057="",$F1057&gt;Parâmetros!$E$14),"Não","Sim")</f>
        <v>Sim</v>
      </c>
      <c r="Q1057" s="32" t="str">
        <f t="shared" si="182"/>
        <v>Sim</v>
      </c>
      <c r="R1057" s="32" t="str">
        <f t="shared" si="183"/>
        <v>Sim</v>
      </c>
      <c r="S1057" s="30">
        <f t="shared" si="184"/>
        <v>0</v>
      </c>
      <c r="T1057" s="32" t="str">
        <f>IF($Q1057&lt;&gt;"Sim","",IF($N1057&gt;Parâmetros!$E$15,"Sim","Não"))</f>
        <v>Não</v>
      </c>
      <c r="U1057" s="17" t="str">
        <f t="shared" si="185"/>
        <v>Na meta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'[Apontamento_Mes_Setembro Atualizado.xlsx]Base Diária'!$V$221folga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Jornada fixa do 6x1</v>
      </c>
      <c r="W1057" s="34" t="str">
        <f>IF(OR(OR($D1057="6x1",$D1057="FF 6x1"),$D1057="5x2"),"",IF($AB1057&lt;&gt;$AB1056,IF(IFERROR(INDEX(Cadastro!$F$5:$F$148,$AB1057),"")="",IF($L1057&gt;0,1,0),IF(IFERROR(INDEX(Cadastro!$F$5:$F$148,$AB1057),"")&lt;=IFERROR(INDEX(Parâmetros!$B$39:$B$48,MATCH($E1057,Parâmetros!$A$39:$A$48,0)),99),IFERROR(INDEX(Cadastro!$F$5:$F$148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/>
      </c>
      <c r="X1057" s="34" t="str">
        <f>IF(OR(OR($D1057="6x1",$D1057="FF 6x1"),$D1057="5x2"),"",IF($AB1057&lt;&gt;$AB1056,IF(IFERROR(INDEX(Cadastro!$F$5:$F$148,$AB1057),"")="",0,IF(IFERROR(INDEX(Cadastro!$F$5:$F$148,$AB1057),"")&gt;IFERROR(INDEX(Parâmetros!$B$39:$B$48,MATCH($E1057,Parâmetros!$A$39:$A$48,0)),99),IFERROR(INDEX(Cadastro!$F$5:$F$148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/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registro"),IF(AND($AB1057&lt;&gt;$AB1056,IFERROR(INDEX(Cadastro!$F$5:$F$148,$AB1057),"")=""),"Indeterminado (início da série)",IF($X1057&gt;0,"Folga","Falta de registro"))))))))</f>
        <v>Trabalhado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IFERROR(MATCH($A1057&amp;"|"&amp;TEXT(_xlfn.MAXIFS(Cadastro!$E$5:$E$148,Cadastro!$A$5:$A$148,$A1057,Cadastro!$E$5:$E$148,"&lt;="&amp;$F1057),"yyyymmdd"),Cadastro!$I$5:$I$148,0),"")</f>
        <v>48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hidden="1" customHeight="1" x14ac:dyDescent="0.25">
      <c r="A1058" s="31">
        <v>11918</v>
      </c>
      <c r="B1058" s="17" t="s">
        <v>187</v>
      </c>
      <c r="C1058" s="17" t="str">
        <f>IFERROR(INDEX(Cadastro!$C$5:$C$148,$AB1058),"NÃO INFORMADO")</f>
        <v>PED</v>
      </c>
      <c r="D1058" s="17" t="str">
        <f>IFERROR(INDEX(Cadastro!$D$5:$D$148,$AB1058),"")</f>
        <v>6x1</v>
      </c>
      <c r="E1058" s="17" t="str">
        <f>IFERROR(INDEX(Cadastro!$G$5:$G$148,$AB1058),"")</f>
        <v>6x1</v>
      </c>
      <c r="F1058" s="29">
        <v>46276</v>
      </c>
      <c r="G1058" s="32" t="str">
        <f t="shared" si="180"/>
        <v>sex</v>
      </c>
      <c r="H1058" s="31">
        <f>IF($L1058=0,"",_xlfn.MINIFS(Dados!$Q:$Q,Dados!$A:$A,$A1058,Dados!$S:$S,$F1058))</f>
        <v>432</v>
      </c>
      <c r="I1058" s="31">
        <f>IF($H1058="","",_xlfn.MAXIFS(Dados!$R:$R,Dados!$A:$A,$A1058,Dados!$S:$S,$F1058))</f>
        <v>990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6x1</v>
      </c>
      <c r="L1058" s="30">
        <f>SUMIFS(Dados!$E:$E,Dados!$A:$A,$A1058,Dados!$S:$S,$F1058)</f>
        <v>8.1900000000000013</v>
      </c>
      <c r="M1058" s="30">
        <f>IFERROR(INDEX(Parâmetros!$E$6:$E$11,MATCH($K1058,Parâmetros!$A$6:$A$11,0)),"")</f>
        <v>8.8000000000000007</v>
      </c>
      <c r="N1058" s="33">
        <f t="shared" si="181"/>
        <v>0.93068181818181828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si="182"/>
        <v>Sim</v>
      </c>
      <c r="R1058" s="32" t="str">
        <f t="shared" si="183"/>
        <v>Sim</v>
      </c>
      <c r="S1058" s="30">
        <f t="shared" si="184"/>
        <v>0</v>
      </c>
      <c r="T1058" s="32" t="str">
        <f>IF($Q1058&lt;&gt;"Sim","",IF($N1058&gt;Parâmetros!$E$15,"Sim","Não"))</f>
        <v>Não</v>
      </c>
      <c r="U1058" s="17" t="str">
        <f t="shared" si="185"/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'[Apontamento_Mes_Setembro Atualizado.xlsx]Base Diária'!$V$221folga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Jornada fixa do 6x1</v>
      </c>
      <c r="W1058" s="34" t="str">
        <f>IF(OR(OR($D1058="6x1",$D1058="FF 6x1"),$D1058="5x2"),"",IF($AB1058&lt;&gt;$AB1057,IF(IFERROR(INDEX(Cadastro!$F$5:$F$148,$AB1058),"")="",IF($L1058&gt;0,1,0),IF(IFERROR(INDEX(Cadastro!$F$5:$F$148,$AB1058),"")&lt;=IFERROR(INDEX(Parâmetros!$B$39:$B$48,MATCH($E1058,Parâmetros!$A$39:$A$48,0)),99),IFERROR(INDEX(Cadastro!$F$5:$F$148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/>
      </c>
      <c r="X1058" s="34" t="str">
        <f>IF(OR(OR($D1058="6x1",$D1058="FF 6x1"),$D1058="5x2"),"",IF($AB1058&lt;&gt;$AB1057,IF(IFERROR(INDEX(Cadastro!$F$5:$F$148,$AB1058),"")="",0,IF(IFERROR(INDEX(Cadastro!$F$5:$F$148,$AB1058),"")&gt;IFERROR(INDEX(Parâmetros!$B$39:$B$48,MATCH($E1058,Parâmetros!$A$39:$A$48,0)),99),IFERROR(INDEX(Cadastro!$F$5:$F$148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/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registro"),IF(AND($AB1058&lt;&gt;$AB1057,IFERROR(INDEX(Cadastro!$F$5:$F$148,$AB1058),"")=""),"Indeterminado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IFERROR(MATCH($A1058&amp;"|"&amp;TEXT(_xlfn.MAXIFS(Cadastro!$E$5:$E$148,Cadastro!$A$5:$A$148,$A1058,Cadastro!$E$5:$E$148,"&lt;="&amp;$F1058),"yyyymmdd"),Cadastro!$I$5:$I$148,0),"")</f>
        <v>48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11918</v>
      </c>
      <c r="B1059" s="17" t="s">
        <v>187</v>
      </c>
      <c r="C1059" s="17" t="str">
        <f>IFERROR(INDEX(Cadastro!$C$5:$C$148,$AB1059),"NÃO INFORMADO")</f>
        <v>PED</v>
      </c>
      <c r="D1059" s="17" t="str">
        <f>IFERROR(INDEX(Cadastro!$D$5:$D$148,$AB1059),"")</f>
        <v>6x1</v>
      </c>
      <c r="E1059" s="17" t="str">
        <f>IFERROR(INDEX(Cadastro!$G$5:$G$148,$AB1059),"")</f>
        <v>6x1</v>
      </c>
      <c r="F1059" s="29">
        <v>46277</v>
      </c>
      <c r="G1059" s="32" t="str">
        <f t="shared" si="180"/>
        <v>sáb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/>
      </c>
      <c r="L1059" s="30">
        <f>SUMIFS(Dados!$E:$E,Dados!$A:$A,$A1059,Dados!$S:$S,$F1059)</f>
        <v>0</v>
      </c>
      <c r="M1059" s="30" t="str">
        <f>IFERROR(INDEX(Parâmetros!$E$6:$E$11,MATCH($K1059,Parâmetros!$A$6:$A$11,0)),"")</f>
        <v/>
      </c>
      <c r="N1059" s="33" t="str">
        <f t="shared" si="181"/>
        <v/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182"/>
        <v/>
      </c>
      <c r="R1059" s="32" t="str">
        <f t="shared" si="183"/>
        <v/>
      </c>
      <c r="S1059" s="30" t="str">
        <f t="shared" si="184"/>
        <v/>
      </c>
      <c r="T1059" s="32" t="str">
        <f>IF($Q1059&lt;&gt;"Sim","",IF($N1059&gt;Parâmetros!$E$15,"Sim","Não"))</f>
        <v/>
      </c>
      <c r="U1059" s="17" t="str">
        <f t="shared" si="185"/>
        <v>Folga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'[Apontamento_Mes_Setembro Atualizado.xlsx]Base Diária'!$V$221folga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Folga de fim de semana · sem apontamento no sábado nem no domingo</v>
      </c>
      <c r="W1059" s="34" t="str">
        <f>IF(OR(OR($D1059="6x1",$D1059="FF 6x1"),$D1059="5x2"),"",IF($AB1059&lt;&gt;$AB1058,IF(IFERROR(INDEX(Cadastro!$F$5:$F$148,$AB1059),"")="",IF($L1059&gt;0,1,0),IF(IFERROR(INDEX(Cadastro!$F$5:$F$148,$AB1059),"")&lt;=IFERROR(INDEX(Parâmetros!$B$39:$B$48,MATCH($E1059,Parâmetros!$A$39:$A$48,0)),99),IFERROR(INDEX(Cadastro!$F$5:$F$148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/>
      </c>
      <c r="X1059" s="34" t="str">
        <f>IF(OR(OR($D1059="6x1",$D1059="FF 6x1"),$D1059="5x2"),"",IF($AB1059&lt;&gt;$AB1058,IF(IFERROR(INDEX(Cadastro!$F$5:$F$148,$AB1059),"")="",0,IF(IFERROR(INDEX(Cadastro!$F$5:$F$148,$AB1059),"")&gt;IFERROR(INDEX(Parâmetros!$B$39:$B$48,MATCH($E1059,Parâmetros!$A$39:$A$48,0)),99),IFERROR(INDEX(Cadastro!$F$5:$F$148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/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registro"),IF(AND($AB1059&lt;&gt;$AB1058,IFERROR(INDEX(Cadastro!$F$5:$F$148,$AB1059),"")=""),"Indeterminado (início da série)",IF($X1059&gt;0,"Folga","Falta de registro"))))))))</f>
        <v>Folga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IFERROR(MATCH($A1059&amp;"|"&amp;TEXT(_xlfn.MAXIFS(Cadastro!$E$5:$E$148,Cadastro!$A$5:$A$148,$A1059,Cadastro!$E$5:$E$148,"&lt;="&amp;$F1059),"yyyymmdd"),Cadastro!$I$5:$I$148,0),"")</f>
        <v>48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11918</v>
      </c>
      <c r="B1060" s="17" t="s">
        <v>187</v>
      </c>
      <c r="C1060" s="17" t="str">
        <f>IFERROR(INDEX(Cadastro!$C$5:$C$148,$AB1060),"NÃO INFORMADO")</f>
        <v>PED</v>
      </c>
      <c r="D1060" s="17" t="str">
        <f>IFERROR(INDEX(Cadastro!$D$5:$D$148,$AB1060),"")</f>
        <v>6x1</v>
      </c>
      <c r="E1060" s="17" t="str">
        <f>IFERROR(INDEX(Cadastro!$G$5:$G$148,$AB1060),"")</f>
        <v>6x1</v>
      </c>
      <c r="F1060" s="29">
        <v>46278</v>
      </c>
      <c r="G1060" s="32" t="str">
        <f t="shared" si="180"/>
        <v>dom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181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182"/>
        <v/>
      </c>
      <c r="R1060" s="32" t="str">
        <f t="shared" si="183"/>
        <v/>
      </c>
      <c r="S1060" s="30" t="str">
        <f t="shared" si="184"/>
        <v/>
      </c>
      <c r="T1060" s="32" t="str">
        <f>IF($Q1060&lt;&gt;"Sim","",IF($N1060&gt;Parâmetros!$E$15,"Sim","Não"))</f>
        <v/>
      </c>
      <c r="U1060" s="17" t="str">
        <f t="shared" si="185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'[Apontamento_Mes_Setembro Atualizado.xlsx]Base Diária'!$V$221folga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de fim de semana · sem apontamento no sábado nem no domingo</v>
      </c>
      <c r="W1060" s="34" t="str">
        <f>IF(OR(OR($D1060="6x1",$D1060="FF 6x1"),$D1060="5x2"),"",IF($AB1060&lt;&gt;$AB1059,IF(IFERROR(INDEX(Cadastro!$F$5:$F$148,$AB1060),"")="",IF($L1060&gt;0,1,0),IF(IFERROR(INDEX(Cadastro!$F$5:$F$148,$AB1060),"")&lt;=IFERROR(INDEX(Parâmetros!$B$39:$B$48,MATCH($E1060,Parâmetros!$A$39:$A$48,0)),99),IFERROR(INDEX(Cadastro!$F$5:$F$148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/>
      </c>
      <c r="X1060" s="34" t="str">
        <f>IF(OR(OR($D1060="6x1",$D1060="FF 6x1"),$D1060="5x2"),"",IF($AB1060&lt;&gt;$AB1059,IF(IFERROR(INDEX(Cadastro!$F$5:$F$148,$AB1060),"")="",0,IF(IFERROR(INDEX(Cadastro!$F$5:$F$148,$AB1060),"")&gt;IFERROR(INDEX(Parâmetros!$B$39:$B$48,MATCH($E1060,Parâmetros!$A$39:$A$48,0)),99),IFERROR(INDEX(Cadastro!$F$5:$F$148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/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registro"),IF(AND($AB1060&lt;&gt;$AB1059,IFERROR(INDEX(Cadastro!$F$5:$F$148,$AB1060),"")=""),"Indeterminado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IFERROR(MATCH($A1060&amp;"|"&amp;TEXT(_xlfn.MAXIFS(Cadastro!$E$5:$E$148,Cadastro!$A$5:$A$148,$A1060,Cadastro!$E$5:$E$148,"&lt;="&amp;$F1060),"yyyymmdd"),Cadastro!$I$5:$I$148,0),"")</f>
        <v>48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11918</v>
      </c>
      <c r="B1061" s="17" t="s">
        <v>187</v>
      </c>
      <c r="C1061" s="17" t="str">
        <f>IFERROR(INDEX(Cadastro!$C$5:$C$148,$AB1061),"NÃO INFORMADO")</f>
        <v>PED</v>
      </c>
      <c r="D1061" s="17" t="str">
        <f>IFERROR(INDEX(Cadastro!$D$5:$D$148,$AB1061),"")</f>
        <v>6x1</v>
      </c>
      <c r="E1061" s="17" t="str">
        <f>IFERROR(INDEX(Cadastro!$G$5:$G$148,$AB1061),"")</f>
        <v>6x1</v>
      </c>
      <c r="F1061" s="29">
        <v>46279</v>
      </c>
      <c r="G1061" s="32" t="str">
        <f t="shared" si="180"/>
        <v>seg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6x1</v>
      </c>
      <c r="L1061" s="30">
        <f>SUMIFS(Dados!$E:$E,Dados!$A:$A,$A1061,Dados!$S:$S,$F1061)</f>
        <v>0</v>
      </c>
      <c r="M1061" s="30">
        <f>IFERROR(INDEX(Parâmetros!$E$6:$E$11,MATCH($K1061,Parâmetros!$A$6:$A$11,0)),"")</f>
        <v>8.8000000000000007</v>
      </c>
      <c r="N1061" s="33">
        <f t="shared" si="181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182"/>
        <v/>
      </c>
      <c r="R1061" s="32" t="str">
        <f t="shared" si="183"/>
        <v/>
      </c>
      <c r="S1061" s="30" t="str">
        <f t="shared" si="184"/>
        <v/>
      </c>
      <c r="T1061" s="32" t="str">
        <f>IF($Q1061&lt;&gt;"Sim","",IF($N1061&gt;Parâmetros!$E$15,"Sim","Não"))</f>
        <v/>
      </c>
      <c r="U1061" s="17" t="str">
        <f t="shared" si="185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'[Apontamento_Mes_Setembro Atualizado.xlsx]Base Diária'!$V$221folga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útil da escala 6x1</v>
      </c>
      <c r="W1061" s="34" t="str">
        <f>IF(OR(OR($D1061="6x1",$D1061="FF 6x1"),$D1061="5x2"),"",IF($AB1061&lt;&gt;$AB1060,IF(IFERROR(INDEX(Cadastro!$F$5:$F$148,$AB1061),"")="",IF($L1061&gt;0,1,0),IF(IFERROR(INDEX(Cadastro!$F$5:$F$148,$AB1061),"")&lt;=IFERROR(INDEX(Parâmetros!$B$39:$B$48,MATCH($E1061,Parâmetros!$A$39:$A$48,0)),99),IFERROR(INDEX(Cadastro!$F$5:$F$148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/>
      </c>
      <c r="X1061" s="34" t="str">
        <f>IF(OR(OR($D1061="6x1",$D1061="FF 6x1"),$D1061="5x2"),"",IF($AB1061&lt;&gt;$AB1060,IF(IFERROR(INDEX(Cadastro!$F$5:$F$148,$AB1061),"")="",0,IF(IFERROR(INDEX(Cadastro!$F$5:$F$148,$AB1061),"")&gt;IFERROR(INDEX(Parâmetros!$B$39:$B$48,MATCH($E1061,Parâmetros!$A$39:$A$48,0)),99),IFERROR(INDEX(Cadastro!$F$5:$F$148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/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registro"),IF(AND($AB1061&lt;&gt;$AB1060,IFERROR(INDEX(Cadastro!$F$5:$F$148,$AB1061),"")=""),"Indeterminado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IFERROR(MATCH($A1061&amp;"|"&amp;TEXT(_xlfn.MAXIFS(Cadastro!$E$5:$E$148,Cadastro!$A$5:$A$148,$A1061,Cadastro!$E$5:$E$148,"&lt;="&amp;$F1061),"yyyymmdd"),Cadastro!$I$5:$I$148,0),"")</f>
        <v>48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11918</v>
      </c>
      <c r="B1062" s="17" t="s">
        <v>187</v>
      </c>
      <c r="C1062" s="17" t="str">
        <f>IFERROR(INDEX(Cadastro!$C$5:$C$148,$AB1062),"NÃO INFORMADO")</f>
        <v>PED</v>
      </c>
      <c r="D1062" s="17" t="str">
        <f>IFERROR(INDEX(Cadastro!$D$5:$D$148,$AB1062),"")</f>
        <v>6x1</v>
      </c>
      <c r="E1062" s="17" t="str">
        <f>IFERROR(INDEX(Cadastro!$G$5:$G$148,$AB1062),"")</f>
        <v>6x1</v>
      </c>
      <c r="F1062" s="29">
        <v>46280</v>
      </c>
      <c r="G1062" s="32" t="str">
        <f t="shared" si="180"/>
        <v>ter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6x1</v>
      </c>
      <c r="L1062" s="30">
        <f>SUMIFS(Dados!$E:$E,Dados!$A:$A,$A1062,Dados!$S:$S,$F1062)</f>
        <v>0</v>
      </c>
      <c r="M1062" s="30">
        <f>IFERROR(INDEX(Parâmetros!$E$6:$E$11,MATCH($K1062,Parâmetros!$A$6:$A$11,0)),"")</f>
        <v>8.8000000000000007</v>
      </c>
      <c r="N1062" s="33">
        <f t="shared" si="181"/>
        <v>0</v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182"/>
        <v/>
      </c>
      <c r="R1062" s="32" t="str">
        <f t="shared" si="183"/>
        <v/>
      </c>
      <c r="S1062" s="30" t="str">
        <f t="shared" si="184"/>
        <v/>
      </c>
      <c r="T1062" s="32" t="str">
        <f>IF($Q1062&lt;&gt;"Sim","",IF($N1062&gt;Parâmetros!$E$15,"Sim","Não"))</f>
        <v/>
      </c>
      <c r="U1062" s="17" t="str">
        <f t="shared" si="185"/>
        <v>Fora da apuração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'[Apontamento_Mes_Setembro Atualizado.xlsx]Base Diária'!$V$221folga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FALTA DE REGISTRO · dia útil da escala 6x1</v>
      </c>
      <c r="W1062" s="34" t="str">
        <f>IF(OR(OR($D1062="6x1",$D1062="FF 6x1"),$D1062="5x2"),"",IF($AB1062&lt;&gt;$AB1061,IF(IFERROR(INDEX(Cadastro!$F$5:$F$148,$AB1062),"")="",IF($L1062&gt;0,1,0),IF(IFERROR(INDEX(Cadastro!$F$5:$F$148,$AB1062),"")&lt;=IFERROR(INDEX(Parâmetros!$B$39:$B$48,MATCH($E1062,Parâmetros!$A$39:$A$48,0)),99),IFERROR(INDEX(Cadastro!$F$5:$F$148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/>
      </c>
      <c r="X1062" s="34" t="str">
        <f>IF(OR(OR($D1062="6x1",$D1062="FF 6x1"),$D1062="5x2"),"",IF($AB1062&lt;&gt;$AB1061,IF(IFERROR(INDEX(Cadastro!$F$5:$F$148,$AB1062),"")="",0,IF(IFERROR(INDEX(Cadastro!$F$5:$F$148,$AB1062),"")&gt;IFERROR(INDEX(Parâmetros!$B$39:$B$48,MATCH($E1062,Parâmetros!$A$39:$A$48,0)),99),IFERROR(INDEX(Cadastro!$F$5:$F$148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/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registro"),IF(AND($AB1062&lt;&gt;$AB1061,IFERROR(INDEX(Cadastro!$F$5:$F$148,$AB1062),"")=""),"Indeterminado (início da série)",IF($X1062&gt;0,"Folga","Falta de registro"))))))))</f>
        <v>Falta de registro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IFERROR(MATCH($A1062&amp;"|"&amp;TEXT(_xlfn.MAXIFS(Cadastro!$E$5:$E$148,Cadastro!$A$5:$A$148,$A1062,Cadastro!$E$5:$E$148,"&lt;="&amp;$F1062),"yyyymmdd"),Cadastro!$I$5:$I$148,0),"")</f>
        <v>48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11918</v>
      </c>
      <c r="B1063" s="17" t="s">
        <v>187</v>
      </c>
      <c r="C1063" s="17" t="str">
        <f>IFERROR(INDEX(Cadastro!$C$5:$C$148,$AB1063),"NÃO INFORMADO")</f>
        <v>PED</v>
      </c>
      <c r="D1063" s="17" t="str">
        <f>IFERROR(INDEX(Cadastro!$D$5:$D$148,$AB1063),"")</f>
        <v>6x1</v>
      </c>
      <c r="E1063" s="17" t="str">
        <f>IFERROR(INDEX(Cadastro!$G$5:$G$148,$AB1063),"")</f>
        <v>6x1</v>
      </c>
      <c r="F1063" s="29">
        <v>46281</v>
      </c>
      <c r="G1063" s="32" t="str">
        <f t="shared" si="180"/>
        <v>qua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6x1</v>
      </c>
      <c r="L1063" s="30">
        <f>SUMIFS(Dados!$E:$E,Dados!$A:$A,$A1063,Dados!$S:$S,$F1063)</f>
        <v>0</v>
      </c>
      <c r="M1063" s="30">
        <f>IFERROR(INDEX(Parâmetros!$E$6:$E$11,MATCH($K1063,Parâmetros!$A$6:$A$11,0)),"")</f>
        <v>8.8000000000000007</v>
      </c>
      <c r="N1063" s="33">
        <f t="shared" si="181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182"/>
        <v/>
      </c>
      <c r="R1063" s="32" t="str">
        <f t="shared" si="183"/>
        <v/>
      </c>
      <c r="S1063" s="30" t="str">
        <f t="shared" si="184"/>
        <v/>
      </c>
      <c r="T1063" s="32" t="str">
        <f>IF($Q1063&lt;&gt;"Sim","",IF($N1063&gt;Parâmetros!$E$15,"Sim","Não"))</f>
        <v/>
      </c>
      <c r="U1063" s="17" t="str">
        <f t="shared" si="185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'[Apontamento_Mes_Setembro Atualizado.xlsx]Base Diária'!$V$221folga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útil da escala 6x1</v>
      </c>
      <c r="W1063" s="34" t="str">
        <f>IF(OR(OR($D1063="6x1",$D1063="FF 6x1"),$D1063="5x2"),"",IF($AB1063&lt;&gt;$AB1062,IF(IFERROR(INDEX(Cadastro!$F$5:$F$148,$AB1063),"")="",IF($L1063&gt;0,1,0),IF(IFERROR(INDEX(Cadastro!$F$5:$F$148,$AB1063),"")&lt;=IFERROR(INDEX(Parâmetros!$B$39:$B$48,MATCH($E1063,Parâmetros!$A$39:$A$48,0)),99),IFERROR(INDEX(Cadastro!$F$5:$F$148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/>
      </c>
      <c r="X1063" s="34" t="str">
        <f>IF(OR(OR($D1063="6x1",$D1063="FF 6x1"),$D1063="5x2"),"",IF($AB1063&lt;&gt;$AB1062,IF(IFERROR(INDEX(Cadastro!$F$5:$F$148,$AB1063),"")="",0,IF(IFERROR(INDEX(Cadastro!$F$5:$F$148,$AB1063),"")&gt;IFERROR(INDEX(Parâmetros!$B$39:$B$48,MATCH($E1063,Parâmetros!$A$39:$A$48,0)),99),IFERROR(INDEX(Cadastro!$F$5:$F$148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/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registro"),IF(AND($AB1063&lt;&gt;$AB1062,IFERROR(INDEX(Cadastro!$F$5:$F$148,$AB1063),"")=""),"Indeterminado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IFERROR(MATCH($A1063&amp;"|"&amp;TEXT(_xlfn.MAXIFS(Cadastro!$E$5:$E$148,Cadastro!$A$5:$A$148,$A1063,Cadastro!$E$5:$E$148,"&lt;="&amp;$F1063),"yyyymmdd"),Cadastro!$I$5:$I$148,0),"")</f>
        <v>48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11918</v>
      </c>
      <c r="B1064" s="17" t="s">
        <v>187</v>
      </c>
      <c r="C1064" s="17" t="str">
        <f>IFERROR(INDEX(Cadastro!$C$5:$C$148,$AB1064),"NÃO INFORMADO")</f>
        <v>PED</v>
      </c>
      <c r="D1064" s="17" t="str">
        <f>IFERROR(INDEX(Cadastro!$D$5:$D$148,$AB1064),"")</f>
        <v>6x1</v>
      </c>
      <c r="E1064" s="17" t="str">
        <f>IFERROR(INDEX(Cadastro!$G$5:$G$148,$AB1064),"")</f>
        <v>6x1</v>
      </c>
      <c r="F1064" s="29">
        <v>46282</v>
      </c>
      <c r="G1064" s="32" t="str">
        <f t="shared" si="180"/>
        <v>qui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6x1</v>
      </c>
      <c r="L1064" s="30">
        <f>SUMIFS(Dados!$E:$E,Dados!$A:$A,$A1064,Dados!$S:$S,$F1064)</f>
        <v>0</v>
      </c>
      <c r="M1064" s="30">
        <f>IFERROR(INDEX(Parâmetros!$E$6:$E$11,MATCH($K1064,Parâmetros!$A$6:$A$11,0)),"")</f>
        <v>8.8000000000000007</v>
      </c>
      <c r="N1064" s="33">
        <f t="shared" si="181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182"/>
        <v/>
      </c>
      <c r="R1064" s="32" t="str">
        <f t="shared" si="183"/>
        <v/>
      </c>
      <c r="S1064" s="30" t="str">
        <f t="shared" si="184"/>
        <v/>
      </c>
      <c r="T1064" s="32" t="str">
        <f>IF($Q1064&lt;&gt;"Sim","",IF($N1064&gt;Parâmetros!$E$15,"Sim","Não"))</f>
        <v/>
      </c>
      <c r="U1064" s="17" t="str">
        <f t="shared" si="185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'[Apontamento_Mes_Setembro Atualizado.xlsx]Base Diária'!$V$221folga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útil da escala 6x1</v>
      </c>
      <c r="W1064" s="34" t="str">
        <f>IF(OR(OR($D1064="6x1",$D1064="FF 6x1"),$D1064="5x2"),"",IF($AB1064&lt;&gt;$AB1063,IF(IFERROR(INDEX(Cadastro!$F$5:$F$148,$AB1064),"")="",IF($L1064&gt;0,1,0),IF(IFERROR(INDEX(Cadastro!$F$5:$F$148,$AB1064),"")&lt;=IFERROR(INDEX(Parâmetros!$B$39:$B$48,MATCH($E1064,Parâmetros!$A$39:$A$48,0)),99),IFERROR(INDEX(Cadastro!$F$5:$F$148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/>
      </c>
      <c r="X1064" s="34" t="str">
        <f>IF(OR(OR($D1064="6x1",$D1064="FF 6x1"),$D1064="5x2"),"",IF($AB1064&lt;&gt;$AB1063,IF(IFERROR(INDEX(Cadastro!$F$5:$F$148,$AB1064),"")="",0,IF(IFERROR(INDEX(Cadastro!$F$5:$F$148,$AB1064),"")&gt;IFERROR(INDEX(Parâmetros!$B$39:$B$48,MATCH($E1064,Parâmetros!$A$39:$A$48,0)),99),IFERROR(INDEX(Cadastro!$F$5:$F$148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/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registro"),IF(AND($AB1064&lt;&gt;$AB1063,IFERROR(INDEX(Cadastro!$F$5:$F$148,$AB1064),"")=""),"Indeterminado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IFERROR(MATCH($A1064&amp;"|"&amp;TEXT(_xlfn.MAXIFS(Cadastro!$E$5:$E$148,Cadastro!$A$5:$A$148,$A1064,Cadastro!$E$5:$E$148,"&lt;="&amp;$F1064),"yyyymmdd"),Cadastro!$I$5:$I$148,0),"")</f>
        <v>48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11918</v>
      </c>
      <c r="B1065" s="17" t="s">
        <v>187</v>
      </c>
      <c r="C1065" s="17" t="str">
        <f>IFERROR(INDEX(Cadastro!$C$5:$C$148,$AB1065),"NÃO INFORMADO")</f>
        <v>PED</v>
      </c>
      <c r="D1065" s="17" t="str">
        <f>IFERROR(INDEX(Cadastro!$D$5:$D$148,$AB1065),"")</f>
        <v>6x1</v>
      </c>
      <c r="E1065" s="17" t="str">
        <f>IFERROR(INDEX(Cadastro!$G$5:$G$148,$AB1065),"")</f>
        <v>6x1</v>
      </c>
      <c r="F1065" s="29">
        <v>46283</v>
      </c>
      <c r="G1065" s="32" t="str">
        <f t="shared" si="180"/>
        <v>sex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6x1</v>
      </c>
      <c r="L1065" s="30">
        <f>SUMIFS(Dados!$E:$E,Dados!$A:$A,$A1065,Dados!$S:$S,$F1065)</f>
        <v>0</v>
      </c>
      <c r="M1065" s="30">
        <f>IFERROR(INDEX(Parâmetros!$E$6:$E$11,MATCH($K1065,Parâmetros!$A$6:$A$11,0)),"")</f>
        <v>8.8000000000000007</v>
      </c>
      <c r="N1065" s="33">
        <f t="shared" si="181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182"/>
        <v/>
      </c>
      <c r="R1065" s="32" t="str">
        <f t="shared" si="183"/>
        <v/>
      </c>
      <c r="S1065" s="30" t="str">
        <f t="shared" si="184"/>
        <v/>
      </c>
      <c r="T1065" s="32" t="str">
        <f>IF($Q1065&lt;&gt;"Sim","",IF($N1065&gt;Parâmetros!$E$15,"Sim","Não"))</f>
        <v/>
      </c>
      <c r="U1065" s="17" t="str">
        <f t="shared" si="185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'[Apontamento_Mes_Setembro Atualizado.xlsx]Base Diária'!$V$221folga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útil da escala 6x1</v>
      </c>
      <c r="W1065" s="34" t="str">
        <f>IF(OR(OR($D1065="6x1",$D1065="FF 6x1"),$D1065="5x2"),"",IF($AB1065&lt;&gt;$AB1064,IF(IFERROR(INDEX(Cadastro!$F$5:$F$148,$AB1065),"")="",IF($L1065&gt;0,1,0),IF(IFERROR(INDEX(Cadastro!$F$5:$F$148,$AB1065),"")&lt;=IFERROR(INDEX(Parâmetros!$B$39:$B$48,MATCH($E1065,Parâmetros!$A$39:$A$48,0)),99),IFERROR(INDEX(Cadastro!$F$5:$F$148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/>
      </c>
      <c r="X1065" s="34" t="str">
        <f>IF(OR(OR($D1065="6x1",$D1065="FF 6x1"),$D1065="5x2"),"",IF($AB1065&lt;&gt;$AB1064,IF(IFERROR(INDEX(Cadastro!$F$5:$F$148,$AB1065),"")="",0,IF(IFERROR(INDEX(Cadastro!$F$5:$F$148,$AB1065),"")&gt;IFERROR(INDEX(Parâmetros!$B$39:$B$48,MATCH($E1065,Parâmetros!$A$39:$A$48,0)),99),IFERROR(INDEX(Cadastro!$F$5:$F$148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/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registro"),IF(AND($AB1065&lt;&gt;$AB1064,IFERROR(INDEX(Cadastro!$F$5:$F$148,$AB1065),"")=""),"Indeterminado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IFERROR(MATCH($A1065&amp;"|"&amp;TEXT(_xlfn.MAXIFS(Cadastro!$E$5:$E$148,Cadastro!$A$5:$A$148,$A1065,Cadastro!$E$5:$E$148,"&lt;="&amp;$F1065),"yyyymmdd"),Cadastro!$I$5:$I$148,0),"")</f>
        <v>48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11918</v>
      </c>
      <c r="B1066" s="17" t="s">
        <v>187</v>
      </c>
      <c r="C1066" s="17" t="str">
        <f>IFERROR(INDEX(Cadastro!$C$5:$C$148,$AB1066),"NÃO INFORMADO")</f>
        <v>PED</v>
      </c>
      <c r="D1066" s="17" t="str">
        <f>IFERROR(INDEX(Cadastro!$D$5:$D$148,$AB1066),"")</f>
        <v>6x1</v>
      </c>
      <c r="E1066" s="17" t="str">
        <f>IFERROR(INDEX(Cadastro!$G$5:$G$148,$AB1066),"")</f>
        <v>6x1</v>
      </c>
      <c r="F1066" s="29">
        <v>46284</v>
      </c>
      <c r="G1066" s="32" t="str">
        <f t="shared" si="180"/>
        <v>sáb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181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182"/>
        <v/>
      </c>
      <c r="R1066" s="32" t="str">
        <f t="shared" si="183"/>
        <v/>
      </c>
      <c r="S1066" s="30" t="str">
        <f t="shared" si="184"/>
        <v/>
      </c>
      <c r="T1066" s="32" t="str">
        <f>IF($Q1066&lt;&gt;"Sim","",IF($N1066&gt;Parâmetros!$E$15,"Sim","Não"))</f>
        <v/>
      </c>
      <c r="U1066" s="17" t="str">
        <f t="shared" si="185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'[Apontamento_Mes_Setembro Atualizado.xlsx]Base Diária'!$V$221folga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de fim de semana · sem apontamento no sábado nem no domingo</v>
      </c>
      <c r="W1066" s="34" t="str">
        <f>IF(OR(OR($D1066="6x1",$D1066="FF 6x1"),$D1066="5x2"),"",IF($AB1066&lt;&gt;$AB1065,IF(IFERROR(INDEX(Cadastro!$F$5:$F$148,$AB1066),"")="",IF($L1066&gt;0,1,0),IF(IFERROR(INDEX(Cadastro!$F$5:$F$148,$AB1066),"")&lt;=IFERROR(INDEX(Parâmetros!$B$39:$B$48,MATCH($E1066,Parâmetros!$A$39:$A$48,0)),99),IFERROR(INDEX(Cadastro!$F$5:$F$148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$148,$AB1066),"")="",0,IF(IFERROR(INDEX(Cadastro!$F$5:$F$148,$AB1066),"")&gt;IFERROR(INDEX(Parâmetros!$B$39:$B$48,MATCH($E1066,Parâmetros!$A$39:$A$48,0)),99),IFERROR(INDEX(Cadastro!$F$5:$F$148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registro"),IF(AND($AB1066&lt;&gt;$AB1065,IFERROR(INDEX(Cadastro!$F$5:$F$148,$AB1066),"")=""),"Indeterminado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IFERROR(MATCH($A1066&amp;"|"&amp;TEXT(_xlfn.MAXIFS(Cadastro!$E$5:$E$148,Cadastro!$A$5:$A$148,$A1066,Cadastro!$E$5:$E$148,"&lt;="&amp;$F1066),"yyyymmdd"),Cadastro!$I$5:$I$148,0),"")</f>
        <v>48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11918</v>
      </c>
      <c r="B1067" s="17" t="s">
        <v>187</v>
      </c>
      <c r="C1067" s="17" t="str">
        <f>IFERROR(INDEX(Cadastro!$C$5:$C$148,$AB1067),"NÃO INFORMADO")</f>
        <v>PED</v>
      </c>
      <c r="D1067" s="17" t="str">
        <f>IFERROR(INDEX(Cadastro!$D$5:$D$148,$AB1067),"")</f>
        <v>6x1</v>
      </c>
      <c r="E1067" s="17" t="str">
        <f>IFERROR(INDEX(Cadastro!$G$5:$G$148,$AB1067),"")</f>
        <v>6x1</v>
      </c>
      <c r="F1067" s="29">
        <v>46285</v>
      </c>
      <c r="G1067" s="32" t="str">
        <f t="shared" si="180"/>
        <v>dom</v>
      </c>
      <c r="H1067" s="31" t="str">
        <f>IF($L1067=0,"",_xlfn.MINIFS(Dados!$Q:$Q,Dados!$A:$A,$A1067,Dados!$S:$S,$F1067))</f>
        <v/>
      </c>
      <c r="I1067" s="31" t="str">
        <f>IF($H1067="","",_xlfn.MAXIFS(Dados!$R:$R,Dados!$A:$A,$A1067,Dados!$S:$S,$F1067))</f>
        <v/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/>
      </c>
      <c r="L1067" s="30">
        <f>SUMIFS(Dados!$E:$E,Dados!$A:$A,$A1067,Dados!$S:$S,$F1067)</f>
        <v>0</v>
      </c>
      <c r="M1067" s="30" t="str">
        <f>IFERROR(INDEX(Parâmetros!$E$6:$E$11,MATCH($K1067,Parâmetros!$A$6:$A$11,0)),"")</f>
        <v/>
      </c>
      <c r="N1067" s="33" t="str">
        <f t="shared" si="181"/>
        <v/>
      </c>
      <c r="O1067" s="33">
        <f>Parâmetros!$E$13</f>
        <v>0.8</v>
      </c>
      <c r="P1067" s="32" t="str">
        <f>IF(OR($M1067="",$F1067&gt;Parâmetros!$E$14),"Não","Sim")</f>
        <v>Não</v>
      </c>
      <c r="Q1067" s="32" t="str">
        <f t="shared" si="182"/>
        <v/>
      </c>
      <c r="R1067" s="32" t="str">
        <f t="shared" si="183"/>
        <v/>
      </c>
      <c r="S1067" s="30" t="str">
        <f t="shared" si="184"/>
        <v/>
      </c>
      <c r="T1067" s="32" t="str">
        <f>IF($Q1067&lt;&gt;"Sim","",IF($N1067&gt;Parâmetros!$E$15,"Sim","Não"))</f>
        <v/>
      </c>
      <c r="U1067" s="17" t="str">
        <f t="shared" si="185"/>
        <v>Folga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'[Apontamento_Mes_Setembro Atualizado.xlsx]Base Diária'!$V$221folga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Folga de fim de semana · sem apontamento no sábado nem no domingo</v>
      </c>
      <c r="W1067" s="34" t="str">
        <f>IF(OR(OR($D1067="6x1",$D1067="FF 6x1"),$D1067="5x2"),"",IF($AB1067&lt;&gt;$AB1066,IF(IFERROR(INDEX(Cadastro!$F$5:$F$148,$AB1067),"")="",IF($L1067&gt;0,1,0),IF(IFERROR(INDEX(Cadastro!$F$5:$F$148,$AB1067),"")&lt;=IFERROR(INDEX(Parâmetros!$B$39:$B$48,MATCH($E1067,Parâmetros!$A$39:$A$48,0)),99),IFERROR(INDEX(Cadastro!$F$5:$F$148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$148,$AB1067),"")="",0,IF(IFERROR(INDEX(Cadastro!$F$5:$F$148,$AB1067),"")&gt;IFERROR(INDEX(Parâmetros!$B$39:$B$48,MATCH($E1067,Parâmetros!$A$39:$A$48,0)),99),IFERROR(INDEX(Cadastro!$F$5:$F$148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registro"),IF(AND($AB1067&lt;&gt;$AB1066,IFERROR(INDEX(Cadastro!$F$5:$F$148,$AB1067),"")=""),"Indeterminado (início da série)",IF($X1067&gt;0,"Folga","Falta de registro"))))))))</f>
        <v>Folga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IFERROR(MATCH($A1067&amp;"|"&amp;TEXT(_xlfn.MAXIFS(Cadastro!$E$5:$E$148,Cadastro!$A$5:$A$148,$A1067,Cadastro!$E$5:$E$148,"&lt;="&amp;$F1067),"yyyymmdd"),Cadastro!$I$5:$I$148,0),"")</f>
        <v>48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11918</v>
      </c>
      <c r="B1068" s="17" t="s">
        <v>187</v>
      </c>
      <c r="C1068" s="17" t="str">
        <f>IFERROR(INDEX(Cadastro!$C$5:$C$148,$AB1068),"NÃO INFORMADO")</f>
        <v>PED</v>
      </c>
      <c r="D1068" s="17" t="str">
        <f>IFERROR(INDEX(Cadastro!$D$5:$D$148,$AB1068),"")</f>
        <v>6x1</v>
      </c>
      <c r="E1068" s="17" t="str">
        <f>IFERROR(INDEX(Cadastro!$G$5:$G$148,$AB1068),"")</f>
        <v>6x1</v>
      </c>
      <c r="F1068" s="29">
        <v>46286</v>
      </c>
      <c r="G1068" s="32" t="str">
        <f t="shared" si="180"/>
        <v>seg</v>
      </c>
      <c r="H1068" s="31" t="str">
        <f>IF($L1068=0,"",_xlfn.MINIFS(Dados!$Q:$Q,Dados!$A:$A,$A1068,Dados!$S:$S,$F1068))</f>
        <v/>
      </c>
      <c r="I1068" s="31" t="str">
        <f>IF($H1068="","",_xlfn.MAXIFS(Dados!$R:$R,Dados!$A:$A,$A1068,Dados!$S:$S,$F1068))</f>
        <v/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0</v>
      </c>
      <c r="M1068" s="30">
        <f>IFERROR(INDEX(Parâmetros!$E$6:$E$11,MATCH($K1068,Parâmetros!$A$6:$A$11,0)),"")</f>
        <v>8.8000000000000007</v>
      </c>
      <c r="N1068" s="33">
        <f t="shared" si="181"/>
        <v>0</v>
      </c>
      <c r="O1068" s="33">
        <f>Parâmetros!$E$13</f>
        <v>0.8</v>
      </c>
      <c r="P1068" s="32" t="str">
        <f>IF(OR($M1068="",$F1068&gt;Parâmetros!$E$14),"Não","Sim")</f>
        <v>Não</v>
      </c>
      <c r="Q1068" s="32" t="str">
        <f t="shared" si="182"/>
        <v/>
      </c>
      <c r="R1068" s="32" t="str">
        <f t="shared" si="183"/>
        <v/>
      </c>
      <c r="S1068" s="30" t="str">
        <f t="shared" si="184"/>
        <v/>
      </c>
      <c r="T1068" s="32" t="str">
        <f>IF($Q1068&lt;&gt;"Sim","",IF($N1068&gt;Parâmetros!$E$15,"Sim","Não"))</f>
        <v/>
      </c>
      <c r="U1068" s="17" t="str">
        <f t="shared" si="185"/>
        <v>Fora da apuração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'[Apontamento_Mes_Setembro Atualizado.xlsx]Base Diária'!$V$221folga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FALTA DE REGISTRO · dia útil da escala 6x1</v>
      </c>
      <c r="W1068" s="34" t="str">
        <f>IF(OR(OR($D1068="6x1",$D1068="FF 6x1"),$D1068="5x2"),"",IF($AB1068&lt;&gt;$AB1067,IF(IFERROR(INDEX(Cadastro!$F$5:$F$148,$AB1068),"")="",IF($L1068&gt;0,1,0),IF(IFERROR(INDEX(Cadastro!$F$5:$F$148,$AB1068),"")&lt;=IFERROR(INDEX(Parâmetros!$B$39:$B$48,MATCH($E1068,Parâmetros!$A$39:$A$48,0)),99),IFERROR(INDEX(Cadastro!$F$5:$F$148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$148,$AB1068),"")="",0,IF(IFERROR(INDEX(Cadastro!$F$5:$F$148,$AB1068),"")&gt;IFERROR(INDEX(Parâmetros!$B$39:$B$48,MATCH($E1068,Parâmetros!$A$39:$A$48,0)),99),IFERROR(INDEX(Cadastro!$F$5:$F$148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registro"),IF(AND($AB1068&lt;&gt;$AB1067,IFERROR(INDEX(Cadastro!$F$5:$F$148,$AB1068),"")=""),"Indeterminado (início da série)",IF($X1068&gt;0,"Folga","Falta de registro"))))))))</f>
        <v>Falta de registro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IFERROR(MATCH($A1068&amp;"|"&amp;TEXT(_xlfn.MAXIFS(Cadastro!$E$5:$E$148,Cadastro!$A$5:$A$148,$A1068,Cadastro!$E$5:$E$148,"&lt;="&amp;$F1068),"yyyymmdd"),Cadastro!$I$5:$I$148,0),"")</f>
        <v>48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11918</v>
      </c>
      <c r="B1069" s="17" t="s">
        <v>187</v>
      </c>
      <c r="C1069" s="17" t="str">
        <f>IFERROR(INDEX(Cadastro!$C$5:$C$148,$AB1069),"NÃO INFORMADO")</f>
        <v>PED</v>
      </c>
      <c r="D1069" s="17" t="str">
        <f>IFERROR(INDEX(Cadastro!$D$5:$D$148,$AB1069),"")</f>
        <v>6x1</v>
      </c>
      <c r="E1069" s="17" t="str">
        <f>IFERROR(INDEX(Cadastro!$G$5:$G$148,$AB1069),"")</f>
        <v>6x1</v>
      </c>
      <c r="F1069" s="29">
        <v>46287</v>
      </c>
      <c r="G1069" s="32" t="str">
        <f t="shared" si="180"/>
        <v>ter</v>
      </c>
      <c r="H1069" s="31" t="str">
        <f>IF($L1069=0,"",_xlfn.MINIFS(Dados!$Q:$Q,Dados!$A:$A,$A1069,Dados!$S:$S,$F1069))</f>
        <v/>
      </c>
      <c r="I1069" s="31" t="str">
        <f>IF($H1069="","",_xlfn.MAXIFS(Dados!$R:$R,Dados!$A:$A,$A1069,Dados!$S:$S,$F1069))</f>
        <v/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0</v>
      </c>
      <c r="M1069" s="30">
        <f>IFERROR(INDEX(Parâmetros!$E$6:$E$11,MATCH($K1069,Parâmetros!$A$6:$A$11,0)),"")</f>
        <v>8.8000000000000007</v>
      </c>
      <c r="N1069" s="33">
        <f t="shared" si="181"/>
        <v>0</v>
      </c>
      <c r="O1069" s="33">
        <f>Parâmetros!$E$13</f>
        <v>0.8</v>
      </c>
      <c r="P1069" s="32" t="str">
        <f>IF(OR($M1069="",$F1069&gt;Parâmetros!$E$14),"Não","Sim")</f>
        <v>Não</v>
      </c>
      <c r="Q1069" s="32" t="str">
        <f t="shared" si="182"/>
        <v/>
      </c>
      <c r="R1069" s="32" t="str">
        <f t="shared" si="183"/>
        <v/>
      </c>
      <c r="S1069" s="30" t="str">
        <f t="shared" si="184"/>
        <v/>
      </c>
      <c r="T1069" s="32" t="str">
        <f>IF($Q1069&lt;&gt;"Sim","",IF($N1069&gt;Parâmetros!$E$15,"Sim","Não"))</f>
        <v/>
      </c>
      <c r="U1069" s="17" t="str">
        <f t="shared" si="185"/>
        <v>Fora da apuração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'[Apontamento_Mes_Setembro Atualizado.xlsx]Base Diária'!$V$221folga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FALTA DE REGISTRO · dia útil da escala 6x1</v>
      </c>
      <c r="W1069" s="34" t="str">
        <f>IF(OR(OR($D1069="6x1",$D1069="FF 6x1"),$D1069="5x2"),"",IF($AB1069&lt;&gt;$AB1068,IF(IFERROR(INDEX(Cadastro!$F$5:$F$148,$AB1069),"")="",IF($L1069&gt;0,1,0),IF(IFERROR(INDEX(Cadastro!$F$5:$F$148,$AB1069),"")&lt;=IFERROR(INDEX(Parâmetros!$B$39:$B$48,MATCH($E1069,Parâmetros!$A$39:$A$48,0)),99),IFERROR(INDEX(Cadastro!$F$5:$F$148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$148,$AB1069),"")="",0,IF(IFERROR(INDEX(Cadastro!$F$5:$F$148,$AB1069),"")&gt;IFERROR(INDEX(Parâmetros!$B$39:$B$48,MATCH($E1069,Parâmetros!$A$39:$A$48,0)),99),IFERROR(INDEX(Cadastro!$F$5:$F$148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registro"),IF(AND($AB1069&lt;&gt;$AB1068,IFERROR(INDEX(Cadastro!$F$5:$F$148,$AB1069),"")=""),"Indeterminado (início da série)",IF($X1069&gt;0,"Folga","Falta de registro"))))))))</f>
        <v>Falta de registro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IFERROR(MATCH($A1069&amp;"|"&amp;TEXT(_xlfn.MAXIFS(Cadastro!$E$5:$E$148,Cadastro!$A$5:$A$148,$A1069,Cadastro!$E$5:$E$148,"&lt;="&amp;$F1069),"yyyymmdd"),Cadastro!$I$5:$I$148,0),"")</f>
        <v>48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11918</v>
      </c>
      <c r="B1070" s="17" t="s">
        <v>187</v>
      </c>
      <c r="C1070" s="17" t="str">
        <f>IFERROR(INDEX(Cadastro!$C$5:$C$148,$AB1070),"NÃO INFORMADO")</f>
        <v>PED</v>
      </c>
      <c r="D1070" s="17" t="str">
        <f>IFERROR(INDEX(Cadastro!$D$5:$D$148,$AB1070),"")</f>
        <v>6x1</v>
      </c>
      <c r="E1070" s="17" t="str">
        <f>IFERROR(INDEX(Cadastro!$G$5:$G$148,$AB1070),"")</f>
        <v>6x1</v>
      </c>
      <c r="F1070" s="29">
        <v>46288</v>
      </c>
      <c r="G1070" s="32" t="str">
        <f t="shared" si="180"/>
        <v>qua</v>
      </c>
      <c r="H1070" s="31" t="str">
        <f>IF($L1070=0,"",_xlfn.MINIFS(Dados!$Q:$Q,Dados!$A:$A,$A1070,Dados!$S:$S,$F1070))</f>
        <v/>
      </c>
      <c r="I1070" s="31" t="str">
        <f>IF($H1070="","",_xlfn.MAXIFS(Dados!$R:$R,Dados!$A:$A,$A1070,Dados!$S:$S,$F1070))</f>
        <v/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0</v>
      </c>
      <c r="M1070" s="30">
        <f>IFERROR(INDEX(Parâmetros!$E$6:$E$11,MATCH($K1070,Parâmetros!$A$6:$A$11,0)),"")</f>
        <v>8.8000000000000007</v>
      </c>
      <c r="N1070" s="33">
        <f t="shared" si="181"/>
        <v>0</v>
      </c>
      <c r="O1070" s="33">
        <f>Parâmetros!$E$13</f>
        <v>0.8</v>
      </c>
      <c r="P1070" s="32" t="str">
        <f>IF(OR($M1070="",$F1070&gt;Parâmetros!$E$14),"Não","Sim")</f>
        <v>Não</v>
      </c>
      <c r="Q1070" s="32" t="str">
        <f t="shared" si="182"/>
        <v/>
      </c>
      <c r="R1070" s="32" t="str">
        <f t="shared" si="183"/>
        <v/>
      </c>
      <c r="S1070" s="30" t="str">
        <f t="shared" si="184"/>
        <v/>
      </c>
      <c r="T1070" s="32" t="str">
        <f>IF($Q1070&lt;&gt;"Sim","",IF($N1070&gt;Parâmetros!$E$15,"Sim","Não"))</f>
        <v/>
      </c>
      <c r="U1070" s="17" t="str">
        <f t="shared" si="185"/>
        <v>Fora da apuração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'[Apontamento_Mes_Setembro Atualizado.xlsx]Base Diária'!$V$221folga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FALTA DE REGISTRO · dia útil da escala 6x1</v>
      </c>
      <c r="W1070" s="34" t="str">
        <f>IF(OR(OR($D1070="6x1",$D1070="FF 6x1"),$D1070="5x2"),"",IF($AB1070&lt;&gt;$AB1069,IF(IFERROR(INDEX(Cadastro!$F$5:$F$148,$AB1070),"")="",IF($L1070&gt;0,1,0),IF(IFERROR(INDEX(Cadastro!$F$5:$F$148,$AB1070),"")&lt;=IFERROR(INDEX(Parâmetros!$B$39:$B$48,MATCH($E1070,Parâmetros!$A$39:$A$48,0)),99),IFERROR(INDEX(Cadastro!$F$5:$F$148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$148,$AB1070),"")="",0,IF(IFERROR(INDEX(Cadastro!$F$5:$F$148,$AB1070),"")&gt;IFERROR(INDEX(Parâmetros!$B$39:$B$48,MATCH($E1070,Parâmetros!$A$39:$A$48,0)),99),IFERROR(INDEX(Cadastro!$F$5:$F$148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registro"),IF(AND($AB1070&lt;&gt;$AB1069,IFERROR(INDEX(Cadastro!$F$5:$F$148,$AB1070),"")=""),"Indeterminado (início da série)",IF($X1070&gt;0,"Folga","Falta de registro"))))))))</f>
        <v>Falta de registro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IFERROR(MATCH($A1070&amp;"|"&amp;TEXT(_xlfn.MAXIFS(Cadastro!$E$5:$E$148,Cadastro!$A$5:$A$148,$A1070,Cadastro!$E$5:$E$148,"&lt;="&amp;$F1070),"yyyymmdd"),Cadastro!$I$5:$I$148,0),"")</f>
        <v>48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11918</v>
      </c>
      <c r="B1071" s="17" t="s">
        <v>187</v>
      </c>
      <c r="C1071" s="17" t="str">
        <f>IFERROR(INDEX(Cadastro!$C$5:$C$148,$AB1071),"NÃO INFORMADO")</f>
        <v>PED</v>
      </c>
      <c r="D1071" s="17" t="str">
        <f>IFERROR(INDEX(Cadastro!$D$5:$D$148,$AB1071),"")</f>
        <v>6x1</v>
      </c>
      <c r="E1071" s="17" t="str">
        <f>IFERROR(INDEX(Cadastro!$G$5:$G$148,$AB1071),"")</f>
        <v>6x1</v>
      </c>
      <c r="F1071" s="29">
        <v>46289</v>
      </c>
      <c r="G1071" s="32" t="str">
        <f t="shared" si="180"/>
        <v>qui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6x1</v>
      </c>
      <c r="L1071" s="30">
        <f>SUMIFS(Dados!$E:$E,Dados!$A:$A,$A1071,Dados!$S:$S,$F1071)</f>
        <v>0</v>
      </c>
      <c r="M1071" s="30">
        <f>IFERROR(INDEX(Parâmetros!$E$6:$E$11,MATCH($K1071,Parâmetros!$A$6:$A$11,0)),"")</f>
        <v>8.8000000000000007</v>
      </c>
      <c r="N1071" s="33">
        <f t="shared" si="181"/>
        <v>0</v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182"/>
        <v/>
      </c>
      <c r="R1071" s="32" t="str">
        <f t="shared" si="183"/>
        <v/>
      </c>
      <c r="S1071" s="30" t="str">
        <f t="shared" si="184"/>
        <v/>
      </c>
      <c r="T1071" s="32" t="str">
        <f>IF($Q1071&lt;&gt;"Sim","",IF($N1071&gt;Parâmetros!$E$15,"Sim","Não"))</f>
        <v/>
      </c>
      <c r="U1071" s="17" t="str">
        <f t="shared" si="185"/>
        <v>Fora da apuração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'[Apontamento_Mes_Setembro Atualizado.xlsx]Base Diária'!$V$221folga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FALTA DE REGISTRO · dia útil da escala 6x1</v>
      </c>
      <c r="W1071" s="34" t="str">
        <f>IF(OR(OR($D1071="6x1",$D1071="FF 6x1"),$D1071="5x2"),"",IF($AB1071&lt;&gt;$AB1070,IF(IFERROR(INDEX(Cadastro!$F$5:$F$148,$AB1071),"")="",IF($L1071&gt;0,1,0),IF(IFERROR(INDEX(Cadastro!$F$5:$F$148,$AB1071),"")&lt;=IFERROR(INDEX(Parâmetros!$B$39:$B$48,MATCH($E1071,Parâmetros!$A$39:$A$48,0)),99),IFERROR(INDEX(Cadastro!$F$5:$F$148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$148,$AB1071),"")="",0,IF(IFERROR(INDEX(Cadastro!$F$5:$F$148,$AB1071),"")&gt;IFERROR(INDEX(Parâmetros!$B$39:$B$48,MATCH($E1071,Parâmetros!$A$39:$A$48,0)),99),IFERROR(INDEX(Cadastro!$F$5:$F$148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registro"),IF(AND($AB1071&lt;&gt;$AB1070,IFERROR(INDEX(Cadastro!$F$5:$F$148,$AB1071),"")=""),"Indeterminado (início da série)",IF($X1071&gt;0,"Folga","Falta de registro"))))))))</f>
        <v>Falta de registro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IFERROR(MATCH($A1071&amp;"|"&amp;TEXT(_xlfn.MAXIFS(Cadastro!$E$5:$E$148,Cadastro!$A$5:$A$148,$A1071,Cadastro!$E$5:$E$148,"&lt;="&amp;$F1071),"yyyymmdd"),Cadastro!$I$5:$I$148,0),"")</f>
        <v>48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11918</v>
      </c>
      <c r="B1072" s="17" t="s">
        <v>187</v>
      </c>
      <c r="C1072" s="17" t="str">
        <f>IFERROR(INDEX(Cadastro!$C$5:$C$148,$AB1072),"NÃO INFORMADO")</f>
        <v>PED</v>
      </c>
      <c r="D1072" s="17" t="str">
        <f>IFERROR(INDEX(Cadastro!$D$5:$D$148,$AB1072),"")</f>
        <v>6x1</v>
      </c>
      <c r="E1072" s="17" t="str">
        <f>IFERROR(INDEX(Cadastro!$G$5:$G$148,$AB1072),"")</f>
        <v>6x1</v>
      </c>
      <c r="F1072" s="29">
        <v>46290</v>
      </c>
      <c r="G1072" s="32" t="str">
        <f t="shared" si="180"/>
        <v>sex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>6x1</v>
      </c>
      <c r="L1072" s="30">
        <f>SUMIFS(Dados!$E:$E,Dados!$A:$A,$A1072,Dados!$S:$S,$F1072)</f>
        <v>0</v>
      </c>
      <c r="M1072" s="30">
        <f>IFERROR(INDEX(Parâmetros!$E$6:$E$11,MATCH($K1072,Parâmetros!$A$6:$A$11,0)),"")</f>
        <v>8.8000000000000007</v>
      </c>
      <c r="N1072" s="33">
        <f t="shared" si="181"/>
        <v>0</v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182"/>
        <v/>
      </c>
      <c r="R1072" s="32" t="str">
        <f t="shared" si="183"/>
        <v/>
      </c>
      <c r="S1072" s="30" t="str">
        <f t="shared" si="184"/>
        <v/>
      </c>
      <c r="T1072" s="32" t="str">
        <f>IF($Q1072&lt;&gt;"Sim","",IF($N1072&gt;Parâmetros!$E$15,"Sim","Não"))</f>
        <v/>
      </c>
      <c r="U1072" s="17" t="str">
        <f t="shared" si="185"/>
        <v>Fora da apuração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'[Apontamento_Mes_Setembro Atualizado.xlsx]Base Diária'!$V$221folga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FALTA DE REGISTRO · dia útil da escala 6x1</v>
      </c>
      <c r="W1072" s="34" t="str">
        <f>IF(OR(OR($D1072="6x1",$D1072="FF 6x1"),$D1072="5x2"),"",IF($AB1072&lt;&gt;$AB1071,IF(IFERROR(INDEX(Cadastro!$F$5:$F$148,$AB1072),"")="",IF($L1072&gt;0,1,0),IF(IFERROR(INDEX(Cadastro!$F$5:$F$148,$AB1072),"")&lt;=IFERROR(INDEX(Parâmetros!$B$39:$B$48,MATCH($E1072,Parâmetros!$A$39:$A$48,0)),99),IFERROR(INDEX(Cadastro!$F$5:$F$148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$148,$AB1072),"")="",0,IF(IFERROR(INDEX(Cadastro!$F$5:$F$148,$AB1072),"")&gt;IFERROR(INDEX(Parâmetros!$B$39:$B$48,MATCH($E1072,Parâmetros!$A$39:$A$48,0)),99),IFERROR(INDEX(Cadastro!$F$5:$F$148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registro"),IF(AND($AB1072&lt;&gt;$AB1071,IFERROR(INDEX(Cadastro!$F$5:$F$148,$AB1072),"")=""),"Indeterminado (início da série)",IF($X1072&gt;0,"Folga","Falta de registro"))))))))</f>
        <v>Falta de registro</v>
      </c>
      <c r="Z1072" s="34">
        <f>IF(OR($L1072&gt;0,$F1072&gt;Parâmetros!$E$14),0,IF($A1072&lt;&gt;$A1071,1,N($Z1071)+1))</f>
        <v>0</v>
      </c>
      <c r="AA1072" s="34">
        <f>IF(OR($L1072&gt;0,$F1072&gt;Parâmetros!$E$14),0,IF(OR($A1072&lt;&gt;$A1073,$F1073&gt;Parâmetros!$E$14),1,N($AA1073)+1))</f>
        <v>0</v>
      </c>
      <c r="AB1072" s="31">
        <f>IFERROR(MATCH($A1072&amp;"|"&amp;TEXT(_xlfn.MAXIFS(Cadastro!$E$5:$E$148,Cadastro!$A$5:$A$148,$A1072,Cadastro!$E$5:$E$148,"&lt;="&amp;$F1072),"yyyymmdd"),Cadastro!$I$5:$I$148,0),"")</f>
        <v>48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11918</v>
      </c>
      <c r="B1073" s="17" t="s">
        <v>187</v>
      </c>
      <c r="C1073" s="17" t="str">
        <f>IFERROR(INDEX(Cadastro!$C$5:$C$148,$AB1073),"NÃO INFORMADO")</f>
        <v>PED</v>
      </c>
      <c r="D1073" s="17" t="str">
        <f>IFERROR(INDEX(Cadastro!$D$5:$D$148,$AB1073),"")</f>
        <v>6x1</v>
      </c>
      <c r="E1073" s="17" t="str">
        <f>IFERROR(INDEX(Cadastro!$G$5:$G$148,$AB1073),"")</f>
        <v>6x1</v>
      </c>
      <c r="F1073" s="29">
        <v>46291</v>
      </c>
      <c r="G1073" s="32" t="str">
        <f t="shared" si="180"/>
        <v>sáb</v>
      </c>
      <c r="H1073" s="31" t="str">
        <f>IF($L1073=0,"",_xlfn.MINIFS(Dados!$Q:$Q,Dados!$A:$A,$A1073,Dados!$S:$S,$F1073))</f>
        <v/>
      </c>
      <c r="I1073" s="31" t="str">
        <f>IF($H1073="","",_xlfn.MAXIFS(Dados!$R:$R,Dados!$A:$A,$A1073,Dados!$S:$S,$F1073))</f>
        <v/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/>
      </c>
      <c r="L1073" s="30">
        <f>SUMIFS(Dados!$E:$E,Dados!$A:$A,$A1073,Dados!$S:$S,$F1073)</f>
        <v>0</v>
      </c>
      <c r="M1073" s="30" t="str">
        <f>IFERROR(INDEX(Parâmetros!$E$6:$E$11,MATCH($K1073,Parâmetros!$A$6:$A$11,0)),"")</f>
        <v/>
      </c>
      <c r="N1073" s="33" t="str">
        <f t="shared" si="181"/>
        <v/>
      </c>
      <c r="O1073" s="33">
        <f>Parâmetros!$E$13</f>
        <v>0.8</v>
      </c>
      <c r="P1073" s="32" t="str">
        <f>IF(OR($M1073="",$F1073&gt;Parâmetros!$E$14),"Não","Sim")</f>
        <v>Não</v>
      </c>
      <c r="Q1073" s="32" t="str">
        <f t="shared" si="182"/>
        <v/>
      </c>
      <c r="R1073" s="32" t="str">
        <f t="shared" si="183"/>
        <v/>
      </c>
      <c r="S1073" s="30" t="str">
        <f t="shared" si="184"/>
        <v/>
      </c>
      <c r="T1073" s="32" t="str">
        <f>IF($Q1073&lt;&gt;"Sim","",IF($N1073&gt;Parâmetros!$E$15,"Sim","Não"))</f>
        <v/>
      </c>
      <c r="U1073" s="17" t="str">
        <f t="shared" si="185"/>
        <v>Folga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'[Apontamento_Mes_Setembro Atualizado.xlsx]Base Diária'!$V$221folga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Folga de fim de semana · sem apontamento no sábado nem no domingo</v>
      </c>
      <c r="W1073" s="34" t="str">
        <f>IF(OR(OR($D1073="6x1",$D1073="FF 6x1"),$D1073="5x2"),"",IF($AB1073&lt;&gt;$AB1072,IF(IFERROR(INDEX(Cadastro!$F$5:$F$148,$AB1073),"")="",IF($L1073&gt;0,1,0),IF(IFERROR(INDEX(Cadastro!$F$5:$F$148,$AB1073),"")&lt;=IFERROR(INDEX(Parâmetros!$B$39:$B$48,MATCH($E1073,Parâmetros!$A$39:$A$48,0)),99),IFERROR(INDEX(Cadastro!$F$5:$F$148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/>
      </c>
      <c r="X1073" s="34" t="str">
        <f>IF(OR(OR($D1073="6x1",$D1073="FF 6x1"),$D1073="5x2"),"",IF($AB1073&lt;&gt;$AB1072,IF(IFERROR(INDEX(Cadastro!$F$5:$F$148,$AB1073),"")="",0,IF(IFERROR(INDEX(Cadastro!$F$5:$F$148,$AB1073),"")&gt;IFERROR(INDEX(Parâmetros!$B$39:$B$48,MATCH($E1073,Parâmetros!$A$39:$A$48,0)),99),IFERROR(INDEX(Cadastro!$F$5:$F$148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/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registro"),IF(AND($AB1073&lt;&gt;$AB1072,IFERROR(INDEX(Cadastro!$F$5:$F$148,$AB1073),"")=""),"Indeterminado (início da série)",IF($X1073&gt;0,"Folga","Falta de registro"))))))))</f>
        <v>Folga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IFERROR(MATCH($A1073&amp;"|"&amp;TEXT(_xlfn.MAXIFS(Cadastro!$E$5:$E$148,Cadastro!$A$5:$A$148,$A1073,Cadastro!$E$5:$E$148,"&lt;="&amp;$F1073),"yyyymmdd"),Cadastro!$I$5:$I$148,0),"")</f>
        <v>48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11918</v>
      </c>
      <c r="B1074" s="17" t="s">
        <v>187</v>
      </c>
      <c r="C1074" s="17" t="str">
        <f>IFERROR(INDEX(Cadastro!$C$5:$C$148,$AB1074),"NÃO INFORMADO")</f>
        <v>PED</v>
      </c>
      <c r="D1074" s="17" t="str">
        <f>IFERROR(INDEX(Cadastro!$D$5:$D$148,$AB1074),"")</f>
        <v>6x1</v>
      </c>
      <c r="E1074" s="17" t="str">
        <f>IFERROR(INDEX(Cadastro!$G$5:$G$148,$AB1074),"")</f>
        <v>6x1</v>
      </c>
      <c r="F1074" s="29">
        <v>46292</v>
      </c>
      <c r="G1074" s="32" t="str">
        <f t="shared" si="180"/>
        <v>dom</v>
      </c>
      <c r="H1074" s="31" t="str">
        <f>IF($L1074=0,"",_xlfn.MINIFS(Dados!$Q:$Q,Dados!$A:$A,$A1074,Dados!$S:$S,$F1074))</f>
        <v/>
      </c>
      <c r="I1074" s="31" t="str">
        <f>IF($H1074="","",_xlfn.MAXIFS(Dados!$R:$R,Dados!$A:$A,$A1074,Dados!$S:$S,$F1074))</f>
        <v/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/>
      </c>
      <c r="L1074" s="30">
        <f>SUMIFS(Dados!$E:$E,Dados!$A:$A,$A1074,Dados!$S:$S,$F1074)</f>
        <v>0</v>
      </c>
      <c r="M1074" s="30" t="str">
        <f>IFERROR(INDEX(Parâmetros!$E$6:$E$11,MATCH($K1074,Parâmetros!$A$6:$A$11,0)),"")</f>
        <v/>
      </c>
      <c r="N1074" s="33" t="str">
        <f t="shared" si="181"/>
        <v/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182"/>
        <v/>
      </c>
      <c r="R1074" s="32" t="str">
        <f t="shared" si="183"/>
        <v/>
      </c>
      <c r="S1074" s="30" t="str">
        <f t="shared" si="184"/>
        <v/>
      </c>
      <c r="T1074" s="32" t="str">
        <f>IF($Q1074&lt;&gt;"Sim","",IF($N1074&gt;Parâmetros!$E$15,"Sim","Não"))</f>
        <v/>
      </c>
      <c r="U1074" s="17" t="str">
        <f t="shared" si="185"/>
        <v>Folga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'[Apontamento_Mes_Setembro Atualizado.xlsx]Base Diária'!$V$221folga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Folga de fim de semana · sem apontamento no sábado nem no domingo</v>
      </c>
      <c r="W1074" s="34" t="str">
        <f>IF(OR(OR($D1074="6x1",$D1074="FF 6x1"),$D1074="5x2"),"",IF($AB1074&lt;&gt;$AB1073,IF(IFERROR(INDEX(Cadastro!$F$5:$F$148,$AB1074),"")="",IF($L1074&gt;0,1,0),IF(IFERROR(INDEX(Cadastro!$F$5:$F$148,$AB1074),"")&lt;=IFERROR(INDEX(Parâmetros!$B$39:$B$48,MATCH($E1074,Parâmetros!$A$39:$A$48,0)),99),IFERROR(INDEX(Cadastro!$F$5:$F$148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$148,$AB1074),"")="",0,IF(IFERROR(INDEX(Cadastro!$F$5:$F$148,$AB1074),"")&gt;IFERROR(INDEX(Parâmetros!$B$39:$B$48,MATCH($E1074,Parâmetros!$A$39:$A$48,0)),99),IFERROR(INDEX(Cadastro!$F$5:$F$148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registro"),IF(AND($AB1074&lt;&gt;$AB1073,IFERROR(INDEX(Cadastro!$F$5:$F$148,$AB1074),"")=""),"Indeterminado (início da série)",IF($X1074&gt;0,"Folga","Falta de registro"))))))))</f>
        <v>Folga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IFERROR(MATCH($A1074&amp;"|"&amp;TEXT(_xlfn.MAXIFS(Cadastro!$E$5:$E$148,Cadastro!$A$5:$A$148,$A1074,Cadastro!$E$5:$E$148,"&lt;="&amp;$F1074),"yyyymmdd"),Cadastro!$I$5:$I$148,0),"")</f>
        <v>48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11918</v>
      </c>
      <c r="B1075" s="17" t="s">
        <v>187</v>
      </c>
      <c r="C1075" s="17" t="str">
        <f>IFERROR(INDEX(Cadastro!$C$5:$C$148,$AB1075),"NÃO INFORMADO")</f>
        <v>PED</v>
      </c>
      <c r="D1075" s="17" t="str">
        <f>IFERROR(INDEX(Cadastro!$D$5:$D$148,$AB1075),"")</f>
        <v>6x1</v>
      </c>
      <c r="E1075" s="17" t="str">
        <f>IFERROR(INDEX(Cadastro!$G$5:$G$148,$AB1075),"")</f>
        <v>6x1</v>
      </c>
      <c r="F1075" s="29">
        <v>46293</v>
      </c>
      <c r="G1075" s="32" t="str">
        <f t="shared" si="180"/>
        <v>seg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0</v>
      </c>
      <c r="M1075" s="30">
        <f>IFERROR(INDEX(Parâmetros!$E$6:$E$11,MATCH($K1075,Parâmetros!$A$6:$A$11,0)),"")</f>
        <v>8.8000000000000007</v>
      </c>
      <c r="N1075" s="33">
        <f t="shared" si="181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182"/>
        <v/>
      </c>
      <c r="R1075" s="32" t="str">
        <f t="shared" si="183"/>
        <v/>
      </c>
      <c r="S1075" s="30" t="str">
        <f t="shared" si="184"/>
        <v/>
      </c>
      <c r="T1075" s="32" t="str">
        <f>IF($Q1075&lt;&gt;"Sim","",IF($N1075&gt;Parâmetros!$E$15,"Sim","Não"))</f>
        <v/>
      </c>
      <c r="U1075" s="17" t="str">
        <f t="shared" si="185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'[Apontamento_Mes_Setembro Atualizado.xlsx]Base Diária'!$V$221folga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útil da escala 6x1</v>
      </c>
      <c r="W1075" s="34" t="str">
        <f>IF(OR(OR($D1075="6x1",$D1075="FF 6x1"),$D1075="5x2"),"",IF($AB1075&lt;&gt;$AB1074,IF(IFERROR(INDEX(Cadastro!$F$5:$F$148,$AB1075),"")="",IF($L1075&gt;0,1,0),IF(IFERROR(INDEX(Cadastro!$F$5:$F$148,$AB1075),"")&lt;=IFERROR(INDEX(Parâmetros!$B$39:$B$48,MATCH($E1075,Parâmetros!$A$39:$A$48,0)),99),IFERROR(INDEX(Cadastro!$F$5:$F$148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$148,$AB1075),"")="",0,IF(IFERROR(INDEX(Cadastro!$F$5:$F$148,$AB1075),"")&gt;IFERROR(INDEX(Parâmetros!$B$39:$B$48,MATCH($E1075,Parâmetros!$A$39:$A$48,0)),99),IFERROR(INDEX(Cadastro!$F$5:$F$148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registro"),IF(AND($AB1075&lt;&gt;$AB1074,IFERROR(INDEX(Cadastro!$F$5:$F$148,$AB1075),"")=""),"Indeterminado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IFERROR(MATCH($A1075&amp;"|"&amp;TEXT(_xlfn.MAXIFS(Cadastro!$E$5:$E$148,Cadastro!$A$5:$A$148,$A1075,Cadastro!$E$5:$E$148,"&lt;="&amp;$F1075),"yyyymmdd"),Cadastro!$I$5:$I$148,0),"")</f>
        <v>48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11918</v>
      </c>
      <c r="B1076" s="17" t="s">
        <v>187</v>
      </c>
      <c r="C1076" s="17" t="str">
        <f>IFERROR(INDEX(Cadastro!$C$5:$C$148,$AB1076),"NÃO INFORMADO")</f>
        <v>PED</v>
      </c>
      <c r="D1076" s="17" t="str">
        <f>IFERROR(INDEX(Cadastro!$D$5:$D$148,$AB1076),"")</f>
        <v>6x1</v>
      </c>
      <c r="E1076" s="17" t="str">
        <f>IFERROR(INDEX(Cadastro!$G$5:$G$148,$AB1076),"")</f>
        <v>6x1</v>
      </c>
      <c r="F1076" s="29">
        <v>46294</v>
      </c>
      <c r="G1076" s="32" t="str">
        <f t="shared" si="180"/>
        <v>ter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181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182"/>
        <v/>
      </c>
      <c r="R1076" s="32" t="str">
        <f t="shared" si="183"/>
        <v/>
      </c>
      <c r="S1076" s="30" t="str">
        <f t="shared" si="184"/>
        <v/>
      </c>
      <c r="T1076" s="32" t="str">
        <f>IF($Q1076&lt;&gt;"Sim","",IF($N1076&gt;Parâmetros!$E$15,"Sim","Não"))</f>
        <v/>
      </c>
      <c r="U1076" s="17" t="str">
        <f t="shared" si="185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'[Apontamento_Mes_Setembro Atualizado.xlsx]Base Diária'!$V$221folga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$148,$AB1076),"")="",IF($L1076&gt;0,1,0),IF(IFERROR(INDEX(Cadastro!$F$5:$F$148,$AB1076),"")&lt;=IFERROR(INDEX(Parâmetros!$B$39:$B$48,MATCH($E1076,Parâmetros!$A$39:$A$48,0)),99),IFERROR(INDEX(Cadastro!$F$5:$F$148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$148,$AB1076),"")="",0,IF(IFERROR(INDEX(Cadastro!$F$5:$F$148,$AB1076),"")&gt;IFERROR(INDEX(Parâmetros!$B$39:$B$48,MATCH($E1076,Parâmetros!$A$39:$A$48,0)),99),IFERROR(INDEX(Cadastro!$F$5:$F$148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registro"),IF(AND($AB1076&lt;&gt;$AB1075,IFERROR(INDEX(Cadastro!$F$5:$F$148,$AB1076),"")=""),"Indeterminado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IFERROR(MATCH($A1076&amp;"|"&amp;TEXT(_xlfn.MAXIFS(Cadastro!$E$5:$E$148,Cadastro!$A$5:$A$148,$A1076,Cadastro!$E$5:$E$148,"&lt;="&amp;$F1076),"yyyymmdd"),Cadastro!$I$5:$I$148,0),"")</f>
        <v>48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11918</v>
      </c>
      <c r="B1077" s="17" t="s">
        <v>187</v>
      </c>
      <c r="C1077" s="17" t="str">
        <f>IFERROR(INDEX(Cadastro!$C$5:$C$148,$AB1077),"NÃO INFORMADO")</f>
        <v>PED</v>
      </c>
      <c r="D1077" s="17" t="str">
        <f>IFERROR(INDEX(Cadastro!$D$5:$D$148,$AB1077),"")</f>
        <v>6x1</v>
      </c>
      <c r="E1077" s="17" t="str">
        <f>IFERROR(INDEX(Cadastro!$G$5:$G$148,$AB1077),"")</f>
        <v>6x1</v>
      </c>
      <c r="F1077" s="29">
        <v>46295</v>
      </c>
      <c r="G1077" s="32" t="str">
        <f t="shared" si="180"/>
        <v>qua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181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182"/>
        <v/>
      </c>
      <c r="R1077" s="32" t="str">
        <f t="shared" si="183"/>
        <v/>
      </c>
      <c r="S1077" s="30" t="str">
        <f t="shared" si="184"/>
        <v/>
      </c>
      <c r="T1077" s="32" t="str">
        <f>IF($Q1077&lt;&gt;"Sim","",IF($N1077&gt;Parâmetros!$E$15,"Sim","Não"))</f>
        <v/>
      </c>
      <c r="U1077" s="17" t="str">
        <f t="shared" si="185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'[Apontamento_Mes_Setembro Atualizado.xlsx]Base Diária'!$V$221folga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$148,$AB1077),"")="",IF($L1077&gt;0,1,0),IF(IFERROR(INDEX(Cadastro!$F$5:$F$148,$AB1077),"")&lt;=IFERROR(INDEX(Parâmetros!$B$39:$B$48,MATCH($E1077,Parâmetros!$A$39:$A$48,0)),99),IFERROR(INDEX(Cadastro!$F$5:$F$148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$148,$AB1077),"")="",0,IF(IFERROR(INDEX(Cadastro!$F$5:$F$148,$AB1077),"")&gt;IFERROR(INDEX(Parâmetros!$B$39:$B$48,MATCH($E1077,Parâmetros!$A$39:$A$48,0)),99),IFERROR(INDEX(Cadastro!$F$5:$F$148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registro"),IF(AND($AB1077&lt;&gt;$AB1076,IFERROR(INDEX(Cadastro!$F$5:$F$148,$AB1077),"")=""),"Indeterminado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IFERROR(MATCH($A1077&amp;"|"&amp;TEXT(_xlfn.MAXIFS(Cadastro!$E$5:$E$148,Cadastro!$A$5:$A$148,$A1077,Cadastro!$E$5:$E$148,"&lt;="&amp;$F1077),"yyyymmdd"),Cadastro!$I$5:$I$148,0),"")</f>
        <v>48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11918</v>
      </c>
      <c r="B1078" s="17" t="s">
        <v>187</v>
      </c>
      <c r="C1078" s="17" t="str">
        <f>IFERROR(INDEX(Cadastro!$C$5:$C$148,$AB1078),"NÃO INFORMADO")</f>
        <v>PED</v>
      </c>
      <c r="D1078" s="17" t="str">
        <f>IFERROR(INDEX(Cadastro!$D$5:$D$148,$AB1078),"")</f>
        <v>6x1</v>
      </c>
      <c r="E1078" s="17" t="str">
        <f>IFERROR(INDEX(Cadastro!$G$5:$G$148,$AB1078),"")</f>
        <v>6x1</v>
      </c>
      <c r="F1078" s="29">
        <v>46296</v>
      </c>
      <c r="G1078" s="32" t="str">
        <f t="shared" si="180"/>
        <v>qui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>6x1</v>
      </c>
      <c r="L1078" s="30">
        <f>SUMIFS(Dados!$E:$E,Dados!$A:$A,$A1078,Dados!$S:$S,$F1078)</f>
        <v>0</v>
      </c>
      <c r="M1078" s="30">
        <f>IFERROR(INDEX(Parâmetros!$E$6:$E$11,MATCH($K1078,Parâmetros!$A$6:$A$11,0)),"")</f>
        <v>8.8000000000000007</v>
      </c>
      <c r="N1078" s="33">
        <f t="shared" si="181"/>
        <v>0</v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182"/>
        <v/>
      </c>
      <c r="R1078" s="32" t="str">
        <f t="shared" si="183"/>
        <v/>
      </c>
      <c r="S1078" s="30" t="str">
        <f t="shared" si="184"/>
        <v/>
      </c>
      <c r="T1078" s="32" t="str">
        <f>IF($Q1078&lt;&gt;"Sim","",IF($N1078&gt;Parâmetros!$E$15,"Sim","Não"))</f>
        <v/>
      </c>
      <c r="U1078" s="17" t="str">
        <f t="shared" si="185"/>
        <v>Fora da apuração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'[Apontamento_Mes_Setembro Atualizado.xlsx]Base Diária'!$V$221folga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FALTA DE REGISTRO · dia útil da escala 6x1</v>
      </c>
      <c r="W1078" s="34" t="str">
        <f>IF(OR(OR($D1078="6x1",$D1078="FF 6x1"),$D1078="5x2"),"",IF($AB1078&lt;&gt;$AB1077,IF(IFERROR(INDEX(Cadastro!$F$5:$F$148,$AB1078),"")="",IF($L1078&gt;0,1,0),IF(IFERROR(INDEX(Cadastro!$F$5:$F$148,$AB1078),"")&lt;=IFERROR(INDEX(Parâmetros!$B$39:$B$48,MATCH($E1078,Parâmetros!$A$39:$A$48,0)),99),IFERROR(INDEX(Cadastro!$F$5:$F$148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$148,$AB1078),"")="",0,IF(IFERROR(INDEX(Cadastro!$F$5:$F$148,$AB1078),"")&gt;IFERROR(INDEX(Parâmetros!$B$39:$B$48,MATCH($E1078,Parâmetros!$A$39:$A$48,0)),99),IFERROR(INDEX(Cadastro!$F$5:$F$148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registro"),IF(AND($AB1078&lt;&gt;$AB1077,IFERROR(INDEX(Cadastro!$F$5:$F$148,$AB1078),"")=""),"Indeterminado (início da série)",IF($X1078&gt;0,"Folga","Falta de registro"))))))))</f>
        <v>Falta de registro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IFERROR(MATCH($A1078&amp;"|"&amp;TEXT(_xlfn.MAXIFS(Cadastro!$E$5:$E$148,Cadastro!$A$5:$A$148,$A1078,Cadastro!$E$5:$E$148,"&lt;="&amp;$F1078),"yyyymmdd"),Cadastro!$I$5:$I$148,0),"")</f>
        <v>48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11918</v>
      </c>
      <c r="B1079" s="17" t="s">
        <v>187</v>
      </c>
      <c r="C1079" s="17" t="str">
        <f>IFERROR(INDEX(Cadastro!$C$5:$C$148,$AB1079),"NÃO INFORMADO")</f>
        <v>PED</v>
      </c>
      <c r="D1079" s="17" t="str">
        <f>IFERROR(INDEX(Cadastro!$D$5:$D$148,$AB1079),"")</f>
        <v>6x1</v>
      </c>
      <c r="E1079" s="17" t="str">
        <f>IFERROR(INDEX(Cadastro!$G$5:$G$148,$AB1079),"")</f>
        <v>6x1</v>
      </c>
      <c r="F1079" s="29">
        <v>46297</v>
      </c>
      <c r="G1079" s="32" t="str">
        <f t="shared" si="180"/>
        <v>sex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6x1</v>
      </c>
      <c r="L1079" s="30">
        <f>SUMIFS(Dados!$E:$E,Dados!$A:$A,$A1079,Dados!$S:$S,$F1079)</f>
        <v>0</v>
      </c>
      <c r="M1079" s="30">
        <f>IFERROR(INDEX(Parâmetros!$E$6:$E$11,MATCH($K1079,Parâmetros!$A$6:$A$11,0)),"")</f>
        <v>8.8000000000000007</v>
      </c>
      <c r="N1079" s="33">
        <f t="shared" si="181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182"/>
        <v/>
      </c>
      <c r="R1079" s="32" t="str">
        <f t="shared" si="183"/>
        <v/>
      </c>
      <c r="S1079" s="30" t="str">
        <f t="shared" si="184"/>
        <v/>
      </c>
      <c r="T1079" s="32" t="str">
        <f>IF($Q1079&lt;&gt;"Sim","",IF($N1079&gt;Parâmetros!$E$15,"Sim","Não"))</f>
        <v/>
      </c>
      <c r="U1079" s="17" t="str">
        <f t="shared" si="185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'[Apontamento_Mes_Setembro Atualizado.xlsx]Base Diária'!$V$221folga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útil da escala 6x1</v>
      </c>
      <c r="W1079" s="34" t="str">
        <f>IF(OR(OR($D1079="6x1",$D1079="FF 6x1"),$D1079="5x2"),"",IF($AB1079&lt;&gt;$AB1078,IF(IFERROR(INDEX(Cadastro!$F$5:$F$148,$AB1079),"")="",IF($L1079&gt;0,1,0),IF(IFERROR(INDEX(Cadastro!$F$5:$F$148,$AB1079),"")&lt;=IFERROR(INDEX(Parâmetros!$B$39:$B$48,MATCH($E1079,Parâmetros!$A$39:$A$48,0)),99),IFERROR(INDEX(Cadastro!$F$5:$F$148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$148,$AB1079),"")="",0,IF(IFERROR(INDEX(Cadastro!$F$5:$F$148,$AB1079),"")&gt;IFERROR(INDEX(Parâmetros!$B$39:$B$48,MATCH($E1079,Parâmetros!$A$39:$A$48,0)),99),IFERROR(INDEX(Cadastro!$F$5:$F$148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registro"),IF(AND($AB1079&lt;&gt;$AB1078,IFERROR(INDEX(Cadastro!$F$5:$F$148,$AB1079),"")=""),"Indeterminado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IFERROR(MATCH($A1079&amp;"|"&amp;TEXT(_xlfn.MAXIFS(Cadastro!$E$5:$E$148,Cadastro!$A$5:$A$148,$A1079,Cadastro!$E$5:$E$148,"&lt;="&amp;$F1079),"yyyymmdd"),Cadastro!$I$5:$I$148,0),"")</f>
        <v>48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11918</v>
      </c>
      <c r="B1080" s="17" t="s">
        <v>187</v>
      </c>
      <c r="C1080" s="17" t="str">
        <f>IFERROR(INDEX(Cadastro!$C$5:$C$148,$AB1080),"NÃO INFORMADO")</f>
        <v>PED</v>
      </c>
      <c r="D1080" s="17" t="str">
        <f>IFERROR(INDEX(Cadastro!$D$5:$D$148,$AB1080),"")</f>
        <v>6x1</v>
      </c>
      <c r="E1080" s="17" t="str">
        <f>IFERROR(INDEX(Cadastro!$G$5:$G$148,$AB1080),"")</f>
        <v>6x1</v>
      </c>
      <c r="F1080" s="29">
        <v>46298</v>
      </c>
      <c r="G1080" s="32" t="str">
        <f t="shared" si="180"/>
        <v>sáb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/>
      </c>
      <c r="L1080" s="30">
        <f>SUMIFS(Dados!$E:$E,Dados!$A:$A,$A1080,Dados!$S:$S,$F1080)</f>
        <v>0</v>
      </c>
      <c r="M1080" s="30" t="str">
        <f>IFERROR(INDEX(Parâmetros!$E$6:$E$11,MATCH($K1080,Parâmetros!$A$6:$A$11,0)),"")</f>
        <v/>
      </c>
      <c r="N1080" s="33" t="str">
        <f t="shared" si="181"/>
        <v/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182"/>
        <v/>
      </c>
      <c r="R1080" s="32" t="str">
        <f t="shared" si="183"/>
        <v/>
      </c>
      <c r="S1080" s="30" t="str">
        <f t="shared" si="184"/>
        <v/>
      </c>
      <c r="T1080" s="32" t="str">
        <f>IF($Q1080&lt;&gt;"Sim","",IF($N1080&gt;Parâmetros!$E$15,"Sim","Não"))</f>
        <v/>
      </c>
      <c r="U1080" s="17" t="str">
        <f t="shared" si="185"/>
        <v>Folga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'[Apontamento_Mes_Setembro Atualizado.xlsx]Base Diária'!$V$221folga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Folga de fim de semana · sem apontamento no sábado nem no domingo</v>
      </c>
      <c r="W1080" s="34" t="str">
        <f>IF(OR(OR($D1080="6x1",$D1080="FF 6x1"),$D1080="5x2"),"",IF($AB1080&lt;&gt;$AB1079,IF(IFERROR(INDEX(Cadastro!$F$5:$F$148,$AB1080),"")="",IF($L1080&gt;0,1,0),IF(IFERROR(INDEX(Cadastro!$F$5:$F$148,$AB1080),"")&lt;=IFERROR(INDEX(Parâmetros!$B$39:$B$48,MATCH($E1080,Parâmetros!$A$39:$A$48,0)),99),IFERROR(INDEX(Cadastro!$F$5:$F$148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$148,$AB1080),"")="",0,IF(IFERROR(INDEX(Cadastro!$F$5:$F$148,$AB1080),"")&gt;IFERROR(INDEX(Parâmetros!$B$39:$B$48,MATCH($E1080,Parâmetros!$A$39:$A$48,0)),99),IFERROR(INDEX(Cadastro!$F$5:$F$148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registro"),IF(AND($AB1080&lt;&gt;$AB1079,IFERROR(INDEX(Cadastro!$F$5:$F$148,$AB1080),"")=""),"Indeterminado (início da série)",IF($X1080&gt;0,"Folga","Falta de registro"))))))))</f>
        <v>Folga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IFERROR(MATCH($A1080&amp;"|"&amp;TEXT(_xlfn.MAXIFS(Cadastro!$E$5:$E$148,Cadastro!$A$5:$A$148,$A1080,Cadastro!$E$5:$E$148,"&lt;="&amp;$F1080),"yyyymmdd"),Cadastro!$I$5:$I$148,0),"")</f>
        <v>48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11918</v>
      </c>
      <c r="B1081" s="17" t="s">
        <v>187</v>
      </c>
      <c r="C1081" s="17" t="str">
        <f>IFERROR(INDEX(Cadastro!$C$5:$C$148,$AB1081),"NÃO INFORMADO")</f>
        <v>PED</v>
      </c>
      <c r="D1081" s="17" t="str">
        <f>IFERROR(INDEX(Cadastro!$D$5:$D$148,$AB1081),"")</f>
        <v>6x1</v>
      </c>
      <c r="E1081" s="17" t="str">
        <f>IFERROR(INDEX(Cadastro!$G$5:$G$148,$AB1081),"")</f>
        <v>6x1</v>
      </c>
      <c r="F1081" s="29">
        <v>46299</v>
      </c>
      <c r="G1081" s="32" t="str">
        <f t="shared" si="180"/>
        <v>dom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/>
      </c>
      <c r="L1081" s="30">
        <f>SUMIFS(Dados!$E:$E,Dados!$A:$A,$A1081,Dados!$S:$S,$F1081)</f>
        <v>0</v>
      </c>
      <c r="M1081" s="30" t="str">
        <f>IFERROR(INDEX(Parâmetros!$E$6:$E$11,MATCH($K1081,Parâmetros!$A$6:$A$11,0)),"")</f>
        <v/>
      </c>
      <c r="N1081" s="33" t="str">
        <f t="shared" si="181"/>
        <v/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182"/>
        <v/>
      </c>
      <c r="R1081" s="32" t="str">
        <f t="shared" si="183"/>
        <v/>
      </c>
      <c r="S1081" s="30" t="str">
        <f t="shared" si="184"/>
        <v/>
      </c>
      <c r="T1081" s="32" t="str">
        <f>IF($Q1081&lt;&gt;"Sim","",IF($N1081&gt;Parâmetros!$E$15,"Sim","Não"))</f>
        <v/>
      </c>
      <c r="U1081" s="17" t="str">
        <f t="shared" si="185"/>
        <v>Folga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'[Apontamento_Mes_Setembro Atualizado.xlsx]Base Diária'!$V$221folga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Folga de fim de semana · sem apontamento no sábado nem no domingo</v>
      </c>
      <c r="W1081" s="34" t="str">
        <f>IF(OR(OR($D1081="6x1",$D1081="FF 6x1"),$D1081="5x2"),"",IF($AB1081&lt;&gt;$AB1080,IF(IFERROR(INDEX(Cadastro!$F$5:$F$148,$AB1081),"")="",IF($L1081&gt;0,1,0),IF(IFERROR(INDEX(Cadastro!$F$5:$F$148,$AB1081),"")&lt;=IFERROR(INDEX(Parâmetros!$B$39:$B$48,MATCH($E1081,Parâmetros!$A$39:$A$48,0)),99),IFERROR(INDEX(Cadastro!$F$5:$F$148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$148,$AB1081),"")="",0,IF(IFERROR(INDEX(Cadastro!$F$5:$F$148,$AB1081),"")&gt;IFERROR(INDEX(Parâmetros!$B$39:$B$48,MATCH($E1081,Parâmetros!$A$39:$A$48,0)),99),IFERROR(INDEX(Cadastro!$F$5:$F$148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registro"),IF(AND($AB1081&lt;&gt;$AB1080,IFERROR(INDEX(Cadastro!$F$5:$F$148,$AB1081),"")=""),"Indeterminado (início da série)",IF($X1081&gt;0,"Folga","Falta de registro"))))))))</f>
        <v>Folga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IFERROR(MATCH($A1081&amp;"|"&amp;TEXT(_xlfn.MAXIFS(Cadastro!$E$5:$E$148,Cadastro!$A$5:$A$148,$A1081,Cadastro!$E$5:$E$148,"&lt;="&amp;$F1081),"yyyymmdd"),Cadastro!$I$5:$I$148,0),"")</f>
        <v>48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11918</v>
      </c>
      <c r="B1082" s="17" t="s">
        <v>187</v>
      </c>
      <c r="C1082" s="17" t="str">
        <f>IFERROR(INDEX(Cadastro!$C$5:$C$148,$AB1082),"NÃO INFORMADO")</f>
        <v>PED</v>
      </c>
      <c r="D1082" s="17" t="str">
        <f>IFERROR(INDEX(Cadastro!$D$5:$D$148,$AB1082),"")</f>
        <v>6x1</v>
      </c>
      <c r="E1082" s="17" t="str">
        <f>IFERROR(INDEX(Cadastro!$G$5:$G$148,$AB1082),"")</f>
        <v>6x1</v>
      </c>
      <c r="F1082" s="29">
        <v>46300</v>
      </c>
      <c r="G1082" s="32" t="str">
        <f t="shared" si="180"/>
        <v>seg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181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182"/>
        <v/>
      </c>
      <c r="R1082" s="32" t="str">
        <f t="shared" si="183"/>
        <v/>
      </c>
      <c r="S1082" s="30" t="str">
        <f t="shared" si="184"/>
        <v/>
      </c>
      <c r="T1082" s="32" t="str">
        <f>IF($Q1082&lt;&gt;"Sim","",IF($N1082&gt;Parâmetros!$E$15,"Sim","Não"))</f>
        <v/>
      </c>
      <c r="U1082" s="17" t="str">
        <f t="shared" si="185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'[Apontamento_Mes_Setembro Atualizado.xlsx]Base Diária'!$V$221folga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$148,$AB1082),"")="",IF($L1082&gt;0,1,0),IF(IFERROR(INDEX(Cadastro!$F$5:$F$148,$AB1082),"")&lt;=IFERROR(INDEX(Parâmetros!$B$39:$B$48,MATCH($E1082,Parâmetros!$A$39:$A$48,0)),99),IFERROR(INDEX(Cadastro!$F$5:$F$148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$148,$AB1082),"")="",0,IF(IFERROR(INDEX(Cadastro!$F$5:$F$148,$AB1082),"")&gt;IFERROR(INDEX(Parâmetros!$B$39:$B$48,MATCH($E1082,Parâmetros!$A$39:$A$48,0)),99),IFERROR(INDEX(Cadastro!$F$5:$F$148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registro"),IF(AND($AB1082&lt;&gt;$AB1081,IFERROR(INDEX(Cadastro!$F$5:$F$148,$AB1082),"")=""),"Indeterminado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IFERROR(MATCH($A1082&amp;"|"&amp;TEXT(_xlfn.MAXIFS(Cadastro!$E$5:$E$148,Cadastro!$A$5:$A$148,$A1082,Cadastro!$E$5:$E$148,"&lt;="&amp;$F1082),"yyyymmdd"),Cadastro!$I$5:$I$148,0),"")</f>
        <v>48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53459</v>
      </c>
      <c r="B1083" s="17" t="s">
        <v>188</v>
      </c>
      <c r="C1083" s="17" t="str">
        <f>IFERROR(INDEX(Cadastro!$C$5:$C$148,$AB1083),"NÃO INFORMADO")</f>
        <v>MEC</v>
      </c>
      <c r="D1083" s="17" t="str">
        <f>IFERROR(INDEX(Cadastro!$D$5:$D$148,$AB1083),"")</f>
        <v>A</v>
      </c>
      <c r="E1083" s="17" t="str">
        <f>IFERROR(INDEX(Cadastro!$G$5:$G$148,$AB1083),"")</f>
        <v>A</v>
      </c>
      <c r="F1083" s="29">
        <v>46265</v>
      </c>
      <c r="G1083" s="32" t="str">
        <f t="shared" ref="G1083:G1118" si="186">CHOOSE(WEEKDAY($F1083,1),"dom","seg","ter","qua","qui","sex","sáb")</f>
        <v>seg</v>
      </c>
      <c r="H1083" s="31">
        <f>IF($L1083=0,"",_xlfn.MINIFS(Dados!$Q:$Q,Dados!$A:$A,$A1083,Dados!$S:$S,$F1083))</f>
        <v>446</v>
      </c>
      <c r="I1083" s="31">
        <f>IF($H1083="","",_xlfn.MAXIFS(Dados!$R:$R,Dados!$A:$A,$A1083,Dados!$S:$S,$F1083))</f>
        <v>909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A</v>
      </c>
      <c r="L1083" s="30">
        <f>SUMIFS(Dados!$E:$E,Dados!$A:$A,$A1083,Dados!$S:$S,$F1083)</f>
        <v>6.65</v>
      </c>
      <c r="M1083" s="30">
        <f>IFERROR(INDEX(Parâmetros!$E$6:$E$11,MATCH($K1083,Parâmetros!$A$6:$A$11,0)),"")</f>
        <v>7.58</v>
      </c>
      <c r="N1083" s="33">
        <f t="shared" ref="N1083:N1118" si="187">IFERROR($L1083/$M1083,"")</f>
        <v>0.87730870712401055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ref="Q1083:Q1118" si="188">IF($P1083="Não","",IF($L1083&gt;0,"Sim","Não"))</f>
        <v>Sim</v>
      </c>
      <c r="R1083" s="32" t="str">
        <f t="shared" ref="R1083:R1118" si="189">IF($Q1083&lt;&gt;"Sim","",IF($N1083&gt;=$O1083,"Sim","Não"))</f>
        <v>Sim</v>
      </c>
      <c r="S1083" s="30">
        <f t="shared" ref="S1083:S1118" si="190">IF($Q1083&lt;&gt;"Sim","",MAX(0,$M1083*$O1083-$L1083))</f>
        <v>0</v>
      </c>
      <c r="T1083" s="32" t="str">
        <f>IF($Q1083&lt;&gt;"Sim","",IF($N1083&gt;Parâmetros!$E$15,"Sim","Não"))</f>
        <v>Não</v>
      </c>
      <c r="U1083" s="17" t="str">
        <f t="shared" ref="U1083:U1118" si="191">IF($AC1083&lt;&gt;"",$AC1083,IF($P1083="Não",IF($Y1083="Folga","Folga",IF(LEFT($Y1083,6)="Férias","Férias / afastamento",IF($Y1083="Indeterminado (início da série)","Início da série","Fora da apuração"))),IF($Q1083="Não","Falta de registro",IF($R1083="Sim","Na meta","Abaixo da meta"))))</f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'[Apontamento_Mes_Setembro Atualizado.xlsx]Base Diária'!$V$221folga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Evidência confirma cadastro</v>
      </c>
      <c r="W1083" s="34">
        <f>IF(OR(OR($D1083="6x1",$D1083="FF 6x1"),$D1083="5x2"),"",IF($AB1083&lt;&gt;$AB1082,IF(IFERROR(INDEX(Cadastro!$F$5:$F$148,$AB1083),"")="",IF($L1083&gt;0,1,0),IF(IFERROR(INDEX(Cadastro!$F$5:$F$148,$AB1083),"")&lt;=IFERROR(INDEX(Parâmetros!$B$39:$B$48,MATCH($E1083,Parâmetros!$A$39:$A$48,0)),99),IFERROR(INDEX(Cadastro!$F$5:$F$148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$148,$AB1083),"")="",0,IF(IFERROR(INDEX(Cadastro!$F$5:$F$148,$AB1083),"")&gt;IFERROR(INDEX(Parâmetros!$B$39:$B$48,MATCH($E1083,Parâmetros!$A$39:$A$48,0)),99),IFERROR(INDEX(Cadastro!$F$5:$F$148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registro"),IF(AND($AB1083&lt;&gt;$AB1082,IFERROR(INDEX(Cadastro!$F$5:$F$148,$AB1083),"")=""),"Indeterminado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IFERROR(MATCH($A1083&amp;"|"&amp;TEXT(_xlfn.MAXIFS(Cadastro!$E$5:$E$148,Cadastro!$A$5:$A$148,$A1083,Cadastro!$E$5:$E$148,"&lt;="&amp;$F1083),"yyyymmdd"),Cadastro!$I$5:$I$148,0),"")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53459</v>
      </c>
      <c r="B1084" s="17" t="s">
        <v>188</v>
      </c>
      <c r="C1084" s="17" t="str">
        <f>IFERROR(INDEX(Cadastro!$C$5:$C$148,$AB1084),"NÃO INFORMADO")</f>
        <v>MEC</v>
      </c>
      <c r="D1084" s="17" t="str">
        <f>IFERROR(INDEX(Cadastro!$D$5:$D$148,$AB1084),"")</f>
        <v>A</v>
      </c>
      <c r="E1084" s="17" t="str">
        <f>IFERROR(INDEX(Cadastro!$G$5:$G$148,$AB1084),"")</f>
        <v>A</v>
      </c>
      <c r="F1084" s="29">
        <v>46266</v>
      </c>
      <c r="G1084" s="32" t="str">
        <f t="shared" si="186"/>
        <v>ter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187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188"/>
        <v/>
      </c>
      <c r="R1084" s="32" t="str">
        <f t="shared" si="189"/>
        <v/>
      </c>
      <c r="S1084" s="30" t="str">
        <f t="shared" si="190"/>
        <v/>
      </c>
      <c r="T1084" s="32" t="str">
        <f>IF($Q1084&lt;&gt;"Sim","",IF($N1084&gt;Parâmetros!$E$15,"Sim","Não"))</f>
        <v/>
      </c>
      <c r="U1084" s="17" t="str">
        <f t="shared" si="191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'[Apontamento_Mes_Setembro Atualizado.xlsx]Base Diária'!$V$221folga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$148,$AB1084),"")="",IF($L1084&gt;0,1,0),IF(IFERROR(INDEX(Cadastro!$F$5:$F$148,$AB1084),"")&lt;=IFERROR(INDEX(Parâmetros!$B$39:$B$48,MATCH($E1084,Parâmetros!$A$39:$A$48,0)),99),IFERROR(INDEX(Cadastro!$F$5:$F$148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$148,$AB1084),"")="",0,IF(IFERROR(INDEX(Cadastro!$F$5:$F$148,$AB1084),"")&gt;IFERROR(INDEX(Parâmetros!$B$39:$B$48,MATCH($E1084,Parâmetros!$A$39:$A$48,0)),99),IFERROR(INDEX(Cadastro!$F$5:$F$148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registro"),IF(AND($AB1084&lt;&gt;$AB1083,IFERROR(INDEX(Cadastro!$F$5:$F$148,$AB1084),"")=""),"Indeterminado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1</v>
      </c>
      <c r="AA1084" s="34">
        <f>IF(OR($L1084&gt;0,$F1084&gt;Parâmetros!$E$14),0,IF(OR($A1084&lt;&gt;$A1085,$F1085&gt;Parâmetros!$E$14),1,N($AA1085)+1))</f>
        <v>1</v>
      </c>
      <c r="AB1084" s="31">
        <f>IFERROR(MATCH($A1084&amp;"|"&amp;TEXT(_xlfn.MAXIFS(Cadastro!$E$5:$E$148,Cadastro!$A$5:$A$148,$A1084,Cadastro!$E$5:$E$148,"&lt;="&amp;$F1084),"yyyymmdd"),Cadastro!$I$5:$I$148,0),"")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53459</v>
      </c>
      <c r="B1085" s="17" t="s">
        <v>188</v>
      </c>
      <c r="C1085" s="17" t="str">
        <f>IFERROR(INDEX(Cadastro!$C$5:$C$148,$AB1085),"NÃO INFORMADO")</f>
        <v>MEC</v>
      </c>
      <c r="D1085" s="17" t="str">
        <f>IFERROR(INDEX(Cadastro!$D$5:$D$148,$AB1085),"")</f>
        <v>A</v>
      </c>
      <c r="E1085" s="17" t="str">
        <f>IFERROR(INDEX(Cadastro!$G$5:$G$148,$AB1085),"")</f>
        <v>A</v>
      </c>
      <c r="F1085" s="29">
        <v>46267</v>
      </c>
      <c r="G1085" s="32" t="str">
        <f t="shared" si="186"/>
        <v>qua</v>
      </c>
      <c r="H1085" s="31">
        <f>IF($L1085=0,"",_xlfn.MINIFS(Dados!$Q:$Q,Dados!$A:$A,$A1085,Dados!$S:$S,$F1085))</f>
        <v>441</v>
      </c>
      <c r="I1085" s="31">
        <f>IF($H1085="","",_xlfn.MAXIFS(Dados!$R:$R,Dados!$A:$A,$A1085,Dados!$S:$S,$F1085))</f>
        <v>921</v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A</v>
      </c>
      <c r="L1085" s="30">
        <f>SUMIFS(Dados!$E:$E,Dados!$A:$A,$A1085,Dados!$S:$S,$F1085)</f>
        <v>7</v>
      </c>
      <c r="M1085" s="30">
        <f>IFERROR(INDEX(Parâmetros!$E$6:$E$11,MATCH($K1085,Parâmetros!$A$6:$A$11,0)),"")</f>
        <v>7.58</v>
      </c>
      <c r="N1085" s="33">
        <f t="shared" si="187"/>
        <v>0.92348284960422167</v>
      </c>
      <c r="O1085" s="33">
        <f>Parâmetros!$E$13</f>
        <v>0.8</v>
      </c>
      <c r="P1085" s="32" t="str">
        <f>IF(OR($M1085="",$F1085&gt;Parâmetros!$E$14),"Não","Sim")</f>
        <v>Sim</v>
      </c>
      <c r="Q1085" s="32" t="str">
        <f t="shared" si="188"/>
        <v>Sim</v>
      </c>
      <c r="R1085" s="32" t="str">
        <f t="shared" si="189"/>
        <v>Sim</v>
      </c>
      <c r="S1085" s="30">
        <f t="shared" si="190"/>
        <v>0</v>
      </c>
      <c r="T1085" s="32" t="str">
        <f>IF($Q1085&lt;&gt;"Sim","",IF($N1085&gt;Parâmetros!$E$15,"Sim","Não"))</f>
        <v>Não</v>
      </c>
      <c r="U1085" s="17" t="str">
        <f t="shared" si="191"/>
        <v>Na meta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'[Apontamento_Mes_Setembro Atualizado.xlsx]Base Diária'!$V$221folga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Evidência confirma cadastro</v>
      </c>
      <c r="W1085" s="34">
        <f>IF(OR(OR($D1085="6x1",$D1085="FF 6x1"),$D1085="5x2"),"",IF($AB1085&lt;&gt;$AB1084,IF(IFERROR(INDEX(Cadastro!$F$5:$F$148,$AB1085),"")="",IF($L1085&gt;0,1,0),IF(IFERROR(INDEX(Cadastro!$F$5:$F$148,$AB1085),"")&lt;=IFERROR(INDEX(Parâmetros!$B$39:$B$48,MATCH($E1085,Parâmetros!$A$39:$A$48,0)),99),IFERROR(INDEX(Cadastro!$F$5:$F$148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$148,$AB1085),"")="",0,IF(IFERROR(INDEX(Cadastro!$F$5:$F$148,$AB1085),"")&gt;IFERROR(INDEX(Parâmetros!$B$39:$B$48,MATCH($E1085,Parâmetros!$A$39:$A$48,0)),99),IFERROR(INDEX(Cadastro!$F$5:$F$148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registro"),IF(AND($AB1085&lt;&gt;$AB1084,IFERROR(INDEX(Cadastro!$F$5:$F$148,$AB1085),"")=""),"Indeterminado (início da série)",IF($X1085&gt;0,"Folga","Falta de registro"))))))))</f>
        <v>Trabalhado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IFERROR(MATCH($A1085&amp;"|"&amp;TEXT(_xlfn.MAXIFS(Cadastro!$E$5:$E$148,Cadastro!$A$5:$A$148,$A1085,Cadastro!$E$5:$E$148,"&lt;="&amp;$F1085),"yyyymmdd"),Cadastro!$I$5:$I$148,0),"")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53459</v>
      </c>
      <c r="B1086" s="17" t="s">
        <v>188</v>
      </c>
      <c r="C1086" s="17" t="str">
        <f>IFERROR(INDEX(Cadastro!$C$5:$C$148,$AB1086),"NÃO INFORMADO")</f>
        <v>MEC</v>
      </c>
      <c r="D1086" s="17" t="str">
        <f>IFERROR(INDEX(Cadastro!$D$5:$D$148,$AB1086),"")</f>
        <v>A</v>
      </c>
      <c r="E1086" s="17" t="str">
        <f>IFERROR(INDEX(Cadastro!$G$5:$G$148,$AB1086),"")</f>
        <v>A</v>
      </c>
      <c r="F1086" s="29">
        <v>46268</v>
      </c>
      <c r="G1086" s="32" t="str">
        <f t="shared" si="186"/>
        <v>qui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A</v>
      </c>
      <c r="L1086" s="30">
        <f>SUMIFS(Dados!$E:$E,Dados!$A:$A,$A1086,Dados!$S:$S,$F1086)</f>
        <v>0</v>
      </c>
      <c r="M1086" s="30">
        <f>IFERROR(INDEX(Parâmetros!$E$6:$E$11,MATCH($K1086,Parâmetros!$A$6:$A$11,0)),"")</f>
        <v>7.58</v>
      </c>
      <c r="N1086" s="33">
        <f t="shared" si="187"/>
        <v>0</v>
      </c>
      <c r="O1086" s="33">
        <f>Parâmetros!$E$13</f>
        <v>0.8</v>
      </c>
      <c r="P1086" s="32" t="str">
        <f>IF(OR($M1086="",$F1086&gt;Parâmetros!$E$14),"Não","Sim")</f>
        <v>Sim</v>
      </c>
      <c r="Q1086" s="32" t="str">
        <f t="shared" si="188"/>
        <v>Não</v>
      </c>
      <c r="R1086" s="32" t="str">
        <f t="shared" si="189"/>
        <v/>
      </c>
      <c r="S1086" s="30" t="str">
        <f t="shared" si="190"/>
        <v/>
      </c>
      <c r="T1086" s="32" t="str">
        <f>IF($Q1086&lt;&gt;"Sim","",IF($N1086&gt;Parâmetros!$E$15,"Sim","Não"))</f>
        <v/>
      </c>
      <c r="U1086" s="17" t="str">
        <f t="shared" si="191"/>
        <v>Falta de registro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'[Apontamento_Mes_Setembro Atualizado.xlsx]Base Diária'!$V$221folga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$148,$AB1086),"")="",IF($L1086&gt;0,1,0),IF(IFERROR(INDEX(Cadastro!$F$5:$F$148,$AB1086),"")&lt;=IFERROR(INDEX(Parâmetros!$B$39:$B$48,MATCH($E1086,Parâmetros!$A$39:$A$48,0)),99),IFERROR(INDEX(Cadastro!$F$5:$F$148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$148,$AB1086),"")="",0,IF(IFERROR(INDEX(Cadastro!$F$5:$F$148,$AB1086),"")&gt;IFERROR(INDEX(Parâmetros!$B$39:$B$48,MATCH($E1086,Parâmetros!$A$39:$A$48,0)),99),IFERROR(INDEX(Cadastro!$F$5:$F$148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registro"),IF(AND($AB1086&lt;&gt;$AB1085,IFERROR(INDEX(Cadastro!$F$5:$F$148,$AB1086),"")=""),"Indeterminado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1</v>
      </c>
      <c r="AA1086" s="34">
        <f>IF(OR($L1086&gt;0,$F1086&gt;Parâmetros!$E$14),0,IF(OR($A1086&lt;&gt;$A1087,$F1087&gt;Parâmetros!$E$14),1,N($AA1087)+1))</f>
        <v>1</v>
      </c>
      <c r="AB1086" s="31">
        <f>IFERROR(MATCH($A1086&amp;"|"&amp;TEXT(_xlfn.MAXIFS(Cadastro!$E$5:$E$148,Cadastro!$A$5:$A$148,$A1086,Cadastro!$E$5:$E$148,"&lt;="&amp;$F1086),"yyyymmdd"),Cadastro!$I$5:$I$148,0),"")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>
        <v>53459</v>
      </c>
      <c r="B1087" s="17" t="s">
        <v>188</v>
      </c>
      <c r="C1087" s="17" t="str">
        <f>IFERROR(INDEX(Cadastro!$C$5:$C$148,$AB1087),"NÃO INFORMADO")</f>
        <v>MEC</v>
      </c>
      <c r="D1087" s="17" t="str">
        <f>IFERROR(INDEX(Cadastro!$D$5:$D$148,$AB1087),"")</f>
        <v>A</v>
      </c>
      <c r="E1087" s="17" t="str">
        <f>IFERROR(INDEX(Cadastro!$G$5:$G$148,$AB1087),"")</f>
        <v>A</v>
      </c>
      <c r="F1087" s="29">
        <v>46269</v>
      </c>
      <c r="G1087" s="32" t="str">
        <f t="shared" si="186"/>
        <v>sex</v>
      </c>
      <c r="H1087" s="31">
        <f>IF($L1087=0,"",_xlfn.MINIFS(Dados!$Q:$Q,Dados!$A:$A,$A1087,Dados!$S:$S,$F1087))</f>
        <v>471</v>
      </c>
      <c r="I1087" s="31">
        <f>IF($H1087="","",_xlfn.MAXIFS(Dados!$R:$R,Dados!$A:$A,$A1087,Dados!$S:$S,$F1087))</f>
        <v>920</v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A</v>
      </c>
      <c r="L1087" s="30">
        <f>SUMIFS(Dados!$E:$E,Dados!$A:$A,$A1087,Dados!$S:$S,$F1087)</f>
        <v>6.4600000000000009</v>
      </c>
      <c r="M1087" s="30">
        <f>IFERROR(INDEX(Parâmetros!$E$6:$E$11,MATCH($K1087,Parâmetros!$A$6:$A$11,0)),"")</f>
        <v>7.58</v>
      </c>
      <c r="N1087" s="33">
        <f t="shared" si="187"/>
        <v>0.85224274406332468</v>
      </c>
      <c r="O1087" s="33">
        <f>Parâmetros!$E$13</f>
        <v>0.8</v>
      </c>
      <c r="P1087" s="32" t="str">
        <f>IF(OR($M1087="",$F1087&gt;Parâmetros!$E$14),"Não","Sim")</f>
        <v>Sim</v>
      </c>
      <c r="Q1087" s="32" t="str">
        <f t="shared" si="188"/>
        <v>Sim</v>
      </c>
      <c r="R1087" s="32" t="str">
        <f t="shared" si="189"/>
        <v>Sim</v>
      </c>
      <c r="S1087" s="30">
        <f t="shared" si="190"/>
        <v>0</v>
      </c>
      <c r="T1087" s="32" t="str">
        <f>IF($Q1087&lt;&gt;"Sim","",IF($N1087&gt;Parâmetros!$E$15,"Sim","Não"))</f>
        <v>Não</v>
      </c>
      <c r="U1087" s="17" t="str">
        <f t="shared" si="191"/>
        <v>Na meta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'[Apontamento_Mes_Setembro Atualizado.xlsx]Base Diária'!$V$221folga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Evidência confirma cadastro</v>
      </c>
      <c r="W1087" s="34">
        <f>IF(OR(OR($D1087="6x1",$D1087="FF 6x1"),$D1087="5x2"),"",IF($AB1087&lt;&gt;$AB1086,IF(IFERROR(INDEX(Cadastro!$F$5:$F$148,$AB1087),"")="",IF($L1087&gt;0,1,0),IF(IFERROR(INDEX(Cadastro!$F$5:$F$148,$AB1087),"")&lt;=IFERROR(INDEX(Parâmetros!$B$39:$B$48,MATCH($E1087,Parâmetros!$A$39:$A$48,0)),99),IFERROR(INDEX(Cadastro!$F$5:$F$148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>3</v>
      </c>
      <c r="X1087" s="34">
        <f>IF(OR(OR($D1087="6x1",$D1087="FF 6x1"),$D1087="5x2"),"",IF($AB1087&lt;&gt;$AB1086,IF(IFERROR(INDEX(Cadastro!$F$5:$F$148,$AB1087),"")="",0,IF(IFERROR(INDEX(Cadastro!$F$5:$F$148,$AB1087),"")&gt;IFERROR(INDEX(Parâmetros!$B$39:$B$48,MATCH($E1087,Parâmetros!$A$39:$A$48,0)),99),IFERROR(INDEX(Cadastro!$F$5:$F$148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>0</v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registro"),IF(AND($AB1087&lt;&gt;$AB1086,IFERROR(INDEX(Cadastro!$F$5:$F$148,$AB1087),"")=""),"Indeterminado (início da série)",IF($X1087&gt;0,"Folga","Falta de registro"))))))))</f>
        <v>Trabalhado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IFERROR(MATCH($A1087&amp;"|"&amp;TEXT(_xlfn.MAXIFS(Cadastro!$E$5:$E$148,Cadastro!$A$5:$A$148,$A1087,Cadastro!$E$5:$E$148,"&lt;="&amp;$F1087),"yyyymmdd"),Cadastro!$I$5:$I$148,0),"")</f>
        <v>49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hidden="1" customHeight="1" x14ac:dyDescent="0.25">
      <c r="A1088" s="31">
        <v>53459</v>
      </c>
      <c r="B1088" s="17" t="s">
        <v>188</v>
      </c>
      <c r="C1088" s="17" t="str">
        <f>IFERROR(INDEX(Cadastro!$C$5:$C$148,$AB1088),"NÃO INFORMADO")</f>
        <v>MEC</v>
      </c>
      <c r="D1088" s="17" t="str">
        <f>IFERROR(INDEX(Cadastro!$D$5:$D$148,$AB1088),"")</f>
        <v>A</v>
      </c>
      <c r="E1088" s="17" t="str">
        <f>IFERROR(INDEX(Cadastro!$G$5:$G$148,$AB1088),"")</f>
        <v>A</v>
      </c>
      <c r="F1088" s="29">
        <v>46270</v>
      </c>
      <c r="G1088" s="32" t="str">
        <f t="shared" si="186"/>
        <v>sáb</v>
      </c>
      <c r="H1088" s="31">
        <f>IF($L1088=0,"",_xlfn.MINIFS(Dados!$Q:$Q,Dados!$A:$A,$A1088,Dados!$S:$S,$F1088))</f>
        <v>442</v>
      </c>
      <c r="I1088" s="31">
        <f>IF($H1088="","",_xlfn.MAXIFS(Dados!$R:$R,Dados!$A:$A,$A1088,Dados!$S:$S,$F1088))</f>
        <v>915</v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A</v>
      </c>
      <c r="L1088" s="30">
        <f>SUMIFS(Dados!$E:$E,Dados!$A:$A,$A1088,Dados!$S:$S,$F1088)</f>
        <v>6.8100000000000005</v>
      </c>
      <c r="M1088" s="30">
        <f>IFERROR(INDEX(Parâmetros!$E$6:$E$11,MATCH($K1088,Parâmetros!$A$6:$A$11,0)),"")</f>
        <v>7.58</v>
      </c>
      <c r="N1088" s="33">
        <f t="shared" si="187"/>
        <v>0.89841688654353569</v>
      </c>
      <c r="O1088" s="33">
        <f>Parâmetros!$E$13</f>
        <v>0.8</v>
      </c>
      <c r="P1088" s="32" t="str">
        <f>IF(OR($M1088="",$F1088&gt;Parâmetros!$E$14),"Não","Sim")</f>
        <v>Sim</v>
      </c>
      <c r="Q1088" s="32" t="str">
        <f t="shared" si="188"/>
        <v>Sim</v>
      </c>
      <c r="R1088" s="32" t="str">
        <f t="shared" si="189"/>
        <v>Sim</v>
      </c>
      <c r="S1088" s="30">
        <f t="shared" si="190"/>
        <v>0</v>
      </c>
      <c r="T1088" s="32" t="str">
        <f>IF($Q1088&lt;&gt;"Sim","",IF($N1088&gt;Parâmetros!$E$15,"Sim","Não"))</f>
        <v>Não</v>
      </c>
      <c r="U1088" s="17" t="str">
        <f t="shared" si="191"/>
        <v>Na meta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'[Apontamento_Mes_Setembro Atualizado.xlsx]Base Diária'!$V$221folga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Evidência confirma cadastro</v>
      </c>
      <c r="W1088" s="34">
        <f>IF(OR(OR($D1088="6x1",$D1088="FF 6x1"),$D1088="5x2"),"",IF($AB1088&lt;&gt;$AB1087,IF(IFERROR(INDEX(Cadastro!$F$5:$F$148,$AB1088),"")="",IF($L1088&gt;0,1,0),IF(IFERROR(INDEX(Cadastro!$F$5:$F$148,$AB1088),"")&lt;=IFERROR(INDEX(Parâmetros!$B$39:$B$48,MATCH($E1088,Parâmetros!$A$39:$A$48,0)),99),IFERROR(INDEX(Cadastro!$F$5:$F$148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>4</v>
      </c>
      <c r="X1088" s="34">
        <f>IF(OR(OR($D1088="6x1",$D1088="FF 6x1"),$D1088="5x2"),"",IF($AB1088&lt;&gt;$AB1087,IF(IFERROR(INDEX(Cadastro!$F$5:$F$148,$AB1088),"")="",0,IF(IFERROR(INDEX(Cadastro!$F$5:$F$148,$AB1088),"")&gt;IFERROR(INDEX(Parâmetros!$B$39:$B$48,MATCH($E1088,Parâmetros!$A$39:$A$48,0)),99),IFERROR(INDEX(Cadastro!$F$5:$F$148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>0</v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registro"),IF(AND($AB1088&lt;&gt;$AB1087,IFERROR(INDEX(Cadastro!$F$5:$F$148,$AB1088),"")=""),"Indeterminado (início da série)",IF($X1088&gt;0,"Folga","Falta de registro"))))))))</f>
        <v>Trabalhado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IFERROR(MATCH($A1088&amp;"|"&amp;TEXT(_xlfn.MAXIFS(Cadastro!$E$5:$E$148,Cadastro!$A$5:$A$148,$A1088,Cadastro!$E$5:$E$148,"&lt;="&amp;$F1088),"yyyymmdd"),Cadastro!$I$5:$I$148,0),"")</f>
        <v>49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hidden="1" customHeight="1" x14ac:dyDescent="0.25">
      <c r="A1089" s="31">
        <v>53459</v>
      </c>
      <c r="B1089" s="17" t="s">
        <v>188</v>
      </c>
      <c r="C1089" s="17" t="str">
        <f>IFERROR(INDEX(Cadastro!$C$5:$C$148,$AB1089),"NÃO INFORMADO")</f>
        <v>MEC</v>
      </c>
      <c r="D1089" s="17" t="str">
        <f>IFERROR(INDEX(Cadastro!$D$5:$D$148,$AB1089),"")</f>
        <v>A</v>
      </c>
      <c r="E1089" s="17" t="str">
        <f>IFERROR(INDEX(Cadastro!$G$5:$G$148,$AB1089),"")</f>
        <v>A</v>
      </c>
      <c r="F1089" s="29">
        <v>46271</v>
      </c>
      <c r="G1089" s="32" t="str">
        <f t="shared" si="186"/>
        <v>dom</v>
      </c>
      <c r="H1089" s="31">
        <f>IF($L1089=0,"",_xlfn.MINIFS(Dados!$Q:$Q,Dados!$A:$A,$A1089,Dados!$S:$S,$F1089))</f>
        <v>446</v>
      </c>
      <c r="I1089" s="31">
        <f>IF($H1089="","",_xlfn.MAXIFS(Dados!$R:$R,Dados!$A:$A,$A1089,Dados!$S:$S,$F1089))</f>
        <v>904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A</v>
      </c>
      <c r="L1089" s="30">
        <f>SUMIFS(Dados!$E:$E,Dados!$A:$A,$A1089,Dados!$S:$S,$F1089)</f>
        <v>6.61</v>
      </c>
      <c r="M1089" s="30">
        <f>IFERROR(INDEX(Parâmetros!$E$6:$E$11,MATCH($K1089,Parâmetros!$A$6:$A$11,0)),"")</f>
        <v>7.58</v>
      </c>
      <c r="N1089" s="33">
        <f t="shared" si="187"/>
        <v>0.87203166226912932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si="188"/>
        <v>Sim</v>
      </c>
      <c r="R1089" s="32" t="str">
        <f t="shared" si="189"/>
        <v>Sim</v>
      </c>
      <c r="S1089" s="30">
        <f t="shared" si="190"/>
        <v>0</v>
      </c>
      <c r="T1089" s="32" t="str">
        <f>IF($Q1089&lt;&gt;"Sim","",IF($N1089&gt;Parâmetros!$E$15,"Sim","Não"))</f>
        <v>Não</v>
      </c>
      <c r="U1089" s="17" t="str">
        <f t="shared" si="191"/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'[Apontamento_Mes_Setembro Atualizado.xlsx]Base Diária'!$V$221folga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$148,$AB1089),"")="",IF($L1089&gt;0,1,0),IF(IFERROR(INDEX(Cadastro!$F$5:$F$148,$AB1089),"")&lt;=IFERROR(INDEX(Parâmetros!$B$39:$B$48,MATCH($E1089,Parâmetros!$A$39:$A$48,0)),99),IFERROR(INDEX(Cadastro!$F$5:$F$148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$148,$AB1089),"")="",0,IF(IFERROR(INDEX(Cadastro!$F$5:$F$148,$AB1089),"")&gt;IFERROR(INDEX(Parâmetros!$B$39:$B$48,MATCH($E1089,Parâmetros!$A$39:$A$48,0)),99),IFERROR(INDEX(Cadastro!$F$5:$F$148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registro"),IF(AND($AB1089&lt;&gt;$AB1088,IFERROR(INDEX(Cadastro!$F$5:$F$148,$AB1089),"")=""),"Indeterminado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IFERROR(MATCH($A1089&amp;"|"&amp;TEXT(_xlfn.MAXIFS(Cadastro!$E$5:$E$148,Cadastro!$A$5:$A$148,$A1089,Cadastro!$E$5:$E$148,"&lt;="&amp;$F1089),"yyyymmdd"),Cadastro!$I$5:$I$148,0),"")</f>
        <v>49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53459</v>
      </c>
      <c r="B1090" s="17" t="s">
        <v>188</v>
      </c>
      <c r="C1090" s="17" t="str">
        <f>IFERROR(INDEX(Cadastro!$C$5:$C$148,$AB1090),"NÃO INFORMADO")</f>
        <v>MEC</v>
      </c>
      <c r="D1090" s="17" t="str">
        <f>IFERROR(INDEX(Cadastro!$D$5:$D$148,$AB1090),"")</f>
        <v>A</v>
      </c>
      <c r="E1090" s="17" t="str">
        <f>IFERROR(INDEX(Cadastro!$G$5:$G$148,$AB1090),"")</f>
        <v>A</v>
      </c>
      <c r="F1090" s="29">
        <v>46272</v>
      </c>
      <c r="G1090" s="32" t="str">
        <f t="shared" si="186"/>
        <v>seg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187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188"/>
        <v/>
      </c>
      <c r="R1090" s="32" t="str">
        <f t="shared" si="189"/>
        <v/>
      </c>
      <c r="S1090" s="30" t="str">
        <f t="shared" si="190"/>
        <v/>
      </c>
      <c r="T1090" s="32" t="str">
        <f>IF($Q1090&lt;&gt;"Sim","",IF($N1090&gt;Parâmetros!$E$15,"Sim","Não"))</f>
        <v/>
      </c>
      <c r="U1090" s="17" t="str">
        <f t="shared" si="191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'[Apontamento_Mes_Setembro Atualizado.xlsx]Base Diária'!$V$221folga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$148,$AB1090),"")="",IF($L1090&gt;0,1,0),IF(IFERROR(INDEX(Cadastro!$F$5:$F$148,$AB1090),"")&lt;=IFERROR(INDEX(Parâmetros!$B$39:$B$48,MATCH($E1090,Parâmetros!$A$39:$A$48,0)),99),IFERROR(INDEX(Cadastro!$F$5:$F$148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$148,$AB1090),"")="",0,IF(IFERROR(INDEX(Cadastro!$F$5:$F$148,$AB1090),"")&gt;IFERROR(INDEX(Parâmetros!$B$39:$B$48,MATCH($E1090,Parâmetros!$A$39:$A$48,0)),99),IFERROR(INDEX(Cadastro!$F$5:$F$148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registro"),IF(AND($AB1090&lt;&gt;$AB1089,IFERROR(INDEX(Cadastro!$F$5:$F$148,$AB1090),"")=""),"Indeterminado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IFERROR(MATCH($A1090&amp;"|"&amp;TEXT(_xlfn.MAXIFS(Cadastro!$E$5:$E$148,Cadastro!$A$5:$A$148,$A1090,Cadastro!$E$5:$E$148,"&lt;="&amp;$F1090),"yyyymmdd"),Cadastro!$I$5:$I$148,0),"")</f>
        <v>49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53459</v>
      </c>
      <c r="B1091" s="17" t="s">
        <v>188</v>
      </c>
      <c r="C1091" s="17" t="str">
        <f>IFERROR(INDEX(Cadastro!$C$5:$C$148,$AB1091),"NÃO INFORMADO")</f>
        <v>MEC</v>
      </c>
      <c r="D1091" s="17" t="str">
        <f>IFERROR(INDEX(Cadastro!$D$5:$D$148,$AB1091),"")</f>
        <v>A</v>
      </c>
      <c r="E1091" s="17" t="str">
        <f>IFERROR(INDEX(Cadastro!$G$5:$G$148,$AB1091),"")</f>
        <v>A</v>
      </c>
      <c r="F1091" s="29">
        <v>46273</v>
      </c>
      <c r="G1091" s="32" t="str">
        <f t="shared" si="186"/>
        <v>ter</v>
      </c>
      <c r="H1091" s="31">
        <f>IF($L1091=0,"",_xlfn.MINIFS(Dados!$Q:$Q,Dados!$A:$A,$A1091,Dados!$S:$S,$F1091))</f>
        <v>441</v>
      </c>
      <c r="I1091" s="31">
        <f>IF($H1091="","",_xlfn.MAXIFS(Dados!$R:$R,Dados!$A:$A,$A1091,Dados!$S:$S,$F1091))</f>
        <v>910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A</v>
      </c>
      <c r="L1091" s="30">
        <f>SUMIFS(Dados!$E:$E,Dados!$A:$A,$A1091,Dados!$S:$S,$F1091)</f>
        <v>6.7600000000000007</v>
      </c>
      <c r="M1091" s="30">
        <f>IFERROR(INDEX(Parâmetros!$E$6:$E$11,MATCH($K1091,Parâmetros!$A$6:$A$11,0)),"")</f>
        <v>7.58</v>
      </c>
      <c r="N1091" s="33">
        <f t="shared" si="187"/>
        <v>0.89182058047493407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188"/>
        <v>Sim</v>
      </c>
      <c r="R1091" s="32" t="str">
        <f t="shared" si="189"/>
        <v>Sim</v>
      </c>
      <c r="S1091" s="30">
        <f t="shared" si="190"/>
        <v>0</v>
      </c>
      <c r="T1091" s="32" t="str">
        <f>IF($Q1091&lt;&gt;"Sim","",IF($N1091&gt;Parâmetros!$E$15,"Sim","Não"))</f>
        <v>Não</v>
      </c>
      <c r="U1091" s="17" t="str">
        <f t="shared" si="191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'[Apontamento_Mes_Setembro Atualizado.xlsx]Base Diária'!$V$221folga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$148,$AB1091),"")="",IF($L1091&gt;0,1,0),IF(IFERROR(INDEX(Cadastro!$F$5:$F$148,$AB1091),"")&lt;=IFERROR(INDEX(Parâmetros!$B$39:$B$48,MATCH($E1091,Parâmetros!$A$39:$A$48,0)),99),IFERROR(INDEX(Cadastro!$F$5:$F$148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$148,$AB1091),"")="",0,IF(IFERROR(INDEX(Cadastro!$F$5:$F$148,$AB1091),"")&gt;IFERROR(INDEX(Parâmetros!$B$39:$B$48,MATCH($E1091,Parâmetros!$A$39:$A$48,0)),99),IFERROR(INDEX(Cadastro!$F$5:$F$148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registro"),IF(AND($AB1091&lt;&gt;$AB1090,IFERROR(INDEX(Cadastro!$F$5:$F$148,$AB1091),"")=""),"Indeterminado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IFERROR(MATCH($A1091&amp;"|"&amp;TEXT(_xlfn.MAXIFS(Cadastro!$E$5:$E$148,Cadastro!$A$5:$A$148,$A1091,Cadastro!$E$5:$E$148,"&lt;="&amp;$F1091),"yyyymmdd"),Cadastro!$I$5:$I$148,0),"")</f>
        <v>49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53459</v>
      </c>
      <c r="B1092" s="17" t="s">
        <v>188</v>
      </c>
      <c r="C1092" s="17" t="str">
        <f>IFERROR(INDEX(Cadastro!$C$5:$C$148,$AB1092),"NÃO INFORMADO")</f>
        <v>MEC</v>
      </c>
      <c r="D1092" s="17" t="str">
        <f>IFERROR(INDEX(Cadastro!$D$5:$D$148,$AB1092),"")</f>
        <v>A</v>
      </c>
      <c r="E1092" s="17" t="str">
        <f>IFERROR(INDEX(Cadastro!$G$5:$G$148,$AB1092),"")</f>
        <v>A</v>
      </c>
      <c r="F1092" s="29">
        <v>46274</v>
      </c>
      <c r="G1092" s="32" t="str">
        <f t="shared" si="186"/>
        <v>qua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A</v>
      </c>
      <c r="L1092" s="30">
        <f>SUMIFS(Dados!$E:$E,Dados!$A:$A,$A1092,Dados!$S:$S,$F1092)</f>
        <v>0</v>
      </c>
      <c r="M1092" s="30">
        <f>IFERROR(INDEX(Parâmetros!$E$6:$E$11,MATCH($K1092,Parâmetros!$A$6:$A$11,0)),"")</f>
        <v>7.58</v>
      </c>
      <c r="N1092" s="33">
        <f t="shared" si="187"/>
        <v>0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188"/>
        <v>Não</v>
      </c>
      <c r="R1092" s="32" t="str">
        <f t="shared" si="189"/>
        <v/>
      </c>
      <c r="S1092" s="30" t="str">
        <f t="shared" si="190"/>
        <v/>
      </c>
      <c r="T1092" s="32" t="str">
        <f>IF($Q1092&lt;&gt;"Sim","",IF($N1092&gt;Parâmetros!$E$15,"Sim","Não"))</f>
        <v/>
      </c>
      <c r="U1092" s="17" t="str">
        <f t="shared" si="191"/>
        <v>Falta de registro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'[Apontamento_Mes_Setembro Atualizado.xlsx]Base Diária'!$V$221folga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FALTA DE REGISTRO · dia 2 de 5 do ciclo</v>
      </c>
      <c r="W1092" s="34">
        <f>IF(OR(OR($D1092="6x1",$D1092="FF 6x1"),$D1092="5x2"),"",IF($AB1092&lt;&gt;$AB1091,IF(IFERROR(INDEX(Cadastro!$F$5:$F$148,$AB1092),"")="",IF($L1092&gt;0,1,0),IF(IFERROR(INDEX(Cadastro!$F$5:$F$148,$AB1092),"")&lt;=IFERROR(INDEX(Parâmetros!$B$39:$B$48,MATCH($E1092,Parâmetros!$A$39:$A$48,0)),99),IFERROR(INDEX(Cadastro!$F$5:$F$148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$148,$AB1092),"")="",0,IF(IFERROR(INDEX(Cadastro!$F$5:$F$148,$AB1092),"")&gt;IFERROR(INDEX(Parâmetros!$B$39:$B$48,MATCH($E1092,Parâmetros!$A$39:$A$48,0)),99),IFERROR(INDEX(Cadastro!$F$5:$F$148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registro"),IF(AND($AB1092&lt;&gt;$AB1091,IFERROR(INDEX(Cadastro!$F$5:$F$148,$AB1092),"")=""),"Indeterminado (início da série)",IF($X1092&gt;0,"Folga","Falta de registro"))))))))</f>
        <v>Falta de registro</v>
      </c>
      <c r="Z1092" s="34">
        <f>IF(OR($L1092&gt;0,$F1092&gt;Parâmetros!$E$14),0,IF($A1092&lt;&gt;$A1091,1,N($Z1091)+1))</f>
        <v>1</v>
      </c>
      <c r="AA1092" s="34">
        <f>IF(OR($L1092&gt;0,$F1092&gt;Parâmetros!$E$14),0,IF(OR($A1092&lt;&gt;$A1093,$F1093&gt;Parâmetros!$E$14),1,N($AA1093)+1))</f>
        <v>3</v>
      </c>
      <c r="AB1092" s="31">
        <f>IFERROR(MATCH($A1092&amp;"|"&amp;TEXT(_xlfn.MAXIFS(Cadastro!$E$5:$E$148,Cadastro!$A$5:$A$148,$A1092,Cadastro!$E$5:$E$148,"&lt;="&amp;$F1092),"yyyymmdd"),Cadastro!$I$5:$I$148,0),"")</f>
        <v>49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53459</v>
      </c>
      <c r="B1093" s="17" t="s">
        <v>188</v>
      </c>
      <c r="C1093" s="17" t="str">
        <f>IFERROR(INDEX(Cadastro!$C$5:$C$148,$AB1093),"NÃO INFORMADO")</f>
        <v>MEC</v>
      </c>
      <c r="D1093" s="17" t="str">
        <f>IFERROR(INDEX(Cadastro!$D$5:$D$148,$AB1093),"")</f>
        <v>A</v>
      </c>
      <c r="E1093" s="17" t="str">
        <f>IFERROR(INDEX(Cadastro!$G$5:$G$148,$AB1093),"")</f>
        <v>A</v>
      </c>
      <c r="F1093" s="29">
        <v>46275</v>
      </c>
      <c r="G1093" s="32" t="str">
        <f t="shared" si="186"/>
        <v>qui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A</v>
      </c>
      <c r="L1093" s="30">
        <f>SUMIFS(Dados!$E:$E,Dados!$A:$A,$A1093,Dados!$S:$S,$F1093)</f>
        <v>0</v>
      </c>
      <c r="M1093" s="30">
        <f>IFERROR(INDEX(Parâmetros!$E$6:$E$11,MATCH($K1093,Parâmetros!$A$6:$A$11,0)),"")</f>
        <v>7.58</v>
      </c>
      <c r="N1093" s="33">
        <f t="shared" si="187"/>
        <v>0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188"/>
        <v>Não</v>
      </c>
      <c r="R1093" s="32" t="str">
        <f t="shared" si="189"/>
        <v/>
      </c>
      <c r="S1093" s="30" t="str">
        <f t="shared" si="190"/>
        <v/>
      </c>
      <c r="T1093" s="32" t="str">
        <f>IF($Q1093&lt;&gt;"Sim","",IF($N1093&gt;Parâmetros!$E$15,"Sim","Não"))</f>
        <v/>
      </c>
      <c r="U1093" s="17" t="str">
        <f t="shared" si="191"/>
        <v>Falta de registro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'[Apontamento_Mes_Setembro Atualizado.xlsx]Base Diária'!$V$221folga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FALTA DE REGISTRO · dia 3 de 5 do ciclo</v>
      </c>
      <c r="W1093" s="34">
        <f>IF(OR(OR($D1093="6x1",$D1093="FF 6x1"),$D1093="5x2"),"",IF($AB1093&lt;&gt;$AB1092,IF(IFERROR(INDEX(Cadastro!$F$5:$F$148,$AB1093),"")="",IF($L1093&gt;0,1,0),IF(IFERROR(INDEX(Cadastro!$F$5:$F$148,$AB1093),"")&lt;=IFERROR(INDEX(Parâmetros!$B$39:$B$48,MATCH($E1093,Parâmetros!$A$39:$A$48,0)),99),IFERROR(INDEX(Cadastro!$F$5:$F$148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$148,$AB1093),"")="",0,IF(IFERROR(INDEX(Cadastro!$F$5:$F$148,$AB1093),"")&gt;IFERROR(INDEX(Parâmetros!$B$39:$B$48,MATCH($E1093,Parâmetros!$A$39:$A$48,0)),99),IFERROR(INDEX(Cadastro!$F$5:$F$148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registro"),IF(AND($AB1093&lt;&gt;$AB1092,IFERROR(INDEX(Cadastro!$F$5:$F$148,$AB1093),"")=""),"Indeterminado (início da série)",IF($X1093&gt;0,"Folga","Falta de registro"))))))))</f>
        <v>Falta de registro</v>
      </c>
      <c r="Z1093" s="34">
        <f>IF(OR($L1093&gt;0,$F1093&gt;Parâmetros!$E$14),0,IF($A1093&lt;&gt;$A1092,1,N($Z1092)+1))</f>
        <v>2</v>
      </c>
      <c r="AA1093" s="34">
        <f>IF(OR($L1093&gt;0,$F1093&gt;Parâmetros!$E$14),0,IF(OR($A1093&lt;&gt;$A1094,$F1094&gt;Parâmetros!$E$14),1,N($AA1094)+1))</f>
        <v>2</v>
      </c>
      <c r="AB1093" s="31">
        <f>IFERROR(MATCH($A1093&amp;"|"&amp;TEXT(_xlfn.MAXIFS(Cadastro!$E$5:$E$148,Cadastro!$A$5:$A$148,$A1093,Cadastro!$E$5:$E$148,"&lt;="&amp;$F1093),"yyyymmdd"),Cadastro!$I$5:$I$148,0),"")</f>
        <v>49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53459</v>
      </c>
      <c r="B1094" s="17" t="s">
        <v>188</v>
      </c>
      <c r="C1094" s="17" t="str">
        <f>IFERROR(INDEX(Cadastro!$C$5:$C$148,$AB1094),"NÃO INFORMADO")</f>
        <v>MEC</v>
      </c>
      <c r="D1094" s="17" t="str">
        <f>IFERROR(INDEX(Cadastro!$D$5:$D$148,$AB1094),"")</f>
        <v>A</v>
      </c>
      <c r="E1094" s="17" t="str">
        <f>IFERROR(INDEX(Cadastro!$G$5:$G$148,$AB1094),"")</f>
        <v>A</v>
      </c>
      <c r="F1094" s="29">
        <v>46276</v>
      </c>
      <c r="G1094" s="32" t="str">
        <f t="shared" si="186"/>
        <v>sex</v>
      </c>
      <c r="H1094" s="31" t="str">
        <f>IF($L1094=0,"",_xlfn.MINIFS(Dados!$Q:$Q,Dados!$A:$A,$A1094,Dados!$S:$S,$F1094))</f>
        <v/>
      </c>
      <c r="I1094" s="31" t="str">
        <f>IF($H1094="","",_xlfn.MAXIFS(Dados!$R:$R,Dados!$A:$A,$A1094,Dados!$S:$S,$F1094))</f>
        <v/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0</v>
      </c>
      <c r="M1094" s="30">
        <f>IFERROR(INDEX(Parâmetros!$E$6:$E$11,MATCH($K1094,Parâmetros!$A$6:$A$11,0)),"")</f>
        <v>7.58</v>
      </c>
      <c r="N1094" s="33">
        <f t="shared" si="187"/>
        <v>0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188"/>
        <v>Não</v>
      </c>
      <c r="R1094" s="32" t="str">
        <f t="shared" si="189"/>
        <v/>
      </c>
      <c r="S1094" s="30" t="str">
        <f t="shared" si="190"/>
        <v/>
      </c>
      <c r="T1094" s="32" t="str">
        <f>IF($Q1094&lt;&gt;"Sim","",IF($N1094&gt;Parâmetros!$E$15,"Sim","Não"))</f>
        <v/>
      </c>
      <c r="U1094" s="17" t="str">
        <f t="shared" si="191"/>
        <v>Falta de registro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'[Apontamento_Mes_Setembro Atualizado.xlsx]Base Diária'!$V$221folga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FALTA DE REGISTRO · dia 4 de 5 do ciclo</v>
      </c>
      <c r="W1094" s="34">
        <f>IF(OR(OR($D1094="6x1",$D1094="FF 6x1"),$D1094="5x2"),"",IF($AB1094&lt;&gt;$AB1093,IF(IFERROR(INDEX(Cadastro!$F$5:$F$148,$AB1094),"")="",IF($L1094&gt;0,1,0),IF(IFERROR(INDEX(Cadastro!$F$5:$F$148,$AB1094),"")&lt;=IFERROR(INDEX(Parâmetros!$B$39:$B$48,MATCH($E1094,Parâmetros!$A$39:$A$48,0)),99),IFERROR(INDEX(Cadastro!$F$5:$F$148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$148,$AB1094),"")="",0,IF(IFERROR(INDEX(Cadastro!$F$5:$F$148,$AB1094),"")&gt;IFERROR(INDEX(Parâmetros!$B$39:$B$48,MATCH($E1094,Parâmetros!$A$39:$A$48,0)),99),IFERROR(INDEX(Cadastro!$F$5:$F$148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registro"),IF(AND($AB1094&lt;&gt;$AB1093,IFERROR(INDEX(Cadastro!$F$5:$F$148,$AB1094),"")=""),"Indeterminado (início da série)",IF($X1094&gt;0,"Folga","Falta de registro"))))))))</f>
        <v>Falta de registro</v>
      </c>
      <c r="Z1094" s="34">
        <f>IF(OR($L1094&gt;0,$F1094&gt;Parâmetros!$E$14),0,IF($A1094&lt;&gt;$A1093,1,N($Z1093)+1))</f>
        <v>3</v>
      </c>
      <c r="AA1094" s="34">
        <f>IF(OR($L1094&gt;0,$F1094&gt;Parâmetros!$E$14),0,IF(OR($A1094&lt;&gt;$A1095,$F1095&gt;Parâmetros!$E$14),1,N($AA1095)+1))</f>
        <v>1</v>
      </c>
      <c r="AB1094" s="31">
        <f>IFERROR(MATCH($A1094&amp;"|"&amp;TEXT(_xlfn.MAXIFS(Cadastro!$E$5:$E$148,Cadastro!$A$5:$A$148,$A1094,Cadastro!$E$5:$E$148,"&lt;="&amp;$F1094),"yyyymmdd"),Cadastro!$I$5:$I$148,0),"")</f>
        <v>49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53459</v>
      </c>
      <c r="B1095" s="17" t="s">
        <v>188</v>
      </c>
      <c r="C1095" s="17" t="str">
        <f>IFERROR(INDEX(Cadastro!$C$5:$C$148,$AB1095),"NÃO INFORMADO")</f>
        <v>MEC</v>
      </c>
      <c r="D1095" s="17" t="str">
        <f>IFERROR(INDEX(Cadastro!$D$5:$D$148,$AB1095),"")</f>
        <v>A</v>
      </c>
      <c r="E1095" s="17" t="str">
        <f>IFERROR(INDEX(Cadastro!$G$5:$G$148,$AB1095),"")</f>
        <v>A</v>
      </c>
      <c r="F1095" s="29">
        <v>46277</v>
      </c>
      <c r="G1095" s="32" t="str">
        <f t="shared" si="186"/>
        <v>sáb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0</v>
      </c>
      <c r="M1095" s="30">
        <f>IFERROR(INDEX(Parâmetros!$E$6:$E$11,MATCH($K1095,Parâmetros!$A$6:$A$11,0)),"")</f>
        <v>7.58</v>
      </c>
      <c r="N1095" s="33">
        <f t="shared" si="187"/>
        <v>0</v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188"/>
        <v/>
      </c>
      <c r="R1095" s="32" t="str">
        <f t="shared" si="189"/>
        <v/>
      </c>
      <c r="S1095" s="30" t="str">
        <f t="shared" si="190"/>
        <v/>
      </c>
      <c r="T1095" s="32" t="str">
        <f>IF($Q1095&lt;&gt;"Sim","",IF($N1095&gt;Parâmetros!$E$15,"Sim","Não"))</f>
        <v/>
      </c>
      <c r="U1095" s="17" t="str">
        <f t="shared" si="191"/>
        <v>Fora da apuração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'[Apontamento_Mes_Setembro Atualizado.xlsx]Base Diária'!$V$221folga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FALTA DE REGISTRO · dia 5 de 5 do ciclo</v>
      </c>
      <c r="W1095" s="34">
        <f>IF(OR(OR($D1095="6x1",$D1095="FF 6x1"),$D1095="5x2"),"",IF($AB1095&lt;&gt;$AB1094,IF(IFERROR(INDEX(Cadastro!$F$5:$F$148,$AB1095),"")="",IF($L1095&gt;0,1,0),IF(IFERROR(INDEX(Cadastro!$F$5:$F$148,$AB1095),"")&lt;=IFERROR(INDEX(Parâmetros!$B$39:$B$48,MATCH($E1095,Parâmetros!$A$39:$A$48,0)),99),IFERROR(INDEX(Cadastro!$F$5:$F$148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$148,$AB1095),"")="",0,IF(IFERROR(INDEX(Cadastro!$F$5:$F$148,$AB1095),"")&gt;IFERROR(INDEX(Parâmetros!$B$39:$B$48,MATCH($E1095,Parâmetros!$A$39:$A$48,0)),99),IFERROR(INDEX(Cadastro!$F$5:$F$148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registro"),IF(AND($AB1095&lt;&gt;$AB1094,IFERROR(INDEX(Cadastro!$F$5:$F$148,$AB1095),"")=""),"Indeterminado (início da série)",IF($X1095&gt;0,"Folga","Falta de registro"))))))))</f>
        <v>Falta de registro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IFERROR(MATCH($A1095&amp;"|"&amp;TEXT(_xlfn.MAXIFS(Cadastro!$E$5:$E$148,Cadastro!$A$5:$A$148,$A1095,Cadastro!$E$5:$E$148,"&lt;="&amp;$F1095),"yyyymmdd"),Cadastro!$I$5:$I$148,0),"")</f>
        <v>49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hidden="1" customHeight="1" x14ac:dyDescent="0.25">
      <c r="A1096" s="31">
        <v>53459</v>
      </c>
      <c r="B1096" s="17" t="s">
        <v>188</v>
      </c>
      <c r="C1096" s="17" t="str">
        <f>IFERROR(INDEX(Cadastro!$C$5:$C$148,$AB1096),"NÃO INFORMADO")</f>
        <v>MEC</v>
      </c>
      <c r="D1096" s="17" t="str">
        <f>IFERROR(INDEX(Cadastro!$D$5:$D$148,$AB1096),"")</f>
        <v>A</v>
      </c>
      <c r="E1096" s="17" t="str">
        <f>IFERROR(INDEX(Cadastro!$G$5:$G$148,$AB1096),"")</f>
        <v>A</v>
      </c>
      <c r="F1096" s="29">
        <v>46278</v>
      </c>
      <c r="G1096" s="32" t="str">
        <f t="shared" si="186"/>
        <v>dom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187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188"/>
        <v/>
      </c>
      <c r="R1096" s="32" t="str">
        <f t="shared" si="189"/>
        <v/>
      </c>
      <c r="S1096" s="30" t="str">
        <f t="shared" si="190"/>
        <v/>
      </c>
      <c r="T1096" s="32" t="str">
        <f>IF($Q1096&lt;&gt;"Sim","",IF($N1096&gt;Parâmetros!$E$15,"Sim","Não"))</f>
        <v/>
      </c>
      <c r="U1096" s="17" t="str">
        <f t="shared" si="191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'[Apontamento_Mes_Setembro Atualizado.xlsx]Base Diária'!$V$221folga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Folga prevista pelo ciclo</v>
      </c>
      <c r="W1096" s="34">
        <f>IF(OR(OR($D1096="6x1",$D1096="FF 6x1"),$D1096="5x2"),"",IF($AB1096&lt;&gt;$AB1095,IF(IFERROR(INDEX(Cadastro!$F$5:$F$148,$AB1096),"")="",IF($L1096&gt;0,1,0),IF(IFERROR(INDEX(Cadastro!$F$5:$F$148,$AB1096),"")&lt;=IFERROR(INDEX(Parâmetros!$B$39:$B$48,MATCH($E1096,Parâmetros!$A$39:$A$48,0)),99),IFERROR(INDEX(Cadastro!$F$5:$F$148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$148,$AB1096),"")="",0,IF(IFERROR(INDEX(Cadastro!$F$5:$F$148,$AB1096),"")&gt;IFERROR(INDEX(Parâmetros!$B$39:$B$48,MATCH($E1096,Parâmetros!$A$39:$A$48,0)),99),IFERROR(INDEX(Cadastro!$F$5:$F$148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registro"),IF(AND($AB1096&lt;&gt;$AB1095,IFERROR(INDEX(Cadastro!$F$5:$F$148,$AB1096),"")=""),"Indeterminado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IFERROR(MATCH($A1096&amp;"|"&amp;TEXT(_xlfn.MAXIFS(Cadastro!$E$5:$E$148,Cadastro!$A$5:$A$148,$A1096,Cadastro!$E$5:$E$148,"&lt;="&amp;$F1096),"yyyymmdd"),Cadastro!$I$5:$I$148,0),"")</f>
        <v>49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hidden="1" customHeight="1" x14ac:dyDescent="0.25">
      <c r="A1097" s="31">
        <v>53459</v>
      </c>
      <c r="B1097" s="17" t="s">
        <v>188</v>
      </c>
      <c r="C1097" s="17" t="str">
        <f>IFERROR(INDEX(Cadastro!$C$5:$C$148,$AB1097),"NÃO INFORMADO")</f>
        <v>MEC</v>
      </c>
      <c r="D1097" s="17" t="str">
        <f>IFERROR(INDEX(Cadastro!$D$5:$D$148,$AB1097),"")</f>
        <v>A</v>
      </c>
      <c r="E1097" s="17" t="str">
        <f>IFERROR(INDEX(Cadastro!$G$5:$G$148,$AB1097),"")</f>
        <v>A</v>
      </c>
      <c r="F1097" s="29">
        <v>46279</v>
      </c>
      <c r="G1097" s="32" t="str">
        <f t="shared" si="186"/>
        <v>seg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A</v>
      </c>
      <c r="L1097" s="30">
        <f>SUMIFS(Dados!$E:$E,Dados!$A:$A,$A1097,Dados!$S:$S,$F1097)</f>
        <v>0</v>
      </c>
      <c r="M1097" s="30">
        <f>IFERROR(INDEX(Parâmetros!$E$6:$E$11,MATCH($K1097,Parâmetros!$A$6:$A$11,0)),"")</f>
        <v>7.58</v>
      </c>
      <c r="N1097" s="33">
        <f t="shared" si="187"/>
        <v>0</v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88"/>
        <v/>
      </c>
      <c r="R1097" s="32" t="str">
        <f t="shared" si="189"/>
        <v/>
      </c>
      <c r="S1097" s="30" t="str">
        <f t="shared" si="190"/>
        <v/>
      </c>
      <c r="T1097" s="32" t="str">
        <f>IF($Q1097&lt;&gt;"Sim","",IF($N1097&gt;Parâmetros!$E$15,"Sim","Não"))</f>
        <v/>
      </c>
      <c r="U1097" s="17" t="str">
        <f t="shared" si="191"/>
        <v>Fora da apuração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'[Apontamento_Mes_Setembro Atualizado.xlsx]Base Diária'!$V$221folga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FALTA DE REGISTRO · dia 1 de 5 do ciclo</v>
      </c>
      <c r="W1097" s="34">
        <f>IF(OR(OR($D1097="6x1",$D1097="FF 6x1"),$D1097="5x2"),"",IF($AB1097&lt;&gt;$AB1096,IF(IFERROR(INDEX(Cadastro!$F$5:$F$148,$AB1097),"")="",IF($L1097&gt;0,1,0),IF(IFERROR(INDEX(Cadastro!$F$5:$F$148,$AB1097),"")&lt;=IFERROR(INDEX(Parâmetros!$B$39:$B$48,MATCH($E1097,Parâmetros!$A$39:$A$48,0)),99),IFERROR(INDEX(Cadastro!$F$5:$F$148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$148,$AB1097),"")="",0,IF(IFERROR(INDEX(Cadastro!$F$5:$F$148,$AB1097),"")&gt;IFERROR(INDEX(Parâmetros!$B$39:$B$48,MATCH($E1097,Parâmetros!$A$39:$A$48,0)),99),IFERROR(INDEX(Cadastro!$F$5:$F$148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registro"),IF(AND($AB1097&lt;&gt;$AB1096,IFERROR(INDEX(Cadastro!$F$5:$F$148,$AB1097),"")=""),"Indeterminado (início da série)",IF($X1097&gt;0,"Folga","Falta de registro"))))))))</f>
        <v>Falta de registro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IFERROR(MATCH($A1097&amp;"|"&amp;TEXT(_xlfn.MAXIFS(Cadastro!$E$5:$E$148,Cadastro!$A$5:$A$148,$A1097,Cadastro!$E$5:$E$148,"&lt;="&amp;$F1097),"yyyymmdd"),Cadastro!$I$5:$I$148,0),"")</f>
        <v>49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53459</v>
      </c>
      <c r="B1098" s="17" t="s">
        <v>188</v>
      </c>
      <c r="C1098" s="17" t="str">
        <f>IFERROR(INDEX(Cadastro!$C$5:$C$148,$AB1098),"NÃO INFORMADO")</f>
        <v>MEC</v>
      </c>
      <c r="D1098" s="17" t="str">
        <f>IFERROR(INDEX(Cadastro!$D$5:$D$148,$AB1098),"")</f>
        <v>A</v>
      </c>
      <c r="E1098" s="17" t="str">
        <f>IFERROR(INDEX(Cadastro!$G$5:$G$148,$AB1098),"")</f>
        <v>A</v>
      </c>
      <c r="F1098" s="29">
        <v>46280</v>
      </c>
      <c r="G1098" s="32" t="str">
        <f t="shared" si="186"/>
        <v>ter</v>
      </c>
      <c r="H1098" s="31" t="str">
        <f>IF($L1098=0,"",_xlfn.MINIFS(Dados!$Q:$Q,Dados!$A:$A,$A1098,Dados!$S:$S,$F1098))</f>
        <v/>
      </c>
      <c r="I1098" s="31" t="str">
        <f>IF($H1098="","",_xlfn.MAXIFS(Dados!$R:$R,Dados!$A:$A,$A1098,Dados!$S:$S,$F1098))</f>
        <v/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0</v>
      </c>
      <c r="M1098" s="30">
        <f>IFERROR(INDEX(Parâmetros!$E$6:$E$11,MATCH($K1098,Parâmetros!$A$6:$A$11,0)),"")</f>
        <v>7.58</v>
      </c>
      <c r="N1098" s="33">
        <f t="shared" si="187"/>
        <v>0</v>
      </c>
      <c r="O1098" s="33">
        <f>Parâmetros!$E$13</f>
        <v>0.8</v>
      </c>
      <c r="P1098" s="32" t="str">
        <f>IF(OR($M1098="",$F1098&gt;Parâmetros!$E$14),"Não","Sim")</f>
        <v>Não</v>
      </c>
      <c r="Q1098" s="32" t="str">
        <f t="shared" si="188"/>
        <v/>
      </c>
      <c r="R1098" s="32" t="str">
        <f t="shared" si="189"/>
        <v/>
      </c>
      <c r="S1098" s="30" t="str">
        <f t="shared" si="190"/>
        <v/>
      </c>
      <c r="T1098" s="32" t="str">
        <f>IF($Q1098&lt;&gt;"Sim","",IF($N1098&gt;Parâmetros!$E$15,"Sim","Não"))</f>
        <v/>
      </c>
      <c r="U1098" s="17" t="str">
        <f t="shared" si="191"/>
        <v>Fora da apuração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'[Apontamento_Mes_Setembro Atualizado.xlsx]Base Diária'!$V$221folga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FALTA DE REGISTRO · dia 2 de 5 do ciclo</v>
      </c>
      <c r="W1098" s="34">
        <f>IF(OR(OR($D1098="6x1",$D1098="FF 6x1"),$D1098="5x2"),"",IF($AB1098&lt;&gt;$AB1097,IF(IFERROR(INDEX(Cadastro!$F$5:$F$148,$AB1098),"")="",IF($L1098&gt;0,1,0),IF(IFERROR(INDEX(Cadastro!$F$5:$F$148,$AB1098),"")&lt;=IFERROR(INDEX(Parâmetros!$B$39:$B$48,MATCH($E1098,Parâmetros!$A$39:$A$48,0)),99),IFERROR(INDEX(Cadastro!$F$5:$F$148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$148,$AB1098),"")="",0,IF(IFERROR(INDEX(Cadastro!$F$5:$F$148,$AB1098),"")&gt;IFERROR(INDEX(Parâmetros!$B$39:$B$48,MATCH($E1098,Parâmetros!$A$39:$A$48,0)),99),IFERROR(INDEX(Cadastro!$F$5:$F$148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registro"),IF(AND($AB1098&lt;&gt;$AB1097,IFERROR(INDEX(Cadastro!$F$5:$F$148,$AB1098),"")=""),"Indeterminado (início da série)",IF($X1098&gt;0,"Folga","Falta de registro"))))))))</f>
        <v>Falta de registro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IFERROR(MATCH($A1098&amp;"|"&amp;TEXT(_xlfn.MAXIFS(Cadastro!$E$5:$E$148,Cadastro!$A$5:$A$148,$A1098,Cadastro!$E$5:$E$148,"&lt;="&amp;$F1098),"yyyymmdd"),Cadastro!$I$5:$I$148,0),"")</f>
        <v>49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53459</v>
      </c>
      <c r="B1099" s="17" t="s">
        <v>188</v>
      </c>
      <c r="C1099" s="17" t="str">
        <f>IFERROR(INDEX(Cadastro!$C$5:$C$148,$AB1099),"NÃO INFORMADO")</f>
        <v>MEC</v>
      </c>
      <c r="D1099" s="17" t="str">
        <f>IFERROR(INDEX(Cadastro!$D$5:$D$148,$AB1099),"")</f>
        <v>A</v>
      </c>
      <c r="E1099" s="17" t="str">
        <f>IFERROR(INDEX(Cadastro!$G$5:$G$148,$AB1099),"")</f>
        <v>A</v>
      </c>
      <c r="F1099" s="29">
        <v>46281</v>
      </c>
      <c r="G1099" s="32" t="str">
        <f t="shared" si="186"/>
        <v>qua</v>
      </c>
      <c r="H1099" s="31" t="str">
        <f>IF($L1099=0,"",_xlfn.MINIFS(Dados!$Q:$Q,Dados!$A:$A,$A1099,Dados!$S:$S,$F1099))</f>
        <v/>
      </c>
      <c r="I1099" s="31" t="str">
        <f>IF($H1099="","",_xlfn.MAXIFS(Dados!$R:$R,Dados!$A:$A,$A1099,Dados!$S:$S,$F1099))</f>
        <v/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0</v>
      </c>
      <c r="M1099" s="30">
        <f>IFERROR(INDEX(Parâmetros!$E$6:$E$11,MATCH($K1099,Parâmetros!$A$6:$A$11,0)),"")</f>
        <v>7.58</v>
      </c>
      <c r="N1099" s="33">
        <f t="shared" si="187"/>
        <v>0</v>
      </c>
      <c r="O1099" s="33">
        <f>Parâmetros!$E$13</f>
        <v>0.8</v>
      </c>
      <c r="P1099" s="32" t="str">
        <f>IF(OR($M1099="",$F1099&gt;Parâmetros!$E$14),"Não","Sim")</f>
        <v>Não</v>
      </c>
      <c r="Q1099" s="32" t="str">
        <f t="shared" si="188"/>
        <v/>
      </c>
      <c r="R1099" s="32" t="str">
        <f t="shared" si="189"/>
        <v/>
      </c>
      <c r="S1099" s="30" t="str">
        <f t="shared" si="190"/>
        <v/>
      </c>
      <c r="T1099" s="32" t="str">
        <f>IF($Q1099&lt;&gt;"Sim","",IF($N1099&gt;Parâmetros!$E$15,"Sim","Não"))</f>
        <v/>
      </c>
      <c r="U1099" s="17" t="str">
        <f t="shared" si="191"/>
        <v>Fora da apuração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'[Apontamento_Mes_Setembro Atualizado.xlsx]Base Diária'!$V$221folga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FALTA DE REGISTRO · dia 3 de 5 do ciclo</v>
      </c>
      <c r="W1099" s="34">
        <f>IF(OR(OR($D1099="6x1",$D1099="FF 6x1"),$D1099="5x2"),"",IF($AB1099&lt;&gt;$AB1098,IF(IFERROR(INDEX(Cadastro!$F$5:$F$148,$AB1099),"")="",IF($L1099&gt;0,1,0),IF(IFERROR(INDEX(Cadastro!$F$5:$F$148,$AB1099),"")&lt;=IFERROR(INDEX(Parâmetros!$B$39:$B$48,MATCH($E1099,Parâmetros!$A$39:$A$48,0)),99),IFERROR(INDEX(Cadastro!$F$5:$F$148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$148,$AB1099),"")="",0,IF(IFERROR(INDEX(Cadastro!$F$5:$F$148,$AB1099),"")&gt;IFERROR(INDEX(Parâmetros!$B$39:$B$48,MATCH($E1099,Parâmetros!$A$39:$A$48,0)),99),IFERROR(INDEX(Cadastro!$F$5:$F$148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registro"),IF(AND($AB1099&lt;&gt;$AB1098,IFERROR(INDEX(Cadastro!$F$5:$F$148,$AB1099),"")=""),"Indeterminado (início da série)",IF($X1099&gt;0,"Folga","Falta de registro"))))))))</f>
        <v>Falta de registro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IFERROR(MATCH($A1099&amp;"|"&amp;TEXT(_xlfn.MAXIFS(Cadastro!$E$5:$E$148,Cadastro!$A$5:$A$148,$A1099,Cadastro!$E$5:$E$148,"&lt;="&amp;$F1099),"yyyymmdd"),Cadastro!$I$5:$I$148,0),"")</f>
        <v>49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53459</v>
      </c>
      <c r="B1100" s="17" t="s">
        <v>188</v>
      </c>
      <c r="C1100" s="17" t="str">
        <f>IFERROR(INDEX(Cadastro!$C$5:$C$148,$AB1100),"NÃO INFORMADO")</f>
        <v>MEC</v>
      </c>
      <c r="D1100" s="17" t="str">
        <f>IFERROR(INDEX(Cadastro!$D$5:$D$148,$AB1100),"")</f>
        <v>A</v>
      </c>
      <c r="E1100" s="17" t="str">
        <f>IFERROR(INDEX(Cadastro!$G$5:$G$148,$AB1100),"")</f>
        <v>A</v>
      </c>
      <c r="F1100" s="29">
        <v>46282</v>
      </c>
      <c r="G1100" s="32" t="str">
        <f t="shared" si="186"/>
        <v>qui</v>
      </c>
      <c r="H1100" s="31" t="str">
        <f>IF($L1100=0,"",_xlfn.MINIFS(Dados!$Q:$Q,Dados!$A:$A,$A1100,Dados!$S:$S,$F1100))</f>
        <v/>
      </c>
      <c r="I1100" s="31" t="str">
        <f>IF($H1100="","",_xlfn.MAXIFS(Dados!$R:$R,Dados!$A:$A,$A1100,Dados!$S:$S,$F1100))</f>
        <v/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0</v>
      </c>
      <c r="M1100" s="30">
        <f>IFERROR(INDEX(Parâmetros!$E$6:$E$11,MATCH($K1100,Parâmetros!$A$6:$A$11,0)),"")</f>
        <v>7.58</v>
      </c>
      <c r="N1100" s="33">
        <f t="shared" si="187"/>
        <v>0</v>
      </c>
      <c r="O1100" s="33">
        <f>Parâmetros!$E$13</f>
        <v>0.8</v>
      </c>
      <c r="P1100" s="32" t="str">
        <f>IF(OR($M1100="",$F1100&gt;Parâmetros!$E$14),"Não","Sim")</f>
        <v>Não</v>
      </c>
      <c r="Q1100" s="32" t="str">
        <f t="shared" si="188"/>
        <v/>
      </c>
      <c r="R1100" s="32" t="str">
        <f t="shared" si="189"/>
        <v/>
      </c>
      <c r="S1100" s="30" t="str">
        <f t="shared" si="190"/>
        <v/>
      </c>
      <c r="T1100" s="32" t="str">
        <f>IF($Q1100&lt;&gt;"Sim","",IF($N1100&gt;Parâmetros!$E$15,"Sim","Não"))</f>
        <v/>
      </c>
      <c r="U1100" s="17" t="str">
        <f t="shared" si="191"/>
        <v>Fora da apuração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'[Apontamento_Mes_Setembro Atualizado.xlsx]Base Diária'!$V$221folga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FALTA DE REGISTRO · dia 4 de 5 do ciclo</v>
      </c>
      <c r="W1100" s="34">
        <f>IF(OR(OR($D1100="6x1",$D1100="FF 6x1"),$D1100="5x2"),"",IF($AB1100&lt;&gt;$AB1099,IF(IFERROR(INDEX(Cadastro!$F$5:$F$148,$AB1100),"")="",IF($L1100&gt;0,1,0),IF(IFERROR(INDEX(Cadastro!$F$5:$F$148,$AB1100),"")&lt;=IFERROR(INDEX(Parâmetros!$B$39:$B$48,MATCH($E1100,Parâmetros!$A$39:$A$48,0)),99),IFERROR(INDEX(Cadastro!$F$5:$F$148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$148,$AB1100),"")="",0,IF(IFERROR(INDEX(Cadastro!$F$5:$F$148,$AB1100),"")&gt;IFERROR(INDEX(Parâmetros!$B$39:$B$48,MATCH($E1100,Parâmetros!$A$39:$A$48,0)),99),IFERROR(INDEX(Cadastro!$F$5:$F$148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registro"),IF(AND($AB1100&lt;&gt;$AB1099,IFERROR(INDEX(Cadastro!$F$5:$F$148,$AB1100),"")=""),"Indeterminado (início da série)",IF($X1100&gt;0,"Folga","Falta de registro"))))))))</f>
        <v>Falta de registro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IFERROR(MATCH($A1100&amp;"|"&amp;TEXT(_xlfn.MAXIFS(Cadastro!$E$5:$E$148,Cadastro!$A$5:$A$148,$A1100,Cadastro!$E$5:$E$148,"&lt;="&amp;$F1100),"yyyymmdd"),Cadastro!$I$5:$I$148,0),"")</f>
        <v>49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53459</v>
      </c>
      <c r="B1101" s="17" t="s">
        <v>188</v>
      </c>
      <c r="C1101" s="17" t="str">
        <f>IFERROR(INDEX(Cadastro!$C$5:$C$148,$AB1101),"NÃO INFORMADO")</f>
        <v>MEC</v>
      </c>
      <c r="D1101" s="17" t="str">
        <f>IFERROR(INDEX(Cadastro!$D$5:$D$148,$AB1101),"")</f>
        <v>A</v>
      </c>
      <c r="E1101" s="17" t="str">
        <f>IFERROR(INDEX(Cadastro!$G$5:$G$148,$AB1101),"")</f>
        <v>A</v>
      </c>
      <c r="F1101" s="29">
        <v>46283</v>
      </c>
      <c r="G1101" s="32" t="str">
        <f t="shared" si="186"/>
        <v>sex</v>
      </c>
      <c r="H1101" s="31" t="str">
        <f>IF($L1101=0,"",_xlfn.MINIFS(Dados!$Q:$Q,Dados!$A:$A,$A1101,Dados!$S:$S,$F1101))</f>
        <v/>
      </c>
      <c r="I1101" s="31" t="str">
        <f>IF($H1101="","",_xlfn.MAXIFS(Dados!$R:$R,Dados!$A:$A,$A1101,Dados!$S:$S,$F1101))</f>
        <v/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0</v>
      </c>
      <c r="M1101" s="30">
        <f>IFERROR(INDEX(Parâmetros!$E$6:$E$11,MATCH($K1101,Parâmetros!$A$6:$A$11,0)),"")</f>
        <v>7.58</v>
      </c>
      <c r="N1101" s="33">
        <f t="shared" si="187"/>
        <v>0</v>
      </c>
      <c r="O1101" s="33">
        <f>Parâmetros!$E$13</f>
        <v>0.8</v>
      </c>
      <c r="P1101" s="32" t="str">
        <f>IF(OR($M1101="",$F1101&gt;Parâmetros!$E$14),"Não","Sim")</f>
        <v>Não</v>
      </c>
      <c r="Q1101" s="32" t="str">
        <f t="shared" si="188"/>
        <v/>
      </c>
      <c r="R1101" s="32" t="str">
        <f t="shared" si="189"/>
        <v/>
      </c>
      <c r="S1101" s="30" t="str">
        <f t="shared" si="190"/>
        <v/>
      </c>
      <c r="T1101" s="32" t="str">
        <f>IF($Q1101&lt;&gt;"Sim","",IF($N1101&gt;Parâmetros!$E$15,"Sim","Não"))</f>
        <v/>
      </c>
      <c r="U1101" s="17" t="str">
        <f t="shared" si="191"/>
        <v>Fora da apuração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'[Apontamento_Mes_Setembro Atualizado.xlsx]Base Diária'!$V$221folga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FALTA DE REGISTRO · dia 5 de 5 do ciclo</v>
      </c>
      <c r="W1101" s="34">
        <f>IF(OR(OR($D1101="6x1",$D1101="FF 6x1"),$D1101="5x2"),"",IF($AB1101&lt;&gt;$AB1100,IF(IFERROR(INDEX(Cadastro!$F$5:$F$148,$AB1101),"")="",IF($L1101&gt;0,1,0),IF(IFERROR(INDEX(Cadastro!$F$5:$F$148,$AB1101),"")&lt;=IFERROR(INDEX(Parâmetros!$B$39:$B$48,MATCH($E1101,Parâmetros!$A$39:$A$48,0)),99),IFERROR(INDEX(Cadastro!$F$5:$F$148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$148,$AB1101),"")="",0,IF(IFERROR(INDEX(Cadastro!$F$5:$F$148,$AB1101),"")&gt;IFERROR(INDEX(Parâmetros!$B$39:$B$48,MATCH($E1101,Parâmetros!$A$39:$A$48,0)),99),IFERROR(INDEX(Cadastro!$F$5:$F$148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registro"),IF(AND($AB1101&lt;&gt;$AB1100,IFERROR(INDEX(Cadastro!$F$5:$F$148,$AB1101),"")=""),"Indeterminado (início da série)",IF($X1101&gt;0,"Folga","Falta de registro"))))))))</f>
        <v>Falta de registro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IFERROR(MATCH($A1101&amp;"|"&amp;TEXT(_xlfn.MAXIFS(Cadastro!$E$5:$E$148,Cadastro!$A$5:$A$148,$A1101,Cadastro!$E$5:$E$148,"&lt;="&amp;$F1101),"yyyymmdd"),Cadastro!$I$5:$I$148,0),"")</f>
        <v>49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53459</v>
      </c>
      <c r="B1102" s="17" t="s">
        <v>188</v>
      </c>
      <c r="C1102" s="17" t="str">
        <f>IFERROR(INDEX(Cadastro!$C$5:$C$148,$AB1102),"NÃO INFORMADO")</f>
        <v>MEC</v>
      </c>
      <c r="D1102" s="17" t="str">
        <f>IFERROR(INDEX(Cadastro!$D$5:$D$148,$AB1102),"")</f>
        <v>A</v>
      </c>
      <c r="E1102" s="17" t="str">
        <f>IFERROR(INDEX(Cadastro!$G$5:$G$148,$AB1102),"")</f>
        <v>A</v>
      </c>
      <c r="F1102" s="29">
        <v>46284</v>
      </c>
      <c r="G1102" s="32" t="str">
        <f t="shared" si="186"/>
        <v>sáb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187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88"/>
        <v/>
      </c>
      <c r="R1102" s="32" t="str">
        <f t="shared" si="189"/>
        <v/>
      </c>
      <c r="S1102" s="30" t="str">
        <f t="shared" si="190"/>
        <v/>
      </c>
      <c r="T1102" s="32" t="str">
        <f>IF($Q1102&lt;&gt;"Sim","",IF($N1102&gt;Parâmetros!$E$15,"Sim","Não"))</f>
        <v/>
      </c>
      <c r="U1102" s="17" t="str">
        <f t="shared" si="191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'[Apontamento_Mes_Setembro Atualizado.xlsx]Base Diária'!$V$221folga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$148,$AB1102),"")="",IF($L1102&gt;0,1,0),IF(IFERROR(INDEX(Cadastro!$F$5:$F$148,$AB1102),"")&lt;=IFERROR(INDEX(Parâmetros!$B$39:$B$48,MATCH($E1102,Parâmetros!$A$39:$A$48,0)),99),IFERROR(INDEX(Cadastro!$F$5:$F$148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$148,$AB1102),"")="",0,IF(IFERROR(INDEX(Cadastro!$F$5:$F$148,$AB1102),"")&gt;IFERROR(INDEX(Parâmetros!$B$39:$B$48,MATCH($E1102,Parâmetros!$A$39:$A$48,0)),99),IFERROR(INDEX(Cadastro!$F$5:$F$148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registro"),IF(AND($AB1102&lt;&gt;$AB1101,IFERROR(INDEX(Cadastro!$F$5:$F$148,$AB1102),"")=""),"Indeterminado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IFERROR(MATCH($A1102&amp;"|"&amp;TEXT(_xlfn.MAXIFS(Cadastro!$E$5:$E$148,Cadastro!$A$5:$A$148,$A1102,Cadastro!$E$5:$E$148,"&lt;="&amp;$F1102),"yyyymmdd"),Cadastro!$I$5:$I$148,0),"")</f>
        <v>49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53459</v>
      </c>
      <c r="B1103" s="17" t="s">
        <v>188</v>
      </c>
      <c r="C1103" s="17" t="str">
        <f>IFERROR(INDEX(Cadastro!$C$5:$C$148,$AB1103),"NÃO INFORMADO")</f>
        <v>MEC</v>
      </c>
      <c r="D1103" s="17" t="str">
        <f>IFERROR(INDEX(Cadastro!$D$5:$D$148,$AB1103),"")</f>
        <v>A</v>
      </c>
      <c r="E1103" s="17" t="str">
        <f>IFERROR(INDEX(Cadastro!$G$5:$G$148,$AB1103),"")</f>
        <v>A</v>
      </c>
      <c r="F1103" s="29">
        <v>46285</v>
      </c>
      <c r="G1103" s="32" t="str">
        <f t="shared" si="186"/>
        <v>dom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A</v>
      </c>
      <c r="L1103" s="30">
        <f>SUMIFS(Dados!$E:$E,Dados!$A:$A,$A1103,Dados!$S:$S,$F1103)</f>
        <v>0</v>
      </c>
      <c r="M1103" s="30">
        <f>IFERROR(INDEX(Parâmetros!$E$6:$E$11,MATCH($K1103,Parâmetros!$A$6:$A$11,0)),"")</f>
        <v>7.58</v>
      </c>
      <c r="N1103" s="33">
        <f t="shared" si="187"/>
        <v>0</v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88"/>
        <v/>
      </c>
      <c r="R1103" s="32" t="str">
        <f t="shared" si="189"/>
        <v/>
      </c>
      <c r="S1103" s="30" t="str">
        <f t="shared" si="190"/>
        <v/>
      </c>
      <c r="T1103" s="32" t="str">
        <f>IF($Q1103&lt;&gt;"Sim","",IF($N1103&gt;Parâmetros!$E$15,"Sim","Não"))</f>
        <v/>
      </c>
      <c r="U1103" s="17" t="str">
        <f t="shared" si="191"/>
        <v>Fora da apuração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'[Apontamento_Mes_Setembro Atualizado.xlsx]Base Diária'!$V$221folga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FALTA DE REGISTRO · dia 1 de 5 do ciclo</v>
      </c>
      <c r="W1103" s="34">
        <f>IF(OR(OR($D1103="6x1",$D1103="FF 6x1"),$D1103="5x2"),"",IF($AB1103&lt;&gt;$AB1102,IF(IFERROR(INDEX(Cadastro!$F$5:$F$148,$AB1103),"")="",IF($L1103&gt;0,1,0),IF(IFERROR(INDEX(Cadastro!$F$5:$F$148,$AB1103),"")&lt;=IFERROR(INDEX(Parâmetros!$B$39:$B$48,MATCH($E1103,Parâmetros!$A$39:$A$48,0)),99),IFERROR(INDEX(Cadastro!$F$5:$F$148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$148,$AB1103),"")="",0,IF(IFERROR(INDEX(Cadastro!$F$5:$F$148,$AB1103),"")&gt;IFERROR(INDEX(Parâmetros!$B$39:$B$48,MATCH($E1103,Parâmetros!$A$39:$A$48,0)),99),IFERROR(INDEX(Cadastro!$F$5:$F$148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registro"),IF(AND($AB1103&lt;&gt;$AB1102,IFERROR(INDEX(Cadastro!$F$5:$F$148,$AB1103),"")=""),"Indeterminado (início da série)",IF($X1103&gt;0,"Folga","Falta de registro"))))))))</f>
        <v>Falta de registro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IFERROR(MATCH($A1103&amp;"|"&amp;TEXT(_xlfn.MAXIFS(Cadastro!$E$5:$E$148,Cadastro!$A$5:$A$148,$A1103,Cadastro!$E$5:$E$148,"&lt;="&amp;$F1103),"yyyymmdd"),Cadastro!$I$5:$I$148,0),"")</f>
        <v>49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53459</v>
      </c>
      <c r="B1104" s="17" t="s">
        <v>188</v>
      </c>
      <c r="C1104" s="17" t="str">
        <f>IFERROR(INDEX(Cadastro!$C$5:$C$148,$AB1104),"NÃO INFORMADO")</f>
        <v>MEC</v>
      </c>
      <c r="D1104" s="17" t="str">
        <f>IFERROR(INDEX(Cadastro!$D$5:$D$148,$AB1104),"")</f>
        <v>A</v>
      </c>
      <c r="E1104" s="17" t="str">
        <f>IFERROR(INDEX(Cadastro!$G$5:$G$148,$AB1104),"")</f>
        <v>A</v>
      </c>
      <c r="F1104" s="29">
        <v>46286</v>
      </c>
      <c r="G1104" s="32" t="str">
        <f t="shared" si="186"/>
        <v>seg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0</v>
      </c>
      <c r="M1104" s="30">
        <f>IFERROR(INDEX(Parâmetros!$E$6:$E$11,MATCH($K1104,Parâmetros!$A$6:$A$11,0)),"")</f>
        <v>7.58</v>
      </c>
      <c r="N1104" s="33">
        <f t="shared" si="187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88"/>
        <v/>
      </c>
      <c r="R1104" s="32" t="str">
        <f t="shared" si="189"/>
        <v/>
      </c>
      <c r="S1104" s="30" t="str">
        <f t="shared" si="190"/>
        <v/>
      </c>
      <c r="T1104" s="32" t="str">
        <f>IF($Q1104&lt;&gt;"Sim","",IF($N1104&gt;Parâmetros!$E$15,"Sim","Não"))</f>
        <v/>
      </c>
      <c r="U1104" s="17" t="str">
        <f t="shared" si="191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'[Apontamento_Mes_Setembro Atualizado.xlsx]Base Diária'!$V$221folga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2 de 5 do ciclo</v>
      </c>
      <c r="W1104" s="34">
        <f>IF(OR(OR($D1104="6x1",$D1104="FF 6x1"),$D1104="5x2"),"",IF($AB1104&lt;&gt;$AB1103,IF(IFERROR(INDEX(Cadastro!$F$5:$F$148,$AB1104),"")="",IF($L1104&gt;0,1,0),IF(IFERROR(INDEX(Cadastro!$F$5:$F$148,$AB1104),"")&lt;=IFERROR(INDEX(Parâmetros!$B$39:$B$48,MATCH($E1104,Parâmetros!$A$39:$A$48,0)),99),IFERROR(INDEX(Cadastro!$F$5:$F$148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$148,$AB1104),"")="",0,IF(IFERROR(INDEX(Cadastro!$F$5:$F$148,$AB1104),"")&gt;IFERROR(INDEX(Parâmetros!$B$39:$B$48,MATCH($E1104,Parâmetros!$A$39:$A$48,0)),99),IFERROR(INDEX(Cadastro!$F$5:$F$148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registro"),IF(AND($AB1104&lt;&gt;$AB1103,IFERROR(INDEX(Cadastro!$F$5:$F$148,$AB1104),"")=""),"Indeterminado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IFERROR(MATCH($A1104&amp;"|"&amp;TEXT(_xlfn.MAXIFS(Cadastro!$E$5:$E$148,Cadastro!$A$5:$A$148,$A1104,Cadastro!$E$5:$E$148,"&lt;="&amp;$F1104),"yyyymmdd"),Cadastro!$I$5:$I$148,0),"")</f>
        <v>49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53459</v>
      </c>
      <c r="B1105" s="17" t="s">
        <v>188</v>
      </c>
      <c r="C1105" s="17" t="str">
        <f>IFERROR(INDEX(Cadastro!$C$5:$C$148,$AB1105),"NÃO INFORMADO")</f>
        <v>MEC</v>
      </c>
      <c r="D1105" s="17" t="str">
        <f>IFERROR(INDEX(Cadastro!$D$5:$D$148,$AB1105),"")</f>
        <v>A</v>
      </c>
      <c r="E1105" s="17" t="str">
        <f>IFERROR(INDEX(Cadastro!$G$5:$G$148,$AB1105),"")</f>
        <v>A</v>
      </c>
      <c r="F1105" s="29">
        <v>46287</v>
      </c>
      <c r="G1105" s="32" t="str">
        <f t="shared" si="186"/>
        <v>ter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87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88"/>
        <v/>
      </c>
      <c r="R1105" s="32" t="str">
        <f t="shared" si="189"/>
        <v/>
      </c>
      <c r="S1105" s="30" t="str">
        <f t="shared" si="190"/>
        <v/>
      </c>
      <c r="T1105" s="32" t="str">
        <f>IF($Q1105&lt;&gt;"Sim","",IF($N1105&gt;Parâmetros!$E$15,"Sim","Não"))</f>
        <v/>
      </c>
      <c r="U1105" s="17" t="str">
        <f t="shared" si="191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'[Apontamento_Mes_Setembro Atualizado.xlsx]Base Diária'!$V$221folga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3 de 5 do ciclo</v>
      </c>
      <c r="W1105" s="34">
        <f>IF(OR(OR($D1105="6x1",$D1105="FF 6x1"),$D1105="5x2"),"",IF($AB1105&lt;&gt;$AB1104,IF(IFERROR(INDEX(Cadastro!$F$5:$F$148,$AB1105),"")="",IF($L1105&gt;0,1,0),IF(IFERROR(INDEX(Cadastro!$F$5:$F$148,$AB1105),"")&lt;=IFERROR(INDEX(Parâmetros!$B$39:$B$48,MATCH($E1105,Parâmetros!$A$39:$A$48,0)),99),IFERROR(INDEX(Cadastro!$F$5:$F$148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$148,$AB1105),"")="",0,IF(IFERROR(INDEX(Cadastro!$F$5:$F$148,$AB1105),"")&gt;IFERROR(INDEX(Parâmetros!$B$39:$B$48,MATCH($E1105,Parâmetros!$A$39:$A$48,0)),99),IFERROR(INDEX(Cadastro!$F$5:$F$148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registro"),IF(AND($AB1105&lt;&gt;$AB1104,IFERROR(INDEX(Cadastro!$F$5:$F$148,$AB1105),"")=""),"Indeterminado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IFERROR(MATCH($A1105&amp;"|"&amp;TEXT(_xlfn.MAXIFS(Cadastro!$E$5:$E$148,Cadastro!$A$5:$A$148,$A1105,Cadastro!$E$5:$E$148,"&lt;="&amp;$F1105),"yyyymmdd"),Cadastro!$I$5:$I$148,0),"")</f>
        <v>49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53459</v>
      </c>
      <c r="B1106" s="17" t="s">
        <v>188</v>
      </c>
      <c r="C1106" s="17" t="str">
        <f>IFERROR(INDEX(Cadastro!$C$5:$C$148,$AB1106),"NÃO INFORMADO")</f>
        <v>MEC</v>
      </c>
      <c r="D1106" s="17" t="str">
        <f>IFERROR(INDEX(Cadastro!$D$5:$D$148,$AB1106),"")</f>
        <v>A</v>
      </c>
      <c r="E1106" s="17" t="str">
        <f>IFERROR(INDEX(Cadastro!$G$5:$G$148,$AB1106),"")</f>
        <v>A</v>
      </c>
      <c r="F1106" s="29">
        <v>46288</v>
      </c>
      <c r="G1106" s="32" t="str">
        <f t="shared" si="186"/>
        <v>qua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87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88"/>
        <v/>
      </c>
      <c r="R1106" s="32" t="str">
        <f t="shared" si="189"/>
        <v/>
      </c>
      <c r="S1106" s="30" t="str">
        <f t="shared" si="190"/>
        <v/>
      </c>
      <c r="T1106" s="32" t="str">
        <f>IF($Q1106&lt;&gt;"Sim","",IF($N1106&gt;Parâmetros!$E$15,"Sim","Não"))</f>
        <v/>
      </c>
      <c r="U1106" s="17" t="str">
        <f t="shared" si="191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'[Apontamento_Mes_Setembro Atualizado.xlsx]Base Diária'!$V$221folga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4 de 5 do ciclo</v>
      </c>
      <c r="W1106" s="34">
        <f>IF(OR(OR($D1106="6x1",$D1106="FF 6x1"),$D1106="5x2"),"",IF($AB1106&lt;&gt;$AB1105,IF(IFERROR(INDEX(Cadastro!$F$5:$F$148,$AB1106),"")="",IF($L1106&gt;0,1,0),IF(IFERROR(INDEX(Cadastro!$F$5:$F$148,$AB1106),"")&lt;=IFERROR(INDEX(Parâmetros!$B$39:$B$48,MATCH($E1106,Parâmetros!$A$39:$A$48,0)),99),IFERROR(INDEX(Cadastro!$F$5:$F$148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$148,$AB1106),"")="",0,IF(IFERROR(INDEX(Cadastro!$F$5:$F$148,$AB1106),"")&gt;IFERROR(INDEX(Parâmetros!$B$39:$B$48,MATCH($E1106,Parâmetros!$A$39:$A$48,0)),99),IFERROR(INDEX(Cadastro!$F$5:$F$148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registro"),IF(AND($AB1106&lt;&gt;$AB1105,IFERROR(INDEX(Cadastro!$F$5:$F$148,$AB1106),"")=""),"Indeterminado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IFERROR(MATCH($A1106&amp;"|"&amp;TEXT(_xlfn.MAXIFS(Cadastro!$E$5:$E$148,Cadastro!$A$5:$A$148,$A1106,Cadastro!$E$5:$E$148,"&lt;="&amp;$F1106),"yyyymmdd"),Cadastro!$I$5:$I$148,0),"")</f>
        <v>49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53459</v>
      </c>
      <c r="B1107" s="17" t="s">
        <v>188</v>
      </c>
      <c r="C1107" s="17" t="str">
        <f>IFERROR(INDEX(Cadastro!$C$5:$C$148,$AB1107),"NÃO INFORMADO")</f>
        <v>MEC</v>
      </c>
      <c r="D1107" s="17" t="str">
        <f>IFERROR(INDEX(Cadastro!$D$5:$D$148,$AB1107),"")</f>
        <v>A</v>
      </c>
      <c r="E1107" s="17" t="str">
        <f>IFERROR(INDEX(Cadastro!$G$5:$G$148,$AB1107),"")</f>
        <v>A</v>
      </c>
      <c r="F1107" s="29">
        <v>46289</v>
      </c>
      <c r="G1107" s="32" t="str">
        <f t="shared" si="186"/>
        <v>qui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87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88"/>
        <v/>
      </c>
      <c r="R1107" s="32" t="str">
        <f t="shared" si="189"/>
        <v/>
      </c>
      <c r="S1107" s="30" t="str">
        <f t="shared" si="190"/>
        <v/>
      </c>
      <c r="T1107" s="32" t="str">
        <f>IF($Q1107&lt;&gt;"Sim","",IF($N1107&gt;Parâmetros!$E$15,"Sim","Não"))</f>
        <v/>
      </c>
      <c r="U1107" s="17" t="str">
        <f t="shared" si="191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'[Apontamento_Mes_Setembro Atualizado.xlsx]Base Diária'!$V$221folga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5 de 5 do ciclo</v>
      </c>
      <c r="W1107" s="34">
        <f>IF(OR(OR($D1107="6x1",$D1107="FF 6x1"),$D1107="5x2"),"",IF($AB1107&lt;&gt;$AB1106,IF(IFERROR(INDEX(Cadastro!$F$5:$F$148,$AB1107),"")="",IF($L1107&gt;0,1,0),IF(IFERROR(INDEX(Cadastro!$F$5:$F$148,$AB1107),"")&lt;=IFERROR(INDEX(Parâmetros!$B$39:$B$48,MATCH($E1107,Parâmetros!$A$39:$A$48,0)),99),IFERROR(INDEX(Cadastro!$F$5:$F$148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$148,$AB1107),"")="",0,IF(IFERROR(INDEX(Cadastro!$F$5:$F$148,$AB1107),"")&gt;IFERROR(INDEX(Parâmetros!$B$39:$B$48,MATCH($E1107,Parâmetros!$A$39:$A$48,0)),99),IFERROR(INDEX(Cadastro!$F$5:$F$148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registro"),IF(AND($AB1107&lt;&gt;$AB1106,IFERROR(INDEX(Cadastro!$F$5:$F$148,$AB1107),"")=""),"Indeterminado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IFERROR(MATCH($A1107&amp;"|"&amp;TEXT(_xlfn.MAXIFS(Cadastro!$E$5:$E$148,Cadastro!$A$5:$A$148,$A1107,Cadastro!$E$5:$E$148,"&lt;="&amp;$F1107),"yyyymmdd"),Cadastro!$I$5:$I$148,0),"")</f>
        <v>49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53459</v>
      </c>
      <c r="B1108" s="17" t="s">
        <v>188</v>
      </c>
      <c r="C1108" s="17" t="str">
        <f>IFERROR(INDEX(Cadastro!$C$5:$C$148,$AB1108),"NÃO INFORMADO")</f>
        <v>MEC</v>
      </c>
      <c r="D1108" s="17" t="str">
        <f>IFERROR(INDEX(Cadastro!$D$5:$D$148,$AB1108),"")</f>
        <v>A</v>
      </c>
      <c r="E1108" s="17" t="str">
        <f>IFERROR(INDEX(Cadastro!$G$5:$G$148,$AB1108),"")</f>
        <v>A</v>
      </c>
      <c r="F1108" s="29">
        <v>46290</v>
      </c>
      <c r="G1108" s="32" t="str">
        <f t="shared" si="186"/>
        <v>sex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187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88"/>
        <v/>
      </c>
      <c r="R1108" s="32" t="str">
        <f t="shared" si="189"/>
        <v/>
      </c>
      <c r="S1108" s="30" t="str">
        <f t="shared" si="190"/>
        <v/>
      </c>
      <c r="T1108" s="32" t="str">
        <f>IF($Q1108&lt;&gt;"Sim","",IF($N1108&gt;Parâmetros!$E$15,"Sim","Não"))</f>
        <v/>
      </c>
      <c r="U1108" s="17" t="str">
        <f t="shared" si="191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'[Apontamento_Mes_Setembro Atualizado.xlsx]Base Diária'!$V$221folga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$148,$AB1108),"")="",IF($L1108&gt;0,1,0),IF(IFERROR(INDEX(Cadastro!$F$5:$F$148,$AB1108),"")&lt;=IFERROR(INDEX(Parâmetros!$B$39:$B$48,MATCH($E1108,Parâmetros!$A$39:$A$48,0)),99),IFERROR(INDEX(Cadastro!$F$5:$F$148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$148,$AB1108),"")="",0,IF(IFERROR(INDEX(Cadastro!$F$5:$F$148,$AB1108),"")&gt;IFERROR(INDEX(Parâmetros!$B$39:$B$48,MATCH($E1108,Parâmetros!$A$39:$A$48,0)),99),IFERROR(INDEX(Cadastro!$F$5:$F$148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registro"),IF(AND($AB1108&lt;&gt;$AB1107,IFERROR(INDEX(Cadastro!$F$5:$F$148,$AB1108),"")=""),"Indeterminado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IFERROR(MATCH($A1108&amp;"|"&amp;TEXT(_xlfn.MAXIFS(Cadastro!$E$5:$E$148,Cadastro!$A$5:$A$148,$A1108,Cadastro!$E$5:$E$148,"&lt;="&amp;$F1108),"yyyymmdd"),Cadastro!$I$5:$I$148,0),"")</f>
        <v>49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53459</v>
      </c>
      <c r="B1109" s="17" t="s">
        <v>188</v>
      </c>
      <c r="C1109" s="17" t="str">
        <f>IFERROR(INDEX(Cadastro!$C$5:$C$148,$AB1109),"NÃO INFORMADO")</f>
        <v>MEC</v>
      </c>
      <c r="D1109" s="17" t="str">
        <f>IFERROR(INDEX(Cadastro!$D$5:$D$148,$AB1109),"")</f>
        <v>A</v>
      </c>
      <c r="E1109" s="17" t="str">
        <f>IFERROR(INDEX(Cadastro!$G$5:$G$148,$AB1109),"")</f>
        <v>A</v>
      </c>
      <c r="F1109" s="29">
        <v>46291</v>
      </c>
      <c r="G1109" s="32" t="str">
        <f t="shared" si="186"/>
        <v>sáb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A</v>
      </c>
      <c r="L1109" s="30">
        <f>SUMIFS(Dados!$E:$E,Dados!$A:$A,$A1109,Dados!$S:$S,$F1109)</f>
        <v>0</v>
      </c>
      <c r="M1109" s="30">
        <f>IFERROR(INDEX(Parâmetros!$E$6:$E$11,MATCH($K1109,Parâmetros!$A$6:$A$11,0)),"")</f>
        <v>7.58</v>
      </c>
      <c r="N1109" s="33">
        <f t="shared" si="187"/>
        <v>0</v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88"/>
        <v/>
      </c>
      <c r="R1109" s="32" t="str">
        <f t="shared" si="189"/>
        <v/>
      </c>
      <c r="S1109" s="30" t="str">
        <f t="shared" si="190"/>
        <v/>
      </c>
      <c r="T1109" s="32" t="str">
        <f>IF($Q1109&lt;&gt;"Sim","",IF($N1109&gt;Parâmetros!$E$15,"Sim","Não"))</f>
        <v/>
      </c>
      <c r="U1109" s="17" t="str">
        <f t="shared" si="191"/>
        <v>Fora da apuração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'[Apontamento_Mes_Setembro Atualizado.xlsx]Base Diária'!$V$221folga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FALTA DE REGISTRO · dia 1 de 5 do ciclo</v>
      </c>
      <c r="W1109" s="34">
        <f>IF(OR(OR($D1109="6x1",$D1109="FF 6x1"),$D1109="5x2"),"",IF($AB1109&lt;&gt;$AB1108,IF(IFERROR(INDEX(Cadastro!$F$5:$F$148,$AB1109),"")="",IF($L1109&gt;0,1,0),IF(IFERROR(INDEX(Cadastro!$F$5:$F$148,$AB1109),"")&lt;=IFERROR(INDEX(Parâmetros!$B$39:$B$48,MATCH($E1109,Parâmetros!$A$39:$A$48,0)),99),IFERROR(INDEX(Cadastro!$F$5:$F$148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$148,$AB1109),"")="",0,IF(IFERROR(INDEX(Cadastro!$F$5:$F$148,$AB1109),"")&gt;IFERROR(INDEX(Parâmetros!$B$39:$B$48,MATCH($E1109,Parâmetros!$A$39:$A$48,0)),99),IFERROR(INDEX(Cadastro!$F$5:$F$148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registro"),IF(AND($AB1109&lt;&gt;$AB1108,IFERROR(INDEX(Cadastro!$F$5:$F$148,$AB1109),"")=""),"Indeterminado (início da série)",IF($X1109&gt;0,"Folga","Falta de registro"))))))))</f>
        <v>Falta de registro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IFERROR(MATCH($A1109&amp;"|"&amp;TEXT(_xlfn.MAXIFS(Cadastro!$E$5:$E$148,Cadastro!$A$5:$A$148,$A1109,Cadastro!$E$5:$E$148,"&lt;="&amp;$F1109),"yyyymmdd"),Cadastro!$I$5:$I$148,0),"")</f>
        <v>49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53459</v>
      </c>
      <c r="B1110" s="17" t="s">
        <v>188</v>
      </c>
      <c r="C1110" s="17" t="str">
        <f>IFERROR(INDEX(Cadastro!$C$5:$C$148,$AB1110),"NÃO INFORMADO")</f>
        <v>MEC</v>
      </c>
      <c r="D1110" s="17" t="str">
        <f>IFERROR(INDEX(Cadastro!$D$5:$D$148,$AB1110),"")</f>
        <v>A</v>
      </c>
      <c r="E1110" s="17" t="str">
        <f>IFERROR(INDEX(Cadastro!$G$5:$G$148,$AB1110),"")</f>
        <v>A</v>
      </c>
      <c r="F1110" s="29">
        <v>46292</v>
      </c>
      <c r="G1110" s="32" t="str">
        <f t="shared" si="186"/>
        <v>dom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87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88"/>
        <v/>
      </c>
      <c r="R1110" s="32" t="str">
        <f t="shared" si="189"/>
        <v/>
      </c>
      <c r="S1110" s="30" t="str">
        <f t="shared" si="190"/>
        <v/>
      </c>
      <c r="T1110" s="32" t="str">
        <f>IF($Q1110&lt;&gt;"Sim","",IF($N1110&gt;Parâmetros!$E$15,"Sim","Não"))</f>
        <v/>
      </c>
      <c r="U1110" s="17" t="str">
        <f t="shared" si="191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'[Apontamento_Mes_Setembro Atualizado.xlsx]Base Diária'!$V$221folga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2 de 5 do ciclo</v>
      </c>
      <c r="W1110" s="34">
        <f>IF(OR(OR($D1110="6x1",$D1110="FF 6x1"),$D1110="5x2"),"",IF($AB1110&lt;&gt;$AB1109,IF(IFERROR(INDEX(Cadastro!$F$5:$F$148,$AB1110),"")="",IF($L1110&gt;0,1,0),IF(IFERROR(INDEX(Cadastro!$F$5:$F$148,$AB1110),"")&lt;=IFERROR(INDEX(Parâmetros!$B$39:$B$48,MATCH($E1110,Parâmetros!$A$39:$A$48,0)),99),IFERROR(INDEX(Cadastro!$F$5:$F$148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$148,$AB1110),"")="",0,IF(IFERROR(INDEX(Cadastro!$F$5:$F$148,$AB1110),"")&gt;IFERROR(INDEX(Parâmetros!$B$39:$B$48,MATCH($E1110,Parâmetros!$A$39:$A$48,0)),99),IFERROR(INDEX(Cadastro!$F$5:$F$148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registro"),IF(AND($AB1110&lt;&gt;$AB1109,IFERROR(INDEX(Cadastro!$F$5:$F$148,$AB1110),"")=""),"Indeterminado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IFERROR(MATCH($A1110&amp;"|"&amp;TEXT(_xlfn.MAXIFS(Cadastro!$E$5:$E$148,Cadastro!$A$5:$A$148,$A1110,Cadastro!$E$5:$E$148,"&lt;="&amp;$F1110),"yyyymmdd"),Cadastro!$I$5:$I$148,0),"")</f>
        <v>49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53459</v>
      </c>
      <c r="B1111" s="17" t="s">
        <v>188</v>
      </c>
      <c r="C1111" s="17" t="str">
        <f>IFERROR(INDEX(Cadastro!$C$5:$C$148,$AB1111),"NÃO INFORMADO")</f>
        <v>MEC</v>
      </c>
      <c r="D1111" s="17" t="str">
        <f>IFERROR(INDEX(Cadastro!$D$5:$D$148,$AB1111),"")</f>
        <v>A</v>
      </c>
      <c r="E1111" s="17" t="str">
        <f>IFERROR(INDEX(Cadastro!$G$5:$G$148,$AB1111),"")</f>
        <v>A</v>
      </c>
      <c r="F1111" s="29">
        <v>46293</v>
      </c>
      <c r="G1111" s="32" t="str">
        <f t="shared" si="186"/>
        <v>seg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87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88"/>
        <v/>
      </c>
      <c r="R1111" s="32" t="str">
        <f t="shared" si="189"/>
        <v/>
      </c>
      <c r="S1111" s="30" t="str">
        <f t="shared" si="190"/>
        <v/>
      </c>
      <c r="T1111" s="32" t="str">
        <f>IF($Q1111&lt;&gt;"Sim","",IF($N1111&gt;Parâmetros!$E$15,"Sim","Não"))</f>
        <v/>
      </c>
      <c r="U1111" s="17" t="str">
        <f t="shared" si="191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'[Apontamento_Mes_Setembro Atualizado.xlsx]Base Diária'!$V$221folga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$148,$AB1111),"")="",IF($L1111&gt;0,1,0),IF(IFERROR(INDEX(Cadastro!$F$5:$F$148,$AB1111),"")&lt;=IFERROR(INDEX(Parâmetros!$B$39:$B$48,MATCH($E1111,Parâmetros!$A$39:$A$48,0)),99),IFERROR(INDEX(Cadastro!$F$5:$F$148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$148,$AB1111),"")="",0,IF(IFERROR(INDEX(Cadastro!$F$5:$F$148,$AB1111),"")&gt;IFERROR(INDEX(Parâmetros!$B$39:$B$48,MATCH($E1111,Parâmetros!$A$39:$A$48,0)),99),IFERROR(INDEX(Cadastro!$F$5:$F$148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registro"),IF(AND($AB1111&lt;&gt;$AB1110,IFERROR(INDEX(Cadastro!$F$5:$F$148,$AB1111),"")=""),"Indeterminado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IFERROR(MATCH($A1111&amp;"|"&amp;TEXT(_xlfn.MAXIFS(Cadastro!$E$5:$E$148,Cadastro!$A$5:$A$148,$A1111,Cadastro!$E$5:$E$148,"&lt;="&amp;$F1111),"yyyymmdd"),Cadastro!$I$5:$I$148,0),"")</f>
        <v>49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53459</v>
      </c>
      <c r="B1112" s="17" t="s">
        <v>188</v>
      </c>
      <c r="C1112" s="17" t="str">
        <f>IFERROR(INDEX(Cadastro!$C$5:$C$148,$AB1112),"NÃO INFORMADO")</f>
        <v>MEC</v>
      </c>
      <c r="D1112" s="17" t="str">
        <f>IFERROR(INDEX(Cadastro!$D$5:$D$148,$AB1112),"")</f>
        <v>A</v>
      </c>
      <c r="E1112" s="17" t="str">
        <f>IFERROR(INDEX(Cadastro!$G$5:$G$148,$AB1112),"")</f>
        <v>A</v>
      </c>
      <c r="F1112" s="29">
        <v>46294</v>
      </c>
      <c r="G1112" s="32" t="str">
        <f t="shared" si="186"/>
        <v>ter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87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88"/>
        <v/>
      </c>
      <c r="R1112" s="32" t="str">
        <f t="shared" si="189"/>
        <v/>
      </c>
      <c r="S1112" s="30" t="str">
        <f t="shared" si="190"/>
        <v/>
      </c>
      <c r="T1112" s="32" t="str">
        <f>IF($Q1112&lt;&gt;"Sim","",IF($N1112&gt;Parâmetros!$E$15,"Sim","Não"))</f>
        <v/>
      </c>
      <c r="U1112" s="17" t="str">
        <f t="shared" si="191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'[Apontamento_Mes_Setembro Atualizado.xlsx]Base Diária'!$V$221folga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$148,$AB1112),"")="",IF($L1112&gt;0,1,0),IF(IFERROR(INDEX(Cadastro!$F$5:$F$148,$AB1112),"")&lt;=IFERROR(INDEX(Parâmetros!$B$39:$B$48,MATCH($E1112,Parâmetros!$A$39:$A$48,0)),99),IFERROR(INDEX(Cadastro!$F$5:$F$148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$148,$AB1112),"")="",0,IF(IFERROR(INDEX(Cadastro!$F$5:$F$148,$AB1112),"")&gt;IFERROR(INDEX(Parâmetros!$B$39:$B$48,MATCH($E1112,Parâmetros!$A$39:$A$48,0)),99),IFERROR(INDEX(Cadastro!$F$5:$F$148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registro"),IF(AND($AB1112&lt;&gt;$AB1111,IFERROR(INDEX(Cadastro!$F$5:$F$148,$AB1112),"")=""),"Indeterminado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IFERROR(MATCH($A1112&amp;"|"&amp;TEXT(_xlfn.MAXIFS(Cadastro!$E$5:$E$148,Cadastro!$A$5:$A$148,$A1112,Cadastro!$E$5:$E$148,"&lt;="&amp;$F1112),"yyyymmdd"),Cadastro!$I$5:$I$148,0),"")</f>
        <v>49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53459</v>
      </c>
      <c r="B1113" s="17" t="s">
        <v>188</v>
      </c>
      <c r="C1113" s="17" t="str">
        <f>IFERROR(INDEX(Cadastro!$C$5:$C$148,$AB1113),"NÃO INFORMADO")</f>
        <v>MEC</v>
      </c>
      <c r="D1113" s="17" t="str">
        <f>IFERROR(INDEX(Cadastro!$D$5:$D$148,$AB1113),"")</f>
        <v>A</v>
      </c>
      <c r="E1113" s="17" t="str">
        <f>IFERROR(INDEX(Cadastro!$G$5:$G$148,$AB1113),"")</f>
        <v>A</v>
      </c>
      <c r="F1113" s="29">
        <v>46295</v>
      </c>
      <c r="G1113" s="32" t="str">
        <f t="shared" si="186"/>
        <v>qua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87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88"/>
        <v/>
      </c>
      <c r="R1113" s="32" t="str">
        <f t="shared" si="189"/>
        <v/>
      </c>
      <c r="S1113" s="30" t="str">
        <f t="shared" si="190"/>
        <v/>
      </c>
      <c r="T1113" s="32" t="str">
        <f>IF($Q1113&lt;&gt;"Sim","",IF($N1113&gt;Parâmetros!$E$15,"Sim","Não"))</f>
        <v/>
      </c>
      <c r="U1113" s="17" t="str">
        <f t="shared" si="191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'[Apontamento_Mes_Setembro Atualizado.xlsx]Base Diária'!$V$221folga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$148,$AB1113),"")="",IF($L1113&gt;0,1,0),IF(IFERROR(INDEX(Cadastro!$F$5:$F$148,$AB1113),"")&lt;=IFERROR(INDEX(Parâmetros!$B$39:$B$48,MATCH($E1113,Parâmetros!$A$39:$A$48,0)),99),IFERROR(INDEX(Cadastro!$F$5:$F$148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$148,$AB1113),"")="",0,IF(IFERROR(INDEX(Cadastro!$F$5:$F$148,$AB1113),"")&gt;IFERROR(INDEX(Parâmetros!$B$39:$B$48,MATCH($E1113,Parâmetros!$A$39:$A$48,0)),99),IFERROR(INDEX(Cadastro!$F$5:$F$148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registro"),IF(AND($AB1113&lt;&gt;$AB1112,IFERROR(INDEX(Cadastro!$F$5:$F$148,$AB1113),"")=""),"Indeterminado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IFERROR(MATCH($A1113&amp;"|"&amp;TEXT(_xlfn.MAXIFS(Cadastro!$E$5:$E$148,Cadastro!$A$5:$A$148,$A1113,Cadastro!$E$5:$E$148,"&lt;="&amp;$F1113),"yyyymmdd"),Cadastro!$I$5:$I$148,0),"")</f>
        <v>49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53459</v>
      </c>
      <c r="B1114" s="17" t="s">
        <v>188</v>
      </c>
      <c r="C1114" s="17" t="str">
        <f>IFERROR(INDEX(Cadastro!$C$5:$C$148,$AB1114),"NÃO INFORMADO")</f>
        <v>MEC</v>
      </c>
      <c r="D1114" s="17" t="str">
        <f>IFERROR(INDEX(Cadastro!$D$5:$D$148,$AB1114),"")</f>
        <v>A</v>
      </c>
      <c r="E1114" s="17" t="str">
        <f>IFERROR(INDEX(Cadastro!$G$5:$G$148,$AB1114),"")</f>
        <v>A</v>
      </c>
      <c r="F1114" s="29">
        <v>46296</v>
      </c>
      <c r="G1114" s="32" t="str">
        <f t="shared" si="186"/>
        <v>qui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187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88"/>
        <v/>
      </c>
      <c r="R1114" s="32" t="str">
        <f t="shared" si="189"/>
        <v/>
      </c>
      <c r="S1114" s="30" t="str">
        <f t="shared" si="190"/>
        <v/>
      </c>
      <c r="T1114" s="32" t="str">
        <f>IF($Q1114&lt;&gt;"Sim","",IF($N1114&gt;Parâmetros!$E$15,"Sim","Não"))</f>
        <v/>
      </c>
      <c r="U1114" s="17" t="str">
        <f t="shared" si="191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'[Apontamento_Mes_Setembro Atualizado.xlsx]Base Diária'!$V$221folga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$148,$AB1114),"")="",IF($L1114&gt;0,1,0),IF(IFERROR(INDEX(Cadastro!$F$5:$F$148,$AB1114),"")&lt;=IFERROR(INDEX(Parâmetros!$B$39:$B$48,MATCH($E1114,Parâmetros!$A$39:$A$48,0)),99),IFERROR(INDEX(Cadastro!$F$5:$F$148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$148,$AB1114),"")="",0,IF(IFERROR(INDEX(Cadastro!$F$5:$F$148,$AB1114),"")&gt;IFERROR(INDEX(Parâmetros!$B$39:$B$48,MATCH($E1114,Parâmetros!$A$39:$A$48,0)),99),IFERROR(INDEX(Cadastro!$F$5:$F$148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registro"),IF(AND($AB1114&lt;&gt;$AB1113,IFERROR(INDEX(Cadastro!$F$5:$F$148,$AB1114),"")=""),"Indeterminado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IFERROR(MATCH($A1114&amp;"|"&amp;TEXT(_xlfn.MAXIFS(Cadastro!$E$5:$E$148,Cadastro!$A$5:$A$148,$A1114,Cadastro!$E$5:$E$148,"&lt;="&amp;$F1114),"yyyymmdd"),Cadastro!$I$5:$I$148,0),"")</f>
        <v>49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53459</v>
      </c>
      <c r="B1115" s="17" t="s">
        <v>188</v>
      </c>
      <c r="C1115" s="17" t="str">
        <f>IFERROR(INDEX(Cadastro!$C$5:$C$148,$AB1115),"NÃO INFORMADO")</f>
        <v>MEC</v>
      </c>
      <c r="D1115" s="17" t="str">
        <f>IFERROR(INDEX(Cadastro!$D$5:$D$148,$AB1115),"")</f>
        <v>A</v>
      </c>
      <c r="E1115" s="17" t="str">
        <f>IFERROR(INDEX(Cadastro!$G$5:$G$148,$AB1115),"")</f>
        <v>A</v>
      </c>
      <c r="F1115" s="29">
        <v>46297</v>
      </c>
      <c r="G1115" s="32" t="str">
        <f t="shared" si="186"/>
        <v>sex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A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7.58</v>
      </c>
      <c r="N1115" s="33">
        <f t="shared" si="187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88"/>
        <v/>
      </c>
      <c r="R1115" s="32" t="str">
        <f t="shared" si="189"/>
        <v/>
      </c>
      <c r="S1115" s="30" t="str">
        <f t="shared" si="190"/>
        <v/>
      </c>
      <c r="T1115" s="32" t="str">
        <f>IF($Q1115&lt;&gt;"Sim","",IF($N1115&gt;Parâmetros!$E$15,"Sim","Não"))</f>
        <v/>
      </c>
      <c r="U1115" s="17" t="str">
        <f t="shared" si="191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'[Apontamento_Mes_Setembro Atualizado.xlsx]Base Diária'!$V$221folga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$148,$AB1115),"")="",IF($L1115&gt;0,1,0),IF(IFERROR(INDEX(Cadastro!$F$5:$F$148,$AB1115),"")&lt;=IFERROR(INDEX(Parâmetros!$B$39:$B$48,MATCH($E1115,Parâmetros!$A$39:$A$48,0)),99),IFERROR(INDEX(Cadastro!$F$5:$F$148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$148,$AB1115),"")="",0,IF(IFERROR(INDEX(Cadastro!$F$5:$F$148,$AB1115),"")&gt;IFERROR(INDEX(Parâmetros!$B$39:$B$48,MATCH($E1115,Parâmetros!$A$39:$A$48,0)),99),IFERROR(INDEX(Cadastro!$F$5:$F$148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registro"),IF(AND($AB1115&lt;&gt;$AB1114,IFERROR(INDEX(Cadastro!$F$5:$F$148,$AB1115),"")=""),"Indeterminado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IFERROR(MATCH($A1115&amp;"|"&amp;TEXT(_xlfn.MAXIFS(Cadastro!$E$5:$E$148,Cadastro!$A$5:$A$148,$A1115,Cadastro!$E$5:$E$148,"&lt;="&amp;$F1115),"yyyymmdd"),Cadastro!$I$5:$I$148,0),"")</f>
        <v>49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53459</v>
      </c>
      <c r="B1116" s="17" t="s">
        <v>188</v>
      </c>
      <c r="C1116" s="17" t="str">
        <f>IFERROR(INDEX(Cadastro!$C$5:$C$148,$AB1116),"NÃO INFORMADO")</f>
        <v>MEC</v>
      </c>
      <c r="D1116" s="17" t="str">
        <f>IFERROR(INDEX(Cadastro!$D$5:$D$148,$AB1116),"")</f>
        <v>A</v>
      </c>
      <c r="E1116" s="17" t="str">
        <f>IFERROR(INDEX(Cadastro!$G$5:$G$148,$AB1116),"")</f>
        <v>A</v>
      </c>
      <c r="F1116" s="29">
        <v>46298</v>
      </c>
      <c r="G1116" s="32" t="str">
        <f t="shared" si="186"/>
        <v>sáb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87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88"/>
        <v/>
      </c>
      <c r="R1116" s="32" t="str">
        <f t="shared" si="189"/>
        <v/>
      </c>
      <c r="S1116" s="30" t="str">
        <f t="shared" si="190"/>
        <v/>
      </c>
      <c r="T1116" s="32" t="str">
        <f>IF($Q1116&lt;&gt;"Sim","",IF($N1116&gt;Parâmetros!$E$15,"Sim","Não"))</f>
        <v/>
      </c>
      <c r="U1116" s="17" t="str">
        <f t="shared" si="191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'[Apontamento_Mes_Setembro Atualizado.xlsx]Base Diária'!$V$221folga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$148,$AB1116),"")="",IF($L1116&gt;0,1,0),IF(IFERROR(INDEX(Cadastro!$F$5:$F$148,$AB1116),"")&lt;=IFERROR(INDEX(Parâmetros!$B$39:$B$48,MATCH($E1116,Parâmetros!$A$39:$A$48,0)),99),IFERROR(INDEX(Cadastro!$F$5:$F$148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$148,$AB1116),"")="",0,IF(IFERROR(INDEX(Cadastro!$F$5:$F$148,$AB1116),"")&gt;IFERROR(INDEX(Parâmetros!$B$39:$B$48,MATCH($E1116,Parâmetros!$A$39:$A$48,0)),99),IFERROR(INDEX(Cadastro!$F$5:$F$148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registro"),IF(AND($AB1116&lt;&gt;$AB1115,IFERROR(INDEX(Cadastro!$F$5:$F$148,$AB1116),"")=""),"Indeterminado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IFERROR(MATCH($A1116&amp;"|"&amp;TEXT(_xlfn.MAXIFS(Cadastro!$E$5:$E$148,Cadastro!$A$5:$A$148,$A1116,Cadastro!$E$5:$E$148,"&lt;="&amp;$F1116),"yyyymmdd"),Cadastro!$I$5:$I$148,0),"")</f>
        <v>49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53459</v>
      </c>
      <c r="B1117" s="17" t="s">
        <v>188</v>
      </c>
      <c r="C1117" s="17" t="str">
        <f>IFERROR(INDEX(Cadastro!$C$5:$C$148,$AB1117),"NÃO INFORMADO")</f>
        <v>MEC</v>
      </c>
      <c r="D1117" s="17" t="str">
        <f>IFERROR(INDEX(Cadastro!$D$5:$D$148,$AB1117),"")</f>
        <v>A</v>
      </c>
      <c r="E1117" s="17" t="str">
        <f>IFERROR(INDEX(Cadastro!$G$5:$G$148,$AB1117),"")</f>
        <v>A</v>
      </c>
      <c r="F1117" s="29">
        <v>46299</v>
      </c>
      <c r="G1117" s="32" t="str">
        <f t="shared" si="186"/>
        <v>dom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87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88"/>
        <v/>
      </c>
      <c r="R1117" s="32" t="str">
        <f t="shared" si="189"/>
        <v/>
      </c>
      <c r="S1117" s="30" t="str">
        <f t="shared" si="190"/>
        <v/>
      </c>
      <c r="T1117" s="32" t="str">
        <f>IF($Q1117&lt;&gt;"Sim","",IF($N1117&gt;Parâmetros!$E$15,"Sim","Não"))</f>
        <v/>
      </c>
      <c r="U1117" s="17" t="str">
        <f t="shared" si="191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'[Apontamento_Mes_Setembro Atualizado.xlsx]Base Diária'!$V$221folga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$148,$AB1117),"")="",IF($L1117&gt;0,1,0),IF(IFERROR(INDEX(Cadastro!$F$5:$F$148,$AB1117),"")&lt;=IFERROR(INDEX(Parâmetros!$B$39:$B$48,MATCH($E1117,Parâmetros!$A$39:$A$48,0)),99),IFERROR(INDEX(Cadastro!$F$5:$F$148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$148,$AB1117),"")="",0,IF(IFERROR(INDEX(Cadastro!$F$5:$F$148,$AB1117),"")&gt;IFERROR(INDEX(Parâmetros!$B$39:$B$48,MATCH($E1117,Parâmetros!$A$39:$A$48,0)),99),IFERROR(INDEX(Cadastro!$F$5:$F$148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registro"),IF(AND($AB1117&lt;&gt;$AB1116,IFERROR(INDEX(Cadastro!$F$5:$F$148,$AB1117),"")=""),"Indeterminado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IFERROR(MATCH($A1117&amp;"|"&amp;TEXT(_xlfn.MAXIFS(Cadastro!$E$5:$E$148,Cadastro!$A$5:$A$148,$A1117,Cadastro!$E$5:$E$148,"&lt;="&amp;$F1117),"yyyymmdd"),Cadastro!$I$5:$I$148,0),"")</f>
        <v>49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>
        <v>53459</v>
      </c>
      <c r="B1118" s="17" t="s">
        <v>188</v>
      </c>
      <c r="C1118" s="17" t="str">
        <f>IFERROR(INDEX(Cadastro!$C$5:$C$148,$AB1118),"NÃO INFORMADO")</f>
        <v>MEC</v>
      </c>
      <c r="D1118" s="17" t="str">
        <f>IFERROR(INDEX(Cadastro!$D$5:$D$148,$AB1118),"")</f>
        <v>A</v>
      </c>
      <c r="E1118" s="17" t="str">
        <f>IFERROR(INDEX(Cadastro!$G$5:$G$148,$AB1118),"")</f>
        <v>A</v>
      </c>
      <c r="F1118" s="29">
        <v>46300</v>
      </c>
      <c r="G1118" s="32" t="str">
        <f t="shared" si="186"/>
        <v>seg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87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88"/>
        <v/>
      </c>
      <c r="R1118" s="32" t="str">
        <f t="shared" si="189"/>
        <v/>
      </c>
      <c r="S1118" s="30" t="str">
        <f t="shared" si="190"/>
        <v/>
      </c>
      <c r="T1118" s="32" t="str">
        <f>IF($Q1118&lt;&gt;"Sim","",IF($N1118&gt;Parâmetros!$E$15,"Sim","Não"))</f>
        <v/>
      </c>
      <c r="U1118" s="17" t="str">
        <f t="shared" si="191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'[Apontamento_Mes_Setembro Atualizado.xlsx]Base Diária'!$V$221folga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4 de 5 do ciclo</v>
      </c>
      <c r="W1118" s="34">
        <f>IF(OR(OR($D1118="6x1",$D1118="FF 6x1"),$D1118="5x2"),"",IF($AB1118&lt;&gt;$AB1117,IF(IFERROR(INDEX(Cadastro!$F$5:$F$148,$AB1118),"")="",IF($L1118&gt;0,1,0),IF(IFERROR(INDEX(Cadastro!$F$5:$F$148,$AB1118),"")&lt;=IFERROR(INDEX(Parâmetros!$B$39:$B$48,MATCH($E1118,Parâmetros!$A$39:$A$48,0)),99),IFERROR(INDEX(Cadastro!$F$5:$F$148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4</v>
      </c>
      <c r="X1118" s="34">
        <f>IF(OR(OR($D1118="6x1",$D1118="FF 6x1"),$D1118="5x2"),"",IF($AB1118&lt;&gt;$AB1117,IF(IFERROR(INDEX(Cadastro!$F$5:$F$148,$AB1118),"")="",0,IF(IFERROR(INDEX(Cadastro!$F$5:$F$148,$AB1118),"")&gt;IFERROR(INDEX(Parâmetros!$B$39:$B$48,MATCH($E1118,Parâmetros!$A$39:$A$48,0)),99),IFERROR(INDEX(Cadastro!$F$5:$F$148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registro"),IF(AND($AB1118&lt;&gt;$AB1117,IFERROR(INDEX(Cadastro!$F$5:$F$148,$AB1118),"")=""),"Indeterminado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IFERROR(MATCH($A1118&amp;"|"&amp;TEXT(_xlfn.MAXIFS(Cadastro!$E$5:$E$148,Cadastro!$A$5:$A$148,$A1118,Cadastro!$E$5:$E$148,"&lt;="&amp;$F1118),"yyyymmdd"),Cadastro!$I$5:$I$148,0),"")</f>
        <v>49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customHeight="1" x14ac:dyDescent="0.25">
      <c r="A1119" s="31">
        <v>53613</v>
      </c>
      <c r="B1119" s="17" t="s">
        <v>189</v>
      </c>
      <c r="C1119" s="17" t="str">
        <f>IFERROR(INDEX(Cadastro!$C$5:$C$148,$AB1119),"NÃO INFORMADO")</f>
        <v>CAL</v>
      </c>
      <c r="D1119" s="17" t="str">
        <f>IFERROR(INDEX(Cadastro!$D$5:$D$148,$AB1119),"")</f>
        <v>6x1</v>
      </c>
      <c r="E1119" s="17" t="str">
        <f>IFERROR(INDEX(Cadastro!$G$5:$G$148,$AB1119),"")</f>
        <v>6x1</v>
      </c>
      <c r="F1119" s="29">
        <v>46265</v>
      </c>
      <c r="G1119" s="32" t="str">
        <f t="shared" ref="G1119:G1154" si="192">CHOOSE(WEEKDAY($F1119,1),"dom","seg","ter","qua","qui","sex","sáb")</f>
        <v>seg</v>
      </c>
      <c r="H1119" s="31">
        <f>IF($L1119=0,"",_xlfn.MINIFS(Dados!$Q:$Q,Dados!$A:$A,$A1119,Dados!$S:$S,$F1119))</f>
        <v>440</v>
      </c>
      <c r="I1119" s="31">
        <f>IF($H1119="","",_xlfn.MAXIFS(Dados!$R:$R,Dados!$A:$A,$A1119,Dados!$S:$S,$F1119))</f>
        <v>980</v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6x1</v>
      </c>
      <c r="L1119" s="30">
        <f>SUMIFS(Dados!$E:$E,Dados!$A:$A,$A1119,Dados!$S:$S,$F1119)</f>
        <v>7.68</v>
      </c>
      <c r="M1119" s="30">
        <f>IFERROR(INDEX(Parâmetros!$E$6:$E$11,MATCH($K1119,Parâmetros!$A$6:$A$11,0)),"")</f>
        <v>8.8000000000000007</v>
      </c>
      <c r="N1119" s="33">
        <f t="shared" ref="N1119:N1154" si="193">IFERROR($L1119/$M1119,"")</f>
        <v>0.87272727272727257</v>
      </c>
      <c r="O1119" s="33">
        <f>Parâmetros!$E$13</f>
        <v>0.8</v>
      </c>
      <c r="P1119" s="32" t="str">
        <f>IF(OR($M1119="",$F1119&gt;Parâmetros!$E$14),"Não","Sim")</f>
        <v>Sim</v>
      </c>
      <c r="Q1119" s="32" t="str">
        <f t="shared" ref="Q1119:Q1154" si="194">IF($P1119="Não","",IF($L1119&gt;0,"Sim","Não"))</f>
        <v>Sim</v>
      </c>
      <c r="R1119" s="32" t="str">
        <f t="shared" ref="R1119:R1154" si="195">IF($Q1119&lt;&gt;"Sim","",IF($N1119&gt;=$O1119,"Sim","Não"))</f>
        <v>Sim</v>
      </c>
      <c r="S1119" s="30">
        <f t="shared" ref="S1119:S1154" si="196">IF($Q1119&lt;&gt;"Sim","",MAX(0,$M1119*$O1119-$L1119))</f>
        <v>0</v>
      </c>
      <c r="T1119" s="32" t="str">
        <f>IF($Q1119&lt;&gt;"Sim","",IF($N1119&gt;Parâmetros!$E$15,"Sim","Não"))</f>
        <v>Não</v>
      </c>
      <c r="U1119" s="17" t="str">
        <f t="shared" ref="U1119:U1154" si="197">IF($AC1119&lt;&gt;"",$AC1119,IF($P1119="Não",IF($Y1119="Folga","Folga",IF(LEFT($Y1119,6)="Férias","Férias / afastamento",IF($Y1119="Indeterminado (início da série)","Início da série","Fora da apuração"))),IF($Q1119="Não","Falta de registro",IF($R1119="Sim","Na meta","Abaixo da meta"))))</f>
        <v>Na meta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'[Apontamento_Mes_Setembro Atualizado.xlsx]Base Diária'!$V$221folga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Jornada fixa do 6x1</v>
      </c>
      <c r="W1119" s="34" t="str">
        <f>IF(OR(OR($D1119="6x1",$D1119="FF 6x1"),$D1119="5x2"),"",IF($AB1119&lt;&gt;$AB1118,IF(IFERROR(INDEX(Cadastro!$F$5:$F$148,$AB1119),"")="",IF($L1119&gt;0,1,0),IF(IFERROR(INDEX(Cadastro!$F$5:$F$148,$AB1119),"")&lt;=IFERROR(INDEX(Parâmetros!$B$39:$B$48,MATCH($E1119,Parâmetros!$A$39:$A$48,0)),99),IFERROR(INDEX(Cadastro!$F$5:$F$148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/>
      </c>
      <c r="X1119" s="34" t="str">
        <f>IF(OR(OR($D1119="6x1",$D1119="FF 6x1"),$D1119="5x2"),"",IF($AB1119&lt;&gt;$AB1118,IF(IFERROR(INDEX(Cadastro!$F$5:$F$148,$AB1119),"")="",0,IF(IFERROR(INDEX(Cadastro!$F$5:$F$148,$AB1119),"")&gt;IFERROR(INDEX(Parâmetros!$B$39:$B$48,MATCH($E1119,Parâmetros!$A$39:$A$48,0)),99),IFERROR(INDEX(Cadastro!$F$5:$F$148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/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registro"),IF(AND($AB1119&lt;&gt;$AB1118,IFERROR(INDEX(Cadastro!$F$5:$F$148,$AB1119),"")=""),"Indeterminado (início da série)",IF($X1119&gt;0,"Folga","Falta de registro"))))))))</f>
        <v>Trabalhado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IFERROR(MATCH($A1119&amp;"|"&amp;TEXT(_xlfn.MAXIFS(Cadastro!$E$5:$E$148,Cadastro!$A$5:$A$148,$A1119,Cadastro!$E$5:$E$148,"&lt;="&amp;$F1119),"yyyymmdd"),Cadastro!$I$5:$I$148,0),"")</f>
        <v>51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customHeight="1" x14ac:dyDescent="0.25">
      <c r="A1120" s="31">
        <v>53613</v>
      </c>
      <c r="B1120" s="17" t="s">
        <v>189</v>
      </c>
      <c r="C1120" s="17" t="str">
        <f>IFERROR(INDEX(Cadastro!$C$5:$C$148,$AB1120),"NÃO INFORMADO")</f>
        <v>CAL</v>
      </c>
      <c r="D1120" s="17" t="str">
        <f>IFERROR(INDEX(Cadastro!$D$5:$D$148,$AB1120),"")</f>
        <v>6x1</v>
      </c>
      <c r="E1120" s="17" t="str">
        <f>IFERROR(INDEX(Cadastro!$G$5:$G$148,$AB1120),"")</f>
        <v>6x1</v>
      </c>
      <c r="F1120" s="29">
        <v>46266</v>
      </c>
      <c r="G1120" s="32" t="str">
        <f t="shared" si="192"/>
        <v>ter</v>
      </c>
      <c r="H1120" s="31">
        <f>IF($L1120=0,"",_xlfn.MINIFS(Dados!$Q:$Q,Dados!$A:$A,$A1120,Dados!$S:$S,$F1120))</f>
        <v>441</v>
      </c>
      <c r="I1120" s="31">
        <f>IF($H1120="","",_xlfn.MAXIFS(Dados!$R:$R,Dados!$A:$A,$A1120,Dados!$S:$S,$F1120))</f>
        <v>984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6x1</v>
      </c>
      <c r="L1120" s="30">
        <f>SUMIFS(Dados!$E:$E,Dados!$A:$A,$A1120,Dados!$S:$S,$F1120)</f>
        <v>7.65</v>
      </c>
      <c r="M1120" s="30">
        <f>IFERROR(INDEX(Parâmetros!$E$6:$E$11,MATCH($K1120,Parâmetros!$A$6:$A$11,0)),"")</f>
        <v>8.8000000000000007</v>
      </c>
      <c r="N1120" s="33">
        <f t="shared" si="193"/>
        <v>0.86931818181818177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si="194"/>
        <v>Sim</v>
      </c>
      <c r="R1120" s="32" t="str">
        <f t="shared" si="195"/>
        <v>Sim</v>
      </c>
      <c r="S1120" s="30">
        <f t="shared" si="196"/>
        <v>0</v>
      </c>
      <c r="T1120" s="32" t="str">
        <f>IF($Q1120&lt;&gt;"Sim","",IF($N1120&gt;Parâmetros!$E$15,"Sim","Não"))</f>
        <v>Não</v>
      </c>
      <c r="U1120" s="17" t="str">
        <f t="shared" si="197"/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'[Apontamento_Mes_Setembro Atualizado.xlsx]Base Diária'!$V$221folga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Jornada fixa do 6x1</v>
      </c>
      <c r="W1120" s="34" t="str">
        <f>IF(OR(OR($D1120="6x1",$D1120="FF 6x1"),$D1120="5x2"),"",IF($AB1120&lt;&gt;$AB1119,IF(IFERROR(INDEX(Cadastro!$F$5:$F$148,$AB1120),"")="",IF($L1120&gt;0,1,0),IF(IFERROR(INDEX(Cadastro!$F$5:$F$148,$AB1120),"")&lt;=IFERROR(INDEX(Parâmetros!$B$39:$B$48,MATCH($E1120,Parâmetros!$A$39:$A$48,0)),99),IFERROR(INDEX(Cadastro!$F$5:$F$148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/>
      </c>
      <c r="X1120" s="34" t="str">
        <f>IF(OR(OR($D1120="6x1",$D1120="FF 6x1"),$D1120="5x2"),"",IF($AB1120&lt;&gt;$AB1119,IF(IFERROR(INDEX(Cadastro!$F$5:$F$148,$AB1120),"")="",0,IF(IFERROR(INDEX(Cadastro!$F$5:$F$148,$AB1120),"")&gt;IFERROR(INDEX(Parâmetros!$B$39:$B$48,MATCH($E1120,Parâmetros!$A$39:$A$48,0)),99),IFERROR(INDEX(Cadastro!$F$5:$F$148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/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registro"),IF(AND($AB1120&lt;&gt;$AB1119,IFERROR(INDEX(Cadastro!$F$5:$F$148,$AB1120),"")=""),"Indeterminado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IFERROR(MATCH($A1120&amp;"|"&amp;TEXT(_xlfn.MAXIFS(Cadastro!$E$5:$E$148,Cadastro!$A$5:$A$148,$A1120,Cadastro!$E$5:$E$148,"&lt;="&amp;$F1120),"yyyymmdd"),Cadastro!$I$5:$I$148,0),"")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53613</v>
      </c>
      <c r="B1121" s="17" t="s">
        <v>189</v>
      </c>
      <c r="C1121" s="17" t="str">
        <f>IFERROR(INDEX(Cadastro!$C$5:$C$148,$AB1121),"NÃO INFORMADO")</f>
        <v>CAL</v>
      </c>
      <c r="D1121" s="17" t="str">
        <f>IFERROR(INDEX(Cadastro!$D$5:$D$148,$AB1121),"")</f>
        <v>6x1</v>
      </c>
      <c r="E1121" s="17" t="str">
        <f>IFERROR(INDEX(Cadastro!$G$5:$G$148,$AB1121),"")</f>
        <v>6x1</v>
      </c>
      <c r="F1121" s="29">
        <v>46267</v>
      </c>
      <c r="G1121" s="32" t="str">
        <f t="shared" si="192"/>
        <v>qua</v>
      </c>
      <c r="H1121" s="31">
        <f>IF($L1121=0,"",_xlfn.MINIFS(Dados!$Q:$Q,Dados!$A:$A,$A1121,Dados!$S:$S,$F1121))</f>
        <v>440</v>
      </c>
      <c r="I1121" s="31">
        <f>IF($H1121="","",_xlfn.MAXIFS(Dados!$R:$R,Dados!$A:$A,$A1121,Dados!$S:$S,$F1121))</f>
        <v>984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6x1</v>
      </c>
      <c r="L1121" s="30">
        <f>SUMIFS(Dados!$E:$E,Dados!$A:$A,$A1121,Dados!$S:$S,$F1121)</f>
        <v>5.08</v>
      </c>
      <c r="M1121" s="30">
        <f>IFERROR(INDEX(Parâmetros!$E$6:$E$11,MATCH($K1121,Parâmetros!$A$6:$A$11,0)),"")</f>
        <v>8.8000000000000007</v>
      </c>
      <c r="N1121" s="33">
        <f t="shared" si="193"/>
        <v>0.57727272727272727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194"/>
        <v>Sim</v>
      </c>
      <c r="R1121" s="32" t="str">
        <f t="shared" si="195"/>
        <v>Não</v>
      </c>
      <c r="S1121" s="30">
        <f t="shared" si="196"/>
        <v>1.9600000000000009</v>
      </c>
      <c r="T1121" s="32" t="str">
        <f>IF($Q1121&lt;&gt;"Sim","",IF($N1121&gt;Parâmetros!$E$15,"Sim","Não"))</f>
        <v>Não</v>
      </c>
      <c r="U1121" s="17" t="str">
        <f t="shared" si="197"/>
        <v>Abaixo da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'[Apontamento_Mes_Setembro Atualizado.xlsx]Base Diária'!$V$221folga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Jornada fixa do 6x1</v>
      </c>
      <c r="W1121" s="34" t="str">
        <f>IF(OR(OR($D1121="6x1",$D1121="FF 6x1"),$D1121="5x2"),"",IF($AB1121&lt;&gt;$AB1120,IF(IFERROR(INDEX(Cadastro!$F$5:$F$148,$AB1121),"")="",IF($L1121&gt;0,1,0),IF(IFERROR(INDEX(Cadastro!$F$5:$F$148,$AB1121),"")&lt;=IFERROR(INDEX(Parâmetros!$B$39:$B$48,MATCH($E1121,Parâmetros!$A$39:$A$48,0)),99),IFERROR(INDEX(Cadastro!$F$5:$F$148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/>
      </c>
      <c r="X1121" s="34" t="str">
        <f>IF(OR(OR($D1121="6x1",$D1121="FF 6x1"),$D1121="5x2"),"",IF($AB1121&lt;&gt;$AB1120,IF(IFERROR(INDEX(Cadastro!$F$5:$F$148,$AB1121),"")="",0,IF(IFERROR(INDEX(Cadastro!$F$5:$F$148,$AB1121),"")&gt;IFERROR(INDEX(Parâmetros!$B$39:$B$48,MATCH($E1121,Parâmetros!$A$39:$A$48,0)),99),IFERROR(INDEX(Cadastro!$F$5:$F$148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/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registro"),IF(AND($AB1121&lt;&gt;$AB1120,IFERROR(INDEX(Cadastro!$F$5:$F$148,$AB1121),"")=""),"Indeterminado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IFERROR(MATCH($A1121&amp;"|"&amp;TEXT(_xlfn.MAXIFS(Cadastro!$E$5:$E$148,Cadastro!$A$5:$A$148,$A1121,Cadastro!$E$5:$E$148,"&lt;="&amp;$F1121),"yyyymmdd"),Cadastro!$I$5:$I$148,0),"")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53613</v>
      </c>
      <c r="B1122" s="17" t="s">
        <v>189</v>
      </c>
      <c r="C1122" s="17" t="str">
        <f>IFERROR(INDEX(Cadastro!$C$5:$C$148,$AB1122),"NÃO INFORMADO")</f>
        <v>CAL</v>
      </c>
      <c r="D1122" s="17" t="str">
        <f>IFERROR(INDEX(Cadastro!$D$5:$D$148,$AB1122),"")</f>
        <v>6x1</v>
      </c>
      <c r="E1122" s="17" t="str">
        <f>IFERROR(INDEX(Cadastro!$G$5:$G$148,$AB1122),"")</f>
        <v>6x1</v>
      </c>
      <c r="F1122" s="29">
        <v>46268</v>
      </c>
      <c r="G1122" s="32" t="str">
        <f t="shared" si="192"/>
        <v>qui</v>
      </c>
      <c r="H1122" s="31">
        <f>IF($L1122=0,"",_xlfn.MINIFS(Dados!$Q:$Q,Dados!$A:$A,$A1122,Dados!$S:$S,$F1122))</f>
        <v>440</v>
      </c>
      <c r="I1122" s="31">
        <f>IF($H1122="","",_xlfn.MAXIFS(Dados!$R:$R,Dados!$A:$A,$A1122,Dados!$S:$S,$F1122))</f>
        <v>985</v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>6x1</v>
      </c>
      <c r="L1122" s="30">
        <f>SUMIFS(Dados!$E:$E,Dados!$A:$A,$A1122,Dados!$S:$S,$F1122)</f>
        <v>7.75</v>
      </c>
      <c r="M1122" s="30">
        <f>IFERROR(INDEX(Parâmetros!$E$6:$E$11,MATCH($K1122,Parâmetros!$A$6:$A$11,0)),"")</f>
        <v>8.8000000000000007</v>
      </c>
      <c r="N1122" s="33">
        <f t="shared" si="193"/>
        <v>0.88068181818181812</v>
      </c>
      <c r="O1122" s="33">
        <f>Parâmetros!$E$13</f>
        <v>0.8</v>
      </c>
      <c r="P1122" s="32" t="str">
        <f>IF(OR($M1122="",$F1122&gt;Parâmetros!$E$14),"Não","Sim")</f>
        <v>Sim</v>
      </c>
      <c r="Q1122" s="32" t="str">
        <f t="shared" si="194"/>
        <v>Sim</v>
      </c>
      <c r="R1122" s="32" t="str">
        <f t="shared" si="195"/>
        <v>Sim</v>
      </c>
      <c r="S1122" s="30">
        <f t="shared" si="196"/>
        <v>0</v>
      </c>
      <c r="T1122" s="32" t="str">
        <f>IF($Q1122&lt;&gt;"Sim","",IF($N1122&gt;Parâmetros!$E$15,"Sim","Não"))</f>
        <v>Não</v>
      </c>
      <c r="U1122" s="17" t="str">
        <f t="shared" si="197"/>
        <v>Na meta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'[Apontamento_Mes_Setembro Atualizado.xlsx]Base Diária'!$V$221folga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Jornada fixa do 6x1</v>
      </c>
      <c r="W1122" s="34" t="str">
        <f>IF(OR(OR($D1122="6x1",$D1122="FF 6x1"),$D1122="5x2"),"",IF($AB1122&lt;&gt;$AB1121,IF(IFERROR(INDEX(Cadastro!$F$5:$F$148,$AB1122),"")="",IF($L1122&gt;0,1,0),IF(IFERROR(INDEX(Cadastro!$F$5:$F$148,$AB1122),"")&lt;=IFERROR(INDEX(Parâmetros!$B$39:$B$48,MATCH($E1122,Parâmetros!$A$39:$A$48,0)),99),IFERROR(INDEX(Cadastro!$F$5:$F$148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/>
      </c>
      <c r="X1122" s="34" t="str">
        <f>IF(OR(OR($D1122="6x1",$D1122="FF 6x1"),$D1122="5x2"),"",IF($AB1122&lt;&gt;$AB1121,IF(IFERROR(INDEX(Cadastro!$F$5:$F$148,$AB1122),"")="",0,IF(IFERROR(INDEX(Cadastro!$F$5:$F$148,$AB1122),"")&gt;IFERROR(INDEX(Parâmetros!$B$39:$B$48,MATCH($E1122,Parâmetros!$A$39:$A$48,0)),99),IFERROR(INDEX(Cadastro!$F$5:$F$148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/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registro"),IF(AND($AB1122&lt;&gt;$AB1121,IFERROR(INDEX(Cadastro!$F$5:$F$148,$AB1122),"")=""),"Indeterminado (início da série)",IF($X1122&gt;0,"Folga","Falta de registro"))))))))</f>
        <v>Trabalhado</v>
      </c>
      <c r="Z1122" s="34">
        <f>IF(OR($L1122&gt;0,$F1122&gt;Parâmetros!$E$14),0,IF($A1122&lt;&gt;$A1121,1,N($Z1121)+1))</f>
        <v>0</v>
      </c>
      <c r="AA1122" s="34">
        <f>IF(OR($L1122&gt;0,$F1122&gt;Parâmetros!$E$14),0,IF(OR($A1122&lt;&gt;$A1123,$F1123&gt;Parâmetros!$E$14),1,N($AA1123)+1))</f>
        <v>0</v>
      </c>
      <c r="AB1122" s="31">
        <f>IFERROR(MATCH($A1122&amp;"|"&amp;TEXT(_xlfn.MAXIFS(Cadastro!$E$5:$E$148,Cadastro!$A$5:$A$148,$A1122,Cadastro!$E$5:$E$148,"&lt;="&amp;$F1122),"yyyymmdd"),Cadastro!$I$5:$I$148,0),"")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53613</v>
      </c>
      <c r="B1123" s="17" t="s">
        <v>189</v>
      </c>
      <c r="C1123" s="17" t="str">
        <f>IFERROR(INDEX(Cadastro!$C$5:$C$148,$AB1123),"NÃO INFORMADO")</f>
        <v>CAL</v>
      </c>
      <c r="D1123" s="17" t="str">
        <f>IFERROR(INDEX(Cadastro!$D$5:$D$148,$AB1123),"")</f>
        <v>6x1</v>
      </c>
      <c r="E1123" s="17" t="str">
        <f>IFERROR(INDEX(Cadastro!$G$5:$G$148,$AB1123),"")</f>
        <v>6x1</v>
      </c>
      <c r="F1123" s="29">
        <v>46269</v>
      </c>
      <c r="G1123" s="32" t="str">
        <f t="shared" si="192"/>
        <v>sex</v>
      </c>
      <c r="H1123" s="31">
        <f>IF($L1123=0,"",_xlfn.MINIFS(Dados!$Q:$Q,Dados!$A:$A,$A1123,Dados!$S:$S,$F1123))</f>
        <v>440</v>
      </c>
      <c r="I1123" s="31">
        <f>IF($H1123="","",_xlfn.MAXIFS(Dados!$R:$R,Dados!$A:$A,$A1123,Dados!$S:$S,$F1123))</f>
        <v>991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6x1</v>
      </c>
      <c r="L1123" s="30">
        <f>SUMIFS(Dados!$E:$E,Dados!$A:$A,$A1123,Dados!$S:$S,$F1123)</f>
        <v>7.8699999999999992</v>
      </c>
      <c r="M1123" s="30">
        <f>IFERROR(INDEX(Parâmetros!$E$6:$E$11,MATCH($K1123,Parâmetros!$A$6:$A$11,0)),"")</f>
        <v>8.8000000000000007</v>
      </c>
      <c r="N1123" s="33">
        <f t="shared" si="193"/>
        <v>0.89431818181818168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194"/>
        <v>Sim</v>
      </c>
      <c r="R1123" s="32" t="str">
        <f t="shared" si="195"/>
        <v>Sim</v>
      </c>
      <c r="S1123" s="30">
        <f t="shared" si="196"/>
        <v>0</v>
      </c>
      <c r="T1123" s="32" t="str">
        <f>IF($Q1123&lt;&gt;"Sim","",IF($N1123&gt;Parâmetros!$E$15,"Sim","Não"))</f>
        <v>Não</v>
      </c>
      <c r="U1123" s="17" t="str">
        <f t="shared" si="197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'[Apontamento_Mes_Setembro Atualizado.xlsx]Base Diária'!$V$221folga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Jornada fixa do 6x1</v>
      </c>
      <c r="W1123" s="34" t="str">
        <f>IF(OR(OR($D1123="6x1",$D1123="FF 6x1"),$D1123="5x2"),"",IF($AB1123&lt;&gt;$AB1122,IF(IFERROR(INDEX(Cadastro!$F$5:$F$148,$AB1123),"")="",IF($L1123&gt;0,1,0),IF(IFERROR(INDEX(Cadastro!$F$5:$F$148,$AB1123),"")&lt;=IFERROR(INDEX(Parâmetros!$B$39:$B$48,MATCH($E1123,Parâmetros!$A$39:$A$48,0)),99),IFERROR(INDEX(Cadastro!$F$5:$F$148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/>
      </c>
      <c r="X1123" s="34" t="str">
        <f>IF(OR(OR($D1123="6x1",$D1123="FF 6x1"),$D1123="5x2"),"",IF($AB1123&lt;&gt;$AB1122,IF(IFERROR(INDEX(Cadastro!$F$5:$F$148,$AB1123),"")="",0,IF(IFERROR(INDEX(Cadastro!$F$5:$F$148,$AB1123),"")&gt;IFERROR(INDEX(Parâmetros!$B$39:$B$48,MATCH($E1123,Parâmetros!$A$39:$A$48,0)),99),IFERROR(INDEX(Cadastro!$F$5:$F$148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/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registro"),IF(AND($AB1123&lt;&gt;$AB1122,IFERROR(INDEX(Cadastro!$F$5:$F$148,$AB1123),"")=""),"Indeterminado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IFERROR(MATCH($A1123&amp;"|"&amp;TEXT(_xlfn.MAXIFS(Cadastro!$E$5:$E$148,Cadastro!$A$5:$A$148,$A1123,Cadastro!$E$5:$E$148,"&lt;="&amp;$F1123),"yyyymmdd"),Cadastro!$I$5:$I$148,0),"")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53613</v>
      </c>
      <c r="B1124" s="17" t="s">
        <v>189</v>
      </c>
      <c r="C1124" s="17" t="str">
        <f>IFERROR(INDEX(Cadastro!$C$5:$C$148,$AB1124),"NÃO INFORMADO")</f>
        <v>CAL</v>
      </c>
      <c r="D1124" s="17" t="str">
        <f>IFERROR(INDEX(Cadastro!$D$5:$D$148,$AB1124),"")</f>
        <v>6x1</v>
      </c>
      <c r="E1124" s="17" t="str">
        <f>IFERROR(INDEX(Cadastro!$G$5:$G$148,$AB1124),"")</f>
        <v>6x1</v>
      </c>
      <c r="F1124" s="29">
        <v>46270</v>
      </c>
      <c r="G1124" s="32" t="str">
        <f t="shared" si="192"/>
        <v>sáb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9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94"/>
        <v/>
      </c>
      <c r="R1124" s="32" t="str">
        <f t="shared" si="195"/>
        <v/>
      </c>
      <c r="S1124" s="30" t="str">
        <f t="shared" si="196"/>
        <v/>
      </c>
      <c r="T1124" s="32" t="str">
        <f>IF($Q1124&lt;&gt;"Sim","",IF($N1124&gt;Parâmetros!$E$15,"Sim","Não"))</f>
        <v/>
      </c>
      <c r="U1124" s="17" t="str">
        <f t="shared" si="197"/>
        <v>Folga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'[Apontamento_Mes_Setembro Atualizado.xlsx]Base Diária'!$V$221folga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Folga de fim de semana · sem apontamento no sábado nem no domingo</v>
      </c>
      <c r="W1124" s="34" t="str">
        <f>IF(OR(OR($D1124="6x1",$D1124="FF 6x1"),$D1124="5x2"),"",IF($AB1124&lt;&gt;$AB1123,IF(IFERROR(INDEX(Cadastro!$F$5:$F$148,$AB1124),"")="",IF($L1124&gt;0,1,0),IF(IFERROR(INDEX(Cadastro!$F$5:$F$148,$AB1124),"")&lt;=IFERROR(INDEX(Parâmetros!$B$39:$B$48,MATCH($E1124,Parâmetros!$A$39:$A$48,0)),99),IFERROR(INDEX(Cadastro!$F$5:$F$148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/>
      </c>
      <c r="X1124" s="34" t="str">
        <f>IF(OR(OR($D1124="6x1",$D1124="FF 6x1"),$D1124="5x2"),"",IF($AB1124&lt;&gt;$AB1123,IF(IFERROR(INDEX(Cadastro!$F$5:$F$148,$AB1124),"")="",0,IF(IFERROR(INDEX(Cadastro!$F$5:$F$148,$AB1124),"")&gt;IFERROR(INDEX(Parâmetros!$B$39:$B$48,MATCH($E1124,Parâmetros!$A$39:$A$48,0)),99),IFERROR(INDEX(Cadastro!$F$5:$F$148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/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registro"),IF(AND($AB1124&lt;&gt;$AB1123,IFERROR(INDEX(Cadastro!$F$5:$F$148,$AB1124),"")=""),"Indeterminado (início da série)",IF($X1124&gt;0,"Folga","Falta de registro"))))))))</f>
        <v>Folga</v>
      </c>
      <c r="Z1124" s="34">
        <f>IF(OR($L1124&gt;0,$F1124&gt;Parâmetros!$E$14),0,IF($A1124&lt;&gt;$A1123,1,N($Z1123)+1))</f>
        <v>1</v>
      </c>
      <c r="AA1124" s="34">
        <f>IF(OR($L1124&gt;0,$F1124&gt;Parâmetros!$E$14),0,IF(OR($A1124&lt;&gt;$A1125,$F1125&gt;Parâmetros!$E$14),1,N($AA1125)+1))</f>
        <v>2</v>
      </c>
      <c r="AB1124" s="31">
        <f>IFERROR(MATCH($A1124&amp;"|"&amp;TEXT(_xlfn.MAXIFS(Cadastro!$E$5:$E$148,Cadastro!$A$5:$A$148,$A1124,Cadastro!$E$5:$E$148,"&lt;="&amp;$F1124),"yyyymmdd"),Cadastro!$I$5:$I$148,0),"")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53613</v>
      </c>
      <c r="B1125" s="17" t="s">
        <v>189</v>
      </c>
      <c r="C1125" s="17" t="str">
        <f>IFERROR(INDEX(Cadastro!$C$5:$C$148,$AB1125),"NÃO INFORMADO")</f>
        <v>CAL</v>
      </c>
      <c r="D1125" s="17" t="str">
        <f>IFERROR(INDEX(Cadastro!$D$5:$D$148,$AB1125),"")</f>
        <v>6x1</v>
      </c>
      <c r="E1125" s="17" t="str">
        <f>IFERROR(INDEX(Cadastro!$G$5:$G$148,$AB1125),"")</f>
        <v>6x1</v>
      </c>
      <c r="F1125" s="29">
        <v>46271</v>
      </c>
      <c r="G1125" s="32" t="str">
        <f t="shared" si="192"/>
        <v>dom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9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94"/>
        <v/>
      </c>
      <c r="R1125" s="32" t="str">
        <f t="shared" si="195"/>
        <v/>
      </c>
      <c r="S1125" s="30" t="str">
        <f t="shared" si="196"/>
        <v/>
      </c>
      <c r="T1125" s="32" t="str">
        <f>IF($Q1125&lt;&gt;"Sim","",IF($N1125&gt;Parâmetros!$E$15,"Sim","Não"))</f>
        <v/>
      </c>
      <c r="U1125" s="17" t="str">
        <f t="shared" si="197"/>
        <v>Folga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'[Apontamento_Mes_Setembro Atualizado.xlsx]Base Diária'!$V$221folga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Folga de fim de semana · sem apontamento no sábado nem no domingo</v>
      </c>
      <c r="W1125" s="34" t="str">
        <f>IF(OR(OR($D1125="6x1",$D1125="FF 6x1"),$D1125="5x2"),"",IF($AB1125&lt;&gt;$AB1124,IF(IFERROR(INDEX(Cadastro!$F$5:$F$148,$AB1125),"")="",IF($L1125&gt;0,1,0),IF(IFERROR(INDEX(Cadastro!$F$5:$F$148,$AB1125),"")&lt;=IFERROR(INDEX(Parâmetros!$B$39:$B$48,MATCH($E1125,Parâmetros!$A$39:$A$48,0)),99),IFERROR(INDEX(Cadastro!$F$5:$F$148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/>
      </c>
      <c r="X1125" s="34" t="str">
        <f>IF(OR(OR($D1125="6x1",$D1125="FF 6x1"),$D1125="5x2"),"",IF($AB1125&lt;&gt;$AB1124,IF(IFERROR(INDEX(Cadastro!$F$5:$F$148,$AB1125),"")="",0,IF(IFERROR(INDEX(Cadastro!$F$5:$F$148,$AB1125),"")&gt;IFERROR(INDEX(Parâmetros!$B$39:$B$48,MATCH($E1125,Parâmetros!$A$39:$A$48,0)),99),IFERROR(INDEX(Cadastro!$F$5:$F$148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/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registro"),IF(AND($AB1125&lt;&gt;$AB1124,IFERROR(INDEX(Cadastro!$F$5:$F$148,$AB1125),"")=""),"Indeterminado (início da série)",IF($X1125&gt;0,"Folga","Falta de registro"))))))))</f>
        <v>Folga</v>
      </c>
      <c r="Z1125" s="34">
        <f>IF(OR($L1125&gt;0,$F1125&gt;Parâmetros!$E$14),0,IF($A1125&lt;&gt;$A1124,1,N($Z1124)+1))</f>
        <v>2</v>
      </c>
      <c r="AA1125" s="34">
        <f>IF(OR($L1125&gt;0,$F1125&gt;Parâmetros!$E$14),0,IF(OR($A1125&lt;&gt;$A1126,$F1126&gt;Parâmetros!$E$14),1,N($AA1126)+1))</f>
        <v>1</v>
      </c>
      <c r="AB1125" s="31">
        <f>IFERROR(MATCH($A1125&amp;"|"&amp;TEXT(_xlfn.MAXIFS(Cadastro!$E$5:$E$148,Cadastro!$A$5:$A$148,$A1125,Cadastro!$E$5:$E$148,"&lt;="&amp;$F1125),"yyyymmdd"),Cadastro!$I$5:$I$148,0),"")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53613</v>
      </c>
      <c r="B1126" s="17" t="s">
        <v>189</v>
      </c>
      <c r="C1126" s="17" t="str">
        <f>IFERROR(INDEX(Cadastro!$C$5:$C$148,$AB1126),"NÃO INFORMADO")</f>
        <v>CAL</v>
      </c>
      <c r="D1126" s="17" t="str">
        <f>IFERROR(INDEX(Cadastro!$D$5:$D$148,$AB1126),"")</f>
        <v>A</v>
      </c>
      <c r="E1126" s="17" t="str">
        <f>IFERROR(INDEX(Cadastro!$G$5:$G$148,$AB1126),"")</f>
        <v>A</v>
      </c>
      <c r="F1126" s="29">
        <v>46272</v>
      </c>
      <c r="G1126" s="32" t="str">
        <f t="shared" si="192"/>
        <v>seg</v>
      </c>
      <c r="H1126" s="31">
        <f>IF($L1126=0,"",_xlfn.MINIFS(Dados!$Q:$Q,Dados!$A:$A,$A1126,Dados!$S:$S,$F1126))</f>
        <v>440</v>
      </c>
      <c r="I1126" s="31">
        <f>IF($H1126="","",_xlfn.MAXIFS(Dados!$R:$R,Dados!$A:$A,$A1126,Dados!$S:$S,$F1126))</f>
        <v>928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A</v>
      </c>
      <c r="L1126" s="30">
        <f>SUMIFS(Dados!$E:$E,Dados!$A:$A,$A1126,Dados!$S:$S,$F1126)</f>
        <v>5.7799999999999994</v>
      </c>
      <c r="M1126" s="30">
        <f>IFERROR(INDEX(Parâmetros!$E$6:$E$11,MATCH($K1126,Parâmetros!$A$6:$A$11,0)),"")</f>
        <v>7.58</v>
      </c>
      <c r="N1126" s="33">
        <f t="shared" si="193"/>
        <v>0.76253298153034288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194"/>
        <v>Sim</v>
      </c>
      <c r="R1126" s="32" t="str">
        <f t="shared" si="195"/>
        <v>Não</v>
      </c>
      <c r="S1126" s="30">
        <f t="shared" si="196"/>
        <v>0.2840000000000007</v>
      </c>
      <c r="T1126" s="32" t="str">
        <f>IF($Q1126&lt;&gt;"Sim","",IF($N1126&gt;Parâmetros!$E$15,"Sim","Não"))</f>
        <v>Não</v>
      </c>
      <c r="U1126" s="17" t="str">
        <f t="shared" si="197"/>
        <v>Abaixo da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'[Apontamento_Mes_Setembro Atualizado.xlsx]Base Diária'!$V$221folga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$148,$AB1126),"")="",IF($L1126&gt;0,1,0),IF(IFERROR(INDEX(Cadastro!$F$5:$F$148,$AB1126),"")&lt;=IFERROR(INDEX(Parâmetros!$B$39:$B$48,MATCH($E1126,Parâmetros!$A$39:$A$48,0)),99),IFERROR(INDEX(Cadastro!$F$5:$F$148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1</v>
      </c>
      <c r="X1126" s="34">
        <f>IF(OR(OR($D1126="6x1",$D1126="FF 6x1"),$D1126="5x2"),"",IF($AB1126&lt;&gt;$AB1125,IF(IFERROR(INDEX(Cadastro!$F$5:$F$148,$AB1126),"")="",0,IF(IFERROR(INDEX(Cadastro!$F$5:$F$148,$AB1126),"")&gt;IFERROR(INDEX(Parâmetros!$B$39:$B$48,MATCH($E1126,Parâmetros!$A$39:$A$48,0)),99),IFERROR(INDEX(Cadastro!$F$5:$F$148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registro"),IF(AND($AB1126&lt;&gt;$AB1125,IFERROR(INDEX(Cadastro!$F$5:$F$148,$AB1126),"")=""),"Indeterminado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IFERROR(MATCH($A1126&amp;"|"&amp;TEXT(_xlfn.MAXIFS(Cadastro!$E$5:$E$148,Cadastro!$A$5:$A$148,$A1126,Cadastro!$E$5:$E$148,"&lt;="&amp;$F1126),"yyyymmdd"),Cadastro!$I$5:$I$148,0),"")</f>
        <v>110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customHeight="1" x14ac:dyDescent="0.25">
      <c r="A1127" s="31">
        <v>53613</v>
      </c>
      <c r="B1127" s="17" t="s">
        <v>189</v>
      </c>
      <c r="C1127" s="17" t="str">
        <f>IFERROR(INDEX(Cadastro!$C$5:$C$148,$AB1127),"NÃO INFORMADO")</f>
        <v>CAL</v>
      </c>
      <c r="D1127" s="17" t="str">
        <f>IFERROR(INDEX(Cadastro!$D$5:$D$148,$AB1127),"")</f>
        <v>6x1</v>
      </c>
      <c r="E1127" s="17" t="str">
        <f>IFERROR(INDEX(Cadastro!$G$5:$G$148,$AB1127),"")</f>
        <v>6x1</v>
      </c>
      <c r="F1127" s="29">
        <v>46273</v>
      </c>
      <c r="G1127" s="32" t="str">
        <f t="shared" si="192"/>
        <v>ter</v>
      </c>
      <c r="H1127" s="31">
        <f>IF($L1127=0,"",_xlfn.MINIFS(Dados!$Q:$Q,Dados!$A:$A,$A1127,Dados!$S:$S,$F1127))</f>
        <v>442</v>
      </c>
      <c r="I1127" s="31">
        <f>IF($H1127="","",_xlfn.MAXIFS(Dados!$R:$R,Dados!$A:$A,$A1127,Dados!$S:$S,$F1127))</f>
        <v>988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6x1</v>
      </c>
      <c r="L1127" s="30">
        <f>SUMIFS(Dados!$E:$E,Dados!$A:$A,$A1127,Dados!$S:$S,$F1127)</f>
        <v>9.129999999999999</v>
      </c>
      <c r="M1127" s="30">
        <f>IFERROR(INDEX(Parâmetros!$E$6:$E$11,MATCH($K1127,Parâmetros!$A$6:$A$11,0)),"")</f>
        <v>8.8000000000000007</v>
      </c>
      <c r="N1127" s="33">
        <f t="shared" si="193"/>
        <v>1.0374999999999999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194"/>
        <v>Sim</v>
      </c>
      <c r="R1127" s="32" t="str">
        <f t="shared" si="195"/>
        <v>Sim</v>
      </c>
      <c r="S1127" s="30">
        <f t="shared" si="196"/>
        <v>0</v>
      </c>
      <c r="T1127" s="32" t="str">
        <f>IF($Q1127&lt;&gt;"Sim","",IF($N1127&gt;Parâmetros!$E$15,"Sim","Não"))</f>
        <v>Sim</v>
      </c>
      <c r="U1127" s="17" t="str">
        <f t="shared" si="197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'[Apontamento_Mes_Setembro Atualizado.xlsx]Base Diária'!$V$221folga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Jornada fixa do 6x1</v>
      </c>
      <c r="W1127" s="34" t="str">
        <f>IF(OR(OR($D1127="6x1",$D1127="FF 6x1"),$D1127="5x2"),"",IF($AB1127&lt;&gt;$AB1126,IF(IFERROR(INDEX(Cadastro!$F$5:$F$148,$AB1127),"")="",IF($L1127&gt;0,1,0),IF(IFERROR(INDEX(Cadastro!$F$5:$F$148,$AB1127),"")&lt;=IFERROR(INDEX(Parâmetros!$B$39:$B$48,MATCH($E1127,Parâmetros!$A$39:$A$48,0)),99),IFERROR(INDEX(Cadastro!$F$5:$F$148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/>
      </c>
      <c r="X1127" s="34" t="str">
        <f>IF(OR(OR($D1127="6x1",$D1127="FF 6x1"),$D1127="5x2"),"",IF($AB1127&lt;&gt;$AB1126,IF(IFERROR(INDEX(Cadastro!$F$5:$F$148,$AB1127),"")="",0,IF(IFERROR(INDEX(Cadastro!$F$5:$F$148,$AB1127),"")&gt;IFERROR(INDEX(Parâmetros!$B$39:$B$48,MATCH($E1127,Parâmetros!$A$39:$A$48,0)),99),IFERROR(INDEX(Cadastro!$F$5:$F$148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/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registro"),IF(AND($AB1127&lt;&gt;$AB1126,IFERROR(INDEX(Cadastro!$F$5:$F$148,$AB1127),"")=""),"Indeterminado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IFERROR(MATCH($A1127&amp;"|"&amp;TEXT(_xlfn.MAXIFS(Cadastro!$E$5:$E$148,Cadastro!$A$5:$A$148,$A1127,Cadastro!$E$5:$E$148,"&lt;="&amp;$F1127),"yyyymmdd"),Cadastro!$I$5:$I$148,0),"")</f>
        <v>111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53613</v>
      </c>
      <c r="B1128" s="17" t="s">
        <v>189</v>
      </c>
      <c r="C1128" s="17" t="str">
        <f>IFERROR(INDEX(Cadastro!$C$5:$C$148,$AB1128),"NÃO INFORMADO")</f>
        <v>CAL</v>
      </c>
      <c r="D1128" s="17" t="str">
        <f>IFERROR(INDEX(Cadastro!$D$5:$D$148,$AB1128),"")</f>
        <v>6x1</v>
      </c>
      <c r="E1128" s="17" t="str">
        <f>IFERROR(INDEX(Cadastro!$G$5:$G$148,$AB1128),"")</f>
        <v>6x1</v>
      </c>
      <c r="F1128" s="29">
        <v>46274</v>
      </c>
      <c r="G1128" s="32" t="str">
        <f t="shared" si="192"/>
        <v>qua</v>
      </c>
      <c r="H1128" s="31">
        <f>IF($L1128=0,"",_xlfn.MINIFS(Dados!$Q:$Q,Dados!$A:$A,$A1128,Dados!$S:$S,$F1128))</f>
        <v>440</v>
      </c>
      <c r="I1128" s="31">
        <f>IF($H1128="","",_xlfn.MAXIFS(Dados!$R:$R,Dados!$A:$A,$A1128,Dados!$S:$S,$F1128))</f>
        <v>990</v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>6x1</v>
      </c>
      <c r="L1128" s="30">
        <f>SUMIFS(Dados!$E:$E,Dados!$A:$A,$A1128,Dados!$S:$S,$F1128)</f>
        <v>7.91</v>
      </c>
      <c r="M1128" s="30">
        <f>IFERROR(INDEX(Parâmetros!$E$6:$E$11,MATCH($K1128,Parâmetros!$A$6:$A$11,0)),"")</f>
        <v>8.8000000000000007</v>
      </c>
      <c r="N1128" s="33">
        <f t="shared" si="193"/>
        <v>0.89886363636363631</v>
      </c>
      <c r="O1128" s="33">
        <f>Parâmetros!$E$13</f>
        <v>0.8</v>
      </c>
      <c r="P1128" s="32" t="str">
        <f>IF(OR($M1128="",$F1128&gt;Parâmetros!$E$14),"Não","Sim")</f>
        <v>Sim</v>
      </c>
      <c r="Q1128" s="32" t="str">
        <f t="shared" si="194"/>
        <v>Sim</v>
      </c>
      <c r="R1128" s="32" t="str">
        <f t="shared" si="195"/>
        <v>Sim</v>
      </c>
      <c r="S1128" s="30">
        <f t="shared" si="196"/>
        <v>0</v>
      </c>
      <c r="T1128" s="32" t="str">
        <f>IF($Q1128&lt;&gt;"Sim","",IF($N1128&gt;Parâmetros!$E$15,"Sim","Não"))</f>
        <v>Não</v>
      </c>
      <c r="U1128" s="17" t="str">
        <f t="shared" si="197"/>
        <v>Na meta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'[Apontamento_Mes_Setembro Atualizado.xlsx]Base Diária'!$V$221folga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Jornada fixa do 6x1</v>
      </c>
      <c r="W1128" s="34" t="str">
        <f>IF(OR(OR($D1128="6x1",$D1128="FF 6x1"),$D1128="5x2"),"",IF($AB1128&lt;&gt;$AB1127,IF(IFERROR(INDEX(Cadastro!$F$5:$F$148,$AB1128),"")="",IF($L1128&gt;0,1,0),IF(IFERROR(INDEX(Cadastro!$F$5:$F$148,$AB1128),"")&lt;=IFERROR(INDEX(Parâmetros!$B$39:$B$48,MATCH($E1128,Parâmetros!$A$39:$A$48,0)),99),IFERROR(INDEX(Cadastro!$F$5:$F$148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/>
      </c>
      <c r="X1128" s="34" t="str">
        <f>IF(OR(OR($D1128="6x1",$D1128="FF 6x1"),$D1128="5x2"),"",IF($AB1128&lt;&gt;$AB1127,IF(IFERROR(INDEX(Cadastro!$F$5:$F$148,$AB1128),"")="",0,IF(IFERROR(INDEX(Cadastro!$F$5:$F$148,$AB1128),"")&gt;IFERROR(INDEX(Parâmetros!$B$39:$B$48,MATCH($E1128,Parâmetros!$A$39:$A$48,0)),99),IFERROR(INDEX(Cadastro!$F$5:$F$148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/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registro"),IF(AND($AB1128&lt;&gt;$AB1127,IFERROR(INDEX(Cadastro!$F$5:$F$148,$AB1128),"")=""),"Indeterminado (início da série)",IF($X1128&gt;0,"Folga","Falta de registro"))))))))</f>
        <v>Trabalhado</v>
      </c>
      <c r="Z1128" s="34">
        <f>IF(OR($L1128&gt;0,$F1128&gt;Parâmetros!$E$14),0,IF($A1128&lt;&gt;$A1127,1,N($Z1127)+1))</f>
        <v>0</v>
      </c>
      <c r="AA1128" s="34">
        <f>IF(OR($L1128&gt;0,$F1128&gt;Parâmetros!$E$14),0,IF(OR($A1128&lt;&gt;$A1129,$F1129&gt;Parâmetros!$E$14),1,N($AA1129)+1))</f>
        <v>0</v>
      </c>
      <c r="AB1128" s="31">
        <f>IFERROR(MATCH($A1128&amp;"|"&amp;TEXT(_xlfn.MAXIFS(Cadastro!$E$5:$E$148,Cadastro!$A$5:$A$148,$A1128,Cadastro!$E$5:$E$148,"&lt;="&amp;$F1128),"yyyymmdd"),Cadastro!$I$5:$I$148,0),"")</f>
        <v>111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53613</v>
      </c>
      <c r="B1129" s="17" t="s">
        <v>189</v>
      </c>
      <c r="C1129" s="17" t="str">
        <f>IFERROR(INDEX(Cadastro!$C$5:$C$148,$AB1129),"NÃO INFORMADO")</f>
        <v>CAL</v>
      </c>
      <c r="D1129" s="17" t="str">
        <f>IFERROR(INDEX(Cadastro!$D$5:$D$148,$AB1129),"")</f>
        <v>6x1</v>
      </c>
      <c r="E1129" s="17" t="str">
        <f>IFERROR(INDEX(Cadastro!$G$5:$G$148,$AB1129),"")</f>
        <v>6x1</v>
      </c>
      <c r="F1129" s="29">
        <v>46275</v>
      </c>
      <c r="G1129" s="32" t="str">
        <f t="shared" si="192"/>
        <v>qui</v>
      </c>
      <c r="H1129" s="31">
        <f>IF($L1129=0,"",_xlfn.MINIFS(Dados!$Q:$Q,Dados!$A:$A,$A1129,Dados!$S:$S,$F1129))</f>
        <v>440</v>
      </c>
      <c r="I1129" s="31">
        <f>IF($H1129="","",_xlfn.MAXIFS(Dados!$R:$R,Dados!$A:$A,$A1129,Dados!$S:$S,$F1129))</f>
        <v>998</v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>6x1</v>
      </c>
      <c r="L1129" s="30">
        <f>SUMIFS(Dados!$E:$E,Dados!$A:$A,$A1129,Dados!$S:$S,$F1129)</f>
        <v>7.95</v>
      </c>
      <c r="M1129" s="30">
        <f>IFERROR(INDEX(Parâmetros!$E$6:$E$11,MATCH($K1129,Parâmetros!$A$6:$A$11,0)),"")</f>
        <v>8.8000000000000007</v>
      </c>
      <c r="N1129" s="33">
        <f t="shared" si="193"/>
        <v>0.90340909090909083</v>
      </c>
      <c r="O1129" s="33">
        <f>Parâmetros!$E$13</f>
        <v>0.8</v>
      </c>
      <c r="P1129" s="32" t="str">
        <f>IF(OR($M1129="",$F1129&gt;Parâmetros!$E$14),"Não","Sim")</f>
        <v>Sim</v>
      </c>
      <c r="Q1129" s="32" t="str">
        <f t="shared" si="194"/>
        <v>Sim</v>
      </c>
      <c r="R1129" s="32" t="str">
        <f t="shared" si="195"/>
        <v>Sim</v>
      </c>
      <c r="S1129" s="30">
        <f t="shared" si="196"/>
        <v>0</v>
      </c>
      <c r="T1129" s="32" t="str">
        <f>IF($Q1129&lt;&gt;"Sim","",IF($N1129&gt;Parâmetros!$E$15,"Sim","Não"))</f>
        <v>Não</v>
      </c>
      <c r="U1129" s="17" t="str">
        <f t="shared" si="197"/>
        <v>Na meta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'[Apontamento_Mes_Setembro Atualizado.xlsx]Base Diária'!$V$221folga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Jornada fixa do 6x1</v>
      </c>
      <c r="W1129" s="34" t="str">
        <f>IF(OR(OR($D1129="6x1",$D1129="FF 6x1"),$D1129="5x2"),"",IF($AB1129&lt;&gt;$AB1128,IF(IFERROR(INDEX(Cadastro!$F$5:$F$148,$AB1129),"")="",IF($L1129&gt;0,1,0),IF(IFERROR(INDEX(Cadastro!$F$5:$F$148,$AB1129),"")&lt;=IFERROR(INDEX(Parâmetros!$B$39:$B$48,MATCH($E1129,Parâmetros!$A$39:$A$48,0)),99),IFERROR(INDEX(Cadastro!$F$5:$F$148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/>
      </c>
      <c r="X1129" s="34" t="str">
        <f>IF(OR(OR($D1129="6x1",$D1129="FF 6x1"),$D1129="5x2"),"",IF($AB1129&lt;&gt;$AB1128,IF(IFERROR(INDEX(Cadastro!$F$5:$F$148,$AB1129),"")="",0,IF(IFERROR(INDEX(Cadastro!$F$5:$F$148,$AB1129),"")&gt;IFERROR(INDEX(Parâmetros!$B$39:$B$48,MATCH($E1129,Parâmetros!$A$39:$A$48,0)),99),IFERROR(INDEX(Cadastro!$F$5:$F$148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/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registro"),IF(AND($AB1129&lt;&gt;$AB1128,IFERROR(INDEX(Cadastro!$F$5:$F$148,$AB1129),"")=""),"Indeterminado (início da série)",IF($X1129&gt;0,"Folga","Falta de registro"))))))))</f>
        <v>Trabalhado</v>
      </c>
      <c r="Z1129" s="34">
        <f>IF(OR($L1129&gt;0,$F1129&gt;Parâmetros!$E$14),0,IF($A1129&lt;&gt;$A1128,1,N($Z1128)+1))</f>
        <v>0</v>
      </c>
      <c r="AA1129" s="34">
        <f>IF(OR($L1129&gt;0,$F1129&gt;Parâmetros!$E$14),0,IF(OR($A1129&lt;&gt;$A1130,$F1130&gt;Parâmetros!$E$14),1,N($AA1130)+1))</f>
        <v>0</v>
      </c>
      <c r="AB1129" s="31">
        <f>IFERROR(MATCH($A1129&amp;"|"&amp;TEXT(_xlfn.MAXIFS(Cadastro!$E$5:$E$148,Cadastro!$A$5:$A$148,$A1129,Cadastro!$E$5:$E$148,"&lt;="&amp;$F1129),"yyyymmdd"),Cadastro!$I$5:$I$148,0),"")</f>
        <v>111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customHeight="1" x14ac:dyDescent="0.25">
      <c r="A1130" s="31">
        <v>53613</v>
      </c>
      <c r="B1130" s="17" t="s">
        <v>189</v>
      </c>
      <c r="C1130" s="17" t="str">
        <f>IFERROR(INDEX(Cadastro!$C$5:$C$148,$AB1130),"NÃO INFORMADO")</f>
        <v>CAL</v>
      </c>
      <c r="D1130" s="17" t="str">
        <f>IFERROR(INDEX(Cadastro!$D$5:$D$148,$AB1130),"")</f>
        <v>6x1</v>
      </c>
      <c r="E1130" s="17" t="str">
        <f>IFERROR(INDEX(Cadastro!$G$5:$G$148,$AB1130),"")</f>
        <v>6x1</v>
      </c>
      <c r="F1130" s="29">
        <v>46276</v>
      </c>
      <c r="G1130" s="32" t="str">
        <f t="shared" si="192"/>
        <v>sex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991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6x1</v>
      </c>
      <c r="L1130" s="30">
        <f>SUMIFS(Dados!$E:$E,Dados!$A:$A,$A1130,Dados!$S:$S,$F1130)</f>
        <v>7.9399999999999995</v>
      </c>
      <c r="M1130" s="30">
        <f>IFERROR(INDEX(Parâmetros!$E$6:$E$11,MATCH($K1130,Parâmetros!$A$6:$A$11,0)),"")</f>
        <v>8.8000000000000007</v>
      </c>
      <c r="N1130" s="33">
        <f t="shared" si="193"/>
        <v>0.90227272727272712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194"/>
        <v>Sim</v>
      </c>
      <c r="R1130" s="32" t="str">
        <f t="shared" si="195"/>
        <v>Sim</v>
      </c>
      <c r="S1130" s="30">
        <f t="shared" si="196"/>
        <v>0</v>
      </c>
      <c r="T1130" s="32" t="str">
        <f>IF($Q1130&lt;&gt;"Sim","",IF($N1130&gt;Parâmetros!$E$15,"Sim","Não"))</f>
        <v>Não</v>
      </c>
      <c r="U1130" s="17" t="str">
        <f t="shared" si="197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'[Apontamento_Mes_Setembro Atualizado.xlsx]Base Diária'!$V$221folga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Jornada fixa do 6x1</v>
      </c>
      <c r="W1130" s="34" t="str">
        <f>IF(OR(OR($D1130="6x1",$D1130="FF 6x1"),$D1130="5x2"),"",IF($AB1130&lt;&gt;$AB1129,IF(IFERROR(INDEX(Cadastro!$F$5:$F$148,$AB1130),"")="",IF($L1130&gt;0,1,0),IF(IFERROR(INDEX(Cadastro!$F$5:$F$148,$AB1130),"")&lt;=IFERROR(INDEX(Parâmetros!$B$39:$B$48,MATCH($E1130,Parâmetros!$A$39:$A$48,0)),99),IFERROR(INDEX(Cadastro!$F$5:$F$148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/>
      </c>
      <c r="X1130" s="34" t="str">
        <f>IF(OR(OR($D1130="6x1",$D1130="FF 6x1"),$D1130="5x2"),"",IF($AB1130&lt;&gt;$AB1129,IF(IFERROR(INDEX(Cadastro!$F$5:$F$148,$AB1130),"")="",0,IF(IFERROR(INDEX(Cadastro!$F$5:$F$148,$AB1130),"")&gt;IFERROR(INDEX(Parâmetros!$B$39:$B$48,MATCH($E1130,Parâmetros!$A$39:$A$48,0)),99),IFERROR(INDEX(Cadastro!$F$5:$F$148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/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registro"),IF(AND($AB1130&lt;&gt;$AB1129,IFERROR(INDEX(Cadastro!$F$5:$F$148,$AB1130),"")=""),"Indeterminado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IFERROR(MATCH($A1130&amp;"|"&amp;TEXT(_xlfn.MAXIFS(Cadastro!$E$5:$E$148,Cadastro!$A$5:$A$148,$A1130,Cadastro!$E$5:$E$148,"&lt;="&amp;$F1130),"yyyymmdd"),Cadastro!$I$5:$I$148,0),"")</f>
        <v>111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53613</v>
      </c>
      <c r="B1131" s="17" t="s">
        <v>189</v>
      </c>
      <c r="C1131" s="17" t="str">
        <f>IFERROR(INDEX(Cadastro!$C$5:$C$148,$AB1131),"NÃO INFORMADO")</f>
        <v>CAL</v>
      </c>
      <c r="D1131" s="17" t="str">
        <f>IFERROR(INDEX(Cadastro!$D$5:$D$148,$AB1131),"")</f>
        <v>6x1</v>
      </c>
      <c r="E1131" s="17" t="str">
        <f>IFERROR(INDEX(Cadastro!$G$5:$G$148,$AB1131),"")</f>
        <v>6x1</v>
      </c>
      <c r="F1131" s="29">
        <v>46277</v>
      </c>
      <c r="G1131" s="32" t="str">
        <f t="shared" si="192"/>
        <v>sáb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9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94"/>
        <v/>
      </c>
      <c r="R1131" s="32" t="str">
        <f t="shared" si="195"/>
        <v/>
      </c>
      <c r="S1131" s="30" t="str">
        <f t="shared" si="196"/>
        <v/>
      </c>
      <c r="T1131" s="32" t="str">
        <f>IF($Q1131&lt;&gt;"Sim","",IF($N1131&gt;Parâmetros!$E$15,"Sim","Não"))</f>
        <v/>
      </c>
      <c r="U1131" s="17" t="str">
        <f t="shared" si="197"/>
        <v>Folga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'[Apontamento_Mes_Setembro Atualizado.xlsx]Base Diária'!$V$221folga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Folga de fim de semana · sem apontamento no sábado nem no domingo</v>
      </c>
      <c r="W1131" s="34" t="str">
        <f>IF(OR(OR($D1131="6x1",$D1131="FF 6x1"),$D1131="5x2"),"",IF($AB1131&lt;&gt;$AB1130,IF(IFERROR(INDEX(Cadastro!$F$5:$F$148,$AB1131),"")="",IF($L1131&gt;0,1,0),IF(IFERROR(INDEX(Cadastro!$F$5:$F$148,$AB1131),"")&lt;=IFERROR(INDEX(Parâmetros!$B$39:$B$48,MATCH($E1131,Parâmetros!$A$39:$A$48,0)),99),IFERROR(INDEX(Cadastro!$F$5:$F$148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/>
      </c>
      <c r="X1131" s="34" t="str">
        <f>IF(OR(OR($D1131="6x1",$D1131="FF 6x1"),$D1131="5x2"),"",IF($AB1131&lt;&gt;$AB1130,IF(IFERROR(INDEX(Cadastro!$F$5:$F$148,$AB1131),"")="",0,IF(IFERROR(INDEX(Cadastro!$F$5:$F$148,$AB1131),"")&gt;IFERROR(INDEX(Parâmetros!$B$39:$B$48,MATCH($E1131,Parâmetros!$A$39:$A$48,0)),99),IFERROR(INDEX(Cadastro!$F$5:$F$148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/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registro"),IF(AND($AB1131&lt;&gt;$AB1130,IFERROR(INDEX(Cadastro!$F$5:$F$148,$AB1131),"")=""),"Indeterminado (início da série)",IF($X1131&gt;0,"Folga","Falta de registro"))))))))</f>
        <v>Folga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IFERROR(MATCH($A1131&amp;"|"&amp;TEXT(_xlfn.MAXIFS(Cadastro!$E$5:$E$148,Cadastro!$A$5:$A$148,$A1131,Cadastro!$E$5:$E$148,"&lt;="&amp;$F1131),"yyyymmdd"),Cadastro!$I$5:$I$148,0),"")</f>
        <v>111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53613</v>
      </c>
      <c r="B1132" s="17" t="s">
        <v>189</v>
      </c>
      <c r="C1132" s="17" t="str">
        <f>IFERROR(INDEX(Cadastro!$C$5:$C$148,$AB1132),"NÃO INFORMADO")</f>
        <v>CAL</v>
      </c>
      <c r="D1132" s="17" t="str">
        <f>IFERROR(INDEX(Cadastro!$D$5:$D$148,$AB1132),"")</f>
        <v>6x1</v>
      </c>
      <c r="E1132" s="17" t="str">
        <f>IFERROR(INDEX(Cadastro!$G$5:$G$148,$AB1132),"")</f>
        <v>6x1</v>
      </c>
      <c r="F1132" s="29">
        <v>46278</v>
      </c>
      <c r="G1132" s="32" t="str">
        <f t="shared" si="192"/>
        <v>dom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9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94"/>
        <v/>
      </c>
      <c r="R1132" s="32" t="str">
        <f t="shared" si="195"/>
        <v/>
      </c>
      <c r="S1132" s="30" t="str">
        <f t="shared" si="196"/>
        <v/>
      </c>
      <c r="T1132" s="32" t="str">
        <f>IF($Q1132&lt;&gt;"Sim","",IF($N1132&gt;Parâmetros!$E$15,"Sim","Não"))</f>
        <v/>
      </c>
      <c r="U1132" s="17" t="str">
        <f t="shared" si="197"/>
        <v>Folga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'[Apontamento_Mes_Setembro Atualizado.xlsx]Base Diária'!$V$221folga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Folga de fim de semana · sem apontamento no sábado nem no domingo</v>
      </c>
      <c r="W1132" s="34" t="str">
        <f>IF(OR(OR($D1132="6x1",$D1132="FF 6x1"),$D1132="5x2"),"",IF($AB1132&lt;&gt;$AB1131,IF(IFERROR(INDEX(Cadastro!$F$5:$F$148,$AB1132),"")="",IF($L1132&gt;0,1,0),IF(IFERROR(INDEX(Cadastro!$F$5:$F$148,$AB1132),"")&lt;=IFERROR(INDEX(Parâmetros!$B$39:$B$48,MATCH($E1132,Parâmetros!$A$39:$A$48,0)),99),IFERROR(INDEX(Cadastro!$F$5:$F$148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/>
      </c>
      <c r="X1132" s="34" t="str">
        <f>IF(OR(OR($D1132="6x1",$D1132="FF 6x1"),$D1132="5x2"),"",IF($AB1132&lt;&gt;$AB1131,IF(IFERROR(INDEX(Cadastro!$F$5:$F$148,$AB1132),"")="",0,IF(IFERROR(INDEX(Cadastro!$F$5:$F$148,$AB1132),"")&gt;IFERROR(INDEX(Parâmetros!$B$39:$B$48,MATCH($E1132,Parâmetros!$A$39:$A$48,0)),99),IFERROR(INDEX(Cadastro!$F$5:$F$148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/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registro"),IF(AND($AB1132&lt;&gt;$AB1131,IFERROR(INDEX(Cadastro!$F$5:$F$148,$AB1132),"")=""),"Indeterminado (início da série)",IF($X1132&gt;0,"Folga","Falta de registro"))))))))</f>
        <v>Folga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IFERROR(MATCH($A1132&amp;"|"&amp;TEXT(_xlfn.MAXIFS(Cadastro!$E$5:$E$148,Cadastro!$A$5:$A$148,$A1132,Cadastro!$E$5:$E$148,"&lt;="&amp;$F1132),"yyyymmdd"),Cadastro!$I$5:$I$148,0),"")</f>
        <v>111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53613</v>
      </c>
      <c r="B1133" s="17" t="s">
        <v>189</v>
      </c>
      <c r="C1133" s="17" t="str">
        <f>IFERROR(INDEX(Cadastro!$C$5:$C$148,$AB1133),"NÃO INFORMADO")</f>
        <v>CAL</v>
      </c>
      <c r="D1133" s="17" t="str">
        <f>IFERROR(INDEX(Cadastro!$D$5:$D$148,$AB1133),"")</f>
        <v>6x1</v>
      </c>
      <c r="E1133" s="17" t="str">
        <f>IFERROR(INDEX(Cadastro!$G$5:$G$148,$AB1133),"")</f>
        <v>6x1</v>
      </c>
      <c r="F1133" s="29">
        <v>46279</v>
      </c>
      <c r="G1133" s="32" t="str">
        <f t="shared" si="192"/>
        <v>seg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6x1</v>
      </c>
      <c r="L1133" s="30">
        <f>SUMIFS(Dados!$E:$E,Dados!$A:$A,$A1133,Dados!$S:$S,$F1133)</f>
        <v>0</v>
      </c>
      <c r="M1133" s="30">
        <f>IFERROR(INDEX(Parâmetros!$E$6:$E$11,MATCH($K1133,Parâmetros!$A$6:$A$11,0)),"")</f>
        <v>8.8000000000000007</v>
      </c>
      <c r="N1133" s="33">
        <f t="shared" si="193"/>
        <v>0</v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94"/>
        <v/>
      </c>
      <c r="R1133" s="32" t="str">
        <f t="shared" si="195"/>
        <v/>
      </c>
      <c r="S1133" s="30" t="str">
        <f t="shared" si="196"/>
        <v/>
      </c>
      <c r="T1133" s="32" t="str">
        <f>IF($Q1133&lt;&gt;"Sim","",IF($N1133&gt;Parâmetros!$E$15,"Sim","Não"))</f>
        <v/>
      </c>
      <c r="U1133" s="17" t="str">
        <f t="shared" si="197"/>
        <v>Fora da apuração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'[Apontamento_Mes_Setembro Atualizado.xlsx]Base Diária'!$V$221folga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FALTA DE REGISTRO · dia útil da escala 6x1</v>
      </c>
      <c r="W1133" s="34" t="str">
        <f>IF(OR(OR($D1133="6x1",$D1133="FF 6x1"),$D1133="5x2"),"",IF($AB1133&lt;&gt;$AB1132,IF(IFERROR(INDEX(Cadastro!$F$5:$F$148,$AB1133),"")="",IF($L1133&gt;0,1,0),IF(IFERROR(INDEX(Cadastro!$F$5:$F$148,$AB1133),"")&lt;=IFERROR(INDEX(Parâmetros!$B$39:$B$48,MATCH($E1133,Parâmetros!$A$39:$A$48,0)),99),IFERROR(INDEX(Cadastro!$F$5:$F$148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/>
      </c>
      <c r="X1133" s="34" t="str">
        <f>IF(OR(OR($D1133="6x1",$D1133="FF 6x1"),$D1133="5x2"),"",IF($AB1133&lt;&gt;$AB1132,IF(IFERROR(INDEX(Cadastro!$F$5:$F$148,$AB1133),"")="",0,IF(IFERROR(INDEX(Cadastro!$F$5:$F$148,$AB1133),"")&gt;IFERROR(INDEX(Parâmetros!$B$39:$B$48,MATCH($E1133,Parâmetros!$A$39:$A$48,0)),99),IFERROR(INDEX(Cadastro!$F$5:$F$148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/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registro"),IF(AND($AB1133&lt;&gt;$AB1132,IFERROR(INDEX(Cadastro!$F$5:$F$148,$AB1133),"")=""),"Indeterminado (início da série)",IF($X1133&gt;0,"Folga","Falta de registro"))))))))</f>
        <v>Falta de registro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IFERROR(MATCH($A1133&amp;"|"&amp;TEXT(_xlfn.MAXIFS(Cadastro!$E$5:$E$148,Cadastro!$A$5:$A$148,$A1133,Cadastro!$E$5:$E$148,"&lt;="&amp;$F1133),"yyyymmdd"),Cadastro!$I$5:$I$148,0),"")</f>
        <v>111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53613</v>
      </c>
      <c r="B1134" s="17" t="s">
        <v>189</v>
      </c>
      <c r="C1134" s="17" t="str">
        <f>IFERROR(INDEX(Cadastro!$C$5:$C$148,$AB1134),"NÃO INFORMADO")</f>
        <v>CAL</v>
      </c>
      <c r="D1134" s="17" t="str">
        <f>IFERROR(INDEX(Cadastro!$D$5:$D$148,$AB1134),"")</f>
        <v>6x1</v>
      </c>
      <c r="E1134" s="17" t="str">
        <f>IFERROR(INDEX(Cadastro!$G$5:$G$148,$AB1134),"")</f>
        <v>6x1</v>
      </c>
      <c r="F1134" s="29">
        <v>46280</v>
      </c>
      <c r="G1134" s="32" t="str">
        <f t="shared" si="192"/>
        <v>ter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6x1</v>
      </c>
      <c r="L1134" s="30">
        <f>SUMIFS(Dados!$E:$E,Dados!$A:$A,$A1134,Dados!$S:$S,$F1134)</f>
        <v>0</v>
      </c>
      <c r="M1134" s="30">
        <f>IFERROR(INDEX(Parâmetros!$E$6:$E$11,MATCH($K1134,Parâmetros!$A$6:$A$11,0)),"")</f>
        <v>8.8000000000000007</v>
      </c>
      <c r="N1134" s="33">
        <f t="shared" si="193"/>
        <v>0</v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94"/>
        <v/>
      </c>
      <c r="R1134" s="32" t="str">
        <f t="shared" si="195"/>
        <v/>
      </c>
      <c r="S1134" s="30" t="str">
        <f t="shared" si="196"/>
        <v/>
      </c>
      <c r="T1134" s="32" t="str">
        <f>IF($Q1134&lt;&gt;"Sim","",IF($N1134&gt;Parâmetros!$E$15,"Sim","Não"))</f>
        <v/>
      </c>
      <c r="U1134" s="17" t="str">
        <f t="shared" si="197"/>
        <v>Fora da apuração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'[Apontamento_Mes_Setembro Atualizado.xlsx]Base Diária'!$V$221folga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FALTA DE REGISTRO · dia útil da escala 6x1</v>
      </c>
      <c r="W1134" s="34" t="str">
        <f>IF(OR(OR($D1134="6x1",$D1134="FF 6x1"),$D1134="5x2"),"",IF($AB1134&lt;&gt;$AB1133,IF(IFERROR(INDEX(Cadastro!$F$5:$F$148,$AB1134),"")="",IF($L1134&gt;0,1,0),IF(IFERROR(INDEX(Cadastro!$F$5:$F$148,$AB1134),"")&lt;=IFERROR(INDEX(Parâmetros!$B$39:$B$48,MATCH($E1134,Parâmetros!$A$39:$A$48,0)),99),IFERROR(INDEX(Cadastro!$F$5:$F$148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/>
      </c>
      <c r="X1134" s="34" t="str">
        <f>IF(OR(OR($D1134="6x1",$D1134="FF 6x1"),$D1134="5x2"),"",IF($AB1134&lt;&gt;$AB1133,IF(IFERROR(INDEX(Cadastro!$F$5:$F$148,$AB1134),"")="",0,IF(IFERROR(INDEX(Cadastro!$F$5:$F$148,$AB1134),"")&gt;IFERROR(INDEX(Parâmetros!$B$39:$B$48,MATCH($E1134,Parâmetros!$A$39:$A$48,0)),99),IFERROR(INDEX(Cadastro!$F$5:$F$148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/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registro"),IF(AND($AB1134&lt;&gt;$AB1133,IFERROR(INDEX(Cadastro!$F$5:$F$148,$AB1134),"")=""),"Indeterminado (início da série)",IF($X1134&gt;0,"Folga","Falta de registro"))))))))</f>
        <v>Falta de registro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IFERROR(MATCH($A1134&amp;"|"&amp;TEXT(_xlfn.MAXIFS(Cadastro!$E$5:$E$148,Cadastro!$A$5:$A$148,$A1134,Cadastro!$E$5:$E$148,"&lt;="&amp;$F1134),"yyyymmdd"),Cadastro!$I$5:$I$148,0),"")</f>
        <v>111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53613</v>
      </c>
      <c r="B1135" s="17" t="s">
        <v>189</v>
      </c>
      <c r="C1135" s="17" t="str">
        <f>IFERROR(INDEX(Cadastro!$C$5:$C$148,$AB1135),"NÃO INFORMADO")</f>
        <v>CAL</v>
      </c>
      <c r="D1135" s="17" t="str">
        <f>IFERROR(INDEX(Cadastro!$D$5:$D$148,$AB1135),"")</f>
        <v>6x1</v>
      </c>
      <c r="E1135" s="17" t="str">
        <f>IFERROR(INDEX(Cadastro!$G$5:$G$148,$AB1135),"")</f>
        <v>6x1</v>
      </c>
      <c r="F1135" s="29">
        <v>46281</v>
      </c>
      <c r="G1135" s="32" t="str">
        <f t="shared" si="192"/>
        <v>qua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6x1</v>
      </c>
      <c r="L1135" s="30">
        <f>SUMIFS(Dados!$E:$E,Dados!$A:$A,$A1135,Dados!$S:$S,$F1135)</f>
        <v>0</v>
      </c>
      <c r="M1135" s="30">
        <f>IFERROR(INDEX(Parâmetros!$E$6:$E$11,MATCH($K1135,Parâmetros!$A$6:$A$11,0)),"")</f>
        <v>8.8000000000000007</v>
      </c>
      <c r="N1135" s="33">
        <f t="shared" si="193"/>
        <v>0</v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94"/>
        <v/>
      </c>
      <c r="R1135" s="32" t="str">
        <f t="shared" si="195"/>
        <v/>
      </c>
      <c r="S1135" s="30" t="str">
        <f t="shared" si="196"/>
        <v/>
      </c>
      <c r="T1135" s="32" t="str">
        <f>IF($Q1135&lt;&gt;"Sim","",IF($N1135&gt;Parâmetros!$E$15,"Sim","Não"))</f>
        <v/>
      </c>
      <c r="U1135" s="17" t="str">
        <f t="shared" si="197"/>
        <v>Fora da apuração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'[Apontamento_Mes_Setembro Atualizado.xlsx]Base Diária'!$V$221folga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FALTA DE REGISTRO · dia útil da escala 6x1</v>
      </c>
      <c r="W1135" s="34" t="str">
        <f>IF(OR(OR($D1135="6x1",$D1135="FF 6x1"),$D1135="5x2"),"",IF($AB1135&lt;&gt;$AB1134,IF(IFERROR(INDEX(Cadastro!$F$5:$F$148,$AB1135),"")="",IF($L1135&gt;0,1,0),IF(IFERROR(INDEX(Cadastro!$F$5:$F$148,$AB1135),"")&lt;=IFERROR(INDEX(Parâmetros!$B$39:$B$48,MATCH($E1135,Parâmetros!$A$39:$A$48,0)),99),IFERROR(INDEX(Cadastro!$F$5:$F$148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/>
      </c>
      <c r="X1135" s="34" t="str">
        <f>IF(OR(OR($D1135="6x1",$D1135="FF 6x1"),$D1135="5x2"),"",IF($AB1135&lt;&gt;$AB1134,IF(IFERROR(INDEX(Cadastro!$F$5:$F$148,$AB1135),"")="",0,IF(IFERROR(INDEX(Cadastro!$F$5:$F$148,$AB1135),"")&gt;IFERROR(INDEX(Parâmetros!$B$39:$B$48,MATCH($E1135,Parâmetros!$A$39:$A$48,0)),99),IFERROR(INDEX(Cadastro!$F$5:$F$148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/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registro"),IF(AND($AB1135&lt;&gt;$AB1134,IFERROR(INDEX(Cadastro!$F$5:$F$148,$AB1135),"")=""),"Indeterminado (início da série)",IF($X1135&gt;0,"Folga","Falta de registro"))))))))</f>
        <v>Falta de registro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IFERROR(MATCH($A1135&amp;"|"&amp;TEXT(_xlfn.MAXIFS(Cadastro!$E$5:$E$148,Cadastro!$A$5:$A$148,$A1135,Cadastro!$E$5:$E$148,"&lt;="&amp;$F1135),"yyyymmdd"),Cadastro!$I$5:$I$148,0),"")</f>
        <v>111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53613</v>
      </c>
      <c r="B1136" s="17" t="s">
        <v>189</v>
      </c>
      <c r="C1136" s="17" t="str">
        <f>IFERROR(INDEX(Cadastro!$C$5:$C$148,$AB1136),"NÃO INFORMADO")</f>
        <v>CAL</v>
      </c>
      <c r="D1136" s="17" t="str">
        <f>IFERROR(INDEX(Cadastro!$D$5:$D$148,$AB1136),"")</f>
        <v>6x1</v>
      </c>
      <c r="E1136" s="17" t="str">
        <f>IFERROR(INDEX(Cadastro!$G$5:$G$148,$AB1136),"")</f>
        <v>6x1</v>
      </c>
      <c r="F1136" s="29">
        <v>46282</v>
      </c>
      <c r="G1136" s="32" t="str">
        <f t="shared" si="192"/>
        <v>qui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6x1</v>
      </c>
      <c r="L1136" s="30">
        <f>SUMIFS(Dados!$E:$E,Dados!$A:$A,$A1136,Dados!$S:$S,$F1136)</f>
        <v>0</v>
      </c>
      <c r="M1136" s="30">
        <f>IFERROR(INDEX(Parâmetros!$E$6:$E$11,MATCH($K1136,Parâmetros!$A$6:$A$11,0)),"")</f>
        <v>8.8000000000000007</v>
      </c>
      <c r="N1136" s="33">
        <f t="shared" si="193"/>
        <v>0</v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94"/>
        <v/>
      </c>
      <c r="R1136" s="32" t="str">
        <f t="shared" si="195"/>
        <v/>
      </c>
      <c r="S1136" s="30" t="str">
        <f t="shared" si="196"/>
        <v/>
      </c>
      <c r="T1136" s="32" t="str">
        <f>IF($Q1136&lt;&gt;"Sim","",IF($N1136&gt;Parâmetros!$E$15,"Sim","Não"))</f>
        <v/>
      </c>
      <c r="U1136" s="17" t="str">
        <f t="shared" si="197"/>
        <v>Fora da apuração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'[Apontamento_Mes_Setembro Atualizado.xlsx]Base Diária'!$V$221folga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FALTA DE REGISTRO · dia útil da escala 6x1</v>
      </c>
      <c r="W1136" s="34" t="str">
        <f>IF(OR(OR($D1136="6x1",$D1136="FF 6x1"),$D1136="5x2"),"",IF($AB1136&lt;&gt;$AB1135,IF(IFERROR(INDEX(Cadastro!$F$5:$F$148,$AB1136),"")="",IF($L1136&gt;0,1,0),IF(IFERROR(INDEX(Cadastro!$F$5:$F$148,$AB1136),"")&lt;=IFERROR(INDEX(Parâmetros!$B$39:$B$48,MATCH($E1136,Parâmetros!$A$39:$A$48,0)),99),IFERROR(INDEX(Cadastro!$F$5:$F$148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/>
      </c>
      <c r="X1136" s="34" t="str">
        <f>IF(OR(OR($D1136="6x1",$D1136="FF 6x1"),$D1136="5x2"),"",IF($AB1136&lt;&gt;$AB1135,IF(IFERROR(INDEX(Cadastro!$F$5:$F$148,$AB1136),"")="",0,IF(IFERROR(INDEX(Cadastro!$F$5:$F$148,$AB1136),"")&gt;IFERROR(INDEX(Parâmetros!$B$39:$B$48,MATCH($E1136,Parâmetros!$A$39:$A$48,0)),99),IFERROR(INDEX(Cadastro!$F$5:$F$148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/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registro"),IF(AND($AB1136&lt;&gt;$AB1135,IFERROR(INDEX(Cadastro!$F$5:$F$148,$AB1136),"")=""),"Indeterminado (início da série)",IF($X1136&gt;0,"Folga","Falta de registro"))))))))</f>
        <v>Falta de registro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IFERROR(MATCH($A1136&amp;"|"&amp;TEXT(_xlfn.MAXIFS(Cadastro!$E$5:$E$148,Cadastro!$A$5:$A$148,$A1136,Cadastro!$E$5:$E$148,"&lt;="&amp;$F1136),"yyyymmdd"),Cadastro!$I$5:$I$148,0),"")</f>
        <v>111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53613</v>
      </c>
      <c r="B1137" s="17" t="s">
        <v>189</v>
      </c>
      <c r="C1137" s="17" t="str">
        <f>IFERROR(INDEX(Cadastro!$C$5:$C$148,$AB1137),"NÃO INFORMADO")</f>
        <v>CAL</v>
      </c>
      <c r="D1137" s="17" t="str">
        <f>IFERROR(INDEX(Cadastro!$D$5:$D$148,$AB1137),"")</f>
        <v>6x1</v>
      </c>
      <c r="E1137" s="17" t="str">
        <f>IFERROR(INDEX(Cadastro!$G$5:$G$148,$AB1137),"")</f>
        <v>6x1</v>
      </c>
      <c r="F1137" s="29">
        <v>46283</v>
      </c>
      <c r="G1137" s="32" t="str">
        <f t="shared" si="192"/>
        <v>sex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6x1</v>
      </c>
      <c r="L1137" s="30">
        <f>SUMIFS(Dados!$E:$E,Dados!$A:$A,$A1137,Dados!$S:$S,$F1137)</f>
        <v>0</v>
      </c>
      <c r="M1137" s="30">
        <f>IFERROR(INDEX(Parâmetros!$E$6:$E$11,MATCH($K1137,Parâmetros!$A$6:$A$11,0)),"")</f>
        <v>8.8000000000000007</v>
      </c>
      <c r="N1137" s="33">
        <f t="shared" si="193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94"/>
        <v/>
      </c>
      <c r="R1137" s="32" t="str">
        <f t="shared" si="195"/>
        <v/>
      </c>
      <c r="S1137" s="30" t="str">
        <f t="shared" si="196"/>
        <v/>
      </c>
      <c r="T1137" s="32" t="str">
        <f>IF($Q1137&lt;&gt;"Sim","",IF($N1137&gt;Parâmetros!$E$15,"Sim","Não"))</f>
        <v/>
      </c>
      <c r="U1137" s="17" t="str">
        <f t="shared" si="197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'[Apontamento_Mes_Setembro Atualizado.xlsx]Base Diária'!$V$221folga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útil da escala 6x1</v>
      </c>
      <c r="W1137" s="34" t="str">
        <f>IF(OR(OR($D1137="6x1",$D1137="FF 6x1"),$D1137="5x2"),"",IF($AB1137&lt;&gt;$AB1136,IF(IFERROR(INDEX(Cadastro!$F$5:$F$148,$AB1137),"")="",IF($L1137&gt;0,1,0),IF(IFERROR(INDEX(Cadastro!$F$5:$F$148,$AB1137),"")&lt;=IFERROR(INDEX(Parâmetros!$B$39:$B$48,MATCH($E1137,Parâmetros!$A$39:$A$48,0)),99),IFERROR(INDEX(Cadastro!$F$5:$F$148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/>
      </c>
      <c r="X1137" s="34" t="str">
        <f>IF(OR(OR($D1137="6x1",$D1137="FF 6x1"),$D1137="5x2"),"",IF($AB1137&lt;&gt;$AB1136,IF(IFERROR(INDEX(Cadastro!$F$5:$F$148,$AB1137),"")="",0,IF(IFERROR(INDEX(Cadastro!$F$5:$F$148,$AB1137),"")&gt;IFERROR(INDEX(Parâmetros!$B$39:$B$48,MATCH($E1137,Parâmetros!$A$39:$A$48,0)),99),IFERROR(INDEX(Cadastro!$F$5:$F$148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/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registro"),IF(AND($AB1137&lt;&gt;$AB1136,IFERROR(INDEX(Cadastro!$F$5:$F$148,$AB1137),"")=""),"Indeterminado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IFERROR(MATCH($A1137&amp;"|"&amp;TEXT(_xlfn.MAXIFS(Cadastro!$E$5:$E$148,Cadastro!$A$5:$A$148,$A1137,Cadastro!$E$5:$E$148,"&lt;="&amp;$F1137),"yyyymmdd"),Cadastro!$I$5:$I$148,0),"")</f>
        <v>111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53613</v>
      </c>
      <c r="B1138" s="17" t="s">
        <v>189</v>
      </c>
      <c r="C1138" s="17" t="str">
        <f>IFERROR(INDEX(Cadastro!$C$5:$C$148,$AB1138),"NÃO INFORMADO")</f>
        <v>CAL</v>
      </c>
      <c r="D1138" s="17" t="str">
        <f>IFERROR(INDEX(Cadastro!$D$5:$D$148,$AB1138),"")</f>
        <v>6x1</v>
      </c>
      <c r="E1138" s="17" t="str">
        <f>IFERROR(INDEX(Cadastro!$G$5:$G$148,$AB1138),"")</f>
        <v>6x1</v>
      </c>
      <c r="F1138" s="29">
        <v>46284</v>
      </c>
      <c r="G1138" s="32" t="str">
        <f t="shared" si="192"/>
        <v>sáb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9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94"/>
        <v/>
      </c>
      <c r="R1138" s="32" t="str">
        <f t="shared" si="195"/>
        <v/>
      </c>
      <c r="S1138" s="30" t="str">
        <f t="shared" si="196"/>
        <v/>
      </c>
      <c r="T1138" s="32" t="str">
        <f>IF($Q1138&lt;&gt;"Sim","",IF($N1138&gt;Parâmetros!$E$15,"Sim","Não"))</f>
        <v/>
      </c>
      <c r="U1138" s="17" t="str">
        <f t="shared" si="197"/>
        <v>Folga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'[Apontamento_Mes_Setembro Atualizado.xlsx]Base Diária'!$V$221folga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Folga de fim de semana · sem apontamento no sábado nem no domingo</v>
      </c>
      <c r="W1138" s="34" t="str">
        <f>IF(OR(OR($D1138="6x1",$D1138="FF 6x1"),$D1138="5x2"),"",IF($AB1138&lt;&gt;$AB1137,IF(IFERROR(INDEX(Cadastro!$F$5:$F$148,$AB1138),"")="",IF($L1138&gt;0,1,0),IF(IFERROR(INDEX(Cadastro!$F$5:$F$148,$AB1138),"")&lt;=IFERROR(INDEX(Parâmetros!$B$39:$B$48,MATCH($E1138,Parâmetros!$A$39:$A$48,0)),99),IFERROR(INDEX(Cadastro!$F$5:$F$148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/>
      </c>
      <c r="X1138" s="34" t="str">
        <f>IF(OR(OR($D1138="6x1",$D1138="FF 6x1"),$D1138="5x2"),"",IF($AB1138&lt;&gt;$AB1137,IF(IFERROR(INDEX(Cadastro!$F$5:$F$148,$AB1138),"")="",0,IF(IFERROR(INDEX(Cadastro!$F$5:$F$148,$AB1138),"")&gt;IFERROR(INDEX(Parâmetros!$B$39:$B$48,MATCH($E1138,Parâmetros!$A$39:$A$48,0)),99),IFERROR(INDEX(Cadastro!$F$5:$F$148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/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registro"),IF(AND($AB1138&lt;&gt;$AB1137,IFERROR(INDEX(Cadastro!$F$5:$F$148,$AB1138),"")=""),"Indeterminado (início da série)",IF($X1138&gt;0,"Folga","Falta de registro"))))))))</f>
        <v>Folga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IFERROR(MATCH($A1138&amp;"|"&amp;TEXT(_xlfn.MAXIFS(Cadastro!$E$5:$E$148,Cadastro!$A$5:$A$148,$A1138,Cadastro!$E$5:$E$148,"&lt;="&amp;$F1138),"yyyymmdd"),Cadastro!$I$5:$I$148,0),"")</f>
        <v>111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53613</v>
      </c>
      <c r="B1139" s="17" t="s">
        <v>189</v>
      </c>
      <c r="C1139" s="17" t="str">
        <f>IFERROR(INDEX(Cadastro!$C$5:$C$148,$AB1139),"NÃO INFORMADO")</f>
        <v>CAL</v>
      </c>
      <c r="D1139" s="17" t="str">
        <f>IFERROR(INDEX(Cadastro!$D$5:$D$148,$AB1139),"")</f>
        <v>6x1</v>
      </c>
      <c r="E1139" s="17" t="str">
        <f>IFERROR(INDEX(Cadastro!$G$5:$G$148,$AB1139),"")</f>
        <v>6x1</v>
      </c>
      <c r="F1139" s="29">
        <v>46285</v>
      </c>
      <c r="G1139" s="32" t="str">
        <f t="shared" si="192"/>
        <v>dom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9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94"/>
        <v/>
      </c>
      <c r="R1139" s="32" t="str">
        <f t="shared" si="195"/>
        <v/>
      </c>
      <c r="S1139" s="30" t="str">
        <f t="shared" si="196"/>
        <v/>
      </c>
      <c r="T1139" s="32" t="str">
        <f>IF($Q1139&lt;&gt;"Sim","",IF($N1139&gt;Parâmetros!$E$15,"Sim","Não"))</f>
        <v/>
      </c>
      <c r="U1139" s="17" t="str">
        <f t="shared" si="197"/>
        <v>Folga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'[Apontamento_Mes_Setembro Atualizado.xlsx]Base Diária'!$V$221folga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Folga de fim de semana · sem apontamento no sábado nem no domingo</v>
      </c>
      <c r="W1139" s="34" t="str">
        <f>IF(OR(OR($D1139="6x1",$D1139="FF 6x1"),$D1139="5x2"),"",IF($AB1139&lt;&gt;$AB1138,IF(IFERROR(INDEX(Cadastro!$F$5:$F$148,$AB1139),"")="",IF($L1139&gt;0,1,0),IF(IFERROR(INDEX(Cadastro!$F$5:$F$148,$AB1139),"")&lt;=IFERROR(INDEX(Parâmetros!$B$39:$B$48,MATCH($E1139,Parâmetros!$A$39:$A$48,0)),99),IFERROR(INDEX(Cadastro!$F$5:$F$148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/>
      </c>
      <c r="X1139" s="34" t="str">
        <f>IF(OR(OR($D1139="6x1",$D1139="FF 6x1"),$D1139="5x2"),"",IF($AB1139&lt;&gt;$AB1138,IF(IFERROR(INDEX(Cadastro!$F$5:$F$148,$AB1139),"")="",0,IF(IFERROR(INDEX(Cadastro!$F$5:$F$148,$AB1139),"")&gt;IFERROR(INDEX(Parâmetros!$B$39:$B$48,MATCH($E1139,Parâmetros!$A$39:$A$48,0)),99),IFERROR(INDEX(Cadastro!$F$5:$F$148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/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registro"),IF(AND($AB1139&lt;&gt;$AB1138,IFERROR(INDEX(Cadastro!$F$5:$F$148,$AB1139),"")=""),"Indeterminado (início da série)",IF($X1139&gt;0,"Folga","Falta de registro"))))))))</f>
        <v>Folga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IFERROR(MATCH($A1139&amp;"|"&amp;TEXT(_xlfn.MAXIFS(Cadastro!$E$5:$E$148,Cadastro!$A$5:$A$148,$A1139,Cadastro!$E$5:$E$148,"&lt;="&amp;$F1139),"yyyymmdd"),Cadastro!$I$5:$I$148,0),"")</f>
        <v>111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53613</v>
      </c>
      <c r="B1140" s="17" t="s">
        <v>189</v>
      </c>
      <c r="C1140" s="17" t="str">
        <f>IFERROR(INDEX(Cadastro!$C$5:$C$148,$AB1140),"NÃO INFORMADO")</f>
        <v>CAL</v>
      </c>
      <c r="D1140" s="17" t="str">
        <f>IFERROR(INDEX(Cadastro!$D$5:$D$148,$AB1140),"")</f>
        <v>6x1</v>
      </c>
      <c r="E1140" s="17" t="str">
        <f>IFERROR(INDEX(Cadastro!$G$5:$G$148,$AB1140),"")</f>
        <v>6x1</v>
      </c>
      <c r="F1140" s="29">
        <v>46286</v>
      </c>
      <c r="G1140" s="32" t="str">
        <f t="shared" si="192"/>
        <v>seg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6x1</v>
      </c>
      <c r="L1140" s="30">
        <f>SUMIFS(Dados!$E:$E,Dados!$A:$A,$A1140,Dados!$S:$S,$F1140)</f>
        <v>0</v>
      </c>
      <c r="M1140" s="30">
        <f>IFERROR(INDEX(Parâmetros!$E$6:$E$11,MATCH($K1140,Parâmetros!$A$6:$A$11,0)),"")</f>
        <v>8.8000000000000007</v>
      </c>
      <c r="N1140" s="33">
        <f t="shared" si="19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94"/>
        <v/>
      </c>
      <c r="R1140" s="32" t="str">
        <f t="shared" si="195"/>
        <v/>
      </c>
      <c r="S1140" s="30" t="str">
        <f t="shared" si="196"/>
        <v/>
      </c>
      <c r="T1140" s="32" t="str">
        <f>IF($Q1140&lt;&gt;"Sim","",IF($N1140&gt;Parâmetros!$E$15,"Sim","Não"))</f>
        <v/>
      </c>
      <c r="U1140" s="17" t="str">
        <f t="shared" si="19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'[Apontamento_Mes_Setembro Atualizado.xlsx]Base Diária'!$V$221folga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útil da escala 6x1</v>
      </c>
      <c r="W1140" s="34" t="str">
        <f>IF(OR(OR($D1140="6x1",$D1140="FF 6x1"),$D1140="5x2"),"",IF($AB1140&lt;&gt;$AB1139,IF(IFERROR(INDEX(Cadastro!$F$5:$F$148,$AB1140),"")="",IF($L1140&gt;0,1,0),IF(IFERROR(INDEX(Cadastro!$F$5:$F$148,$AB1140),"")&lt;=IFERROR(INDEX(Parâmetros!$B$39:$B$48,MATCH($E1140,Parâmetros!$A$39:$A$48,0)),99),IFERROR(INDEX(Cadastro!$F$5:$F$148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/>
      </c>
      <c r="X1140" s="34" t="str">
        <f>IF(OR(OR($D1140="6x1",$D1140="FF 6x1"),$D1140="5x2"),"",IF($AB1140&lt;&gt;$AB1139,IF(IFERROR(INDEX(Cadastro!$F$5:$F$148,$AB1140),"")="",0,IF(IFERROR(INDEX(Cadastro!$F$5:$F$148,$AB1140),"")&gt;IFERROR(INDEX(Parâmetros!$B$39:$B$48,MATCH($E1140,Parâmetros!$A$39:$A$48,0)),99),IFERROR(INDEX(Cadastro!$F$5:$F$148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/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registro"),IF(AND($AB1140&lt;&gt;$AB1139,IFERROR(INDEX(Cadastro!$F$5:$F$148,$AB1140),"")=""),"Indeterminado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IFERROR(MATCH($A1140&amp;"|"&amp;TEXT(_xlfn.MAXIFS(Cadastro!$E$5:$E$148,Cadastro!$A$5:$A$148,$A1140,Cadastro!$E$5:$E$148,"&lt;="&amp;$F1140),"yyyymmdd"),Cadastro!$I$5:$I$148,0),"")</f>
        <v>111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53613</v>
      </c>
      <c r="B1141" s="17" t="s">
        <v>189</v>
      </c>
      <c r="C1141" s="17" t="str">
        <f>IFERROR(INDEX(Cadastro!$C$5:$C$148,$AB1141),"NÃO INFORMADO")</f>
        <v>CAL</v>
      </c>
      <c r="D1141" s="17" t="str">
        <f>IFERROR(INDEX(Cadastro!$D$5:$D$148,$AB1141),"")</f>
        <v>6x1</v>
      </c>
      <c r="E1141" s="17" t="str">
        <f>IFERROR(INDEX(Cadastro!$G$5:$G$148,$AB1141),"")</f>
        <v>6x1</v>
      </c>
      <c r="F1141" s="29">
        <v>46287</v>
      </c>
      <c r="G1141" s="32" t="str">
        <f t="shared" si="192"/>
        <v>ter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6x1</v>
      </c>
      <c r="L1141" s="30">
        <f>SUMIFS(Dados!$E:$E,Dados!$A:$A,$A1141,Dados!$S:$S,$F1141)</f>
        <v>0</v>
      </c>
      <c r="M1141" s="30">
        <f>IFERROR(INDEX(Parâmetros!$E$6:$E$11,MATCH($K1141,Parâmetros!$A$6:$A$11,0)),"")</f>
        <v>8.8000000000000007</v>
      </c>
      <c r="N1141" s="33">
        <f t="shared" si="19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94"/>
        <v/>
      </c>
      <c r="R1141" s="32" t="str">
        <f t="shared" si="195"/>
        <v/>
      </c>
      <c r="S1141" s="30" t="str">
        <f t="shared" si="196"/>
        <v/>
      </c>
      <c r="T1141" s="32" t="str">
        <f>IF($Q1141&lt;&gt;"Sim","",IF($N1141&gt;Parâmetros!$E$15,"Sim","Não"))</f>
        <v/>
      </c>
      <c r="U1141" s="17" t="str">
        <f t="shared" si="19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'[Apontamento_Mes_Setembro Atualizado.xlsx]Base Diária'!$V$221folga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útil da escala 6x1</v>
      </c>
      <c r="W1141" s="34" t="str">
        <f>IF(OR(OR($D1141="6x1",$D1141="FF 6x1"),$D1141="5x2"),"",IF($AB1141&lt;&gt;$AB1140,IF(IFERROR(INDEX(Cadastro!$F$5:$F$148,$AB1141),"")="",IF($L1141&gt;0,1,0),IF(IFERROR(INDEX(Cadastro!$F$5:$F$148,$AB1141),"")&lt;=IFERROR(INDEX(Parâmetros!$B$39:$B$48,MATCH($E1141,Parâmetros!$A$39:$A$48,0)),99),IFERROR(INDEX(Cadastro!$F$5:$F$148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/>
      </c>
      <c r="X1141" s="34" t="str">
        <f>IF(OR(OR($D1141="6x1",$D1141="FF 6x1"),$D1141="5x2"),"",IF($AB1141&lt;&gt;$AB1140,IF(IFERROR(INDEX(Cadastro!$F$5:$F$148,$AB1141),"")="",0,IF(IFERROR(INDEX(Cadastro!$F$5:$F$148,$AB1141),"")&gt;IFERROR(INDEX(Parâmetros!$B$39:$B$48,MATCH($E1141,Parâmetros!$A$39:$A$48,0)),99),IFERROR(INDEX(Cadastro!$F$5:$F$148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/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registro"),IF(AND($AB1141&lt;&gt;$AB1140,IFERROR(INDEX(Cadastro!$F$5:$F$148,$AB1141),"")=""),"Indeterminado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IFERROR(MATCH($A1141&amp;"|"&amp;TEXT(_xlfn.MAXIFS(Cadastro!$E$5:$E$148,Cadastro!$A$5:$A$148,$A1141,Cadastro!$E$5:$E$148,"&lt;="&amp;$F1141),"yyyymmdd"),Cadastro!$I$5:$I$148,0),"")</f>
        <v>111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53613</v>
      </c>
      <c r="B1142" s="17" t="s">
        <v>189</v>
      </c>
      <c r="C1142" s="17" t="str">
        <f>IFERROR(INDEX(Cadastro!$C$5:$C$148,$AB1142),"NÃO INFORMADO")</f>
        <v>CAL</v>
      </c>
      <c r="D1142" s="17" t="str">
        <f>IFERROR(INDEX(Cadastro!$D$5:$D$148,$AB1142),"")</f>
        <v>6x1</v>
      </c>
      <c r="E1142" s="17" t="str">
        <f>IFERROR(INDEX(Cadastro!$G$5:$G$148,$AB1142),"")</f>
        <v>6x1</v>
      </c>
      <c r="F1142" s="29">
        <v>46288</v>
      </c>
      <c r="G1142" s="32" t="str">
        <f t="shared" si="192"/>
        <v>qua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6x1</v>
      </c>
      <c r="L1142" s="30">
        <f>SUMIFS(Dados!$E:$E,Dados!$A:$A,$A1142,Dados!$S:$S,$F1142)</f>
        <v>0</v>
      </c>
      <c r="M1142" s="30">
        <f>IFERROR(INDEX(Parâmetros!$E$6:$E$11,MATCH($K1142,Parâmetros!$A$6:$A$11,0)),"")</f>
        <v>8.8000000000000007</v>
      </c>
      <c r="N1142" s="33">
        <f t="shared" si="193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94"/>
        <v/>
      </c>
      <c r="R1142" s="32" t="str">
        <f t="shared" si="195"/>
        <v/>
      </c>
      <c r="S1142" s="30" t="str">
        <f t="shared" si="196"/>
        <v/>
      </c>
      <c r="T1142" s="32" t="str">
        <f>IF($Q1142&lt;&gt;"Sim","",IF($N1142&gt;Parâmetros!$E$15,"Sim","Não"))</f>
        <v/>
      </c>
      <c r="U1142" s="17" t="str">
        <f t="shared" si="197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'[Apontamento_Mes_Setembro Atualizado.xlsx]Base Diária'!$V$221folga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útil da escala 6x1</v>
      </c>
      <c r="W1142" s="34" t="str">
        <f>IF(OR(OR($D1142="6x1",$D1142="FF 6x1"),$D1142="5x2"),"",IF($AB1142&lt;&gt;$AB1141,IF(IFERROR(INDEX(Cadastro!$F$5:$F$148,$AB1142),"")="",IF($L1142&gt;0,1,0),IF(IFERROR(INDEX(Cadastro!$F$5:$F$148,$AB1142),"")&lt;=IFERROR(INDEX(Parâmetros!$B$39:$B$48,MATCH($E1142,Parâmetros!$A$39:$A$48,0)),99),IFERROR(INDEX(Cadastro!$F$5:$F$148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/>
      </c>
      <c r="X1142" s="34" t="str">
        <f>IF(OR(OR($D1142="6x1",$D1142="FF 6x1"),$D1142="5x2"),"",IF($AB1142&lt;&gt;$AB1141,IF(IFERROR(INDEX(Cadastro!$F$5:$F$148,$AB1142),"")="",0,IF(IFERROR(INDEX(Cadastro!$F$5:$F$148,$AB1142),"")&gt;IFERROR(INDEX(Parâmetros!$B$39:$B$48,MATCH($E1142,Parâmetros!$A$39:$A$48,0)),99),IFERROR(INDEX(Cadastro!$F$5:$F$148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/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registro"),IF(AND($AB1142&lt;&gt;$AB1141,IFERROR(INDEX(Cadastro!$F$5:$F$148,$AB1142),"")=""),"Indeterminado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IFERROR(MATCH($A1142&amp;"|"&amp;TEXT(_xlfn.MAXIFS(Cadastro!$E$5:$E$148,Cadastro!$A$5:$A$148,$A1142,Cadastro!$E$5:$E$148,"&lt;="&amp;$F1142),"yyyymmdd"),Cadastro!$I$5:$I$148,0),"")</f>
        <v>111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53613</v>
      </c>
      <c r="B1143" s="17" t="s">
        <v>189</v>
      </c>
      <c r="C1143" s="17" t="str">
        <f>IFERROR(INDEX(Cadastro!$C$5:$C$148,$AB1143),"NÃO INFORMADO")</f>
        <v>CAL</v>
      </c>
      <c r="D1143" s="17" t="str">
        <f>IFERROR(INDEX(Cadastro!$D$5:$D$148,$AB1143),"")</f>
        <v>6x1</v>
      </c>
      <c r="E1143" s="17" t="str">
        <f>IFERROR(INDEX(Cadastro!$G$5:$G$148,$AB1143),"")</f>
        <v>6x1</v>
      </c>
      <c r="F1143" s="29">
        <v>46289</v>
      </c>
      <c r="G1143" s="32" t="str">
        <f t="shared" si="192"/>
        <v>qui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6x1</v>
      </c>
      <c r="L1143" s="30">
        <f>SUMIFS(Dados!$E:$E,Dados!$A:$A,$A1143,Dados!$S:$S,$F1143)</f>
        <v>0</v>
      </c>
      <c r="M1143" s="30">
        <f>IFERROR(INDEX(Parâmetros!$E$6:$E$11,MATCH($K1143,Parâmetros!$A$6:$A$11,0)),"")</f>
        <v>8.8000000000000007</v>
      </c>
      <c r="N1143" s="33">
        <f t="shared" si="19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94"/>
        <v/>
      </c>
      <c r="R1143" s="32" t="str">
        <f t="shared" si="195"/>
        <v/>
      </c>
      <c r="S1143" s="30" t="str">
        <f t="shared" si="196"/>
        <v/>
      </c>
      <c r="T1143" s="32" t="str">
        <f>IF($Q1143&lt;&gt;"Sim","",IF($N1143&gt;Parâmetros!$E$15,"Sim","Não"))</f>
        <v/>
      </c>
      <c r="U1143" s="17" t="str">
        <f t="shared" si="19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'[Apontamento_Mes_Setembro Atualizado.xlsx]Base Diária'!$V$221folga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útil da escala 6x1</v>
      </c>
      <c r="W1143" s="34" t="str">
        <f>IF(OR(OR($D1143="6x1",$D1143="FF 6x1"),$D1143="5x2"),"",IF($AB1143&lt;&gt;$AB1142,IF(IFERROR(INDEX(Cadastro!$F$5:$F$148,$AB1143),"")="",IF($L1143&gt;0,1,0),IF(IFERROR(INDEX(Cadastro!$F$5:$F$148,$AB1143),"")&lt;=IFERROR(INDEX(Parâmetros!$B$39:$B$48,MATCH($E1143,Parâmetros!$A$39:$A$48,0)),99),IFERROR(INDEX(Cadastro!$F$5:$F$148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/>
      </c>
      <c r="X1143" s="34" t="str">
        <f>IF(OR(OR($D1143="6x1",$D1143="FF 6x1"),$D1143="5x2"),"",IF($AB1143&lt;&gt;$AB1142,IF(IFERROR(INDEX(Cadastro!$F$5:$F$148,$AB1143),"")="",0,IF(IFERROR(INDEX(Cadastro!$F$5:$F$148,$AB1143),"")&gt;IFERROR(INDEX(Parâmetros!$B$39:$B$48,MATCH($E1143,Parâmetros!$A$39:$A$48,0)),99),IFERROR(INDEX(Cadastro!$F$5:$F$148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/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registro"),IF(AND($AB1143&lt;&gt;$AB1142,IFERROR(INDEX(Cadastro!$F$5:$F$148,$AB1143),"")=""),"Indeterminado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IFERROR(MATCH($A1143&amp;"|"&amp;TEXT(_xlfn.MAXIFS(Cadastro!$E$5:$E$148,Cadastro!$A$5:$A$148,$A1143,Cadastro!$E$5:$E$148,"&lt;="&amp;$F1143),"yyyymmdd"),Cadastro!$I$5:$I$148,0),"")</f>
        <v>111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53613</v>
      </c>
      <c r="B1144" s="17" t="s">
        <v>189</v>
      </c>
      <c r="C1144" s="17" t="str">
        <f>IFERROR(INDEX(Cadastro!$C$5:$C$148,$AB1144),"NÃO INFORMADO")</f>
        <v>CAL</v>
      </c>
      <c r="D1144" s="17" t="str">
        <f>IFERROR(INDEX(Cadastro!$D$5:$D$148,$AB1144),"")</f>
        <v>6x1</v>
      </c>
      <c r="E1144" s="17" t="str">
        <f>IFERROR(INDEX(Cadastro!$G$5:$G$148,$AB1144),"")</f>
        <v>6x1</v>
      </c>
      <c r="F1144" s="29">
        <v>46290</v>
      </c>
      <c r="G1144" s="32" t="str">
        <f t="shared" si="192"/>
        <v>sex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6x1</v>
      </c>
      <c r="L1144" s="30">
        <f>SUMIFS(Dados!$E:$E,Dados!$A:$A,$A1144,Dados!$S:$S,$F1144)</f>
        <v>0</v>
      </c>
      <c r="M1144" s="30">
        <f>IFERROR(INDEX(Parâmetros!$E$6:$E$11,MATCH($K1144,Parâmetros!$A$6:$A$11,0)),"")</f>
        <v>8.8000000000000007</v>
      </c>
      <c r="N1144" s="33">
        <f t="shared" si="19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94"/>
        <v/>
      </c>
      <c r="R1144" s="32" t="str">
        <f t="shared" si="195"/>
        <v/>
      </c>
      <c r="S1144" s="30" t="str">
        <f t="shared" si="196"/>
        <v/>
      </c>
      <c r="T1144" s="32" t="str">
        <f>IF($Q1144&lt;&gt;"Sim","",IF($N1144&gt;Parâmetros!$E$15,"Sim","Não"))</f>
        <v/>
      </c>
      <c r="U1144" s="17" t="str">
        <f t="shared" si="19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'[Apontamento_Mes_Setembro Atualizado.xlsx]Base Diária'!$V$221folga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útil da escala 6x1</v>
      </c>
      <c r="W1144" s="34" t="str">
        <f>IF(OR(OR($D1144="6x1",$D1144="FF 6x1"),$D1144="5x2"),"",IF($AB1144&lt;&gt;$AB1143,IF(IFERROR(INDEX(Cadastro!$F$5:$F$148,$AB1144),"")="",IF($L1144&gt;0,1,0),IF(IFERROR(INDEX(Cadastro!$F$5:$F$148,$AB1144),"")&lt;=IFERROR(INDEX(Parâmetros!$B$39:$B$48,MATCH($E1144,Parâmetros!$A$39:$A$48,0)),99),IFERROR(INDEX(Cadastro!$F$5:$F$148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/>
      </c>
      <c r="X1144" s="34" t="str">
        <f>IF(OR(OR($D1144="6x1",$D1144="FF 6x1"),$D1144="5x2"),"",IF($AB1144&lt;&gt;$AB1143,IF(IFERROR(INDEX(Cadastro!$F$5:$F$148,$AB1144),"")="",0,IF(IFERROR(INDEX(Cadastro!$F$5:$F$148,$AB1144),"")&gt;IFERROR(INDEX(Parâmetros!$B$39:$B$48,MATCH($E1144,Parâmetros!$A$39:$A$48,0)),99),IFERROR(INDEX(Cadastro!$F$5:$F$148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/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registro"),IF(AND($AB1144&lt;&gt;$AB1143,IFERROR(INDEX(Cadastro!$F$5:$F$148,$AB1144),"")=""),"Indeterminado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IFERROR(MATCH($A1144&amp;"|"&amp;TEXT(_xlfn.MAXIFS(Cadastro!$E$5:$E$148,Cadastro!$A$5:$A$148,$A1144,Cadastro!$E$5:$E$148,"&lt;="&amp;$F1144),"yyyymmdd"),Cadastro!$I$5:$I$148,0),"")</f>
        <v>111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53613</v>
      </c>
      <c r="B1145" s="17" t="s">
        <v>189</v>
      </c>
      <c r="C1145" s="17" t="str">
        <f>IFERROR(INDEX(Cadastro!$C$5:$C$148,$AB1145),"NÃO INFORMADO")</f>
        <v>CAL</v>
      </c>
      <c r="D1145" s="17" t="str">
        <f>IFERROR(INDEX(Cadastro!$D$5:$D$148,$AB1145),"")</f>
        <v>6x1</v>
      </c>
      <c r="E1145" s="17" t="str">
        <f>IFERROR(INDEX(Cadastro!$G$5:$G$148,$AB1145),"")</f>
        <v>6x1</v>
      </c>
      <c r="F1145" s="29">
        <v>46291</v>
      </c>
      <c r="G1145" s="32" t="str">
        <f t="shared" si="192"/>
        <v>sáb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9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94"/>
        <v/>
      </c>
      <c r="R1145" s="32" t="str">
        <f t="shared" si="195"/>
        <v/>
      </c>
      <c r="S1145" s="30" t="str">
        <f t="shared" si="196"/>
        <v/>
      </c>
      <c r="T1145" s="32" t="str">
        <f>IF($Q1145&lt;&gt;"Sim","",IF($N1145&gt;Parâmetros!$E$15,"Sim","Não"))</f>
        <v/>
      </c>
      <c r="U1145" s="17" t="str">
        <f t="shared" si="197"/>
        <v>Folga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'[Apontamento_Mes_Setembro Atualizado.xlsx]Base Diária'!$V$221folga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Folga de fim de semana · sem apontamento no sábado nem no domingo</v>
      </c>
      <c r="W1145" s="34" t="str">
        <f>IF(OR(OR($D1145="6x1",$D1145="FF 6x1"),$D1145="5x2"),"",IF($AB1145&lt;&gt;$AB1144,IF(IFERROR(INDEX(Cadastro!$F$5:$F$148,$AB1145),"")="",IF($L1145&gt;0,1,0),IF(IFERROR(INDEX(Cadastro!$F$5:$F$148,$AB1145),"")&lt;=IFERROR(INDEX(Parâmetros!$B$39:$B$48,MATCH($E1145,Parâmetros!$A$39:$A$48,0)),99),IFERROR(INDEX(Cadastro!$F$5:$F$148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/>
      </c>
      <c r="X1145" s="34" t="str">
        <f>IF(OR(OR($D1145="6x1",$D1145="FF 6x1"),$D1145="5x2"),"",IF($AB1145&lt;&gt;$AB1144,IF(IFERROR(INDEX(Cadastro!$F$5:$F$148,$AB1145),"")="",0,IF(IFERROR(INDEX(Cadastro!$F$5:$F$148,$AB1145),"")&gt;IFERROR(INDEX(Parâmetros!$B$39:$B$48,MATCH($E1145,Parâmetros!$A$39:$A$48,0)),99),IFERROR(INDEX(Cadastro!$F$5:$F$148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/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registro"),IF(AND($AB1145&lt;&gt;$AB1144,IFERROR(INDEX(Cadastro!$F$5:$F$148,$AB1145),"")=""),"Indeterminado (início da série)",IF($X1145&gt;0,"Folga","Falta de registro"))))))))</f>
        <v>Folga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IFERROR(MATCH($A1145&amp;"|"&amp;TEXT(_xlfn.MAXIFS(Cadastro!$E$5:$E$148,Cadastro!$A$5:$A$148,$A1145,Cadastro!$E$5:$E$148,"&lt;="&amp;$F1145),"yyyymmdd"),Cadastro!$I$5:$I$148,0),"")</f>
        <v>111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53613</v>
      </c>
      <c r="B1146" s="17" t="s">
        <v>189</v>
      </c>
      <c r="C1146" s="17" t="str">
        <f>IFERROR(INDEX(Cadastro!$C$5:$C$148,$AB1146),"NÃO INFORMADO")</f>
        <v>CAL</v>
      </c>
      <c r="D1146" s="17" t="str">
        <f>IFERROR(INDEX(Cadastro!$D$5:$D$148,$AB1146),"")</f>
        <v>6x1</v>
      </c>
      <c r="E1146" s="17" t="str">
        <f>IFERROR(INDEX(Cadastro!$G$5:$G$148,$AB1146),"")</f>
        <v>6x1</v>
      </c>
      <c r="F1146" s="29">
        <v>46292</v>
      </c>
      <c r="G1146" s="32" t="str">
        <f t="shared" si="192"/>
        <v>dom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9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94"/>
        <v/>
      </c>
      <c r="R1146" s="32" t="str">
        <f t="shared" si="195"/>
        <v/>
      </c>
      <c r="S1146" s="30" t="str">
        <f t="shared" si="196"/>
        <v/>
      </c>
      <c r="T1146" s="32" t="str">
        <f>IF($Q1146&lt;&gt;"Sim","",IF($N1146&gt;Parâmetros!$E$15,"Sim","Não"))</f>
        <v/>
      </c>
      <c r="U1146" s="17" t="str">
        <f t="shared" si="197"/>
        <v>Folga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'[Apontamento_Mes_Setembro Atualizado.xlsx]Base Diária'!$V$221folga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Folga de fim de semana · sem apontamento no sábado nem no domingo</v>
      </c>
      <c r="W1146" s="34" t="str">
        <f>IF(OR(OR($D1146="6x1",$D1146="FF 6x1"),$D1146="5x2"),"",IF($AB1146&lt;&gt;$AB1145,IF(IFERROR(INDEX(Cadastro!$F$5:$F$148,$AB1146),"")="",IF($L1146&gt;0,1,0),IF(IFERROR(INDEX(Cadastro!$F$5:$F$148,$AB1146),"")&lt;=IFERROR(INDEX(Parâmetros!$B$39:$B$48,MATCH($E1146,Parâmetros!$A$39:$A$48,0)),99),IFERROR(INDEX(Cadastro!$F$5:$F$148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/>
      </c>
      <c r="X1146" s="34" t="str">
        <f>IF(OR(OR($D1146="6x1",$D1146="FF 6x1"),$D1146="5x2"),"",IF($AB1146&lt;&gt;$AB1145,IF(IFERROR(INDEX(Cadastro!$F$5:$F$148,$AB1146),"")="",0,IF(IFERROR(INDEX(Cadastro!$F$5:$F$148,$AB1146),"")&gt;IFERROR(INDEX(Parâmetros!$B$39:$B$48,MATCH($E1146,Parâmetros!$A$39:$A$48,0)),99),IFERROR(INDEX(Cadastro!$F$5:$F$148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/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registro"),IF(AND($AB1146&lt;&gt;$AB1145,IFERROR(INDEX(Cadastro!$F$5:$F$148,$AB1146),"")=""),"Indeterminado (início da série)",IF($X1146&gt;0,"Folga","Falta de registro"))))))))</f>
        <v>Folga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IFERROR(MATCH($A1146&amp;"|"&amp;TEXT(_xlfn.MAXIFS(Cadastro!$E$5:$E$148,Cadastro!$A$5:$A$148,$A1146,Cadastro!$E$5:$E$148,"&lt;="&amp;$F1146),"yyyymmdd"),Cadastro!$I$5:$I$148,0),"")</f>
        <v>111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53613</v>
      </c>
      <c r="B1147" s="17" t="s">
        <v>189</v>
      </c>
      <c r="C1147" s="17" t="str">
        <f>IFERROR(INDEX(Cadastro!$C$5:$C$148,$AB1147),"NÃO INFORMADO")</f>
        <v>CAL</v>
      </c>
      <c r="D1147" s="17" t="str">
        <f>IFERROR(INDEX(Cadastro!$D$5:$D$148,$AB1147),"")</f>
        <v>6x1</v>
      </c>
      <c r="E1147" s="17" t="str">
        <f>IFERROR(INDEX(Cadastro!$G$5:$G$148,$AB1147),"")</f>
        <v>6x1</v>
      </c>
      <c r="F1147" s="29">
        <v>46293</v>
      </c>
      <c r="G1147" s="32" t="str">
        <f t="shared" si="192"/>
        <v>seg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6x1</v>
      </c>
      <c r="L1147" s="30">
        <f>SUMIFS(Dados!$E:$E,Dados!$A:$A,$A1147,Dados!$S:$S,$F1147)</f>
        <v>0</v>
      </c>
      <c r="M1147" s="30">
        <f>IFERROR(INDEX(Parâmetros!$E$6:$E$11,MATCH($K1147,Parâmetros!$A$6:$A$11,0)),"")</f>
        <v>8.8000000000000007</v>
      </c>
      <c r="N1147" s="33">
        <f t="shared" si="19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94"/>
        <v/>
      </c>
      <c r="R1147" s="32" t="str">
        <f t="shared" si="195"/>
        <v/>
      </c>
      <c r="S1147" s="30" t="str">
        <f t="shared" si="196"/>
        <v/>
      </c>
      <c r="T1147" s="32" t="str">
        <f>IF($Q1147&lt;&gt;"Sim","",IF($N1147&gt;Parâmetros!$E$15,"Sim","Não"))</f>
        <v/>
      </c>
      <c r="U1147" s="17" t="str">
        <f t="shared" si="19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'[Apontamento_Mes_Setembro Atualizado.xlsx]Base Diária'!$V$221folga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útil da escala 6x1</v>
      </c>
      <c r="W1147" s="34" t="str">
        <f>IF(OR(OR($D1147="6x1",$D1147="FF 6x1"),$D1147="5x2"),"",IF($AB1147&lt;&gt;$AB1146,IF(IFERROR(INDEX(Cadastro!$F$5:$F$148,$AB1147),"")="",IF($L1147&gt;0,1,0),IF(IFERROR(INDEX(Cadastro!$F$5:$F$148,$AB1147),"")&lt;=IFERROR(INDEX(Parâmetros!$B$39:$B$48,MATCH($E1147,Parâmetros!$A$39:$A$48,0)),99),IFERROR(INDEX(Cadastro!$F$5:$F$148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/>
      </c>
      <c r="X1147" s="34" t="str">
        <f>IF(OR(OR($D1147="6x1",$D1147="FF 6x1"),$D1147="5x2"),"",IF($AB1147&lt;&gt;$AB1146,IF(IFERROR(INDEX(Cadastro!$F$5:$F$148,$AB1147),"")="",0,IF(IFERROR(INDEX(Cadastro!$F$5:$F$148,$AB1147),"")&gt;IFERROR(INDEX(Parâmetros!$B$39:$B$48,MATCH($E1147,Parâmetros!$A$39:$A$48,0)),99),IFERROR(INDEX(Cadastro!$F$5:$F$148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/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registro"),IF(AND($AB1147&lt;&gt;$AB1146,IFERROR(INDEX(Cadastro!$F$5:$F$148,$AB1147),"")=""),"Indeterminado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IFERROR(MATCH($A1147&amp;"|"&amp;TEXT(_xlfn.MAXIFS(Cadastro!$E$5:$E$148,Cadastro!$A$5:$A$148,$A1147,Cadastro!$E$5:$E$148,"&lt;="&amp;$F1147),"yyyymmdd"),Cadastro!$I$5:$I$148,0),"")</f>
        <v>111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53613</v>
      </c>
      <c r="B1148" s="17" t="s">
        <v>189</v>
      </c>
      <c r="C1148" s="17" t="str">
        <f>IFERROR(INDEX(Cadastro!$C$5:$C$148,$AB1148),"NÃO INFORMADO")</f>
        <v>CAL</v>
      </c>
      <c r="D1148" s="17" t="str">
        <f>IFERROR(INDEX(Cadastro!$D$5:$D$148,$AB1148),"")</f>
        <v>6x1</v>
      </c>
      <c r="E1148" s="17" t="str">
        <f>IFERROR(INDEX(Cadastro!$G$5:$G$148,$AB1148),"")</f>
        <v>6x1</v>
      </c>
      <c r="F1148" s="29">
        <v>46294</v>
      </c>
      <c r="G1148" s="32" t="str">
        <f t="shared" si="192"/>
        <v>ter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6x1</v>
      </c>
      <c r="L1148" s="30">
        <f>SUMIFS(Dados!$E:$E,Dados!$A:$A,$A1148,Dados!$S:$S,$F1148)</f>
        <v>0</v>
      </c>
      <c r="M1148" s="30">
        <f>IFERROR(INDEX(Parâmetros!$E$6:$E$11,MATCH($K1148,Parâmetros!$A$6:$A$11,0)),"")</f>
        <v>8.8000000000000007</v>
      </c>
      <c r="N1148" s="33">
        <f t="shared" si="193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94"/>
        <v/>
      </c>
      <c r="R1148" s="32" t="str">
        <f t="shared" si="195"/>
        <v/>
      </c>
      <c r="S1148" s="30" t="str">
        <f t="shared" si="196"/>
        <v/>
      </c>
      <c r="T1148" s="32" t="str">
        <f>IF($Q1148&lt;&gt;"Sim","",IF($N1148&gt;Parâmetros!$E$15,"Sim","Não"))</f>
        <v/>
      </c>
      <c r="U1148" s="17" t="str">
        <f t="shared" si="197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'[Apontamento_Mes_Setembro Atualizado.xlsx]Base Diária'!$V$221folga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útil da escala 6x1</v>
      </c>
      <c r="W1148" s="34" t="str">
        <f>IF(OR(OR($D1148="6x1",$D1148="FF 6x1"),$D1148="5x2"),"",IF($AB1148&lt;&gt;$AB1147,IF(IFERROR(INDEX(Cadastro!$F$5:$F$148,$AB1148),"")="",IF($L1148&gt;0,1,0),IF(IFERROR(INDEX(Cadastro!$F$5:$F$148,$AB1148),"")&lt;=IFERROR(INDEX(Parâmetros!$B$39:$B$48,MATCH($E1148,Parâmetros!$A$39:$A$48,0)),99),IFERROR(INDEX(Cadastro!$F$5:$F$148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/>
      </c>
      <c r="X1148" s="34" t="str">
        <f>IF(OR(OR($D1148="6x1",$D1148="FF 6x1"),$D1148="5x2"),"",IF($AB1148&lt;&gt;$AB1147,IF(IFERROR(INDEX(Cadastro!$F$5:$F$148,$AB1148),"")="",0,IF(IFERROR(INDEX(Cadastro!$F$5:$F$148,$AB1148),"")&gt;IFERROR(INDEX(Parâmetros!$B$39:$B$48,MATCH($E1148,Parâmetros!$A$39:$A$48,0)),99),IFERROR(INDEX(Cadastro!$F$5:$F$148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/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registro"),IF(AND($AB1148&lt;&gt;$AB1147,IFERROR(INDEX(Cadastro!$F$5:$F$148,$AB1148),"")=""),"Indeterminado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IFERROR(MATCH($A1148&amp;"|"&amp;TEXT(_xlfn.MAXIFS(Cadastro!$E$5:$E$148,Cadastro!$A$5:$A$148,$A1148,Cadastro!$E$5:$E$148,"&lt;="&amp;$F1148),"yyyymmdd"),Cadastro!$I$5:$I$148,0),"")</f>
        <v>111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>
        <v>53613</v>
      </c>
      <c r="B1149" s="17" t="s">
        <v>189</v>
      </c>
      <c r="C1149" s="17" t="str">
        <f>IFERROR(INDEX(Cadastro!$C$5:$C$148,$AB1149),"NÃO INFORMADO")</f>
        <v>CAL</v>
      </c>
      <c r="D1149" s="17" t="str">
        <f>IFERROR(INDEX(Cadastro!$D$5:$D$148,$AB1149),"")</f>
        <v>6x1</v>
      </c>
      <c r="E1149" s="17" t="str">
        <f>IFERROR(INDEX(Cadastro!$G$5:$G$148,$AB1149),"")</f>
        <v>6x1</v>
      </c>
      <c r="F1149" s="29">
        <v>46295</v>
      </c>
      <c r="G1149" s="32" t="str">
        <f t="shared" si="192"/>
        <v>qua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6x1</v>
      </c>
      <c r="L1149" s="30">
        <f>SUMIFS(Dados!$E:$E,Dados!$A:$A,$A1149,Dados!$S:$S,$F1149)</f>
        <v>0</v>
      </c>
      <c r="M1149" s="30">
        <f>IFERROR(INDEX(Parâmetros!$E$6:$E$11,MATCH($K1149,Parâmetros!$A$6:$A$11,0)),"")</f>
        <v>8.8000000000000007</v>
      </c>
      <c r="N1149" s="33">
        <f t="shared" si="19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94"/>
        <v/>
      </c>
      <c r="R1149" s="32" t="str">
        <f t="shared" si="195"/>
        <v/>
      </c>
      <c r="S1149" s="30" t="str">
        <f t="shared" si="196"/>
        <v/>
      </c>
      <c r="T1149" s="32" t="str">
        <f>IF($Q1149&lt;&gt;"Sim","",IF($N1149&gt;Parâmetros!$E$15,"Sim","Não"))</f>
        <v/>
      </c>
      <c r="U1149" s="17" t="str">
        <f t="shared" si="19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'[Apontamento_Mes_Setembro Atualizado.xlsx]Base Diária'!$V$221folga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útil da escala 6x1</v>
      </c>
      <c r="W1149" s="34" t="str">
        <f>IF(OR(OR($D1149="6x1",$D1149="FF 6x1"),$D1149="5x2"),"",IF($AB1149&lt;&gt;$AB1148,IF(IFERROR(INDEX(Cadastro!$F$5:$F$148,$AB1149),"")="",IF($L1149&gt;0,1,0),IF(IFERROR(INDEX(Cadastro!$F$5:$F$148,$AB1149),"")&lt;=IFERROR(INDEX(Parâmetros!$B$39:$B$48,MATCH($E1149,Parâmetros!$A$39:$A$48,0)),99),IFERROR(INDEX(Cadastro!$F$5:$F$148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/>
      </c>
      <c r="X1149" s="34" t="str">
        <f>IF(OR(OR($D1149="6x1",$D1149="FF 6x1"),$D1149="5x2"),"",IF($AB1149&lt;&gt;$AB1148,IF(IFERROR(INDEX(Cadastro!$F$5:$F$148,$AB1149),"")="",0,IF(IFERROR(INDEX(Cadastro!$F$5:$F$148,$AB1149),"")&gt;IFERROR(INDEX(Parâmetros!$B$39:$B$48,MATCH($E1149,Parâmetros!$A$39:$A$48,0)),99),IFERROR(INDEX(Cadastro!$F$5:$F$148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/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registro"),IF(AND($AB1149&lt;&gt;$AB1148,IFERROR(INDEX(Cadastro!$F$5:$F$148,$AB1149),"")=""),"Indeterminado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IFERROR(MATCH($A1149&amp;"|"&amp;TEXT(_xlfn.MAXIFS(Cadastro!$E$5:$E$148,Cadastro!$A$5:$A$148,$A1149,Cadastro!$E$5:$E$148,"&lt;="&amp;$F1149),"yyyymmdd"),Cadastro!$I$5:$I$148,0),"")</f>
        <v>111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customHeight="1" x14ac:dyDescent="0.25">
      <c r="A1150" s="31">
        <v>53613</v>
      </c>
      <c r="B1150" s="17" t="s">
        <v>189</v>
      </c>
      <c r="C1150" s="17" t="str">
        <f>IFERROR(INDEX(Cadastro!$C$5:$C$148,$AB1150),"NÃO INFORMADO")</f>
        <v>CAL</v>
      </c>
      <c r="D1150" s="17" t="str">
        <f>IFERROR(INDEX(Cadastro!$D$5:$D$148,$AB1150),"")</f>
        <v>6x1</v>
      </c>
      <c r="E1150" s="17" t="str">
        <f>IFERROR(INDEX(Cadastro!$G$5:$G$148,$AB1150),"")</f>
        <v>6x1</v>
      </c>
      <c r="F1150" s="29">
        <v>46296</v>
      </c>
      <c r="G1150" s="32" t="str">
        <f t="shared" si="192"/>
        <v>qui</v>
      </c>
      <c r="H1150" s="31" t="str">
        <f>IF($L1150=0,"",_xlfn.MINIFS(Dados!$Q:$Q,Dados!$A:$A,$A1150,Dados!$S:$S,$F1150))</f>
        <v/>
      </c>
      <c r="I1150" s="31" t="str">
        <f>IF($H1150="","",_xlfn.MAXIFS(Dados!$R:$R,Dados!$A:$A,$A1150,Dados!$S:$S,$F1150))</f>
        <v/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0</v>
      </c>
      <c r="M1150" s="30">
        <f>IFERROR(INDEX(Parâmetros!$E$6:$E$11,MATCH($K1150,Parâmetros!$A$6:$A$11,0)),"")</f>
        <v>8.8000000000000007</v>
      </c>
      <c r="N1150" s="33">
        <f t="shared" si="193"/>
        <v>0</v>
      </c>
      <c r="O1150" s="33">
        <f>Parâmetros!$E$13</f>
        <v>0.8</v>
      </c>
      <c r="P1150" s="32" t="str">
        <f>IF(OR($M1150="",$F1150&gt;Parâmetros!$E$14),"Não","Sim")</f>
        <v>Não</v>
      </c>
      <c r="Q1150" s="32" t="str">
        <f t="shared" si="194"/>
        <v/>
      </c>
      <c r="R1150" s="32" t="str">
        <f t="shared" si="195"/>
        <v/>
      </c>
      <c r="S1150" s="30" t="str">
        <f t="shared" si="196"/>
        <v/>
      </c>
      <c r="T1150" s="32" t="str">
        <f>IF($Q1150&lt;&gt;"Sim","",IF($N1150&gt;Parâmetros!$E$15,"Sim","Não"))</f>
        <v/>
      </c>
      <c r="U1150" s="17" t="str">
        <f t="shared" si="197"/>
        <v>Fora da apuração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'[Apontamento_Mes_Setembro Atualizado.xlsx]Base Diária'!$V$221folga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FALTA DE REGISTRO · dia útil da escala 6x1</v>
      </c>
      <c r="W1150" s="34" t="str">
        <f>IF(OR(OR($D1150="6x1",$D1150="FF 6x1"),$D1150="5x2"),"",IF($AB1150&lt;&gt;$AB1149,IF(IFERROR(INDEX(Cadastro!$F$5:$F$148,$AB1150),"")="",IF($L1150&gt;0,1,0),IF(IFERROR(INDEX(Cadastro!$F$5:$F$148,$AB1150),"")&lt;=IFERROR(INDEX(Parâmetros!$B$39:$B$48,MATCH($E1150,Parâmetros!$A$39:$A$48,0)),99),IFERROR(INDEX(Cadastro!$F$5:$F$148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$148,$AB1150),"")="",0,IF(IFERROR(INDEX(Cadastro!$F$5:$F$148,$AB1150),"")&gt;IFERROR(INDEX(Parâmetros!$B$39:$B$48,MATCH($E1150,Parâmetros!$A$39:$A$48,0)),99),IFERROR(INDEX(Cadastro!$F$5:$F$148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registro"),IF(AND($AB1150&lt;&gt;$AB1149,IFERROR(INDEX(Cadastro!$F$5:$F$148,$AB1150),"")=""),"Indeterminado (início da série)",IF($X1150&gt;0,"Folga","Falta de registro"))))))))</f>
        <v>Falta de registro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IFERROR(MATCH($A1150&amp;"|"&amp;TEXT(_xlfn.MAXIFS(Cadastro!$E$5:$E$148,Cadastro!$A$5:$A$148,$A1150,Cadastro!$E$5:$E$148,"&lt;="&amp;$F1150),"yyyymmdd"),Cadastro!$I$5:$I$148,0),"")</f>
        <v>111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customHeight="1" x14ac:dyDescent="0.25">
      <c r="A1151" s="31">
        <v>53613</v>
      </c>
      <c r="B1151" s="17" t="s">
        <v>189</v>
      </c>
      <c r="C1151" s="17" t="str">
        <f>IFERROR(INDEX(Cadastro!$C$5:$C$148,$AB1151),"NÃO INFORMADO")</f>
        <v>CAL</v>
      </c>
      <c r="D1151" s="17" t="str">
        <f>IFERROR(INDEX(Cadastro!$D$5:$D$148,$AB1151),"")</f>
        <v>6x1</v>
      </c>
      <c r="E1151" s="17" t="str">
        <f>IFERROR(INDEX(Cadastro!$G$5:$G$148,$AB1151),"")</f>
        <v>6x1</v>
      </c>
      <c r="F1151" s="29">
        <v>46297</v>
      </c>
      <c r="G1151" s="32" t="str">
        <f t="shared" si="192"/>
        <v>sex</v>
      </c>
      <c r="H1151" s="31" t="str">
        <f>IF($L1151=0,"",_xlfn.MINIFS(Dados!$Q:$Q,Dados!$A:$A,$A1151,Dados!$S:$S,$F1151))</f>
        <v/>
      </c>
      <c r="I1151" s="31" t="str">
        <f>IF($H1151="","",_xlfn.MAXIFS(Dados!$R:$R,Dados!$A:$A,$A1151,Dados!$S:$S,$F1151))</f>
        <v/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0</v>
      </c>
      <c r="M1151" s="30">
        <f>IFERROR(INDEX(Parâmetros!$E$6:$E$11,MATCH($K1151,Parâmetros!$A$6:$A$11,0)),"")</f>
        <v>8.8000000000000007</v>
      </c>
      <c r="N1151" s="33">
        <f t="shared" si="193"/>
        <v>0</v>
      </c>
      <c r="O1151" s="33">
        <f>Parâmetros!$E$13</f>
        <v>0.8</v>
      </c>
      <c r="P1151" s="32" t="str">
        <f>IF(OR($M1151="",$F1151&gt;Parâmetros!$E$14),"Não","Sim")</f>
        <v>Não</v>
      </c>
      <c r="Q1151" s="32" t="str">
        <f t="shared" si="194"/>
        <v/>
      </c>
      <c r="R1151" s="32" t="str">
        <f t="shared" si="195"/>
        <v/>
      </c>
      <c r="S1151" s="30" t="str">
        <f t="shared" si="196"/>
        <v/>
      </c>
      <c r="T1151" s="32" t="str">
        <f>IF($Q1151&lt;&gt;"Sim","",IF($N1151&gt;Parâmetros!$E$15,"Sim","Não"))</f>
        <v/>
      </c>
      <c r="U1151" s="17" t="str">
        <f t="shared" si="197"/>
        <v>Fora da apuração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'[Apontamento_Mes_Setembro Atualizado.xlsx]Base Diária'!$V$221folga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FALTA DE REGISTRO · dia útil da escala 6x1</v>
      </c>
      <c r="W1151" s="34" t="str">
        <f>IF(OR(OR($D1151="6x1",$D1151="FF 6x1"),$D1151="5x2"),"",IF($AB1151&lt;&gt;$AB1150,IF(IFERROR(INDEX(Cadastro!$F$5:$F$148,$AB1151),"")="",IF($L1151&gt;0,1,0),IF(IFERROR(INDEX(Cadastro!$F$5:$F$148,$AB1151),"")&lt;=IFERROR(INDEX(Parâmetros!$B$39:$B$48,MATCH($E1151,Parâmetros!$A$39:$A$48,0)),99),IFERROR(INDEX(Cadastro!$F$5:$F$148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$148,$AB1151),"")="",0,IF(IFERROR(INDEX(Cadastro!$F$5:$F$148,$AB1151),"")&gt;IFERROR(INDEX(Parâmetros!$B$39:$B$48,MATCH($E1151,Parâmetros!$A$39:$A$48,0)),99),IFERROR(INDEX(Cadastro!$F$5:$F$148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registro"),IF(AND($AB1151&lt;&gt;$AB1150,IFERROR(INDEX(Cadastro!$F$5:$F$148,$AB1151),"")=""),"Indeterminado (início da série)",IF($X1151&gt;0,"Folga","Falta de registro"))))))))</f>
        <v>Falta de registro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IFERROR(MATCH($A1151&amp;"|"&amp;TEXT(_xlfn.MAXIFS(Cadastro!$E$5:$E$148,Cadastro!$A$5:$A$148,$A1151,Cadastro!$E$5:$E$148,"&lt;="&amp;$F1151),"yyyymmdd"),Cadastro!$I$5:$I$148,0),"")</f>
        <v>111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53613</v>
      </c>
      <c r="B1152" s="17" t="s">
        <v>189</v>
      </c>
      <c r="C1152" s="17" t="str">
        <f>IFERROR(INDEX(Cadastro!$C$5:$C$148,$AB1152),"NÃO INFORMADO")</f>
        <v>CAL</v>
      </c>
      <c r="D1152" s="17" t="str">
        <f>IFERROR(INDEX(Cadastro!$D$5:$D$148,$AB1152),"")</f>
        <v>6x1</v>
      </c>
      <c r="E1152" s="17" t="str">
        <f>IFERROR(INDEX(Cadastro!$G$5:$G$148,$AB1152),"")</f>
        <v>6x1</v>
      </c>
      <c r="F1152" s="29">
        <v>46298</v>
      </c>
      <c r="G1152" s="32" t="str">
        <f t="shared" si="192"/>
        <v>sáb</v>
      </c>
      <c r="H1152" s="31" t="str">
        <f>IF($L1152=0,"",_xlfn.MINIFS(Dados!$Q:$Q,Dados!$A:$A,$A1152,Dados!$S:$S,$F1152))</f>
        <v/>
      </c>
      <c r="I1152" s="31" t="str">
        <f>IF($H1152="","",_xlfn.MAXIFS(Dados!$R:$R,Dados!$A:$A,$A1152,Dados!$S:$S,$F1152))</f>
        <v/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/>
      </c>
      <c r="L1152" s="30">
        <f>SUMIFS(Dados!$E:$E,Dados!$A:$A,$A1152,Dados!$S:$S,$F1152)</f>
        <v>0</v>
      </c>
      <c r="M1152" s="30" t="str">
        <f>IFERROR(INDEX(Parâmetros!$E$6:$E$11,MATCH($K1152,Parâmetros!$A$6:$A$11,0)),"")</f>
        <v/>
      </c>
      <c r="N1152" s="33" t="str">
        <f t="shared" si="193"/>
        <v/>
      </c>
      <c r="O1152" s="33">
        <f>Parâmetros!$E$13</f>
        <v>0.8</v>
      </c>
      <c r="P1152" s="32" t="str">
        <f>IF(OR($M1152="",$F1152&gt;Parâmetros!$E$14),"Não","Sim")</f>
        <v>Não</v>
      </c>
      <c r="Q1152" s="32" t="str">
        <f t="shared" si="194"/>
        <v/>
      </c>
      <c r="R1152" s="32" t="str">
        <f t="shared" si="195"/>
        <v/>
      </c>
      <c r="S1152" s="30" t="str">
        <f t="shared" si="196"/>
        <v/>
      </c>
      <c r="T1152" s="32" t="str">
        <f>IF($Q1152&lt;&gt;"Sim","",IF($N1152&gt;Parâmetros!$E$15,"Sim","Não"))</f>
        <v/>
      </c>
      <c r="U1152" s="17" t="str">
        <f t="shared" si="197"/>
        <v>Folga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'[Apontamento_Mes_Setembro Atualizado.xlsx]Base Diária'!$V$221folga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Folga de fim de semana · sem apontamento no sábado nem no domingo</v>
      </c>
      <c r="W1152" s="34" t="str">
        <f>IF(OR(OR($D1152="6x1",$D1152="FF 6x1"),$D1152="5x2"),"",IF($AB1152&lt;&gt;$AB1151,IF(IFERROR(INDEX(Cadastro!$F$5:$F$148,$AB1152),"")="",IF($L1152&gt;0,1,0),IF(IFERROR(INDEX(Cadastro!$F$5:$F$148,$AB1152),"")&lt;=IFERROR(INDEX(Parâmetros!$B$39:$B$48,MATCH($E1152,Parâmetros!$A$39:$A$48,0)),99),IFERROR(INDEX(Cadastro!$F$5:$F$148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$148,$AB1152),"")="",0,IF(IFERROR(INDEX(Cadastro!$F$5:$F$148,$AB1152),"")&gt;IFERROR(INDEX(Parâmetros!$B$39:$B$48,MATCH($E1152,Parâmetros!$A$39:$A$48,0)),99),IFERROR(INDEX(Cadastro!$F$5:$F$148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registro"),IF(AND($AB1152&lt;&gt;$AB1151,IFERROR(INDEX(Cadastro!$F$5:$F$148,$AB1152),"")=""),"Indeterminado (início da série)",IF($X1152&gt;0,"Folga","Falta de registro"))))))))</f>
        <v>Folga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IFERROR(MATCH($A1152&amp;"|"&amp;TEXT(_xlfn.MAXIFS(Cadastro!$E$5:$E$148,Cadastro!$A$5:$A$148,$A1152,Cadastro!$E$5:$E$148,"&lt;="&amp;$F1152),"yyyymmdd"),Cadastro!$I$5:$I$148,0),"")</f>
        <v>111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53613</v>
      </c>
      <c r="B1153" s="17" t="s">
        <v>189</v>
      </c>
      <c r="C1153" s="17" t="str">
        <f>IFERROR(INDEX(Cadastro!$C$5:$C$148,$AB1153),"NÃO INFORMADO")</f>
        <v>CAL</v>
      </c>
      <c r="D1153" s="17" t="str">
        <f>IFERROR(INDEX(Cadastro!$D$5:$D$148,$AB1153),"")</f>
        <v>6x1</v>
      </c>
      <c r="E1153" s="17" t="str">
        <f>IFERROR(INDEX(Cadastro!$G$5:$G$148,$AB1153),"")</f>
        <v>6x1</v>
      </c>
      <c r="F1153" s="29">
        <v>46299</v>
      </c>
      <c r="G1153" s="32" t="str">
        <f t="shared" si="192"/>
        <v>dom</v>
      </c>
      <c r="H1153" s="31" t="str">
        <f>IF($L1153=0,"",_xlfn.MINIFS(Dados!$Q:$Q,Dados!$A:$A,$A1153,Dados!$S:$S,$F1153))</f>
        <v/>
      </c>
      <c r="I1153" s="31" t="str">
        <f>IF($H1153="","",_xlfn.MAXIFS(Dados!$R:$R,Dados!$A:$A,$A1153,Dados!$S:$S,$F1153))</f>
        <v/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/>
      </c>
      <c r="L1153" s="30">
        <f>SUMIFS(Dados!$E:$E,Dados!$A:$A,$A1153,Dados!$S:$S,$F1153)</f>
        <v>0</v>
      </c>
      <c r="M1153" s="30" t="str">
        <f>IFERROR(INDEX(Parâmetros!$E$6:$E$11,MATCH($K1153,Parâmetros!$A$6:$A$11,0)),"")</f>
        <v/>
      </c>
      <c r="N1153" s="33" t="str">
        <f t="shared" si="193"/>
        <v/>
      </c>
      <c r="O1153" s="33">
        <f>Parâmetros!$E$13</f>
        <v>0.8</v>
      </c>
      <c r="P1153" s="32" t="str">
        <f>IF(OR($M1153="",$F1153&gt;Parâmetros!$E$14),"Não","Sim")</f>
        <v>Não</v>
      </c>
      <c r="Q1153" s="32" t="str">
        <f t="shared" si="194"/>
        <v/>
      </c>
      <c r="R1153" s="32" t="str">
        <f t="shared" si="195"/>
        <v/>
      </c>
      <c r="S1153" s="30" t="str">
        <f t="shared" si="196"/>
        <v/>
      </c>
      <c r="T1153" s="32" t="str">
        <f>IF($Q1153&lt;&gt;"Sim","",IF($N1153&gt;Parâmetros!$E$15,"Sim","Não"))</f>
        <v/>
      </c>
      <c r="U1153" s="17" t="str">
        <f t="shared" si="197"/>
        <v>Folga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'[Apontamento_Mes_Setembro Atualizado.xlsx]Base Diária'!$V$221folga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Folga de fim de semana · sem apontamento no sábado nem no domingo</v>
      </c>
      <c r="W1153" s="34" t="str">
        <f>IF(OR(OR($D1153="6x1",$D1153="FF 6x1"),$D1153="5x2"),"",IF($AB1153&lt;&gt;$AB1152,IF(IFERROR(INDEX(Cadastro!$F$5:$F$148,$AB1153),"")="",IF($L1153&gt;0,1,0),IF(IFERROR(INDEX(Cadastro!$F$5:$F$148,$AB1153),"")&lt;=IFERROR(INDEX(Parâmetros!$B$39:$B$48,MATCH($E1153,Parâmetros!$A$39:$A$48,0)),99),IFERROR(INDEX(Cadastro!$F$5:$F$148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$148,$AB1153),"")="",0,IF(IFERROR(INDEX(Cadastro!$F$5:$F$148,$AB1153),"")&gt;IFERROR(INDEX(Parâmetros!$B$39:$B$48,MATCH($E1153,Parâmetros!$A$39:$A$48,0)),99),IFERROR(INDEX(Cadastro!$F$5:$F$148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registro"),IF(AND($AB1153&lt;&gt;$AB1152,IFERROR(INDEX(Cadastro!$F$5:$F$148,$AB1153),"")=""),"Indeterminado (início da série)",IF($X1153&gt;0,"Folga","Falta de registro"))))))))</f>
        <v>Folga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IFERROR(MATCH($A1153&amp;"|"&amp;TEXT(_xlfn.MAXIFS(Cadastro!$E$5:$E$148,Cadastro!$A$5:$A$148,$A1153,Cadastro!$E$5:$E$148,"&lt;="&amp;$F1153),"yyyymmdd"),Cadastro!$I$5:$I$148,0),"")</f>
        <v>111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53613</v>
      </c>
      <c r="B1154" s="17" t="s">
        <v>189</v>
      </c>
      <c r="C1154" s="17" t="str">
        <f>IFERROR(INDEX(Cadastro!$C$5:$C$148,$AB1154),"NÃO INFORMADO")</f>
        <v>CAL</v>
      </c>
      <c r="D1154" s="17" t="str">
        <f>IFERROR(INDEX(Cadastro!$D$5:$D$148,$AB1154),"")</f>
        <v>6x1</v>
      </c>
      <c r="E1154" s="17" t="str">
        <f>IFERROR(INDEX(Cadastro!$G$5:$G$148,$AB1154),"")</f>
        <v>6x1</v>
      </c>
      <c r="F1154" s="29">
        <v>46300</v>
      </c>
      <c r="G1154" s="32" t="str">
        <f t="shared" si="192"/>
        <v>seg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0</v>
      </c>
      <c r="M1154" s="30">
        <f>IFERROR(INDEX(Parâmetros!$E$6:$E$11,MATCH($K1154,Parâmetros!$A$6:$A$11,0)),"")</f>
        <v>8.8000000000000007</v>
      </c>
      <c r="N1154" s="33">
        <f t="shared" si="193"/>
        <v>0</v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si="194"/>
        <v/>
      </c>
      <c r="R1154" s="32" t="str">
        <f t="shared" si="195"/>
        <v/>
      </c>
      <c r="S1154" s="30" t="str">
        <f t="shared" si="196"/>
        <v/>
      </c>
      <c r="T1154" s="32" t="str">
        <f>IF($Q1154&lt;&gt;"Sim","",IF($N1154&gt;Parâmetros!$E$15,"Sim","Não"))</f>
        <v/>
      </c>
      <c r="U1154" s="17" t="str">
        <f t="shared" si="197"/>
        <v>Fora da apuração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'[Apontamento_Mes_Setembro Atualizado.xlsx]Base Diária'!$V$221folga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FALTA DE REGISTRO · dia útil da escala 6x1</v>
      </c>
      <c r="W1154" s="34" t="str">
        <f>IF(OR(OR($D1154="6x1",$D1154="FF 6x1"),$D1154="5x2"),"",IF($AB1154&lt;&gt;$AB1153,IF(IFERROR(INDEX(Cadastro!$F$5:$F$148,$AB1154),"")="",IF($L1154&gt;0,1,0),IF(IFERROR(INDEX(Cadastro!$F$5:$F$148,$AB1154),"")&lt;=IFERROR(INDEX(Parâmetros!$B$39:$B$48,MATCH($E1154,Parâmetros!$A$39:$A$48,0)),99),IFERROR(INDEX(Cadastro!$F$5:$F$148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$148,$AB1154),"")="",0,IF(IFERROR(INDEX(Cadastro!$F$5:$F$148,$AB1154),"")&gt;IFERROR(INDEX(Parâmetros!$B$39:$B$48,MATCH($E1154,Parâmetros!$A$39:$A$48,0)),99),IFERROR(INDEX(Cadastro!$F$5:$F$148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registro"),IF(AND($AB1154&lt;&gt;$AB1153,IFERROR(INDEX(Cadastro!$F$5:$F$148,$AB1154),"")=""),"Indeterminado (início da série)",IF($X1154&gt;0,"Folga","Falta de registro"))))))))</f>
        <v>Falta de registro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IFERROR(MATCH($A1154&amp;"|"&amp;TEXT(_xlfn.MAXIFS(Cadastro!$E$5:$E$148,Cadastro!$A$5:$A$148,$A1154,Cadastro!$E$5:$E$148,"&lt;="&amp;$F1154),"yyyymmdd"),Cadastro!$I$5:$I$148,0),"")</f>
        <v>111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52484</v>
      </c>
      <c r="B1155" s="17" t="s">
        <v>190</v>
      </c>
      <c r="C1155" s="17" t="str">
        <f>IFERROR(INDEX(Cadastro!$C$5:$C$148,$AB1155),"NÃO INFORMADO")</f>
        <v>PED</v>
      </c>
      <c r="D1155" s="17" t="str">
        <f>IFERROR(INDEX(Cadastro!$D$5:$D$148,$AB1155),"")</f>
        <v>6x1</v>
      </c>
      <c r="E1155" s="17" t="str">
        <f>IFERROR(INDEX(Cadastro!$G$5:$G$148,$AB1155),"")</f>
        <v>6x1</v>
      </c>
      <c r="F1155" s="29">
        <v>46265</v>
      </c>
      <c r="G1155" s="32" t="str">
        <f t="shared" ref="G1155:G1190" si="198">CHOOSE(WEEKDAY($F1155,1),"dom","seg","ter","qua","qui","sex","sáb")</f>
        <v>seg</v>
      </c>
      <c r="H1155" s="31">
        <f>IF($L1155=0,"",_xlfn.MINIFS(Dados!$Q:$Q,Dados!$A:$A,$A1155,Dados!$S:$S,$F1155))</f>
        <v>451</v>
      </c>
      <c r="I1155" s="31">
        <f>IF($H1155="","",_xlfn.MAXIFS(Dados!$R:$R,Dados!$A:$A,$A1155,Dados!$S:$S,$F1155))</f>
        <v>840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4.12</v>
      </c>
      <c r="M1155" s="30">
        <f>IFERROR(INDEX(Parâmetros!$E$6:$E$11,MATCH($K1155,Parâmetros!$A$6:$A$11,0)),"")</f>
        <v>8.8000000000000007</v>
      </c>
      <c r="N1155" s="33">
        <f t="shared" ref="N1155:N1190" si="199">IFERROR($L1155/$M1155,"")</f>
        <v>0.46818181818181814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ref="Q1155:Q1190" si="200">IF($P1155="Não","",IF($L1155&gt;0,"Sim","Não"))</f>
        <v>Sim</v>
      </c>
      <c r="R1155" s="32" t="str">
        <f t="shared" ref="R1155:R1190" si="201">IF($Q1155&lt;&gt;"Sim","",IF($N1155&gt;=$O1155,"Sim","Não"))</f>
        <v>Não</v>
      </c>
      <c r="S1155" s="30">
        <f t="shared" ref="S1155:S1190" si="202">IF($Q1155&lt;&gt;"Sim","",MAX(0,$M1155*$O1155-$L1155))</f>
        <v>2.9200000000000008</v>
      </c>
      <c r="T1155" s="32" t="str">
        <f>IF($Q1155&lt;&gt;"Sim","",IF($N1155&gt;Parâmetros!$E$15,"Sim","Não"))</f>
        <v>Não</v>
      </c>
      <c r="U1155" s="17" t="str">
        <f t="shared" ref="U1155:U1190" si="203">IF($AC1155&lt;&gt;"",$AC1155,IF($P1155="Não",IF($Y1155="Folga","Folga",IF(LEFT($Y1155,6)="Férias","Férias / afastamento",IF($Y1155="Indeterminado (início da série)","Início da série","Fora da apuração"))),IF($Q1155="Não","Falta de registro",IF($R1155="Sim","Na meta","Abaixo da meta"))))</f>
        <v>Abaixo da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'[Apontamento_Mes_Setembro Atualizado.xlsx]Base Diária'!$V$221folga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$148,$AB1155),"")="",IF($L1155&gt;0,1,0),IF(IFERROR(INDEX(Cadastro!$F$5:$F$148,$AB1155),"")&lt;=IFERROR(INDEX(Parâmetros!$B$39:$B$48,MATCH($E1155,Parâmetros!$A$39:$A$48,0)),99),IFERROR(INDEX(Cadastro!$F$5:$F$148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$148,$AB1155),"")="",0,IF(IFERROR(INDEX(Cadastro!$F$5:$F$148,$AB1155),"")&gt;IFERROR(INDEX(Parâmetros!$B$39:$B$48,MATCH($E1155,Parâmetros!$A$39:$A$48,0)),99),IFERROR(INDEX(Cadastro!$F$5:$F$148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registro"),IF(AND($AB1155&lt;&gt;$AB1154,IFERROR(INDEX(Cadastro!$F$5:$F$148,$AB1155),"")=""),"Indeterminado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IFERROR(MATCH($A1155&amp;"|"&amp;TEXT(_xlfn.MAXIFS(Cadastro!$E$5:$E$148,Cadastro!$A$5:$A$148,$A1155,Cadastro!$E$5:$E$148,"&lt;="&amp;$F1155),"yyyymmdd"),Cadastro!$I$5:$I$148,0),"")</f>
        <v>52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52484</v>
      </c>
      <c r="B1156" s="17" t="s">
        <v>190</v>
      </c>
      <c r="C1156" s="17" t="str">
        <f>IFERROR(INDEX(Cadastro!$C$5:$C$148,$AB1156),"NÃO INFORMADO")</f>
        <v>PED</v>
      </c>
      <c r="D1156" s="17" t="str">
        <f>IFERROR(INDEX(Cadastro!$D$5:$D$148,$AB1156),"")</f>
        <v>6x1</v>
      </c>
      <c r="E1156" s="17" t="str">
        <f>IFERROR(INDEX(Cadastro!$G$5:$G$148,$AB1156),"")</f>
        <v>6x1</v>
      </c>
      <c r="F1156" s="29">
        <v>46266</v>
      </c>
      <c r="G1156" s="32" t="str">
        <f t="shared" si="198"/>
        <v>ter</v>
      </c>
      <c r="H1156" s="31">
        <f>IF($L1156=0,"",_xlfn.MINIFS(Dados!$Q:$Q,Dados!$A:$A,$A1156,Dados!$S:$S,$F1156))</f>
        <v>447</v>
      </c>
      <c r="I1156" s="31">
        <f>IF($H1156="","",_xlfn.MAXIFS(Dados!$R:$R,Dados!$A:$A,$A1156,Dados!$S:$S,$F1156))</f>
        <v>995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</v>
      </c>
      <c r="L1156" s="30">
        <f>SUMIFS(Dados!$E:$E,Dados!$A:$A,$A1156,Dados!$S:$S,$F1156)</f>
        <v>6.839999999999999</v>
      </c>
      <c r="M1156" s="30">
        <f>IFERROR(INDEX(Parâmetros!$E$6:$E$11,MATCH($K1156,Parâmetros!$A$6:$A$11,0)),"")</f>
        <v>8.8000000000000007</v>
      </c>
      <c r="N1156" s="33">
        <f t="shared" si="199"/>
        <v>0.77727272727272712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00"/>
        <v>Sim</v>
      </c>
      <c r="R1156" s="32" t="str">
        <f t="shared" si="201"/>
        <v>Não</v>
      </c>
      <c r="S1156" s="30">
        <f t="shared" si="202"/>
        <v>0.20000000000000195</v>
      </c>
      <c r="T1156" s="32" t="str">
        <f>IF($Q1156&lt;&gt;"Sim","",IF($N1156&gt;Parâmetros!$E$15,"Sim","Não"))</f>
        <v>Não</v>
      </c>
      <c r="U1156" s="17" t="str">
        <f t="shared" si="203"/>
        <v>Abaixo da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'[Apontamento_Mes_Setembro Atualizado.xlsx]Base Diária'!$V$221folga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fixa do 6x1</v>
      </c>
      <c r="W1156" s="34" t="str">
        <f>IF(OR(OR($D1156="6x1",$D1156="FF 6x1"),$D1156="5x2"),"",IF($AB1156&lt;&gt;$AB1155,IF(IFERROR(INDEX(Cadastro!$F$5:$F$148,$AB1156),"")="",IF($L1156&gt;0,1,0),IF(IFERROR(INDEX(Cadastro!$F$5:$F$148,$AB1156),"")&lt;=IFERROR(INDEX(Parâmetros!$B$39:$B$48,MATCH($E1156,Parâmetros!$A$39:$A$48,0)),99),IFERROR(INDEX(Cadastro!$F$5:$F$148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$148,$AB1156),"")="",0,IF(IFERROR(INDEX(Cadastro!$F$5:$F$148,$AB1156),"")&gt;IFERROR(INDEX(Parâmetros!$B$39:$B$48,MATCH($E1156,Parâmetros!$A$39:$A$48,0)),99),IFERROR(INDEX(Cadastro!$F$5:$F$148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registro"),IF(AND($AB1156&lt;&gt;$AB1155,IFERROR(INDEX(Cadastro!$F$5:$F$148,$AB1156),"")=""),"Indeterminado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IFERROR(MATCH($A1156&amp;"|"&amp;TEXT(_xlfn.MAXIFS(Cadastro!$E$5:$E$148,Cadastro!$A$5:$A$148,$A1156,Cadastro!$E$5:$E$148,"&lt;="&amp;$F1156),"yyyymmdd"),Cadastro!$I$5:$I$148,0),"")</f>
        <v>52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52484</v>
      </c>
      <c r="B1157" s="17" t="s">
        <v>190</v>
      </c>
      <c r="C1157" s="17" t="str">
        <f>IFERROR(INDEX(Cadastro!$C$5:$C$148,$AB1157),"NÃO INFORMADO")</f>
        <v>PED</v>
      </c>
      <c r="D1157" s="17" t="str">
        <f>IFERROR(INDEX(Cadastro!$D$5:$D$148,$AB1157),"")</f>
        <v>6x1</v>
      </c>
      <c r="E1157" s="17" t="str">
        <f>IFERROR(INDEX(Cadastro!$G$5:$G$148,$AB1157),"")</f>
        <v>6x1</v>
      </c>
      <c r="F1157" s="29">
        <v>46267</v>
      </c>
      <c r="G1157" s="32" t="str">
        <f t="shared" si="198"/>
        <v>qua</v>
      </c>
      <c r="H1157" s="31">
        <f>IF($L1157=0,"",_xlfn.MINIFS(Dados!$Q:$Q,Dados!$A:$A,$A1157,Dados!$S:$S,$F1157))</f>
        <v>451</v>
      </c>
      <c r="I1157" s="31">
        <f>IF($H1157="","",_xlfn.MAXIFS(Dados!$R:$R,Dados!$A:$A,$A1157,Dados!$S:$S,$F1157))</f>
        <v>689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6x1</v>
      </c>
      <c r="L1157" s="30">
        <f>SUMIFS(Dados!$E:$E,Dados!$A:$A,$A1157,Dados!$S:$S,$F1157)</f>
        <v>2.69</v>
      </c>
      <c r="M1157" s="30">
        <f>IFERROR(INDEX(Parâmetros!$E$6:$E$11,MATCH($K1157,Parâmetros!$A$6:$A$11,0)),"")</f>
        <v>8.8000000000000007</v>
      </c>
      <c r="N1157" s="33">
        <f t="shared" si="199"/>
        <v>0.30568181818181817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200"/>
        <v>Sim</v>
      </c>
      <c r="R1157" s="32" t="str">
        <f t="shared" si="201"/>
        <v>Não</v>
      </c>
      <c r="S1157" s="30">
        <f t="shared" si="202"/>
        <v>4.3500000000000014</v>
      </c>
      <c r="T1157" s="32" t="str">
        <f>IF($Q1157&lt;&gt;"Sim","",IF($N1157&gt;Parâmetros!$E$15,"Sim","Não"))</f>
        <v>Não</v>
      </c>
      <c r="U1157" s="17" t="str">
        <f t="shared" si="203"/>
        <v>Abaixo da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'[Apontamento_Mes_Setembro Atualizado.xlsx]Base Diária'!$V$221folga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Jornada fixa do 6x1</v>
      </c>
      <c r="W1157" s="34" t="str">
        <f>IF(OR(OR($D1157="6x1",$D1157="FF 6x1"),$D1157="5x2"),"",IF($AB1157&lt;&gt;$AB1156,IF(IFERROR(INDEX(Cadastro!$F$5:$F$148,$AB1157),"")="",IF($L1157&gt;0,1,0),IF(IFERROR(INDEX(Cadastro!$F$5:$F$148,$AB1157),"")&lt;=IFERROR(INDEX(Parâmetros!$B$39:$B$48,MATCH($E1157,Parâmetros!$A$39:$A$48,0)),99),IFERROR(INDEX(Cadastro!$F$5:$F$148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$148,$AB1157),"")="",0,IF(IFERROR(INDEX(Cadastro!$F$5:$F$148,$AB1157),"")&gt;IFERROR(INDEX(Parâmetros!$B$39:$B$48,MATCH($E1157,Parâmetros!$A$39:$A$48,0)),99),IFERROR(INDEX(Cadastro!$F$5:$F$148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registro"),IF(AND($AB1157&lt;&gt;$AB1156,IFERROR(INDEX(Cadastro!$F$5:$F$148,$AB1157),"")=""),"Indeterminado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IFERROR(MATCH($A1157&amp;"|"&amp;TEXT(_xlfn.MAXIFS(Cadastro!$E$5:$E$148,Cadastro!$A$5:$A$148,$A1157,Cadastro!$E$5:$E$148,"&lt;="&amp;$F1157),"yyyymmdd"),Cadastro!$I$5:$I$148,0),"")</f>
        <v>52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52484</v>
      </c>
      <c r="B1158" s="17" t="s">
        <v>190</v>
      </c>
      <c r="C1158" s="17" t="str">
        <f>IFERROR(INDEX(Cadastro!$C$5:$C$148,$AB1158),"NÃO INFORMADO")</f>
        <v>PED</v>
      </c>
      <c r="D1158" s="17" t="str">
        <f>IFERROR(INDEX(Cadastro!$D$5:$D$148,$AB1158),"")</f>
        <v>6x1</v>
      </c>
      <c r="E1158" s="17" t="str">
        <f>IFERROR(INDEX(Cadastro!$G$5:$G$148,$AB1158),"")</f>
        <v>6x1</v>
      </c>
      <c r="F1158" s="29">
        <v>46268</v>
      </c>
      <c r="G1158" s="32" t="str">
        <f t="shared" si="198"/>
        <v>qui</v>
      </c>
      <c r="H1158" s="31">
        <f>IF($L1158=0,"",_xlfn.MINIFS(Dados!$Q:$Q,Dados!$A:$A,$A1158,Dados!$S:$S,$F1158))</f>
        <v>447</v>
      </c>
      <c r="I1158" s="31">
        <f>IF($H1158="","",_xlfn.MAXIFS(Dados!$R:$R,Dados!$A:$A,$A1158,Dados!$S:$S,$F1158))</f>
        <v>995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7.9500000000000011</v>
      </c>
      <c r="M1158" s="30">
        <f>IFERROR(INDEX(Parâmetros!$E$6:$E$11,MATCH($K1158,Parâmetros!$A$6:$A$11,0)),"")</f>
        <v>8.8000000000000007</v>
      </c>
      <c r="N1158" s="33">
        <f t="shared" si="199"/>
        <v>0.90340909090909094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00"/>
        <v>Sim</v>
      </c>
      <c r="R1158" s="32" t="str">
        <f t="shared" si="201"/>
        <v>Sim</v>
      </c>
      <c r="S1158" s="30">
        <f t="shared" si="202"/>
        <v>0</v>
      </c>
      <c r="T1158" s="32" t="str">
        <f>IF($Q1158&lt;&gt;"Sim","",IF($N1158&gt;Parâmetros!$E$15,"Sim","Não"))</f>
        <v>Não</v>
      </c>
      <c r="U1158" s="17" t="str">
        <f t="shared" si="203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'[Apontamento_Mes_Setembro Atualizado.xlsx]Base Diária'!$V$221folga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$148,$AB1158),"")="",IF($L1158&gt;0,1,0),IF(IFERROR(INDEX(Cadastro!$F$5:$F$148,$AB1158),"")&lt;=IFERROR(INDEX(Parâmetros!$B$39:$B$48,MATCH($E1158,Parâmetros!$A$39:$A$48,0)),99),IFERROR(INDEX(Cadastro!$F$5:$F$148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$148,$AB1158),"")="",0,IF(IFERROR(INDEX(Cadastro!$F$5:$F$148,$AB1158),"")&gt;IFERROR(INDEX(Parâmetros!$B$39:$B$48,MATCH($E1158,Parâmetros!$A$39:$A$48,0)),99),IFERROR(INDEX(Cadastro!$F$5:$F$148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registro"),IF(AND($AB1158&lt;&gt;$AB1157,IFERROR(INDEX(Cadastro!$F$5:$F$148,$AB1158),"")=""),"Indeterminado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IFERROR(MATCH($A1158&amp;"|"&amp;TEXT(_xlfn.MAXIFS(Cadastro!$E$5:$E$148,Cadastro!$A$5:$A$148,$A1158,Cadastro!$E$5:$E$148,"&lt;="&amp;$F1158),"yyyymmdd"),Cadastro!$I$5:$I$148,0),"")</f>
        <v>52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52484</v>
      </c>
      <c r="B1159" s="17" t="s">
        <v>190</v>
      </c>
      <c r="C1159" s="17" t="str">
        <f>IFERROR(INDEX(Cadastro!$C$5:$C$148,$AB1159),"NÃO INFORMADO")</f>
        <v>PED</v>
      </c>
      <c r="D1159" s="17" t="str">
        <f>IFERROR(INDEX(Cadastro!$D$5:$D$148,$AB1159),"")</f>
        <v>6x1</v>
      </c>
      <c r="E1159" s="17" t="str">
        <f>IFERROR(INDEX(Cadastro!$G$5:$G$148,$AB1159),"")</f>
        <v>6x1</v>
      </c>
      <c r="F1159" s="29">
        <v>46269</v>
      </c>
      <c r="G1159" s="32" t="str">
        <f t="shared" si="198"/>
        <v>sex</v>
      </c>
      <c r="H1159" s="31">
        <f>IF($L1159=0,"",_xlfn.MINIFS(Dados!$Q:$Q,Dados!$A:$A,$A1159,Dados!$S:$S,$F1159))</f>
        <v>451</v>
      </c>
      <c r="I1159" s="31">
        <f>IF($H1159="","",_xlfn.MAXIFS(Dados!$R:$R,Dados!$A:$A,$A1159,Dados!$S:$S,$F1159))</f>
        <v>980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7.66</v>
      </c>
      <c r="M1159" s="30">
        <f>IFERROR(INDEX(Parâmetros!$E$6:$E$11,MATCH($K1159,Parâmetros!$A$6:$A$11,0)),"")</f>
        <v>8.8000000000000007</v>
      </c>
      <c r="N1159" s="33">
        <f t="shared" si="199"/>
        <v>0.87045454545454537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00"/>
        <v>Sim</v>
      </c>
      <c r="R1159" s="32" t="str">
        <f t="shared" si="201"/>
        <v>Sim</v>
      </c>
      <c r="S1159" s="30">
        <f t="shared" si="202"/>
        <v>0</v>
      </c>
      <c r="T1159" s="32" t="str">
        <f>IF($Q1159&lt;&gt;"Sim","",IF($N1159&gt;Parâmetros!$E$15,"Sim","Não"))</f>
        <v>Não</v>
      </c>
      <c r="U1159" s="17" t="str">
        <f t="shared" si="203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'[Apontamento_Mes_Setembro Atualizado.xlsx]Base Diária'!$V$221folga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$148,$AB1159),"")="",IF($L1159&gt;0,1,0),IF(IFERROR(INDEX(Cadastro!$F$5:$F$148,$AB1159),"")&lt;=IFERROR(INDEX(Parâmetros!$B$39:$B$48,MATCH($E1159,Parâmetros!$A$39:$A$48,0)),99),IFERROR(INDEX(Cadastro!$F$5:$F$148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$148,$AB1159),"")="",0,IF(IFERROR(INDEX(Cadastro!$F$5:$F$148,$AB1159),"")&gt;IFERROR(INDEX(Parâmetros!$B$39:$B$48,MATCH($E1159,Parâmetros!$A$39:$A$48,0)),99),IFERROR(INDEX(Cadastro!$F$5:$F$148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registro"),IF(AND($AB1159&lt;&gt;$AB1158,IFERROR(INDEX(Cadastro!$F$5:$F$148,$AB1159),"")=""),"Indeterminado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IFERROR(MATCH($A1159&amp;"|"&amp;TEXT(_xlfn.MAXIFS(Cadastro!$E$5:$E$148,Cadastro!$A$5:$A$148,$A1159,Cadastro!$E$5:$E$148,"&lt;="&amp;$F1159),"yyyymmdd"),Cadastro!$I$5:$I$148,0),"")</f>
        <v>52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52484</v>
      </c>
      <c r="B1160" s="17" t="s">
        <v>190</v>
      </c>
      <c r="C1160" s="17" t="str">
        <f>IFERROR(INDEX(Cadastro!$C$5:$C$148,$AB1160),"NÃO INFORMADO")</f>
        <v>PED</v>
      </c>
      <c r="D1160" s="17" t="str">
        <f>IFERROR(INDEX(Cadastro!$D$5:$D$148,$AB1160),"")</f>
        <v>6x1</v>
      </c>
      <c r="E1160" s="17" t="str">
        <f>IFERROR(INDEX(Cadastro!$G$5:$G$148,$AB1160),"")</f>
        <v>6x1</v>
      </c>
      <c r="F1160" s="29">
        <v>46270</v>
      </c>
      <c r="G1160" s="32" t="str">
        <f t="shared" si="198"/>
        <v>sáb</v>
      </c>
      <c r="H1160" s="31">
        <f>IF($L1160=0,"",_xlfn.MINIFS(Dados!$Q:$Q,Dados!$A:$A,$A1160,Dados!$S:$S,$F1160))</f>
        <v>457</v>
      </c>
      <c r="I1160" s="31">
        <f>IF($H1160="","",_xlfn.MAXIFS(Dados!$R:$R,Dados!$A:$A,$A1160,Dados!$S:$S,$F1160))</f>
        <v>690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 sáb/dom</v>
      </c>
      <c r="L1160" s="30">
        <f>SUMIFS(Dados!$E:$E,Dados!$A:$A,$A1160,Dados!$S:$S,$F1160)</f>
        <v>3.87</v>
      </c>
      <c r="M1160" s="30">
        <f>IFERROR(INDEX(Parâmetros!$E$6:$E$11,MATCH($K1160,Parâmetros!$A$6:$A$11,0)),"")</f>
        <v>7.33</v>
      </c>
      <c r="N1160" s="33">
        <f t="shared" si="199"/>
        <v>0.52796725784447474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00"/>
        <v>Sim</v>
      </c>
      <c r="R1160" s="32" t="str">
        <f t="shared" si="201"/>
        <v>Não</v>
      </c>
      <c r="S1160" s="30">
        <f t="shared" si="202"/>
        <v>1.9940000000000007</v>
      </c>
      <c r="T1160" s="32" t="str">
        <f>IF($Q1160&lt;&gt;"Sim","",IF($N1160&gt;Parâmetros!$E$15,"Sim","Não"))</f>
        <v>Não</v>
      </c>
      <c r="U1160" s="17" t="str">
        <f t="shared" si="203"/>
        <v>Abaixo da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'[Apontamento_Mes_Setembro Atualizado.xlsx]Base Diária'!$V$221folga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de fim de semana do 6x1</v>
      </c>
      <c r="W1160" s="34" t="str">
        <f>IF(OR(OR($D1160="6x1",$D1160="FF 6x1"),$D1160="5x2"),"",IF($AB1160&lt;&gt;$AB1159,IF(IFERROR(INDEX(Cadastro!$F$5:$F$148,$AB1160),"")="",IF($L1160&gt;0,1,0),IF(IFERROR(INDEX(Cadastro!$F$5:$F$148,$AB1160),"")&lt;=IFERROR(INDEX(Parâmetros!$B$39:$B$48,MATCH($E1160,Parâmetros!$A$39:$A$48,0)),99),IFERROR(INDEX(Cadastro!$F$5:$F$148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$148,$AB1160),"")="",0,IF(IFERROR(INDEX(Cadastro!$F$5:$F$148,$AB1160),"")&gt;IFERROR(INDEX(Parâmetros!$B$39:$B$48,MATCH($E1160,Parâmetros!$A$39:$A$48,0)),99),IFERROR(INDEX(Cadastro!$F$5:$F$148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registro"),IF(AND($AB1160&lt;&gt;$AB1159,IFERROR(INDEX(Cadastro!$F$5:$F$148,$AB1160),"")=""),"Indeterminado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IFERROR(MATCH($A1160&amp;"|"&amp;TEXT(_xlfn.MAXIFS(Cadastro!$E$5:$E$148,Cadastro!$A$5:$A$148,$A1160,Cadastro!$E$5:$E$148,"&lt;="&amp;$F1160),"yyyymmdd"),Cadastro!$I$5:$I$148,0),"")</f>
        <v>52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52484</v>
      </c>
      <c r="B1161" s="17" t="s">
        <v>190</v>
      </c>
      <c r="C1161" s="17" t="str">
        <f>IFERROR(INDEX(Cadastro!$C$5:$C$148,$AB1161),"NÃO INFORMADO")</f>
        <v>PED</v>
      </c>
      <c r="D1161" s="17" t="str">
        <f>IFERROR(INDEX(Cadastro!$D$5:$D$148,$AB1161),"")</f>
        <v>6x1</v>
      </c>
      <c r="E1161" s="17" t="str">
        <f>IFERROR(INDEX(Cadastro!$G$5:$G$148,$AB1161),"")</f>
        <v>6x1</v>
      </c>
      <c r="F1161" s="29">
        <v>46271</v>
      </c>
      <c r="G1161" s="32" t="str">
        <f t="shared" si="198"/>
        <v>dom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/>
      </c>
      <c r="L1161" s="30">
        <f>SUMIFS(Dados!$E:$E,Dados!$A:$A,$A1161,Dados!$S:$S,$F1161)</f>
        <v>0</v>
      </c>
      <c r="M1161" s="30" t="str">
        <f>IFERROR(INDEX(Parâmetros!$E$6:$E$11,MATCH($K1161,Parâmetros!$A$6:$A$11,0)),"")</f>
        <v/>
      </c>
      <c r="N1161" s="33" t="str">
        <f t="shared" si="199"/>
        <v/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200"/>
        <v/>
      </c>
      <c r="R1161" s="32" t="str">
        <f t="shared" si="201"/>
        <v/>
      </c>
      <c r="S1161" s="30" t="str">
        <f t="shared" si="202"/>
        <v/>
      </c>
      <c r="T1161" s="32" t="str">
        <f>IF($Q1161&lt;&gt;"Sim","",IF($N1161&gt;Parâmetros!$E$15,"Sim","Não"))</f>
        <v/>
      </c>
      <c r="U1161" s="17" t="str">
        <f t="shared" si="203"/>
        <v>Folga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'[Apontamento_Mes_Setembro Atualizado.xlsx]Base Diária'!$V$221folga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Folga de fim de semana · apontou no sábado</v>
      </c>
      <c r="W1161" s="34" t="str">
        <f>IF(OR(OR($D1161="6x1",$D1161="FF 6x1"),$D1161="5x2"),"",IF($AB1161&lt;&gt;$AB1160,IF(IFERROR(INDEX(Cadastro!$F$5:$F$148,$AB1161),"")="",IF($L1161&gt;0,1,0),IF(IFERROR(INDEX(Cadastro!$F$5:$F$148,$AB1161),"")&lt;=IFERROR(INDEX(Parâmetros!$B$39:$B$48,MATCH($E1161,Parâmetros!$A$39:$A$48,0)),99),IFERROR(INDEX(Cadastro!$F$5:$F$148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$148,$AB1161),"")="",0,IF(IFERROR(INDEX(Cadastro!$F$5:$F$148,$AB1161),"")&gt;IFERROR(INDEX(Parâmetros!$B$39:$B$48,MATCH($E1161,Parâmetros!$A$39:$A$48,0)),99),IFERROR(INDEX(Cadastro!$F$5:$F$148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registro"),IF(AND($AB1161&lt;&gt;$AB1160,IFERROR(INDEX(Cadastro!$F$5:$F$148,$AB1161),"")=""),"Indeterminado (início da série)",IF($X1161&gt;0,"Folga","Falta de registro"))))))))</f>
        <v>Folga</v>
      </c>
      <c r="Z1161" s="34">
        <f>IF(OR($L1161&gt;0,$F1161&gt;Parâmetros!$E$14),0,IF($A1161&lt;&gt;$A1160,1,N($Z1160)+1))</f>
        <v>1</v>
      </c>
      <c r="AA1161" s="34">
        <f>IF(OR($L1161&gt;0,$F1161&gt;Parâmetros!$E$14),0,IF(OR($A1161&lt;&gt;$A1162,$F1162&gt;Parâmetros!$E$14),1,N($AA1162)+1))</f>
        <v>2</v>
      </c>
      <c r="AB1161" s="31">
        <f>IFERROR(MATCH($A1161&amp;"|"&amp;TEXT(_xlfn.MAXIFS(Cadastro!$E$5:$E$148,Cadastro!$A$5:$A$148,$A1161,Cadastro!$E$5:$E$148,"&lt;="&amp;$F1161),"yyyymmdd"),Cadastro!$I$5:$I$148,0),"")</f>
        <v>52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52484</v>
      </c>
      <c r="B1162" s="17" t="s">
        <v>190</v>
      </c>
      <c r="C1162" s="17" t="str">
        <f>IFERROR(INDEX(Cadastro!$C$5:$C$148,$AB1162),"NÃO INFORMADO")</f>
        <v>PED</v>
      </c>
      <c r="D1162" s="17" t="str">
        <f>IFERROR(INDEX(Cadastro!$D$5:$D$148,$AB1162),"")</f>
        <v>6x1</v>
      </c>
      <c r="E1162" s="17" t="str">
        <f>IFERROR(INDEX(Cadastro!$G$5:$G$148,$AB1162),"")</f>
        <v>6x1</v>
      </c>
      <c r="F1162" s="29">
        <v>46272</v>
      </c>
      <c r="G1162" s="32" t="str">
        <f t="shared" si="198"/>
        <v>seg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0</v>
      </c>
      <c r="M1162" s="30">
        <f>IFERROR(INDEX(Parâmetros!$E$6:$E$11,MATCH($K1162,Parâmetros!$A$6:$A$11,0)),"")</f>
        <v>8.8000000000000007</v>
      </c>
      <c r="N1162" s="33">
        <f t="shared" si="199"/>
        <v>0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00"/>
        <v>Não</v>
      </c>
      <c r="R1162" s="32" t="str">
        <f t="shared" si="201"/>
        <v/>
      </c>
      <c r="S1162" s="30" t="str">
        <f t="shared" si="202"/>
        <v/>
      </c>
      <c r="T1162" s="32" t="str">
        <f>IF($Q1162&lt;&gt;"Sim","",IF($N1162&gt;Parâmetros!$E$15,"Sim","Não"))</f>
        <v/>
      </c>
      <c r="U1162" s="17" t="str">
        <f t="shared" si="203"/>
        <v>Falta de registro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'[Apontamento_Mes_Setembro Atualizado.xlsx]Base Diária'!$V$221folga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FALTA DE REGISTRO · dia útil da escala 6x1</v>
      </c>
      <c r="W1162" s="34" t="str">
        <f>IF(OR(OR($D1162="6x1",$D1162="FF 6x1"),$D1162="5x2"),"",IF($AB1162&lt;&gt;$AB1161,IF(IFERROR(INDEX(Cadastro!$F$5:$F$148,$AB1162),"")="",IF($L1162&gt;0,1,0),IF(IFERROR(INDEX(Cadastro!$F$5:$F$148,$AB1162),"")&lt;=IFERROR(INDEX(Parâmetros!$B$39:$B$48,MATCH($E1162,Parâmetros!$A$39:$A$48,0)),99),IFERROR(INDEX(Cadastro!$F$5:$F$148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$148,$AB1162),"")="",0,IF(IFERROR(INDEX(Cadastro!$F$5:$F$148,$AB1162),"")&gt;IFERROR(INDEX(Parâmetros!$B$39:$B$48,MATCH($E1162,Parâmetros!$A$39:$A$48,0)),99),IFERROR(INDEX(Cadastro!$F$5:$F$148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registro"),IF(AND($AB1162&lt;&gt;$AB1161,IFERROR(INDEX(Cadastro!$F$5:$F$148,$AB1162),"")=""),"Indeterminado (início da série)",IF($X1162&gt;0,"Folga","Falta de registro"))))))))</f>
        <v>Falta de registro</v>
      </c>
      <c r="Z1162" s="34">
        <f>IF(OR($L1162&gt;0,$F1162&gt;Parâmetros!$E$14),0,IF($A1162&lt;&gt;$A1161,1,N($Z1161)+1))</f>
        <v>2</v>
      </c>
      <c r="AA1162" s="34">
        <f>IF(OR($L1162&gt;0,$F1162&gt;Parâmetros!$E$14),0,IF(OR($A1162&lt;&gt;$A1163,$F1163&gt;Parâmetros!$E$14),1,N($AA1163)+1))</f>
        <v>1</v>
      </c>
      <c r="AB1162" s="31">
        <f>IFERROR(MATCH($A1162&amp;"|"&amp;TEXT(_xlfn.MAXIFS(Cadastro!$E$5:$E$148,Cadastro!$A$5:$A$148,$A1162,Cadastro!$E$5:$E$148,"&lt;="&amp;$F1162),"yyyymmdd"),Cadastro!$I$5:$I$148,0),"")</f>
        <v>52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52484</v>
      </c>
      <c r="B1163" s="17" t="s">
        <v>190</v>
      </c>
      <c r="C1163" s="17" t="str">
        <f>IFERROR(INDEX(Cadastro!$C$5:$C$148,$AB1163),"NÃO INFORMADO")</f>
        <v>PED</v>
      </c>
      <c r="D1163" s="17" t="str">
        <f>IFERROR(INDEX(Cadastro!$D$5:$D$148,$AB1163),"")</f>
        <v>6x1</v>
      </c>
      <c r="E1163" s="17" t="str">
        <f>IFERROR(INDEX(Cadastro!$G$5:$G$148,$AB1163),"")</f>
        <v>6x1</v>
      </c>
      <c r="F1163" s="29">
        <v>46273</v>
      </c>
      <c r="G1163" s="32" t="str">
        <f t="shared" si="198"/>
        <v>ter</v>
      </c>
      <c r="H1163" s="31">
        <f>IF($L1163=0,"",_xlfn.MINIFS(Dados!$Q:$Q,Dados!$A:$A,$A1163,Dados!$S:$S,$F1163))</f>
        <v>455</v>
      </c>
      <c r="I1163" s="31">
        <f>IF($H1163="","",_xlfn.MAXIFS(Dados!$R:$R,Dados!$A:$A,$A1163,Dados!$S:$S,$F1163))</f>
        <v>996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</v>
      </c>
      <c r="L1163" s="30">
        <f>SUMIFS(Dados!$E:$E,Dados!$A:$A,$A1163,Dados!$S:$S,$F1163)</f>
        <v>7.8299999999999992</v>
      </c>
      <c r="M1163" s="30">
        <f>IFERROR(INDEX(Parâmetros!$E$6:$E$11,MATCH($K1163,Parâmetros!$A$6:$A$11,0)),"")</f>
        <v>8.8000000000000007</v>
      </c>
      <c r="N1163" s="33">
        <f t="shared" si="199"/>
        <v>0.88977272727272716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00"/>
        <v>Sim</v>
      </c>
      <c r="R1163" s="32" t="str">
        <f t="shared" si="201"/>
        <v>Sim</v>
      </c>
      <c r="S1163" s="30">
        <f t="shared" si="202"/>
        <v>0</v>
      </c>
      <c r="T1163" s="32" t="str">
        <f>IF($Q1163&lt;&gt;"Sim","",IF($N1163&gt;Parâmetros!$E$15,"Sim","Não"))</f>
        <v>Não</v>
      </c>
      <c r="U1163" s="17" t="str">
        <f t="shared" si="203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'[Apontamento_Mes_Setembro Atualizado.xlsx]Base Diária'!$V$221folga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fixa do 6x1</v>
      </c>
      <c r="W1163" s="34" t="str">
        <f>IF(OR(OR($D1163="6x1",$D1163="FF 6x1"),$D1163="5x2"),"",IF($AB1163&lt;&gt;$AB1162,IF(IFERROR(INDEX(Cadastro!$F$5:$F$148,$AB1163),"")="",IF($L1163&gt;0,1,0),IF(IFERROR(INDEX(Cadastro!$F$5:$F$148,$AB1163),"")&lt;=IFERROR(INDEX(Parâmetros!$B$39:$B$48,MATCH($E1163,Parâmetros!$A$39:$A$48,0)),99),IFERROR(INDEX(Cadastro!$F$5:$F$148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$148,$AB1163),"")="",0,IF(IFERROR(INDEX(Cadastro!$F$5:$F$148,$AB1163),"")&gt;IFERROR(INDEX(Parâmetros!$B$39:$B$48,MATCH($E1163,Parâmetros!$A$39:$A$48,0)),99),IFERROR(INDEX(Cadastro!$F$5:$F$148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registro"),IF(AND($AB1163&lt;&gt;$AB1162,IFERROR(INDEX(Cadastro!$F$5:$F$148,$AB1163),"")=""),"Indeterminado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IFERROR(MATCH($A1163&amp;"|"&amp;TEXT(_xlfn.MAXIFS(Cadastro!$E$5:$E$148,Cadastro!$A$5:$A$148,$A1163,Cadastro!$E$5:$E$148,"&lt;="&amp;$F1163),"yyyymmdd"),Cadastro!$I$5:$I$148,0),"")</f>
        <v>52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52484</v>
      </c>
      <c r="B1164" s="17" t="s">
        <v>190</v>
      </c>
      <c r="C1164" s="17" t="str">
        <f>IFERROR(INDEX(Cadastro!$C$5:$C$148,$AB1164),"NÃO INFORMADO")</f>
        <v>PED</v>
      </c>
      <c r="D1164" s="17" t="str">
        <f>IFERROR(INDEX(Cadastro!$D$5:$D$148,$AB1164),"")</f>
        <v>6x1</v>
      </c>
      <c r="E1164" s="17" t="str">
        <f>IFERROR(INDEX(Cadastro!$G$5:$G$148,$AB1164),"")</f>
        <v>6x1</v>
      </c>
      <c r="F1164" s="29">
        <v>46274</v>
      </c>
      <c r="G1164" s="32" t="str">
        <f t="shared" si="198"/>
        <v>qua</v>
      </c>
      <c r="H1164" s="31">
        <f>IF($L1164=0,"",_xlfn.MINIFS(Dados!$Q:$Q,Dados!$A:$A,$A1164,Dados!$S:$S,$F1164))</f>
        <v>447</v>
      </c>
      <c r="I1164" s="31">
        <f>IF($H1164="","",_xlfn.MAXIFS(Dados!$R:$R,Dados!$A:$A,$A1164,Dados!$S:$S,$F1164))</f>
        <v>985</v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7.7799999999999994</v>
      </c>
      <c r="M1164" s="30">
        <f>IFERROR(INDEX(Parâmetros!$E$6:$E$11,MATCH($K1164,Parâmetros!$A$6:$A$11,0)),"")</f>
        <v>8.8000000000000007</v>
      </c>
      <c r="N1164" s="33">
        <f t="shared" si="199"/>
        <v>0.88409090909090893</v>
      </c>
      <c r="O1164" s="33">
        <f>Parâmetros!$E$13</f>
        <v>0.8</v>
      </c>
      <c r="P1164" s="32" t="str">
        <f>IF(OR($M1164="",$F1164&gt;Parâmetros!$E$14),"Não","Sim")</f>
        <v>Sim</v>
      </c>
      <c r="Q1164" s="32" t="str">
        <f t="shared" si="200"/>
        <v>Sim</v>
      </c>
      <c r="R1164" s="32" t="str">
        <f t="shared" si="201"/>
        <v>Sim</v>
      </c>
      <c r="S1164" s="30">
        <f t="shared" si="202"/>
        <v>0</v>
      </c>
      <c r="T1164" s="32" t="str">
        <f>IF($Q1164&lt;&gt;"Sim","",IF($N1164&gt;Parâmetros!$E$15,"Sim","Não"))</f>
        <v>Não</v>
      </c>
      <c r="U1164" s="17" t="str">
        <f t="shared" si="203"/>
        <v>Na meta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'[Apontamento_Mes_Setembro Atualizado.xlsx]Base Diária'!$V$221folga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Jornada fixa do 6x1</v>
      </c>
      <c r="W1164" s="34" t="str">
        <f>IF(OR(OR($D1164="6x1",$D1164="FF 6x1"),$D1164="5x2"),"",IF($AB1164&lt;&gt;$AB1163,IF(IFERROR(INDEX(Cadastro!$F$5:$F$148,$AB1164),"")="",IF($L1164&gt;0,1,0),IF(IFERROR(INDEX(Cadastro!$F$5:$F$148,$AB1164),"")&lt;=IFERROR(INDEX(Parâmetros!$B$39:$B$48,MATCH($E1164,Parâmetros!$A$39:$A$48,0)),99),IFERROR(INDEX(Cadastro!$F$5:$F$148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$148,$AB1164),"")="",0,IF(IFERROR(INDEX(Cadastro!$F$5:$F$148,$AB1164),"")&gt;IFERROR(INDEX(Parâmetros!$B$39:$B$48,MATCH($E1164,Parâmetros!$A$39:$A$48,0)),99),IFERROR(INDEX(Cadastro!$F$5:$F$148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registro"),IF(AND($AB1164&lt;&gt;$AB1163,IFERROR(INDEX(Cadastro!$F$5:$F$148,$AB1164),"")=""),"Indeterminado (início da série)",IF($X1164&gt;0,"Folga","Falta de registro"))))))))</f>
        <v>Trabalhado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IFERROR(MATCH($A1164&amp;"|"&amp;TEXT(_xlfn.MAXIFS(Cadastro!$E$5:$E$148,Cadastro!$A$5:$A$148,$A1164,Cadastro!$E$5:$E$148,"&lt;="&amp;$F1164),"yyyymmdd"),Cadastro!$I$5:$I$148,0),"")</f>
        <v>52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52484</v>
      </c>
      <c r="B1165" s="17" t="s">
        <v>190</v>
      </c>
      <c r="C1165" s="17" t="str">
        <f>IFERROR(INDEX(Cadastro!$C$5:$C$148,$AB1165),"NÃO INFORMADO")</f>
        <v>PED</v>
      </c>
      <c r="D1165" s="17" t="str">
        <f>IFERROR(INDEX(Cadastro!$D$5:$D$148,$AB1165),"")</f>
        <v>6x1</v>
      </c>
      <c r="E1165" s="17" t="str">
        <f>IFERROR(INDEX(Cadastro!$G$5:$G$148,$AB1165),"")</f>
        <v>6x1</v>
      </c>
      <c r="F1165" s="29">
        <v>46275</v>
      </c>
      <c r="G1165" s="32" t="str">
        <f t="shared" si="198"/>
        <v>qui</v>
      </c>
      <c r="H1165" s="31">
        <f>IF($L1165=0,"",_xlfn.MINIFS(Dados!$Q:$Q,Dados!$A:$A,$A1165,Dados!$S:$S,$F1165))</f>
        <v>451</v>
      </c>
      <c r="I1165" s="31">
        <f>IF($H1165="","",_xlfn.MAXIFS(Dados!$R:$R,Dados!$A:$A,$A1165,Dados!$S:$S,$F1165))</f>
        <v>997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7.8900000000000006</v>
      </c>
      <c r="M1165" s="30">
        <f>IFERROR(INDEX(Parâmetros!$E$6:$E$11,MATCH($K1165,Parâmetros!$A$6:$A$11,0)),"")</f>
        <v>8.8000000000000007</v>
      </c>
      <c r="N1165" s="33">
        <f t="shared" si="199"/>
        <v>0.89659090909090911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00"/>
        <v>Sim</v>
      </c>
      <c r="R1165" s="32" t="str">
        <f t="shared" si="201"/>
        <v>Sim</v>
      </c>
      <c r="S1165" s="30">
        <f t="shared" si="202"/>
        <v>0</v>
      </c>
      <c r="T1165" s="32" t="str">
        <f>IF($Q1165&lt;&gt;"Sim","",IF($N1165&gt;Parâmetros!$E$15,"Sim","Não"))</f>
        <v>Não</v>
      </c>
      <c r="U1165" s="17" t="str">
        <f t="shared" si="203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'[Apontamento_Mes_Setembro Atualizado.xlsx]Base Diária'!$V$221folga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$148,$AB1165),"")="",IF($L1165&gt;0,1,0),IF(IFERROR(INDEX(Cadastro!$F$5:$F$148,$AB1165),"")&lt;=IFERROR(INDEX(Parâmetros!$B$39:$B$48,MATCH($E1165,Parâmetros!$A$39:$A$48,0)),99),IFERROR(INDEX(Cadastro!$F$5:$F$148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$148,$AB1165),"")="",0,IF(IFERROR(INDEX(Cadastro!$F$5:$F$148,$AB1165),"")&gt;IFERROR(INDEX(Parâmetros!$B$39:$B$48,MATCH($E1165,Parâmetros!$A$39:$A$48,0)),99),IFERROR(INDEX(Cadastro!$F$5:$F$148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registro"),IF(AND($AB1165&lt;&gt;$AB1164,IFERROR(INDEX(Cadastro!$F$5:$F$148,$AB1165),"")=""),"Indeterminado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IFERROR(MATCH($A1165&amp;"|"&amp;TEXT(_xlfn.MAXIFS(Cadastro!$E$5:$E$148,Cadastro!$A$5:$A$148,$A1165,Cadastro!$E$5:$E$148,"&lt;="&amp;$F1165),"yyyymmdd"),Cadastro!$I$5:$I$148,0),"")</f>
        <v>52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52484</v>
      </c>
      <c r="B1166" s="17" t="s">
        <v>190</v>
      </c>
      <c r="C1166" s="17" t="str">
        <f>IFERROR(INDEX(Cadastro!$C$5:$C$148,$AB1166),"NÃO INFORMADO")</f>
        <v>PED</v>
      </c>
      <c r="D1166" s="17" t="str">
        <f>IFERROR(INDEX(Cadastro!$D$5:$D$148,$AB1166),"")</f>
        <v>6x1</v>
      </c>
      <c r="E1166" s="17" t="str">
        <f>IFERROR(INDEX(Cadastro!$G$5:$G$148,$AB1166),"")</f>
        <v>6x1</v>
      </c>
      <c r="F1166" s="29">
        <v>46276</v>
      </c>
      <c r="G1166" s="32" t="str">
        <f t="shared" si="198"/>
        <v>sex</v>
      </c>
      <c r="H1166" s="31">
        <f>IF($L1166=0,"",_xlfn.MINIFS(Dados!$Q:$Q,Dados!$A:$A,$A1166,Dados!$S:$S,$F1166))</f>
        <v>455</v>
      </c>
      <c r="I1166" s="31">
        <f>IF($H1166="","",_xlfn.MAXIFS(Dados!$R:$R,Dados!$A:$A,$A1166,Dados!$S:$S,$F1166))</f>
        <v>821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4.4399999999999995</v>
      </c>
      <c r="M1166" s="30">
        <f>IFERROR(INDEX(Parâmetros!$E$6:$E$11,MATCH($K1166,Parâmetros!$A$6:$A$11,0)),"")</f>
        <v>8.8000000000000007</v>
      </c>
      <c r="N1166" s="33">
        <f t="shared" si="199"/>
        <v>0.50454545454545441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00"/>
        <v>Sim</v>
      </c>
      <c r="R1166" s="32" t="str">
        <f t="shared" si="201"/>
        <v>Não</v>
      </c>
      <c r="S1166" s="30">
        <f t="shared" si="202"/>
        <v>2.6000000000000014</v>
      </c>
      <c r="T1166" s="32" t="str">
        <f>IF($Q1166&lt;&gt;"Sim","",IF($N1166&gt;Parâmetros!$E$15,"Sim","Não"))</f>
        <v>Não</v>
      </c>
      <c r="U1166" s="17" t="str">
        <f t="shared" si="203"/>
        <v>Abaixo da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'[Apontamento_Mes_Setembro Atualizado.xlsx]Base Diária'!$V$221folga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$148,$AB1166),"")="",IF($L1166&gt;0,1,0),IF(IFERROR(INDEX(Cadastro!$F$5:$F$148,$AB1166),"")&lt;=IFERROR(INDEX(Parâmetros!$B$39:$B$48,MATCH($E1166,Parâmetros!$A$39:$A$48,0)),99),IFERROR(INDEX(Cadastro!$F$5:$F$148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$148,$AB1166),"")="",0,IF(IFERROR(INDEX(Cadastro!$F$5:$F$148,$AB1166),"")&gt;IFERROR(INDEX(Parâmetros!$B$39:$B$48,MATCH($E1166,Parâmetros!$A$39:$A$48,0)),99),IFERROR(INDEX(Cadastro!$F$5:$F$148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registro"),IF(AND($AB1166&lt;&gt;$AB1165,IFERROR(INDEX(Cadastro!$F$5:$F$148,$AB1166),"")=""),"Indeterminado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IFERROR(MATCH($A1166&amp;"|"&amp;TEXT(_xlfn.MAXIFS(Cadastro!$E$5:$E$148,Cadastro!$A$5:$A$148,$A1166,Cadastro!$E$5:$E$148,"&lt;="&amp;$F1166),"yyyymmdd"),Cadastro!$I$5:$I$148,0),"")</f>
        <v>52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52484</v>
      </c>
      <c r="B1167" s="17" t="s">
        <v>190</v>
      </c>
      <c r="C1167" s="17" t="str">
        <f>IFERROR(INDEX(Cadastro!$C$5:$C$148,$AB1167),"NÃO INFORMADO")</f>
        <v>PED</v>
      </c>
      <c r="D1167" s="17" t="str">
        <f>IFERROR(INDEX(Cadastro!$D$5:$D$148,$AB1167),"")</f>
        <v>6x1</v>
      </c>
      <c r="E1167" s="17" t="str">
        <f>IFERROR(INDEX(Cadastro!$G$5:$G$148,$AB1167),"")</f>
        <v>6x1</v>
      </c>
      <c r="F1167" s="29">
        <v>46277</v>
      </c>
      <c r="G1167" s="32" t="str">
        <f t="shared" si="198"/>
        <v>sáb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/>
      </c>
      <c r="L1167" s="30">
        <f>SUMIFS(Dados!$E:$E,Dados!$A:$A,$A1167,Dados!$S:$S,$F1167)</f>
        <v>0</v>
      </c>
      <c r="M1167" s="30" t="str">
        <f>IFERROR(INDEX(Parâmetros!$E$6:$E$11,MATCH($K1167,Parâmetros!$A$6:$A$11,0)),"")</f>
        <v/>
      </c>
      <c r="N1167" s="33" t="str">
        <f t="shared" si="199"/>
        <v/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200"/>
        <v/>
      </c>
      <c r="R1167" s="32" t="str">
        <f t="shared" si="201"/>
        <v/>
      </c>
      <c r="S1167" s="30" t="str">
        <f t="shared" si="202"/>
        <v/>
      </c>
      <c r="T1167" s="32" t="str">
        <f>IF($Q1167&lt;&gt;"Sim","",IF($N1167&gt;Parâmetros!$E$15,"Sim","Não"))</f>
        <v/>
      </c>
      <c r="U1167" s="17" t="str">
        <f t="shared" si="203"/>
        <v>Folga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'[Apontamento_Mes_Setembro Atualizado.xlsx]Base Diária'!$V$221folga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Folga de fim de semana · sem apontamento no sábado nem no domingo</v>
      </c>
      <c r="W1167" s="34" t="str">
        <f>IF(OR(OR($D1167="6x1",$D1167="FF 6x1"),$D1167="5x2"),"",IF($AB1167&lt;&gt;$AB1166,IF(IFERROR(INDEX(Cadastro!$F$5:$F$148,$AB1167),"")="",IF($L1167&gt;0,1,0),IF(IFERROR(INDEX(Cadastro!$F$5:$F$148,$AB1167),"")&lt;=IFERROR(INDEX(Parâmetros!$B$39:$B$48,MATCH($E1167,Parâmetros!$A$39:$A$48,0)),99),IFERROR(INDEX(Cadastro!$F$5:$F$148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$148,$AB1167),"")="",0,IF(IFERROR(INDEX(Cadastro!$F$5:$F$148,$AB1167),"")&gt;IFERROR(INDEX(Parâmetros!$B$39:$B$48,MATCH($E1167,Parâmetros!$A$39:$A$48,0)),99),IFERROR(INDEX(Cadastro!$F$5:$F$148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registro"),IF(AND($AB1167&lt;&gt;$AB1166,IFERROR(INDEX(Cadastro!$F$5:$F$148,$AB1167),"")=""),"Indeterminado (início da série)",IF($X1167&gt;0,"Folga","Falta de registro"))))))))</f>
        <v>Folga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IFERROR(MATCH($A1167&amp;"|"&amp;TEXT(_xlfn.MAXIFS(Cadastro!$E$5:$E$148,Cadastro!$A$5:$A$148,$A1167,Cadastro!$E$5:$E$148,"&lt;="&amp;$F1167),"yyyymmdd"),Cadastro!$I$5:$I$148,0),"")</f>
        <v>52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52484</v>
      </c>
      <c r="B1168" s="17" t="s">
        <v>190</v>
      </c>
      <c r="C1168" s="17" t="str">
        <f>IFERROR(INDEX(Cadastro!$C$5:$C$148,$AB1168),"NÃO INFORMADO")</f>
        <v>PED</v>
      </c>
      <c r="D1168" s="17" t="str">
        <f>IFERROR(INDEX(Cadastro!$D$5:$D$148,$AB1168),"")</f>
        <v>6x1</v>
      </c>
      <c r="E1168" s="17" t="str">
        <f>IFERROR(INDEX(Cadastro!$G$5:$G$148,$AB1168),"")</f>
        <v>6x1</v>
      </c>
      <c r="F1168" s="29">
        <v>46278</v>
      </c>
      <c r="G1168" s="32" t="str">
        <f t="shared" si="198"/>
        <v>dom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/>
      </c>
      <c r="L1168" s="30">
        <f>SUMIFS(Dados!$E:$E,Dados!$A:$A,$A1168,Dados!$S:$S,$F1168)</f>
        <v>0</v>
      </c>
      <c r="M1168" s="30" t="str">
        <f>IFERROR(INDEX(Parâmetros!$E$6:$E$11,MATCH($K1168,Parâmetros!$A$6:$A$11,0)),"")</f>
        <v/>
      </c>
      <c r="N1168" s="33" t="str">
        <f t="shared" si="199"/>
        <v/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200"/>
        <v/>
      </c>
      <c r="R1168" s="32" t="str">
        <f t="shared" si="201"/>
        <v/>
      </c>
      <c r="S1168" s="30" t="str">
        <f t="shared" si="202"/>
        <v/>
      </c>
      <c r="T1168" s="32" t="str">
        <f>IF($Q1168&lt;&gt;"Sim","",IF($N1168&gt;Parâmetros!$E$15,"Sim","Não"))</f>
        <v/>
      </c>
      <c r="U1168" s="17" t="str">
        <f t="shared" si="203"/>
        <v>Folga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'[Apontamento_Mes_Setembro Atualizado.xlsx]Base Diária'!$V$221folga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Folga de fim de semana · sem apontamento no sábado nem no domingo</v>
      </c>
      <c r="W1168" s="34" t="str">
        <f>IF(OR(OR($D1168="6x1",$D1168="FF 6x1"),$D1168="5x2"),"",IF($AB1168&lt;&gt;$AB1167,IF(IFERROR(INDEX(Cadastro!$F$5:$F$148,$AB1168),"")="",IF($L1168&gt;0,1,0),IF(IFERROR(INDEX(Cadastro!$F$5:$F$148,$AB1168),"")&lt;=IFERROR(INDEX(Parâmetros!$B$39:$B$48,MATCH($E1168,Parâmetros!$A$39:$A$48,0)),99),IFERROR(INDEX(Cadastro!$F$5:$F$148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$148,$AB1168),"")="",0,IF(IFERROR(INDEX(Cadastro!$F$5:$F$148,$AB1168),"")&gt;IFERROR(INDEX(Parâmetros!$B$39:$B$48,MATCH($E1168,Parâmetros!$A$39:$A$48,0)),99),IFERROR(INDEX(Cadastro!$F$5:$F$148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registro"),IF(AND($AB1168&lt;&gt;$AB1167,IFERROR(INDEX(Cadastro!$F$5:$F$148,$AB1168),"")=""),"Indeterminado (início da série)",IF($X1168&gt;0,"Folga","Falta de registro"))))))))</f>
        <v>Folga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IFERROR(MATCH($A1168&amp;"|"&amp;TEXT(_xlfn.MAXIFS(Cadastro!$E$5:$E$148,Cadastro!$A$5:$A$148,$A1168,Cadastro!$E$5:$E$148,"&lt;="&amp;$F1168),"yyyymmdd"),Cadastro!$I$5:$I$148,0),"")</f>
        <v>52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52484</v>
      </c>
      <c r="B1169" s="17" t="s">
        <v>190</v>
      </c>
      <c r="C1169" s="17" t="str">
        <f>IFERROR(INDEX(Cadastro!$C$5:$C$148,$AB1169),"NÃO INFORMADO")</f>
        <v>PED</v>
      </c>
      <c r="D1169" s="17" t="str">
        <f>IFERROR(INDEX(Cadastro!$D$5:$D$148,$AB1169),"")</f>
        <v>6x1</v>
      </c>
      <c r="E1169" s="17" t="str">
        <f>IFERROR(INDEX(Cadastro!$G$5:$G$148,$AB1169),"")</f>
        <v>6x1</v>
      </c>
      <c r="F1169" s="29">
        <v>46279</v>
      </c>
      <c r="G1169" s="32" t="str">
        <f t="shared" si="198"/>
        <v>seg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0</v>
      </c>
      <c r="M1169" s="30">
        <f>IFERROR(INDEX(Parâmetros!$E$6:$E$11,MATCH($K1169,Parâmetros!$A$6:$A$11,0)),"")</f>
        <v>8.8000000000000007</v>
      </c>
      <c r="N1169" s="33">
        <f t="shared" si="199"/>
        <v>0</v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200"/>
        <v/>
      </c>
      <c r="R1169" s="32" t="str">
        <f t="shared" si="201"/>
        <v/>
      </c>
      <c r="S1169" s="30" t="str">
        <f t="shared" si="202"/>
        <v/>
      </c>
      <c r="T1169" s="32" t="str">
        <f>IF($Q1169&lt;&gt;"Sim","",IF($N1169&gt;Parâmetros!$E$15,"Sim","Não"))</f>
        <v/>
      </c>
      <c r="U1169" s="17" t="str">
        <f t="shared" si="203"/>
        <v>Fora da apuração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'[Apontamento_Mes_Setembro Atualizado.xlsx]Base Diária'!$V$221folga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FALTA DE REGISTRO · dia útil da escala 6x1</v>
      </c>
      <c r="W1169" s="34" t="str">
        <f>IF(OR(OR($D1169="6x1",$D1169="FF 6x1"),$D1169="5x2"),"",IF($AB1169&lt;&gt;$AB1168,IF(IFERROR(INDEX(Cadastro!$F$5:$F$148,$AB1169),"")="",IF($L1169&gt;0,1,0),IF(IFERROR(INDEX(Cadastro!$F$5:$F$148,$AB1169),"")&lt;=IFERROR(INDEX(Parâmetros!$B$39:$B$48,MATCH($E1169,Parâmetros!$A$39:$A$48,0)),99),IFERROR(INDEX(Cadastro!$F$5:$F$148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$148,$AB1169),"")="",0,IF(IFERROR(INDEX(Cadastro!$F$5:$F$148,$AB1169),"")&gt;IFERROR(INDEX(Parâmetros!$B$39:$B$48,MATCH($E1169,Parâmetros!$A$39:$A$48,0)),99),IFERROR(INDEX(Cadastro!$F$5:$F$148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registro"),IF(AND($AB1169&lt;&gt;$AB1168,IFERROR(INDEX(Cadastro!$F$5:$F$148,$AB1169),"")=""),"Indeterminado (início da série)",IF($X1169&gt;0,"Folga","Falta de registro"))))))))</f>
        <v>Falta de registro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IFERROR(MATCH($A1169&amp;"|"&amp;TEXT(_xlfn.MAXIFS(Cadastro!$E$5:$E$148,Cadastro!$A$5:$A$148,$A1169,Cadastro!$E$5:$E$148,"&lt;="&amp;$F1169),"yyyymmdd"),Cadastro!$I$5:$I$148,0),"")</f>
        <v>52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52484</v>
      </c>
      <c r="B1170" s="17" t="s">
        <v>190</v>
      </c>
      <c r="C1170" s="17" t="str">
        <f>IFERROR(INDEX(Cadastro!$C$5:$C$148,$AB1170),"NÃO INFORMADO")</f>
        <v>PED</v>
      </c>
      <c r="D1170" s="17" t="str">
        <f>IFERROR(INDEX(Cadastro!$D$5:$D$148,$AB1170),"")</f>
        <v>6x1</v>
      </c>
      <c r="E1170" s="17" t="str">
        <f>IFERROR(INDEX(Cadastro!$G$5:$G$148,$AB1170),"")</f>
        <v>6x1</v>
      </c>
      <c r="F1170" s="29">
        <v>46280</v>
      </c>
      <c r="G1170" s="32" t="str">
        <f t="shared" si="198"/>
        <v>ter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</v>
      </c>
      <c r="L1170" s="30">
        <f>SUMIFS(Dados!$E:$E,Dados!$A:$A,$A1170,Dados!$S:$S,$F1170)</f>
        <v>0</v>
      </c>
      <c r="M1170" s="30">
        <f>IFERROR(INDEX(Parâmetros!$E$6:$E$11,MATCH($K1170,Parâmetros!$A$6:$A$11,0)),"")</f>
        <v>8.8000000000000007</v>
      </c>
      <c r="N1170" s="33">
        <f t="shared" si="199"/>
        <v>0</v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200"/>
        <v/>
      </c>
      <c r="R1170" s="32" t="str">
        <f t="shared" si="201"/>
        <v/>
      </c>
      <c r="S1170" s="30" t="str">
        <f t="shared" si="202"/>
        <v/>
      </c>
      <c r="T1170" s="32" t="str">
        <f>IF($Q1170&lt;&gt;"Sim","",IF($N1170&gt;Parâmetros!$E$15,"Sim","Não"))</f>
        <v/>
      </c>
      <c r="U1170" s="17" t="str">
        <f t="shared" si="203"/>
        <v>Fora da apuração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'[Apontamento_Mes_Setembro Atualizado.xlsx]Base Diária'!$V$221folga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FALTA DE REGISTRO · dia útil da escala 6x1</v>
      </c>
      <c r="W1170" s="34" t="str">
        <f>IF(OR(OR($D1170="6x1",$D1170="FF 6x1"),$D1170="5x2"),"",IF($AB1170&lt;&gt;$AB1169,IF(IFERROR(INDEX(Cadastro!$F$5:$F$148,$AB1170),"")="",IF($L1170&gt;0,1,0),IF(IFERROR(INDEX(Cadastro!$F$5:$F$148,$AB1170),"")&lt;=IFERROR(INDEX(Parâmetros!$B$39:$B$48,MATCH($E1170,Parâmetros!$A$39:$A$48,0)),99),IFERROR(INDEX(Cadastro!$F$5:$F$148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$148,$AB1170),"")="",0,IF(IFERROR(INDEX(Cadastro!$F$5:$F$148,$AB1170),"")&gt;IFERROR(INDEX(Parâmetros!$B$39:$B$48,MATCH($E1170,Parâmetros!$A$39:$A$48,0)),99),IFERROR(INDEX(Cadastro!$F$5:$F$148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registro"),IF(AND($AB1170&lt;&gt;$AB1169,IFERROR(INDEX(Cadastro!$F$5:$F$148,$AB1170),"")=""),"Indeterminado (início da série)",IF($X1170&gt;0,"Folga","Falta de registro"))))))))</f>
        <v>Falta de registro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IFERROR(MATCH($A1170&amp;"|"&amp;TEXT(_xlfn.MAXIFS(Cadastro!$E$5:$E$148,Cadastro!$A$5:$A$148,$A1170,Cadastro!$E$5:$E$148,"&lt;="&amp;$F1170),"yyyymmdd"),Cadastro!$I$5:$I$148,0),"")</f>
        <v>52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52484</v>
      </c>
      <c r="B1171" s="17" t="s">
        <v>190</v>
      </c>
      <c r="C1171" s="17" t="str">
        <f>IFERROR(INDEX(Cadastro!$C$5:$C$148,$AB1171),"NÃO INFORMADO")</f>
        <v>PED</v>
      </c>
      <c r="D1171" s="17" t="str">
        <f>IFERROR(INDEX(Cadastro!$D$5:$D$148,$AB1171),"")</f>
        <v>6x1</v>
      </c>
      <c r="E1171" s="17" t="str">
        <f>IFERROR(INDEX(Cadastro!$G$5:$G$148,$AB1171),"")</f>
        <v>6x1</v>
      </c>
      <c r="F1171" s="29">
        <v>46281</v>
      </c>
      <c r="G1171" s="32" t="str">
        <f t="shared" si="198"/>
        <v>qua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9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00"/>
        <v/>
      </c>
      <c r="R1171" s="32" t="str">
        <f t="shared" si="201"/>
        <v/>
      </c>
      <c r="S1171" s="30" t="str">
        <f t="shared" si="202"/>
        <v/>
      </c>
      <c r="T1171" s="32" t="str">
        <f>IF($Q1171&lt;&gt;"Sim","",IF($N1171&gt;Parâmetros!$E$15,"Sim","Não"))</f>
        <v/>
      </c>
      <c r="U1171" s="17" t="str">
        <f t="shared" si="20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'[Apontamento_Mes_Setembro Atualizado.xlsx]Base Diária'!$V$221folga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$148,$AB1171),"")="",IF($L1171&gt;0,1,0),IF(IFERROR(INDEX(Cadastro!$F$5:$F$148,$AB1171),"")&lt;=IFERROR(INDEX(Parâmetros!$B$39:$B$48,MATCH($E1171,Parâmetros!$A$39:$A$48,0)),99),IFERROR(INDEX(Cadastro!$F$5:$F$148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$148,$AB1171),"")="",0,IF(IFERROR(INDEX(Cadastro!$F$5:$F$148,$AB1171),"")&gt;IFERROR(INDEX(Parâmetros!$B$39:$B$48,MATCH($E1171,Parâmetros!$A$39:$A$48,0)),99),IFERROR(INDEX(Cadastro!$F$5:$F$148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registro"),IF(AND($AB1171&lt;&gt;$AB1170,IFERROR(INDEX(Cadastro!$F$5:$F$148,$AB1171),"")=""),"Indeterminado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IFERROR(MATCH($A1171&amp;"|"&amp;TEXT(_xlfn.MAXIFS(Cadastro!$E$5:$E$148,Cadastro!$A$5:$A$148,$A1171,Cadastro!$E$5:$E$148,"&lt;="&amp;$F1171),"yyyymmdd"),Cadastro!$I$5:$I$148,0),"")</f>
        <v>52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52484</v>
      </c>
      <c r="B1172" s="17" t="s">
        <v>190</v>
      </c>
      <c r="C1172" s="17" t="str">
        <f>IFERROR(INDEX(Cadastro!$C$5:$C$148,$AB1172),"NÃO INFORMADO")</f>
        <v>PED</v>
      </c>
      <c r="D1172" s="17" t="str">
        <f>IFERROR(INDEX(Cadastro!$D$5:$D$148,$AB1172),"")</f>
        <v>6x1</v>
      </c>
      <c r="E1172" s="17" t="str">
        <f>IFERROR(INDEX(Cadastro!$G$5:$G$148,$AB1172),"")</f>
        <v>6x1</v>
      </c>
      <c r="F1172" s="29">
        <v>46282</v>
      </c>
      <c r="G1172" s="32" t="str">
        <f t="shared" si="198"/>
        <v>qui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9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00"/>
        <v/>
      </c>
      <c r="R1172" s="32" t="str">
        <f t="shared" si="201"/>
        <v/>
      </c>
      <c r="S1172" s="30" t="str">
        <f t="shared" si="202"/>
        <v/>
      </c>
      <c r="T1172" s="32" t="str">
        <f>IF($Q1172&lt;&gt;"Sim","",IF($N1172&gt;Parâmetros!$E$15,"Sim","Não"))</f>
        <v/>
      </c>
      <c r="U1172" s="17" t="str">
        <f t="shared" si="20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'[Apontamento_Mes_Setembro Atualizado.xlsx]Base Diária'!$V$221folga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$148,$AB1172),"")="",IF($L1172&gt;0,1,0),IF(IFERROR(INDEX(Cadastro!$F$5:$F$148,$AB1172),"")&lt;=IFERROR(INDEX(Parâmetros!$B$39:$B$48,MATCH($E1172,Parâmetros!$A$39:$A$48,0)),99),IFERROR(INDEX(Cadastro!$F$5:$F$148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$148,$AB1172),"")="",0,IF(IFERROR(INDEX(Cadastro!$F$5:$F$148,$AB1172),"")&gt;IFERROR(INDEX(Parâmetros!$B$39:$B$48,MATCH($E1172,Parâmetros!$A$39:$A$48,0)),99),IFERROR(INDEX(Cadastro!$F$5:$F$148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registro"),IF(AND($AB1172&lt;&gt;$AB1171,IFERROR(INDEX(Cadastro!$F$5:$F$148,$AB1172),"")=""),"Indeterminado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IFERROR(MATCH($A1172&amp;"|"&amp;TEXT(_xlfn.MAXIFS(Cadastro!$E$5:$E$148,Cadastro!$A$5:$A$148,$A1172,Cadastro!$E$5:$E$148,"&lt;="&amp;$F1172),"yyyymmdd"),Cadastro!$I$5:$I$148,0),"")</f>
        <v>52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52484</v>
      </c>
      <c r="B1173" s="17" t="s">
        <v>190</v>
      </c>
      <c r="C1173" s="17" t="str">
        <f>IFERROR(INDEX(Cadastro!$C$5:$C$148,$AB1173),"NÃO INFORMADO")</f>
        <v>PED</v>
      </c>
      <c r="D1173" s="17" t="str">
        <f>IFERROR(INDEX(Cadastro!$D$5:$D$148,$AB1173),"")</f>
        <v>6x1</v>
      </c>
      <c r="E1173" s="17" t="str">
        <f>IFERROR(INDEX(Cadastro!$G$5:$G$148,$AB1173),"")</f>
        <v>6x1</v>
      </c>
      <c r="F1173" s="29">
        <v>46283</v>
      </c>
      <c r="G1173" s="32" t="str">
        <f t="shared" si="198"/>
        <v>sex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9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00"/>
        <v/>
      </c>
      <c r="R1173" s="32" t="str">
        <f t="shared" si="201"/>
        <v/>
      </c>
      <c r="S1173" s="30" t="str">
        <f t="shared" si="202"/>
        <v/>
      </c>
      <c r="T1173" s="32" t="str">
        <f>IF($Q1173&lt;&gt;"Sim","",IF($N1173&gt;Parâmetros!$E$15,"Sim","Não"))</f>
        <v/>
      </c>
      <c r="U1173" s="17" t="str">
        <f t="shared" si="20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'[Apontamento_Mes_Setembro Atualizado.xlsx]Base Diária'!$V$221folga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$148,$AB1173),"")="",IF($L1173&gt;0,1,0),IF(IFERROR(INDEX(Cadastro!$F$5:$F$148,$AB1173),"")&lt;=IFERROR(INDEX(Parâmetros!$B$39:$B$48,MATCH($E1173,Parâmetros!$A$39:$A$48,0)),99),IFERROR(INDEX(Cadastro!$F$5:$F$148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$148,$AB1173),"")="",0,IF(IFERROR(INDEX(Cadastro!$F$5:$F$148,$AB1173),"")&gt;IFERROR(INDEX(Parâmetros!$B$39:$B$48,MATCH($E1173,Parâmetros!$A$39:$A$48,0)),99),IFERROR(INDEX(Cadastro!$F$5:$F$148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registro"),IF(AND($AB1173&lt;&gt;$AB1172,IFERROR(INDEX(Cadastro!$F$5:$F$148,$AB1173),"")=""),"Indeterminado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IFERROR(MATCH($A1173&amp;"|"&amp;TEXT(_xlfn.MAXIFS(Cadastro!$E$5:$E$148,Cadastro!$A$5:$A$148,$A1173,Cadastro!$E$5:$E$148,"&lt;="&amp;$F1173),"yyyymmdd"),Cadastro!$I$5:$I$148,0),"")</f>
        <v>52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52484</v>
      </c>
      <c r="B1174" s="17" t="s">
        <v>190</v>
      </c>
      <c r="C1174" s="17" t="str">
        <f>IFERROR(INDEX(Cadastro!$C$5:$C$148,$AB1174),"NÃO INFORMADO")</f>
        <v>PED</v>
      </c>
      <c r="D1174" s="17" t="str">
        <f>IFERROR(INDEX(Cadastro!$D$5:$D$148,$AB1174),"")</f>
        <v>6x1</v>
      </c>
      <c r="E1174" s="17" t="str">
        <f>IFERROR(INDEX(Cadastro!$G$5:$G$148,$AB1174),"")</f>
        <v>6x1</v>
      </c>
      <c r="F1174" s="29">
        <v>46284</v>
      </c>
      <c r="G1174" s="32" t="str">
        <f t="shared" si="198"/>
        <v>sáb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/>
      </c>
      <c r="L1174" s="30">
        <f>SUMIFS(Dados!$E:$E,Dados!$A:$A,$A1174,Dados!$S:$S,$F1174)</f>
        <v>0</v>
      </c>
      <c r="M1174" s="30" t="str">
        <f>IFERROR(INDEX(Parâmetros!$E$6:$E$11,MATCH($K1174,Parâmetros!$A$6:$A$11,0)),"")</f>
        <v/>
      </c>
      <c r="N1174" s="33" t="str">
        <f t="shared" si="199"/>
        <v/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00"/>
        <v/>
      </c>
      <c r="R1174" s="32" t="str">
        <f t="shared" si="201"/>
        <v/>
      </c>
      <c r="S1174" s="30" t="str">
        <f t="shared" si="202"/>
        <v/>
      </c>
      <c r="T1174" s="32" t="str">
        <f>IF($Q1174&lt;&gt;"Sim","",IF($N1174&gt;Parâmetros!$E$15,"Sim","Não"))</f>
        <v/>
      </c>
      <c r="U1174" s="17" t="str">
        <f t="shared" si="203"/>
        <v>Folga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'[Apontamento_Mes_Setembro Atualizado.xlsx]Base Diária'!$V$221folga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Folga de fim de semana · sem apontamento no sábado nem no domingo</v>
      </c>
      <c r="W1174" s="34" t="str">
        <f>IF(OR(OR($D1174="6x1",$D1174="FF 6x1"),$D1174="5x2"),"",IF($AB1174&lt;&gt;$AB1173,IF(IFERROR(INDEX(Cadastro!$F$5:$F$148,$AB1174),"")="",IF($L1174&gt;0,1,0),IF(IFERROR(INDEX(Cadastro!$F$5:$F$148,$AB1174),"")&lt;=IFERROR(INDEX(Parâmetros!$B$39:$B$48,MATCH($E1174,Parâmetros!$A$39:$A$48,0)),99),IFERROR(INDEX(Cadastro!$F$5:$F$148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$148,$AB1174),"")="",0,IF(IFERROR(INDEX(Cadastro!$F$5:$F$148,$AB1174),"")&gt;IFERROR(INDEX(Parâmetros!$B$39:$B$48,MATCH($E1174,Parâmetros!$A$39:$A$48,0)),99),IFERROR(INDEX(Cadastro!$F$5:$F$148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registro"),IF(AND($AB1174&lt;&gt;$AB1173,IFERROR(INDEX(Cadastro!$F$5:$F$148,$AB1174),"")=""),"Indeterminado (início da série)",IF($X1174&gt;0,"Folga","Falta de registro"))))))))</f>
        <v>Folga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IFERROR(MATCH($A1174&amp;"|"&amp;TEXT(_xlfn.MAXIFS(Cadastro!$E$5:$E$148,Cadastro!$A$5:$A$148,$A1174,Cadastro!$E$5:$E$148,"&lt;="&amp;$F1174),"yyyymmdd"),Cadastro!$I$5:$I$148,0),"")</f>
        <v>52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52484</v>
      </c>
      <c r="B1175" s="17" t="s">
        <v>190</v>
      </c>
      <c r="C1175" s="17" t="str">
        <f>IFERROR(INDEX(Cadastro!$C$5:$C$148,$AB1175),"NÃO INFORMADO")</f>
        <v>PED</v>
      </c>
      <c r="D1175" s="17" t="str">
        <f>IFERROR(INDEX(Cadastro!$D$5:$D$148,$AB1175),"")</f>
        <v>6x1</v>
      </c>
      <c r="E1175" s="17" t="str">
        <f>IFERROR(INDEX(Cadastro!$G$5:$G$148,$AB1175),"")</f>
        <v>6x1</v>
      </c>
      <c r="F1175" s="29">
        <v>46285</v>
      </c>
      <c r="G1175" s="32" t="str">
        <f t="shared" si="198"/>
        <v>dom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/>
      </c>
      <c r="L1175" s="30">
        <f>SUMIFS(Dados!$E:$E,Dados!$A:$A,$A1175,Dados!$S:$S,$F1175)</f>
        <v>0</v>
      </c>
      <c r="M1175" s="30" t="str">
        <f>IFERROR(INDEX(Parâmetros!$E$6:$E$11,MATCH($K1175,Parâmetros!$A$6:$A$11,0)),"")</f>
        <v/>
      </c>
      <c r="N1175" s="33" t="str">
        <f t="shared" si="199"/>
        <v/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00"/>
        <v/>
      </c>
      <c r="R1175" s="32" t="str">
        <f t="shared" si="201"/>
        <v/>
      </c>
      <c r="S1175" s="30" t="str">
        <f t="shared" si="202"/>
        <v/>
      </c>
      <c r="T1175" s="32" t="str">
        <f>IF($Q1175&lt;&gt;"Sim","",IF($N1175&gt;Parâmetros!$E$15,"Sim","Não"))</f>
        <v/>
      </c>
      <c r="U1175" s="17" t="str">
        <f t="shared" si="203"/>
        <v>Folga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'[Apontamento_Mes_Setembro Atualizado.xlsx]Base Diária'!$V$221folga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Folga de fim de semana · sem apontamento no sábado nem no domingo</v>
      </c>
      <c r="W1175" s="34" t="str">
        <f>IF(OR(OR($D1175="6x1",$D1175="FF 6x1"),$D1175="5x2"),"",IF($AB1175&lt;&gt;$AB1174,IF(IFERROR(INDEX(Cadastro!$F$5:$F$148,$AB1175),"")="",IF($L1175&gt;0,1,0),IF(IFERROR(INDEX(Cadastro!$F$5:$F$148,$AB1175),"")&lt;=IFERROR(INDEX(Parâmetros!$B$39:$B$48,MATCH($E1175,Parâmetros!$A$39:$A$48,0)),99),IFERROR(INDEX(Cadastro!$F$5:$F$148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$148,$AB1175),"")="",0,IF(IFERROR(INDEX(Cadastro!$F$5:$F$148,$AB1175),"")&gt;IFERROR(INDEX(Parâmetros!$B$39:$B$48,MATCH($E1175,Parâmetros!$A$39:$A$48,0)),99),IFERROR(INDEX(Cadastro!$F$5:$F$148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registro"),IF(AND($AB1175&lt;&gt;$AB1174,IFERROR(INDEX(Cadastro!$F$5:$F$148,$AB1175),"")=""),"Indeterminado (início da série)",IF($X1175&gt;0,"Folga","Falta de registro"))))))))</f>
        <v>Folga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IFERROR(MATCH($A1175&amp;"|"&amp;TEXT(_xlfn.MAXIFS(Cadastro!$E$5:$E$148,Cadastro!$A$5:$A$148,$A1175,Cadastro!$E$5:$E$148,"&lt;="&amp;$F1175),"yyyymmdd"),Cadastro!$I$5:$I$148,0),"")</f>
        <v>52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52484</v>
      </c>
      <c r="B1176" s="17" t="s">
        <v>190</v>
      </c>
      <c r="C1176" s="17" t="str">
        <f>IFERROR(INDEX(Cadastro!$C$5:$C$148,$AB1176),"NÃO INFORMADO")</f>
        <v>PED</v>
      </c>
      <c r="D1176" s="17" t="str">
        <f>IFERROR(INDEX(Cadastro!$D$5:$D$148,$AB1176),"")</f>
        <v>6x1</v>
      </c>
      <c r="E1176" s="17" t="str">
        <f>IFERROR(INDEX(Cadastro!$G$5:$G$148,$AB1176),"")</f>
        <v>6x1</v>
      </c>
      <c r="F1176" s="29">
        <v>46286</v>
      </c>
      <c r="G1176" s="32" t="str">
        <f t="shared" si="198"/>
        <v>seg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199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00"/>
        <v/>
      </c>
      <c r="R1176" s="32" t="str">
        <f t="shared" si="201"/>
        <v/>
      </c>
      <c r="S1176" s="30" t="str">
        <f t="shared" si="202"/>
        <v/>
      </c>
      <c r="T1176" s="32" t="str">
        <f>IF($Q1176&lt;&gt;"Sim","",IF($N1176&gt;Parâmetros!$E$15,"Sim","Não"))</f>
        <v/>
      </c>
      <c r="U1176" s="17" t="str">
        <f t="shared" si="203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'[Apontamento_Mes_Setembro Atualizado.xlsx]Base Diária'!$V$221folga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$148,$AB1176),"")="",IF($L1176&gt;0,1,0),IF(IFERROR(INDEX(Cadastro!$F$5:$F$148,$AB1176),"")&lt;=IFERROR(INDEX(Parâmetros!$B$39:$B$48,MATCH($E1176,Parâmetros!$A$39:$A$48,0)),99),IFERROR(INDEX(Cadastro!$F$5:$F$148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$148,$AB1176),"")="",0,IF(IFERROR(INDEX(Cadastro!$F$5:$F$148,$AB1176),"")&gt;IFERROR(INDEX(Parâmetros!$B$39:$B$48,MATCH($E1176,Parâmetros!$A$39:$A$48,0)),99),IFERROR(INDEX(Cadastro!$F$5:$F$148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registro"),IF(AND($AB1176&lt;&gt;$AB1175,IFERROR(INDEX(Cadastro!$F$5:$F$148,$AB1176),"")=""),"Indeterminado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IFERROR(MATCH($A1176&amp;"|"&amp;TEXT(_xlfn.MAXIFS(Cadastro!$E$5:$E$148,Cadastro!$A$5:$A$148,$A1176,Cadastro!$E$5:$E$148,"&lt;="&amp;$F1176),"yyyymmdd"),Cadastro!$I$5:$I$148,0),"")</f>
        <v>52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52484</v>
      </c>
      <c r="B1177" s="17" t="s">
        <v>190</v>
      </c>
      <c r="C1177" s="17" t="str">
        <f>IFERROR(INDEX(Cadastro!$C$5:$C$148,$AB1177),"NÃO INFORMADO")</f>
        <v>PED</v>
      </c>
      <c r="D1177" s="17" t="str">
        <f>IFERROR(INDEX(Cadastro!$D$5:$D$148,$AB1177),"")</f>
        <v>6x1</v>
      </c>
      <c r="E1177" s="17" t="str">
        <f>IFERROR(INDEX(Cadastro!$G$5:$G$148,$AB1177),"")</f>
        <v>6x1</v>
      </c>
      <c r="F1177" s="29">
        <v>46287</v>
      </c>
      <c r="G1177" s="32" t="str">
        <f t="shared" si="198"/>
        <v>ter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>6x1</v>
      </c>
      <c r="L1177" s="30">
        <f>SUMIFS(Dados!$E:$E,Dados!$A:$A,$A1177,Dados!$S:$S,$F1177)</f>
        <v>0</v>
      </c>
      <c r="M1177" s="30">
        <f>IFERROR(INDEX(Parâmetros!$E$6:$E$11,MATCH($K1177,Parâmetros!$A$6:$A$11,0)),"")</f>
        <v>8.8000000000000007</v>
      </c>
      <c r="N1177" s="33">
        <f t="shared" si="199"/>
        <v>0</v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00"/>
        <v/>
      </c>
      <c r="R1177" s="32" t="str">
        <f t="shared" si="201"/>
        <v/>
      </c>
      <c r="S1177" s="30" t="str">
        <f t="shared" si="202"/>
        <v/>
      </c>
      <c r="T1177" s="32" t="str">
        <f>IF($Q1177&lt;&gt;"Sim","",IF($N1177&gt;Parâmetros!$E$15,"Sim","Não"))</f>
        <v/>
      </c>
      <c r="U1177" s="17" t="str">
        <f t="shared" si="203"/>
        <v>Fora da apuração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'[Apontamento_Mes_Setembro Atualizado.xlsx]Base Diária'!$V$221folga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FALTA DE REGISTRO · dia útil da escala 6x1</v>
      </c>
      <c r="W1177" s="34" t="str">
        <f>IF(OR(OR($D1177="6x1",$D1177="FF 6x1"),$D1177="5x2"),"",IF($AB1177&lt;&gt;$AB1176,IF(IFERROR(INDEX(Cadastro!$F$5:$F$148,$AB1177),"")="",IF($L1177&gt;0,1,0),IF(IFERROR(INDEX(Cadastro!$F$5:$F$148,$AB1177),"")&lt;=IFERROR(INDEX(Parâmetros!$B$39:$B$48,MATCH($E1177,Parâmetros!$A$39:$A$48,0)),99),IFERROR(INDEX(Cadastro!$F$5:$F$148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$148,$AB1177),"")="",0,IF(IFERROR(INDEX(Cadastro!$F$5:$F$148,$AB1177),"")&gt;IFERROR(INDEX(Parâmetros!$B$39:$B$48,MATCH($E1177,Parâmetros!$A$39:$A$48,0)),99),IFERROR(INDEX(Cadastro!$F$5:$F$148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registro"),IF(AND($AB1177&lt;&gt;$AB1176,IFERROR(INDEX(Cadastro!$F$5:$F$148,$AB1177),"")=""),"Indeterminado (início da série)",IF($X1177&gt;0,"Folga","Falta de registro"))))))))</f>
        <v>Falta de registro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IFERROR(MATCH($A1177&amp;"|"&amp;TEXT(_xlfn.MAXIFS(Cadastro!$E$5:$E$148,Cadastro!$A$5:$A$148,$A1177,Cadastro!$E$5:$E$148,"&lt;="&amp;$F1177),"yyyymmdd"),Cadastro!$I$5:$I$148,0),"")</f>
        <v>52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52484</v>
      </c>
      <c r="B1178" s="17" t="s">
        <v>190</v>
      </c>
      <c r="C1178" s="17" t="str">
        <f>IFERROR(INDEX(Cadastro!$C$5:$C$148,$AB1178),"NÃO INFORMADO")</f>
        <v>PED</v>
      </c>
      <c r="D1178" s="17" t="str">
        <f>IFERROR(INDEX(Cadastro!$D$5:$D$148,$AB1178),"")</f>
        <v>6x1</v>
      </c>
      <c r="E1178" s="17" t="str">
        <f>IFERROR(INDEX(Cadastro!$G$5:$G$148,$AB1178),"")</f>
        <v>6x1</v>
      </c>
      <c r="F1178" s="29">
        <v>46288</v>
      </c>
      <c r="G1178" s="32" t="str">
        <f t="shared" si="198"/>
        <v>qua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>6x1</v>
      </c>
      <c r="L1178" s="30">
        <f>SUMIFS(Dados!$E:$E,Dados!$A:$A,$A1178,Dados!$S:$S,$F1178)</f>
        <v>0</v>
      </c>
      <c r="M1178" s="30">
        <f>IFERROR(INDEX(Parâmetros!$E$6:$E$11,MATCH($K1178,Parâmetros!$A$6:$A$11,0)),"")</f>
        <v>8.8000000000000007</v>
      </c>
      <c r="N1178" s="33">
        <f t="shared" si="199"/>
        <v>0</v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00"/>
        <v/>
      </c>
      <c r="R1178" s="32" t="str">
        <f t="shared" si="201"/>
        <v/>
      </c>
      <c r="S1178" s="30" t="str">
        <f t="shared" si="202"/>
        <v/>
      </c>
      <c r="T1178" s="32" t="str">
        <f>IF($Q1178&lt;&gt;"Sim","",IF($N1178&gt;Parâmetros!$E$15,"Sim","Não"))</f>
        <v/>
      </c>
      <c r="U1178" s="17" t="str">
        <f t="shared" si="203"/>
        <v>Fora da apuração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'[Apontamento_Mes_Setembro Atualizado.xlsx]Base Diária'!$V$221folga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FALTA DE REGISTRO · dia útil da escala 6x1</v>
      </c>
      <c r="W1178" s="34" t="str">
        <f>IF(OR(OR($D1178="6x1",$D1178="FF 6x1"),$D1178="5x2"),"",IF($AB1178&lt;&gt;$AB1177,IF(IFERROR(INDEX(Cadastro!$F$5:$F$148,$AB1178),"")="",IF($L1178&gt;0,1,0),IF(IFERROR(INDEX(Cadastro!$F$5:$F$148,$AB1178),"")&lt;=IFERROR(INDEX(Parâmetros!$B$39:$B$48,MATCH($E1178,Parâmetros!$A$39:$A$48,0)),99),IFERROR(INDEX(Cadastro!$F$5:$F$148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$148,$AB1178),"")="",0,IF(IFERROR(INDEX(Cadastro!$F$5:$F$148,$AB1178),"")&gt;IFERROR(INDEX(Parâmetros!$B$39:$B$48,MATCH($E1178,Parâmetros!$A$39:$A$48,0)),99),IFERROR(INDEX(Cadastro!$F$5:$F$148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registro"),IF(AND($AB1178&lt;&gt;$AB1177,IFERROR(INDEX(Cadastro!$F$5:$F$148,$AB1178),"")=""),"Indeterminado (início da série)",IF($X1178&gt;0,"Folga","Falta de registro"))))))))</f>
        <v>Falta de registro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IFERROR(MATCH($A1178&amp;"|"&amp;TEXT(_xlfn.MAXIFS(Cadastro!$E$5:$E$148,Cadastro!$A$5:$A$148,$A1178,Cadastro!$E$5:$E$148,"&lt;="&amp;$F1178),"yyyymmdd"),Cadastro!$I$5:$I$148,0),"")</f>
        <v>52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52484</v>
      </c>
      <c r="B1179" s="17" t="s">
        <v>190</v>
      </c>
      <c r="C1179" s="17" t="str">
        <f>IFERROR(INDEX(Cadastro!$C$5:$C$148,$AB1179),"NÃO INFORMADO")</f>
        <v>PED</v>
      </c>
      <c r="D1179" s="17" t="str">
        <f>IFERROR(INDEX(Cadastro!$D$5:$D$148,$AB1179),"")</f>
        <v>6x1</v>
      </c>
      <c r="E1179" s="17" t="str">
        <f>IFERROR(INDEX(Cadastro!$G$5:$G$148,$AB1179),"")</f>
        <v>6x1</v>
      </c>
      <c r="F1179" s="29">
        <v>46289</v>
      </c>
      <c r="G1179" s="32" t="str">
        <f t="shared" si="198"/>
        <v>qui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199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00"/>
        <v/>
      </c>
      <c r="R1179" s="32" t="str">
        <f t="shared" si="201"/>
        <v/>
      </c>
      <c r="S1179" s="30" t="str">
        <f t="shared" si="202"/>
        <v/>
      </c>
      <c r="T1179" s="32" t="str">
        <f>IF($Q1179&lt;&gt;"Sim","",IF($N1179&gt;Parâmetros!$E$15,"Sim","Não"))</f>
        <v/>
      </c>
      <c r="U1179" s="17" t="str">
        <f t="shared" si="203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'[Apontamento_Mes_Setembro Atualizado.xlsx]Base Diária'!$V$221folga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$148,$AB1179),"")="",IF($L1179&gt;0,1,0),IF(IFERROR(INDEX(Cadastro!$F$5:$F$148,$AB1179),"")&lt;=IFERROR(INDEX(Parâmetros!$B$39:$B$48,MATCH($E1179,Parâmetros!$A$39:$A$48,0)),99),IFERROR(INDEX(Cadastro!$F$5:$F$148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$148,$AB1179),"")="",0,IF(IFERROR(INDEX(Cadastro!$F$5:$F$148,$AB1179),"")&gt;IFERROR(INDEX(Parâmetros!$B$39:$B$48,MATCH($E1179,Parâmetros!$A$39:$A$48,0)),99),IFERROR(INDEX(Cadastro!$F$5:$F$148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registro"),IF(AND($AB1179&lt;&gt;$AB1178,IFERROR(INDEX(Cadastro!$F$5:$F$148,$AB1179),"")=""),"Indeterminado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IFERROR(MATCH($A1179&amp;"|"&amp;TEXT(_xlfn.MAXIFS(Cadastro!$E$5:$E$148,Cadastro!$A$5:$A$148,$A1179,Cadastro!$E$5:$E$148,"&lt;="&amp;$F1179),"yyyymmdd"),Cadastro!$I$5:$I$148,0),"")</f>
        <v>52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>
        <v>52484</v>
      </c>
      <c r="B1180" s="17" t="s">
        <v>190</v>
      </c>
      <c r="C1180" s="17" t="str">
        <f>IFERROR(INDEX(Cadastro!$C$5:$C$148,$AB1180),"NÃO INFORMADO")</f>
        <v>PED</v>
      </c>
      <c r="D1180" s="17" t="str">
        <f>IFERROR(INDEX(Cadastro!$D$5:$D$148,$AB1180),"")</f>
        <v>6x1</v>
      </c>
      <c r="E1180" s="17" t="str">
        <f>IFERROR(INDEX(Cadastro!$G$5:$G$148,$AB1180),"")</f>
        <v>6x1</v>
      </c>
      <c r="F1180" s="29">
        <v>46290</v>
      </c>
      <c r="G1180" s="32" t="str">
        <f t="shared" si="198"/>
        <v>sex</v>
      </c>
      <c r="H1180" s="31" t="str">
        <f>IF($L1180=0,"",_xlfn.MINIFS(Dados!$Q:$Q,Dados!$A:$A,$A1180,Dados!$S:$S,$F1180))</f>
        <v/>
      </c>
      <c r="I1180" s="31" t="str">
        <f>IF($H1180="","",_xlfn.MAXIFS(Dados!$R:$R,Dados!$A:$A,$A1180,Dados!$S:$S,$F1180))</f>
        <v/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6x1</v>
      </c>
      <c r="L1180" s="30">
        <f>SUMIFS(Dados!$E:$E,Dados!$A:$A,$A1180,Dados!$S:$S,$F1180)</f>
        <v>0</v>
      </c>
      <c r="M1180" s="30">
        <f>IFERROR(INDEX(Parâmetros!$E$6:$E$11,MATCH($K1180,Parâmetros!$A$6:$A$11,0)),"")</f>
        <v>8.8000000000000007</v>
      </c>
      <c r="N1180" s="33">
        <f t="shared" si="199"/>
        <v>0</v>
      </c>
      <c r="O1180" s="33">
        <f>Parâmetros!$E$13</f>
        <v>0.8</v>
      </c>
      <c r="P1180" s="32" t="str">
        <f>IF(OR($M1180="",$F1180&gt;Parâmetros!$E$14),"Não","Sim")</f>
        <v>Não</v>
      </c>
      <c r="Q1180" s="32" t="str">
        <f t="shared" si="200"/>
        <v/>
      </c>
      <c r="R1180" s="32" t="str">
        <f t="shared" si="201"/>
        <v/>
      </c>
      <c r="S1180" s="30" t="str">
        <f t="shared" si="202"/>
        <v/>
      </c>
      <c r="T1180" s="32" t="str">
        <f>IF($Q1180&lt;&gt;"Sim","",IF($N1180&gt;Parâmetros!$E$15,"Sim","Não"))</f>
        <v/>
      </c>
      <c r="U1180" s="17" t="str">
        <f t="shared" si="203"/>
        <v>Fora da apuração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'[Apontamento_Mes_Setembro Atualizado.xlsx]Base Diária'!$V$221folga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FALTA DE REGISTRO · dia útil da escala 6x1</v>
      </c>
      <c r="W1180" s="34" t="str">
        <f>IF(OR(OR($D1180="6x1",$D1180="FF 6x1"),$D1180="5x2"),"",IF($AB1180&lt;&gt;$AB1179,IF(IFERROR(INDEX(Cadastro!$F$5:$F$148,$AB1180),"")="",IF($L1180&gt;0,1,0),IF(IFERROR(INDEX(Cadastro!$F$5:$F$148,$AB1180),"")&lt;=IFERROR(INDEX(Parâmetros!$B$39:$B$48,MATCH($E1180,Parâmetros!$A$39:$A$48,0)),99),IFERROR(INDEX(Cadastro!$F$5:$F$148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/>
      </c>
      <c r="X1180" s="34" t="str">
        <f>IF(OR(OR($D1180="6x1",$D1180="FF 6x1"),$D1180="5x2"),"",IF($AB1180&lt;&gt;$AB1179,IF(IFERROR(INDEX(Cadastro!$F$5:$F$148,$AB1180),"")="",0,IF(IFERROR(INDEX(Cadastro!$F$5:$F$148,$AB1180),"")&gt;IFERROR(INDEX(Parâmetros!$B$39:$B$48,MATCH($E1180,Parâmetros!$A$39:$A$48,0)),99),IFERROR(INDEX(Cadastro!$F$5:$F$148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/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registro"),IF(AND($AB1180&lt;&gt;$AB1179,IFERROR(INDEX(Cadastro!$F$5:$F$148,$AB1180),"")=""),"Indeterminado (início da série)",IF($X1180&gt;0,"Folga","Falta de registro"))))))))</f>
        <v>Falta de registro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IFERROR(MATCH($A1180&amp;"|"&amp;TEXT(_xlfn.MAXIFS(Cadastro!$E$5:$E$148,Cadastro!$A$5:$A$148,$A1180,Cadastro!$E$5:$E$148,"&lt;="&amp;$F1180),"yyyymmdd"),Cadastro!$I$5:$I$148,0),"")</f>
        <v>52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hidden="1" customHeight="1" x14ac:dyDescent="0.25">
      <c r="A1181" s="31">
        <v>52484</v>
      </c>
      <c r="B1181" s="17" t="s">
        <v>190</v>
      </c>
      <c r="C1181" s="17" t="str">
        <f>IFERROR(INDEX(Cadastro!$C$5:$C$148,$AB1181),"NÃO INFORMADO")</f>
        <v>PED</v>
      </c>
      <c r="D1181" s="17" t="str">
        <f>IFERROR(INDEX(Cadastro!$D$5:$D$148,$AB1181),"")</f>
        <v>6x1</v>
      </c>
      <c r="E1181" s="17" t="str">
        <f>IFERROR(INDEX(Cadastro!$G$5:$G$148,$AB1181),"")</f>
        <v>6x1</v>
      </c>
      <c r="F1181" s="29">
        <v>46291</v>
      </c>
      <c r="G1181" s="32" t="str">
        <f t="shared" si="198"/>
        <v>sáb</v>
      </c>
      <c r="H1181" s="31" t="str">
        <f>IF($L1181=0,"",_xlfn.MINIFS(Dados!$Q:$Q,Dados!$A:$A,$A1181,Dados!$S:$S,$F1181))</f>
        <v/>
      </c>
      <c r="I1181" s="31" t="str">
        <f>IF($H1181="","",_xlfn.MAXIFS(Dados!$R:$R,Dados!$A:$A,$A1181,Dados!$S:$S,$F1181))</f>
        <v/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/>
      </c>
      <c r="L1181" s="30">
        <f>SUMIFS(Dados!$E:$E,Dados!$A:$A,$A1181,Dados!$S:$S,$F1181)</f>
        <v>0</v>
      </c>
      <c r="M1181" s="30" t="str">
        <f>IFERROR(INDEX(Parâmetros!$E$6:$E$11,MATCH($K1181,Parâmetros!$A$6:$A$11,0)),"")</f>
        <v/>
      </c>
      <c r="N1181" s="33" t="str">
        <f t="shared" si="199"/>
        <v/>
      </c>
      <c r="O1181" s="33">
        <f>Parâmetros!$E$13</f>
        <v>0.8</v>
      </c>
      <c r="P1181" s="32" t="str">
        <f>IF(OR($M1181="",$F1181&gt;Parâmetros!$E$14),"Não","Sim")</f>
        <v>Não</v>
      </c>
      <c r="Q1181" s="32" t="str">
        <f t="shared" si="200"/>
        <v/>
      </c>
      <c r="R1181" s="32" t="str">
        <f t="shared" si="201"/>
        <v/>
      </c>
      <c r="S1181" s="30" t="str">
        <f t="shared" si="202"/>
        <v/>
      </c>
      <c r="T1181" s="32" t="str">
        <f>IF($Q1181&lt;&gt;"Sim","",IF($N1181&gt;Parâmetros!$E$15,"Sim","Não"))</f>
        <v/>
      </c>
      <c r="U1181" s="17" t="str">
        <f t="shared" si="203"/>
        <v>Folga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'[Apontamento_Mes_Setembro Atualizado.xlsx]Base Diária'!$V$221folga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Folga de fim de semana · sem apontamento no sábado nem no domingo</v>
      </c>
      <c r="W1181" s="34" t="str">
        <f>IF(OR(OR($D1181="6x1",$D1181="FF 6x1"),$D1181="5x2"),"",IF($AB1181&lt;&gt;$AB1180,IF(IFERROR(INDEX(Cadastro!$F$5:$F$148,$AB1181),"")="",IF($L1181&gt;0,1,0),IF(IFERROR(INDEX(Cadastro!$F$5:$F$148,$AB1181),"")&lt;=IFERROR(INDEX(Parâmetros!$B$39:$B$48,MATCH($E1181,Parâmetros!$A$39:$A$48,0)),99),IFERROR(INDEX(Cadastro!$F$5:$F$148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/>
      </c>
      <c r="X1181" s="34" t="str">
        <f>IF(OR(OR($D1181="6x1",$D1181="FF 6x1"),$D1181="5x2"),"",IF($AB1181&lt;&gt;$AB1180,IF(IFERROR(INDEX(Cadastro!$F$5:$F$148,$AB1181),"")="",0,IF(IFERROR(INDEX(Cadastro!$F$5:$F$148,$AB1181),"")&gt;IFERROR(INDEX(Parâmetros!$B$39:$B$48,MATCH($E1181,Parâmetros!$A$39:$A$48,0)),99),IFERROR(INDEX(Cadastro!$F$5:$F$148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/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registro"),IF(AND($AB1181&lt;&gt;$AB1180,IFERROR(INDEX(Cadastro!$F$5:$F$148,$AB1181),"")=""),"Indeterminado (início da série)",IF($X1181&gt;0,"Folga","Falta de registro"))))))))</f>
        <v>Folga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IFERROR(MATCH($A1181&amp;"|"&amp;TEXT(_xlfn.MAXIFS(Cadastro!$E$5:$E$148,Cadastro!$A$5:$A$148,$A1181,Cadastro!$E$5:$E$148,"&lt;="&amp;$F1181),"yyyymmdd"),Cadastro!$I$5:$I$148,0),"")</f>
        <v>52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hidden="1" customHeight="1" x14ac:dyDescent="0.25">
      <c r="A1182" s="31">
        <v>52484</v>
      </c>
      <c r="B1182" s="17" t="s">
        <v>190</v>
      </c>
      <c r="C1182" s="17" t="str">
        <f>IFERROR(INDEX(Cadastro!$C$5:$C$148,$AB1182),"NÃO INFORMADO")</f>
        <v>PED</v>
      </c>
      <c r="D1182" s="17" t="str">
        <f>IFERROR(INDEX(Cadastro!$D$5:$D$148,$AB1182),"")</f>
        <v>6x1</v>
      </c>
      <c r="E1182" s="17" t="str">
        <f>IFERROR(INDEX(Cadastro!$G$5:$G$148,$AB1182),"")</f>
        <v>6x1</v>
      </c>
      <c r="F1182" s="29">
        <v>46292</v>
      </c>
      <c r="G1182" s="32" t="str">
        <f t="shared" si="198"/>
        <v>dom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si="199"/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si="200"/>
        <v/>
      </c>
      <c r="R1182" s="32" t="str">
        <f t="shared" si="201"/>
        <v/>
      </c>
      <c r="S1182" s="30" t="str">
        <f t="shared" si="202"/>
        <v/>
      </c>
      <c r="T1182" s="32" t="str">
        <f>IF($Q1182&lt;&gt;"Sim","",IF($N1182&gt;Parâmetros!$E$15,"Sim","Não"))</f>
        <v/>
      </c>
      <c r="U1182" s="17" t="str">
        <f t="shared" si="203"/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'[Apontamento_Mes_Setembro Atualizado.xlsx]Base Diária'!$V$221folga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Folga de fim de semana · sem apontamento no sábado nem no domingo</v>
      </c>
      <c r="W1182" s="34" t="str">
        <f>IF(OR(OR($D1182="6x1",$D1182="FF 6x1"),$D1182="5x2"),"",IF($AB1182&lt;&gt;$AB1181,IF(IFERROR(INDEX(Cadastro!$F$5:$F$148,$AB1182),"")="",IF($L1182&gt;0,1,0),IF(IFERROR(INDEX(Cadastro!$F$5:$F$148,$AB1182),"")&lt;=IFERROR(INDEX(Parâmetros!$B$39:$B$48,MATCH($E1182,Parâmetros!$A$39:$A$48,0)),99),IFERROR(INDEX(Cadastro!$F$5:$F$148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/>
      </c>
      <c r="X1182" s="34" t="str">
        <f>IF(OR(OR($D1182="6x1",$D1182="FF 6x1"),$D1182="5x2"),"",IF($AB1182&lt;&gt;$AB1181,IF(IFERROR(INDEX(Cadastro!$F$5:$F$148,$AB1182),"")="",0,IF(IFERROR(INDEX(Cadastro!$F$5:$F$148,$AB1182),"")&gt;IFERROR(INDEX(Parâmetros!$B$39:$B$48,MATCH($E1182,Parâmetros!$A$39:$A$48,0)),99),IFERROR(INDEX(Cadastro!$F$5:$F$148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/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registro"),IF(AND($AB1182&lt;&gt;$AB1181,IFERROR(INDEX(Cadastro!$F$5:$F$148,$AB1182),"")=""),"Indeterminado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IFERROR(MATCH($A1182&amp;"|"&amp;TEXT(_xlfn.MAXIFS(Cadastro!$E$5:$E$148,Cadastro!$A$5:$A$148,$A1182,Cadastro!$E$5:$E$148,"&lt;="&amp;$F1182),"yyyymmdd"),Cadastro!$I$5:$I$148,0),"")</f>
        <v>52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hidden="1" customHeight="1" x14ac:dyDescent="0.25">
      <c r="A1183" s="31">
        <v>52484</v>
      </c>
      <c r="B1183" s="17" t="s">
        <v>190</v>
      </c>
      <c r="C1183" s="17" t="str">
        <f>IFERROR(INDEX(Cadastro!$C$5:$C$148,$AB1183),"NÃO INFORMADO")</f>
        <v>PED</v>
      </c>
      <c r="D1183" s="17" t="str">
        <f>IFERROR(INDEX(Cadastro!$D$5:$D$148,$AB1183),"")</f>
        <v>6x1</v>
      </c>
      <c r="E1183" s="17" t="str">
        <f>IFERROR(INDEX(Cadastro!$G$5:$G$148,$AB1183),"")</f>
        <v>6x1</v>
      </c>
      <c r="F1183" s="29">
        <v>46293</v>
      </c>
      <c r="G1183" s="32" t="str">
        <f t="shared" si="198"/>
        <v>seg</v>
      </c>
      <c r="H1183" s="31" t="str">
        <f>IF($L1183=0,"",_xlfn.MINIFS(Dados!$Q:$Q,Dados!$A:$A,$A1183,Dados!$S:$S,$F1183))</f>
        <v/>
      </c>
      <c r="I1183" s="31" t="str">
        <f>IF($H1183="","",_xlfn.MAXIFS(Dados!$R:$R,Dados!$A:$A,$A1183,Dados!$S:$S,$F1183))</f>
        <v/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6x1</v>
      </c>
      <c r="L1183" s="30">
        <f>SUMIFS(Dados!$E:$E,Dados!$A:$A,$A1183,Dados!$S:$S,$F1183)</f>
        <v>0</v>
      </c>
      <c r="M1183" s="30">
        <f>IFERROR(INDEX(Parâmetros!$E$6:$E$11,MATCH($K1183,Parâmetros!$A$6:$A$11,0)),"")</f>
        <v>8.8000000000000007</v>
      </c>
      <c r="N1183" s="33">
        <f t="shared" si="199"/>
        <v>0</v>
      </c>
      <c r="O1183" s="33">
        <f>Parâmetros!$E$13</f>
        <v>0.8</v>
      </c>
      <c r="P1183" s="32" t="str">
        <f>IF(OR($M1183="",$F1183&gt;Parâmetros!$E$14),"Não","Sim")</f>
        <v>Não</v>
      </c>
      <c r="Q1183" s="32" t="str">
        <f t="shared" si="200"/>
        <v/>
      </c>
      <c r="R1183" s="32" t="str">
        <f t="shared" si="201"/>
        <v/>
      </c>
      <c r="S1183" s="30" t="str">
        <f t="shared" si="202"/>
        <v/>
      </c>
      <c r="T1183" s="32" t="str">
        <f>IF($Q1183&lt;&gt;"Sim","",IF($N1183&gt;Parâmetros!$E$15,"Sim","Não"))</f>
        <v/>
      </c>
      <c r="U1183" s="17" t="str">
        <f t="shared" si="203"/>
        <v>Fora da apuração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'[Apontamento_Mes_Setembro Atualizado.xlsx]Base Diária'!$V$221folga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FALTA DE REGISTRO · dia útil da escala 6x1</v>
      </c>
      <c r="W1183" s="34" t="str">
        <f>IF(OR(OR($D1183="6x1",$D1183="FF 6x1"),$D1183="5x2"),"",IF($AB1183&lt;&gt;$AB1182,IF(IFERROR(INDEX(Cadastro!$F$5:$F$148,$AB1183),"")="",IF($L1183&gt;0,1,0),IF(IFERROR(INDEX(Cadastro!$F$5:$F$148,$AB1183),"")&lt;=IFERROR(INDEX(Parâmetros!$B$39:$B$48,MATCH($E1183,Parâmetros!$A$39:$A$48,0)),99),IFERROR(INDEX(Cadastro!$F$5:$F$148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/>
      </c>
      <c r="X1183" s="34" t="str">
        <f>IF(OR(OR($D1183="6x1",$D1183="FF 6x1"),$D1183="5x2"),"",IF($AB1183&lt;&gt;$AB1182,IF(IFERROR(INDEX(Cadastro!$F$5:$F$148,$AB1183),"")="",0,IF(IFERROR(INDEX(Cadastro!$F$5:$F$148,$AB1183),"")&gt;IFERROR(INDEX(Parâmetros!$B$39:$B$48,MATCH($E1183,Parâmetros!$A$39:$A$48,0)),99),IFERROR(INDEX(Cadastro!$F$5:$F$148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/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registro"),IF(AND($AB1183&lt;&gt;$AB1182,IFERROR(INDEX(Cadastro!$F$5:$F$148,$AB1183),"")=""),"Indeterminado (início da série)",IF($X1183&gt;0,"Folga","Falta de registro"))))))))</f>
        <v>Falta de registro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IFERROR(MATCH($A1183&amp;"|"&amp;TEXT(_xlfn.MAXIFS(Cadastro!$E$5:$E$148,Cadastro!$A$5:$A$148,$A1183,Cadastro!$E$5:$E$148,"&lt;="&amp;$F1183),"yyyymmdd"),Cadastro!$I$5:$I$148,0),"")</f>
        <v>52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52484</v>
      </c>
      <c r="B1184" s="17" t="s">
        <v>190</v>
      </c>
      <c r="C1184" s="17" t="str">
        <f>IFERROR(INDEX(Cadastro!$C$5:$C$148,$AB1184),"NÃO INFORMADO")</f>
        <v>PED</v>
      </c>
      <c r="D1184" s="17" t="str">
        <f>IFERROR(INDEX(Cadastro!$D$5:$D$148,$AB1184),"")</f>
        <v>6x1</v>
      </c>
      <c r="E1184" s="17" t="str">
        <f>IFERROR(INDEX(Cadastro!$G$5:$G$148,$AB1184),"")</f>
        <v>6x1</v>
      </c>
      <c r="F1184" s="29">
        <v>46294</v>
      </c>
      <c r="G1184" s="32" t="str">
        <f t="shared" si="198"/>
        <v>ter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6x1</v>
      </c>
      <c r="L1184" s="30">
        <f>SUMIFS(Dados!$E:$E,Dados!$A:$A,$A1184,Dados!$S:$S,$F1184)</f>
        <v>0</v>
      </c>
      <c r="M1184" s="30">
        <f>IFERROR(INDEX(Parâmetros!$E$6:$E$11,MATCH($K1184,Parâmetros!$A$6:$A$11,0)),"")</f>
        <v>8.8000000000000007</v>
      </c>
      <c r="N1184" s="33">
        <f t="shared" si="199"/>
        <v>0</v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200"/>
        <v/>
      </c>
      <c r="R1184" s="32" t="str">
        <f t="shared" si="201"/>
        <v/>
      </c>
      <c r="S1184" s="30" t="str">
        <f t="shared" si="202"/>
        <v/>
      </c>
      <c r="T1184" s="32" t="str">
        <f>IF($Q1184&lt;&gt;"Sim","",IF($N1184&gt;Parâmetros!$E$15,"Sim","Não"))</f>
        <v/>
      </c>
      <c r="U1184" s="17" t="str">
        <f t="shared" si="203"/>
        <v>Fora da apuração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'[Apontamento_Mes_Setembro Atualizado.xlsx]Base Diária'!$V$221folga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FALTA DE REGISTRO · dia útil da escala 6x1</v>
      </c>
      <c r="W1184" s="34" t="str">
        <f>IF(OR(OR($D1184="6x1",$D1184="FF 6x1"),$D1184="5x2"),"",IF($AB1184&lt;&gt;$AB1183,IF(IFERROR(INDEX(Cadastro!$F$5:$F$148,$AB1184),"")="",IF($L1184&gt;0,1,0),IF(IFERROR(INDEX(Cadastro!$F$5:$F$148,$AB1184),"")&lt;=IFERROR(INDEX(Parâmetros!$B$39:$B$48,MATCH($E1184,Parâmetros!$A$39:$A$48,0)),99),IFERROR(INDEX(Cadastro!$F$5:$F$148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/>
      </c>
      <c r="X1184" s="34" t="str">
        <f>IF(OR(OR($D1184="6x1",$D1184="FF 6x1"),$D1184="5x2"),"",IF($AB1184&lt;&gt;$AB1183,IF(IFERROR(INDEX(Cadastro!$F$5:$F$148,$AB1184),"")="",0,IF(IFERROR(INDEX(Cadastro!$F$5:$F$148,$AB1184),"")&gt;IFERROR(INDEX(Parâmetros!$B$39:$B$48,MATCH($E1184,Parâmetros!$A$39:$A$48,0)),99),IFERROR(INDEX(Cadastro!$F$5:$F$148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/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registro"),IF(AND($AB1184&lt;&gt;$AB1183,IFERROR(INDEX(Cadastro!$F$5:$F$148,$AB1184),"")=""),"Indeterminado (início da série)",IF($X1184&gt;0,"Folga","Falta de registro"))))))))</f>
        <v>Falta de registro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IFERROR(MATCH($A1184&amp;"|"&amp;TEXT(_xlfn.MAXIFS(Cadastro!$E$5:$E$148,Cadastro!$A$5:$A$148,$A1184,Cadastro!$E$5:$E$148,"&lt;="&amp;$F1184),"yyyymmdd"),Cadastro!$I$5:$I$148,0),"")</f>
        <v>52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52484</v>
      </c>
      <c r="B1185" s="17" t="s">
        <v>190</v>
      </c>
      <c r="C1185" s="17" t="str">
        <f>IFERROR(INDEX(Cadastro!$C$5:$C$148,$AB1185),"NÃO INFORMADO")</f>
        <v>PED</v>
      </c>
      <c r="D1185" s="17" t="str">
        <f>IFERROR(INDEX(Cadastro!$D$5:$D$148,$AB1185),"")</f>
        <v>6x1</v>
      </c>
      <c r="E1185" s="17" t="str">
        <f>IFERROR(INDEX(Cadastro!$G$5:$G$148,$AB1185),"")</f>
        <v>6x1</v>
      </c>
      <c r="F1185" s="29">
        <v>46295</v>
      </c>
      <c r="G1185" s="32" t="str">
        <f t="shared" si="198"/>
        <v>qua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6x1</v>
      </c>
      <c r="L1185" s="30">
        <f>SUMIFS(Dados!$E:$E,Dados!$A:$A,$A1185,Dados!$S:$S,$F1185)</f>
        <v>0</v>
      </c>
      <c r="M1185" s="30">
        <f>IFERROR(INDEX(Parâmetros!$E$6:$E$11,MATCH($K1185,Parâmetros!$A$6:$A$11,0)),"")</f>
        <v>8.8000000000000007</v>
      </c>
      <c r="N1185" s="33">
        <f t="shared" si="199"/>
        <v>0</v>
      </c>
      <c r="O1185" s="33">
        <f>Parâmetros!$E$13</f>
        <v>0.8</v>
      </c>
      <c r="P1185" s="32" t="str">
        <f>IF(OR($M1185="",$F1185&gt;Parâmetros!$E$14),"Não","Sim")</f>
        <v>Não</v>
      </c>
      <c r="Q1185" s="32" t="str">
        <f t="shared" si="200"/>
        <v/>
      </c>
      <c r="R1185" s="32" t="str">
        <f t="shared" si="201"/>
        <v/>
      </c>
      <c r="S1185" s="30" t="str">
        <f t="shared" si="202"/>
        <v/>
      </c>
      <c r="T1185" s="32" t="str">
        <f>IF($Q1185&lt;&gt;"Sim","",IF($N1185&gt;Parâmetros!$E$15,"Sim","Não"))</f>
        <v/>
      </c>
      <c r="U1185" s="17" t="str">
        <f t="shared" si="203"/>
        <v>Fora da apuração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'[Apontamento_Mes_Setembro Atualizado.xlsx]Base Diária'!$V$221folga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útil da escala 6x1</v>
      </c>
      <c r="W1185" s="34" t="str">
        <f>IF(OR(OR($D1185="6x1",$D1185="FF 6x1"),$D1185="5x2"),"",IF($AB1185&lt;&gt;$AB1184,IF(IFERROR(INDEX(Cadastro!$F$5:$F$148,$AB1185),"")="",IF($L1185&gt;0,1,0),IF(IFERROR(INDEX(Cadastro!$F$5:$F$148,$AB1185),"")&lt;=IFERROR(INDEX(Parâmetros!$B$39:$B$48,MATCH($E1185,Parâmetros!$A$39:$A$48,0)),99),IFERROR(INDEX(Cadastro!$F$5:$F$148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/>
      </c>
      <c r="X1185" s="34" t="str">
        <f>IF(OR(OR($D1185="6x1",$D1185="FF 6x1"),$D1185="5x2"),"",IF($AB1185&lt;&gt;$AB1184,IF(IFERROR(INDEX(Cadastro!$F$5:$F$148,$AB1185),"")="",0,IF(IFERROR(INDEX(Cadastro!$F$5:$F$148,$AB1185),"")&gt;IFERROR(INDEX(Parâmetros!$B$39:$B$48,MATCH($E1185,Parâmetros!$A$39:$A$48,0)),99),IFERROR(INDEX(Cadastro!$F$5:$F$148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/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registro"),IF(AND($AB1185&lt;&gt;$AB1184,IFERROR(INDEX(Cadastro!$F$5:$F$148,$AB1185),"")=""),"Indeterminado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IFERROR(MATCH($A1185&amp;"|"&amp;TEXT(_xlfn.MAXIFS(Cadastro!$E$5:$E$148,Cadastro!$A$5:$A$148,$A1185,Cadastro!$E$5:$E$148,"&lt;="&amp;$F1185),"yyyymmdd"),Cadastro!$I$5:$I$148,0),"")</f>
        <v>52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52484</v>
      </c>
      <c r="B1186" s="17" t="s">
        <v>190</v>
      </c>
      <c r="C1186" s="17" t="str">
        <f>IFERROR(INDEX(Cadastro!$C$5:$C$148,$AB1186),"NÃO INFORMADO")</f>
        <v>PED</v>
      </c>
      <c r="D1186" s="17" t="str">
        <f>IFERROR(INDEX(Cadastro!$D$5:$D$148,$AB1186),"")</f>
        <v>6x1</v>
      </c>
      <c r="E1186" s="17" t="str">
        <f>IFERROR(INDEX(Cadastro!$G$5:$G$148,$AB1186),"")</f>
        <v>6x1</v>
      </c>
      <c r="F1186" s="29">
        <v>46296</v>
      </c>
      <c r="G1186" s="32" t="str">
        <f t="shared" si="198"/>
        <v>qui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6x1</v>
      </c>
      <c r="L1186" s="30">
        <f>SUMIFS(Dados!$E:$E,Dados!$A:$A,$A1186,Dados!$S:$S,$F1186)</f>
        <v>0</v>
      </c>
      <c r="M1186" s="30">
        <f>IFERROR(INDEX(Parâmetros!$E$6:$E$11,MATCH($K1186,Parâmetros!$A$6:$A$11,0)),"")</f>
        <v>8.8000000000000007</v>
      </c>
      <c r="N1186" s="33">
        <f t="shared" si="199"/>
        <v>0</v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200"/>
        <v/>
      </c>
      <c r="R1186" s="32" t="str">
        <f t="shared" si="201"/>
        <v/>
      </c>
      <c r="S1186" s="30" t="str">
        <f t="shared" si="202"/>
        <v/>
      </c>
      <c r="T1186" s="32" t="str">
        <f>IF($Q1186&lt;&gt;"Sim","",IF($N1186&gt;Parâmetros!$E$15,"Sim","Não"))</f>
        <v/>
      </c>
      <c r="U1186" s="17" t="str">
        <f t="shared" si="203"/>
        <v>Fora da apuração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'[Apontamento_Mes_Setembro Atualizado.xlsx]Base Diária'!$V$221folga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útil da escala 6x1</v>
      </c>
      <c r="W1186" s="34" t="str">
        <f>IF(OR(OR($D1186="6x1",$D1186="FF 6x1"),$D1186="5x2"),"",IF($AB1186&lt;&gt;$AB1185,IF(IFERROR(INDEX(Cadastro!$F$5:$F$148,$AB1186),"")="",IF($L1186&gt;0,1,0),IF(IFERROR(INDEX(Cadastro!$F$5:$F$148,$AB1186),"")&lt;=IFERROR(INDEX(Parâmetros!$B$39:$B$48,MATCH($E1186,Parâmetros!$A$39:$A$48,0)),99),IFERROR(INDEX(Cadastro!$F$5:$F$148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/>
      </c>
      <c r="X1186" s="34" t="str">
        <f>IF(OR(OR($D1186="6x1",$D1186="FF 6x1"),$D1186="5x2"),"",IF($AB1186&lt;&gt;$AB1185,IF(IFERROR(INDEX(Cadastro!$F$5:$F$148,$AB1186),"")="",0,IF(IFERROR(INDEX(Cadastro!$F$5:$F$148,$AB1186),"")&gt;IFERROR(INDEX(Parâmetros!$B$39:$B$48,MATCH($E1186,Parâmetros!$A$39:$A$48,0)),99),IFERROR(INDEX(Cadastro!$F$5:$F$148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/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registro"),IF(AND($AB1186&lt;&gt;$AB1185,IFERROR(INDEX(Cadastro!$F$5:$F$148,$AB1186),"")=""),"Indeterminado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IFERROR(MATCH($A1186&amp;"|"&amp;TEXT(_xlfn.MAXIFS(Cadastro!$E$5:$E$148,Cadastro!$A$5:$A$148,$A1186,Cadastro!$E$5:$E$148,"&lt;="&amp;$F1186),"yyyymmdd"),Cadastro!$I$5:$I$148,0),"")</f>
        <v>52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52484</v>
      </c>
      <c r="B1187" s="17" t="s">
        <v>190</v>
      </c>
      <c r="C1187" s="17" t="str">
        <f>IFERROR(INDEX(Cadastro!$C$5:$C$148,$AB1187),"NÃO INFORMADO")</f>
        <v>PED</v>
      </c>
      <c r="D1187" s="17" t="str">
        <f>IFERROR(INDEX(Cadastro!$D$5:$D$148,$AB1187),"")</f>
        <v>6x1</v>
      </c>
      <c r="E1187" s="17" t="str">
        <f>IFERROR(INDEX(Cadastro!$G$5:$G$148,$AB1187),"")</f>
        <v>6x1</v>
      </c>
      <c r="F1187" s="29">
        <v>46297</v>
      </c>
      <c r="G1187" s="32" t="str">
        <f t="shared" si="198"/>
        <v>sex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6x1</v>
      </c>
      <c r="L1187" s="30">
        <f>SUMIFS(Dados!$E:$E,Dados!$A:$A,$A1187,Dados!$S:$S,$F1187)</f>
        <v>0</v>
      </c>
      <c r="M1187" s="30">
        <f>IFERROR(INDEX(Parâmetros!$E$6:$E$11,MATCH($K1187,Parâmetros!$A$6:$A$11,0)),"")</f>
        <v>8.8000000000000007</v>
      </c>
      <c r="N1187" s="33">
        <f t="shared" si="19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00"/>
        <v/>
      </c>
      <c r="R1187" s="32" t="str">
        <f t="shared" si="201"/>
        <v/>
      </c>
      <c r="S1187" s="30" t="str">
        <f t="shared" si="202"/>
        <v/>
      </c>
      <c r="T1187" s="32" t="str">
        <f>IF($Q1187&lt;&gt;"Sim","",IF($N1187&gt;Parâmetros!$E$15,"Sim","Não"))</f>
        <v/>
      </c>
      <c r="U1187" s="17" t="str">
        <f t="shared" si="20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'[Apontamento_Mes_Setembro Atualizado.xlsx]Base Diária'!$V$221folga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útil da escala 6x1</v>
      </c>
      <c r="W1187" s="34" t="str">
        <f>IF(OR(OR($D1187="6x1",$D1187="FF 6x1"),$D1187="5x2"),"",IF($AB1187&lt;&gt;$AB1186,IF(IFERROR(INDEX(Cadastro!$F$5:$F$148,$AB1187),"")="",IF($L1187&gt;0,1,0),IF(IFERROR(INDEX(Cadastro!$F$5:$F$148,$AB1187),"")&lt;=IFERROR(INDEX(Parâmetros!$B$39:$B$48,MATCH($E1187,Parâmetros!$A$39:$A$48,0)),99),IFERROR(INDEX(Cadastro!$F$5:$F$148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/>
      </c>
      <c r="X1187" s="34" t="str">
        <f>IF(OR(OR($D1187="6x1",$D1187="FF 6x1"),$D1187="5x2"),"",IF($AB1187&lt;&gt;$AB1186,IF(IFERROR(INDEX(Cadastro!$F$5:$F$148,$AB1187),"")="",0,IF(IFERROR(INDEX(Cadastro!$F$5:$F$148,$AB1187),"")&gt;IFERROR(INDEX(Parâmetros!$B$39:$B$48,MATCH($E1187,Parâmetros!$A$39:$A$48,0)),99),IFERROR(INDEX(Cadastro!$F$5:$F$148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/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registro"),IF(AND($AB1187&lt;&gt;$AB1186,IFERROR(INDEX(Cadastro!$F$5:$F$148,$AB1187),"")=""),"Indeterminado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IFERROR(MATCH($A1187&amp;"|"&amp;TEXT(_xlfn.MAXIFS(Cadastro!$E$5:$E$148,Cadastro!$A$5:$A$148,$A1187,Cadastro!$E$5:$E$148,"&lt;="&amp;$F1187),"yyyymmdd"),Cadastro!$I$5:$I$148,0),"")</f>
        <v>52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52484</v>
      </c>
      <c r="B1188" s="17" t="s">
        <v>190</v>
      </c>
      <c r="C1188" s="17" t="str">
        <f>IFERROR(INDEX(Cadastro!$C$5:$C$148,$AB1188),"NÃO INFORMADO")</f>
        <v>PED</v>
      </c>
      <c r="D1188" s="17" t="str">
        <f>IFERROR(INDEX(Cadastro!$D$5:$D$148,$AB1188),"")</f>
        <v>6x1</v>
      </c>
      <c r="E1188" s="17" t="str">
        <f>IFERROR(INDEX(Cadastro!$G$5:$G$148,$AB1188),"")</f>
        <v>6x1</v>
      </c>
      <c r="F1188" s="29">
        <v>46298</v>
      </c>
      <c r="G1188" s="32" t="str">
        <f t="shared" si="198"/>
        <v>sáb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19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00"/>
        <v/>
      </c>
      <c r="R1188" s="32" t="str">
        <f t="shared" si="201"/>
        <v/>
      </c>
      <c r="S1188" s="30" t="str">
        <f t="shared" si="202"/>
        <v/>
      </c>
      <c r="T1188" s="32" t="str">
        <f>IF($Q1188&lt;&gt;"Sim","",IF($N1188&gt;Parâmetros!$E$15,"Sim","Não"))</f>
        <v/>
      </c>
      <c r="U1188" s="17" t="str">
        <f t="shared" si="20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'[Apontamento_Mes_Setembro Atualizado.xlsx]Base Diária'!$V$221folga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de fim de semana · sem apontamento no sábado nem no domingo</v>
      </c>
      <c r="W1188" s="34" t="str">
        <f>IF(OR(OR($D1188="6x1",$D1188="FF 6x1"),$D1188="5x2"),"",IF($AB1188&lt;&gt;$AB1187,IF(IFERROR(INDEX(Cadastro!$F$5:$F$148,$AB1188),"")="",IF($L1188&gt;0,1,0),IF(IFERROR(INDEX(Cadastro!$F$5:$F$148,$AB1188),"")&lt;=IFERROR(INDEX(Parâmetros!$B$39:$B$48,MATCH($E1188,Parâmetros!$A$39:$A$48,0)),99),IFERROR(INDEX(Cadastro!$F$5:$F$148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/>
      </c>
      <c r="X1188" s="34" t="str">
        <f>IF(OR(OR($D1188="6x1",$D1188="FF 6x1"),$D1188="5x2"),"",IF($AB1188&lt;&gt;$AB1187,IF(IFERROR(INDEX(Cadastro!$F$5:$F$148,$AB1188),"")="",0,IF(IFERROR(INDEX(Cadastro!$F$5:$F$148,$AB1188),"")&gt;IFERROR(INDEX(Parâmetros!$B$39:$B$48,MATCH($E1188,Parâmetros!$A$39:$A$48,0)),99),IFERROR(INDEX(Cadastro!$F$5:$F$148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/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registro"),IF(AND($AB1188&lt;&gt;$AB1187,IFERROR(INDEX(Cadastro!$F$5:$F$148,$AB1188),"")=""),"Indeterminado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IFERROR(MATCH($A1188&amp;"|"&amp;TEXT(_xlfn.MAXIFS(Cadastro!$E$5:$E$148,Cadastro!$A$5:$A$148,$A1188,Cadastro!$E$5:$E$148,"&lt;="&amp;$F1188),"yyyymmdd"),Cadastro!$I$5:$I$148,0),"")</f>
        <v>52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52484</v>
      </c>
      <c r="B1189" s="17" t="s">
        <v>190</v>
      </c>
      <c r="C1189" s="17" t="str">
        <f>IFERROR(INDEX(Cadastro!$C$5:$C$148,$AB1189),"NÃO INFORMADO")</f>
        <v>PED</v>
      </c>
      <c r="D1189" s="17" t="str">
        <f>IFERROR(INDEX(Cadastro!$D$5:$D$148,$AB1189),"")</f>
        <v>6x1</v>
      </c>
      <c r="E1189" s="17" t="str">
        <f>IFERROR(INDEX(Cadastro!$G$5:$G$148,$AB1189),"")</f>
        <v>6x1</v>
      </c>
      <c r="F1189" s="29">
        <v>46299</v>
      </c>
      <c r="G1189" s="32" t="str">
        <f t="shared" si="198"/>
        <v>dom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/>
      </c>
      <c r="L1189" s="30">
        <f>SUMIFS(Dados!$E:$E,Dados!$A:$A,$A1189,Dados!$S:$S,$F1189)</f>
        <v>0</v>
      </c>
      <c r="M1189" s="30" t="str">
        <f>IFERROR(INDEX(Parâmetros!$E$6:$E$11,MATCH($K1189,Parâmetros!$A$6:$A$11,0)),"")</f>
        <v/>
      </c>
      <c r="N1189" s="33" t="str">
        <f t="shared" si="199"/>
        <v/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200"/>
        <v/>
      </c>
      <c r="R1189" s="32" t="str">
        <f t="shared" si="201"/>
        <v/>
      </c>
      <c r="S1189" s="30" t="str">
        <f t="shared" si="202"/>
        <v/>
      </c>
      <c r="T1189" s="32" t="str">
        <f>IF($Q1189&lt;&gt;"Sim","",IF($N1189&gt;Parâmetros!$E$15,"Sim","Não"))</f>
        <v/>
      </c>
      <c r="U1189" s="17" t="str">
        <f t="shared" si="203"/>
        <v>Folga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'[Apontamento_Mes_Setembro Atualizado.xlsx]Base Diária'!$V$221folga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Folga de fim de semana · sem apontamento no sábado nem no domingo</v>
      </c>
      <c r="W1189" s="34" t="str">
        <f>IF(OR(OR($D1189="6x1",$D1189="FF 6x1"),$D1189="5x2"),"",IF($AB1189&lt;&gt;$AB1188,IF(IFERROR(INDEX(Cadastro!$F$5:$F$148,$AB1189),"")="",IF($L1189&gt;0,1,0),IF(IFERROR(INDEX(Cadastro!$F$5:$F$148,$AB1189),"")&lt;=IFERROR(INDEX(Parâmetros!$B$39:$B$48,MATCH($E1189,Parâmetros!$A$39:$A$48,0)),99),IFERROR(INDEX(Cadastro!$F$5:$F$148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/>
      </c>
      <c r="X1189" s="34" t="str">
        <f>IF(OR(OR($D1189="6x1",$D1189="FF 6x1"),$D1189="5x2"),"",IF($AB1189&lt;&gt;$AB1188,IF(IFERROR(INDEX(Cadastro!$F$5:$F$148,$AB1189),"")="",0,IF(IFERROR(INDEX(Cadastro!$F$5:$F$148,$AB1189),"")&gt;IFERROR(INDEX(Parâmetros!$B$39:$B$48,MATCH($E1189,Parâmetros!$A$39:$A$48,0)),99),IFERROR(INDEX(Cadastro!$F$5:$F$148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/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registro"),IF(AND($AB1189&lt;&gt;$AB1188,IFERROR(INDEX(Cadastro!$F$5:$F$148,$AB1189),"")=""),"Indeterminado (início da série)",IF($X1189&gt;0,"Folga","Falta de registro"))))))))</f>
        <v>Folga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IFERROR(MATCH($A1189&amp;"|"&amp;TEXT(_xlfn.MAXIFS(Cadastro!$E$5:$E$148,Cadastro!$A$5:$A$148,$A1189,Cadastro!$E$5:$E$148,"&lt;="&amp;$F1189),"yyyymmdd"),Cadastro!$I$5:$I$148,0),"")</f>
        <v>52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52484</v>
      </c>
      <c r="B1190" s="17" t="s">
        <v>190</v>
      </c>
      <c r="C1190" s="17" t="str">
        <f>IFERROR(INDEX(Cadastro!$C$5:$C$148,$AB1190),"NÃO INFORMADO")</f>
        <v>PED</v>
      </c>
      <c r="D1190" s="17" t="str">
        <f>IFERROR(INDEX(Cadastro!$D$5:$D$148,$AB1190),"")</f>
        <v>6x1</v>
      </c>
      <c r="E1190" s="17" t="str">
        <f>IFERROR(INDEX(Cadastro!$G$5:$G$148,$AB1190),"")</f>
        <v>6x1</v>
      </c>
      <c r="F1190" s="29">
        <v>46300</v>
      </c>
      <c r="G1190" s="32" t="str">
        <f t="shared" si="198"/>
        <v>seg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6x1</v>
      </c>
      <c r="L1190" s="30">
        <f>SUMIFS(Dados!$E:$E,Dados!$A:$A,$A1190,Dados!$S:$S,$F1190)</f>
        <v>0</v>
      </c>
      <c r="M1190" s="30">
        <f>IFERROR(INDEX(Parâmetros!$E$6:$E$11,MATCH($K1190,Parâmetros!$A$6:$A$11,0)),"")</f>
        <v>8.8000000000000007</v>
      </c>
      <c r="N1190" s="33">
        <f t="shared" si="199"/>
        <v>0</v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200"/>
        <v/>
      </c>
      <c r="R1190" s="32" t="str">
        <f t="shared" si="201"/>
        <v/>
      </c>
      <c r="S1190" s="30" t="str">
        <f t="shared" si="202"/>
        <v/>
      </c>
      <c r="T1190" s="32" t="str">
        <f>IF($Q1190&lt;&gt;"Sim","",IF($N1190&gt;Parâmetros!$E$15,"Sim","Não"))</f>
        <v/>
      </c>
      <c r="U1190" s="17" t="str">
        <f t="shared" si="203"/>
        <v>Fora da apuração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'[Apontamento_Mes_Setembro Atualizado.xlsx]Base Diária'!$V$221folga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FALTA DE REGISTRO · dia útil da escala 6x1</v>
      </c>
      <c r="W1190" s="34" t="str">
        <f>IF(OR(OR($D1190="6x1",$D1190="FF 6x1"),$D1190="5x2"),"",IF($AB1190&lt;&gt;$AB1189,IF(IFERROR(INDEX(Cadastro!$F$5:$F$148,$AB1190),"")="",IF($L1190&gt;0,1,0),IF(IFERROR(INDEX(Cadastro!$F$5:$F$148,$AB1190),"")&lt;=IFERROR(INDEX(Parâmetros!$B$39:$B$48,MATCH($E1190,Parâmetros!$A$39:$A$48,0)),99),IFERROR(INDEX(Cadastro!$F$5:$F$148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/>
      </c>
      <c r="X1190" s="34" t="str">
        <f>IF(OR(OR($D1190="6x1",$D1190="FF 6x1"),$D1190="5x2"),"",IF($AB1190&lt;&gt;$AB1189,IF(IFERROR(INDEX(Cadastro!$F$5:$F$148,$AB1190),"")="",0,IF(IFERROR(INDEX(Cadastro!$F$5:$F$148,$AB1190),"")&gt;IFERROR(INDEX(Parâmetros!$B$39:$B$48,MATCH($E1190,Parâmetros!$A$39:$A$48,0)),99),IFERROR(INDEX(Cadastro!$F$5:$F$148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/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registro"),IF(AND($AB1190&lt;&gt;$AB1189,IFERROR(INDEX(Cadastro!$F$5:$F$148,$AB1190),"")=""),"Indeterminado (início da série)",IF($X1190&gt;0,"Folga","Falta de registro"))))))))</f>
        <v>Falta de registro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IFERROR(MATCH($A1190&amp;"|"&amp;TEXT(_xlfn.MAXIFS(Cadastro!$E$5:$E$148,Cadastro!$A$5:$A$148,$A1190,Cadastro!$E$5:$E$148,"&lt;="&amp;$F1190),"yyyymmdd"),Cadastro!$I$5:$I$148,0),"")</f>
        <v>52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55387</v>
      </c>
      <c r="B1191" s="17" t="s">
        <v>191</v>
      </c>
      <c r="C1191" s="17" t="str">
        <f>IFERROR(INDEX(Cadastro!$C$5:$C$148,$AB1191),"NÃO INFORMADO")</f>
        <v>ELE</v>
      </c>
      <c r="D1191" s="17" t="str">
        <f>IFERROR(INDEX(Cadastro!$D$5:$D$148,$AB1191),"")</f>
        <v>B</v>
      </c>
      <c r="E1191" s="17" t="str">
        <f>IFERROR(INDEX(Cadastro!$G$5:$G$148,$AB1191),"")</f>
        <v>B</v>
      </c>
      <c r="F1191" s="29">
        <v>46265</v>
      </c>
      <c r="G1191" s="32" t="str">
        <f t="shared" ref="G1191:G1226" si="204">CHOOSE(WEEKDAY($F1191,1),"dom","seg","ter","qua","qui","sex","sáb")</f>
        <v>seg</v>
      </c>
      <c r="H1191" s="31">
        <f>IF($L1191=0,"",_xlfn.MINIFS(Dados!$Q:$Q,Dados!$A:$A,$A1191,Dados!$S:$S,$F1191))</f>
        <v>450</v>
      </c>
      <c r="I1191" s="31">
        <f>IF($H1191="","",_xlfn.MAXIFS(Dados!$R:$R,Dados!$A:$A,$A1191,Dados!$S:$S,$F1191))</f>
        <v>910</v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7</v>
      </c>
      <c r="M1191" s="30">
        <f>IFERROR(INDEX(Parâmetros!$E$6:$E$11,MATCH($K1191,Parâmetros!$A$6:$A$11,0)),"")</f>
        <v>7.58</v>
      </c>
      <c r="N1191" s="33">
        <f t="shared" ref="N1191:N1226" si="205">IFERROR($L1191/$M1191,"")</f>
        <v>0.92348284960422167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ref="Q1191:Q1226" si="206">IF($P1191="Não","",IF($L1191&gt;0,"Sim","Não"))</f>
        <v>Sim</v>
      </c>
      <c r="R1191" s="32" t="str">
        <f t="shared" ref="R1191:R1226" si="207">IF($Q1191&lt;&gt;"Sim","",IF($N1191&gt;=$O1191,"Sim","Não"))</f>
        <v>Sim</v>
      </c>
      <c r="S1191" s="30">
        <f t="shared" ref="S1191:S1226" si="208">IF($Q1191&lt;&gt;"Sim","",MAX(0,$M1191*$O1191-$L1191))</f>
        <v>0</v>
      </c>
      <c r="T1191" s="32" t="str">
        <f>IF($Q1191&lt;&gt;"Sim","",IF($N1191&gt;Parâmetros!$E$15,"Sim","Não"))</f>
        <v>Não</v>
      </c>
      <c r="U1191" s="17" t="str">
        <f t="shared" ref="U1191:U1226" si="209">IF($AC1191&lt;&gt;"",$AC1191,IF($P1191="Não",IF($Y1191="Folga","Folga",IF(LEFT($Y1191,6)="Férias","Férias / afastamento",IF($Y1191="Indeterminado (início da série)","Início da série","Fora da apuração"))),IF($Q1191="Não","Falta de registro",IF($R1191="Sim","Na meta","Abaixo da meta"))))</f>
        <v>Na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'[Apontamento_Mes_Setembro Atualizado.xlsx]Base Diária'!$V$221folga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DIVERGE · cadastro B × evidência A</v>
      </c>
      <c r="W1191" s="34">
        <f>IF(OR(OR($D1191="6x1",$D1191="FF 6x1"),$D1191="5x2"),"",IF($AB1191&lt;&gt;$AB1190,IF(IFERROR(INDEX(Cadastro!$F$5:$F$148,$AB1191),"")="",IF($L1191&gt;0,1,0),IF(IFERROR(INDEX(Cadastro!$F$5:$F$148,$AB1191),"")&lt;=IFERROR(INDEX(Parâmetros!$B$39:$B$48,MATCH($E1191,Parâmetros!$A$39:$A$48,0)),99),IFERROR(INDEX(Cadastro!$F$5:$F$148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5</v>
      </c>
      <c r="X1191" s="34">
        <f>IF(OR(OR($D1191="6x1",$D1191="FF 6x1"),$D1191="5x2"),"",IF($AB1191&lt;&gt;$AB1190,IF(IFERROR(INDEX(Cadastro!$F$5:$F$148,$AB1191),"")="",0,IF(IFERROR(INDEX(Cadastro!$F$5:$F$148,$AB1191),"")&gt;IFERROR(INDEX(Parâmetros!$B$39:$B$48,MATCH($E1191,Parâmetros!$A$39:$A$48,0)),99),IFERROR(INDEX(Cadastro!$F$5:$F$148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registro"),IF(AND($AB1191&lt;&gt;$AB1190,IFERROR(INDEX(Cadastro!$F$5:$F$148,$AB1191),"")=""),"Indeterminado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IFERROR(MATCH($A1191&amp;"|"&amp;TEXT(_xlfn.MAXIFS(Cadastro!$E$5:$E$148,Cadastro!$A$5:$A$148,$A1191,Cadastro!$E$5:$E$148,"&lt;="&amp;$F1191),"yyyymmdd"),Cadastro!$I$5:$I$148,0),"")</f>
        <v>53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55387</v>
      </c>
      <c r="B1192" s="17" t="s">
        <v>191</v>
      </c>
      <c r="C1192" s="17" t="str">
        <f>IFERROR(INDEX(Cadastro!$C$5:$C$148,$AB1192),"NÃO INFORMADO")</f>
        <v>ELE</v>
      </c>
      <c r="D1192" s="17" t="str">
        <f>IFERROR(INDEX(Cadastro!$D$5:$D$148,$AB1192),"")</f>
        <v>B</v>
      </c>
      <c r="E1192" s="17" t="str">
        <f>IFERROR(INDEX(Cadastro!$G$5:$G$148,$AB1192),"")</f>
        <v>B</v>
      </c>
      <c r="F1192" s="29">
        <v>46266</v>
      </c>
      <c r="G1192" s="32" t="str">
        <f t="shared" si="204"/>
        <v>ter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/>
      </c>
      <c r="L1192" s="30">
        <f>SUMIFS(Dados!$E:$E,Dados!$A:$A,$A1192,Dados!$S:$S,$F1192)</f>
        <v>0</v>
      </c>
      <c r="M1192" s="30" t="str">
        <f>IFERROR(INDEX(Parâmetros!$E$6:$E$11,MATCH($K1192,Parâmetros!$A$6:$A$11,0)),"")</f>
        <v/>
      </c>
      <c r="N1192" s="33" t="str">
        <f t="shared" si="205"/>
        <v/>
      </c>
      <c r="O1192" s="33">
        <f>Parâmetros!$E$13</f>
        <v>0.8</v>
      </c>
      <c r="P1192" s="32" t="str">
        <f>IF(OR($M1192="",$F1192&gt;Parâmetros!$E$14),"Não","Sim")</f>
        <v>Não</v>
      </c>
      <c r="Q1192" s="32" t="str">
        <f t="shared" si="206"/>
        <v/>
      </c>
      <c r="R1192" s="32" t="str">
        <f t="shared" si="207"/>
        <v/>
      </c>
      <c r="S1192" s="30" t="str">
        <f t="shared" si="208"/>
        <v/>
      </c>
      <c r="T1192" s="32" t="str">
        <f>IF($Q1192&lt;&gt;"Sim","",IF($N1192&gt;Parâmetros!$E$15,"Sim","Não"))</f>
        <v/>
      </c>
      <c r="U1192" s="17" t="str">
        <f t="shared" si="209"/>
        <v>Folga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'[Apontamento_Mes_Setembro Atualizado.xlsx]Base Diária'!$V$221folga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Folga prevista pelo ciclo</v>
      </c>
      <c r="W1192" s="34">
        <f>IF(OR(OR($D1192="6x1",$D1192="FF 6x1"),$D1192="5x2"),"",IF($AB1192&lt;&gt;$AB1191,IF(IFERROR(INDEX(Cadastro!$F$5:$F$148,$AB1192),"")="",IF($L1192&gt;0,1,0),IF(IFERROR(INDEX(Cadastro!$F$5:$F$148,$AB1192),"")&lt;=IFERROR(INDEX(Parâmetros!$B$39:$B$48,MATCH($E1192,Parâmetros!$A$39:$A$48,0)),99),IFERROR(INDEX(Cadastro!$F$5:$F$148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0</v>
      </c>
      <c r="X1192" s="34">
        <f>IF(OR(OR($D1192="6x1",$D1192="FF 6x1"),$D1192="5x2"),"",IF($AB1192&lt;&gt;$AB1191,IF(IFERROR(INDEX(Cadastro!$F$5:$F$148,$AB1192),"")="",0,IF(IFERROR(INDEX(Cadastro!$F$5:$F$148,$AB1192),"")&gt;IFERROR(INDEX(Parâmetros!$B$39:$B$48,MATCH($E1192,Parâmetros!$A$39:$A$48,0)),99),IFERROR(INDEX(Cadastro!$F$5:$F$148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1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registro"),IF(AND($AB1192&lt;&gt;$AB1191,IFERROR(INDEX(Cadastro!$F$5:$F$148,$AB1192),"")=""),"Indeterminado (início da série)",IF($X1192&gt;0,"Folga","Falta de registro"))))))))</f>
        <v>Folga</v>
      </c>
      <c r="Z1192" s="34">
        <f>IF(OR($L1192&gt;0,$F1192&gt;Parâmetros!$E$14),0,IF($A1192&lt;&gt;$A1191,1,N($Z1191)+1))</f>
        <v>1</v>
      </c>
      <c r="AA1192" s="34">
        <f>IF(OR($L1192&gt;0,$F1192&gt;Parâmetros!$E$14),0,IF(OR($A1192&lt;&gt;$A1193,$F1193&gt;Parâmetros!$E$14),1,N($AA1193)+1))</f>
        <v>1</v>
      </c>
      <c r="AB1192" s="31">
        <f>IFERROR(MATCH($A1192&amp;"|"&amp;TEXT(_xlfn.MAXIFS(Cadastro!$E$5:$E$148,Cadastro!$A$5:$A$148,$A1192,Cadastro!$E$5:$E$148,"&lt;="&amp;$F1192),"yyyymmdd"),Cadastro!$I$5:$I$148,0),"")</f>
        <v>53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55387</v>
      </c>
      <c r="B1193" s="17" t="s">
        <v>191</v>
      </c>
      <c r="C1193" s="17" t="str">
        <f>IFERROR(INDEX(Cadastro!$C$5:$C$148,$AB1193),"NÃO INFORMADO")</f>
        <v>ELE</v>
      </c>
      <c r="D1193" s="17" t="str">
        <f>IFERROR(INDEX(Cadastro!$D$5:$D$148,$AB1193),"")</f>
        <v>B</v>
      </c>
      <c r="E1193" s="17" t="str">
        <f>IFERROR(INDEX(Cadastro!$G$5:$G$148,$AB1193),"")</f>
        <v>B</v>
      </c>
      <c r="F1193" s="29">
        <v>46267</v>
      </c>
      <c r="G1193" s="32" t="str">
        <f t="shared" si="204"/>
        <v>qua</v>
      </c>
      <c r="H1193" s="31">
        <f>IF($L1193=0,"",_xlfn.MINIFS(Dados!$Q:$Q,Dados!$A:$A,$A1193,Dados!$S:$S,$F1193))</f>
        <v>450</v>
      </c>
      <c r="I1193" s="31">
        <f>IF($H1193="","",_xlfn.MAXIFS(Dados!$R:$R,Dados!$A:$A,$A1193,Dados!$S:$S,$F1193))</f>
        <v>911</v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7</v>
      </c>
      <c r="M1193" s="30">
        <f>IFERROR(INDEX(Parâmetros!$E$6:$E$11,MATCH($K1193,Parâmetros!$A$6:$A$11,0)),"")</f>
        <v>7.58</v>
      </c>
      <c r="N1193" s="33">
        <f t="shared" si="205"/>
        <v>0.92348284960422167</v>
      </c>
      <c r="O1193" s="33">
        <f>Parâmetros!$E$13</f>
        <v>0.8</v>
      </c>
      <c r="P1193" s="32" t="str">
        <f>IF(OR($M1193="",$F1193&gt;Parâmetros!$E$14),"Não","Sim")</f>
        <v>Sim</v>
      </c>
      <c r="Q1193" s="32" t="str">
        <f t="shared" si="206"/>
        <v>Sim</v>
      </c>
      <c r="R1193" s="32" t="str">
        <f t="shared" si="207"/>
        <v>Sim</v>
      </c>
      <c r="S1193" s="30">
        <f t="shared" si="208"/>
        <v>0</v>
      </c>
      <c r="T1193" s="32" t="str">
        <f>IF($Q1193&lt;&gt;"Sim","",IF($N1193&gt;Parâmetros!$E$15,"Sim","Não"))</f>
        <v>Não</v>
      </c>
      <c r="U1193" s="17" t="str">
        <f t="shared" si="209"/>
        <v>Na meta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'[Apontamento_Mes_Setembro Atualizado.xlsx]Base Diária'!$V$221folga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DIVERGE · cadastro B × evidência A</v>
      </c>
      <c r="W1193" s="34">
        <f>IF(OR(OR($D1193="6x1",$D1193="FF 6x1"),$D1193="5x2"),"",IF($AB1193&lt;&gt;$AB1192,IF(IFERROR(INDEX(Cadastro!$F$5:$F$148,$AB1193),"")="",IF($L1193&gt;0,1,0),IF(IFERROR(INDEX(Cadastro!$F$5:$F$148,$AB1193),"")&lt;=IFERROR(INDEX(Parâmetros!$B$39:$B$48,MATCH($E1193,Parâmetros!$A$39:$A$48,0)),99),IFERROR(INDEX(Cadastro!$F$5:$F$148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1</v>
      </c>
      <c r="X1193" s="34">
        <f>IF(OR(OR($D1193="6x1",$D1193="FF 6x1"),$D1193="5x2"),"",IF($AB1193&lt;&gt;$AB1192,IF(IFERROR(INDEX(Cadastro!$F$5:$F$148,$AB1193),"")="",0,IF(IFERROR(INDEX(Cadastro!$F$5:$F$148,$AB1193),"")&gt;IFERROR(INDEX(Parâmetros!$B$39:$B$48,MATCH($E1193,Parâmetros!$A$39:$A$48,0)),99),IFERROR(INDEX(Cadastro!$F$5:$F$148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registro"),IF(AND($AB1193&lt;&gt;$AB1192,IFERROR(INDEX(Cadastro!$F$5:$F$148,$AB1193),"")=""),"Indeterminado (início da série)",IF($X1193&gt;0,"Folga","Falta de registro"))))))))</f>
        <v>Trabalhado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IFERROR(MATCH($A1193&amp;"|"&amp;TEXT(_xlfn.MAXIFS(Cadastro!$E$5:$E$148,Cadastro!$A$5:$A$148,$A1193,Cadastro!$E$5:$E$148,"&lt;="&amp;$F1193),"yyyymmdd"),Cadastro!$I$5:$I$148,0),"")</f>
        <v>53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55387</v>
      </c>
      <c r="B1194" s="17" t="s">
        <v>191</v>
      </c>
      <c r="C1194" s="17" t="str">
        <f>IFERROR(INDEX(Cadastro!$C$5:$C$148,$AB1194),"NÃO INFORMADO")</f>
        <v>ELE</v>
      </c>
      <c r="D1194" s="17" t="str">
        <f>IFERROR(INDEX(Cadastro!$D$5:$D$148,$AB1194),"")</f>
        <v>B</v>
      </c>
      <c r="E1194" s="17" t="str">
        <f>IFERROR(INDEX(Cadastro!$G$5:$G$148,$AB1194),"")</f>
        <v>B</v>
      </c>
      <c r="F1194" s="29">
        <v>46268</v>
      </c>
      <c r="G1194" s="32" t="str">
        <f t="shared" si="204"/>
        <v>qui</v>
      </c>
      <c r="H1194" s="31">
        <f>IF($L1194=0,"",_xlfn.MINIFS(Dados!$Q:$Q,Dados!$A:$A,$A1194,Dados!$S:$S,$F1194))</f>
        <v>450</v>
      </c>
      <c r="I1194" s="31">
        <f>IF($H1194="","",_xlfn.MAXIFS(Dados!$R:$R,Dados!$A:$A,$A1194,Dados!$S:$S,$F1194))</f>
        <v>911</v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8</v>
      </c>
      <c r="M1194" s="30">
        <f>IFERROR(INDEX(Parâmetros!$E$6:$E$11,MATCH($K1194,Parâmetros!$A$6:$A$11,0)),"")</f>
        <v>7.58</v>
      </c>
      <c r="N1194" s="33">
        <f t="shared" si="205"/>
        <v>1.0554089709762533</v>
      </c>
      <c r="O1194" s="33">
        <f>Parâmetros!$E$13</f>
        <v>0.8</v>
      </c>
      <c r="P1194" s="32" t="str">
        <f>IF(OR($M1194="",$F1194&gt;Parâmetros!$E$14),"Não","Sim")</f>
        <v>Sim</v>
      </c>
      <c r="Q1194" s="32" t="str">
        <f t="shared" si="206"/>
        <v>Sim</v>
      </c>
      <c r="R1194" s="32" t="str">
        <f t="shared" si="207"/>
        <v>Sim</v>
      </c>
      <c r="S1194" s="30">
        <f t="shared" si="208"/>
        <v>0</v>
      </c>
      <c r="T1194" s="32" t="str">
        <f>IF($Q1194&lt;&gt;"Sim","",IF($N1194&gt;Parâmetros!$E$15,"Sim","Não"))</f>
        <v>Sim</v>
      </c>
      <c r="U1194" s="17" t="str">
        <f t="shared" si="209"/>
        <v>Na meta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'[Apontamento_Mes_Setembro Atualizado.xlsx]Base Diária'!$V$221folga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DIVERGE · cadastro B × evidência A</v>
      </c>
      <c r="W1194" s="34">
        <f>IF(OR(OR($D1194="6x1",$D1194="FF 6x1"),$D1194="5x2"),"",IF($AB1194&lt;&gt;$AB1193,IF(IFERROR(INDEX(Cadastro!$F$5:$F$148,$AB1194),"")="",IF($L1194&gt;0,1,0),IF(IFERROR(INDEX(Cadastro!$F$5:$F$148,$AB1194),"")&lt;=IFERROR(INDEX(Parâmetros!$B$39:$B$48,MATCH($E1194,Parâmetros!$A$39:$A$48,0)),99),IFERROR(INDEX(Cadastro!$F$5:$F$148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2</v>
      </c>
      <c r="X1194" s="34">
        <f>IF(OR(OR($D1194="6x1",$D1194="FF 6x1"),$D1194="5x2"),"",IF($AB1194&lt;&gt;$AB1193,IF(IFERROR(INDEX(Cadastro!$F$5:$F$148,$AB1194),"")="",0,IF(IFERROR(INDEX(Cadastro!$F$5:$F$148,$AB1194),"")&gt;IFERROR(INDEX(Parâmetros!$B$39:$B$48,MATCH($E1194,Parâmetros!$A$39:$A$48,0)),99),IFERROR(INDEX(Cadastro!$F$5:$F$148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registro"),IF(AND($AB1194&lt;&gt;$AB1193,IFERROR(INDEX(Cadastro!$F$5:$F$148,$AB1194),"")=""),"Indeterminado (início da série)",IF($X1194&gt;0,"Folga","Falta de registro"))))))))</f>
        <v>Trabalhado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IFERROR(MATCH($A1194&amp;"|"&amp;TEXT(_xlfn.MAXIFS(Cadastro!$E$5:$E$148,Cadastro!$A$5:$A$148,$A1194,Cadastro!$E$5:$E$148,"&lt;="&amp;$F1194),"yyyymmdd"),Cadastro!$I$5:$I$148,0),"")</f>
        <v>53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55387</v>
      </c>
      <c r="B1195" s="17" t="s">
        <v>191</v>
      </c>
      <c r="C1195" s="17" t="str">
        <f>IFERROR(INDEX(Cadastro!$C$5:$C$148,$AB1195),"NÃO INFORMADO")</f>
        <v>ELE</v>
      </c>
      <c r="D1195" s="17" t="str">
        <f>IFERROR(INDEX(Cadastro!$D$5:$D$148,$AB1195),"")</f>
        <v>B</v>
      </c>
      <c r="E1195" s="17" t="str">
        <f>IFERROR(INDEX(Cadastro!$G$5:$G$148,$AB1195),"")</f>
        <v>B</v>
      </c>
      <c r="F1195" s="29">
        <v>46269</v>
      </c>
      <c r="G1195" s="32" t="str">
        <f t="shared" si="204"/>
        <v>sex</v>
      </c>
      <c r="H1195" s="31">
        <f>IF($L1195=0,"",_xlfn.MINIFS(Dados!$Q:$Q,Dados!$A:$A,$A1195,Dados!$S:$S,$F1195))</f>
        <v>450</v>
      </c>
      <c r="I1195" s="31">
        <f>IF($H1195="","",_xlfn.MAXIFS(Dados!$R:$R,Dados!$A:$A,$A1195,Dados!$S:$S,$F1195))</f>
        <v>911</v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7</v>
      </c>
      <c r="M1195" s="30">
        <f>IFERROR(INDEX(Parâmetros!$E$6:$E$11,MATCH($K1195,Parâmetros!$A$6:$A$11,0)),"")</f>
        <v>7.58</v>
      </c>
      <c r="N1195" s="33">
        <f t="shared" si="205"/>
        <v>0.92348284960422167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06"/>
        <v>Sim</v>
      </c>
      <c r="R1195" s="32" t="str">
        <f t="shared" si="207"/>
        <v>Sim</v>
      </c>
      <c r="S1195" s="30">
        <f t="shared" si="208"/>
        <v>0</v>
      </c>
      <c r="T1195" s="32" t="str">
        <f>IF($Q1195&lt;&gt;"Sim","",IF($N1195&gt;Parâmetros!$E$15,"Sim","Não"))</f>
        <v>Não</v>
      </c>
      <c r="U1195" s="17" t="str">
        <f t="shared" si="209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'[Apontamento_Mes_Setembro Atualizado.xlsx]Base Diária'!$V$221folga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DIVERGE · cadastro B × evidência A</v>
      </c>
      <c r="W1195" s="34">
        <f>IF(OR(OR($D1195="6x1",$D1195="FF 6x1"),$D1195="5x2"),"",IF($AB1195&lt;&gt;$AB1194,IF(IFERROR(INDEX(Cadastro!$F$5:$F$148,$AB1195),"")="",IF($L1195&gt;0,1,0),IF(IFERROR(INDEX(Cadastro!$F$5:$F$148,$AB1195),"")&lt;=IFERROR(INDEX(Parâmetros!$B$39:$B$48,MATCH($E1195,Parâmetros!$A$39:$A$48,0)),99),IFERROR(INDEX(Cadastro!$F$5:$F$148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3</v>
      </c>
      <c r="X1195" s="34">
        <f>IF(OR(OR($D1195="6x1",$D1195="FF 6x1"),$D1195="5x2"),"",IF($AB1195&lt;&gt;$AB1194,IF(IFERROR(INDEX(Cadastro!$F$5:$F$148,$AB1195),"")="",0,IF(IFERROR(INDEX(Cadastro!$F$5:$F$148,$AB1195),"")&gt;IFERROR(INDEX(Parâmetros!$B$39:$B$48,MATCH($E1195,Parâmetros!$A$39:$A$48,0)),99),IFERROR(INDEX(Cadastro!$F$5:$F$148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registro"),IF(AND($AB1195&lt;&gt;$AB1194,IFERROR(INDEX(Cadastro!$F$5:$F$148,$AB1195),"")=""),"Indeterminado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IFERROR(MATCH($A1195&amp;"|"&amp;TEXT(_xlfn.MAXIFS(Cadastro!$E$5:$E$148,Cadastro!$A$5:$A$148,$A1195,Cadastro!$E$5:$E$148,"&lt;="&amp;$F1195),"yyyymmdd"),Cadastro!$I$5:$I$148,0),"")</f>
        <v>53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55387</v>
      </c>
      <c r="B1196" s="17" t="s">
        <v>191</v>
      </c>
      <c r="C1196" s="17" t="str">
        <f>IFERROR(INDEX(Cadastro!$C$5:$C$148,$AB1196),"NÃO INFORMADO")</f>
        <v>ELE</v>
      </c>
      <c r="D1196" s="17" t="str">
        <f>IFERROR(INDEX(Cadastro!$D$5:$D$148,$AB1196),"")</f>
        <v>B</v>
      </c>
      <c r="E1196" s="17" t="str">
        <f>IFERROR(INDEX(Cadastro!$G$5:$G$148,$AB1196),"")</f>
        <v>B</v>
      </c>
      <c r="F1196" s="29">
        <v>46270</v>
      </c>
      <c r="G1196" s="32" t="str">
        <f t="shared" si="204"/>
        <v>sáb</v>
      </c>
      <c r="H1196" s="31">
        <f>IF($L1196=0,"",_xlfn.MINIFS(Dados!$Q:$Q,Dados!$A:$A,$A1196,Dados!$S:$S,$F1196))</f>
        <v>450</v>
      </c>
      <c r="I1196" s="31">
        <f>IF($H1196="","",_xlfn.MAXIFS(Dados!$R:$R,Dados!$A:$A,$A1196,Dados!$S:$S,$F1196))</f>
        <v>911</v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A</v>
      </c>
      <c r="L1196" s="30">
        <f>SUMIFS(Dados!$E:$E,Dados!$A:$A,$A1196,Dados!$S:$S,$F1196)</f>
        <v>5.99</v>
      </c>
      <c r="M1196" s="30">
        <f>IFERROR(INDEX(Parâmetros!$E$6:$E$11,MATCH($K1196,Parâmetros!$A$6:$A$11,0)),"")</f>
        <v>7.58</v>
      </c>
      <c r="N1196" s="33">
        <f t="shared" si="205"/>
        <v>0.79023746701846964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06"/>
        <v>Sim</v>
      </c>
      <c r="R1196" s="32" t="str">
        <f t="shared" si="207"/>
        <v>Não</v>
      </c>
      <c r="S1196" s="30">
        <f t="shared" si="208"/>
        <v>7.3999999999999844E-2</v>
      </c>
      <c r="T1196" s="32" t="str">
        <f>IF($Q1196&lt;&gt;"Sim","",IF($N1196&gt;Parâmetros!$E$15,"Sim","Não"))</f>
        <v>Não</v>
      </c>
      <c r="U1196" s="17" t="str">
        <f t="shared" si="209"/>
        <v>Abaixo da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'[Apontamento_Mes_Setembro Atualizado.xlsx]Base Diária'!$V$221folga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DIVERGE · cadastro B × evidência A</v>
      </c>
      <c r="W1196" s="34">
        <f>IF(OR(OR($D1196="6x1",$D1196="FF 6x1"),$D1196="5x2"),"",IF($AB1196&lt;&gt;$AB1195,IF(IFERROR(INDEX(Cadastro!$F$5:$F$148,$AB1196),"")="",IF($L1196&gt;0,1,0),IF(IFERROR(INDEX(Cadastro!$F$5:$F$148,$AB1196),"")&lt;=IFERROR(INDEX(Parâmetros!$B$39:$B$48,MATCH($E1196,Parâmetros!$A$39:$A$48,0)),99),IFERROR(INDEX(Cadastro!$F$5:$F$148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4</v>
      </c>
      <c r="X1196" s="34">
        <f>IF(OR(OR($D1196="6x1",$D1196="FF 6x1"),$D1196="5x2"),"",IF($AB1196&lt;&gt;$AB1195,IF(IFERROR(INDEX(Cadastro!$F$5:$F$148,$AB1196),"")="",0,IF(IFERROR(INDEX(Cadastro!$F$5:$F$148,$AB1196),"")&gt;IFERROR(INDEX(Parâmetros!$B$39:$B$48,MATCH($E1196,Parâmetros!$A$39:$A$48,0)),99),IFERROR(INDEX(Cadastro!$F$5:$F$148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registro"),IF(AND($AB1196&lt;&gt;$AB1195,IFERROR(INDEX(Cadastro!$F$5:$F$148,$AB1196),"")=""),"Indeterminado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IFERROR(MATCH($A1196&amp;"|"&amp;TEXT(_xlfn.MAXIFS(Cadastro!$E$5:$E$148,Cadastro!$A$5:$A$148,$A1196,Cadastro!$E$5:$E$148,"&lt;="&amp;$F1196),"yyyymmdd"),Cadastro!$I$5:$I$148,0),"")</f>
        <v>53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55387</v>
      </c>
      <c r="B1197" s="17" t="s">
        <v>191</v>
      </c>
      <c r="C1197" s="17" t="str">
        <f>IFERROR(INDEX(Cadastro!$C$5:$C$148,$AB1197),"NÃO INFORMADO")</f>
        <v>ELE</v>
      </c>
      <c r="D1197" s="17" t="str">
        <f>IFERROR(INDEX(Cadastro!$D$5:$D$148,$AB1197),"")</f>
        <v>B</v>
      </c>
      <c r="E1197" s="17" t="str">
        <f>IFERROR(INDEX(Cadastro!$G$5:$G$148,$AB1197),"")</f>
        <v>B</v>
      </c>
      <c r="F1197" s="29">
        <v>46271</v>
      </c>
      <c r="G1197" s="32" t="str">
        <f t="shared" si="204"/>
        <v>dom</v>
      </c>
      <c r="H1197" s="31">
        <f>IF($L1197=0,"",_xlfn.MINIFS(Dados!$Q:$Q,Dados!$A:$A,$A1197,Dados!$S:$S,$F1197))</f>
        <v>450</v>
      </c>
      <c r="I1197" s="31">
        <f>IF($H1197="","",_xlfn.MAXIFS(Dados!$R:$R,Dados!$A:$A,$A1197,Dados!$S:$S,$F1197))</f>
        <v>901</v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7</v>
      </c>
      <c r="M1197" s="30">
        <f>IFERROR(INDEX(Parâmetros!$E$6:$E$11,MATCH($K1197,Parâmetros!$A$6:$A$11,0)),"")</f>
        <v>7.58</v>
      </c>
      <c r="N1197" s="33">
        <f t="shared" si="205"/>
        <v>0.92348284960422167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06"/>
        <v>Sim</v>
      </c>
      <c r="R1197" s="32" t="str">
        <f t="shared" si="207"/>
        <v>Sim</v>
      </c>
      <c r="S1197" s="30">
        <f t="shared" si="208"/>
        <v>0</v>
      </c>
      <c r="T1197" s="32" t="str">
        <f>IF($Q1197&lt;&gt;"Sim","",IF($N1197&gt;Parâmetros!$E$15,"Sim","Não"))</f>
        <v>Não</v>
      </c>
      <c r="U1197" s="17" t="str">
        <f t="shared" si="209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'[Apontamento_Mes_Setembro Atualizado.xlsx]Base Diária'!$V$221folga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DIVERGE · cadastro B × evidência A</v>
      </c>
      <c r="W1197" s="34">
        <f>IF(OR(OR($D1197="6x1",$D1197="FF 6x1"),$D1197="5x2"),"",IF($AB1197&lt;&gt;$AB1196,IF(IFERROR(INDEX(Cadastro!$F$5:$F$148,$AB1197),"")="",IF($L1197&gt;0,1,0),IF(IFERROR(INDEX(Cadastro!$F$5:$F$148,$AB1197),"")&lt;=IFERROR(INDEX(Parâmetros!$B$39:$B$48,MATCH($E1197,Parâmetros!$A$39:$A$48,0)),99),IFERROR(INDEX(Cadastro!$F$5:$F$148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5</v>
      </c>
      <c r="X1197" s="34">
        <f>IF(OR(OR($D1197="6x1",$D1197="FF 6x1"),$D1197="5x2"),"",IF($AB1197&lt;&gt;$AB1196,IF(IFERROR(INDEX(Cadastro!$F$5:$F$148,$AB1197),"")="",0,IF(IFERROR(INDEX(Cadastro!$F$5:$F$148,$AB1197),"")&gt;IFERROR(INDEX(Parâmetros!$B$39:$B$48,MATCH($E1197,Parâmetros!$A$39:$A$48,0)),99),IFERROR(INDEX(Cadastro!$F$5:$F$148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registro"),IF(AND($AB1197&lt;&gt;$AB1196,IFERROR(INDEX(Cadastro!$F$5:$F$148,$AB1197),"")=""),"Indeterminado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IFERROR(MATCH($A1197&amp;"|"&amp;TEXT(_xlfn.MAXIFS(Cadastro!$E$5:$E$148,Cadastro!$A$5:$A$148,$A1197,Cadastro!$E$5:$E$148,"&lt;="&amp;$F1197),"yyyymmdd"),Cadastro!$I$5:$I$148,0),"")</f>
        <v>53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55387</v>
      </c>
      <c r="B1198" s="17" t="s">
        <v>191</v>
      </c>
      <c r="C1198" s="17" t="str">
        <f>IFERROR(INDEX(Cadastro!$C$5:$C$148,$AB1198),"NÃO INFORMADO")</f>
        <v>ELE</v>
      </c>
      <c r="D1198" s="17" t="str">
        <f>IFERROR(INDEX(Cadastro!$D$5:$D$148,$AB1198),"")</f>
        <v>B</v>
      </c>
      <c r="E1198" s="17" t="str">
        <f>IFERROR(INDEX(Cadastro!$G$5:$G$148,$AB1198),"")</f>
        <v>B</v>
      </c>
      <c r="F1198" s="29">
        <v>46272</v>
      </c>
      <c r="G1198" s="32" t="str">
        <f t="shared" si="204"/>
        <v>seg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/>
      </c>
      <c r="L1198" s="30">
        <f>SUMIFS(Dados!$E:$E,Dados!$A:$A,$A1198,Dados!$S:$S,$F1198)</f>
        <v>0</v>
      </c>
      <c r="M1198" s="30" t="str">
        <f>IFERROR(INDEX(Parâmetros!$E$6:$E$11,MATCH($K1198,Parâmetros!$A$6:$A$11,0)),"")</f>
        <v/>
      </c>
      <c r="N1198" s="33" t="str">
        <f t="shared" si="205"/>
        <v/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206"/>
        <v/>
      </c>
      <c r="R1198" s="32" t="str">
        <f t="shared" si="207"/>
        <v/>
      </c>
      <c r="S1198" s="30" t="str">
        <f t="shared" si="208"/>
        <v/>
      </c>
      <c r="T1198" s="32" t="str">
        <f>IF($Q1198&lt;&gt;"Sim","",IF($N1198&gt;Parâmetros!$E$15,"Sim","Não"))</f>
        <v/>
      </c>
      <c r="U1198" s="17" t="str">
        <f t="shared" si="209"/>
        <v>Folga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'[Apontamento_Mes_Setembro Atualizado.xlsx]Base Diária'!$V$221folga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Folga prevista pelo ciclo</v>
      </c>
      <c r="W1198" s="34">
        <f>IF(OR(OR($D1198="6x1",$D1198="FF 6x1"),$D1198="5x2"),"",IF($AB1198&lt;&gt;$AB1197,IF(IFERROR(INDEX(Cadastro!$F$5:$F$148,$AB1198),"")="",IF($L1198&gt;0,1,0),IF(IFERROR(INDEX(Cadastro!$F$5:$F$148,$AB1198),"")&lt;=IFERROR(INDEX(Parâmetros!$B$39:$B$48,MATCH($E1198,Parâmetros!$A$39:$A$48,0)),99),IFERROR(INDEX(Cadastro!$F$5:$F$148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0</v>
      </c>
      <c r="X1198" s="34">
        <f>IF(OR(OR($D1198="6x1",$D1198="FF 6x1"),$D1198="5x2"),"",IF($AB1198&lt;&gt;$AB1197,IF(IFERROR(INDEX(Cadastro!$F$5:$F$148,$AB1198),"")="",0,IF(IFERROR(INDEX(Cadastro!$F$5:$F$148,$AB1198),"")&gt;IFERROR(INDEX(Parâmetros!$B$39:$B$48,MATCH($E1198,Parâmetros!$A$39:$A$48,0)),99),IFERROR(INDEX(Cadastro!$F$5:$F$148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1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registro"),IF(AND($AB1198&lt;&gt;$AB1197,IFERROR(INDEX(Cadastro!$F$5:$F$148,$AB1198),"")=""),"Indeterminado (início da série)",IF($X1198&gt;0,"Folga","Falta de registro"))))))))</f>
        <v>Folga</v>
      </c>
      <c r="Z1198" s="34">
        <f>IF(OR($L1198&gt;0,$F1198&gt;Parâmetros!$E$14),0,IF($A1198&lt;&gt;$A1197,1,N($Z1197)+1))</f>
        <v>1</v>
      </c>
      <c r="AA1198" s="34">
        <f>IF(OR($L1198&gt;0,$F1198&gt;Parâmetros!$E$14),0,IF(OR($A1198&lt;&gt;$A1199,$F1199&gt;Parâmetros!$E$14),1,N($AA1199)+1))</f>
        <v>1</v>
      </c>
      <c r="AB1198" s="31">
        <f>IFERROR(MATCH($A1198&amp;"|"&amp;TEXT(_xlfn.MAXIFS(Cadastro!$E$5:$E$148,Cadastro!$A$5:$A$148,$A1198,Cadastro!$E$5:$E$148,"&lt;="&amp;$F1198),"yyyymmdd"),Cadastro!$I$5:$I$148,0),"")</f>
        <v>53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55387</v>
      </c>
      <c r="B1199" s="17" t="s">
        <v>191</v>
      </c>
      <c r="C1199" s="17" t="str">
        <f>IFERROR(INDEX(Cadastro!$C$5:$C$148,$AB1199),"NÃO INFORMADO")</f>
        <v>ELE</v>
      </c>
      <c r="D1199" s="17" t="str">
        <f>IFERROR(INDEX(Cadastro!$D$5:$D$148,$AB1199),"")</f>
        <v>B</v>
      </c>
      <c r="E1199" s="17" t="str">
        <f>IFERROR(INDEX(Cadastro!$G$5:$G$148,$AB1199),"")</f>
        <v>B</v>
      </c>
      <c r="F1199" s="29">
        <v>46273</v>
      </c>
      <c r="G1199" s="32" t="str">
        <f t="shared" si="204"/>
        <v>ter</v>
      </c>
      <c r="H1199" s="31">
        <f>IF($L1199=0,"",_xlfn.MINIFS(Dados!$Q:$Q,Dados!$A:$A,$A1199,Dados!$S:$S,$F1199))</f>
        <v>450</v>
      </c>
      <c r="I1199" s="31">
        <f>IF($H1199="","",_xlfn.MAXIFS(Dados!$R:$R,Dados!$A:$A,$A1199,Dados!$S:$S,$F1199))</f>
        <v>900</v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A</v>
      </c>
      <c r="L1199" s="30">
        <f>SUMIFS(Dados!$E:$E,Dados!$A:$A,$A1199,Dados!$S:$S,$F1199)</f>
        <v>7</v>
      </c>
      <c r="M1199" s="30">
        <f>IFERROR(INDEX(Parâmetros!$E$6:$E$11,MATCH($K1199,Parâmetros!$A$6:$A$11,0)),"")</f>
        <v>7.58</v>
      </c>
      <c r="N1199" s="33">
        <f t="shared" si="205"/>
        <v>0.92348284960422167</v>
      </c>
      <c r="O1199" s="33">
        <f>Parâmetros!$E$13</f>
        <v>0.8</v>
      </c>
      <c r="P1199" s="32" t="str">
        <f>IF(OR($M1199="",$F1199&gt;Parâmetros!$E$14),"Não","Sim")</f>
        <v>Sim</v>
      </c>
      <c r="Q1199" s="32" t="str">
        <f t="shared" si="206"/>
        <v>Sim</v>
      </c>
      <c r="R1199" s="32" t="str">
        <f t="shared" si="207"/>
        <v>Sim</v>
      </c>
      <c r="S1199" s="30">
        <f t="shared" si="208"/>
        <v>0</v>
      </c>
      <c r="T1199" s="32" t="str">
        <f>IF($Q1199&lt;&gt;"Sim","",IF($N1199&gt;Parâmetros!$E$15,"Sim","Não"))</f>
        <v>Não</v>
      </c>
      <c r="U1199" s="17" t="str">
        <f t="shared" si="209"/>
        <v>Na meta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'[Apontamento_Mes_Setembro Atualizado.xlsx]Base Diária'!$V$221folga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DIVERGE · cadastro B × evidência A</v>
      </c>
      <c r="W1199" s="34">
        <f>IF(OR(OR($D1199="6x1",$D1199="FF 6x1"),$D1199="5x2"),"",IF($AB1199&lt;&gt;$AB1198,IF(IFERROR(INDEX(Cadastro!$F$5:$F$148,$AB1199),"")="",IF($L1199&gt;0,1,0),IF(IFERROR(INDEX(Cadastro!$F$5:$F$148,$AB1199),"")&lt;=IFERROR(INDEX(Parâmetros!$B$39:$B$48,MATCH($E1199,Parâmetros!$A$39:$A$48,0)),99),IFERROR(INDEX(Cadastro!$F$5:$F$148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1</v>
      </c>
      <c r="X1199" s="34">
        <f>IF(OR(OR($D1199="6x1",$D1199="FF 6x1"),$D1199="5x2"),"",IF($AB1199&lt;&gt;$AB1198,IF(IFERROR(INDEX(Cadastro!$F$5:$F$148,$AB1199),"")="",0,IF(IFERROR(INDEX(Cadastro!$F$5:$F$148,$AB1199),"")&gt;IFERROR(INDEX(Parâmetros!$B$39:$B$48,MATCH($E1199,Parâmetros!$A$39:$A$48,0)),99),IFERROR(INDEX(Cadastro!$F$5:$F$148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registro"),IF(AND($AB1199&lt;&gt;$AB1198,IFERROR(INDEX(Cadastro!$F$5:$F$148,$AB1199),"")=""),"Indeterminado (início da série)",IF($X1199&gt;0,"Folga","Falta de registro"))))))))</f>
        <v>Trabalhado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IFERROR(MATCH($A1199&amp;"|"&amp;TEXT(_xlfn.MAXIFS(Cadastro!$E$5:$E$148,Cadastro!$A$5:$A$148,$A1199,Cadastro!$E$5:$E$148,"&lt;="&amp;$F1199),"yyyymmdd"),Cadastro!$I$5:$I$148,0),"")</f>
        <v>53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55387</v>
      </c>
      <c r="B1200" s="17" t="s">
        <v>191</v>
      </c>
      <c r="C1200" s="17" t="str">
        <f>IFERROR(INDEX(Cadastro!$C$5:$C$148,$AB1200),"NÃO INFORMADO")</f>
        <v>ELE</v>
      </c>
      <c r="D1200" s="17" t="str">
        <f>IFERROR(INDEX(Cadastro!$D$5:$D$148,$AB1200),"")</f>
        <v>B</v>
      </c>
      <c r="E1200" s="17" t="str">
        <f>IFERROR(INDEX(Cadastro!$G$5:$G$148,$AB1200),"")</f>
        <v>B</v>
      </c>
      <c r="F1200" s="29">
        <v>46274</v>
      </c>
      <c r="G1200" s="32" t="str">
        <f t="shared" si="204"/>
        <v>qua</v>
      </c>
      <c r="H1200" s="31">
        <f>IF($L1200=0,"",_xlfn.MINIFS(Dados!$Q:$Q,Dados!$A:$A,$A1200,Dados!$S:$S,$F1200))</f>
        <v>450</v>
      </c>
      <c r="I1200" s="31">
        <f>IF($H1200="","",_xlfn.MAXIFS(Dados!$R:$R,Dados!$A:$A,$A1200,Dados!$S:$S,$F1200))</f>
        <v>901</v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A</v>
      </c>
      <c r="L1200" s="30">
        <f>SUMIFS(Dados!$E:$E,Dados!$A:$A,$A1200,Dados!$S:$S,$F1200)</f>
        <v>7</v>
      </c>
      <c r="M1200" s="30">
        <f>IFERROR(INDEX(Parâmetros!$E$6:$E$11,MATCH($K1200,Parâmetros!$A$6:$A$11,0)),"")</f>
        <v>7.58</v>
      </c>
      <c r="N1200" s="33">
        <f t="shared" si="205"/>
        <v>0.92348284960422167</v>
      </c>
      <c r="O1200" s="33">
        <f>Parâmetros!$E$13</f>
        <v>0.8</v>
      </c>
      <c r="P1200" s="32" t="str">
        <f>IF(OR($M1200="",$F1200&gt;Parâmetros!$E$14),"Não","Sim")</f>
        <v>Sim</v>
      </c>
      <c r="Q1200" s="32" t="str">
        <f t="shared" si="206"/>
        <v>Sim</v>
      </c>
      <c r="R1200" s="32" t="str">
        <f t="shared" si="207"/>
        <v>Sim</v>
      </c>
      <c r="S1200" s="30">
        <f t="shared" si="208"/>
        <v>0</v>
      </c>
      <c r="T1200" s="32" t="str">
        <f>IF($Q1200&lt;&gt;"Sim","",IF($N1200&gt;Parâmetros!$E$15,"Sim","Não"))</f>
        <v>Não</v>
      </c>
      <c r="U1200" s="17" t="str">
        <f t="shared" si="209"/>
        <v>Na meta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'[Apontamento_Mes_Setembro Atualizado.xlsx]Base Diária'!$V$221folga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DIVERGE · cadastro B × evidência A</v>
      </c>
      <c r="W1200" s="34">
        <f>IF(OR(OR($D1200="6x1",$D1200="FF 6x1"),$D1200="5x2"),"",IF($AB1200&lt;&gt;$AB1199,IF(IFERROR(INDEX(Cadastro!$F$5:$F$148,$AB1200),"")="",IF($L1200&gt;0,1,0),IF(IFERROR(INDEX(Cadastro!$F$5:$F$148,$AB1200),"")&lt;=IFERROR(INDEX(Parâmetros!$B$39:$B$48,MATCH($E1200,Parâmetros!$A$39:$A$48,0)),99),IFERROR(INDEX(Cadastro!$F$5:$F$148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2</v>
      </c>
      <c r="X1200" s="34">
        <f>IF(OR(OR($D1200="6x1",$D1200="FF 6x1"),$D1200="5x2"),"",IF($AB1200&lt;&gt;$AB1199,IF(IFERROR(INDEX(Cadastro!$F$5:$F$148,$AB1200),"")="",0,IF(IFERROR(INDEX(Cadastro!$F$5:$F$148,$AB1200),"")&gt;IFERROR(INDEX(Parâmetros!$B$39:$B$48,MATCH($E1200,Parâmetros!$A$39:$A$48,0)),99),IFERROR(INDEX(Cadastro!$F$5:$F$148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registro"),IF(AND($AB1200&lt;&gt;$AB1199,IFERROR(INDEX(Cadastro!$F$5:$F$148,$AB1200),"")=""),"Indeterminado (início da série)",IF($X1200&gt;0,"Folga","Falta de registro"))))))))</f>
        <v>Trabalhado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IFERROR(MATCH($A1200&amp;"|"&amp;TEXT(_xlfn.MAXIFS(Cadastro!$E$5:$E$148,Cadastro!$A$5:$A$148,$A1200,Cadastro!$E$5:$E$148,"&lt;="&amp;$F1200),"yyyymmdd"),Cadastro!$I$5:$I$148,0),"")</f>
        <v>53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55387</v>
      </c>
      <c r="B1201" s="17" t="s">
        <v>191</v>
      </c>
      <c r="C1201" s="17" t="str">
        <f>IFERROR(INDEX(Cadastro!$C$5:$C$148,$AB1201),"NÃO INFORMADO")</f>
        <v>ELE</v>
      </c>
      <c r="D1201" s="17" t="str">
        <f>IFERROR(INDEX(Cadastro!$D$5:$D$148,$AB1201),"")</f>
        <v>B</v>
      </c>
      <c r="E1201" s="17" t="str">
        <f>IFERROR(INDEX(Cadastro!$G$5:$G$148,$AB1201),"")</f>
        <v>B</v>
      </c>
      <c r="F1201" s="29">
        <v>46275</v>
      </c>
      <c r="G1201" s="32" t="str">
        <f t="shared" si="204"/>
        <v>qui</v>
      </c>
      <c r="H1201" s="31">
        <f>IF($L1201=0,"",_xlfn.MINIFS(Dados!$Q:$Q,Dados!$A:$A,$A1201,Dados!$S:$S,$F1201))</f>
        <v>450</v>
      </c>
      <c r="I1201" s="31">
        <f>IF($H1201="","",_xlfn.MAXIFS(Dados!$R:$R,Dados!$A:$A,$A1201,Dados!$S:$S,$F1201))</f>
        <v>911</v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A</v>
      </c>
      <c r="L1201" s="30">
        <f>SUMIFS(Dados!$E:$E,Dados!$A:$A,$A1201,Dados!$S:$S,$F1201)</f>
        <v>7</v>
      </c>
      <c r="M1201" s="30">
        <f>IFERROR(INDEX(Parâmetros!$E$6:$E$11,MATCH($K1201,Parâmetros!$A$6:$A$11,0)),"")</f>
        <v>7.58</v>
      </c>
      <c r="N1201" s="33">
        <f t="shared" si="205"/>
        <v>0.92348284960422167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06"/>
        <v>Sim</v>
      </c>
      <c r="R1201" s="32" t="str">
        <f t="shared" si="207"/>
        <v>Sim</v>
      </c>
      <c r="S1201" s="30">
        <f t="shared" si="208"/>
        <v>0</v>
      </c>
      <c r="T1201" s="32" t="str">
        <f>IF($Q1201&lt;&gt;"Sim","",IF($N1201&gt;Parâmetros!$E$15,"Sim","Não"))</f>
        <v>Não</v>
      </c>
      <c r="U1201" s="17" t="str">
        <f t="shared" si="209"/>
        <v>Na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'[Apontamento_Mes_Setembro Atualizado.xlsx]Base Diária'!$V$221folga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DIVERGE · cadastro B × evidência A</v>
      </c>
      <c r="W1201" s="34">
        <f>IF(OR(OR($D1201="6x1",$D1201="FF 6x1"),$D1201="5x2"),"",IF($AB1201&lt;&gt;$AB1200,IF(IFERROR(INDEX(Cadastro!$F$5:$F$148,$AB1201),"")="",IF($L1201&gt;0,1,0),IF(IFERROR(INDEX(Cadastro!$F$5:$F$148,$AB1201),"")&lt;=IFERROR(INDEX(Parâmetros!$B$39:$B$48,MATCH($E1201,Parâmetros!$A$39:$A$48,0)),99),IFERROR(INDEX(Cadastro!$F$5:$F$148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3</v>
      </c>
      <c r="X1201" s="34">
        <f>IF(OR(OR($D1201="6x1",$D1201="FF 6x1"),$D1201="5x2"),"",IF($AB1201&lt;&gt;$AB1200,IF(IFERROR(INDEX(Cadastro!$F$5:$F$148,$AB1201),"")="",0,IF(IFERROR(INDEX(Cadastro!$F$5:$F$148,$AB1201),"")&gt;IFERROR(INDEX(Parâmetros!$B$39:$B$48,MATCH($E1201,Parâmetros!$A$39:$A$48,0)),99),IFERROR(INDEX(Cadastro!$F$5:$F$148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registro"),IF(AND($AB1201&lt;&gt;$AB1200,IFERROR(INDEX(Cadastro!$F$5:$F$148,$AB1201),"")=""),"Indeterminado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IFERROR(MATCH($A1201&amp;"|"&amp;TEXT(_xlfn.MAXIFS(Cadastro!$E$5:$E$148,Cadastro!$A$5:$A$148,$A1201,Cadastro!$E$5:$E$148,"&lt;="&amp;$F1201),"yyyymmdd"),Cadastro!$I$5:$I$148,0),"")</f>
        <v>53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55387</v>
      </c>
      <c r="B1202" s="17" t="s">
        <v>191</v>
      </c>
      <c r="C1202" s="17" t="str">
        <f>IFERROR(INDEX(Cadastro!$C$5:$C$148,$AB1202),"NÃO INFORMADO")</f>
        <v>ELE</v>
      </c>
      <c r="D1202" s="17" t="str">
        <f>IFERROR(INDEX(Cadastro!$D$5:$D$148,$AB1202),"")</f>
        <v>B</v>
      </c>
      <c r="E1202" s="17" t="str">
        <f>IFERROR(INDEX(Cadastro!$G$5:$G$148,$AB1202),"")</f>
        <v>B</v>
      </c>
      <c r="F1202" s="29">
        <v>46276</v>
      </c>
      <c r="G1202" s="32" t="str">
        <f t="shared" si="204"/>
        <v>sex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0</v>
      </c>
      <c r="M1202" s="30">
        <f>IFERROR(INDEX(Parâmetros!$E$6:$E$11,MATCH($K1202,Parâmetros!$A$6:$A$11,0)),"")</f>
        <v>7.67</v>
      </c>
      <c r="N1202" s="33">
        <f t="shared" si="205"/>
        <v>0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06"/>
        <v>Não</v>
      </c>
      <c r="R1202" s="32" t="str">
        <f t="shared" si="207"/>
        <v/>
      </c>
      <c r="S1202" s="30" t="str">
        <f t="shared" si="208"/>
        <v/>
      </c>
      <c r="T1202" s="32" t="str">
        <f>IF($Q1202&lt;&gt;"Sim","",IF($N1202&gt;Parâmetros!$E$15,"Sim","Não"))</f>
        <v/>
      </c>
      <c r="U1202" s="17" t="str">
        <f t="shared" si="209"/>
        <v>Falta de registro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'[Apontamento_Mes_Setembro Atualizado.xlsx]Base Diária'!$V$221folga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FALTA DE REGISTRO · dia 4 de 5 do ciclo</v>
      </c>
      <c r="W1202" s="34">
        <f>IF(OR(OR($D1202="6x1",$D1202="FF 6x1"),$D1202="5x2"),"",IF($AB1202&lt;&gt;$AB1201,IF(IFERROR(INDEX(Cadastro!$F$5:$F$148,$AB1202),"")="",IF($L1202&gt;0,1,0),IF(IFERROR(INDEX(Cadastro!$F$5:$F$148,$AB1202),"")&lt;=IFERROR(INDEX(Parâmetros!$B$39:$B$48,MATCH($E1202,Parâmetros!$A$39:$A$48,0)),99),IFERROR(INDEX(Cadastro!$F$5:$F$148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4</v>
      </c>
      <c r="X1202" s="34">
        <f>IF(OR(OR($D1202="6x1",$D1202="FF 6x1"),$D1202="5x2"),"",IF($AB1202&lt;&gt;$AB1201,IF(IFERROR(INDEX(Cadastro!$F$5:$F$148,$AB1202),"")="",0,IF(IFERROR(INDEX(Cadastro!$F$5:$F$148,$AB1202),"")&gt;IFERROR(INDEX(Parâmetros!$B$39:$B$48,MATCH($E1202,Parâmetros!$A$39:$A$48,0)),99),IFERROR(INDEX(Cadastro!$F$5:$F$148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registro"),IF(AND($AB1202&lt;&gt;$AB1201,IFERROR(INDEX(Cadastro!$F$5:$F$148,$AB1202),"")=""),"Indeterminado (início da série)",IF($X1202&gt;0,"Folga","Falta de registro"))))))))</f>
        <v>Falta de registro</v>
      </c>
      <c r="Z1202" s="34">
        <f>IF(OR($L1202&gt;0,$F1202&gt;Parâmetros!$E$14),0,IF($A1202&lt;&gt;$A1201,1,N($Z1201)+1))</f>
        <v>1</v>
      </c>
      <c r="AA1202" s="34">
        <f>IF(OR($L1202&gt;0,$F1202&gt;Parâmetros!$E$14),0,IF(OR($A1202&lt;&gt;$A1203,$F1203&gt;Parâmetros!$E$14),1,N($AA1203)+1))</f>
        <v>1</v>
      </c>
      <c r="AB1202" s="31">
        <f>IFERROR(MATCH($A1202&amp;"|"&amp;TEXT(_xlfn.MAXIFS(Cadastro!$E$5:$E$148,Cadastro!$A$5:$A$148,$A1202,Cadastro!$E$5:$E$148,"&lt;="&amp;$F1202),"yyyymmdd"),Cadastro!$I$5:$I$148,0),"")</f>
        <v>53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55387</v>
      </c>
      <c r="B1203" s="17" t="s">
        <v>191</v>
      </c>
      <c r="C1203" s="17" t="str">
        <f>IFERROR(INDEX(Cadastro!$C$5:$C$148,$AB1203),"NÃO INFORMADO")</f>
        <v>ELE</v>
      </c>
      <c r="D1203" s="17" t="str">
        <f>IFERROR(INDEX(Cadastro!$D$5:$D$148,$AB1203),"")</f>
        <v>B</v>
      </c>
      <c r="E1203" s="17" t="str">
        <f>IFERROR(INDEX(Cadastro!$G$5:$G$148,$AB1203),"")</f>
        <v>B</v>
      </c>
      <c r="F1203" s="29">
        <v>46277</v>
      </c>
      <c r="G1203" s="32" t="str">
        <f t="shared" si="204"/>
        <v>sáb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B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7.67</v>
      </c>
      <c r="N1203" s="33">
        <f t="shared" si="205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206"/>
        <v/>
      </c>
      <c r="R1203" s="32" t="str">
        <f t="shared" si="207"/>
        <v/>
      </c>
      <c r="S1203" s="30" t="str">
        <f t="shared" si="208"/>
        <v/>
      </c>
      <c r="T1203" s="32" t="str">
        <f>IF($Q1203&lt;&gt;"Sim","",IF($N1203&gt;Parâmetros!$E$15,"Sim","Não"))</f>
        <v/>
      </c>
      <c r="U1203" s="17" t="str">
        <f t="shared" si="209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'[Apontamento_Mes_Setembro Atualizado.xlsx]Base Diária'!$V$221folga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5 de 5 do ciclo</v>
      </c>
      <c r="W1203" s="34">
        <f>IF(OR(OR($D1203="6x1",$D1203="FF 6x1"),$D1203="5x2"),"",IF($AB1203&lt;&gt;$AB1202,IF(IFERROR(INDEX(Cadastro!$F$5:$F$148,$AB1203),"")="",IF($L1203&gt;0,1,0),IF(IFERROR(INDEX(Cadastro!$F$5:$F$148,$AB1203),"")&lt;=IFERROR(INDEX(Parâmetros!$B$39:$B$48,MATCH($E1203,Parâmetros!$A$39:$A$48,0)),99),IFERROR(INDEX(Cadastro!$F$5:$F$148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5</v>
      </c>
      <c r="X1203" s="34">
        <f>IF(OR(OR($D1203="6x1",$D1203="FF 6x1"),$D1203="5x2"),"",IF($AB1203&lt;&gt;$AB1202,IF(IFERROR(INDEX(Cadastro!$F$5:$F$148,$AB1203),"")="",0,IF(IFERROR(INDEX(Cadastro!$F$5:$F$148,$AB1203),"")&gt;IFERROR(INDEX(Parâmetros!$B$39:$B$48,MATCH($E1203,Parâmetros!$A$39:$A$48,0)),99),IFERROR(INDEX(Cadastro!$F$5:$F$148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registro"),IF(AND($AB1203&lt;&gt;$AB1202,IFERROR(INDEX(Cadastro!$F$5:$F$148,$AB1203),"")=""),"Indeterminado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IFERROR(MATCH($A1203&amp;"|"&amp;TEXT(_xlfn.MAXIFS(Cadastro!$E$5:$E$148,Cadastro!$A$5:$A$148,$A1203,Cadastro!$E$5:$E$148,"&lt;="&amp;$F1203),"yyyymmdd"),Cadastro!$I$5:$I$148,0),"")</f>
        <v>53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55387</v>
      </c>
      <c r="B1204" s="17" t="s">
        <v>191</v>
      </c>
      <c r="C1204" s="17" t="str">
        <f>IFERROR(INDEX(Cadastro!$C$5:$C$148,$AB1204),"NÃO INFORMADO")</f>
        <v>ELE</v>
      </c>
      <c r="D1204" s="17" t="str">
        <f>IFERROR(INDEX(Cadastro!$D$5:$D$148,$AB1204),"")</f>
        <v>B</v>
      </c>
      <c r="E1204" s="17" t="str">
        <f>IFERROR(INDEX(Cadastro!$G$5:$G$148,$AB1204),"")</f>
        <v>B</v>
      </c>
      <c r="F1204" s="29">
        <v>46278</v>
      </c>
      <c r="G1204" s="32" t="str">
        <f t="shared" si="204"/>
        <v>dom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/>
      </c>
      <c r="L1204" s="30">
        <f>SUMIFS(Dados!$E:$E,Dados!$A:$A,$A1204,Dados!$S:$S,$F1204)</f>
        <v>0</v>
      </c>
      <c r="M1204" s="30" t="str">
        <f>IFERROR(INDEX(Parâmetros!$E$6:$E$11,MATCH($K1204,Parâmetros!$A$6:$A$11,0)),"")</f>
        <v/>
      </c>
      <c r="N1204" s="33" t="str">
        <f t="shared" si="205"/>
        <v/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06"/>
        <v/>
      </c>
      <c r="R1204" s="32" t="str">
        <f t="shared" si="207"/>
        <v/>
      </c>
      <c r="S1204" s="30" t="str">
        <f t="shared" si="208"/>
        <v/>
      </c>
      <c r="T1204" s="32" t="str">
        <f>IF($Q1204&lt;&gt;"Sim","",IF($N1204&gt;Parâmetros!$E$15,"Sim","Não"))</f>
        <v/>
      </c>
      <c r="U1204" s="17" t="str">
        <f t="shared" si="209"/>
        <v>Folga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'[Apontamento_Mes_Setembro Atualizado.xlsx]Base Diária'!$V$221folga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Folga prevista pelo ciclo</v>
      </c>
      <c r="W1204" s="34">
        <f>IF(OR(OR($D1204="6x1",$D1204="FF 6x1"),$D1204="5x2"),"",IF($AB1204&lt;&gt;$AB1203,IF(IFERROR(INDEX(Cadastro!$F$5:$F$148,$AB1204),"")="",IF($L1204&gt;0,1,0),IF(IFERROR(INDEX(Cadastro!$F$5:$F$148,$AB1204),"")&lt;=IFERROR(INDEX(Parâmetros!$B$39:$B$48,MATCH($E1204,Parâmetros!$A$39:$A$48,0)),99),IFERROR(INDEX(Cadastro!$F$5:$F$148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0</v>
      </c>
      <c r="X1204" s="34">
        <f>IF(OR(OR($D1204="6x1",$D1204="FF 6x1"),$D1204="5x2"),"",IF($AB1204&lt;&gt;$AB1203,IF(IFERROR(INDEX(Cadastro!$F$5:$F$148,$AB1204),"")="",0,IF(IFERROR(INDEX(Cadastro!$F$5:$F$148,$AB1204),"")&gt;IFERROR(INDEX(Parâmetros!$B$39:$B$48,MATCH($E1204,Parâmetros!$A$39:$A$48,0)),99),IFERROR(INDEX(Cadastro!$F$5:$F$148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1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registro"),IF(AND($AB1204&lt;&gt;$AB1203,IFERROR(INDEX(Cadastro!$F$5:$F$148,$AB1204),"")=""),"Indeterminado (início da série)",IF($X1204&gt;0,"Folga","Falta de registro"))))))))</f>
        <v>Folga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IFERROR(MATCH($A1204&amp;"|"&amp;TEXT(_xlfn.MAXIFS(Cadastro!$E$5:$E$148,Cadastro!$A$5:$A$148,$A1204,Cadastro!$E$5:$E$148,"&lt;="&amp;$F1204),"yyyymmdd"),Cadastro!$I$5:$I$148,0),"")</f>
        <v>53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55387</v>
      </c>
      <c r="B1205" s="17" t="s">
        <v>191</v>
      </c>
      <c r="C1205" s="17" t="str">
        <f>IFERROR(INDEX(Cadastro!$C$5:$C$148,$AB1205),"NÃO INFORMADO")</f>
        <v>ELE</v>
      </c>
      <c r="D1205" s="17" t="str">
        <f>IFERROR(INDEX(Cadastro!$D$5:$D$148,$AB1205),"")</f>
        <v>B</v>
      </c>
      <c r="E1205" s="17" t="str">
        <f>IFERROR(INDEX(Cadastro!$G$5:$G$148,$AB1205),"")</f>
        <v>B</v>
      </c>
      <c r="F1205" s="29">
        <v>46279</v>
      </c>
      <c r="G1205" s="32" t="str">
        <f t="shared" si="204"/>
        <v>seg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B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7.67</v>
      </c>
      <c r="N1205" s="33">
        <f t="shared" si="205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06"/>
        <v/>
      </c>
      <c r="R1205" s="32" t="str">
        <f t="shared" si="207"/>
        <v/>
      </c>
      <c r="S1205" s="30" t="str">
        <f t="shared" si="208"/>
        <v/>
      </c>
      <c r="T1205" s="32" t="str">
        <f>IF($Q1205&lt;&gt;"Sim","",IF($N1205&gt;Parâmetros!$E$15,"Sim","Não"))</f>
        <v/>
      </c>
      <c r="U1205" s="17" t="str">
        <f t="shared" si="209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'[Apontamento_Mes_Setembro Atualizado.xlsx]Base Diária'!$V$221folga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1 de 5 do ciclo</v>
      </c>
      <c r="W1205" s="34">
        <f>IF(OR(OR($D1205="6x1",$D1205="FF 6x1"),$D1205="5x2"),"",IF($AB1205&lt;&gt;$AB1204,IF(IFERROR(INDEX(Cadastro!$F$5:$F$148,$AB1205),"")="",IF($L1205&gt;0,1,0),IF(IFERROR(INDEX(Cadastro!$F$5:$F$148,$AB1205),"")&lt;=IFERROR(INDEX(Parâmetros!$B$39:$B$48,MATCH($E1205,Parâmetros!$A$39:$A$48,0)),99),IFERROR(INDEX(Cadastro!$F$5:$F$148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1</v>
      </c>
      <c r="X1205" s="34">
        <f>IF(OR(OR($D1205="6x1",$D1205="FF 6x1"),$D1205="5x2"),"",IF($AB1205&lt;&gt;$AB1204,IF(IFERROR(INDEX(Cadastro!$F$5:$F$148,$AB1205),"")="",0,IF(IFERROR(INDEX(Cadastro!$F$5:$F$148,$AB1205),"")&gt;IFERROR(INDEX(Parâmetros!$B$39:$B$48,MATCH($E1205,Parâmetros!$A$39:$A$48,0)),99),IFERROR(INDEX(Cadastro!$F$5:$F$148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registro"),IF(AND($AB1205&lt;&gt;$AB1204,IFERROR(INDEX(Cadastro!$F$5:$F$148,$AB1205),"")=""),"Indeterminado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IFERROR(MATCH($A1205&amp;"|"&amp;TEXT(_xlfn.MAXIFS(Cadastro!$E$5:$E$148,Cadastro!$A$5:$A$148,$A1205,Cadastro!$E$5:$E$148,"&lt;="&amp;$F1205),"yyyymmdd"),Cadastro!$I$5:$I$148,0),"")</f>
        <v>53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55387</v>
      </c>
      <c r="B1206" s="17" t="s">
        <v>191</v>
      </c>
      <c r="C1206" s="17" t="str">
        <f>IFERROR(INDEX(Cadastro!$C$5:$C$148,$AB1206),"NÃO INFORMADO")</f>
        <v>ELE</v>
      </c>
      <c r="D1206" s="17" t="str">
        <f>IFERROR(INDEX(Cadastro!$D$5:$D$148,$AB1206),"")</f>
        <v>B</v>
      </c>
      <c r="E1206" s="17" t="str">
        <f>IFERROR(INDEX(Cadastro!$G$5:$G$148,$AB1206),"")</f>
        <v>B</v>
      </c>
      <c r="F1206" s="29">
        <v>46280</v>
      </c>
      <c r="G1206" s="32" t="str">
        <f t="shared" si="204"/>
        <v>ter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0</v>
      </c>
      <c r="M1206" s="30">
        <f>IFERROR(INDEX(Parâmetros!$E$6:$E$11,MATCH($K1206,Parâmetros!$A$6:$A$11,0)),"")</f>
        <v>7.67</v>
      </c>
      <c r="N1206" s="33">
        <f t="shared" si="205"/>
        <v>0</v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06"/>
        <v/>
      </c>
      <c r="R1206" s="32" t="str">
        <f t="shared" si="207"/>
        <v/>
      </c>
      <c r="S1206" s="30" t="str">
        <f t="shared" si="208"/>
        <v/>
      </c>
      <c r="T1206" s="32" t="str">
        <f>IF($Q1206&lt;&gt;"Sim","",IF($N1206&gt;Parâmetros!$E$15,"Sim","Não"))</f>
        <v/>
      </c>
      <c r="U1206" s="17" t="str">
        <f t="shared" si="209"/>
        <v>Fora da apuração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'[Apontamento_Mes_Setembro Atualizado.xlsx]Base Diária'!$V$221folga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FALTA DE REGISTRO · dia 2 de 5 do ciclo</v>
      </c>
      <c r="W1206" s="34">
        <f>IF(OR(OR($D1206="6x1",$D1206="FF 6x1"),$D1206="5x2"),"",IF($AB1206&lt;&gt;$AB1205,IF(IFERROR(INDEX(Cadastro!$F$5:$F$148,$AB1206),"")="",IF($L1206&gt;0,1,0),IF(IFERROR(INDEX(Cadastro!$F$5:$F$148,$AB1206),"")&lt;=IFERROR(INDEX(Parâmetros!$B$39:$B$48,MATCH($E1206,Parâmetros!$A$39:$A$48,0)),99),IFERROR(INDEX(Cadastro!$F$5:$F$148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$148,$AB1206),"")="",0,IF(IFERROR(INDEX(Cadastro!$F$5:$F$148,$AB1206),"")&gt;IFERROR(INDEX(Parâmetros!$B$39:$B$48,MATCH($E1206,Parâmetros!$A$39:$A$48,0)),99),IFERROR(INDEX(Cadastro!$F$5:$F$148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registro"),IF(AND($AB1206&lt;&gt;$AB1205,IFERROR(INDEX(Cadastro!$F$5:$F$148,$AB1206),"")=""),"Indeterminado (início da série)",IF($X1206&gt;0,"Folga","Falta de registro"))))))))</f>
        <v>Falta de registro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IFERROR(MATCH($A1206&amp;"|"&amp;TEXT(_xlfn.MAXIFS(Cadastro!$E$5:$E$148,Cadastro!$A$5:$A$148,$A1206,Cadastro!$E$5:$E$148,"&lt;="&amp;$F1206),"yyyymmdd"),Cadastro!$I$5:$I$148,0),"")</f>
        <v>53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55387</v>
      </c>
      <c r="B1207" s="17" t="s">
        <v>191</v>
      </c>
      <c r="C1207" s="17" t="str">
        <f>IFERROR(INDEX(Cadastro!$C$5:$C$148,$AB1207),"NÃO INFORMADO")</f>
        <v>ELE</v>
      </c>
      <c r="D1207" s="17" t="str">
        <f>IFERROR(INDEX(Cadastro!$D$5:$D$148,$AB1207),"")</f>
        <v>B</v>
      </c>
      <c r="E1207" s="17" t="str">
        <f>IFERROR(INDEX(Cadastro!$G$5:$G$148,$AB1207),"")</f>
        <v>B</v>
      </c>
      <c r="F1207" s="29">
        <v>46281</v>
      </c>
      <c r="G1207" s="32" t="str">
        <f t="shared" si="204"/>
        <v>qua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05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06"/>
        <v/>
      </c>
      <c r="R1207" s="32" t="str">
        <f t="shared" si="207"/>
        <v/>
      </c>
      <c r="S1207" s="30" t="str">
        <f t="shared" si="208"/>
        <v/>
      </c>
      <c r="T1207" s="32" t="str">
        <f>IF($Q1207&lt;&gt;"Sim","",IF($N1207&gt;Parâmetros!$E$15,"Sim","Não"))</f>
        <v/>
      </c>
      <c r="U1207" s="17" t="str">
        <f t="shared" si="209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'[Apontamento_Mes_Setembro Atualizado.xlsx]Base Diária'!$V$221folga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3 de 5 do ciclo</v>
      </c>
      <c r="W1207" s="34">
        <f>IF(OR(OR($D1207="6x1",$D1207="FF 6x1"),$D1207="5x2"),"",IF($AB1207&lt;&gt;$AB1206,IF(IFERROR(INDEX(Cadastro!$F$5:$F$148,$AB1207),"")="",IF($L1207&gt;0,1,0),IF(IFERROR(INDEX(Cadastro!$F$5:$F$148,$AB1207),"")&lt;=IFERROR(INDEX(Parâmetros!$B$39:$B$48,MATCH($E1207,Parâmetros!$A$39:$A$48,0)),99),IFERROR(INDEX(Cadastro!$F$5:$F$148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$148,$AB1207),"")="",0,IF(IFERROR(INDEX(Cadastro!$F$5:$F$148,$AB1207),"")&gt;IFERROR(INDEX(Parâmetros!$B$39:$B$48,MATCH($E1207,Parâmetros!$A$39:$A$48,0)),99),IFERROR(INDEX(Cadastro!$F$5:$F$148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registro"),IF(AND($AB1207&lt;&gt;$AB1206,IFERROR(INDEX(Cadastro!$F$5:$F$148,$AB1207),"")=""),"Indeterminado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IFERROR(MATCH($A1207&amp;"|"&amp;TEXT(_xlfn.MAXIFS(Cadastro!$E$5:$E$148,Cadastro!$A$5:$A$148,$A1207,Cadastro!$E$5:$E$148,"&lt;="&amp;$F1207),"yyyymmdd"),Cadastro!$I$5:$I$148,0),"")</f>
        <v>53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55387</v>
      </c>
      <c r="B1208" s="17" t="s">
        <v>191</v>
      </c>
      <c r="C1208" s="17" t="str">
        <f>IFERROR(INDEX(Cadastro!$C$5:$C$148,$AB1208),"NÃO INFORMADO")</f>
        <v>ELE</v>
      </c>
      <c r="D1208" s="17" t="str">
        <f>IFERROR(INDEX(Cadastro!$D$5:$D$148,$AB1208),"")</f>
        <v>B</v>
      </c>
      <c r="E1208" s="17" t="str">
        <f>IFERROR(INDEX(Cadastro!$G$5:$G$148,$AB1208),"")</f>
        <v>B</v>
      </c>
      <c r="F1208" s="29">
        <v>46282</v>
      </c>
      <c r="G1208" s="32" t="str">
        <f t="shared" si="204"/>
        <v>qui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05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06"/>
        <v/>
      </c>
      <c r="R1208" s="32" t="str">
        <f t="shared" si="207"/>
        <v/>
      </c>
      <c r="S1208" s="30" t="str">
        <f t="shared" si="208"/>
        <v/>
      </c>
      <c r="T1208" s="32" t="str">
        <f>IF($Q1208&lt;&gt;"Sim","",IF($N1208&gt;Parâmetros!$E$15,"Sim","Não"))</f>
        <v/>
      </c>
      <c r="U1208" s="17" t="str">
        <f t="shared" si="209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'[Apontamento_Mes_Setembro Atualizado.xlsx]Base Diária'!$V$221folga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4 de 5 do ciclo</v>
      </c>
      <c r="W1208" s="34">
        <f>IF(OR(OR($D1208="6x1",$D1208="FF 6x1"),$D1208="5x2"),"",IF($AB1208&lt;&gt;$AB1207,IF(IFERROR(INDEX(Cadastro!$F$5:$F$148,$AB1208),"")="",IF($L1208&gt;0,1,0),IF(IFERROR(INDEX(Cadastro!$F$5:$F$148,$AB1208),"")&lt;=IFERROR(INDEX(Parâmetros!$B$39:$B$48,MATCH($E1208,Parâmetros!$A$39:$A$48,0)),99),IFERROR(INDEX(Cadastro!$F$5:$F$148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$148,$AB1208),"")="",0,IF(IFERROR(INDEX(Cadastro!$F$5:$F$148,$AB1208),"")&gt;IFERROR(INDEX(Parâmetros!$B$39:$B$48,MATCH($E1208,Parâmetros!$A$39:$A$48,0)),99),IFERROR(INDEX(Cadastro!$F$5:$F$148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registro"),IF(AND($AB1208&lt;&gt;$AB1207,IFERROR(INDEX(Cadastro!$F$5:$F$148,$AB1208),"")=""),"Indeterminado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IFERROR(MATCH($A1208&amp;"|"&amp;TEXT(_xlfn.MAXIFS(Cadastro!$E$5:$E$148,Cadastro!$A$5:$A$148,$A1208,Cadastro!$E$5:$E$148,"&lt;="&amp;$F1208),"yyyymmdd"),Cadastro!$I$5:$I$148,0),"")</f>
        <v>53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55387</v>
      </c>
      <c r="B1209" s="17" t="s">
        <v>191</v>
      </c>
      <c r="C1209" s="17" t="str">
        <f>IFERROR(INDEX(Cadastro!$C$5:$C$148,$AB1209),"NÃO INFORMADO")</f>
        <v>ELE</v>
      </c>
      <c r="D1209" s="17" t="str">
        <f>IFERROR(INDEX(Cadastro!$D$5:$D$148,$AB1209),"")</f>
        <v>B</v>
      </c>
      <c r="E1209" s="17" t="str">
        <f>IFERROR(INDEX(Cadastro!$G$5:$G$148,$AB1209),"")</f>
        <v>B</v>
      </c>
      <c r="F1209" s="29">
        <v>46283</v>
      </c>
      <c r="G1209" s="32" t="str">
        <f t="shared" si="204"/>
        <v>sex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0</v>
      </c>
      <c r="M1209" s="30">
        <f>IFERROR(INDEX(Parâmetros!$E$6:$E$11,MATCH($K1209,Parâmetros!$A$6:$A$11,0)),"")</f>
        <v>7.67</v>
      </c>
      <c r="N1209" s="33">
        <f t="shared" si="205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06"/>
        <v/>
      </c>
      <c r="R1209" s="32" t="str">
        <f t="shared" si="207"/>
        <v/>
      </c>
      <c r="S1209" s="30" t="str">
        <f t="shared" si="208"/>
        <v/>
      </c>
      <c r="T1209" s="32" t="str">
        <f>IF($Q1209&lt;&gt;"Sim","",IF($N1209&gt;Parâmetros!$E$15,"Sim","Não"))</f>
        <v/>
      </c>
      <c r="U1209" s="17" t="str">
        <f t="shared" si="209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'[Apontamento_Mes_Setembro Atualizado.xlsx]Base Diária'!$V$221folga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5 de 5 do ciclo</v>
      </c>
      <c r="W1209" s="34">
        <f>IF(OR(OR($D1209="6x1",$D1209="FF 6x1"),$D1209="5x2"),"",IF($AB1209&lt;&gt;$AB1208,IF(IFERROR(INDEX(Cadastro!$F$5:$F$148,$AB1209),"")="",IF($L1209&gt;0,1,0),IF(IFERROR(INDEX(Cadastro!$F$5:$F$148,$AB1209),"")&lt;=IFERROR(INDEX(Parâmetros!$B$39:$B$48,MATCH($E1209,Parâmetros!$A$39:$A$48,0)),99),IFERROR(INDEX(Cadastro!$F$5:$F$148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$148,$AB1209),"")="",0,IF(IFERROR(INDEX(Cadastro!$F$5:$F$148,$AB1209),"")&gt;IFERROR(INDEX(Parâmetros!$B$39:$B$48,MATCH($E1209,Parâmetros!$A$39:$A$48,0)),99),IFERROR(INDEX(Cadastro!$F$5:$F$148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registro"),IF(AND($AB1209&lt;&gt;$AB1208,IFERROR(INDEX(Cadastro!$F$5:$F$148,$AB1209),"")=""),"Indeterminado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IFERROR(MATCH($A1209&amp;"|"&amp;TEXT(_xlfn.MAXIFS(Cadastro!$E$5:$E$148,Cadastro!$A$5:$A$148,$A1209,Cadastro!$E$5:$E$148,"&lt;="&amp;$F1209),"yyyymmdd"),Cadastro!$I$5:$I$148,0),"")</f>
        <v>53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55387</v>
      </c>
      <c r="B1210" s="17" t="s">
        <v>191</v>
      </c>
      <c r="C1210" s="17" t="str">
        <f>IFERROR(INDEX(Cadastro!$C$5:$C$148,$AB1210),"NÃO INFORMADO")</f>
        <v>ELE</v>
      </c>
      <c r="D1210" s="17" t="str">
        <f>IFERROR(INDEX(Cadastro!$D$5:$D$148,$AB1210),"")</f>
        <v>B</v>
      </c>
      <c r="E1210" s="17" t="str">
        <f>IFERROR(INDEX(Cadastro!$G$5:$G$148,$AB1210),"")</f>
        <v>B</v>
      </c>
      <c r="F1210" s="29">
        <v>46284</v>
      </c>
      <c r="G1210" s="32" t="str">
        <f t="shared" si="204"/>
        <v>sáb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205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06"/>
        <v/>
      </c>
      <c r="R1210" s="32" t="str">
        <f t="shared" si="207"/>
        <v/>
      </c>
      <c r="S1210" s="30" t="str">
        <f t="shared" si="208"/>
        <v/>
      </c>
      <c r="T1210" s="32" t="str">
        <f>IF($Q1210&lt;&gt;"Sim","",IF($N1210&gt;Parâmetros!$E$15,"Sim","Não"))</f>
        <v/>
      </c>
      <c r="U1210" s="17" t="str">
        <f t="shared" si="209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'[Apontamento_Mes_Setembro Atualizado.xlsx]Base Diária'!$V$221folga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$148,$AB1210),"")="",IF($L1210&gt;0,1,0),IF(IFERROR(INDEX(Cadastro!$F$5:$F$148,$AB1210),"")&lt;=IFERROR(INDEX(Parâmetros!$B$39:$B$48,MATCH($E1210,Parâmetros!$A$39:$A$48,0)),99),IFERROR(INDEX(Cadastro!$F$5:$F$148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$148,$AB1210),"")="",0,IF(IFERROR(INDEX(Cadastro!$F$5:$F$148,$AB1210),"")&gt;IFERROR(INDEX(Parâmetros!$B$39:$B$48,MATCH($E1210,Parâmetros!$A$39:$A$48,0)),99),IFERROR(INDEX(Cadastro!$F$5:$F$148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registro"),IF(AND($AB1210&lt;&gt;$AB1209,IFERROR(INDEX(Cadastro!$F$5:$F$148,$AB1210),"")=""),"Indeterminado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IFERROR(MATCH($A1210&amp;"|"&amp;TEXT(_xlfn.MAXIFS(Cadastro!$E$5:$E$148,Cadastro!$A$5:$A$148,$A1210,Cadastro!$E$5:$E$148,"&lt;="&amp;$F1210),"yyyymmdd"),Cadastro!$I$5:$I$148,0),"")</f>
        <v>53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>
        <v>55387</v>
      </c>
      <c r="B1211" s="17" t="s">
        <v>191</v>
      </c>
      <c r="C1211" s="17" t="str">
        <f>IFERROR(INDEX(Cadastro!$C$5:$C$148,$AB1211),"NÃO INFORMADO")</f>
        <v>ELE</v>
      </c>
      <c r="D1211" s="17" t="str">
        <f>IFERROR(INDEX(Cadastro!$D$5:$D$148,$AB1211),"")</f>
        <v>B</v>
      </c>
      <c r="E1211" s="17" t="str">
        <f>IFERROR(INDEX(Cadastro!$G$5:$G$148,$AB1211),"")</f>
        <v>B</v>
      </c>
      <c r="F1211" s="29">
        <v>46285</v>
      </c>
      <c r="G1211" s="32" t="str">
        <f t="shared" si="204"/>
        <v>dom</v>
      </c>
      <c r="H1211" s="31" t="str">
        <f>IF($L1211=0,"",_xlfn.MINIFS(Dados!$Q:$Q,Dados!$A:$A,$A1211,Dados!$S:$S,$F1211))</f>
        <v/>
      </c>
      <c r="I1211" s="31" t="str">
        <f>IF($H1211="","",_xlfn.MAXIFS(Dados!$R:$R,Dados!$A:$A,$A1211,Dados!$S:$S,$F1211))</f>
        <v/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0</v>
      </c>
      <c r="M1211" s="30">
        <f>IFERROR(INDEX(Parâmetros!$E$6:$E$11,MATCH($K1211,Parâmetros!$A$6:$A$11,0)),"")</f>
        <v>7.67</v>
      </c>
      <c r="N1211" s="33">
        <f t="shared" si="205"/>
        <v>0</v>
      </c>
      <c r="O1211" s="33">
        <f>Parâmetros!$E$13</f>
        <v>0.8</v>
      </c>
      <c r="P1211" s="32" t="str">
        <f>IF(OR($M1211="",$F1211&gt;Parâmetros!$E$14),"Não","Sim")</f>
        <v>Não</v>
      </c>
      <c r="Q1211" s="32" t="str">
        <f t="shared" si="206"/>
        <v/>
      </c>
      <c r="R1211" s="32" t="str">
        <f t="shared" si="207"/>
        <v/>
      </c>
      <c r="S1211" s="30" t="str">
        <f t="shared" si="208"/>
        <v/>
      </c>
      <c r="T1211" s="32" t="str">
        <f>IF($Q1211&lt;&gt;"Sim","",IF($N1211&gt;Parâmetros!$E$15,"Sim","Não"))</f>
        <v/>
      </c>
      <c r="U1211" s="17" t="str">
        <f t="shared" si="209"/>
        <v>Fora da apuração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'[Apontamento_Mes_Setembro Atualizado.xlsx]Base Diária'!$V$221folga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FALTA DE REGISTRO · dia 1 de 5 do ciclo</v>
      </c>
      <c r="W1211" s="34">
        <f>IF(OR(OR($D1211="6x1",$D1211="FF 6x1"),$D1211="5x2"),"",IF($AB1211&lt;&gt;$AB1210,IF(IFERROR(INDEX(Cadastro!$F$5:$F$148,$AB1211),"")="",IF($L1211&gt;0,1,0),IF(IFERROR(INDEX(Cadastro!$F$5:$F$148,$AB1211),"")&lt;=IFERROR(INDEX(Parâmetros!$B$39:$B$48,MATCH($E1211,Parâmetros!$A$39:$A$48,0)),99),IFERROR(INDEX(Cadastro!$F$5:$F$148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$148,$AB1211),"")="",0,IF(IFERROR(INDEX(Cadastro!$F$5:$F$148,$AB1211),"")&gt;IFERROR(INDEX(Parâmetros!$B$39:$B$48,MATCH($E1211,Parâmetros!$A$39:$A$48,0)),99),IFERROR(INDEX(Cadastro!$F$5:$F$148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registro"),IF(AND($AB1211&lt;&gt;$AB1210,IFERROR(INDEX(Cadastro!$F$5:$F$148,$AB1211),"")=""),"Indeterminado (início da série)",IF($X1211&gt;0,"Folga","Falta de registro"))))))))</f>
        <v>Falta de registro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IFERROR(MATCH($A1211&amp;"|"&amp;TEXT(_xlfn.MAXIFS(Cadastro!$E$5:$E$148,Cadastro!$A$5:$A$148,$A1211,Cadastro!$E$5:$E$148,"&lt;="&amp;$F1211),"yyyymmdd"),Cadastro!$I$5:$I$148,0),"")</f>
        <v>53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hidden="1" customHeight="1" x14ac:dyDescent="0.25">
      <c r="A1212" s="31">
        <v>55387</v>
      </c>
      <c r="B1212" s="17" t="s">
        <v>191</v>
      </c>
      <c r="C1212" s="17" t="str">
        <f>IFERROR(INDEX(Cadastro!$C$5:$C$148,$AB1212),"NÃO INFORMADO")</f>
        <v>ELE</v>
      </c>
      <c r="D1212" s="17" t="str">
        <f>IFERROR(INDEX(Cadastro!$D$5:$D$148,$AB1212),"")</f>
        <v>B</v>
      </c>
      <c r="E1212" s="17" t="str">
        <f>IFERROR(INDEX(Cadastro!$G$5:$G$148,$AB1212),"")</f>
        <v>B</v>
      </c>
      <c r="F1212" s="29">
        <v>46286</v>
      </c>
      <c r="G1212" s="32" t="str">
        <f t="shared" si="204"/>
        <v>seg</v>
      </c>
      <c r="H1212" s="31" t="str">
        <f>IF($L1212=0,"",_xlfn.MINIFS(Dados!$Q:$Q,Dados!$A:$A,$A1212,Dados!$S:$S,$F1212))</f>
        <v/>
      </c>
      <c r="I1212" s="31" t="str">
        <f>IF($H1212="","",_xlfn.MAXIFS(Dados!$R:$R,Dados!$A:$A,$A1212,Dados!$S:$S,$F1212))</f>
        <v/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0</v>
      </c>
      <c r="M1212" s="30">
        <f>IFERROR(INDEX(Parâmetros!$E$6:$E$11,MATCH($K1212,Parâmetros!$A$6:$A$11,0)),"")</f>
        <v>7.67</v>
      </c>
      <c r="N1212" s="33">
        <f t="shared" si="205"/>
        <v>0</v>
      </c>
      <c r="O1212" s="33">
        <f>Parâmetros!$E$13</f>
        <v>0.8</v>
      </c>
      <c r="P1212" s="32" t="str">
        <f>IF(OR($M1212="",$F1212&gt;Parâmetros!$E$14),"Não","Sim")</f>
        <v>Não</v>
      </c>
      <c r="Q1212" s="32" t="str">
        <f t="shared" si="206"/>
        <v/>
      </c>
      <c r="R1212" s="32" t="str">
        <f t="shared" si="207"/>
        <v/>
      </c>
      <c r="S1212" s="30" t="str">
        <f t="shared" si="208"/>
        <v/>
      </c>
      <c r="T1212" s="32" t="str">
        <f>IF($Q1212&lt;&gt;"Sim","",IF($N1212&gt;Parâmetros!$E$15,"Sim","Não"))</f>
        <v/>
      </c>
      <c r="U1212" s="17" t="str">
        <f t="shared" si="209"/>
        <v>Fora da apuração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'[Apontamento_Mes_Setembro Atualizado.xlsx]Base Diária'!$V$221folga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FALTA DE REGISTRO · dia 2 de 5 do ciclo</v>
      </c>
      <c r="W1212" s="34">
        <f>IF(OR(OR($D1212="6x1",$D1212="FF 6x1"),$D1212="5x2"),"",IF($AB1212&lt;&gt;$AB1211,IF(IFERROR(INDEX(Cadastro!$F$5:$F$148,$AB1212),"")="",IF($L1212&gt;0,1,0),IF(IFERROR(INDEX(Cadastro!$F$5:$F$148,$AB1212),"")&lt;=IFERROR(INDEX(Parâmetros!$B$39:$B$48,MATCH($E1212,Parâmetros!$A$39:$A$48,0)),99),IFERROR(INDEX(Cadastro!$F$5:$F$148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$148,$AB1212),"")="",0,IF(IFERROR(INDEX(Cadastro!$F$5:$F$148,$AB1212),"")&gt;IFERROR(INDEX(Parâmetros!$B$39:$B$48,MATCH($E1212,Parâmetros!$A$39:$A$48,0)),99),IFERROR(INDEX(Cadastro!$F$5:$F$148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registro"),IF(AND($AB1212&lt;&gt;$AB1211,IFERROR(INDEX(Cadastro!$F$5:$F$148,$AB1212),"")=""),"Indeterminado (início da série)",IF($X1212&gt;0,"Folga","Falta de registro"))))))))</f>
        <v>Falta de registro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IFERROR(MATCH($A1212&amp;"|"&amp;TEXT(_xlfn.MAXIFS(Cadastro!$E$5:$E$148,Cadastro!$A$5:$A$148,$A1212,Cadastro!$E$5:$E$148,"&lt;="&amp;$F1212),"yyyymmdd"),Cadastro!$I$5:$I$148,0),"")</f>
        <v>53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hidden="1" customHeight="1" x14ac:dyDescent="0.25">
      <c r="A1213" s="31">
        <v>55387</v>
      </c>
      <c r="B1213" s="17" t="s">
        <v>191</v>
      </c>
      <c r="C1213" s="17" t="str">
        <f>IFERROR(INDEX(Cadastro!$C$5:$C$148,$AB1213),"NÃO INFORMADO")</f>
        <v>ELE</v>
      </c>
      <c r="D1213" s="17" t="str">
        <f>IFERROR(INDEX(Cadastro!$D$5:$D$148,$AB1213),"")</f>
        <v>B</v>
      </c>
      <c r="E1213" s="17" t="str">
        <f>IFERROR(INDEX(Cadastro!$G$5:$G$148,$AB1213),"")</f>
        <v>B</v>
      </c>
      <c r="F1213" s="29">
        <v>46287</v>
      </c>
      <c r="G1213" s="32" t="str">
        <f t="shared" si="204"/>
        <v>ter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0</v>
      </c>
      <c r="M1213" s="30">
        <f>IFERROR(INDEX(Parâmetros!$E$6:$E$11,MATCH($K1213,Parâmetros!$A$6:$A$11,0)),"")</f>
        <v>7.67</v>
      </c>
      <c r="N1213" s="33">
        <f t="shared" si="205"/>
        <v>0</v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si="206"/>
        <v/>
      </c>
      <c r="R1213" s="32" t="str">
        <f t="shared" si="207"/>
        <v/>
      </c>
      <c r="S1213" s="30" t="str">
        <f t="shared" si="208"/>
        <v/>
      </c>
      <c r="T1213" s="32" t="str">
        <f>IF($Q1213&lt;&gt;"Sim","",IF($N1213&gt;Parâmetros!$E$15,"Sim","Não"))</f>
        <v/>
      </c>
      <c r="U1213" s="17" t="str">
        <f t="shared" si="209"/>
        <v>Fora da apuração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'[Apontamento_Mes_Setembro Atualizado.xlsx]Base Diária'!$V$221folga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FALTA DE REGISTRO · dia 3 de 5 do ciclo</v>
      </c>
      <c r="W1213" s="34">
        <f>IF(OR(OR($D1213="6x1",$D1213="FF 6x1"),$D1213="5x2"),"",IF($AB1213&lt;&gt;$AB1212,IF(IFERROR(INDEX(Cadastro!$F$5:$F$148,$AB1213),"")="",IF($L1213&gt;0,1,0),IF(IFERROR(INDEX(Cadastro!$F$5:$F$148,$AB1213),"")&lt;=IFERROR(INDEX(Parâmetros!$B$39:$B$48,MATCH($E1213,Parâmetros!$A$39:$A$48,0)),99),IFERROR(INDEX(Cadastro!$F$5:$F$148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$148,$AB1213),"")="",0,IF(IFERROR(INDEX(Cadastro!$F$5:$F$148,$AB1213),"")&gt;IFERROR(INDEX(Parâmetros!$B$39:$B$48,MATCH($E1213,Parâmetros!$A$39:$A$48,0)),99),IFERROR(INDEX(Cadastro!$F$5:$F$148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registro"),IF(AND($AB1213&lt;&gt;$AB1212,IFERROR(INDEX(Cadastro!$F$5:$F$148,$AB1213),"")=""),"Indeterminado (início da série)",IF($X1213&gt;0,"Folga","Falta de registro"))))))))</f>
        <v>Falta de registro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IFERROR(MATCH($A1213&amp;"|"&amp;TEXT(_xlfn.MAXIFS(Cadastro!$E$5:$E$148,Cadastro!$A$5:$A$148,$A1213,Cadastro!$E$5:$E$148,"&lt;="&amp;$F1213),"yyyymmdd"),Cadastro!$I$5:$I$148,0),"")</f>
        <v>53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55387</v>
      </c>
      <c r="B1214" s="17" t="s">
        <v>191</v>
      </c>
      <c r="C1214" s="17" t="str">
        <f>IFERROR(INDEX(Cadastro!$C$5:$C$148,$AB1214),"NÃO INFORMADO")</f>
        <v>ELE</v>
      </c>
      <c r="D1214" s="17" t="str">
        <f>IFERROR(INDEX(Cadastro!$D$5:$D$148,$AB1214),"")</f>
        <v>B</v>
      </c>
      <c r="E1214" s="17" t="str">
        <f>IFERROR(INDEX(Cadastro!$G$5:$G$148,$AB1214),"")</f>
        <v>B</v>
      </c>
      <c r="F1214" s="29">
        <v>46288</v>
      </c>
      <c r="G1214" s="32" t="str">
        <f t="shared" si="204"/>
        <v>qua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0</v>
      </c>
      <c r="M1214" s="30">
        <f>IFERROR(INDEX(Parâmetros!$E$6:$E$11,MATCH($K1214,Parâmetros!$A$6:$A$11,0)),"")</f>
        <v>7.67</v>
      </c>
      <c r="N1214" s="33">
        <f t="shared" si="205"/>
        <v>0</v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06"/>
        <v/>
      </c>
      <c r="R1214" s="32" t="str">
        <f t="shared" si="207"/>
        <v/>
      </c>
      <c r="S1214" s="30" t="str">
        <f t="shared" si="208"/>
        <v/>
      </c>
      <c r="T1214" s="32" t="str">
        <f>IF($Q1214&lt;&gt;"Sim","",IF($N1214&gt;Parâmetros!$E$15,"Sim","Não"))</f>
        <v/>
      </c>
      <c r="U1214" s="17" t="str">
        <f t="shared" si="209"/>
        <v>Fora da apuração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'[Apontamento_Mes_Setembro Atualizado.xlsx]Base Diária'!$V$221folga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FALTA DE REGISTRO · dia 4 de 5 do ciclo</v>
      </c>
      <c r="W1214" s="34">
        <f>IF(OR(OR($D1214="6x1",$D1214="FF 6x1"),$D1214="5x2"),"",IF($AB1214&lt;&gt;$AB1213,IF(IFERROR(INDEX(Cadastro!$F$5:$F$148,$AB1214),"")="",IF($L1214&gt;0,1,0),IF(IFERROR(INDEX(Cadastro!$F$5:$F$148,$AB1214),"")&lt;=IFERROR(INDEX(Parâmetros!$B$39:$B$48,MATCH($E1214,Parâmetros!$A$39:$A$48,0)),99),IFERROR(INDEX(Cadastro!$F$5:$F$148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$148,$AB1214),"")="",0,IF(IFERROR(INDEX(Cadastro!$F$5:$F$148,$AB1214),"")&gt;IFERROR(INDEX(Parâmetros!$B$39:$B$48,MATCH($E1214,Parâmetros!$A$39:$A$48,0)),99),IFERROR(INDEX(Cadastro!$F$5:$F$148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registro"),IF(AND($AB1214&lt;&gt;$AB1213,IFERROR(INDEX(Cadastro!$F$5:$F$148,$AB1214),"")=""),"Indeterminado (início da série)",IF($X1214&gt;0,"Folga","Falta de registro"))))))))</f>
        <v>Falta de registro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IFERROR(MATCH($A1214&amp;"|"&amp;TEXT(_xlfn.MAXIFS(Cadastro!$E$5:$E$148,Cadastro!$A$5:$A$148,$A1214,Cadastro!$E$5:$E$148,"&lt;="&amp;$F1214),"yyyymmdd"),Cadastro!$I$5:$I$148,0),"")</f>
        <v>53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55387</v>
      </c>
      <c r="B1215" s="17" t="s">
        <v>191</v>
      </c>
      <c r="C1215" s="17" t="str">
        <f>IFERROR(INDEX(Cadastro!$C$5:$C$148,$AB1215),"NÃO INFORMADO")</f>
        <v>ELE</v>
      </c>
      <c r="D1215" s="17" t="str">
        <f>IFERROR(INDEX(Cadastro!$D$5:$D$148,$AB1215),"")</f>
        <v>B</v>
      </c>
      <c r="E1215" s="17" t="str">
        <f>IFERROR(INDEX(Cadastro!$G$5:$G$148,$AB1215),"")</f>
        <v>B</v>
      </c>
      <c r="F1215" s="29">
        <v>46289</v>
      </c>
      <c r="G1215" s="32" t="str">
        <f t="shared" si="204"/>
        <v>qui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0</v>
      </c>
      <c r="M1215" s="30">
        <f>IFERROR(INDEX(Parâmetros!$E$6:$E$11,MATCH($K1215,Parâmetros!$A$6:$A$11,0)),"")</f>
        <v>7.67</v>
      </c>
      <c r="N1215" s="33">
        <f t="shared" si="205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06"/>
        <v/>
      </c>
      <c r="R1215" s="32" t="str">
        <f t="shared" si="207"/>
        <v/>
      </c>
      <c r="S1215" s="30" t="str">
        <f t="shared" si="208"/>
        <v/>
      </c>
      <c r="T1215" s="32" t="str">
        <f>IF($Q1215&lt;&gt;"Sim","",IF($N1215&gt;Parâmetros!$E$15,"Sim","Não"))</f>
        <v/>
      </c>
      <c r="U1215" s="17" t="str">
        <f t="shared" si="209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'[Apontamento_Mes_Setembro Atualizado.xlsx]Base Diária'!$V$221folga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5 de 5 do ciclo</v>
      </c>
      <c r="W1215" s="34">
        <f>IF(OR(OR($D1215="6x1",$D1215="FF 6x1"),$D1215="5x2"),"",IF($AB1215&lt;&gt;$AB1214,IF(IFERROR(INDEX(Cadastro!$F$5:$F$148,$AB1215),"")="",IF($L1215&gt;0,1,0),IF(IFERROR(INDEX(Cadastro!$F$5:$F$148,$AB1215),"")&lt;=IFERROR(INDEX(Parâmetros!$B$39:$B$48,MATCH($E1215,Parâmetros!$A$39:$A$48,0)),99),IFERROR(INDEX(Cadastro!$F$5:$F$148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$148,$AB1215),"")="",0,IF(IFERROR(INDEX(Cadastro!$F$5:$F$148,$AB1215),"")&gt;IFERROR(INDEX(Parâmetros!$B$39:$B$48,MATCH($E1215,Parâmetros!$A$39:$A$48,0)),99),IFERROR(INDEX(Cadastro!$F$5:$F$148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registro"),IF(AND($AB1215&lt;&gt;$AB1214,IFERROR(INDEX(Cadastro!$F$5:$F$148,$AB1215),"")=""),"Indeterminado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IFERROR(MATCH($A1215&amp;"|"&amp;TEXT(_xlfn.MAXIFS(Cadastro!$E$5:$E$148,Cadastro!$A$5:$A$148,$A1215,Cadastro!$E$5:$E$148,"&lt;="&amp;$F1215),"yyyymmdd"),Cadastro!$I$5:$I$148,0),"")</f>
        <v>53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55387</v>
      </c>
      <c r="B1216" s="17" t="s">
        <v>191</v>
      </c>
      <c r="C1216" s="17" t="str">
        <f>IFERROR(INDEX(Cadastro!$C$5:$C$148,$AB1216),"NÃO INFORMADO")</f>
        <v>ELE</v>
      </c>
      <c r="D1216" s="17" t="str">
        <f>IFERROR(INDEX(Cadastro!$D$5:$D$148,$AB1216),"")</f>
        <v>B</v>
      </c>
      <c r="E1216" s="17" t="str">
        <f>IFERROR(INDEX(Cadastro!$G$5:$G$148,$AB1216),"")</f>
        <v>B</v>
      </c>
      <c r="F1216" s="29">
        <v>46290</v>
      </c>
      <c r="G1216" s="32" t="str">
        <f t="shared" si="204"/>
        <v>sex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0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06"/>
        <v/>
      </c>
      <c r="R1216" s="32" t="str">
        <f t="shared" si="207"/>
        <v/>
      </c>
      <c r="S1216" s="30" t="str">
        <f t="shared" si="208"/>
        <v/>
      </c>
      <c r="T1216" s="32" t="str">
        <f>IF($Q1216&lt;&gt;"Sim","",IF($N1216&gt;Parâmetros!$E$15,"Sim","Não"))</f>
        <v/>
      </c>
      <c r="U1216" s="17" t="str">
        <f t="shared" si="209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'[Apontamento_Mes_Setembro Atualizado.xlsx]Base Diária'!$V$221folga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$148,$AB1216),"")="",IF($L1216&gt;0,1,0),IF(IFERROR(INDEX(Cadastro!$F$5:$F$148,$AB1216),"")&lt;=IFERROR(INDEX(Parâmetros!$B$39:$B$48,MATCH($E1216,Parâmetros!$A$39:$A$48,0)),99),IFERROR(INDEX(Cadastro!$F$5:$F$148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$148,$AB1216),"")="",0,IF(IFERROR(INDEX(Cadastro!$F$5:$F$148,$AB1216),"")&gt;IFERROR(INDEX(Parâmetros!$B$39:$B$48,MATCH($E1216,Parâmetros!$A$39:$A$48,0)),99),IFERROR(INDEX(Cadastro!$F$5:$F$148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registro"),IF(AND($AB1216&lt;&gt;$AB1215,IFERROR(INDEX(Cadastro!$F$5:$F$148,$AB1216),"")=""),"Indeterminado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IFERROR(MATCH($A1216&amp;"|"&amp;TEXT(_xlfn.MAXIFS(Cadastro!$E$5:$E$148,Cadastro!$A$5:$A$148,$A1216,Cadastro!$E$5:$E$148,"&lt;="&amp;$F1216),"yyyymmdd"),Cadastro!$I$5:$I$148,0),"")</f>
        <v>53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55387</v>
      </c>
      <c r="B1217" s="17" t="s">
        <v>191</v>
      </c>
      <c r="C1217" s="17" t="str">
        <f>IFERROR(INDEX(Cadastro!$C$5:$C$148,$AB1217),"NÃO INFORMADO")</f>
        <v>ELE</v>
      </c>
      <c r="D1217" s="17" t="str">
        <f>IFERROR(INDEX(Cadastro!$D$5:$D$148,$AB1217),"")</f>
        <v>B</v>
      </c>
      <c r="E1217" s="17" t="str">
        <f>IFERROR(INDEX(Cadastro!$G$5:$G$148,$AB1217),"")</f>
        <v>B</v>
      </c>
      <c r="F1217" s="29">
        <v>46291</v>
      </c>
      <c r="G1217" s="32" t="str">
        <f t="shared" si="204"/>
        <v>sáb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205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06"/>
        <v/>
      </c>
      <c r="R1217" s="32" t="str">
        <f t="shared" si="207"/>
        <v/>
      </c>
      <c r="S1217" s="30" t="str">
        <f t="shared" si="208"/>
        <v/>
      </c>
      <c r="T1217" s="32" t="str">
        <f>IF($Q1217&lt;&gt;"Sim","",IF($N1217&gt;Parâmetros!$E$15,"Sim","Não"))</f>
        <v/>
      </c>
      <c r="U1217" s="17" t="str">
        <f t="shared" si="209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'[Apontamento_Mes_Setembro Atualizado.xlsx]Base Diária'!$V$221folga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1 de 5 do ciclo</v>
      </c>
      <c r="W1217" s="34">
        <f>IF(OR(OR($D1217="6x1",$D1217="FF 6x1"),$D1217="5x2"),"",IF($AB1217&lt;&gt;$AB1216,IF(IFERROR(INDEX(Cadastro!$F$5:$F$148,$AB1217),"")="",IF($L1217&gt;0,1,0),IF(IFERROR(INDEX(Cadastro!$F$5:$F$148,$AB1217),"")&lt;=IFERROR(INDEX(Parâmetros!$B$39:$B$48,MATCH($E1217,Parâmetros!$A$39:$A$48,0)),99),IFERROR(INDEX(Cadastro!$F$5:$F$148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$148,$AB1217),"")="",0,IF(IFERROR(INDEX(Cadastro!$F$5:$F$148,$AB1217),"")&gt;IFERROR(INDEX(Parâmetros!$B$39:$B$48,MATCH($E1217,Parâmetros!$A$39:$A$48,0)),99),IFERROR(INDEX(Cadastro!$F$5:$F$148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registro"),IF(AND($AB1217&lt;&gt;$AB1216,IFERROR(INDEX(Cadastro!$F$5:$F$148,$AB1217),"")=""),"Indeterminado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IFERROR(MATCH($A1217&amp;"|"&amp;TEXT(_xlfn.MAXIFS(Cadastro!$E$5:$E$148,Cadastro!$A$5:$A$148,$A1217,Cadastro!$E$5:$E$148,"&lt;="&amp;$F1217),"yyyymmdd"),Cadastro!$I$5:$I$148,0),"")</f>
        <v>53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55387</v>
      </c>
      <c r="B1218" s="17" t="s">
        <v>191</v>
      </c>
      <c r="C1218" s="17" t="str">
        <f>IFERROR(INDEX(Cadastro!$C$5:$C$148,$AB1218),"NÃO INFORMADO")</f>
        <v>ELE</v>
      </c>
      <c r="D1218" s="17" t="str">
        <f>IFERROR(INDEX(Cadastro!$D$5:$D$148,$AB1218),"")</f>
        <v>B</v>
      </c>
      <c r="E1218" s="17" t="str">
        <f>IFERROR(INDEX(Cadastro!$G$5:$G$148,$AB1218),"")</f>
        <v>B</v>
      </c>
      <c r="F1218" s="29">
        <v>46292</v>
      </c>
      <c r="G1218" s="32" t="str">
        <f t="shared" si="204"/>
        <v>dom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si="205"/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06"/>
        <v/>
      </c>
      <c r="R1218" s="32" t="str">
        <f t="shared" si="207"/>
        <v/>
      </c>
      <c r="S1218" s="30" t="str">
        <f t="shared" si="208"/>
        <v/>
      </c>
      <c r="T1218" s="32" t="str">
        <f>IF($Q1218&lt;&gt;"Sim","",IF($N1218&gt;Parâmetros!$E$15,"Sim","Não"))</f>
        <v/>
      </c>
      <c r="U1218" s="17" t="str">
        <f t="shared" si="209"/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'[Apontamento_Mes_Setembro Atualizado.xlsx]Base Diária'!$V$221folga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2 de 5 do ciclo</v>
      </c>
      <c r="W1218" s="34">
        <f>IF(OR(OR($D1218="6x1",$D1218="FF 6x1"),$D1218="5x2"),"",IF($AB1218&lt;&gt;$AB1217,IF(IFERROR(INDEX(Cadastro!$F$5:$F$148,$AB1218),"")="",IF($L1218&gt;0,1,0),IF(IFERROR(INDEX(Cadastro!$F$5:$F$148,$AB1218),"")&lt;=IFERROR(INDEX(Parâmetros!$B$39:$B$48,MATCH($E1218,Parâmetros!$A$39:$A$48,0)),99),IFERROR(INDEX(Cadastro!$F$5:$F$148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$148,$AB1218),"")="",0,IF(IFERROR(INDEX(Cadastro!$F$5:$F$148,$AB1218),"")&gt;IFERROR(INDEX(Parâmetros!$B$39:$B$48,MATCH($E1218,Parâmetros!$A$39:$A$48,0)),99),IFERROR(INDEX(Cadastro!$F$5:$F$148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registro"),IF(AND($AB1218&lt;&gt;$AB1217,IFERROR(INDEX(Cadastro!$F$5:$F$148,$AB1218),"")=""),"Indeterminado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IFERROR(MATCH($A1218&amp;"|"&amp;TEXT(_xlfn.MAXIFS(Cadastro!$E$5:$E$148,Cadastro!$A$5:$A$148,$A1218,Cadastro!$E$5:$E$148,"&lt;="&amp;$F1218),"yyyymmdd"),Cadastro!$I$5:$I$148,0),"")</f>
        <v>53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55387</v>
      </c>
      <c r="B1219" s="17" t="s">
        <v>191</v>
      </c>
      <c r="C1219" s="17" t="str">
        <f>IFERROR(INDEX(Cadastro!$C$5:$C$148,$AB1219),"NÃO INFORMADO")</f>
        <v>ELE</v>
      </c>
      <c r="D1219" s="17" t="str">
        <f>IFERROR(INDEX(Cadastro!$D$5:$D$148,$AB1219),"")</f>
        <v>B</v>
      </c>
      <c r="E1219" s="17" t="str">
        <f>IFERROR(INDEX(Cadastro!$G$5:$G$148,$AB1219),"")</f>
        <v>B</v>
      </c>
      <c r="F1219" s="29">
        <v>46293</v>
      </c>
      <c r="G1219" s="32" t="str">
        <f t="shared" si="204"/>
        <v>seg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20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06"/>
        <v/>
      </c>
      <c r="R1219" s="32" t="str">
        <f t="shared" si="207"/>
        <v/>
      </c>
      <c r="S1219" s="30" t="str">
        <f t="shared" si="208"/>
        <v/>
      </c>
      <c r="T1219" s="32" t="str">
        <f>IF($Q1219&lt;&gt;"Sim","",IF($N1219&gt;Parâmetros!$E$15,"Sim","Não"))</f>
        <v/>
      </c>
      <c r="U1219" s="17" t="str">
        <f t="shared" si="20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'[Apontamento_Mes_Setembro Atualizado.xlsx]Base Diária'!$V$221folga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3 de 5 do ciclo</v>
      </c>
      <c r="W1219" s="34">
        <f>IF(OR(OR($D1219="6x1",$D1219="FF 6x1"),$D1219="5x2"),"",IF($AB1219&lt;&gt;$AB1218,IF(IFERROR(INDEX(Cadastro!$F$5:$F$148,$AB1219),"")="",IF($L1219&gt;0,1,0),IF(IFERROR(INDEX(Cadastro!$F$5:$F$148,$AB1219),"")&lt;=IFERROR(INDEX(Parâmetros!$B$39:$B$48,MATCH($E1219,Parâmetros!$A$39:$A$48,0)),99),IFERROR(INDEX(Cadastro!$F$5:$F$148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$148,$AB1219),"")="",0,IF(IFERROR(INDEX(Cadastro!$F$5:$F$148,$AB1219),"")&gt;IFERROR(INDEX(Parâmetros!$B$39:$B$48,MATCH($E1219,Parâmetros!$A$39:$A$48,0)),99),IFERROR(INDEX(Cadastro!$F$5:$F$148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registro"),IF(AND($AB1219&lt;&gt;$AB1218,IFERROR(INDEX(Cadastro!$F$5:$F$148,$AB1219),"")=""),"Indeterminado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IFERROR(MATCH($A1219&amp;"|"&amp;TEXT(_xlfn.MAXIFS(Cadastro!$E$5:$E$148,Cadastro!$A$5:$A$148,$A1219,Cadastro!$E$5:$E$148,"&lt;="&amp;$F1219),"yyyymmdd"),Cadastro!$I$5:$I$148,0),"")</f>
        <v>53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55387</v>
      </c>
      <c r="B1220" s="17" t="s">
        <v>191</v>
      </c>
      <c r="C1220" s="17" t="str">
        <f>IFERROR(INDEX(Cadastro!$C$5:$C$148,$AB1220),"NÃO INFORMADO")</f>
        <v>ELE</v>
      </c>
      <c r="D1220" s="17" t="str">
        <f>IFERROR(INDEX(Cadastro!$D$5:$D$148,$AB1220),"")</f>
        <v>B</v>
      </c>
      <c r="E1220" s="17" t="str">
        <f>IFERROR(INDEX(Cadastro!$G$5:$G$148,$AB1220),"")</f>
        <v>B</v>
      </c>
      <c r="F1220" s="29">
        <v>46294</v>
      </c>
      <c r="G1220" s="32" t="str">
        <f t="shared" si="204"/>
        <v>ter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20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06"/>
        <v/>
      </c>
      <c r="R1220" s="32" t="str">
        <f t="shared" si="207"/>
        <v/>
      </c>
      <c r="S1220" s="30" t="str">
        <f t="shared" si="208"/>
        <v/>
      </c>
      <c r="T1220" s="32" t="str">
        <f>IF($Q1220&lt;&gt;"Sim","",IF($N1220&gt;Parâmetros!$E$15,"Sim","Não"))</f>
        <v/>
      </c>
      <c r="U1220" s="17" t="str">
        <f t="shared" si="20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'[Apontamento_Mes_Setembro Atualizado.xlsx]Base Diária'!$V$221folga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$148,$AB1220),"")="",IF($L1220&gt;0,1,0),IF(IFERROR(INDEX(Cadastro!$F$5:$F$148,$AB1220),"")&lt;=IFERROR(INDEX(Parâmetros!$B$39:$B$48,MATCH($E1220,Parâmetros!$A$39:$A$48,0)),99),IFERROR(INDEX(Cadastro!$F$5:$F$148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$148,$AB1220),"")="",0,IF(IFERROR(INDEX(Cadastro!$F$5:$F$148,$AB1220),"")&gt;IFERROR(INDEX(Parâmetros!$B$39:$B$48,MATCH($E1220,Parâmetros!$A$39:$A$48,0)),99),IFERROR(INDEX(Cadastro!$F$5:$F$148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registro"),IF(AND($AB1220&lt;&gt;$AB1219,IFERROR(INDEX(Cadastro!$F$5:$F$148,$AB1220),"")=""),"Indeterminado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IFERROR(MATCH($A1220&amp;"|"&amp;TEXT(_xlfn.MAXIFS(Cadastro!$E$5:$E$148,Cadastro!$A$5:$A$148,$A1220,Cadastro!$E$5:$E$148,"&lt;="&amp;$F1220),"yyyymmdd"),Cadastro!$I$5:$I$148,0),"")</f>
        <v>53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55387</v>
      </c>
      <c r="B1221" s="17" t="s">
        <v>191</v>
      </c>
      <c r="C1221" s="17" t="str">
        <f>IFERROR(INDEX(Cadastro!$C$5:$C$148,$AB1221),"NÃO INFORMADO")</f>
        <v>ELE</v>
      </c>
      <c r="D1221" s="17" t="str">
        <f>IFERROR(INDEX(Cadastro!$D$5:$D$148,$AB1221),"")</f>
        <v>B</v>
      </c>
      <c r="E1221" s="17" t="str">
        <f>IFERROR(INDEX(Cadastro!$G$5:$G$148,$AB1221),"")</f>
        <v>B</v>
      </c>
      <c r="F1221" s="29">
        <v>46295</v>
      </c>
      <c r="G1221" s="32" t="str">
        <f t="shared" si="204"/>
        <v>qua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20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06"/>
        <v/>
      </c>
      <c r="R1221" s="32" t="str">
        <f t="shared" si="207"/>
        <v/>
      </c>
      <c r="S1221" s="30" t="str">
        <f t="shared" si="208"/>
        <v/>
      </c>
      <c r="T1221" s="32" t="str">
        <f>IF($Q1221&lt;&gt;"Sim","",IF($N1221&gt;Parâmetros!$E$15,"Sim","Não"))</f>
        <v/>
      </c>
      <c r="U1221" s="17" t="str">
        <f t="shared" si="20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'[Apontamento_Mes_Setembro Atualizado.xlsx]Base Diária'!$V$221folga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5 de 5 do ciclo</v>
      </c>
      <c r="W1221" s="34">
        <f>IF(OR(OR($D1221="6x1",$D1221="FF 6x1"),$D1221="5x2"),"",IF($AB1221&lt;&gt;$AB1220,IF(IFERROR(INDEX(Cadastro!$F$5:$F$148,$AB1221),"")="",IF($L1221&gt;0,1,0),IF(IFERROR(INDEX(Cadastro!$F$5:$F$148,$AB1221),"")&lt;=IFERROR(INDEX(Parâmetros!$B$39:$B$48,MATCH($E1221,Parâmetros!$A$39:$A$48,0)),99),IFERROR(INDEX(Cadastro!$F$5:$F$148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$148,$AB1221),"")="",0,IF(IFERROR(INDEX(Cadastro!$F$5:$F$148,$AB1221),"")&gt;IFERROR(INDEX(Parâmetros!$B$39:$B$48,MATCH($E1221,Parâmetros!$A$39:$A$48,0)),99),IFERROR(INDEX(Cadastro!$F$5:$F$148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registro"),IF(AND($AB1221&lt;&gt;$AB1220,IFERROR(INDEX(Cadastro!$F$5:$F$148,$AB1221),"")=""),"Indeterminado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IFERROR(MATCH($A1221&amp;"|"&amp;TEXT(_xlfn.MAXIFS(Cadastro!$E$5:$E$148,Cadastro!$A$5:$A$148,$A1221,Cadastro!$E$5:$E$148,"&lt;="&amp;$F1221),"yyyymmdd"),Cadastro!$I$5:$I$148,0),"")</f>
        <v>53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55387</v>
      </c>
      <c r="B1222" s="17" t="s">
        <v>191</v>
      </c>
      <c r="C1222" s="17" t="str">
        <f>IFERROR(INDEX(Cadastro!$C$5:$C$148,$AB1222),"NÃO INFORMADO")</f>
        <v>ELE</v>
      </c>
      <c r="D1222" s="17" t="str">
        <f>IFERROR(INDEX(Cadastro!$D$5:$D$148,$AB1222),"")</f>
        <v>B</v>
      </c>
      <c r="E1222" s="17" t="str">
        <f>IFERROR(INDEX(Cadastro!$G$5:$G$148,$AB1222),"")</f>
        <v>B</v>
      </c>
      <c r="F1222" s="29">
        <v>46296</v>
      </c>
      <c r="G1222" s="32" t="str">
        <f t="shared" si="204"/>
        <v>qui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0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06"/>
        <v/>
      </c>
      <c r="R1222" s="32" t="str">
        <f t="shared" si="207"/>
        <v/>
      </c>
      <c r="S1222" s="30" t="str">
        <f t="shared" si="208"/>
        <v/>
      </c>
      <c r="T1222" s="32" t="str">
        <f>IF($Q1222&lt;&gt;"Sim","",IF($N1222&gt;Parâmetros!$E$15,"Sim","Não"))</f>
        <v/>
      </c>
      <c r="U1222" s="17" t="str">
        <f t="shared" si="20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'[Apontamento_Mes_Setembro Atualizado.xlsx]Base Diária'!$V$221folga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$148,$AB1222),"")="",IF($L1222&gt;0,1,0),IF(IFERROR(INDEX(Cadastro!$F$5:$F$148,$AB1222),"")&lt;=IFERROR(INDEX(Parâmetros!$B$39:$B$48,MATCH($E1222,Parâmetros!$A$39:$A$48,0)),99),IFERROR(INDEX(Cadastro!$F$5:$F$148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$148,$AB1222),"")="",0,IF(IFERROR(INDEX(Cadastro!$F$5:$F$148,$AB1222),"")&gt;IFERROR(INDEX(Parâmetros!$B$39:$B$48,MATCH($E1222,Parâmetros!$A$39:$A$48,0)),99),IFERROR(INDEX(Cadastro!$F$5:$F$148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registro"),IF(AND($AB1222&lt;&gt;$AB1221,IFERROR(INDEX(Cadastro!$F$5:$F$148,$AB1222),"")=""),"Indeterminado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IFERROR(MATCH($A1222&amp;"|"&amp;TEXT(_xlfn.MAXIFS(Cadastro!$E$5:$E$148,Cadastro!$A$5:$A$148,$A1222,Cadastro!$E$5:$E$148,"&lt;="&amp;$F1222),"yyyymmdd"),Cadastro!$I$5:$I$148,0),"")</f>
        <v>53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55387</v>
      </c>
      <c r="B1223" s="17" t="s">
        <v>191</v>
      </c>
      <c r="C1223" s="17" t="str">
        <f>IFERROR(INDEX(Cadastro!$C$5:$C$148,$AB1223),"NÃO INFORMADO")</f>
        <v>ELE</v>
      </c>
      <c r="D1223" s="17" t="str">
        <f>IFERROR(INDEX(Cadastro!$D$5:$D$148,$AB1223),"")</f>
        <v>B</v>
      </c>
      <c r="E1223" s="17" t="str">
        <f>IFERROR(INDEX(Cadastro!$G$5:$G$148,$AB1223),"")</f>
        <v>B</v>
      </c>
      <c r="F1223" s="29">
        <v>46297</v>
      </c>
      <c r="G1223" s="32" t="str">
        <f t="shared" si="204"/>
        <v>sex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20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06"/>
        <v/>
      </c>
      <c r="R1223" s="32" t="str">
        <f t="shared" si="207"/>
        <v/>
      </c>
      <c r="S1223" s="30" t="str">
        <f t="shared" si="208"/>
        <v/>
      </c>
      <c r="T1223" s="32" t="str">
        <f>IF($Q1223&lt;&gt;"Sim","",IF($N1223&gt;Parâmetros!$E$15,"Sim","Não"))</f>
        <v/>
      </c>
      <c r="U1223" s="17" t="str">
        <f t="shared" si="20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'[Apontamento_Mes_Setembro Atualizado.xlsx]Base Diária'!$V$221folga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$148,$AB1223),"")="",IF($L1223&gt;0,1,0),IF(IFERROR(INDEX(Cadastro!$F$5:$F$148,$AB1223),"")&lt;=IFERROR(INDEX(Parâmetros!$B$39:$B$48,MATCH($E1223,Parâmetros!$A$39:$A$48,0)),99),IFERROR(INDEX(Cadastro!$F$5:$F$148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$148,$AB1223),"")="",0,IF(IFERROR(INDEX(Cadastro!$F$5:$F$148,$AB1223),"")&gt;IFERROR(INDEX(Parâmetros!$B$39:$B$48,MATCH($E1223,Parâmetros!$A$39:$A$48,0)),99),IFERROR(INDEX(Cadastro!$F$5:$F$148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registro"),IF(AND($AB1223&lt;&gt;$AB1222,IFERROR(INDEX(Cadastro!$F$5:$F$148,$AB1223),"")=""),"Indeterminado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IFERROR(MATCH($A1223&amp;"|"&amp;TEXT(_xlfn.MAXIFS(Cadastro!$E$5:$E$148,Cadastro!$A$5:$A$148,$A1223,Cadastro!$E$5:$E$148,"&lt;="&amp;$F1223),"yyyymmdd"),Cadastro!$I$5:$I$148,0),"")</f>
        <v>53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55387</v>
      </c>
      <c r="B1224" s="17" t="s">
        <v>191</v>
      </c>
      <c r="C1224" s="17" t="str">
        <f>IFERROR(INDEX(Cadastro!$C$5:$C$148,$AB1224),"NÃO INFORMADO")</f>
        <v>ELE</v>
      </c>
      <c r="D1224" s="17" t="str">
        <f>IFERROR(INDEX(Cadastro!$D$5:$D$148,$AB1224),"")</f>
        <v>B</v>
      </c>
      <c r="E1224" s="17" t="str">
        <f>IFERROR(INDEX(Cadastro!$G$5:$G$148,$AB1224),"")</f>
        <v>B</v>
      </c>
      <c r="F1224" s="29">
        <v>46298</v>
      </c>
      <c r="G1224" s="32" t="str">
        <f t="shared" si="204"/>
        <v>sáb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20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06"/>
        <v/>
      </c>
      <c r="R1224" s="32" t="str">
        <f t="shared" si="207"/>
        <v/>
      </c>
      <c r="S1224" s="30" t="str">
        <f t="shared" si="208"/>
        <v/>
      </c>
      <c r="T1224" s="32" t="str">
        <f>IF($Q1224&lt;&gt;"Sim","",IF($N1224&gt;Parâmetros!$E$15,"Sim","Não"))</f>
        <v/>
      </c>
      <c r="U1224" s="17" t="str">
        <f t="shared" si="20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'[Apontamento_Mes_Setembro Atualizado.xlsx]Base Diária'!$V$221folga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$148,$AB1224),"")="",IF($L1224&gt;0,1,0),IF(IFERROR(INDEX(Cadastro!$F$5:$F$148,$AB1224),"")&lt;=IFERROR(INDEX(Parâmetros!$B$39:$B$48,MATCH($E1224,Parâmetros!$A$39:$A$48,0)),99),IFERROR(INDEX(Cadastro!$F$5:$F$148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$148,$AB1224),"")="",0,IF(IFERROR(INDEX(Cadastro!$F$5:$F$148,$AB1224),"")&gt;IFERROR(INDEX(Parâmetros!$B$39:$B$48,MATCH($E1224,Parâmetros!$A$39:$A$48,0)),99),IFERROR(INDEX(Cadastro!$F$5:$F$148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registro"),IF(AND($AB1224&lt;&gt;$AB1223,IFERROR(INDEX(Cadastro!$F$5:$F$148,$AB1224),"")=""),"Indeterminado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IFERROR(MATCH($A1224&amp;"|"&amp;TEXT(_xlfn.MAXIFS(Cadastro!$E$5:$E$148,Cadastro!$A$5:$A$148,$A1224,Cadastro!$E$5:$E$148,"&lt;="&amp;$F1224),"yyyymmdd"),Cadastro!$I$5:$I$148,0),"")</f>
        <v>53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55387</v>
      </c>
      <c r="B1225" s="17" t="s">
        <v>191</v>
      </c>
      <c r="C1225" s="17" t="str">
        <f>IFERROR(INDEX(Cadastro!$C$5:$C$148,$AB1225),"NÃO INFORMADO")</f>
        <v>ELE</v>
      </c>
      <c r="D1225" s="17" t="str">
        <f>IFERROR(INDEX(Cadastro!$D$5:$D$148,$AB1225),"")</f>
        <v>B</v>
      </c>
      <c r="E1225" s="17" t="str">
        <f>IFERROR(INDEX(Cadastro!$G$5:$G$148,$AB1225),"")</f>
        <v>B</v>
      </c>
      <c r="F1225" s="29">
        <v>46299</v>
      </c>
      <c r="G1225" s="32" t="str">
        <f t="shared" si="204"/>
        <v>dom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20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06"/>
        <v/>
      </c>
      <c r="R1225" s="32" t="str">
        <f t="shared" si="207"/>
        <v/>
      </c>
      <c r="S1225" s="30" t="str">
        <f t="shared" si="208"/>
        <v/>
      </c>
      <c r="T1225" s="32" t="str">
        <f>IF($Q1225&lt;&gt;"Sim","",IF($N1225&gt;Parâmetros!$E$15,"Sim","Não"))</f>
        <v/>
      </c>
      <c r="U1225" s="17" t="str">
        <f t="shared" si="20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'[Apontamento_Mes_Setembro Atualizado.xlsx]Base Diária'!$V$221folga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$148,$AB1225),"")="",IF($L1225&gt;0,1,0),IF(IFERROR(INDEX(Cadastro!$F$5:$F$148,$AB1225),"")&lt;=IFERROR(INDEX(Parâmetros!$B$39:$B$48,MATCH($E1225,Parâmetros!$A$39:$A$48,0)),99),IFERROR(INDEX(Cadastro!$F$5:$F$148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$148,$AB1225),"")="",0,IF(IFERROR(INDEX(Cadastro!$F$5:$F$148,$AB1225),"")&gt;IFERROR(INDEX(Parâmetros!$B$39:$B$48,MATCH($E1225,Parâmetros!$A$39:$A$48,0)),99),IFERROR(INDEX(Cadastro!$F$5:$F$148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registro"),IF(AND($AB1225&lt;&gt;$AB1224,IFERROR(INDEX(Cadastro!$F$5:$F$148,$AB1225),"")=""),"Indeterminado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IFERROR(MATCH($A1225&amp;"|"&amp;TEXT(_xlfn.MAXIFS(Cadastro!$E$5:$E$148,Cadastro!$A$5:$A$148,$A1225,Cadastro!$E$5:$E$148,"&lt;="&amp;$F1225),"yyyymmdd"),Cadastro!$I$5:$I$148,0),"")</f>
        <v>53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55387</v>
      </c>
      <c r="B1226" s="17" t="s">
        <v>191</v>
      </c>
      <c r="C1226" s="17" t="str">
        <f>IFERROR(INDEX(Cadastro!$C$5:$C$148,$AB1226),"NÃO INFORMADO")</f>
        <v>ELE</v>
      </c>
      <c r="D1226" s="17" t="str">
        <f>IFERROR(INDEX(Cadastro!$D$5:$D$148,$AB1226),"")</f>
        <v>B</v>
      </c>
      <c r="E1226" s="17" t="str">
        <f>IFERROR(INDEX(Cadastro!$G$5:$G$148,$AB1226),"")</f>
        <v>B</v>
      </c>
      <c r="F1226" s="29">
        <v>46300</v>
      </c>
      <c r="G1226" s="32" t="str">
        <f t="shared" si="204"/>
        <v>seg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20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06"/>
        <v/>
      </c>
      <c r="R1226" s="32" t="str">
        <f t="shared" si="207"/>
        <v/>
      </c>
      <c r="S1226" s="30" t="str">
        <f t="shared" si="208"/>
        <v/>
      </c>
      <c r="T1226" s="32" t="str">
        <f>IF($Q1226&lt;&gt;"Sim","",IF($N1226&gt;Parâmetros!$E$15,"Sim","Não"))</f>
        <v/>
      </c>
      <c r="U1226" s="17" t="str">
        <f t="shared" si="20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'[Apontamento_Mes_Setembro Atualizado.xlsx]Base Diária'!$V$221folga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$148,$AB1226),"")="",IF($L1226&gt;0,1,0),IF(IFERROR(INDEX(Cadastro!$F$5:$F$148,$AB1226),"")&lt;=IFERROR(INDEX(Parâmetros!$B$39:$B$48,MATCH($E1226,Parâmetros!$A$39:$A$48,0)),99),IFERROR(INDEX(Cadastro!$F$5:$F$148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$148,$AB1226),"")="",0,IF(IFERROR(INDEX(Cadastro!$F$5:$F$148,$AB1226),"")&gt;IFERROR(INDEX(Parâmetros!$B$39:$B$48,MATCH($E1226,Parâmetros!$A$39:$A$48,0)),99),IFERROR(INDEX(Cadastro!$F$5:$F$148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registro"),IF(AND($AB1226&lt;&gt;$AB1225,IFERROR(INDEX(Cadastro!$F$5:$F$148,$AB1226),"")=""),"Indeterminado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IFERROR(MATCH($A1226&amp;"|"&amp;TEXT(_xlfn.MAXIFS(Cadastro!$E$5:$E$148,Cadastro!$A$5:$A$148,$A1226,Cadastro!$E$5:$E$148,"&lt;="&amp;$F1226),"yyyymmdd"),Cadastro!$I$5:$I$148,0),"")</f>
        <v>53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56327</v>
      </c>
      <c r="B1227" s="17" t="s">
        <v>192</v>
      </c>
      <c r="C1227" s="17" t="str">
        <f>IFERROR(INDEX(Cadastro!$C$5:$C$148,$AB1227),"NÃO INFORMADO")</f>
        <v>INS</v>
      </c>
      <c r="D1227" s="17" t="str">
        <f>IFERROR(INDEX(Cadastro!$D$5:$D$148,$AB1227),"")</f>
        <v>C</v>
      </c>
      <c r="E1227" s="17" t="str">
        <f>IFERROR(INDEX(Cadastro!$G$5:$G$148,$AB1227),"")</f>
        <v>C</v>
      </c>
      <c r="F1227" s="29">
        <v>46265</v>
      </c>
      <c r="G1227" s="32" t="str">
        <f t="shared" ref="G1227:G1262" si="210">CHOOSE(WEEKDAY($F1227,1),"dom","seg","ter","qua","qui","sex","sáb")</f>
        <v>seg</v>
      </c>
      <c r="H1227" s="31">
        <f>IF($L1227=0,"",_xlfn.MINIFS(Dados!$Q:$Q,Dados!$A:$A,$A1227,Dados!$S:$S,$F1227))</f>
        <v>119</v>
      </c>
      <c r="I1227" s="31">
        <f>IF($H1227="","",_xlfn.MAXIFS(Dados!$R:$R,Dados!$A:$A,$A1227,Dados!$S:$S,$F1227))</f>
        <v>420</v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C</v>
      </c>
      <c r="L1227" s="30">
        <f>SUMIFS(Dados!$E:$E,Dados!$A:$A,$A1227,Dados!$S:$S,$F1227)</f>
        <v>5.95</v>
      </c>
      <c r="M1227" s="30">
        <f>IFERROR(INDEX(Parâmetros!$E$6:$E$11,MATCH($K1227,Parâmetros!$A$6:$A$11,0)),"")</f>
        <v>6.67</v>
      </c>
      <c r="N1227" s="33">
        <f t="shared" ref="N1227:N1262" si="211">IFERROR($L1227/$M1227,"")</f>
        <v>0.89205397301349332</v>
      </c>
      <c r="O1227" s="33">
        <f>Parâmetros!$E$13</f>
        <v>0.8</v>
      </c>
      <c r="P1227" s="32" t="str">
        <f>IF(OR($M1227="",$F1227&gt;Parâmetros!$E$14),"Não","Sim")</f>
        <v>Sim</v>
      </c>
      <c r="Q1227" s="32" t="str">
        <f t="shared" ref="Q1227:Q1262" si="212">IF($P1227="Não","",IF($L1227&gt;0,"Sim","Não"))</f>
        <v>Sim</v>
      </c>
      <c r="R1227" s="32" t="str">
        <f t="shared" ref="R1227:R1262" si="213">IF($Q1227&lt;&gt;"Sim","",IF($N1227&gt;=$O1227,"Sim","Não"))</f>
        <v>Sim</v>
      </c>
      <c r="S1227" s="30">
        <f t="shared" ref="S1227:S1262" si="214">IF($Q1227&lt;&gt;"Sim","",MAX(0,$M1227*$O1227-$L1227))</f>
        <v>0</v>
      </c>
      <c r="T1227" s="32" t="str">
        <f>IF($Q1227&lt;&gt;"Sim","",IF($N1227&gt;Parâmetros!$E$15,"Sim","Não"))</f>
        <v>Não</v>
      </c>
      <c r="U1227" s="17" t="str">
        <f t="shared" ref="U1227:U1262" si="215">IF($AC1227&lt;&gt;"",$AC1227,IF($P1227="Não",IF($Y1227="Folga","Folga",IF(LEFT($Y1227,6)="Férias","Férias / afastamento",IF($Y1227="Indeterminado (início da série)","Início da série","Fora da apuração"))),IF($Q1227="Não","Falta de registro",IF($R1227="Sim","Na meta","Abaixo da meta"))))</f>
        <v>Na meta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'[Apontamento_Mes_Setembro Atualizado.xlsx]Base Diária'!$V$221folga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Evidência confirma cadastro</v>
      </c>
      <c r="W1227" s="34">
        <f>IF(OR(OR($D1227="6x1",$D1227="FF 6x1"),$D1227="5x2"),"",IF($AB1227&lt;&gt;$AB1226,IF(IFERROR(INDEX(Cadastro!$F$5:$F$148,$AB1227),"")="",IF($L1227&gt;0,1,0),IF(IFERROR(INDEX(Cadastro!$F$5:$F$148,$AB1227),"")&lt;=IFERROR(INDEX(Parâmetros!$B$39:$B$48,MATCH($E1227,Parâmetros!$A$39:$A$48,0)),99),IFERROR(INDEX(Cadastro!$F$5:$F$148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4</v>
      </c>
      <c r="X1227" s="34">
        <f>IF(OR(OR($D1227="6x1",$D1227="FF 6x1"),$D1227="5x2"),"",IF($AB1227&lt;&gt;$AB1226,IF(IFERROR(INDEX(Cadastro!$F$5:$F$148,$AB1227),"")="",0,IF(IFERROR(INDEX(Cadastro!$F$5:$F$148,$AB1227),"")&gt;IFERROR(INDEX(Parâmetros!$B$39:$B$48,MATCH($E1227,Parâmetros!$A$39:$A$48,0)),99),IFERROR(INDEX(Cadastro!$F$5:$F$148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registro"),IF(AND($AB1227&lt;&gt;$AB1226,IFERROR(INDEX(Cadastro!$F$5:$F$148,$AB1227),"")=""),"Indeterminado (início da série)",IF($X1227&gt;0,"Folga","Falta de registro"))))))))</f>
        <v>Trabalhado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IFERROR(MATCH($A1227&amp;"|"&amp;TEXT(_xlfn.MAXIFS(Cadastro!$E$5:$E$148,Cadastro!$A$5:$A$148,$A1227,Cadastro!$E$5:$E$148,"&lt;="&amp;$F1227),"yyyymmdd"),Cadastro!$I$5:$I$148,0),"")</f>
        <v>54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56327</v>
      </c>
      <c r="B1228" s="17" t="s">
        <v>192</v>
      </c>
      <c r="C1228" s="17" t="str">
        <f>IFERROR(INDEX(Cadastro!$C$5:$C$148,$AB1228),"NÃO INFORMADO")</f>
        <v>INS</v>
      </c>
      <c r="D1228" s="17" t="str">
        <f>IFERROR(INDEX(Cadastro!$D$5:$D$148,$AB1228),"")</f>
        <v>C</v>
      </c>
      <c r="E1228" s="17" t="str">
        <f>IFERROR(INDEX(Cadastro!$G$5:$G$148,$AB1228),"")</f>
        <v>C</v>
      </c>
      <c r="F1228" s="29">
        <v>46266</v>
      </c>
      <c r="G1228" s="32" t="str">
        <f t="shared" si="210"/>
        <v>ter</v>
      </c>
      <c r="H1228" s="31">
        <f>IF($L1228=0,"",_xlfn.MINIFS(Dados!$Q:$Q,Dados!$A:$A,$A1228,Dados!$S:$S,$F1228))</f>
        <v>190</v>
      </c>
      <c r="I1228" s="31">
        <f>IF($H1228="","",_xlfn.MAXIFS(Dados!$R:$R,Dados!$A:$A,$A1228,Dados!$S:$S,$F1228))</f>
        <v>341</v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>C</v>
      </c>
      <c r="L1228" s="30">
        <f>SUMIFS(Dados!$E:$E,Dados!$A:$A,$A1228,Dados!$S:$S,$F1228)</f>
        <v>5.88</v>
      </c>
      <c r="M1228" s="30">
        <f>IFERROR(INDEX(Parâmetros!$E$6:$E$11,MATCH($K1228,Parâmetros!$A$6:$A$11,0)),"")</f>
        <v>6.67</v>
      </c>
      <c r="N1228" s="33">
        <f t="shared" si="211"/>
        <v>0.88155922038980505</v>
      </c>
      <c r="O1228" s="33">
        <f>Parâmetros!$E$13</f>
        <v>0.8</v>
      </c>
      <c r="P1228" s="32" t="str">
        <f>IF(OR($M1228="",$F1228&gt;Parâmetros!$E$14),"Não","Sim")</f>
        <v>Sim</v>
      </c>
      <c r="Q1228" s="32" t="str">
        <f t="shared" si="212"/>
        <v>Sim</v>
      </c>
      <c r="R1228" s="32" t="str">
        <f t="shared" si="213"/>
        <v>Sim</v>
      </c>
      <c r="S1228" s="30">
        <f t="shared" si="214"/>
        <v>0</v>
      </c>
      <c r="T1228" s="32" t="str">
        <f>IF($Q1228&lt;&gt;"Sim","",IF($N1228&gt;Parâmetros!$E$15,"Sim","Não"))</f>
        <v>Não</v>
      </c>
      <c r="U1228" s="17" t="str">
        <f t="shared" si="215"/>
        <v>Na meta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'[Apontamento_Mes_Setembro Atualizado.xlsx]Base Diária'!$V$221folga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Evidência confirma cadastro</v>
      </c>
      <c r="W1228" s="34">
        <f>IF(OR(OR($D1228="6x1",$D1228="FF 6x1"),$D1228="5x2"),"",IF($AB1228&lt;&gt;$AB1227,IF(IFERROR(INDEX(Cadastro!$F$5:$F$148,$AB1228),"")="",IF($L1228&gt;0,1,0),IF(IFERROR(INDEX(Cadastro!$F$5:$F$148,$AB1228),"")&lt;=IFERROR(INDEX(Parâmetros!$B$39:$B$48,MATCH($E1228,Parâmetros!$A$39:$A$48,0)),99),IFERROR(INDEX(Cadastro!$F$5:$F$148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5</v>
      </c>
      <c r="X1228" s="34">
        <f>IF(OR(OR($D1228="6x1",$D1228="FF 6x1"),$D1228="5x2"),"",IF($AB1228&lt;&gt;$AB1227,IF(IFERROR(INDEX(Cadastro!$F$5:$F$148,$AB1228),"")="",0,IF(IFERROR(INDEX(Cadastro!$F$5:$F$148,$AB1228),"")&gt;IFERROR(INDEX(Parâmetros!$B$39:$B$48,MATCH($E1228,Parâmetros!$A$39:$A$48,0)),99),IFERROR(INDEX(Cadastro!$F$5:$F$148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registro"),IF(AND($AB1228&lt;&gt;$AB1227,IFERROR(INDEX(Cadastro!$F$5:$F$148,$AB1228),"")=""),"Indeterminado (início da série)",IF($X1228&gt;0,"Folga","Falta de registro"))))))))</f>
        <v>Trabalhado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IFERROR(MATCH($A1228&amp;"|"&amp;TEXT(_xlfn.MAXIFS(Cadastro!$E$5:$E$148,Cadastro!$A$5:$A$148,$A1228,Cadastro!$E$5:$E$148,"&lt;="&amp;$F1228),"yyyymmdd"),Cadastro!$I$5:$I$148,0),"")</f>
        <v>54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56327</v>
      </c>
      <c r="B1229" s="17" t="s">
        <v>192</v>
      </c>
      <c r="C1229" s="17" t="str">
        <f>IFERROR(INDEX(Cadastro!$C$5:$C$148,$AB1229),"NÃO INFORMADO")</f>
        <v>INS</v>
      </c>
      <c r="D1229" s="17" t="str">
        <f>IFERROR(INDEX(Cadastro!$D$5:$D$148,$AB1229),"")</f>
        <v>C</v>
      </c>
      <c r="E1229" s="17" t="str">
        <f>IFERROR(INDEX(Cadastro!$G$5:$G$148,$AB1229),"")</f>
        <v>C</v>
      </c>
      <c r="F1229" s="29">
        <v>46267</v>
      </c>
      <c r="G1229" s="32" t="str">
        <f t="shared" si="210"/>
        <v>qua</v>
      </c>
      <c r="H1229" s="31">
        <f>IF($L1229=0,"",_xlfn.MINIFS(Dados!$Q:$Q,Dados!$A:$A,$A1229,Dados!$S:$S,$F1229))</f>
        <v>91</v>
      </c>
      <c r="I1229" s="31">
        <f>IF($H1229="","",_xlfn.MAXIFS(Dados!$R:$R,Dados!$A:$A,$A1229,Dados!$S:$S,$F1229))</f>
        <v>420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C</v>
      </c>
      <c r="L1229" s="30">
        <f>SUMIFS(Dados!$E:$E,Dados!$A:$A,$A1229,Dados!$S:$S,$F1229)</f>
        <v>6.08</v>
      </c>
      <c r="M1229" s="30">
        <f>IFERROR(INDEX(Parâmetros!$E$6:$E$11,MATCH($K1229,Parâmetros!$A$6:$A$11,0)),"")</f>
        <v>6.67</v>
      </c>
      <c r="N1229" s="33">
        <f t="shared" si="211"/>
        <v>0.91154422788605705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12"/>
        <v>Sim</v>
      </c>
      <c r="R1229" s="32" t="str">
        <f t="shared" si="213"/>
        <v>Sim</v>
      </c>
      <c r="S1229" s="30">
        <f t="shared" si="214"/>
        <v>0</v>
      </c>
      <c r="T1229" s="32" t="str">
        <f>IF($Q1229&lt;&gt;"Sim","",IF($N1229&gt;Parâmetros!$E$15,"Sim","Não"))</f>
        <v>Não</v>
      </c>
      <c r="U1229" s="17" t="str">
        <f t="shared" si="215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'[Apontamento_Mes_Setembro Atualizado.xlsx]Base Diária'!$V$221folga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Evidência confirma cadastro</v>
      </c>
      <c r="W1229" s="34">
        <f>IF(OR(OR($D1229="6x1",$D1229="FF 6x1"),$D1229="5x2"),"",IF($AB1229&lt;&gt;$AB1228,IF(IFERROR(INDEX(Cadastro!$F$5:$F$148,$AB1229),"")="",IF($L1229&gt;0,1,0),IF(IFERROR(INDEX(Cadastro!$F$5:$F$148,$AB1229),"")&lt;=IFERROR(INDEX(Parâmetros!$B$39:$B$48,MATCH($E1229,Parâmetros!$A$39:$A$48,0)),99),IFERROR(INDEX(Cadastro!$F$5:$F$148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6</v>
      </c>
      <c r="X1229" s="34">
        <f>IF(OR(OR($D1229="6x1",$D1229="FF 6x1"),$D1229="5x2"),"",IF($AB1229&lt;&gt;$AB1228,IF(IFERROR(INDEX(Cadastro!$F$5:$F$148,$AB1229),"")="",0,IF(IFERROR(INDEX(Cadastro!$F$5:$F$148,$AB1229),"")&gt;IFERROR(INDEX(Parâmetros!$B$39:$B$48,MATCH($E1229,Parâmetros!$A$39:$A$48,0)),99),IFERROR(INDEX(Cadastro!$F$5:$F$148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registro"),IF(AND($AB1229&lt;&gt;$AB1228,IFERROR(INDEX(Cadastro!$F$5:$F$148,$AB1229),"")=""),"Indeterminado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IFERROR(MATCH($A1229&amp;"|"&amp;TEXT(_xlfn.MAXIFS(Cadastro!$E$5:$E$148,Cadastro!$A$5:$A$148,$A1229,Cadastro!$E$5:$E$148,"&lt;="&amp;$F1229),"yyyymmdd"),Cadastro!$I$5:$I$148,0),"")</f>
        <v>54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56327</v>
      </c>
      <c r="B1230" s="17" t="s">
        <v>192</v>
      </c>
      <c r="C1230" s="17" t="str">
        <f>IFERROR(INDEX(Cadastro!$C$5:$C$148,$AB1230),"NÃO INFORMADO")</f>
        <v>INS</v>
      </c>
      <c r="D1230" s="17" t="str">
        <f>IFERROR(INDEX(Cadastro!$D$5:$D$148,$AB1230),"")</f>
        <v>C</v>
      </c>
      <c r="E1230" s="17" t="str">
        <f>IFERROR(INDEX(Cadastro!$G$5:$G$148,$AB1230),"")</f>
        <v>C</v>
      </c>
      <c r="F1230" s="29">
        <v>46268</v>
      </c>
      <c r="G1230" s="32" t="str">
        <f t="shared" si="210"/>
        <v>qui</v>
      </c>
      <c r="H1230" s="31">
        <f>IF($L1230=0,"",_xlfn.MINIFS(Dados!$Q:$Q,Dados!$A:$A,$A1230,Dados!$S:$S,$F1230))</f>
        <v>131</v>
      </c>
      <c r="I1230" s="31">
        <f>IF($H1230="","",_xlfn.MAXIFS(Dados!$R:$R,Dados!$A:$A,$A1230,Dados!$S:$S,$F1230))</f>
        <v>420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C</v>
      </c>
      <c r="L1230" s="30">
        <f>SUMIFS(Dados!$E:$E,Dados!$A:$A,$A1230,Dados!$S:$S,$F1230)</f>
        <v>5.9</v>
      </c>
      <c r="M1230" s="30">
        <f>IFERROR(INDEX(Parâmetros!$E$6:$E$11,MATCH($K1230,Parâmetros!$A$6:$A$11,0)),"")</f>
        <v>6.67</v>
      </c>
      <c r="N1230" s="33">
        <f t="shared" si="211"/>
        <v>0.88455772113943032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12"/>
        <v>Sim</v>
      </c>
      <c r="R1230" s="32" t="str">
        <f t="shared" si="213"/>
        <v>Sim</v>
      </c>
      <c r="S1230" s="30">
        <f t="shared" si="214"/>
        <v>0</v>
      </c>
      <c r="T1230" s="32" t="str">
        <f>IF($Q1230&lt;&gt;"Sim","",IF($N1230&gt;Parâmetros!$E$15,"Sim","Não"))</f>
        <v>Não</v>
      </c>
      <c r="U1230" s="17" t="str">
        <f t="shared" si="215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'[Apontamento_Mes_Setembro Atualizado.xlsx]Base Diária'!$V$221folga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Evidência confirma cadastro</v>
      </c>
      <c r="W1230" s="34">
        <f>IF(OR(OR($D1230="6x1",$D1230="FF 6x1"),$D1230="5x2"),"",IF($AB1230&lt;&gt;$AB1229,IF(IFERROR(INDEX(Cadastro!$F$5:$F$148,$AB1230),"")="",IF($L1230&gt;0,1,0),IF(IFERROR(INDEX(Cadastro!$F$5:$F$148,$AB1230),"")&lt;=IFERROR(INDEX(Parâmetros!$B$39:$B$48,MATCH($E1230,Parâmetros!$A$39:$A$48,0)),99),IFERROR(INDEX(Cadastro!$F$5:$F$148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7</v>
      </c>
      <c r="X1230" s="34">
        <f>IF(OR(OR($D1230="6x1",$D1230="FF 6x1"),$D1230="5x2"),"",IF($AB1230&lt;&gt;$AB1229,IF(IFERROR(INDEX(Cadastro!$F$5:$F$148,$AB1230),"")="",0,IF(IFERROR(INDEX(Cadastro!$F$5:$F$148,$AB1230),"")&gt;IFERROR(INDEX(Parâmetros!$B$39:$B$48,MATCH($E1230,Parâmetros!$A$39:$A$48,0)),99),IFERROR(INDEX(Cadastro!$F$5:$F$148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registro"),IF(AND($AB1230&lt;&gt;$AB1229,IFERROR(INDEX(Cadastro!$F$5:$F$148,$AB1230),"")=""),"Indeterminado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IFERROR(MATCH($A1230&amp;"|"&amp;TEXT(_xlfn.MAXIFS(Cadastro!$E$5:$E$148,Cadastro!$A$5:$A$148,$A1230,Cadastro!$E$5:$E$148,"&lt;="&amp;$F1230),"yyyymmdd"),Cadastro!$I$5:$I$148,0),"")</f>
        <v>54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56327</v>
      </c>
      <c r="B1231" s="17" t="s">
        <v>192</v>
      </c>
      <c r="C1231" s="17" t="str">
        <f>IFERROR(INDEX(Cadastro!$C$5:$C$148,$AB1231),"NÃO INFORMADO")</f>
        <v>INS</v>
      </c>
      <c r="D1231" s="17" t="str">
        <f>IFERROR(INDEX(Cadastro!$D$5:$D$148,$AB1231),"")</f>
        <v>C</v>
      </c>
      <c r="E1231" s="17" t="str">
        <f>IFERROR(INDEX(Cadastro!$G$5:$G$148,$AB1231),"")</f>
        <v>C</v>
      </c>
      <c r="F1231" s="29">
        <v>46269</v>
      </c>
      <c r="G1231" s="32" t="str">
        <f t="shared" si="210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/>
      </c>
      <c r="L1231" s="30">
        <f>SUMIFS(Dados!$E:$E,Dados!$A:$A,$A1231,Dados!$S:$S,$F1231)</f>
        <v>0</v>
      </c>
      <c r="M1231" s="30" t="str">
        <f>IFERROR(INDEX(Parâmetros!$E$6:$E$11,MATCH($K1231,Parâmetros!$A$6:$A$11,0)),"")</f>
        <v/>
      </c>
      <c r="N1231" s="33" t="str">
        <f t="shared" si="211"/>
        <v/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212"/>
        <v/>
      </c>
      <c r="R1231" s="32" t="str">
        <f t="shared" si="213"/>
        <v/>
      </c>
      <c r="S1231" s="30" t="str">
        <f t="shared" si="214"/>
        <v/>
      </c>
      <c r="T1231" s="32" t="str">
        <f>IF($Q1231&lt;&gt;"Sim","",IF($N1231&gt;Parâmetros!$E$15,"Sim","Não"))</f>
        <v/>
      </c>
      <c r="U1231" s="17" t="str">
        <f t="shared" si="215"/>
        <v>Folga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'[Apontamento_Mes_Setembro Atualizado.xlsx]Base Diária'!$V$221folga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Folga prevista pelo ciclo</v>
      </c>
      <c r="W1231" s="34">
        <f>IF(OR(OR($D1231="6x1",$D1231="FF 6x1"),$D1231="5x2"),"",IF($AB1231&lt;&gt;$AB1230,IF(IFERROR(INDEX(Cadastro!$F$5:$F$148,$AB1231),"")="",IF($L1231&gt;0,1,0),IF(IFERROR(INDEX(Cadastro!$F$5:$F$148,$AB1231),"")&lt;=IFERROR(INDEX(Parâmetros!$B$39:$B$48,MATCH($E1231,Parâmetros!$A$39:$A$48,0)),99),IFERROR(INDEX(Cadastro!$F$5:$F$148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0</v>
      </c>
      <c r="X1231" s="34">
        <f>IF(OR(OR($D1231="6x1",$D1231="FF 6x1"),$D1231="5x2"),"",IF($AB1231&lt;&gt;$AB1230,IF(IFERROR(INDEX(Cadastro!$F$5:$F$148,$AB1231),"")="",0,IF(IFERROR(INDEX(Cadastro!$F$5:$F$148,$AB1231),"")&gt;IFERROR(INDEX(Parâmetros!$B$39:$B$48,MATCH($E1231,Parâmetros!$A$39:$A$48,0)),99),IFERROR(INDEX(Cadastro!$F$5:$F$148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1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registro"),IF(AND($AB1231&lt;&gt;$AB1230,IFERROR(INDEX(Cadastro!$F$5:$F$148,$AB1231),"")=""),"Indeterminado (início da série)",IF($X1231&gt;0,"Folga","Falta de registro"))))))))</f>
        <v>Folga</v>
      </c>
      <c r="Z1231" s="34">
        <f>IF(OR($L1231&gt;0,$F1231&gt;Parâmetros!$E$14),0,IF($A1231&lt;&gt;$A1230,1,N($Z1230)+1))</f>
        <v>1</v>
      </c>
      <c r="AA1231" s="34">
        <f>IF(OR($L1231&gt;0,$F1231&gt;Parâmetros!$E$14),0,IF(OR($A1231&lt;&gt;$A1232,$F1232&gt;Parâmetros!$E$14),1,N($AA1232)+1))</f>
        <v>1</v>
      </c>
      <c r="AB1231" s="31">
        <f>IFERROR(MATCH($A1231&amp;"|"&amp;TEXT(_xlfn.MAXIFS(Cadastro!$E$5:$E$148,Cadastro!$A$5:$A$148,$A1231,Cadastro!$E$5:$E$148,"&lt;="&amp;$F1231),"yyyymmdd"),Cadastro!$I$5:$I$148,0),"")</f>
        <v>54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56327</v>
      </c>
      <c r="B1232" s="17" t="s">
        <v>192</v>
      </c>
      <c r="C1232" s="17" t="str">
        <f>IFERROR(INDEX(Cadastro!$C$5:$C$148,$AB1232),"NÃO INFORMADO")</f>
        <v>INS</v>
      </c>
      <c r="D1232" s="17" t="str">
        <f>IFERROR(INDEX(Cadastro!$D$5:$D$148,$AB1232),"")</f>
        <v>C</v>
      </c>
      <c r="E1232" s="17" t="str">
        <f>IFERROR(INDEX(Cadastro!$G$5:$G$148,$AB1232),"")</f>
        <v>C</v>
      </c>
      <c r="F1232" s="29">
        <v>46270</v>
      </c>
      <c r="G1232" s="32" t="str">
        <f t="shared" si="210"/>
        <v>sáb</v>
      </c>
      <c r="H1232" s="31">
        <f>IF($L1232=0,"",_xlfn.MINIFS(Dados!$Q:$Q,Dados!$A:$A,$A1232,Dados!$S:$S,$F1232))</f>
        <v>153</v>
      </c>
      <c r="I1232" s="31">
        <f>IF($H1232="","",_xlfn.MAXIFS(Dados!$R:$R,Dados!$A:$A,$A1232,Dados!$S:$S,$F1232))</f>
        <v>422</v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C</v>
      </c>
      <c r="L1232" s="30">
        <f>SUMIFS(Dados!$E:$E,Dados!$A:$A,$A1232,Dados!$S:$S,$F1232)</f>
        <v>6.03</v>
      </c>
      <c r="M1232" s="30">
        <f>IFERROR(INDEX(Parâmetros!$E$6:$E$11,MATCH($K1232,Parâmetros!$A$6:$A$11,0)),"")</f>
        <v>6.67</v>
      </c>
      <c r="N1232" s="33">
        <f t="shared" si="211"/>
        <v>0.90404797601199405</v>
      </c>
      <c r="O1232" s="33">
        <f>Parâmetros!$E$13</f>
        <v>0.8</v>
      </c>
      <c r="P1232" s="32" t="str">
        <f>IF(OR($M1232="",$F1232&gt;Parâmetros!$E$14),"Não","Sim")</f>
        <v>Sim</v>
      </c>
      <c r="Q1232" s="32" t="str">
        <f t="shared" si="212"/>
        <v>Sim</v>
      </c>
      <c r="R1232" s="32" t="str">
        <f t="shared" si="213"/>
        <v>Sim</v>
      </c>
      <c r="S1232" s="30">
        <f t="shared" si="214"/>
        <v>0</v>
      </c>
      <c r="T1232" s="32" t="str">
        <f>IF($Q1232&lt;&gt;"Sim","",IF($N1232&gt;Parâmetros!$E$15,"Sim","Não"))</f>
        <v>Não</v>
      </c>
      <c r="U1232" s="17" t="str">
        <f t="shared" si="215"/>
        <v>Na meta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'[Apontamento_Mes_Setembro Atualizado.xlsx]Base Diária'!$V$221folga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Evidência confirma cadastro</v>
      </c>
      <c r="W1232" s="34">
        <f>IF(OR(OR($D1232="6x1",$D1232="FF 6x1"),$D1232="5x2"),"",IF($AB1232&lt;&gt;$AB1231,IF(IFERROR(INDEX(Cadastro!$F$5:$F$148,$AB1232),"")="",IF($L1232&gt;0,1,0),IF(IFERROR(INDEX(Cadastro!$F$5:$F$148,$AB1232),"")&lt;=IFERROR(INDEX(Parâmetros!$B$39:$B$48,MATCH($E1232,Parâmetros!$A$39:$A$48,0)),99),IFERROR(INDEX(Cadastro!$F$5:$F$148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1</v>
      </c>
      <c r="X1232" s="34">
        <f>IF(OR(OR($D1232="6x1",$D1232="FF 6x1"),$D1232="5x2"),"",IF($AB1232&lt;&gt;$AB1231,IF(IFERROR(INDEX(Cadastro!$F$5:$F$148,$AB1232),"")="",0,IF(IFERROR(INDEX(Cadastro!$F$5:$F$148,$AB1232),"")&gt;IFERROR(INDEX(Parâmetros!$B$39:$B$48,MATCH($E1232,Parâmetros!$A$39:$A$48,0)),99),IFERROR(INDEX(Cadastro!$F$5:$F$148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registro"),IF(AND($AB1232&lt;&gt;$AB1231,IFERROR(INDEX(Cadastro!$F$5:$F$148,$AB1232),"")=""),"Indeterminado (início da série)",IF($X1232&gt;0,"Folga","Falta de registro"))))))))</f>
        <v>Trabalhado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IFERROR(MATCH($A1232&amp;"|"&amp;TEXT(_xlfn.MAXIFS(Cadastro!$E$5:$E$148,Cadastro!$A$5:$A$148,$A1232,Cadastro!$E$5:$E$148,"&lt;="&amp;$F1232),"yyyymmdd"),Cadastro!$I$5:$I$148,0),"")</f>
        <v>54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56327</v>
      </c>
      <c r="B1233" s="17" t="s">
        <v>192</v>
      </c>
      <c r="C1233" s="17" t="str">
        <f>IFERROR(INDEX(Cadastro!$C$5:$C$148,$AB1233),"NÃO INFORMADO")</f>
        <v>INS</v>
      </c>
      <c r="D1233" s="17" t="str">
        <f>IFERROR(INDEX(Cadastro!$D$5:$D$148,$AB1233),"")</f>
        <v>C</v>
      </c>
      <c r="E1233" s="17" t="str">
        <f>IFERROR(INDEX(Cadastro!$G$5:$G$148,$AB1233),"")</f>
        <v>C</v>
      </c>
      <c r="F1233" s="29">
        <v>46271</v>
      </c>
      <c r="G1233" s="32" t="str">
        <f t="shared" si="210"/>
        <v>dom</v>
      </c>
      <c r="H1233" s="31">
        <f>IF($L1233=0,"",_xlfn.MINIFS(Dados!$Q:$Q,Dados!$A:$A,$A1233,Dados!$S:$S,$F1233))</f>
        <v>5</v>
      </c>
      <c r="I1233" s="31">
        <f>IF($H1233="","",_xlfn.MAXIFS(Dados!$R:$R,Dados!$A:$A,$A1233,Dados!$S:$S,$F1233))</f>
        <v>384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C</v>
      </c>
      <c r="L1233" s="30">
        <f>SUMIFS(Dados!$E:$E,Dados!$A:$A,$A1233,Dados!$S:$S,$F1233)</f>
        <v>6.46</v>
      </c>
      <c r="M1233" s="30">
        <f>IFERROR(INDEX(Parâmetros!$E$6:$E$11,MATCH($K1233,Parâmetros!$A$6:$A$11,0)),"")</f>
        <v>6.67</v>
      </c>
      <c r="N1233" s="33">
        <f t="shared" si="211"/>
        <v>0.96851574212893554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12"/>
        <v>Sim</v>
      </c>
      <c r="R1233" s="32" t="str">
        <f t="shared" si="213"/>
        <v>Sim</v>
      </c>
      <c r="S1233" s="30">
        <f t="shared" si="214"/>
        <v>0</v>
      </c>
      <c r="T1233" s="32" t="str">
        <f>IF($Q1233&lt;&gt;"Sim","",IF($N1233&gt;Parâmetros!$E$15,"Sim","Não"))</f>
        <v>Não</v>
      </c>
      <c r="U1233" s="17" t="str">
        <f t="shared" si="215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'[Apontamento_Mes_Setembro Atualizado.xlsx]Base Diária'!$V$221folga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Evidência confirma cadastro</v>
      </c>
      <c r="W1233" s="34">
        <f>IF(OR(OR($D1233="6x1",$D1233="FF 6x1"),$D1233="5x2"),"",IF($AB1233&lt;&gt;$AB1232,IF(IFERROR(INDEX(Cadastro!$F$5:$F$148,$AB1233),"")="",IF($L1233&gt;0,1,0),IF(IFERROR(INDEX(Cadastro!$F$5:$F$148,$AB1233),"")&lt;=IFERROR(INDEX(Parâmetros!$B$39:$B$48,MATCH($E1233,Parâmetros!$A$39:$A$48,0)),99),IFERROR(INDEX(Cadastro!$F$5:$F$148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2</v>
      </c>
      <c r="X1233" s="34">
        <f>IF(OR(OR($D1233="6x1",$D1233="FF 6x1"),$D1233="5x2"),"",IF($AB1233&lt;&gt;$AB1232,IF(IFERROR(INDEX(Cadastro!$F$5:$F$148,$AB1233),"")="",0,IF(IFERROR(INDEX(Cadastro!$F$5:$F$148,$AB1233),"")&gt;IFERROR(INDEX(Parâmetros!$B$39:$B$48,MATCH($E1233,Parâmetros!$A$39:$A$48,0)),99),IFERROR(INDEX(Cadastro!$F$5:$F$148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registro"),IF(AND($AB1233&lt;&gt;$AB1232,IFERROR(INDEX(Cadastro!$F$5:$F$148,$AB1233),"")=""),"Indeterminado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IFERROR(MATCH($A1233&amp;"|"&amp;TEXT(_xlfn.MAXIFS(Cadastro!$E$5:$E$148,Cadastro!$A$5:$A$148,$A1233,Cadastro!$E$5:$E$148,"&lt;="&amp;$F1233),"yyyymmdd"),Cadastro!$I$5:$I$148,0),"")</f>
        <v>54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56327</v>
      </c>
      <c r="B1234" s="17" t="s">
        <v>192</v>
      </c>
      <c r="C1234" s="17" t="str">
        <f>IFERROR(INDEX(Cadastro!$C$5:$C$148,$AB1234),"NÃO INFORMADO")</f>
        <v>INS</v>
      </c>
      <c r="D1234" s="17" t="str">
        <f>IFERROR(INDEX(Cadastro!$D$5:$D$148,$AB1234),"")</f>
        <v>C</v>
      </c>
      <c r="E1234" s="17" t="str">
        <f>IFERROR(INDEX(Cadastro!$G$5:$G$148,$AB1234),"")</f>
        <v>C</v>
      </c>
      <c r="F1234" s="29">
        <v>46272</v>
      </c>
      <c r="G1234" s="32" t="str">
        <f t="shared" si="210"/>
        <v>seg</v>
      </c>
      <c r="H1234" s="31">
        <f>IF($L1234=0,"",_xlfn.MINIFS(Dados!$Q:$Q,Dados!$A:$A,$A1234,Dados!$S:$S,$F1234))</f>
        <v>69</v>
      </c>
      <c r="I1234" s="31">
        <f>IF($H1234="","",_xlfn.MAXIFS(Dados!$R:$R,Dados!$A:$A,$A1234,Dados!$S:$S,$F1234))</f>
        <v>422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C</v>
      </c>
      <c r="L1234" s="30">
        <f>SUMIFS(Dados!$E:$E,Dados!$A:$A,$A1234,Dados!$S:$S,$F1234)</f>
        <v>6.75</v>
      </c>
      <c r="M1234" s="30">
        <f>IFERROR(INDEX(Parâmetros!$E$6:$E$11,MATCH($K1234,Parâmetros!$A$6:$A$11,0)),"")</f>
        <v>6.67</v>
      </c>
      <c r="N1234" s="33">
        <f t="shared" si="211"/>
        <v>1.0119940029985008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12"/>
        <v>Sim</v>
      </c>
      <c r="R1234" s="32" t="str">
        <f t="shared" si="213"/>
        <v>Sim</v>
      </c>
      <c r="S1234" s="30">
        <f t="shared" si="214"/>
        <v>0</v>
      </c>
      <c r="T1234" s="32" t="str">
        <f>IF($Q1234&lt;&gt;"Sim","",IF($N1234&gt;Parâmetros!$E$15,"Sim","Não"))</f>
        <v>Sim</v>
      </c>
      <c r="U1234" s="17" t="str">
        <f t="shared" si="215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'[Apontamento_Mes_Setembro Atualizado.xlsx]Base Diária'!$V$221folga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$148,$AB1234),"")="",IF($L1234&gt;0,1,0),IF(IFERROR(INDEX(Cadastro!$F$5:$F$148,$AB1234),"")&lt;=IFERROR(INDEX(Parâmetros!$B$39:$B$48,MATCH($E1234,Parâmetros!$A$39:$A$48,0)),99),IFERROR(INDEX(Cadastro!$F$5:$F$148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$148,$AB1234),"")="",0,IF(IFERROR(INDEX(Cadastro!$F$5:$F$148,$AB1234),"")&gt;IFERROR(INDEX(Parâmetros!$B$39:$B$48,MATCH($E1234,Parâmetros!$A$39:$A$48,0)),99),IFERROR(INDEX(Cadastro!$F$5:$F$148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registro"),IF(AND($AB1234&lt;&gt;$AB1233,IFERROR(INDEX(Cadastro!$F$5:$F$148,$AB1234),"")=""),"Indeterminado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IFERROR(MATCH($A1234&amp;"|"&amp;TEXT(_xlfn.MAXIFS(Cadastro!$E$5:$E$148,Cadastro!$A$5:$A$148,$A1234,Cadastro!$E$5:$E$148,"&lt;="&amp;$F1234),"yyyymmdd"),Cadastro!$I$5:$I$148,0),"")</f>
        <v>54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56327</v>
      </c>
      <c r="B1235" s="17" t="s">
        <v>192</v>
      </c>
      <c r="C1235" s="17" t="str">
        <f>IFERROR(INDEX(Cadastro!$C$5:$C$148,$AB1235),"NÃO INFORMADO")</f>
        <v>INS</v>
      </c>
      <c r="D1235" s="17" t="str">
        <f>IFERROR(INDEX(Cadastro!$D$5:$D$148,$AB1235),"")</f>
        <v>C</v>
      </c>
      <c r="E1235" s="17" t="str">
        <f>IFERROR(INDEX(Cadastro!$G$5:$G$148,$AB1235),"")</f>
        <v>C</v>
      </c>
      <c r="F1235" s="29">
        <v>46273</v>
      </c>
      <c r="G1235" s="32" t="str">
        <f t="shared" si="210"/>
        <v>ter</v>
      </c>
      <c r="H1235" s="31">
        <f>IF($L1235=0,"",_xlfn.MINIFS(Dados!$Q:$Q,Dados!$A:$A,$A1235,Dados!$S:$S,$F1235))</f>
        <v>63</v>
      </c>
      <c r="I1235" s="31">
        <f>IF($H1235="","",_xlfn.MAXIFS(Dados!$R:$R,Dados!$A:$A,$A1235,Dados!$S:$S,$F1235))</f>
        <v>384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C</v>
      </c>
      <c r="L1235" s="30">
        <f>SUMIFS(Dados!$E:$E,Dados!$A:$A,$A1235,Dados!$S:$S,$F1235)</f>
        <v>5.2900000000000009</v>
      </c>
      <c r="M1235" s="30">
        <f>IFERROR(INDEX(Parâmetros!$E$6:$E$11,MATCH($K1235,Parâmetros!$A$6:$A$11,0)),"")</f>
        <v>6.67</v>
      </c>
      <c r="N1235" s="33">
        <f t="shared" si="211"/>
        <v>0.79310344827586221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12"/>
        <v>Sim</v>
      </c>
      <c r="R1235" s="32" t="str">
        <f t="shared" si="213"/>
        <v>Não</v>
      </c>
      <c r="S1235" s="30">
        <f t="shared" si="214"/>
        <v>4.5999999999999375E-2</v>
      </c>
      <c r="T1235" s="32" t="str">
        <f>IF($Q1235&lt;&gt;"Sim","",IF($N1235&gt;Parâmetros!$E$15,"Sim","Não"))</f>
        <v>Não</v>
      </c>
      <c r="U1235" s="17" t="str">
        <f t="shared" si="215"/>
        <v>Abaixo da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'[Apontamento_Mes_Setembro Atualizado.xlsx]Base Diária'!$V$221folga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$148,$AB1235),"")="",IF($L1235&gt;0,1,0),IF(IFERROR(INDEX(Cadastro!$F$5:$F$148,$AB1235),"")&lt;=IFERROR(INDEX(Parâmetros!$B$39:$B$48,MATCH($E1235,Parâmetros!$A$39:$A$48,0)),99),IFERROR(INDEX(Cadastro!$F$5:$F$148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$148,$AB1235),"")="",0,IF(IFERROR(INDEX(Cadastro!$F$5:$F$148,$AB1235),"")&gt;IFERROR(INDEX(Parâmetros!$B$39:$B$48,MATCH($E1235,Parâmetros!$A$39:$A$48,0)),99),IFERROR(INDEX(Cadastro!$F$5:$F$148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registro"),IF(AND($AB1235&lt;&gt;$AB1234,IFERROR(INDEX(Cadastro!$F$5:$F$148,$AB1235),"")=""),"Indeterminado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IFERROR(MATCH($A1235&amp;"|"&amp;TEXT(_xlfn.MAXIFS(Cadastro!$E$5:$E$148,Cadastro!$A$5:$A$148,$A1235,Cadastro!$E$5:$E$148,"&lt;="&amp;$F1235),"yyyymmdd"),Cadastro!$I$5:$I$148,0),"")</f>
        <v>54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56327</v>
      </c>
      <c r="B1236" s="17" t="s">
        <v>192</v>
      </c>
      <c r="C1236" s="17" t="str">
        <f>IFERROR(INDEX(Cadastro!$C$5:$C$148,$AB1236),"NÃO INFORMADO")</f>
        <v>INS</v>
      </c>
      <c r="D1236" s="17" t="str">
        <f>IFERROR(INDEX(Cadastro!$D$5:$D$148,$AB1236),"")</f>
        <v>C</v>
      </c>
      <c r="E1236" s="17" t="str">
        <f>IFERROR(INDEX(Cadastro!$G$5:$G$148,$AB1236),"")</f>
        <v>C</v>
      </c>
      <c r="F1236" s="29">
        <v>46274</v>
      </c>
      <c r="G1236" s="32" t="str">
        <f t="shared" si="210"/>
        <v>qua</v>
      </c>
      <c r="H1236" s="31">
        <f>IF($L1236=0,"",_xlfn.MINIFS(Dados!$Q:$Q,Dados!$A:$A,$A1236,Dados!$S:$S,$F1236))</f>
        <v>86</v>
      </c>
      <c r="I1236" s="31">
        <f>IF($H1236="","",_xlfn.MAXIFS(Dados!$R:$R,Dados!$A:$A,$A1236,Dados!$S:$S,$F1236))</f>
        <v>420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C</v>
      </c>
      <c r="L1236" s="30">
        <f>SUMIFS(Dados!$E:$E,Dados!$A:$A,$A1236,Dados!$S:$S,$F1236)</f>
        <v>5.92</v>
      </c>
      <c r="M1236" s="30">
        <f>IFERROR(INDEX(Parâmetros!$E$6:$E$11,MATCH($K1236,Parâmetros!$A$6:$A$11,0)),"")</f>
        <v>6.67</v>
      </c>
      <c r="N1236" s="33">
        <f t="shared" si="211"/>
        <v>0.88755622188905547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212"/>
        <v>Sim</v>
      </c>
      <c r="R1236" s="32" t="str">
        <f t="shared" si="213"/>
        <v>Sim</v>
      </c>
      <c r="S1236" s="30">
        <f t="shared" si="214"/>
        <v>0</v>
      </c>
      <c r="T1236" s="32" t="str">
        <f>IF($Q1236&lt;&gt;"Sim","",IF($N1236&gt;Parâmetros!$E$15,"Sim","Não"))</f>
        <v>Não</v>
      </c>
      <c r="U1236" s="17" t="str">
        <f t="shared" si="215"/>
        <v>Na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'[Apontamento_Mes_Setembro Atualizado.xlsx]Base Diária'!$V$221folga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Evidência confirma cadastro</v>
      </c>
      <c r="W1236" s="34">
        <f>IF(OR(OR($D1236="6x1",$D1236="FF 6x1"),$D1236="5x2"),"",IF($AB1236&lt;&gt;$AB1235,IF(IFERROR(INDEX(Cadastro!$F$5:$F$148,$AB1236),"")="",IF($L1236&gt;0,1,0),IF(IFERROR(INDEX(Cadastro!$F$5:$F$148,$AB1236),"")&lt;=IFERROR(INDEX(Parâmetros!$B$39:$B$48,MATCH($E1236,Parâmetros!$A$39:$A$48,0)),99),IFERROR(INDEX(Cadastro!$F$5:$F$148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$148,$AB1236),"")="",0,IF(IFERROR(INDEX(Cadastro!$F$5:$F$148,$AB1236),"")&gt;IFERROR(INDEX(Parâmetros!$B$39:$B$48,MATCH($E1236,Parâmetros!$A$39:$A$48,0)),99),IFERROR(INDEX(Cadastro!$F$5:$F$148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registro"),IF(AND($AB1236&lt;&gt;$AB1235,IFERROR(INDEX(Cadastro!$F$5:$F$148,$AB1236),"")=""),"Indeterminado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IFERROR(MATCH($A1236&amp;"|"&amp;TEXT(_xlfn.MAXIFS(Cadastro!$E$5:$E$148,Cadastro!$A$5:$A$148,$A1236,Cadastro!$E$5:$E$148,"&lt;="&amp;$F1236),"yyyymmdd"),Cadastro!$I$5:$I$148,0),"")</f>
        <v>54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56327</v>
      </c>
      <c r="B1237" s="17" t="s">
        <v>192</v>
      </c>
      <c r="C1237" s="17" t="str">
        <f>IFERROR(INDEX(Cadastro!$C$5:$C$148,$AB1237),"NÃO INFORMADO")</f>
        <v>INS</v>
      </c>
      <c r="D1237" s="17" t="str">
        <f>IFERROR(INDEX(Cadastro!$D$5:$D$148,$AB1237),"")</f>
        <v>C</v>
      </c>
      <c r="E1237" s="17" t="str">
        <f>IFERROR(INDEX(Cadastro!$G$5:$G$148,$AB1237),"")</f>
        <v>C</v>
      </c>
      <c r="F1237" s="29">
        <v>46275</v>
      </c>
      <c r="G1237" s="32" t="str">
        <f t="shared" si="210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211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12"/>
        <v/>
      </c>
      <c r="R1237" s="32" t="str">
        <f t="shared" si="213"/>
        <v/>
      </c>
      <c r="S1237" s="30" t="str">
        <f t="shared" si="214"/>
        <v/>
      </c>
      <c r="T1237" s="32" t="str">
        <f>IF($Q1237&lt;&gt;"Sim","",IF($N1237&gt;Parâmetros!$E$15,"Sim","Não"))</f>
        <v/>
      </c>
      <c r="U1237" s="17" t="str">
        <f t="shared" si="215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'[Apontamento_Mes_Setembro Atualizado.xlsx]Base Diária'!$V$221folga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$148,$AB1237),"")="",IF($L1237&gt;0,1,0),IF(IFERROR(INDEX(Cadastro!$F$5:$F$148,$AB1237),"")&lt;=IFERROR(INDEX(Parâmetros!$B$39:$B$48,MATCH($E1237,Parâmetros!$A$39:$A$48,0)),99),IFERROR(INDEX(Cadastro!$F$5:$F$148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$148,$AB1237),"")="",0,IF(IFERROR(INDEX(Cadastro!$F$5:$F$148,$AB1237),"")&gt;IFERROR(INDEX(Parâmetros!$B$39:$B$48,MATCH($E1237,Parâmetros!$A$39:$A$48,0)),99),IFERROR(INDEX(Cadastro!$F$5:$F$148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registro"),IF(AND($AB1237&lt;&gt;$AB1236,IFERROR(INDEX(Cadastro!$F$5:$F$148,$AB1237),"")=""),"Indeterminado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1</v>
      </c>
      <c r="AA1237" s="34">
        <f>IF(OR($L1237&gt;0,$F1237&gt;Parâmetros!$E$14),0,IF(OR($A1237&lt;&gt;$A1238,$F1238&gt;Parâmetros!$E$14),1,N($AA1238)+1))</f>
        <v>1</v>
      </c>
      <c r="AB1237" s="31">
        <f>IFERROR(MATCH($A1237&amp;"|"&amp;TEXT(_xlfn.MAXIFS(Cadastro!$E$5:$E$148,Cadastro!$A$5:$A$148,$A1237,Cadastro!$E$5:$E$148,"&lt;="&amp;$F1237),"yyyymmdd"),Cadastro!$I$5:$I$148,0),"")</f>
        <v>54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56327</v>
      </c>
      <c r="B1238" s="17" t="s">
        <v>192</v>
      </c>
      <c r="C1238" s="17" t="str">
        <f>IFERROR(INDEX(Cadastro!$C$5:$C$148,$AB1238),"NÃO INFORMADO")</f>
        <v>INS</v>
      </c>
      <c r="D1238" s="17" t="str">
        <f>IFERROR(INDEX(Cadastro!$D$5:$D$148,$AB1238),"")</f>
        <v>C</v>
      </c>
      <c r="E1238" s="17" t="str">
        <f>IFERROR(INDEX(Cadastro!$G$5:$G$148,$AB1238),"")</f>
        <v>C</v>
      </c>
      <c r="F1238" s="29">
        <v>46276</v>
      </c>
      <c r="G1238" s="32" t="str">
        <f t="shared" si="210"/>
        <v>sex</v>
      </c>
      <c r="H1238" s="31">
        <f>IF($L1238=0,"",_xlfn.MINIFS(Dados!$Q:$Q,Dados!$A:$A,$A1238,Dados!$S:$S,$F1238))</f>
        <v>97</v>
      </c>
      <c r="I1238" s="31">
        <f>IF($H1238="","",_xlfn.MAXIFS(Dados!$R:$R,Dados!$A:$A,$A1238,Dados!$S:$S,$F1238))</f>
        <v>410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C</v>
      </c>
      <c r="L1238" s="30">
        <f>SUMIFS(Dados!$E:$E,Dados!$A:$A,$A1238,Dados!$S:$S,$F1238)</f>
        <v>6.08</v>
      </c>
      <c r="M1238" s="30">
        <f>IFERROR(INDEX(Parâmetros!$E$6:$E$11,MATCH($K1238,Parâmetros!$A$6:$A$11,0)),"")</f>
        <v>6.67</v>
      </c>
      <c r="N1238" s="33">
        <f t="shared" si="211"/>
        <v>0.91154422788605705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212"/>
        <v>Sim</v>
      </c>
      <c r="R1238" s="32" t="str">
        <f t="shared" si="213"/>
        <v>Sim</v>
      </c>
      <c r="S1238" s="30">
        <f t="shared" si="214"/>
        <v>0</v>
      </c>
      <c r="T1238" s="32" t="str">
        <f>IF($Q1238&lt;&gt;"Sim","",IF($N1238&gt;Parâmetros!$E$15,"Sim","Não"))</f>
        <v>Não</v>
      </c>
      <c r="U1238" s="17" t="str">
        <f t="shared" si="215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'[Apontamento_Mes_Setembro Atualizado.xlsx]Base Diária'!$V$221folga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Evidência confirma cadastro</v>
      </c>
      <c r="W1238" s="34">
        <f>IF(OR(OR($D1238="6x1",$D1238="FF 6x1"),$D1238="5x2"),"",IF($AB1238&lt;&gt;$AB1237,IF(IFERROR(INDEX(Cadastro!$F$5:$F$148,$AB1238),"")="",IF($L1238&gt;0,1,0),IF(IFERROR(INDEX(Cadastro!$F$5:$F$148,$AB1238),"")&lt;=IFERROR(INDEX(Parâmetros!$B$39:$B$48,MATCH($E1238,Parâmetros!$A$39:$A$48,0)),99),IFERROR(INDEX(Cadastro!$F$5:$F$148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$148,$AB1238),"")="",0,IF(IFERROR(INDEX(Cadastro!$F$5:$F$148,$AB1238),"")&gt;IFERROR(INDEX(Parâmetros!$B$39:$B$48,MATCH($E1238,Parâmetros!$A$39:$A$48,0)),99),IFERROR(INDEX(Cadastro!$F$5:$F$148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registro"),IF(AND($AB1238&lt;&gt;$AB1237,IFERROR(INDEX(Cadastro!$F$5:$F$148,$AB1238),"")=""),"Indeterminado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IFERROR(MATCH($A1238&amp;"|"&amp;TEXT(_xlfn.MAXIFS(Cadastro!$E$5:$E$148,Cadastro!$A$5:$A$148,$A1238,Cadastro!$E$5:$E$148,"&lt;="&amp;$F1238),"yyyymmdd"),Cadastro!$I$5:$I$148,0),"")</f>
        <v>54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56327</v>
      </c>
      <c r="B1239" s="17" t="s">
        <v>192</v>
      </c>
      <c r="C1239" s="17" t="str">
        <f>IFERROR(INDEX(Cadastro!$C$5:$C$148,$AB1239),"NÃO INFORMADO")</f>
        <v>INS</v>
      </c>
      <c r="D1239" s="17" t="str">
        <f>IFERROR(INDEX(Cadastro!$D$5:$D$148,$AB1239),"")</f>
        <v>C</v>
      </c>
      <c r="E1239" s="17" t="str">
        <f>IFERROR(INDEX(Cadastro!$G$5:$G$148,$AB1239),"")</f>
        <v>C</v>
      </c>
      <c r="F1239" s="29">
        <v>46277</v>
      </c>
      <c r="G1239" s="32" t="str">
        <f t="shared" si="210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C</v>
      </c>
      <c r="L1239" s="30">
        <f>SUMIFS(Dados!$E:$E,Dados!$A:$A,$A1239,Dados!$S:$S,$F1239)</f>
        <v>0</v>
      </c>
      <c r="M1239" s="30">
        <f>IFERROR(INDEX(Parâmetros!$E$6:$E$11,MATCH($K1239,Parâmetros!$A$6:$A$11,0)),"")</f>
        <v>6.67</v>
      </c>
      <c r="N1239" s="33">
        <f t="shared" si="211"/>
        <v>0</v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12"/>
        <v/>
      </c>
      <c r="R1239" s="32" t="str">
        <f t="shared" si="213"/>
        <v/>
      </c>
      <c r="S1239" s="30" t="str">
        <f t="shared" si="214"/>
        <v/>
      </c>
      <c r="T1239" s="32" t="str">
        <f>IF($Q1239&lt;&gt;"Sim","",IF($N1239&gt;Parâmetros!$E$15,"Sim","Não"))</f>
        <v/>
      </c>
      <c r="U1239" s="17" t="str">
        <f t="shared" si="215"/>
        <v>Fora da apuração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'[Apontamento_Mes_Setembro Atualizado.xlsx]Base Diária'!$V$221folga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FALTA DE REGISTRO · dia 2 de 5 do ciclo</v>
      </c>
      <c r="W1239" s="34">
        <f>IF(OR(OR($D1239="6x1",$D1239="FF 6x1"),$D1239="5x2"),"",IF($AB1239&lt;&gt;$AB1238,IF(IFERROR(INDEX(Cadastro!$F$5:$F$148,$AB1239),"")="",IF($L1239&gt;0,1,0),IF(IFERROR(INDEX(Cadastro!$F$5:$F$148,$AB1239),"")&lt;=IFERROR(INDEX(Parâmetros!$B$39:$B$48,MATCH($E1239,Parâmetros!$A$39:$A$48,0)),99),IFERROR(INDEX(Cadastro!$F$5:$F$148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$148,$AB1239),"")="",0,IF(IFERROR(INDEX(Cadastro!$F$5:$F$148,$AB1239),"")&gt;IFERROR(INDEX(Parâmetros!$B$39:$B$48,MATCH($E1239,Parâmetros!$A$39:$A$48,0)),99),IFERROR(INDEX(Cadastro!$F$5:$F$148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registro"),IF(AND($AB1239&lt;&gt;$AB1238,IFERROR(INDEX(Cadastro!$F$5:$F$148,$AB1239),"")=""),"Indeterminado (início da série)",IF($X1239&gt;0,"Folga","Falta de registro"))))))))</f>
        <v>Falta de registro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IFERROR(MATCH($A1239&amp;"|"&amp;TEXT(_xlfn.MAXIFS(Cadastro!$E$5:$E$148,Cadastro!$A$5:$A$148,$A1239,Cadastro!$E$5:$E$148,"&lt;="&amp;$F1239),"yyyymmdd"),Cadastro!$I$5:$I$148,0),"")</f>
        <v>54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56327</v>
      </c>
      <c r="B1240" s="17" t="s">
        <v>192</v>
      </c>
      <c r="C1240" s="17" t="str">
        <f>IFERROR(INDEX(Cadastro!$C$5:$C$148,$AB1240),"NÃO INFORMADO")</f>
        <v>INS</v>
      </c>
      <c r="D1240" s="17" t="str">
        <f>IFERROR(INDEX(Cadastro!$D$5:$D$148,$AB1240),"")</f>
        <v>C</v>
      </c>
      <c r="E1240" s="17" t="str">
        <f>IFERROR(INDEX(Cadastro!$G$5:$G$148,$AB1240),"")</f>
        <v>C</v>
      </c>
      <c r="F1240" s="29">
        <v>46278</v>
      </c>
      <c r="G1240" s="32" t="str">
        <f t="shared" si="210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C</v>
      </c>
      <c r="L1240" s="30">
        <f>SUMIFS(Dados!$E:$E,Dados!$A:$A,$A1240,Dados!$S:$S,$F1240)</f>
        <v>0</v>
      </c>
      <c r="M1240" s="30">
        <f>IFERROR(INDEX(Parâmetros!$E$6:$E$11,MATCH($K1240,Parâmetros!$A$6:$A$11,0)),"")</f>
        <v>6.67</v>
      </c>
      <c r="N1240" s="33">
        <f t="shared" si="211"/>
        <v>0</v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12"/>
        <v/>
      </c>
      <c r="R1240" s="32" t="str">
        <f t="shared" si="213"/>
        <v/>
      </c>
      <c r="S1240" s="30" t="str">
        <f t="shared" si="214"/>
        <v/>
      </c>
      <c r="T1240" s="32" t="str">
        <f>IF($Q1240&lt;&gt;"Sim","",IF($N1240&gt;Parâmetros!$E$15,"Sim","Não"))</f>
        <v/>
      </c>
      <c r="U1240" s="17" t="str">
        <f t="shared" si="215"/>
        <v>Fora da apuração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'[Apontamento_Mes_Setembro Atualizado.xlsx]Base Diária'!$V$221folga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FALTA DE REGISTRO · dia 3 de 5 do ciclo</v>
      </c>
      <c r="W1240" s="34">
        <f>IF(OR(OR($D1240="6x1",$D1240="FF 6x1"),$D1240="5x2"),"",IF($AB1240&lt;&gt;$AB1239,IF(IFERROR(INDEX(Cadastro!$F$5:$F$148,$AB1240),"")="",IF($L1240&gt;0,1,0),IF(IFERROR(INDEX(Cadastro!$F$5:$F$148,$AB1240),"")&lt;=IFERROR(INDEX(Parâmetros!$B$39:$B$48,MATCH($E1240,Parâmetros!$A$39:$A$48,0)),99),IFERROR(INDEX(Cadastro!$F$5:$F$148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$148,$AB1240),"")="",0,IF(IFERROR(INDEX(Cadastro!$F$5:$F$148,$AB1240),"")&gt;IFERROR(INDEX(Parâmetros!$B$39:$B$48,MATCH($E1240,Parâmetros!$A$39:$A$48,0)),99),IFERROR(INDEX(Cadastro!$F$5:$F$148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registro"),IF(AND($AB1240&lt;&gt;$AB1239,IFERROR(INDEX(Cadastro!$F$5:$F$148,$AB1240),"")=""),"Indeterminado (início da série)",IF($X1240&gt;0,"Folga","Falta de registro"))))))))</f>
        <v>Falta de registro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IFERROR(MATCH($A1240&amp;"|"&amp;TEXT(_xlfn.MAXIFS(Cadastro!$E$5:$E$148,Cadastro!$A$5:$A$148,$A1240,Cadastro!$E$5:$E$148,"&lt;="&amp;$F1240),"yyyymmdd"),Cadastro!$I$5:$I$148,0),"")</f>
        <v>54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56327</v>
      </c>
      <c r="B1241" s="17" t="s">
        <v>192</v>
      </c>
      <c r="C1241" s="17" t="str">
        <f>IFERROR(INDEX(Cadastro!$C$5:$C$148,$AB1241),"NÃO INFORMADO")</f>
        <v>INS</v>
      </c>
      <c r="D1241" s="17" t="str">
        <f>IFERROR(INDEX(Cadastro!$D$5:$D$148,$AB1241),"")</f>
        <v>C</v>
      </c>
      <c r="E1241" s="17" t="str">
        <f>IFERROR(INDEX(Cadastro!$G$5:$G$148,$AB1241),"")</f>
        <v>C</v>
      </c>
      <c r="F1241" s="29">
        <v>46279</v>
      </c>
      <c r="G1241" s="32" t="str">
        <f t="shared" si="210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C</v>
      </c>
      <c r="L1241" s="30">
        <f>SUMIFS(Dados!$E:$E,Dados!$A:$A,$A1241,Dados!$S:$S,$F1241)</f>
        <v>0</v>
      </c>
      <c r="M1241" s="30">
        <f>IFERROR(INDEX(Parâmetros!$E$6:$E$11,MATCH($K1241,Parâmetros!$A$6:$A$11,0)),"")</f>
        <v>6.67</v>
      </c>
      <c r="N1241" s="33">
        <f t="shared" si="211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12"/>
        <v/>
      </c>
      <c r="R1241" s="32" t="str">
        <f t="shared" si="213"/>
        <v/>
      </c>
      <c r="S1241" s="30" t="str">
        <f t="shared" si="214"/>
        <v/>
      </c>
      <c r="T1241" s="32" t="str">
        <f>IF($Q1241&lt;&gt;"Sim","",IF($N1241&gt;Parâmetros!$E$15,"Sim","Não"))</f>
        <v/>
      </c>
      <c r="U1241" s="17" t="str">
        <f t="shared" si="215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'[Apontamento_Mes_Setembro Atualizado.xlsx]Base Diária'!$V$221folga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4 de 5 do ciclo</v>
      </c>
      <c r="W1241" s="34">
        <f>IF(OR(OR($D1241="6x1",$D1241="FF 6x1"),$D1241="5x2"),"",IF($AB1241&lt;&gt;$AB1240,IF(IFERROR(INDEX(Cadastro!$F$5:$F$148,$AB1241),"")="",IF($L1241&gt;0,1,0),IF(IFERROR(INDEX(Cadastro!$F$5:$F$148,$AB1241),"")&lt;=IFERROR(INDEX(Parâmetros!$B$39:$B$48,MATCH($E1241,Parâmetros!$A$39:$A$48,0)),99),IFERROR(INDEX(Cadastro!$F$5:$F$148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$148,$AB1241),"")="",0,IF(IFERROR(INDEX(Cadastro!$F$5:$F$148,$AB1241),"")&gt;IFERROR(INDEX(Parâmetros!$B$39:$B$48,MATCH($E1241,Parâmetros!$A$39:$A$48,0)),99),IFERROR(INDEX(Cadastro!$F$5:$F$148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registro"),IF(AND($AB1241&lt;&gt;$AB1240,IFERROR(INDEX(Cadastro!$F$5:$F$148,$AB1241),"")=""),"Indeterminado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IFERROR(MATCH($A1241&amp;"|"&amp;TEXT(_xlfn.MAXIFS(Cadastro!$E$5:$E$148,Cadastro!$A$5:$A$148,$A1241,Cadastro!$E$5:$E$148,"&lt;="&amp;$F1241),"yyyymmdd"),Cadastro!$I$5:$I$148,0),"")</f>
        <v>54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>
        <v>56327</v>
      </c>
      <c r="B1242" s="17" t="s">
        <v>192</v>
      </c>
      <c r="C1242" s="17" t="str">
        <f>IFERROR(INDEX(Cadastro!$C$5:$C$148,$AB1242),"NÃO INFORMADO")</f>
        <v>INS</v>
      </c>
      <c r="D1242" s="17" t="str">
        <f>IFERROR(INDEX(Cadastro!$D$5:$D$148,$AB1242),"")</f>
        <v>C</v>
      </c>
      <c r="E1242" s="17" t="str">
        <f>IFERROR(INDEX(Cadastro!$G$5:$G$148,$AB1242),"")</f>
        <v>C</v>
      </c>
      <c r="F1242" s="29">
        <v>46280</v>
      </c>
      <c r="G1242" s="32" t="str">
        <f t="shared" si="210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C</v>
      </c>
      <c r="L1242" s="30">
        <f>SUMIFS(Dados!$E:$E,Dados!$A:$A,$A1242,Dados!$S:$S,$F1242)</f>
        <v>0</v>
      </c>
      <c r="M1242" s="30">
        <f>IFERROR(INDEX(Parâmetros!$E$6:$E$11,MATCH($K1242,Parâmetros!$A$6:$A$11,0)),"")</f>
        <v>6.67</v>
      </c>
      <c r="N1242" s="33">
        <f t="shared" si="211"/>
        <v>0</v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212"/>
        <v/>
      </c>
      <c r="R1242" s="32" t="str">
        <f t="shared" si="213"/>
        <v/>
      </c>
      <c r="S1242" s="30" t="str">
        <f t="shared" si="214"/>
        <v/>
      </c>
      <c r="T1242" s="32" t="str">
        <f>IF($Q1242&lt;&gt;"Sim","",IF($N1242&gt;Parâmetros!$E$15,"Sim","Não"))</f>
        <v/>
      </c>
      <c r="U1242" s="17" t="str">
        <f t="shared" si="215"/>
        <v>Fora da apuração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'[Apontamento_Mes_Setembro Atualizado.xlsx]Base Diária'!$V$221folga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5 de 5 do ciclo</v>
      </c>
      <c r="W1242" s="34">
        <f>IF(OR(OR($D1242="6x1",$D1242="FF 6x1"),$D1242="5x2"),"",IF($AB1242&lt;&gt;$AB1241,IF(IFERROR(INDEX(Cadastro!$F$5:$F$148,$AB1242),"")="",IF($L1242&gt;0,1,0),IF(IFERROR(INDEX(Cadastro!$F$5:$F$148,$AB1242),"")&lt;=IFERROR(INDEX(Parâmetros!$B$39:$B$48,MATCH($E1242,Parâmetros!$A$39:$A$48,0)),99),IFERROR(INDEX(Cadastro!$F$5:$F$148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$148,$AB1242),"")="",0,IF(IFERROR(INDEX(Cadastro!$F$5:$F$148,$AB1242),"")&gt;IFERROR(INDEX(Parâmetros!$B$39:$B$48,MATCH($E1242,Parâmetros!$A$39:$A$48,0)),99),IFERROR(INDEX(Cadastro!$F$5:$F$148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registro"),IF(AND($AB1242&lt;&gt;$AB1241,IFERROR(INDEX(Cadastro!$F$5:$F$148,$AB1242),"")=""),"Indeterminado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0</v>
      </c>
      <c r="AA1242" s="34">
        <f>IF(OR($L1242&gt;0,$F1242&gt;Parâmetros!$E$14),0,IF(OR($A1242&lt;&gt;$A1243,$F1243&gt;Parâmetros!$E$14),1,N($AA1243)+1))</f>
        <v>0</v>
      </c>
      <c r="AB1242" s="31">
        <f>IFERROR(MATCH($A1242&amp;"|"&amp;TEXT(_xlfn.MAXIFS(Cadastro!$E$5:$E$148,Cadastro!$A$5:$A$148,$A1242,Cadastro!$E$5:$E$148,"&lt;="&amp;$F1242),"yyyymmdd"),Cadastro!$I$5:$I$148,0),"")</f>
        <v>54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hidden="1" customHeight="1" x14ac:dyDescent="0.25">
      <c r="A1243" s="31">
        <v>56327</v>
      </c>
      <c r="B1243" s="17" t="s">
        <v>192</v>
      </c>
      <c r="C1243" s="17" t="str">
        <f>IFERROR(INDEX(Cadastro!$C$5:$C$148,$AB1243),"NÃO INFORMADO")</f>
        <v>INS</v>
      </c>
      <c r="D1243" s="17" t="str">
        <f>IFERROR(INDEX(Cadastro!$D$5:$D$148,$AB1243),"")</f>
        <v>C</v>
      </c>
      <c r="E1243" s="17" t="str">
        <f>IFERROR(INDEX(Cadastro!$G$5:$G$148,$AB1243),"")</f>
        <v>C</v>
      </c>
      <c r="F1243" s="29">
        <v>46281</v>
      </c>
      <c r="G1243" s="32" t="str">
        <f t="shared" si="210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211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212"/>
        <v/>
      </c>
      <c r="R1243" s="32" t="str">
        <f t="shared" si="213"/>
        <v/>
      </c>
      <c r="S1243" s="30" t="str">
        <f t="shared" si="214"/>
        <v/>
      </c>
      <c r="T1243" s="32" t="str">
        <f>IF($Q1243&lt;&gt;"Sim","",IF($N1243&gt;Parâmetros!$E$15,"Sim","Não"))</f>
        <v/>
      </c>
      <c r="U1243" s="17" t="str">
        <f t="shared" si="215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'[Apontamento_Mes_Setembro Atualizado.xlsx]Base Diária'!$V$221folga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$148,$AB1243),"")="",IF($L1243&gt;0,1,0),IF(IFERROR(INDEX(Cadastro!$F$5:$F$148,$AB1243),"")&lt;=IFERROR(INDEX(Parâmetros!$B$39:$B$48,MATCH($E1243,Parâmetros!$A$39:$A$48,0)),99),IFERROR(INDEX(Cadastro!$F$5:$F$148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$148,$AB1243),"")="",0,IF(IFERROR(INDEX(Cadastro!$F$5:$F$148,$AB1243),"")&gt;IFERROR(INDEX(Parâmetros!$B$39:$B$48,MATCH($E1243,Parâmetros!$A$39:$A$48,0)),99),IFERROR(INDEX(Cadastro!$F$5:$F$148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registro"),IF(AND($AB1243&lt;&gt;$AB1242,IFERROR(INDEX(Cadastro!$F$5:$F$148,$AB1243),"")=""),"Indeterminado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IFERROR(MATCH($A1243&amp;"|"&amp;TEXT(_xlfn.MAXIFS(Cadastro!$E$5:$E$148,Cadastro!$A$5:$A$148,$A1243,Cadastro!$E$5:$E$148,"&lt;="&amp;$F1243),"yyyymmdd"),Cadastro!$I$5:$I$148,0),"")</f>
        <v>54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hidden="1" customHeight="1" x14ac:dyDescent="0.25">
      <c r="A1244" s="31">
        <v>56327</v>
      </c>
      <c r="B1244" s="17" t="s">
        <v>192</v>
      </c>
      <c r="C1244" s="17" t="str">
        <f>IFERROR(INDEX(Cadastro!$C$5:$C$148,$AB1244),"NÃO INFORMADO")</f>
        <v>INS</v>
      </c>
      <c r="D1244" s="17" t="str">
        <f>IFERROR(INDEX(Cadastro!$D$5:$D$148,$AB1244),"")</f>
        <v>C</v>
      </c>
      <c r="E1244" s="17" t="str">
        <f>IFERROR(INDEX(Cadastro!$G$5:$G$148,$AB1244),"")</f>
        <v>C</v>
      </c>
      <c r="F1244" s="29">
        <v>46282</v>
      </c>
      <c r="G1244" s="32" t="str">
        <f t="shared" si="210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C</v>
      </c>
      <c r="L1244" s="30">
        <f>SUMIFS(Dados!$E:$E,Dados!$A:$A,$A1244,Dados!$S:$S,$F1244)</f>
        <v>0</v>
      </c>
      <c r="M1244" s="30">
        <f>IFERROR(INDEX(Parâmetros!$E$6:$E$11,MATCH($K1244,Parâmetros!$A$6:$A$11,0)),"")</f>
        <v>6.67</v>
      </c>
      <c r="N1244" s="33">
        <f t="shared" si="211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212"/>
        <v/>
      </c>
      <c r="R1244" s="32" t="str">
        <f t="shared" si="213"/>
        <v/>
      </c>
      <c r="S1244" s="30" t="str">
        <f t="shared" si="214"/>
        <v/>
      </c>
      <c r="T1244" s="32" t="str">
        <f>IF($Q1244&lt;&gt;"Sim","",IF($N1244&gt;Parâmetros!$E$15,"Sim","Não"))</f>
        <v/>
      </c>
      <c r="U1244" s="17" t="str">
        <f t="shared" si="215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'[Apontamento_Mes_Setembro Atualizado.xlsx]Base Diária'!$V$221folga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5 do ciclo</v>
      </c>
      <c r="W1244" s="34">
        <f>IF(OR(OR($D1244="6x1",$D1244="FF 6x1"),$D1244="5x2"),"",IF($AB1244&lt;&gt;$AB1243,IF(IFERROR(INDEX(Cadastro!$F$5:$F$148,$AB1244),"")="",IF($L1244&gt;0,1,0),IF(IFERROR(INDEX(Cadastro!$F$5:$F$148,$AB1244),"")&lt;=IFERROR(INDEX(Parâmetros!$B$39:$B$48,MATCH($E1244,Parâmetros!$A$39:$A$48,0)),99),IFERROR(INDEX(Cadastro!$F$5:$F$148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$148,$AB1244),"")="",0,IF(IFERROR(INDEX(Cadastro!$F$5:$F$148,$AB1244),"")&gt;IFERROR(INDEX(Parâmetros!$B$39:$B$48,MATCH($E1244,Parâmetros!$A$39:$A$48,0)),99),IFERROR(INDEX(Cadastro!$F$5:$F$148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registro"),IF(AND($AB1244&lt;&gt;$AB1243,IFERROR(INDEX(Cadastro!$F$5:$F$148,$AB1244),"")=""),"Indeterminado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IFERROR(MATCH($A1244&amp;"|"&amp;TEXT(_xlfn.MAXIFS(Cadastro!$E$5:$E$148,Cadastro!$A$5:$A$148,$A1244,Cadastro!$E$5:$E$148,"&lt;="&amp;$F1244),"yyyymmdd"),Cadastro!$I$5:$I$148,0),"")</f>
        <v>54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56327</v>
      </c>
      <c r="B1245" s="17" t="s">
        <v>192</v>
      </c>
      <c r="C1245" s="17" t="str">
        <f>IFERROR(INDEX(Cadastro!$C$5:$C$148,$AB1245),"NÃO INFORMADO")</f>
        <v>INS</v>
      </c>
      <c r="D1245" s="17" t="str">
        <f>IFERROR(INDEX(Cadastro!$D$5:$D$148,$AB1245),"")</f>
        <v>C</v>
      </c>
      <c r="E1245" s="17" t="str">
        <f>IFERROR(INDEX(Cadastro!$G$5:$G$148,$AB1245),"")</f>
        <v>C</v>
      </c>
      <c r="F1245" s="29">
        <v>46283</v>
      </c>
      <c r="G1245" s="32" t="str">
        <f t="shared" si="210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C</v>
      </c>
      <c r="L1245" s="30">
        <f>SUMIFS(Dados!$E:$E,Dados!$A:$A,$A1245,Dados!$S:$S,$F1245)</f>
        <v>0</v>
      </c>
      <c r="M1245" s="30">
        <f>IFERROR(INDEX(Parâmetros!$E$6:$E$11,MATCH($K1245,Parâmetros!$A$6:$A$11,0)),"")</f>
        <v>6.67</v>
      </c>
      <c r="N1245" s="33">
        <f t="shared" si="211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212"/>
        <v/>
      </c>
      <c r="R1245" s="32" t="str">
        <f t="shared" si="213"/>
        <v/>
      </c>
      <c r="S1245" s="30" t="str">
        <f t="shared" si="214"/>
        <v/>
      </c>
      <c r="T1245" s="32" t="str">
        <f>IF($Q1245&lt;&gt;"Sim","",IF($N1245&gt;Parâmetros!$E$15,"Sim","Não"))</f>
        <v/>
      </c>
      <c r="U1245" s="17" t="str">
        <f t="shared" si="215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'[Apontamento_Mes_Setembro Atualizado.xlsx]Base Diária'!$V$221folga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2 de 5 do ciclo</v>
      </c>
      <c r="W1245" s="34">
        <f>IF(OR(OR($D1245="6x1",$D1245="FF 6x1"),$D1245="5x2"),"",IF($AB1245&lt;&gt;$AB1244,IF(IFERROR(INDEX(Cadastro!$F$5:$F$148,$AB1245),"")="",IF($L1245&gt;0,1,0),IF(IFERROR(INDEX(Cadastro!$F$5:$F$148,$AB1245),"")&lt;=IFERROR(INDEX(Parâmetros!$B$39:$B$48,MATCH($E1245,Parâmetros!$A$39:$A$48,0)),99),IFERROR(INDEX(Cadastro!$F$5:$F$148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$148,$AB1245),"")="",0,IF(IFERROR(INDEX(Cadastro!$F$5:$F$148,$AB1245),"")&gt;IFERROR(INDEX(Parâmetros!$B$39:$B$48,MATCH($E1245,Parâmetros!$A$39:$A$48,0)),99),IFERROR(INDEX(Cadastro!$F$5:$F$148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registro"),IF(AND($AB1245&lt;&gt;$AB1244,IFERROR(INDEX(Cadastro!$F$5:$F$148,$AB1245),"")=""),"Indeterminado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IFERROR(MATCH($A1245&amp;"|"&amp;TEXT(_xlfn.MAXIFS(Cadastro!$E$5:$E$148,Cadastro!$A$5:$A$148,$A1245,Cadastro!$E$5:$E$148,"&lt;="&amp;$F1245),"yyyymmdd"),Cadastro!$I$5:$I$148,0),"")</f>
        <v>54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56327</v>
      </c>
      <c r="B1246" s="17" t="s">
        <v>192</v>
      </c>
      <c r="C1246" s="17" t="str">
        <f>IFERROR(INDEX(Cadastro!$C$5:$C$148,$AB1246),"NÃO INFORMADO")</f>
        <v>INS</v>
      </c>
      <c r="D1246" s="17" t="str">
        <f>IFERROR(INDEX(Cadastro!$D$5:$D$148,$AB1246),"")</f>
        <v>C</v>
      </c>
      <c r="E1246" s="17" t="str">
        <f>IFERROR(INDEX(Cadastro!$G$5:$G$148,$AB1246),"")</f>
        <v>C</v>
      </c>
      <c r="F1246" s="29">
        <v>46284</v>
      </c>
      <c r="G1246" s="32" t="str">
        <f t="shared" si="210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C</v>
      </c>
      <c r="L1246" s="30">
        <f>SUMIFS(Dados!$E:$E,Dados!$A:$A,$A1246,Dados!$S:$S,$F1246)</f>
        <v>0</v>
      </c>
      <c r="M1246" s="30">
        <f>IFERROR(INDEX(Parâmetros!$E$6:$E$11,MATCH($K1246,Parâmetros!$A$6:$A$11,0)),"")</f>
        <v>6.67</v>
      </c>
      <c r="N1246" s="33">
        <f t="shared" si="211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212"/>
        <v/>
      </c>
      <c r="R1246" s="32" t="str">
        <f t="shared" si="213"/>
        <v/>
      </c>
      <c r="S1246" s="30" t="str">
        <f t="shared" si="214"/>
        <v/>
      </c>
      <c r="T1246" s="32" t="str">
        <f>IF($Q1246&lt;&gt;"Sim","",IF($N1246&gt;Parâmetros!$E$15,"Sim","Não"))</f>
        <v/>
      </c>
      <c r="U1246" s="17" t="str">
        <f t="shared" si="215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'[Apontamento_Mes_Setembro Atualizado.xlsx]Base Diária'!$V$221folga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3 de 5 do ciclo</v>
      </c>
      <c r="W1246" s="34">
        <f>IF(OR(OR($D1246="6x1",$D1246="FF 6x1"),$D1246="5x2"),"",IF($AB1246&lt;&gt;$AB1245,IF(IFERROR(INDEX(Cadastro!$F$5:$F$148,$AB1246),"")="",IF($L1246&gt;0,1,0),IF(IFERROR(INDEX(Cadastro!$F$5:$F$148,$AB1246),"")&lt;=IFERROR(INDEX(Parâmetros!$B$39:$B$48,MATCH($E1246,Parâmetros!$A$39:$A$48,0)),99),IFERROR(INDEX(Cadastro!$F$5:$F$148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$148,$AB1246),"")="",0,IF(IFERROR(INDEX(Cadastro!$F$5:$F$148,$AB1246),"")&gt;IFERROR(INDEX(Parâmetros!$B$39:$B$48,MATCH($E1246,Parâmetros!$A$39:$A$48,0)),99),IFERROR(INDEX(Cadastro!$F$5:$F$148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registro"),IF(AND($AB1246&lt;&gt;$AB1245,IFERROR(INDEX(Cadastro!$F$5:$F$148,$AB1246),"")=""),"Indeterminado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IFERROR(MATCH($A1246&amp;"|"&amp;TEXT(_xlfn.MAXIFS(Cadastro!$E$5:$E$148,Cadastro!$A$5:$A$148,$A1246,Cadastro!$E$5:$E$148,"&lt;="&amp;$F1246),"yyyymmdd"),Cadastro!$I$5:$I$148,0),"")</f>
        <v>54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56327</v>
      </c>
      <c r="B1247" s="17" t="s">
        <v>192</v>
      </c>
      <c r="C1247" s="17" t="str">
        <f>IFERROR(INDEX(Cadastro!$C$5:$C$148,$AB1247),"NÃO INFORMADO")</f>
        <v>INS</v>
      </c>
      <c r="D1247" s="17" t="str">
        <f>IFERROR(INDEX(Cadastro!$D$5:$D$148,$AB1247),"")</f>
        <v>C</v>
      </c>
      <c r="E1247" s="17" t="str">
        <f>IFERROR(INDEX(Cadastro!$G$5:$G$148,$AB1247),"")</f>
        <v>C</v>
      </c>
      <c r="F1247" s="29">
        <v>46285</v>
      </c>
      <c r="G1247" s="32" t="str">
        <f t="shared" si="210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C</v>
      </c>
      <c r="L1247" s="30">
        <f>SUMIFS(Dados!$E:$E,Dados!$A:$A,$A1247,Dados!$S:$S,$F1247)</f>
        <v>0</v>
      </c>
      <c r="M1247" s="30">
        <f>IFERROR(INDEX(Parâmetros!$E$6:$E$11,MATCH($K1247,Parâmetros!$A$6:$A$11,0)),"")</f>
        <v>6.67</v>
      </c>
      <c r="N1247" s="33">
        <f t="shared" si="211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212"/>
        <v/>
      </c>
      <c r="R1247" s="32" t="str">
        <f t="shared" si="213"/>
        <v/>
      </c>
      <c r="S1247" s="30" t="str">
        <f t="shared" si="214"/>
        <v/>
      </c>
      <c r="T1247" s="32" t="str">
        <f>IF($Q1247&lt;&gt;"Sim","",IF($N1247&gt;Parâmetros!$E$15,"Sim","Não"))</f>
        <v/>
      </c>
      <c r="U1247" s="17" t="str">
        <f t="shared" si="215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'[Apontamento_Mes_Setembro Atualizado.xlsx]Base Diária'!$V$221folga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4 de 5 do ciclo</v>
      </c>
      <c r="W1247" s="34">
        <f>IF(OR(OR($D1247="6x1",$D1247="FF 6x1"),$D1247="5x2"),"",IF($AB1247&lt;&gt;$AB1246,IF(IFERROR(INDEX(Cadastro!$F$5:$F$148,$AB1247),"")="",IF($L1247&gt;0,1,0),IF(IFERROR(INDEX(Cadastro!$F$5:$F$148,$AB1247),"")&lt;=IFERROR(INDEX(Parâmetros!$B$39:$B$48,MATCH($E1247,Parâmetros!$A$39:$A$48,0)),99),IFERROR(INDEX(Cadastro!$F$5:$F$148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$148,$AB1247),"")="",0,IF(IFERROR(INDEX(Cadastro!$F$5:$F$148,$AB1247),"")&gt;IFERROR(INDEX(Parâmetros!$B$39:$B$48,MATCH($E1247,Parâmetros!$A$39:$A$48,0)),99),IFERROR(INDEX(Cadastro!$F$5:$F$148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registro"),IF(AND($AB1247&lt;&gt;$AB1246,IFERROR(INDEX(Cadastro!$F$5:$F$148,$AB1247),"")=""),"Indeterminado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IFERROR(MATCH($A1247&amp;"|"&amp;TEXT(_xlfn.MAXIFS(Cadastro!$E$5:$E$148,Cadastro!$A$5:$A$148,$A1247,Cadastro!$E$5:$E$148,"&lt;="&amp;$F1247),"yyyymmdd"),Cadastro!$I$5:$I$148,0),"")</f>
        <v>54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56327</v>
      </c>
      <c r="B1248" s="17" t="s">
        <v>192</v>
      </c>
      <c r="C1248" s="17" t="str">
        <f>IFERROR(INDEX(Cadastro!$C$5:$C$148,$AB1248),"NÃO INFORMADO")</f>
        <v>INS</v>
      </c>
      <c r="D1248" s="17" t="str">
        <f>IFERROR(INDEX(Cadastro!$D$5:$D$148,$AB1248),"")</f>
        <v>C</v>
      </c>
      <c r="E1248" s="17" t="str">
        <f>IFERROR(INDEX(Cadastro!$G$5:$G$148,$AB1248),"")</f>
        <v>C</v>
      </c>
      <c r="F1248" s="29">
        <v>46286</v>
      </c>
      <c r="G1248" s="32" t="str">
        <f t="shared" si="210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C</v>
      </c>
      <c r="L1248" s="30">
        <f>SUMIFS(Dados!$E:$E,Dados!$A:$A,$A1248,Dados!$S:$S,$F1248)</f>
        <v>0</v>
      </c>
      <c r="M1248" s="30">
        <f>IFERROR(INDEX(Parâmetros!$E$6:$E$11,MATCH($K1248,Parâmetros!$A$6:$A$11,0)),"")</f>
        <v>6.67</v>
      </c>
      <c r="N1248" s="33">
        <f t="shared" si="211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212"/>
        <v/>
      </c>
      <c r="R1248" s="32" t="str">
        <f t="shared" si="213"/>
        <v/>
      </c>
      <c r="S1248" s="30" t="str">
        <f t="shared" si="214"/>
        <v/>
      </c>
      <c r="T1248" s="32" t="str">
        <f>IF($Q1248&lt;&gt;"Sim","",IF($N1248&gt;Parâmetros!$E$15,"Sim","Não"))</f>
        <v/>
      </c>
      <c r="U1248" s="17" t="str">
        <f t="shared" si="215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'[Apontamento_Mes_Setembro Atualizado.xlsx]Base Diária'!$V$221folga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$148,$AB1248),"")="",IF($L1248&gt;0,1,0),IF(IFERROR(INDEX(Cadastro!$F$5:$F$148,$AB1248),"")&lt;=IFERROR(INDEX(Parâmetros!$B$39:$B$48,MATCH($E1248,Parâmetros!$A$39:$A$48,0)),99),IFERROR(INDEX(Cadastro!$F$5:$F$148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$148,$AB1248),"")="",0,IF(IFERROR(INDEX(Cadastro!$F$5:$F$148,$AB1248),"")&gt;IFERROR(INDEX(Parâmetros!$B$39:$B$48,MATCH($E1248,Parâmetros!$A$39:$A$48,0)),99),IFERROR(INDEX(Cadastro!$F$5:$F$148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registro"),IF(AND($AB1248&lt;&gt;$AB1247,IFERROR(INDEX(Cadastro!$F$5:$F$148,$AB1248),"")=""),"Indeterminado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IFERROR(MATCH($A1248&amp;"|"&amp;TEXT(_xlfn.MAXIFS(Cadastro!$E$5:$E$148,Cadastro!$A$5:$A$148,$A1248,Cadastro!$E$5:$E$148,"&lt;="&amp;$F1248),"yyyymmdd"),Cadastro!$I$5:$I$148,0),"")</f>
        <v>54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56327</v>
      </c>
      <c r="B1249" s="17" t="s">
        <v>192</v>
      </c>
      <c r="C1249" s="17" t="str">
        <f>IFERROR(INDEX(Cadastro!$C$5:$C$148,$AB1249),"NÃO INFORMADO")</f>
        <v>INS</v>
      </c>
      <c r="D1249" s="17" t="str">
        <f>IFERROR(INDEX(Cadastro!$D$5:$D$148,$AB1249),"")</f>
        <v>C</v>
      </c>
      <c r="E1249" s="17" t="str">
        <f>IFERROR(INDEX(Cadastro!$G$5:$G$148,$AB1249),"")</f>
        <v>C</v>
      </c>
      <c r="F1249" s="29">
        <v>46287</v>
      </c>
      <c r="G1249" s="32" t="str">
        <f t="shared" si="210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211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212"/>
        <v/>
      </c>
      <c r="R1249" s="32" t="str">
        <f t="shared" si="213"/>
        <v/>
      </c>
      <c r="S1249" s="30" t="str">
        <f t="shared" si="214"/>
        <v/>
      </c>
      <c r="T1249" s="32" t="str">
        <f>IF($Q1249&lt;&gt;"Sim","",IF($N1249&gt;Parâmetros!$E$15,"Sim","Não"))</f>
        <v/>
      </c>
      <c r="U1249" s="17" t="str">
        <f t="shared" si="215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'[Apontamento_Mes_Setembro Atualizado.xlsx]Base Diária'!$V$221folga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$148,$AB1249),"")="",IF($L1249&gt;0,1,0),IF(IFERROR(INDEX(Cadastro!$F$5:$F$148,$AB1249),"")&lt;=IFERROR(INDEX(Parâmetros!$B$39:$B$48,MATCH($E1249,Parâmetros!$A$39:$A$48,0)),99),IFERROR(INDEX(Cadastro!$F$5:$F$148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$148,$AB1249),"")="",0,IF(IFERROR(INDEX(Cadastro!$F$5:$F$148,$AB1249),"")&gt;IFERROR(INDEX(Parâmetros!$B$39:$B$48,MATCH($E1249,Parâmetros!$A$39:$A$48,0)),99),IFERROR(INDEX(Cadastro!$F$5:$F$148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registro"),IF(AND($AB1249&lt;&gt;$AB1248,IFERROR(INDEX(Cadastro!$F$5:$F$148,$AB1249),"")=""),"Indeterminado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IFERROR(MATCH($A1249&amp;"|"&amp;TEXT(_xlfn.MAXIFS(Cadastro!$E$5:$E$148,Cadastro!$A$5:$A$148,$A1249,Cadastro!$E$5:$E$148,"&lt;="&amp;$F1249),"yyyymmdd"),Cadastro!$I$5:$I$148,0),"")</f>
        <v>54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56327</v>
      </c>
      <c r="B1250" s="17" t="s">
        <v>192</v>
      </c>
      <c r="C1250" s="17" t="str">
        <f>IFERROR(INDEX(Cadastro!$C$5:$C$148,$AB1250),"NÃO INFORMADO")</f>
        <v>INS</v>
      </c>
      <c r="D1250" s="17" t="str">
        <f>IFERROR(INDEX(Cadastro!$D$5:$D$148,$AB1250),"")</f>
        <v>C</v>
      </c>
      <c r="E1250" s="17" t="str">
        <f>IFERROR(INDEX(Cadastro!$G$5:$G$148,$AB1250),"")</f>
        <v>C</v>
      </c>
      <c r="F1250" s="29">
        <v>46288</v>
      </c>
      <c r="G1250" s="32" t="str">
        <f t="shared" si="210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C</v>
      </c>
      <c r="L1250" s="30">
        <f>SUMIFS(Dados!$E:$E,Dados!$A:$A,$A1250,Dados!$S:$S,$F1250)</f>
        <v>0</v>
      </c>
      <c r="M1250" s="30">
        <f>IFERROR(INDEX(Parâmetros!$E$6:$E$11,MATCH($K1250,Parâmetros!$A$6:$A$11,0)),"")</f>
        <v>6.67</v>
      </c>
      <c r="N1250" s="33">
        <f t="shared" si="211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12"/>
        <v/>
      </c>
      <c r="R1250" s="32" t="str">
        <f t="shared" si="213"/>
        <v/>
      </c>
      <c r="S1250" s="30" t="str">
        <f t="shared" si="214"/>
        <v/>
      </c>
      <c r="T1250" s="32" t="str">
        <f>IF($Q1250&lt;&gt;"Sim","",IF($N1250&gt;Parâmetros!$E$15,"Sim","Não"))</f>
        <v/>
      </c>
      <c r="U1250" s="17" t="str">
        <f t="shared" si="215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'[Apontamento_Mes_Setembro Atualizado.xlsx]Base Diária'!$V$221folga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$148,$AB1250),"")="",IF($L1250&gt;0,1,0),IF(IFERROR(INDEX(Cadastro!$F$5:$F$148,$AB1250),"")&lt;=IFERROR(INDEX(Parâmetros!$B$39:$B$48,MATCH($E1250,Parâmetros!$A$39:$A$48,0)),99),IFERROR(INDEX(Cadastro!$F$5:$F$148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$148,$AB1250),"")="",0,IF(IFERROR(INDEX(Cadastro!$F$5:$F$148,$AB1250),"")&gt;IFERROR(INDEX(Parâmetros!$B$39:$B$48,MATCH($E1250,Parâmetros!$A$39:$A$48,0)),99),IFERROR(INDEX(Cadastro!$F$5:$F$148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registro"),IF(AND($AB1250&lt;&gt;$AB1249,IFERROR(INDEX(Cadastro!$F$5:$F$148,$AB1250),"")=""),"Indeterminado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IFERROR(MATCH($A1250&amp;"|"&amp;TEXT(_xlfn.MAXIFS(Cadastro!$E$5:$E$148,Cadastro!$A$5:$A$148,$A1250,Cadastro!$E$5:$E$148,"&lt;="&amp;$F1250),"yyyymmdd"),Cadastro!$I$5:$I$148,0),"")</f>
        <v>54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56327</v>
      </c>
      <c r="B1251" s="17" t="s">
        <v>192</v>
      </c>
      <c r="C1251" s="17" t="str">
        <f>IFERROR(INDEX(Cadastro!$C$5:$C$148,$AB1251),"NÃO INFORMADO")</f>
        <v>INS</v>
      </c>
      <c r="D1251" s="17" t="str">
        <f>IFERROR(INDEX(Cadastro!$D$5:$D$148,$AB1251),"")</f>
        <v>C</v>
      </c>
      <c r="E1251" s="17" t="str">
        <f>IFERROR(INDEX(Cadastro!$G$5:$G$148,$AB1251),"")</f>
        <v>C</v>
      </c>
      <c r="F1251" s="29">
        <v>46289</v>
      </c>
      <c r="G1251" s="32" t="str">
        <f t="shared" si="210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C</v>
      </c>
      <c r="L1251" s="30">
        <f>SUMIFS(Dados!$E:$E,Dados!$A:$A,$A1251,Dados!$S:$S,$F1251)</f>
        <v>0</v>
      </c>
      <c r="M1251" s="30">
        <f>IFERROR(INDEX(Parâmetros!$E$6:$E$11,MATCH($K1251,Parâmetros!$A$6:$A$11,0)),"")</f>
        <v>6.67</v>
      </c>
      <c r="N1251" s="33">
        <f t="shared" si="211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212"/>
        <v/>
      </c>
      <c r="R1251" s="32" t="str">
        <f t="shared" si="213"/>
        <v/>
      </c>
      <c r="S1251" s="30" t="str">
        <f t="shared" si="214"/>
        <v/>
      </c>
      <c r="T1251" s="32" t="str">
        <f>IF($Q1251&lt;&gt;"Sim","",IF($N1251&gt;Parâmetros!$E$15,"Sim","Não"))</f>
        <v/>
      </c>
      <c r="U1251" s="17" t="str">
        <f t="shared" si="215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'[Apontamento_Mes_Setembro Atualizado.xlsx]Base Diária'!$V$221folga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$148,$AB1251),"")="",IF($L1251&gt;0,1,0),IF(IFERROR(INDEX(Cadastro!$F$5:$F$148,$AB1251),"")&lt;=IFERROR(INDEX(Parâmetros!$B$39:$B$48,MATCH($E1251,Parâmetros!$A$39:$A$48,0)),99),IFERROR(INDEX(Cadastro!$F$5:$F$148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$148,$AB1251),"")="",0,IF(IFERROR(INDEX(Cadastro!$F$5:$F$148,$AB1251),"")&gt;IFERROR(INDEX(Parâmetros!$B$39:$B$48,MATCH($E1251,Parâmetros!$A$39:$A$48,0)),99),IFERROR(INDEX(Cadastro!$F$5:$F$148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registro"),IF(AND($AB1251&lt;&gt;$AB1250,IFERROR(INDEX(Cadastro!$F$5:$F$148,$AB1251),"")=""),"Indeterminado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IFERROR(MATCH($A1251&amp;"|"&amp;TEXT(_xlfn.MAXIFS(Cadastro!$E$5:$E$148,Cadastro!$A$5:$A$148,$A1251,Cadastro!$E$5:$E$148,"&lt;="&amp;$F1251),"yyyymmdd"),Cadastro!$I$5:$I$148,0),"")</f>
        <v>54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56327</v>
      </c>
      <c r="B1252" s="17" t="s">
        <v>192</v>
      </c>
      <c r="C1252" s="17" t="str">
        <f>IFERROR(INDEX(Cadastro!$C$5:$C$148,$AB1252),"NÃO INFORMADO")</f>
        <v>INS</v>
      </c>
      <c r="D1252" s="17" t="str">
        <f>IFERROR(INDEX(Cadastro!$D$5:$D$148,$AB1252),"")</f>
        <v>C</v>
      </c>
      <c r="E1252" s="17" t="str">
        <f>IFERROR(INDEX(Cadastro!$G$5:$G$148,$AB1252),"")</f>
        <v>C</v>
      </c>
      <c r="F1252" s="29">
        <v>46290</v>
      </c>
      <c r="G1252" s="32" t="str">
        <f t="shared" si="210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C</v>
      </c>
      <c r="L1252" s="30">
        <f>SUMIFS(Dados!$E:$E,Dados!$A:$A,$A1252,Dados!$S:$S,$F1252)</f>
        <v>0</v>
      </c>
      <c r="M1252" s="30">
        <f>IFERROR(INDEX(Parâmetros!$E$6:$E$11,MATCH($K1252,Parâmetros!$A$6:$A$11,0)),"")</f>
        <v>6.67</v>
      </c>
      <c r="N1252" s="33">
        <f t="shared" si="211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212"/>
        <v/>
      </c>
      <c r="R1252" s="32" t="str">
        <f t="shared" si="213"/>
        <v/>
      </c>
      <c r="S1252" s="30" t="str">
        <f t="shared" si="214"/>
        <v/>
      </c>
      <c r="T1252" s="32" t="str">
        <f>IF($Q1252&lt;&gt;"Sim","",IF($N1252&gt;Parâmetros!$E$15,"Sim","Não"))</f>
        <v/>
      </c>
      <c r="U1252" s="17" t="str">
        <f t="shared" si="215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'[Apontamento_Mes_Setembro Atualizado.xlsx]Base Diária'!$V$221folga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$148,$AB1252),"")="",IF($L1252&gt;0,1,0),IF(IFERROR(INDEX(Cadastro!$F$5:$F$148,$AB1252),"")&lt;=IFERROR(INDEX(Parâmetros!$B$39:$B$48,MATCH($E1252,Parâmetros!$A$39:$A$48,0)),99),IFERROR(INDEX(Cadastro!$F$5:$F$148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$148,$AB1252),"")="",0,IF(IFERROR(INDEX(Cadastro!$F$5:$F$148,$AB1252),"")&gt;IFERROR(INDEX(Parâmetros!$B$39:$B$48,MATCH($E1252,Parâmetros!$A$39:$A$48,0)),99),IFERROR(INDEX(Cadastro!$F$5:$F$148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registro"),IF(AND($AB1252&lt;&gt;$AB1251,IFERROR(INDEX(Cadastro!$F$5:$F$148,$AB1252),"")=""),"Indeterminado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IFERROR(MATCH($A1252&amp;"|"&amp;TEXT(_xlfn.MAXIFS(Cadastro!$E$5:$E$148,Cadastro!$A$5:$A$148,$A1252,Cadastro!$E$5:$E$148,"&lt;="&amp;$F1252),"yyyymmdd"),Cadastro!$I$5:$I$148,0),"")</f>
        <v>54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56327</v>
      </c>
      <c r="B1253" s="17" t="s">
        <v>192</v>
      </c>
      <c r="C1253" s="17" t="str">
        <f>IFERROR(INDEX(Cadastro!$C$5:$C$148,$AB1253),"NÃO INFORMADO")</f>
        <v>INS</v>
      </c>
      <c r="D1253" s="17" t="str">
        <f>IFERROR(INDEX(Cadastro!$D$5:$D$148,$AB1253),"")</f>
        <v>C</v>
      </c>
      <c r="E1253" s="17" t="str">
        <f>IFERROR(INDEX(Cadastro!$G$5:$G$148,$AB1253),"")</f>
        <v>C</v>
      </c>
      <c r="F1253" s="29">
        <v>46291</v>
      </c>
      <c r="G1253" s="32" t="str">
        <f t="shared" si="210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C</v>
      </c>
      <c r="L1253" s="30">
        <f>SUMIFS(Dados!$E:$E,Dados!$A:$A,$A1253,Dados!$S:$S,$F1253)</f>
        <v>0</v>
      </c>
      <c r="M1253" s="30">
        <f>IFERROR(INDEX(Parâmetros!$E$6:$E$11,MATCH($K1253,Parâmetros!$A$6:$A$11,0)),"")</f>
        <v>6.67</v>
      </c>
      <c r="N1253" s="33">
        <f t="shared" si="211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212"/>
        <v/>
      </c>
      <c r="R1253" s="32" t="str">
        <f t="shared" si="213"/>
        <v/>
      </c>
      <c r="S1253" s="30" t="str">
        <f t="shared" si="214"/>
        <v/>
      </c>
      <c r="T1253" s="32" t="str">
        <f>IF($Q1253&lt;&gt;"Sim","",IF($N1253&gt;Parâmetros!$E$15,"Sim","Não"))</f>
        <v/>
      </c>
      <c r="U1253" s="17" t="str">
        <f t="shared" si="215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'[Apontamento_Mes_Setembro Atualizado.xlsx]Base Diária'!$V$221folga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$148,$AB1253),"")="",IF($L1253&gt;0,1,0),IF(IFERROR(INDEX(Cadastro!$F$5:$F$148,$AB1253),"")&lt;=IFERROR(INDEX(Parâmetros!$B$39:$B$48,MATCH($E1253,Parâmetros!$A$39:$A$48,0)),99),IFERROR(INDEX(Cadastro!$F$5:$F$148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$148,$AB1253),"")="",0,IF(IFERROR(INDEX(Cadastro!$F$5:$F$148,$AB1253),"")&gt;IFERROR(INDEX(Parâmetros!$B$39:$B$48,MATCH($E1253,Parâmetros!$A$39:$A$48,0)),99),IFERROR(INDEX(Cadastro!$F$5:$F$148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registro"),IF(AND($AB1253&lt;&gt;$AB1252,IFERROR(INDEX(Cadastro!$F$5:$F$148,$AB1253),"")=""),"Indeterminado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IFERROR(MATCH($A1253&amp;"|"&amp;TEXT(_xlfn.MAXIFS(Cadastro!$E$5:$E$148,Cadastro!$A$5:$A$148,$A1253,Cadastro!$E$5:$E$148,"&lt;="&amp;$F1253),"yyyymmdd"),Cadastro!$I$5:$I$148,0),"")</f>
        <v>54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56327</v>
      </c>
      <c r="B1254" s="17" t="s">
        <v>192</v>
      </c>
      <c r="C1254" s="17" t="str">
        <f>IFERROR(INDEX(Cadastro!$C$5:$C$148,$AB1254),"NÃO INFORMADO")</f>
        <v>INS</v>
      </c>
      <c r="D1254" s="17" t="str">
        <f>IFERROR(INDEX(Cadastro!$D$5:$D$148,$AB1254),"")</f>
        <v>C</v>
      </c>
      <c r="E1254" s="17" t="str">
        <f>IFERROR(INDEX(Cadastro!$G$5:$G$148,$AB1254),"")</f>
        <v>C</v>
      </c>
      <c r="F1254" s="29">
        <v>46292</v>
      </c>
      <c r="G1254" s="32" t="str">
        <f t="shared" si="210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C</v>
      </c>
      <c r="L1254" s="30">
        <f>SUMIFS(Dados!$E:$E,Dados!$A:$A,$A1254,Dados!$S:$S,$F1254)</f>
        <v>0</v>
      </c>
      <c r="M1254" s="30">
        <f>IFERROR(INDEX(Parâmetros!$E$6:$E$11,MATCH($K1254,Parâmetros!$A$6:$A$11,0)),"")</f>
        <v>6.67</v>
      </c>
      <c r="N1254" s="33">
        <f t="shared" si="211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212"/>
        <v/>
      </c>
      <c r="R1254" s="32" t="str">
        <f t="shared" si="213"/>
        <v/>
      </c>
      <c r="S1254" s="30" t="str">
        <f t="shared" si="214"/>
        <v/>
      </c>
      <c r="T1254" s="32" t="str">
        <f>IF($Q1254&lt;&gt;"Sim","",IF($N1254&gt;Parâmetros!$E$15,"Sim","Não"))</f>
        <v/>
      </c>
      <c r="U1254" s="17" t="str">
        <f t="shared" si="215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'[Apontamento_Mes_Setembro Atualizado.xlsx]Base Diária'!$V$221folga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$148,$AB1254),"")="",IF($L1254&gt;0,1,0),IF(IFERROR(INDEX(Cadastro!$F$5:$F$148,$AB1254),"")&lt;=IFERROR(INDEX(Parâmetros!$B$39:$B$48,MATCH($E1254,Parâmetros!$A$39:$A$48,0)),99),IFERROR(INDEX(Cadastro!$F$5:$F$148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$148,$AB1254),"")="",0,IF(IFERROR(INDEX(Cadastro!$F$5:$F$148,$AB1254),"")&gt;IFERROR(INDEX(Parâmetros!$B$39:$B$48,MATCH($E1254,Parâmetros!$A$39:$A$48,0)),99),IFERROR(INDEX(Cadastro!$F$5:$F$148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registro"),IF(AND($AB1254&lt;&gt;$AB1253,IFERROR(INDEX(Cadastro!$F$5:$F$148,$AB1254),"")=""),"Indeterminado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IFERROR(MATCH($A1254&amp;"|"&amp;TEXT(_xlfn.MAXIFS(Cadastro!$E$5:$E$148,Cadastro!$A$5:$A$148,$A1254,Cadastro!$E$5:$E$148,"&lt;="&amp;$F1254),"yyyymmdd"),Cadastro!$I$5:$I$148,0),"")</f>
        <v>54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56327</v>
      </c>
      <c r="B1255" s="17" t="s">
        <v>192</v>
      </c>
      <c r="C1255" s="17" t="str">
        <f>IFERROR(INDEX(Cadastro!$C$5:$C$148,$AB1255),"NÃO INFORMADO")</f>
        <v>INS</v>
      </c>
      <c r="D1255" s="17" t="str">
        <f>IFERROR(INDEX(Cadastro!$D$5:$D$148,$AB1255),"")</f>
        <v>C</v>
      </c>
      <c r="E1255" s="17" t="str">
        <f>IFERROR(INDEX(Cadastro!$G$5:$G$148,$AB1255),"")</f>
        <v>C</v>
      </c>
      <c r="F1255" s="29">
        <v>46293</v>
      </c>
      <c r="G1255" s="32" t="str">
        <f t="shared" si="210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211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212"/>
        <v/>
      </c>
      <c r="R1255" s="32" t="str">
        <f t="shared" si="213"/>
        <v/>
      </c>
      <c r="S1255" s="30" t="str">
        <f t="shared" si="214"/>
        <v/>
      </c>
      <c r="T1255" s="32" t="str">
        <f>IF($Q1255&lt;&gt;"Sim","",IF($N1255&gt;Parâmetros!$E$15,"Sim","Não"))</f>
        <v/>
      </c>
      <c r="U1255" s="17" t="str">
        <f t="shared" si="215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'[Apontamento_Mes_Setembro Atualizado.xlsx]Base Diária'!$V$221folga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$148,$AB1255),"")="",IF($L1255&gt;0,1,0),IF(IFERROR(INDEX(Cadastro!$F$5:$F$148,$AB1255),"")&lt;=IFERROR(INDEX(Parâmetros!$B$39:$B$48,MATCH($E1255,Parâmetros!$A$39:$A$48,0)),99),IFERROR(INDEX(Cadastro!$F$5:$F$148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$148,$AB1255),"")="",0,IF(IFERROR(INDEX(Cadastro!$F$5:$F$148,$AB1255),"")&gt;IFERROR(INDEX(Parâmetros!$B$39:$B$48,MATCH($E1255,Parâmetros!$A$39:$A$48,0)),99),IFERROR(INDEX(Cadastro!$F$5:$F$148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registro"),IF(AND($AB1255&lt;&gt;$AB1254,IFERROR(INDEX(Cadastro!$F$5:$F$148,$AB1255),"")=""),"Indeterminado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IFERROR(MATCH($A1255&amp;"|"&amp;TEXT(_xlfn.MAXIFS(Cadastro!$E$5:$E$148,Cadastro!$A$5:$A$148,$A1255,Cadastro!$E$5:$E$148,"&lt;="&amp;$F1255),"yyyymmdd"),Cadastro!$I$5:$I$148,0),"")</f>
        <v>54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56327</v>
      </c>
      <c r="B1256" s="17" t="s">
        <v>192</v>
      </c>
      <c r="C1256" s="17" t="str">
        <f>IFERROR(INDEX(Cadastro!$C$5:$C$148,$AB1256),"NÃO INFORMADO")</f>
        <v>INS</v>
      </c>
      <c r="D1256" s="17" t="str">
        <f>IFERROR(INDEX(Cadastro!$D$5:$D$148,$AB1256),"")</f>
        <v>C</v>
      </c>
      <c r="E1256" s="17" t="str">
        <f>IFERROR(INDEX(Cadastro!$G$5:$G$148,$AB1256),"")</f>
        <v>C</v>
      </c>
      <c r="F1256" s="29">
        <v>46294</v>
      </c>
      <c r="G1256" s="32" t="str">
        <f t="shared" si="210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C</v>
      </c>
      <c r="L1256" s="30">
        <f>SUMIFS(Dados!$E:$E,Dados!$A:$A,$A1256,Dados!$S:$S,$F1256)</f>
        <v>0</v>
      </c>
      <c r="M1256" s="30">
        <f>IFERROR(INDEX(Parâmetros!$E$6:$E$11,MATCH($K1256,Parâmetros!$A$6:$A$11,0)),"")</f>
        <v>6.67</v>
      </c>
      <c r="N1256" s="33">
        <f t="shared" si="211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12"/>
        <v/>
      </c>
      <c r="R1256" s="32" t="str">
        <f t="shared" si="213"/>
        <v/>
      </c>
      <c r="S1256" s="30" t="str">
        <f t="shared" si="214"/>
        <v/>
      </c>
      <c r="T1256" s="32" t="str">
        <f>IF($Q1256&lt;&gt;"Sim","",IF($N1256&gt;Parâmetros!$E$15,"Sim","Não"))</f>
        <v/>
      </c>
      <c r="U1256" s="17" t="str">
        <f t="shared" si="215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'[Apontamento_Mes_Setembro Atualizado.xlsx]Base Diária'!$V$221folga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$148,$AB1256),"")="",IF($L1256&gt;0,1,0),IF(IFERROR(INDEX(Cadastro!$F$5:$F$148,$AB1256),"")&lt;=IFERROR(INDEX(Parâmetros!$B$39:$B$48,MATCH($E1256,Parâmetros!$A$39:$A$48,0)),99),IFERROR(INDEX(Cadastro!$F$5:$F$148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$148,$AB1256),"")="",0,IF(IFERROR(INDEX(Cadastro!$F$5:$F$148,$AB1256),"")&gt;IFERROR(INDEX(Parâmetros!$B$39:$B$48,MATCH($E1256,Parâmetros!$A$39:$A$48,0)),99),IFERROR(INDEX(Cadastro!$F$5:$F$148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registro"),IF(AND($AB1256&lt;&gt;$AB1255,IFERROR(INDEX(Cadastro!$F$5:$F$148,$AB1256),"")=""),"Indeterminado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IFERROR(MATCH($A1256&amp;"|"&amp;TEXT(_xlfn.MAXIFS(Cadastro!$E$5:$E$148,Cadastro!$A$5:$A$148,$A1256,Cadastro!$E$5:$E$148,"&lt;="&amp;$F1256),"yyyymmdd"),Cadastro!$I$5:$I$148,0),"")</f>
        <v>54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56327</v>
      </c>
      <c r="B1257" s="17" t="s">
        <v>192</v>
      </c>
      <c r="C1257" s="17" t="str">
        <f>IFERROR(INDEX(Cadastro!$C$5:$C$148,$AB1257),"NÃO INFORMADO")</f>
        <v>INS</v>
      </c>
      <c r="D1257" s="17" t="str">
        <f>IFERROR(INDEX(Cadastro!$D$5:$D$148,$AB1257),"")</f>
        <v>C</v>
      </c>
      <c r="E1257" s="17" t="str">
        <f>IFERROR(INDEX(Cadastro!$G$5:$G$148,$AB1257),"")</f>
        <v>C</v>
      </c>
      <c r="F1257" s="29">
        <v>46295</v>
      </c>
      <c r="G1257" s="32" t="str">
        <f t="shared" si="210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C</v>
      </c>
      <c r="L1257" s="30">
        <f>SUMIFS(Dados!$E:$E,Dados!$A:$A,$A1257,Dados!$S:$S,$F1257)</f>
        <v>0</v>
      </c>
      <c r="M1257" s="30">
        <f>IFERROR(INDEX(Parâmetros!$E$6:$E$11,MATCH($K1257,Parâmetros!$A$6:$A$11,0)),"")</f>
        <v>6.67</v>
      </c>
      <c r="N1257" s="33">
        <f t="shared" si="211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212"/>
        <v/>
      </c>
      <c r="R1257" s="32" t="str">
        <f t="shared" si="213"/>
        <v/>
      </c>
      <c r="S1257" s="30" t="str">
        <f t="shared" si="214"/>
        <v/>
      </c>
      <c r="T1257" s="32" t="str">
        <f>IF($Q1257&lt;&gt;"Sim","",IF($N1257&gt;Parâmetros!$E$15,"Sim","Não"))</f>
        <v/>
      </c>
      <c r="U1257" s="17" t="str">
        <f t="shared" si="215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'[Apontamento_Mes_Setembro Atualizado.xlsx]Base Diária'!$V$221folga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$148,$AB1257),"")="",IF($L1257&gt;0,1,0),IF(IFERROR(INDEX(Cadastro!$F$5:$F$148,$AB1257),"")&lt;=IFERROR(INDEX(Parâmetros!$B$39:$B$48,MATCH($E1257,Parâmetros!$A$39:$A$48,0)),99),IFERROR(INDEX(Cadastro!$F$5:$F$148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$148,$AB1257),"")="",0,IF(IFERROR(INDEX(Cadastro!$F$5:$F$148,$AB1257),"")&gt;IFERROR(INDEX(Parâmetros!$B$39:$B$48,MATCH($E1257,Parâmetros!$A$39:$A$48,0)),99),IFERROR(INDEX(Cadastro!$F$5:$F$148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registro"),IF(AND($AB1257&lt;&gt;$AB1256,IFERROR(INDEX(Cadastro!$F$5:$F$148,$AB1257),"")=""),"Indeterminado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IFERROR(MATCH($A1257&amp;"|"&amp;TEXT(_xlfn.MAXIFS(Cadastro!$E$5:$E$148,Cadastro!$A$5:$A$148,$A1257,Cadastro!$E$5:$E$148,"&lt;="&amp;$F1257),"yyyymmdd"),Cadastro!$I$5:$I$148,0),"")</f>
        <v>54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56327</v>
      </c>
      <c r="B1258" s="17" t="s">
        <v>192</v>
      </c>
      <c r="C1258" s="17" t="str">
        <f>IFERROR(INDEX(Cadastro!$C$5:$C$148,$AB1258),"NÃO INFORMADO")</f>
        <v>INS</v>
      </c>
      <c r="D1258" s="17" t="str">
        <f>IFERROR(INDEX(Cadastro!$D$5:$D$148,$AB1258),"")</f>
        <v>C</v>
      </c>
      <c r="E1258" s="17" t="str">
        <f>IFERROR(INDEX(Cadastro!$G$5:$G$148,$AB1258),"")</f>
        <v>C</v>
      </c>
      <c r="F1258" s="29">
        <v>46296</v>
      </c>
      <c r="G1258" s="32" t="str">
        <f t="shared" si="210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C</v>
      </c>
      <c r="L1258" s="30">
        <f>SUMIFS(Dados!$E:$E,Dados!$A:$A,$A1258,Dados!$S:$S,$F1258)</f>
        <v>0</v>
      </c>
      <c r="M1258" s="30">
        <f>IFERROR(INDEX(Parâmetros!$E$6:$E$11,MATCH($K1258,Parâmetros!$A$6:$A$11,0)),"")</f>
        <v>6.67</v>
      </c>
      <c r="N1258" s="33">
        <f t="shared" si="211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212"/>
        <v/>
      </c>
      <c r="R1258" s="32" t="str">
        <f t="shared" si="213"/>
        <v/>
      </c>
      <c r="S1258" s="30" t="str">
        <f t="shared" si="214"/>
        <v/>
      </c>
      <c r="T1258" s="32" t="str">
        <f>IF($Q1258&lt;&gt;"Sim","",IF($N1258&gt;Parâmetros!$E$15,"Sim","Não"))</f>
        <v/>
      </c>
      <c r="U1258" s="17" t="str">
        <f t="shared" si="215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'[Apontamento_Mes_Setembro Atualizado.xlsx]Base Diária'!$V$221folga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$148,$AB1258),"")="",IF($L1258&gt;0,1,0),IF(IFERROR(INDEX(Cadastro!$F$5:$F$148,$AB1258),"")&lt;=IFERROR(INDEX(Parâmetros!$B$39:$B$48,MATCH($E1258,Parâmetros!$A$39:$A$48,0)),99),IFERROR(INDEX(Cadastro!$F$5:$F$148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$148,$AB1258),"")="",0,IF(IFERROR(INDEX(Cadastro!$F$5:$F$148,$AB1258),"")&gt;IFERROR(INDEX(Parâmetros!$B$39:$B$48,MATCH($E1258,Parâmetros!$A$39:$A$48,0)),99),IFERROR(INDEX(Cadastro!$F$5:$F$148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registro"),IF(AND($AB1258&lt;&gt;$AB1257,IFERROR(INDEX(Cadastro!$F$5:$F$148,$AB1258),"")=""),"Indeterminado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IFERROR(MATCH($A1258&amp;"|"&amp;TEXT(_xlfn.MAXIFS(Cadastro!$E$5:$E$148,Cadastro!$A$5:$A$148,$A1258,Cadastro!$E$5:$E$148,"&lt;="&amp;$F1258),"yyyymmdd"),Cadastro!$I$5:$I$148,0),"")</f>
        <v>54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56327</v>
      </c>
      <c r="B1259" s="17" t="s">
        <v>192</v>
      </c>
      <c r="C1259" s="17" t="str">
        <f>IFERROR(INDEX(Cadastro!$C$5:$C$148,$AB1259),"NÃO INFORMADO")</f>
        <v>INS</v>
      </c>
      <c r="D1259" s="17" t="str">
        <f>IFERROR(INDEX(Cadastro!$D$5:$D$148,$AB1259),"")</f>
        <v>C</v>
      </c>
      <c r="E1259" s="17" t="str">
        <f>IFERROR(INDEX(Cadastro!$G$5:$G$148,$AB1259),"")</f>
        <v>C</v>
      </c>
      <c r="F1259" s="29">
        <v>46297</v>
      </c>
      <c r="G1259" s="32" t="str">
        <f t="shared" si="210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C</v>
      </c>
      <c r="L1259" s="30">
        <f>SUMIFS(Dados!$E:$E,Dados!$A:$A,$A1259,Dados!$S:$S,$F1259)</f>
        <v>0</v>
      </c>
      <c r="M1259" s="30">
        <f>IFERROR(INDEX(Parâmetros!$E$6:$E$11,MATCH($K1259,Parâmetros!$A$6:$A$11,0)),"")</f>
        <v>6.67</v>
      </c>
      <c r="N1259" s="33">
        <f t="shared" si="211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212"/>
        <v/>
      </c>
      <c r="R1259" s="32" t="str">
        <f t="shared" si="213"/>
        <v/>
      </c>
      <c r="S1259" s="30" t="str">
        <f t="shared" si="214"/>
        <v/>
      </c>
      <c r="T1259" s="32" t="str">
        <f>IF($Q1259&lt;&gt;"Sim","",IF($N1259&gt;Parâmetros!$E$15,"Sim","Não"))</f>
        <v/>
      </c>
      <c r="U1259" s="17" t="str">
        <f t="shared" si="215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'[Apontamento_Mes_Setembro Atualizado.xlsx]Base Diária'!$V$221folga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$148,$AB1259),"")="",IF($L1259&gt;0,1,0),IF(IFERROR(INDEX(Cadastro!$F$5:$F$148,$AB1259),"")&lt;=IFERROR(INDEX(Parâmetros!$B$39:$B$48,MATCH($E1259,Parâmetros!$A$39:$A$48,0)),99),IFERROR(INDEX(Cadastro!$F$5:$F$148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$148,$AB1259),"")="",0,IF(IFERROR(INDEX(Cadastro!$F$5:$F$148,$AB1259),"")&gt;IFERROR(INDEX(Parâmetros!$B$39:$B$48,MATCH($E1259,Parâmetros!$A$39:$A$48,0)),99),IFERROR(INDEX(Cadastro!$F$5:$F$148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registro"),IF(AND($AB1259&lt;&gt;$AB1258,IFERROR(INDEX(Cadastro!$F$5:$F$148,$AB1259),"")=""),"Indeterminado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IFERROR(MATCH($A1259&amp;"|"&amp;TEXT(_xlfn.MAXIFS(Cadastro!$E$5:$E$148,Cadastro!$A$5:$A$148,$A1259,Cadastro!$E$5:$E$148,"&lt;="&amp;$F1259),"yyyymmdd"),Cadastro!$I$5:$I$148,0),"")</f>
        <v>54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56327</v>
      </c>
      <c r="B1260" s="17" t="s">
        <v>192</v>
      </c>
      <c r="C1260" s="17" t="str">
        <f>IFERROR(INDEX(Cadastro!$C$5:$C$148,$AB1260),"NÃO INFORMADO")</f>
        <v>INS</v>
      </c>
      <c r="D1260" s="17" t="str">
        <f>IFERROR(INDEX(Cadastro!$D$5:$D$148,$AB1260),"")</f>
        <v>C</v>
      </c>
      <c r="E1260" s="17" t="str">
        <f>IFERROR(INDEX(Cadastro!$G$5:$G$148,$AB1260),"")</f>
        <v>C</v>
      </c>
      <c r="F1260" s="29">
        <v>46298</v>
      </c>
      <c r="G1260" s="32" t="str">
        <f t="shared" si="210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C</v>
      </c>
      <c r="L1260" s="30">
        <f>SUMIFS(Dados!$E:$E,Dados!$A:$A,$A1260,Dados!$S:$S,$F1260)</f>
        <v>0</v>
      </c>
      <c r="M1260" s="30">
        <f>IFERROR(INDEX(Parâmetros!$E$6:$E$11,MATCH($K1260,Parâmetros!$A$6:$A$11,0)),"")</f>
        <v>6.67</v>
      </c>
      <c r="N1260" s="33">
        <f t="shared" si="211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212"/>
        <v/>
      </c>
      <c r="R1260" s="32" t="str">
        <f t="shared" si="213"/>
        <v/>
      </c>
      <c r="S1260" s="30" t="str">
        <f t="shared" si="214"/>
        <v/>
      </c>
      <c r="T1260" s="32" t="str">
        <f>IF($Q1260&lt;&gt;"Sim","",IF($N1260&gt;Parâmetros!$E$15,"Sim","Não"))</f>
        <v/>
      </c>
      <c r="U1260" s="17" t="str">
        <f t="shared" si="215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'[Apontamento_Mes_Setembro Atualizado.xlsx]Base Diária'!$V$221folga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$148,$AB1260),"")="",IF($L1260&gt;0,1,0),IF(IFERROR(INDEX(Cadastro!$F$5:$F$148,$AB1260),"")&lt;=IFERROR(INDEX(Parâmetros!$B$39:$B$48,MATCH($E1260,Parâmetros!$A$39:$A$48,0)),99),IFERROR(INDEX(Cadastro!$F$5:$F$148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$148,$AB1260),"")="",0,IF(IFERROR(INDEX(Cadastro!$F$5:$F$148,$AB1260),"")&gt;IFERROR(INDEX(Parâmetros!$B$39:$B$48,MATCH($E1260,Parâmetros!$A$39:$A$48,0)),99),IFERROR(INDEX(Cadastro!$F$5:$F$148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registro"),IF(AND($AB1260&lt;&gt;$AB1259,IFERROR(INDEX(Cadastro!$F$5:$F$148,$AB1260),"")=""),"Indeterminado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IFERROR(MATCH($A1260&amp;"|"&amp;TEXT(_xlfn.MAXIFS(Cadastro!$E$5:$E$148,Cadastro!$A$5:$A$148,$A1260,Cadastro!$E$5:$E$148,"&lt;="&amp;$F1260),"yyyymmdd"),Cadastro!$I$5:$I$148,0),"")</f>
        <v>54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56327</v>
      </c>
      <c r="B1261" s="17" t="s">
        <v>192</v>
      </c>
      <c r="C1261" s="17" t="str">
        <f>IFERROR(INDEX(Cadastro!$C$5:$C$148,$AB1261),"NÃO INFORMADO")</f>
        <v>INS</v>
      </c>
      <c r="D1261" s="17" t="str">
        <f>IFERROR(INDEX(Cadastro!$D$5:$D$148,$AB1261),"")</f>
        <v>C</v>
      </c>
      <c r="E1261" s="17" t="str">
        <f>IFERROR(INDEX(Cadastro!$G$5:$G$148,$AB1261),"")</f>
        <v>C</v>
      </c>
      <c r="F1261" s="29">
        <v>46299</v>
      </c>
      <c r="G1261" s="32" t="str">
        <f t="shared" si="210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211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212"/>
        <v/>
      </c>
      <c r="R1261" s="32" t="str">
        <f t="shared" si="213"/>
        <v/>
      </c>
      <c r="S1261" s="30" t="str">
        <f t="shared" si="214"/>
        <v/>
      </c>
      <c r="T1261" s="32" t="str">
        <f>IF($Q1261&lt;&gt;"Sim","",IF($N1261&gt;Parâmetros!$E$15,"Sim","Não"))</f>
        <v/>
      </c>
      <c r="U1261" s="17" t="str">
        <f t="shared" si="215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'[Apontamento_Mes_Setembro Atualizado.xlsx]Base Diária'!$V$221folga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$148,$AB1261),"")="",IF($L1261&gt;0,1,0),IF(IFERROR(INDEX(Cadastro!$F$5:$F$148,$AB1261),"")&lt;=IFERROR(INDEX(Parâmetros!$B$39:$B$48,MATCH($E1261,Parâmetros!$A$39:$A$48,0)),99),IFERROR(INDEX(Cadastro!$F$5:$F$148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$148,$AB1261),"")="",0,IF(IFERROR(INDEX(Cadastro!$F$5:$F$148,$AB1261),"")&gt;IFERROR(INDEX(Parâmetros!$B$39:$B$48,MATCH($E1261,Parâmetros!$A$39:$A$48,0)),99),IFERROR(INDEX(Cadastro!$F$5:$F$148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registro"),IF(AND($AB1261&lt;&gt;$AB1260,IFERROR(INDEX(Cadastro!$F$5:$F$148,$AB1261),"")=""),"Indeterminado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IFERROR(MATCH($A1261&amp;"|"&amp;TEXT(_xlfn.MAXIFS(Cadastro!$E$5:$E$148,Cadastro!$A$5:$A$148,$A1261,Cadastro!$E$5:$E$148,"&lt;="&amp;$F1261),"yyyymmdd"),Cadastro!$I$5:$I$148,0),"")</f>
        <v>54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56327</v>
      </c>
      <c r="B1262" s="17" t="s">
        <v>192</v>
      </c>
      <c r="C1262" s="17" t="str">
        <f>IFERROR(INDEX(Cadastro!$C$5:$C$148,$AB1262),"NÃO INFORMADO")</f>
        <v>INS</v>
      </c>
      <c r="D1262" s="17" t="str">
        <f>IFERROR(INDEX(Cadastro!$D$5:$D$148,$AB1262),"")</f>
        <v>C</v>
      </c>
      <c r="E1262" s="17" t="str">
        <f>IFERROR(INDEX(Cadastro!$G$5:$G$148,$AB1262),"")</f>
        <v>C</v>
      </c>
      <c r="F1262" s="29">
        <v>46300</v>
      </c>
      <c r="G1262" s="32" t="str">
        <f t="shared" si="210"/>
        <v>seg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0</v>
      </c>
      <c r="M1262" s="30">
        <f>IFERROR(INDEX(Parâmetros!$E$6:$E$11,MATCH($K1262,Parâmetros!$A$6:$A$11,0)),"")</f>
        <v>6.67</v>
      </c>
      <c r="N1262" s="33">
        <f t="shared" si="211"/>
        <v>0</v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12"/>
        <v/>
      </c>
      <c r="R1262" s="32" t="str">
        <f t="shared" si="213"/>
        <v/>
      </c>
      <c r="S1262" s="30" t="str">
        <f t="shared" si="214"/>
        <v/>
      </c>
      <c r="T1262" s="32" t="str">
        <f>IF($Q1262&lt;&gt;"Sim","",IF($N1262&gt;Parâmetros!$E$15,"Sim","Não"))</f>
        <v/>
      </c>
      <c r="U1262" s="17" t="str">
        <f t="shared" si="215"/>
        <v>Fora da apuração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'[Apontamento_Mes_Setembro Atualizado.xlsx]Base Diária'!$V$221folga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FALTA DE REGISTRO · dia 1 de 5 do ciclo</v>
      </c>
      <c r="W1262" s="34">
        <f>IF(OR(OR($D1262="6x1",$D1262="FF 6x1"),$D1262="5x2"),"",IF($AB1262&lt;&gt;$AB1261,IF(IFERROR(INDEX(Cadastro!$F$5:$F$148,$AB1262),"")="",IF($L1262&gt;0,1,0),IF(IFERROR(INDEX(Cadastro!$F$5:$F$148,$AB1262),"")&lt;=IFERROR(INDEX(Parâmetros!$B$39:$B$48,MATCH($E1262,Parâmetros!$A$39:$A$48,0)),99),IFERROR(INDEX(Cadastro!$F$5:$F$148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1</v>
      </c>
      <c r="X1262" s="34">
        <f>IF(OR(OR($D1262="6x1",$D1262="FF 6x1"),$D1262="5x2"),"",IF($AB1262&lt;&gt;$AB1261,IF(IFERROR(INDEX(Cadastro!$F$5:$F$148,$AB1262),"")="",0,IF(IFERROR(INDEX(Cadastro!$F$5:$F$148,$AB1262),"")&gt;IFERROR(INDEX(Parâmetros!$B$39:$B$48,MATCH($E1262,Parâmetros!$A$39:$A$48,0)),99),IFERROR(INDEX(Cadastro!$F$5:$F$148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registro"),IF(AND($AB1262&lt;&gt;$AB1261,IFERROR(INDEX(Cadastro!$F$5:$F$148,$AB1262),"")=""),"Indeterminado (início da série)",IF($X1262&gt;0,"Folga","Falta de registro"))))))))</f>
        <v>Falta de registro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IFERROR(MATCH($A1262&amp;"|"&amp;TEXT(_xlfn.MAXIFS(Cadastro!$E$5:$E$148,Cadastro!$A$5:$A$148,$A1262,Cadastro!$E$5:$E$148,"&lt;="&amp;$F1262),"yyyymmdd"),Cadastro!$I$5:$I$148,0),"")</f>
        <v>54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51428</v>
      </c>
      <c r="B1263" s="17" t="s">
        <v>193</v>
      </c>
      <c r="C1263" s="17" t="str">
        <f>IFERROR(INDEX(Cadastro!$C$5:$C$148,$AB1263),"NÃO INFORMADO")</f>
        <v>INS</v>
      </c>
      <c r="D1263" s="17" t="str">
        <f>IFERROR(INDEX(Cadastro!$D$5:$D$148,$AB1263),"")</f>
        <v>B</v>
      </c>
      <c r="E1263" s="17" t="str">
        <f>IFERROR(INDEX(Cadastro!$G$5:$G$148,$AB1263),"")</f>
        <v>B</v>
      </c>
      <c r="F1263" s="29">
        <v>46265</v>
      </c>
      <c r="G1263" s="32" t="str">
        <f t="shared" ref="G1263:G1298" si="216">CHOOSE(WEEKDAY($F1263,1),"dom","seg","ter","qua","qui","sex","sáb")</f>
        <v>seg</v>
      </c>
      <c r="H1263" s="31">
        <f>IF($L1263=0,"",_xlfn.MINIFS(Dados!$Q:$Q,Dados!$A:$A,$A1263,Dados!$S:$S,$F1263))</f>
        <v>927</v>
      </c>
      <c r="I1263" s="31">
        <f>IF($H1263="","",_xlfn.MAXIFS(Dados!$R:$R,Dados!$A:$A,$A1263,Dados!$S:$S,$F1263))</f>
        <v>1391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B</v>
      </c>
      <c r="L1263" s="30">
        <f>SUMIFS(Dados!$E:$E,Dados!$A:$A,$A1263,Dados!$S:$S,$F1263)</f>
        <v>6.5900000000000007</v>
      </c>
      <c r="M1263" s="30">
        <f>IFERROR(INDEX(Parâmetros!$E$6:$E$11,MATCH($K1263,Parâmetros!$A$6:$A$11,0)),"")</f>
        <v>7.67</v>
      </c>
      <c r="N1263" s="33">
        <f t="shared" ref="N1263:N1298" si="217">IFERROR($L1263/$M1263,"")</f>
        <v>0.85919165580182544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ref="Q1263:Q1298" si="218">IF($P1263="Não","",IF($L1263&gt;0,"Sim","Não"))</f>
        <v>Sim</v>
      </c>
      <c r="R1263" s="32" t="str">
        <f t="shared" ref="R1263:R1298" si="219">IF($Q1263&lt;&gt;"Sim","",IF($N1263&gt;=$O1263,"Sim","Não"))</f>
        <v>Sim</v>
      </c>
      <c r="S1263" s="30">
        <f t="shared" ref="S1263:S1298" si="220">IF($Q1263&lt;&gt;"Sim","",MAX(0,$M1263*$O1263-$L1263))</f>
        <v>0</v>
      </c>
      <c r="T1263" s="32" t="str">
        <f>IF($Q1263&lt;&gt;"Sim","",IF($N1263&gt;Parâmetros!$E$15,"Sim","Não"))</f>
        <v>Não</v>
      </c>
      <c r="U1263" s="17" t="str">
        <f t="shared" ref="U1263:U1298" si="221">IF($AC1263&lt;&gt;"",$AC1263,IF($P1263="Não",IF($Y1263="Folga","Folga",IF(LEFT($Y1263,6)="Férias","Férias / afastamento",IF($Y1263="Indeterminado (início da série)","Início da série","Fora da apuração"))),IF($Q1263="Não","Falta de registro",IF($R1263="Sim","Na meta","Abaixo da meta"))))</f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'[Apontamento_Mes_Setembro Atualizado.xlsx]Base Diária'!$V$221folga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$148,$AB1263),"")="",IF($L1263&gt;0,1,0),IF(IFERROR(INDEX(Cadastro!$F$5:$F$148,$AB1263),"")&lt;=IFERROR(INDEX(Parâmetros!$B$39:$B$48,MATCH($E1263,Parâmetros!$A$39:$A$48,0)),99),IFERROR(INDEX(Cadastro!$F$5:$F$148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5</v>
      </c>
      <c r="X1263" s="34">
        <f>IF(OR(OR($D1263="6x1",$D1263="FF 6x1"),$D1263="5x2"),"",IF($AB1263&lt;&gt;$AB1262,IF(IFERROR(INDEX(Cadastro!$F$5:$F$148,$AB1263),"")="",0,IF(IFERROR(INDEX(Cadastro!$F$5:$F$148,$AB1263),"")&gt;IFERROR(INDEX(Parâmetros!$B$39:$B$48,MATCH($E1263,Parâmetros!$A$39:$A$48,0)),99),IFERROR(INDEX(Cadastro!$F$5:$F$148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registro"),IF(AND($AB1263&lt;&gt;$AB1262,IFERROR(INDEX(Cadastro!$F$5:$F$148,$AB1263),"")=""),"Indeterminado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IFERROR(MATCH($A1263&amp;"|"&amp;TEXT(_xlfn.MAXIFS(Cadastro!$E$5:$E$148,Cadastro!$A$5:$A$148,$A1263,Cadastro!$E$5:$E$148,"&lt;="&amp;$F1263),"yyyymmdd"),Cadastro!$I$5:$I$148,0),"")</f>
        <v>55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51428</v>
      </c>
      <c r="B1264" s="17" t="s">
        <v>193</v>
      </c>
      <c r="C1264" s="17" t="str">
        <f>IFERROR(INDEX(Cadastro!$C$5:$C$148,$AB1264),"NÃO INFORMADO")</f>
        <v>INS</v>
      </c>
      <c r="D1264" s="17" t="str">
        <f>IFERROR(INDEX(Cadastro!$D$5:$D$148,$AB1264),"")</f>
        <v>B</v>
      </c>
      <c r="E1264" s="17" t="str">
        <f>IFERROR(INDEX(Cadastro!$G$5:$G$148,$AB1264),"")</f>
        <v>B</v>
      </c>
      <c r="F1264" s="29">
        <v>46266</v>
      </c>
      <c r="G1264" s="32" t="str">
        <f t="shared" si="216"/>
        <v>ter</v>
      </c>
      <c r="H1264" s="31">
        <f>IF($L1264=0,"",_xlfn.MINIFS(Dados!$Q:$Q,Dados!$A:$A,$A1264,Dados!$S:$S,$F1264))</f>
        <v>927</v>
      </c>
      <c r="I1264" s="31">
        <f>IF($H1264="","",_xlfn.MAXIFS(Dados!$R:$R,Dados!$A:$A,$A1264,Dados!$S:$S,$F1264))</f>
        <v>1396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B</v>
      </c>
      <c r="L1264" s="30">
        <f>SUMIFS(Dados!$E:$E,Dados!$A:$A,$A1264,Dados!$S:$S,$F1264)</f>
        <v>6.8000000000000007</v>
      </c>
      <c r="M1264" s="30">
        <f>IFERROR(INDEX(Parâmetros!$E$6:$E$11,MATCH($K1264,Parâmetros!$A$6:$A$11,0)),"")</f>
        <v>7.67</v>
      </c>
      <c r="N1264" s="33">
        <f t="shared" si="217"/>
        <v>0.88657105606258158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18"/>
        <v>Sim</v>
      </c>
      <c r="R1264" s="32" t="str">
        <f t="shared" si="219"/>
        <v>Sim</v>
      </c>
      <c r="S1264" s="30">
        <f t="shared" si="220"/>
        <v>0</v>
      </c>
      <c r="T1264" s="32" t="str">
        <f>IF($Q1264&lt;&gt;"Sim","",IF($N1264&gt;Parâmetros!$E$15,"Sim","Não"))</f>
        <v>Não</v>
      </c>
      <c r="U1264" s="17" t="str">
        <f t="shared" si="221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'[Apontamento_Mes_Setembro Atualizado.xlsx]Base Diária'!$V$221folga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$148,$AB1264),"")="",IF($L1264&gt;0,1,0),IF(IFERROR(INDEX(Cadastro!$F$5:$F$148,$AB1264),"")&lt;=IFERROR(INDEX(Parâmetros!$B$39:$B$48,MATCH($E1264,Parâmetros!$A$39:$A$48,0)),99),IFERROR(INDEX(Cadastro!$F$5:$F$148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6</v>
      </c>
      <c r="X1264" s="34">
        <f>IF(OR(OR($D1264="6x1",$D1264="FF 6x1"),$D1264="5x2"),"",IF($AB1264&lt;&gt;$AB1263,IF(IFERROR(INDEX(Cadastro!$F$5:$F$148,$AB1264),"")="",0,IF(IFERROR(INDEX(Cadastro!$F$5:$F$148,$AB1264),"")&gt;IFERROR(INDEX(Parâmetros!$B$39:$B$48,MATCH($E1264,Parâmetros!$A$39:$A$48,0)),99),IFERROR(INDEX(Cadastro!$F$5:$F$148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registro"),IF(AND($AB1264&lt;&gt;$AB1263,IFERROR(INDEX(Cadastro!$F$5:$F$148,$AB1264),"")=""),"Indeterminado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IFERROR(MATCH($A1264&amp;"|"&amp;TEXT(_xlfn.MAXIFS(Cadastro!$E$5:$E$148,Cadastro!$A$5:$A$148,$A1264,Cadastro!$E$5:$E$148,"&lt;="&amp;$F1264),"yyyymmdd"),Cadastro!$I$5:$I$148,0),"")</f>
        <v>55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51428</v>
      </c>
      <c r="B1265" s="17" t="s">
        <v>193</v>
      </c>
      <c r="C1265" s="17" t="str">
        <f>IFERROR(INDEX(Cadastro!$C$5:$C$148,$AB1265),"NÃO INFORMADO")</f>
        <v>INS</v>
      </c>
      <c r="D1265" s="17" t="str">
        <f>IFERROR(INDEX(Cadastro!$D$5:$D$148,$AB1265),"")</f>
        <v>B</v>
      </c>
      <c r="E1265" s="17" t="str">
        <f>IFERROR(INDEX(Cadastro!$G$5:$G$148,$AB1265),"")</f>
        <v>B</v>
      </c>
      <c r="F1265" s="29">
        <v>46267</v>
      </c>
      <c r="G1265" s="32" t="str">
        <f t="shared" si="216"/>
        <v>qua</v>
      </c>
      <c r="H1265" s="31">
        <f>IF($L1265=0,"",_xlfn.MINIFS(Dados!$Q:$Q,Dados!$A:$A,$A1265,Dados!$S:$S,$F1265))</f>
        <v>921</v>
      </c>
      <c r="I1265" s="31">
        <f>IF($H1265="","",_xlfn.MAXIFS(Dados!$R:$R,Dados!$A:$A,$A1265,Dados!$S:$S,$F1265))</f>
        <v>1395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7.8500000000000005</v>
      </c>
      <c r="M1265" s="30">
        <f>IFERROR(INDEX(Parâmetros!$E$6:$E$11,MATCH($K1265,Parâmetros!$A$6:$A$11,0)),"")</f>
        <v>7.67</v>
      </c>
      <c r="N1265" s="33">
        <f t="shared" si="217"/>
        <v>1.0234680573663626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18"/>
        <v>Sim</v>
      </c>
      <c r="R1265" s="32" t="str">
        <f t="shared" si="219"/>
        <v>Sim</v>
      </c>
      <c r="S1265" s="30">
        <f t="shared" si="220"/>
        <v>0</v>
      </c>
      <c r="T1265" s="32" t="str">
        <f>IF($Q1265&lt;&gt;"Sim","",IF($N1265&gt;Parâmetros!$E$15,"Sim","Não"))</f>
        <v>Sim</v>
      </c>
      <c r="U1265" s="17" t="str">
        <f t="shared" si="221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'[Apontamento_Mes_Setembro Atualizado.xlsx]Base Diária'!$V$221folga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$148,$AB1265),"")="",IF($L1265&gt;0,1,0),IF(IFERROR(INDEX(Cadastro!$F$5:$F$148,$AB1265),"")&lt;=IFERROR(INDEX(Parâmetros!$B$39:$B$48,MATCH($E1265,Parâmetros!$A$39:$A$48,0)),99),IFERROR(INDEX(Cadastro!$F$5:$F$148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7</v>
      </c>
      <c r="X1265" s="34">
        <f>IF(OR(OR($D1265="6x1",$D1265="FF 6x1"),$D1265="5x2"),"",IF($AB1265&lt;&gt;$AB1264,IF(IFERROR(INDEX(Cadastro!$F$5:$F$148,$AB1265),"")="",0,IF(IFERROR(INDEX(Cadastro!$F$5:$F$148,$AB1265),"")&gt;IFERROR(INDEX(Parâmetros!$B$39:$B$48,MATCH($E1265,Parâmetros!$A$39:$A$48,0)),99),IFERROR(INDEX(Cadastro!$F$5:$F$148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registro"),IF(AND($AB1265&lt;&gt;$AB1264,IFERROR(INDEX(Cadastro!$F$5:$F$148,$AB1265),"")=""),"Indeterminado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IFERROR(MATCH($A1265&amp;"|"&amp;TEXT(_xlfn.MAXIFS(Cadastro!$E$5:$E$148,Cadastro!$A$5:$A$148,$A1265,Cadastro!$E$5:$E$148,"&lt;="&amp;$F1265),"yyyymmdd"),Cadastro!$I$5:$I$148,0),"")</f>
        <v>55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51428</v>
      </c>
      <c r="B1266" s="17" t="s">
        <v>193</v>
      </c>
      <c r="C1266" s="17" t="str">
        <f>IFERROR(INDEX(Cadastro!$C$5:$C$148,$AB1266),"NÃO INFORMADO")</f>
        <v>INS</v>
      </c>
      <c r="D1266" s="17" t="str">
        <f>IFERROR(INDEX(Cadastro!$D$5:$D$148,$AB1266),"")</f>
        <v>B</v>
      </c>
      <c r="E1266" s="17" t="str">
        <f>IFERROR(INDEX(Cadastro!$G$5:$G$148,$AB1266),"")</f>
        <v>B</v>
      </c>
      <c r="F1266" s="29">
        <v>46268</v>
      </c>
      <c r="G1266" s="32" t="str">
        <f t="shared" si="216"/>
        <v>qui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/>
      </c>
      <c r="L1266" s="30">
        <f>SUMIFS(Dados!$E:$E,Dados!$A:$A,$A1266,Dados!$S:$S,$F1266)</f>
        <v>0</v>
      </c>
      <c r="M1266" s="30" t="str">
        <f>IFERROR(INDEX(Parâmetros!$E$6:$E$11,MATCH($K1266,Parâmetros!$A$6:$A$11,0)),"")</f>
        <v/>
      </c>
      <c r="N1266" s="33" t="str">
        <f t="shared" si="217"/>
        <v/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18"/>
        <v/>
      </c>
      <c r="R1266" s="32" t="str">
        <f t="shared" si="219"/>
        <v/>
      </c>
      <c r="S1266" s="30" t="str">
        <f t="shared" si="220"/>
        <v/>
      </c>
      <c r="T1266" s="32" t="str">
        <f>IF($Q1266&lt;&gt;"Sim","",IF($N1266&gt;Parâmetros!$E$15,"Sim","Não"))</f>
        <v/>
      </c>
      <c r="U1266" s="17" t="str">
        <f t="shared" si="221"/>
        <v>Folga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'[Apontamento_Mes_Setembro Atualizado.xlsx]Base Diária'!$V$221folga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Folga prevista pelo ciclo</v>
      </c>
      <c r="W1266" s="34">
        <f>IF(OR(OR($D1266="6x1",$D1266="FF 6x1"),$D1266="5x2"),"",IF($AB1266&lt;&gt;$AB1265,IF(IFERROR(INDEX(Cadastro!$F$5:$F$148,$AB1266),"")="",IF($L1266&gt;0,1,0),IF(IFERROR(INDEX(Cadastro!$F$5:$F$148,$AB1266),"")&lt;=IFERROR(INDEX(Parâmetros!$B$39:$B$48,MATCH($E1266,Parâmetros!$A$39:$A$48,0)),99),IFERROR(INDEX(Cadastro!$F$5:$F$148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0</v>
      </c>
      <c r="X1266" s="34">
        <f>IF(OR(OR($D1266="6x1",$D1266="FF 6x1"),$D1266="5x2"),"",IF($AB1266&lt;&gt;$AB1265,IF(IFERROR(INDEX(Cadastro!$F$5:$F$148,$AB1266),"")="",0,IF(IFERROR(INDEX(Cadastro!$F$5:$F$148,$AB1266),"")&gt;IFERROR(INDEX(Parâmetros!$B$39:$B$48,MATCH($E1266,Parâmetros!$A$39:$A$48,0)),99),IFERROR(INDEX(Cadastro!$F$5:$F$148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1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registro"),IF(AND($AB1266&lt;&gt;$AB1265,IFERROR(INDEX(Cadastro!$F$5:$F$148,$AB1266),"")=""),"Indeterminado (início da série)",IF($X1266&gt;0,"Folga","Falta de registro"))))))))</f>
        <v>Folga</v>
      </c>
      <c r="Z1266" s="34">
        <f>IF(OR($L1266&gt;0,$F1266&gt;Parâmetros!$E$14),0,IF($A1266&lt;&gt;$A1265,1,N($Z1265)+1))</f>
        <v>1</v>
      </c>
      <c r="AA1266" s="34">
        <f>IF(OR($L1266&gt;0,$F1266&gt;Parâmetros!$E$14),0,IF(OR($A1266&lt;&gt;$A1267,$F1267&gt;Parâmetros!$E$14),1,N($AA1267)+1))</f>
        <v>1</v>
      </c>
      <c r="AB1266" s="31">
        <f>IFERROR(MATCH($A1266&amp;"|"&amp;TEXT(_xlfn.MAXIFS(Cadastro!$E$5:$E$148,Cadastro!$A$5:$A$148,$A1266,Cadastro!$E$5:$E$148,"&lt;="&amp;$F1266),"yyyymmdd"),Cadastro!$I$5:$I$148,0),"")</f>
        <v>55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51428</v>
      </c>
      <c r="B1267" s="17" t="s">
        <v>193</v>
      </c>
      <c r="C1267" s="17" t="str">
        <f>IFERROR(INDEX(Cadastro!$C$5:$C$148,$AB1267),"NÃO INFORMADO")</f>
        <v>INS</v>
      </c>
      <c r="D1267" s="17" t="str">
        <f>IFERROR(INDEX(Cadastro!$D$5:$D$148,$AB1267),"")</f>
        <v>B</v>
      </c>
      <c r="E1267" s="17" t="str">
        <f>IFERROR(INDEX(Cadastro!$G$5:$G$148,$AB1267),"")</f>
        <v>B</v>
      </c>
      <c r="F1267" s="29">
        <v>46269</v>
      </c>
      <c r="G1267" s="32" t="str">
        <f t="shared" si="216"/>
        <v>sex</v>
      </c>
      <c r="H1267" s="31">
        <f>IF($L1267=0,"",_xlfn.MINIFS(Dados!$Q:$Q,Dados!$A:$A,$A1267,Dados!$S:$S,$F1267))</f>
        <v>914</v>
      </c>
      <c r="I1267" s="31">
        <f>IF($H1267="","",_xlfn.MAXIFS(Dados!$R:$R,Dados!$A:$A,$A1267,Dados!$S:$S,$F1267))</f>
        <v>1365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B</v>
      </c>
      <c r="L1267" s="30">
        <f>SUMIFS(Dados!$E:$E,Dados!$A:$A,$A1267,Dados!$S:$S,$F1267)</f>
        <v>7.31</v>
      </c>
      <c r="M1267" s="30">
        <f>IFERROR(INDEX(Parâmetros!$E$6:$E$11,MATCH($K1267,Parâmetros!$A$6:$A$11,0)),"")</f>
        <v>7.67</v>
      </c>
      <c r="N1267" s="33">
        <f t="shared" si="217"/>
        <v>0.95306388526727503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18"/>
        <v>Sim</v>
      </c>
      <c r="R1267" s="32" t="str">
        <f t="shared" si="219"/>
        <v>Sim</v>
      </c>
      <c r="S1267" s="30">
        <f t="shared" si="220"/>
        <v>0</v>
      </c>
      <c r="T1267" s="32" t="str">
        <f>IF($Q1267&lt;&gt;"Sim","",IF($N1267&gt;Parâmetros!$E$15,"Sim","Não"))</f>
        <v>Não</v>
      </c>
      <c r="U1267" s="17" t="str">
        <f t="shared" si="221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'[Apontamento_Mes_Setembro Atualizado.xlsx]Base Diária'!$V$221folga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$148,$AB1267),"")="",IF($L1267&gt;0,1,0),IF(IFERROR(INDEX(Cadastro!$F$5:$F$148,$AB1267),"")&lt;=IFERROR(INDEX(Parâmetros!$B$39:$B$48,MATCH($E1267,Parâmetros!$A$39:$A$48,0)),99),IFERROR(INDEX(Cadastro!$F$5:$F$148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1</v>
      </c>
      <c r="X1267" s="34">
        <f>IF(OR(OR($D1267="6x1",$D1267="FF 6x1"),$D1267="5x2"),"",IF($AB1267&lt;&gt;$AB1266,IF(IFERROR(INDEX(Cadastro!$F$5:$F$148,$AB1267),"")="",0,IF(IFERROR(INDEX(Cadastro!$F$5:$F$148,$AB1267),"")&gt;IFERROR(INDEX(Parâmetros!$B$39:$B$48,MATCH($E1267,Parâmetros!$A$39:$A$48,0)),99),IFERROR(INDEX(Cadastro!$F$5:$F$148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registro"),IF(AND($AB1267&lt;&gt;$AB1266,IFERROR(INDEX(Cadastro!$F$5:$F$148,$AB1267),"")=""),"Indeterminado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IFERROR(MATCH($A1267&amp;"|"&amp;TEXT(_xlfn.MAXIFS(Cadastro!$E$5:$E$148,Cadastro!$A$5:$A$148,$A1267,Cadastro!$E$5:$E$148,"&lt;="&amp;$F1267),"yyyymmdd"),Cadastro!$I$5:$I$148,0),"")</f>
        <v>55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51428</v>
      </c>
      <c r="B1268" s="17" t="s">
        <v>193</v>
      </c>
      <c r="C1268" s="17" t="str">
        <f>IFERROR(INDEX(Cadastro!$C$5:$C$148,$AB1268),"NÃO INFORMADO")</f>
        <v>INS</v>
      </c>
      <c r="D1268" s="17" t="str">
        <f>IFERROR(INDEX(Cadastro!$D$5:$D$148,$AB1268),"")</f>
        <v>B</v>
      </c>
      <c r="E1268" s="17" t="str">
        <f>IFERROR(INDEX(Cadastro!$G$5:$G$148,$AB1268),"")</f>
        <v>B</v>
      </c>
      <c r="F1268" s="29">
        <v>46270</v>
      </c>
      <c r="G1268" s="32" t="str">
        <f t="shared" si="216"/>
        <v>sáb</v>
      </c>
      <c r="H1268" s="31">
        <f>IF($L1268=0,"",_xlfn.MINIFS(Dados!$Q:$Q,Dados!$A:$A,$A1268,Dados!$S:$S,$F1268))</f>
        <v>929</v>
      </c>
      <c r="I1268" s="31">
        <f>IF($H1268="","",_xlfn.MAXIFS(Dados!$R:$R,Dados!$A:$A,$A1268,Dados!$S:$S,$F1268))</f>
        <v>1394</v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B</v>
      </c>
      <c r="L1268" s="30">
        <f>SUMIFS(Dados!$E:$E,Dados!$A:$A,$A1268,Dados!$S:$S,$F1268)</f>
        <v>6.56</v>
      </c>
      <c r="M1268" s="30">
        <f>IFERROR(INDEX(Parâmetros!$E$6:$E$11,MATCH($K1268,Parâmetros!$A$6:$A$11,0)),"")</f>
        <v>7.67</v>
      </c>
      <c r="N1268" s="33">
        <f t="shared" si="217"/>
        <v>0.85528031290743156</v>
      </c>
      <c r="O1268" s="33">
        <f>Parâmetros!$E$13</f>
        <v>0.8</v>
      </c>
      <c r="P1268" s="32" t="str">
        <f>IF(OR($M1268="",$F1268&gt;Parâmetros!$E$14),"Não","Sim")</f>
        <v>Sim</v>
      </c>
      <c r="Q1268" s="32" t="str">
        <f t="shared" si="218"/>
        <v>Sim</v>
      </c>
      <c r="R1268" s="32" t="str">
        <f t="shared" si="219"/>
        <v>Sim</v>
      </c>
      <c r="S1268" s="30">
        <f t="shared" si="220"/>
        <v>0</v>
      </c>
      <c r="T1268" s="32" t="str">
        <f>IF($Q1268&lt;&gt;"Sim","",IF($N1268&gt;Parâmetros!$E$15,"Sim","Não"))</f>
        <v>Não</v>
      </c>
      <c r="U1268" s="17" t="str">
        <f t="shared" si="221"/>
        <v>Na meta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'[Apontamento_Mes_Setembro Atualizado.xlsx]Base Diária'!$V$221folga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Evidência confirma cadastro</v>
      </c>
      <c r="W1268" s="34">
        <f>IF(OR(OR($D1268="6x1",$D1268="FF 6x1"),$D1268="5x2"),"",IF($AB1268&lt;&gt;$AB1267,IF(IFERROR(INDEX(Cadastro!$F$5:$F$148,$AB1268),"")="",IF($L1268&gt;0,1,0),IF(IFERROR(INDEX(Cadastro!$F$5:$F$148,$AB1268),"")&lt;=IFERROR(INDEX(Parâmetros!$B$39:$B$48,MATCH($E1268,Parâmetros!$A$39:$A$48,0)),99),IFERROR(INDEX(Cadastro!$F$5:$F$148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2</v>
      </c>
      <c r="X1268" s="34">
        <f>IF(OR(OR($D1268="6x1",$D1268="FF 6x1"),$D1268="5x2"),"",IF($AB1268&lt;&gt;$AB1267,IF(IFERROR(INDEX(Cadastro!$F$5:$F$148,$AB1268),"")="",0,IF(IFERROR(INDEX(Cadastro!$F$5:$F$148,$AB1268),"")&gt;IFERROR(INDEX(Parâmetros!$B$39:$B$48,MATCH($E1268,Parâmetros!$A$39:$A$48,0)),99),IFERROR(INDEX(Cadastro!$F$5:$F$148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registro"),IF(AND($AB1268&lt;&gt;$AB1267,IFERROR(INDEX(Cadastro!$F$5:$F$148,$AB1268),"")=""),"Indeterminado (início da série)",IF($X1268&gt;0,"Folga","Falta de registro"))))))))</f>
        <v>Trabalhado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IFERROR(MATCH($A1268&amp;"|"&amp;TEXT(_xlfn.MAXIFS(Cadastro!$E$5:$E$148,Cadastro!$A$5:$A$148,$A1268,Cadastro!$E$5:$E$148,"&lt;="&amp;$F1268),"yyyymmdd"),Cadastro!$I$5:$I$148,0),"")</f>
        <v>55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51428</v>
      </c>
      <c r="B1269" s="17" t="s">
        <v>193</v>
      </c>
      <c r="C1269" s="17" t="str">
        <f>IFERROR(INDEX(Cadastro!$C$5:$C$148,$AB1269),"NÃO INFORMADO")</f>
        <v>INS</v>
      </c>
      <c r="D1269" s="17" t="str">
        <f>IFERROR(INDEX(Cadastro!$D$5:$D$148,$AB1269),"")</f>
        <v>B</v>
      </c>
      <c r="E1269" s="17" t="str">
        <f>IFERROR(INDEX(Cadastro!$G$5:$G$148,$AB1269),"")</f>
        <v>B</v>
      </c>
      <c r="F1269" s="29">
        <v>46271</v>
      </c>
      <c r="G1269" s="32" t="str">
        <f t="shared" si="216"/>
        <v>dom</v>
      </c>
      <c r="H1269" s="31">
        <f>IF($L1269=0,"",_xlfn.MINIFS(Dados!$Q:$Q,Dados!$A:$A,$A1269,Dados!$S:$S,$F1269))</f>
        <v>929</v>
      </c>
      <c r="I1269" s="31">
        <f>IF($H1269="","",_xlfn.MAXIFS(Dados!$R:$R,Dados!$A:$A,$A1269,Dados!$S:$S,$F1269))</f>
        <v>1390</v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B</v>
      </c>
      <c r="L1269" s="30">
        <f>SUMIFS(Dados!$E:$E,Dados!$A:$A,$A1269,Dados!$S:$S,$F1269)</f>
        <v>6.7700000000000005</v>
      </c>
      <c r="M1269" s="30">
        <f>IFERROR(INDEX(Parâmetros!$E$6:$E$11,MATCH($K1269,Parâmetros!$A$6:$A$11,0)),"")</f>
        <v>7.67</v>
      </c>
      <c r="N1269" s="33">
        <f t="shared" si="217"/>
        <v>0.88265971316818781</v>
      </c>
      <c r="O1269" s="33">
        <f>Parâmetros!$E$13</f>
        <v>0.8</v>
      </c>
      <c r="P1269" s="32" t="str">
        <f>IF(OR($M1269="",$F1269&gt;Parâmetros!$E$14),"Não","Sim")</f>
        <v>Sim</v>
      </c>
      <c r="Q1269" s="32" t="str">
        <f t="shared" si="218"/>
        <v>Sim</v>
      </c>
      <c r="R1269" s="32" t="str">
        <f t="shared" si="219"/>
        <v>Sim</v>
      </c>
      <c r="S1269" s="30">
        <f t="shared" si="220"/>
        <v>0</v>
      </c>
      <c r="T1269" s="32" t="str">
        <f>IF($Q1269&lt;&gt;"Sim","",IF($N1269&gt;Parâmetros!$E$15,"Sim","Não"))</f>
        <v>Não</v>
      </c>
      <c r="U1269" s="17" t="str">
        <f t="shared" si="221"/>
        <v>Na meta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'[Apontamento_Mes_Setembro Atualizado.xlsx]Base Diária'!$V$221folga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Evidência confirma cadastro</v>
      </c>
      <c r="W1269" s="34">
        <f>IF(OR(OR($D1269="6x1",$D1269="FF 6x1"),$D1269="5x2"),"",IF($AB1269&lt;&gt;$AB1268,IF(IFERROR(INDEX(Cadastro!$F$5:$F$148,$AB1269),"")="",IF($L1269&gt;0,1,0),IF(IFERROR(INDEX(Cadastro!$F$5:$F$148,$AB1269),"")&lt;=IFERROR(INDEX(Parâmetros!$B$39:$B$48,MATCH($E1269,Parâmetros!$A$39:$A$48,0)),99),IFERROR(INDEX(Cadastro!$F$5:$F$148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3</v>
      </c>
      <c r="X1269" s="34">
        <f>IF(OR(OR($D1269="6x1",$D1269="FF 6x1"),$D1269="5x2"),"",IF($AB1269&lt;&gt;$AB1268,IF(IFERROR(INDEX(Cadastro!$F$5:$F$148,$AB1269),"")="",0,IF(IFERROR(INDEX(Cadastro!$F$5:$F$148,$AB1269),"")&gt;IFERROR(INDEX(Parâmetros!$B$39:$B$48,MATCH($E1269,Parâmetros!$A$39:$A$48,0)),99),IFERROR(INDEX(Cadastro!$F$5:$F$148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registro"),IF(AND($AB1269&lt;&gt;$AB1268,IFERROR(INDEX(Cadastro!$F$5:$F$148,$AB1269),"")=""),"Indeterminado (início da série)",IF($X1269&gt;0,"Folga","Falta de registro"))))))))</f>
        <v>Trabalhado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IFERROR(MATCH($A1269&amp;"|"&amp;TEXT(_xlfn.MAXIFS(Cadastro!$E$5:$E$148,Cadastro!$A$5:$A$148,$A1269,Cadastro!$E$5:$E$148,"&lt;="&amp;$F1269),"yyyymmdd"),Cadastro!$I$5:$I$148,0),"")</f>
        <v>55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51428</v>
      </c>
      <c r="B1270" s="17" t="s">
        <v>193</v>
      </c>
      <c r="C1270" s="17" t="str">
        <f>IFERROR(INDEX(Cadastro!$C$5:$C$148,$AB1270),"NÃO INFORMADO")</f>
        <v>INS</v>
      </c>
      <c r="D1270" s="17" t="str">
        <f>IFERROR(INDEX(Cadastro!$D$5:$D$148,$AB1270),"")</f>
        <v>B</v>
      </c>
      <c r="E1270" s="17" t="str">
        <f>IFERROR(INDEX(Cadastro!$G$5:$G$148,$AB1270),"")</f>
        <v>B</v>
      </c>
      <c r="F1270" s="29">
        <v>46272</v>
      </c>
      <c r="G1270" s="32" t="str">
        <f t="shared" si="216"/>
        <v>seg</v>
      </c>
      <c r="H1270" s="31">
        <f>IF($L1270=0,"",_xlfn.MINIFS(Dados!$Q:$Q,Dados!$A:$A,$A1270,Dados!$S:$S,$F1270))</f>
        <v>925</v>
      </c>
      <c r="I1270" s="31">
        <f>IF($H1270="","",_xlfn.MAXIFS(Dados!$R:$R,Dados!$A:$A,$A1270,Dados!$S:$S,$F1270))</f>
        <v>1391</v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B</v>
      </c>
      <c r="L1270" s="30">
        <f>SUMIFS(Dados!$E:$E,Dados!$A:$A,$A1270,Dados!$S:$S,$F1270)</f>
        <v>6.68</v>
      </c>
      <c r="M1270" s="30">
        <f>IFERROR(INDEX(Parâmetros!$E$6:$E$11,MATCH($K1270,Parâmetros!$A$6:$A$11,0)),"")</f>
        <v>7.67</v>
      </c>
      <c r="N1270" s="33">
        <f t="shared" si="217"/>
        <v>0.87092568448500651</v>
      </c>
      <c r="O1270" s="33">
        <f>Parâmetros!$E$13</f>
        <v>0.8</v>
      </c>
      <c r="P1270" s="32" t="str">
        <f>IF(OR($M1270="",$F1270&gt;Parâmetros!$E$14),"Não","Sim")</f>
        <v>Sim</v>
      </c>
      <c r="Q1270" s="32" t="str">
        <f t="shared" si="218"/>
        <v>Sim</v>
      </c>
      <c r="R1270" s="32" t="str">
        <f t="shared" si="219"/>
        <v>Sim</v>
      </c>
      <c r="S1270" s="30">
        <f t="shared" si="220"/>
        <v>0</v>
      </c>
      <c r="T1270" s="32" t="str">
        <f>IF($Q1270&lt;&gt;"Sim","",IF($N1270&gt;Parâmetros!$E$15,"Sim","Não"))</f>
        <v>Não</v>
      </c>
      <c r="U1270" s="17" t="str">
        <f t="shared" si="221"/>
        <v>Na meta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'[Apontamento_Mes_Setembro Atualizado.xlsx]Base Diária'!$V$221folga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Evidência confirma cadastro</v>
      </c>
      <c r="W1270" s="34">
        <f>IF(OR(OR($D1270="6x1",$D1270="FF 6x1"),$D1270="5x2"),"",IF($AB1270&lt;&gt;$AB1269,IF(IFERROR(INDEX(Cadastro!$F$5:$F$148,$AB1270),"")="",IF($L1270&gt;0,1,0),IF(IFERROR(INDEX(Cadastro!$F$5:$F$148,$AB1270),"")&lt;=IFERROR(INDEX(Parâmetros!$B$39:$B$48,MATCH($E1270,Parâmetros!$A$39:$A$48,0)),99),IFERROR(INDEX(Cadastro!$F$5:$F$148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4</v>
      </c>
      <c r="X1270" s="34">
        <f>IF(OR(OR($D1270="6x1",$D1270="FF 6x1"),$D1270="5x2"),"",IF($AB1270&lt;&gt;$AB1269,IF(IFERROR(INDEX(Cadastro!$F$5:$F$148,$AB1270),"")="",0,IF(IFERROR(INDEX(Cadastro!$F$5:$F$148,$AB1270),"")&gt;IFERROR(INDEX(Parâmetros!$B$39:$B$48,MATCH($E1270,Parâmetros!$A$39:$A$48,0)),99),IFERROR(INDEX(Cadastro!$F$5:$F$148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registro"),IF(AND($AB1270&lt;&gt;$AB1269,IFERROR(INDEX(Cadastro!$F$5:$F$148,$AB1270),"")=""),"Indeterminado (início da série)",IF($X1270&gt;0,"Folga","Falta de registro"))))))))</f>
        <v>Trabalhado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IFERROR(MATCH($A1270&amp;"|"&amp;TEXT(_xlfn.MAXIFS(Cadastro!$E$5:$E$148,Cadastro!$A$5:$A$148,$A1270,Cadastro!$E$5:$E$148,"&lt;="&amp;$F1270),"yyyymmdd"),Cadastro!$I$5:$I$148,0),"")</f>
        <v>55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51428</v>
      </c>
      <c r="B1271" s="17" t="s">
        <v>193</v>
      </c>
      <c r="C1271" s="17" t="str">
        <f>IFERROR(INDEX(Cadastro!$C$5:$C$148,$AB1271),"NÃO INFORMADO")</f>
        <v>INS</v>
      </c>
      <c r="D1271" s="17" t="str">
        <f>IFERROR(INDEX(Cadastro!$D$5:$D$148,$AB1271),"")</f>
        <v>B</v>
      </c>
      <c r="E1271" s="17" t="str">
        <f>IFERROR(INDEX(Cadastro!$G$5:$G$148,$AB1271),"")</f>
        <v>B</v>
      </c>
      <c r="F1271" s="29">
        <v>46273</v>
      </c>
      <c r="G1271" s="32" t="str">
        <f t="shared" si="216"/>
        <v>ter</v>
      </c>
      <c r="H1271" s="31">
        <f>IF($L1271=0,"",_xlfn.MINIFS(Dados!$Q:$Q,Dados!$A:$A,$A1271,Dados!$S:$S,$F1271))</f>
        <v>915</v>
      </c>
      <c r="I1271" s="31">
        <f>IF($H1271="","",_xlfn.MAXIFS(Dados!$R:$R,Dados!$A:$A,$A1271,Dados!$S:$S,$F1271))</f>
        <v>1367</v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7.51</v>
      </c>
      <c r="M1271" s="30">
        <f>IFERROR(INDEX(Parâmetros!$E$6:$E$11,MATCH($K1271,Parâmetros!$A$6:$A$11,0)),"")</f>
        <v>7.67</v>
      </c>
      <c r="N1271" s="33">
        <f t="shared" si="217"/>
        <v>0.9791395045632334</v>
      </c>
      <c r="O1271" s="33">
        <f>Parâmetros!$E$13</f>
        <v>0.8</v>
      </c>
      <c r="P1271" s="32" t="str">
        <f>IF(OR($M1271="",$F1271&gt;Parâmetros!$E$14),"Não","Sim")</f>
        <v>Sim</v>
      </c>
      <c r="Q1271" s="32" t="str">
        <f t="shared" si="218"/>
        <v>Sim</v>
      </c>
      <c r="R1271" s="32" t="str">
        <f t="shared" si="219"/>
        <v>Sim</v>
      </c>
      <c r="S1271" s="30">
        <f t="shared" si="220"/>
        <v>0</v>
      </c>
      <c r="T1271" s="32" t="str">
        <f>IF($Q1271&lt;&gt;"Sim","",IF($N1271&gt;Parâmetros!$E$15,"Sim","Não"))</f>
        <v>Não</v>
      </c>
      <c r="U1271" s="17" t="str">
        <f t="shared" si="221"/>
        <v>Na meta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'[Apontamento_Mes_Setembro Atualizado.xlsx]Base Diária'!$V$221folga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Evidência confirma cadastro</v>
      </c>
      <c r="W1271" s="34">
        <f>IF(OR(OR($D1271="6x1",$D1271="FF 6x1"),$D1271="5x2"),"",IF($AB1271&lt;&gt;$AB1270,IF(IFERROR(INDEX(Cadastro!$F$5:$F$148,$AB1271),"")="",IF($L1271&gt;0,1,0),IF(IFERROR(INDEX(Cadastro!$F$5:$F$148,$AB1271),"")&lt;=IFERROR(INDEX(Parâmetros!$B$39:$B$48,MATCH($E1271,Parâmetros!$A$39:$A$48,0)),99),IFERROR(INDEX(Cadastro!$F$5:$F$148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5</v>
      </c>
      <c r="X1271" s="34">
        <f>IF(OR(OR($D1271="6x1",$D1271="FF 6x1"),$D1271="5x2"),"",IF($AB1271&lt;&gt;$AB1270,IF(IFERROR(INDEX(Cadastro!$F$5:$F$148,$AB1271),"")="",0,IF(IFERROR(INDEX(Cadastro!$F$5:$F$148,$AB1271),"")&gt;IFERROR(INDEX(Parâmetros!$B$39:$B$48,MATCH($E1271,Parâmetros!$A$39:$A$48,0)),99),IFERROR(INDEX(Cadastro!$F$5:$F$148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registro"),IF(AND($AB1271&lt;&gt;$AB1270,IFERROR(INDEX(Cadastro!$F$5:$F$148,$AB1271),"")=""),"Indeterminado (início da série)",IF($X1271&gt;0,"Folga","Falta de registro"))))))))</f>
        <v>Trabalhado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IFERROR(MATCH($A1271&amp;"|"&amp;TEXT(_xlfn.MAXIFS(Cadastro!$E$5:$E$148,Cadastro!$A$5:$A$148,$A1271,Cadastro!$E$5:$E$148,"&lt;="&amp;$F1271),"yyyymmdd"),Cadastro!$I$5:$I$148,0),"")</f>
        <v>55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51428</v>
      </c>
      <c r="B1272" s="17" t="s">
        <v>193</v>
      </c>
      <c r="C1272" s="17" t="str">
        <f>IFERROR(INDEX(Cadastro!$C$5:$C$148,$AB1272),"NÃO INFORMADO")</f>
        <v>INS</v>
      </c>
      <c r="D1272" s="17" t="str">
        <f>IFERROR(INDEX(Cadastro!$D$5:$D$148,$AB1272),"")</f>
        <v>B</v>
      </c>
      <c r="E1272" s="17" t="str">
        <f>IFERROR(INDEX(Cadastro!$G$5:$G$148,$AB1272),"")</f>
        <v>B</v>
      </c>
      <c r="F1272" s="29">
        <v>46274</v>
      </c>
      <c r="G1272" s="32" t="str">
        <f t="shared" si="216"/>
        <v>qua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/>
      </c>
      <c r="L1272" s="30">
        <f>SUMIFS(Dados!$E:$E,Dados!$A:$A,$A1272,Dados!$S:$S,$F1272)</f>
        <v>0</v>
      </c>
      <c r="M1272" s="30" t="str">
        <f>IFERROR(INDEX(Parâmetros!$E$6:$E$11,MATCH($K1272,Parâmetros!$A$6:$A$11,0)),"")</f>
        <v/>
      </c>
      <c r="N1272" s="33" t="str">
        <f t="shared" si="217"/>
        <v/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18"/>
        <v/>
      </c>
      <c r="R1272" s="32" t="str">
        <f t="shared" si="219"/>
        <v/>
      </c>
      <c r="S1272" s="30" t="str">
        <f t="shared" si="220"/>
        <v/>
      </c>
      <c r="T1272" s="32" t="str">
        <f>IF($Q1272&lt;&gt;"Sim","",IF($N1272&gt;Parâmetros!$E$15,"Sim","Não"))</f>
        <v/>
      </c>
      <c r="U1272" s="17" t="str">
        <f t="shared" si="221"/>
        <v>Folga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'[Apontamento_Mes_Setembro Atualizado.xlsx]Base Diária'!$V$221folga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Folga prevista pelo ciclo</v>
      </c>
      <c r="W1272" s="34">
        <f>IF(OR(OR($D1272="6x1",$D1272="FF 6x1"),$D1272="5x2"),"",IF($AB1272&lt;&gt;$AB1271,IF(IFERROR(INDEX(Cadastro!$F$5:$F$148,$AB1272),"")="",IF($L1272&gt;0,1,0),IF(IFERROR(INDEX(Cadastro!$F$5:$F$148,$AB1272),"")&lt;=IFERROR(INDEX(Parâmetros!$B$39:$B$48,MATCH($E1272,Parâmetros!$A$39:$A$48,0)),99),IFERROR(INDEX(Cadastro!$F$5:$F$148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0</v>
      </c>
      <c r="X1272" s="34">
        <f>IF(OR(OR($D1272="6x1",$D1272="FF 6x1"),$D1272="5x2"),"",IF($AB1272&lt;&gt;$AB1271,IF(IFERROR(INDEX(Cadastro!$F$5:$F$148,$AB1272),"")="",0,IF(IFERROR(INDEX(Cadastro!$F$5:$F$148,$AB1272),"")&gt;IFERROR(INDEX(Parâmetros!$B$39:$B$48,MATCH($E1272,Parâmetros!$A$39:$A$48,0)),99),IFERROR(INDEX(Cadastro!$F$5:$F$148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1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registro"),IF(AND($AB1272&lt;&gt;$AB1271,IFERROR(INDEX(Cadastro!$F$5:$F$148,$AB1272),"")=""),"Indeterminado (início da série)",IF($X1272&gt;0,"Folga","Falta de registro"))))))))</f>
        <v>Folga</v>
      </c>
      <c r="Z1272" s="34">
        <f>IF(OR($L1272&gt;0,$F1272&gt;Parâmetros!$E$14),0,IF($A1272&lt;&gt;$A1271,1,N($Z1271)+1))</f>
        <v>1</v>
      </c>
      <c r="AA1272" s="34">
        <f>IF(OR($L1272&gt;0,$F1272&gt;Parâmetros!$E$14),0,IF(OR($A1272&lt;&gt;$A1273,$F1273&gt;Parâmetros!$E$14),1,N($AA1273)+1))</f>
        <v>1</v>
      </c>
      <c r="AB1272" s="31">
        <f>IFERROR(MATCH($A1272&amp;"|"&amp;TEXT(_xlfn.MAXIFS(Cadastro!$E$5:$E$148,Cadastro!$A$5:$A$148,$A1272,Cadastro!$E$5:$E$148,"&lt;="&amp;$F1272),"yyyymmdd"),Cadastro!$I$5:$I$148,0),"")</f>
        <v>55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>
        <v>51428</v>
      </c>
      <c r="B1273" s="17" t="s">
        <v>193</v>
      </c>
      <c r="C1273" s="17" t="str">
        <f>IFERROR(INDEX(Cadastro!$C$5:$C$148,$AB1273),"NÃO INFORMADO")</f>
        <v>INS</v>
      </c>
      <c r="D1273" s="17" t="str">
        <f>IFERROR(INDEX(Cadastro!$D$5:$D$148,$AB1273),"")</f>
        <v>B</v>
      </c>
      <c r="E1273" s="17" t="str">
        <f>IFERROR(INDEX(Cadastro!$G$5:$G$148,$AB1273),"")</f>
        <v>B</v>
      </c>
      <c r="F1273" s="29">
        <v>46275</v>
      </c>
      <c r="G1273" s="32" t="str">
        <f t="shared" si="216"/>
        <v>qui</v>
      </c>
      <c r="H1273" s="31">
        <f>IF($L1273=0,"",_xlfn.MINIFS(Dados!$Q:$Q,Dados!$A:$A,$A1273,Dados!$S:$S,$F1273))</f>
        <v>925</v>
      </c>
      <c r="I1273" s="31">
        <f>IF($H1273="","",_xlfn.MAXIFS(Dados!$R:$R,Dados!$A:$A,$A1273,Dados!$S:$S,$F1273))</f>
        <v>1384</v>
      </c>
      <c r="J1273" s="32" t="str">
        <f>IF($D1273&lt;&gt;"Folguista","",IFERROR(INDEX(Parâmetros!$D$52:$G$52,1,MIN(4,MAX(1,$W1273))),""))</f>
        <v/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B</v>
      </c>
      <c r="L1273" s="30">
        <f>SUMIFS(Dados!$E:$E,Dados!$A:$A,$A1273,Dados!$S:$S,$F1273)</f>
        <v>7.38</v>
      </c>
      <c r="M1273" s="30">
        <f>IFERROR(INDEX(Parâmetros!$E$6:$E$11,MATCH($K1273,Parâmetros!$A$6:$A$11,0)),"")</f>
        <v>7.67</v>
      </c>
      <c r="N1273" s="33">
        <f t="shared" si="217"/>
        <v>0.96219035202086045</v>
      </c>
      <c r="O1273" s="33">
        <f>Parâmetros!$E$13</f>
        <v>0.8</v>
      </c>
      <c r="P1273" s="32" t="str">
        <f>IF(OR($M1273="",$F1273&gt;Parâmetros!$E$14),"Não","Sim")</f>
        <v>Sim</v>
      </c>
      <c r="Q1273" s="32" t="str">
        <f t="shared" si="218"/>
        <v>Sim</v>
      </c>
      <c r="R1273" s="32" t="str">
        <f t="shared" si="219"/>
        <v>Sim</v>
      </c>
      <c r="S1273" s="30">
        <f t="shared" si="220"/>
        <v>0</v>
      </c>
      <c r="T1273" s="32" t="str">
        <f>IF($Q1273&lt;&gt;"Sim","",IF($N1273&gt;Parâmetros!$E$15,"Sim","Não"))</f>
        <v>Não</v>
      </c>
      <c r="U1273" s="17" t="str">
        <f t="shared" si="221"/>
        <v>Na meta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'[Apontamento_Mes_Setembro Atualizado.xlsx]Base Diária'!$V$221folga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Evidência confirma cadastro</v>
      </c>
      <c r="W1273" s="34">
        <f>IF(OR(OR($D1273="6x1",$D1273="FF 6x1"),$D1273="5x2"),"",IF($AB1273&lt;&gt;$AB1272,IF(IFERROR(INDEX(Cadastro!$F$5:$F$148,$AB1273),"")="",IF($L1273&gt;0,1,0),IF(IFERROR(INDEX(Cadastro!$F$5:$F$148,$AB1273),"")&lt;=IFERROR(INDEX(Parâmetros!$B$39:$B$48,MATCH($E1273,Parâmetros!$A$39:$A$48,0)),99),IFERROR(INDEX(Cadastro!$F$5:$F$148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1</v>
      </c>
      <c r="X1273" s="34">
        <f>IF(OR(OR($D1273="6x1",$D1273="FF 6x1"),$D1273="5x2"),"",IF($AB1273&lt;&gt;$AB1272,IF(IFERROR(INDEX(Cadastro!$F$5:$F$148,$AB1273),"")="",0,IF(IFERROR(INDEX(Cadastro!$F$5:$F$148,$AB1273),"")&gt;IFERROR(INDEX(Parâmetros!$B$39:$B$48,MATCH($E1273,Parâmetros!$A$39:$A$48,0)),99),IFERROR(INDEX(Cadastro!$F$5:$F$148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registro"),IF(AND($AB1273&lt;&gt;$AB1272,IFERROR(INDEX(Cadastro!$F$5:$F$148,$AB1273),"")=""),"Indeterminado (início da série)",IF($X1273&gt;0,"Folga","Falta de registro"))))))))</f>
        <v>Trabalhado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IFERROR(MATCH($A1273&amp;"|"&amp;TEXT(_xlfn.MAXIFS(Cadastro!$E$5:$E$148,Cadastro!$A$5:$A$148,$A1273,Cadastro!$E$5:$E$148,"&lt;="&amp;$F1273),"yyyymmdd"),Cadastro!$I$5:$I$148,0),"")</f>
        <v>55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hidden="1" customHeight="1" x14ac:dyDescent="0.25">
      <c r="A1274" s="31">
        <v>51428</v>
      </c>
      <c r="B1274" s="17" t="s">
        <v>193</v>
      </c>
      <c r="C1274" s="17" t="str">
        <f>IFERROR(INDEX(Cadastro!$C$5:$C$148,$AB1274),"NÃO INFORMADO")</f>
        <v>INS</v>
      </c>
      <c r="D1274" s="17" t="str">
        <f>IFERROR(INDEX(Cadastro!$D$5:$D$148,$AB1274),"")</f>
        <v>B</v>
      </c>
      <c r="E1274" s="17" t="str">
        <f>IFERROR(INDEX(Cadastro!$G$5:$G$148,$AB1274),"")</f>
        <v>B</v>
      </c>
      <c r="F1274" s="29">
        <v>46276</v>
      </c>
      <c r="G1274" s="32" t="str">
        <f t="shared" si="216"/>
        <v>sex</v>
      </c>
      <c r="H1274" s="31">
        <f>IF($L1274=0,"",_xlfn.MINIFS(Dados!$Q:$Q,Dados!$A:$A,$A1274,Dados!$S:$S,$F1274))</f>
        <v>915</v>
      </c>
      <c r="I1274" s="31">
        <f>IF($H1274="","",_xlfn.MAXIFS(Dados!$R:$R,Dados!$A:$A,$A1274,Dados!$S:$S,$F1274))</f>
        <v>1390</v>
      </c>
      <c r="J1274" s="32" t="str">
        <f>IF($D1274&lt;&gt;"Folguista","",IFERROR(INDEX(Parâmetros!$D$52:$G$52,1,MIN(4,MAX(1,$W1274))),""))</f>
        <v/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B</v>
      </c>
      <c r="L1274" s="30">
        <f>SUMIFS(Dados!$E:$E,Dados!$A:$A,$A1274,Dados!$S:$S,$F1274)</f>
        <v>7.0600000000000005</v>
      </c>
      <c r="M1274" s="30">
        <f>IFERROR(INDEX(Parâmetros!$E$6:$E$11,MATCH($K1274,Parâmetros!$A$6:$A$11,0)),"")</f>
        <v>7.67</v>
      </c>
      <c r="N1274" s="33">
        <f t="shared" si="217"/>
        <v>0.92046936114732736</v>
      </c>
      <c r="O1274" s="33">
        <f>Parâmetros!$E$13</f>
        <v>0.8</v>
      </c>
      <c r="P1274" s="32" t="str">
        <f>IF(OR($M1274="",$F1274&gt;Parâmetros!$E$14),"Não","Sim")</f>
        <v>Sim</v>
      </c>
      <c r="Q1274" s="32" t="str">
        <f t="shared" si="218"/>
        <v>Sim</v>
      </c>
      <c r="R1274" s="32" t="str">
        <f t="shared" si="219"/>
        <v>Sim</v>
      </c>
      <c r="S1274" s="30">
        <f t="shared" si="220"/>
        <v>0</v>
      </c>
      <c r="T1274" s="32" t="str">
        <f>IF($Q1274&lt;&gt;"Sim","",IF($N1274&gt;Parâmetros!$E$15,"Sim","Não"))</f>
        <v>Não</v>
      </c>
      <c r="U1274" s="17" t="str">
        <f t="shared" si="221"/>
        <v>Na meta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'[Apontamento_Mes_Setembro Atualizado.xlsx]Base Diária'!$V$221folga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Evidência confirma cadastro</v>
      </c>
      <c r="W1274" s="34">
        <f>IF(OR(OR($D1274="6x1",$D1274="FF 6x1"),$D1274="5x2"),"",IF($AB1274&lt;&gt;$AB1273,IF(IFERROR(INDEX(Cadastro!$F$5:$F$148,$AB1274),"")="",IF($L1274&gt;0,1,0),IF(IFERROR(INDEX(Cadastro!$F$5:$F$148,$AB1274),"")&lt;=IFERROR(INDEX(Parâmetros!$B$39:$B$48,MATCH($E1274,Parâmetros!$A$39:$A$48,0)),99),IFERROR(INDEX(Cadastro!$F$5:$F$148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2</v>
      </c>
      <c r="X1274" s="34">
        <f>IF(OR(OR($D1274="6x1",$D1274="FF 6x1"),$D1274="5x2"),"",IF($AB1274&lt;&gt;$AB1273,IF(IFERROR(INDEX(Cadastro!$F$5:$F$148,$AB1274),"")="",0,IF(IFERROR(INDEX(Cadastro!$F$5:$F$148,$AB1274),"")&gt;IFERROR(INDEX(Parâmetros!$B$39:$B$48,MATCH($E1274,Parâmetros!$A$39:$A$48,0)),99),IFERROR(INDEX(Cadastro!$F$5:$F$148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registro"),IF(AND($AB1274&lt;&gt;$AB1273,IFERROR(INDEX(Cadastro!$F$5:$F$148,$AB1274),"")=""),"Indeterminado (início da série)",IF($X1274&gt;0,"Folga","Falta de registro"))))))))</f>
        <v>Trabalhado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IFERROR(MATCH($A1274&amp;"|"&amp;TEXT(_xlfn.MAXIFS(Cadastro!$E$5:$E$148,Cadastro!$A$5:$A$148,$A1274,Cadastro!$E$5:$E$148,"&lt;="&amp;$F1274),"yyyymmdd"),Cadastro!$I$5:$I$148,0),"")</f>
        <v>55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hidden="1" customHeight="1" x14ac:dyDescent="0.25">
      <c r="A1275" s="31">
        <v>51428</v>
      </c>
      <c r="B1275" s="17" t="s">
        <v>193</v>
      </c>
      <c r="C1275" s="17" t="str">
        <f>IFERROR(INDEX(Cadastro!$C$5:$C$148,$AB1275),"NÃO INFORMADO")</f>
        <v>INS</v>
      </c>
      <c r="D1275" s="17" t="str">
        <f>IFERROR(INDEX(Cadastro!$D$5:$D$148,$AB1275),"")</f>
        <v>B</v>
      </c>
      <c r="E1275" s="17" t="str">
        <f>IFERROR(INDEX(Cadastro!$G$5:$G$148,$AB1275),"")</f>
        <v>B</v>
      </c>
      <c r="F1275" s="29">
        <v>46277</v>
      </c>
      <c r="G1275" s="32" t="str">
        <f t="shared" si="216"/>
        <v>sáb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B</v>
      </c>
      <c r="L1275" s="30">
        <f>SUMIFS(Dados!$E:$E,Dados!$A:$A,$A1275,Dados!$S:$S,$F1275)</f>
        <v>0</v>
      </c>
      <c r="M1275" s="30">
        <f>IFERROR(INDEX(Parâmetros!$E$6:$E$11,MATCH($K1275,Parâmetros!$A$6:$A$11,0)),"")</f>
        <v>7.67</v>
      </c>
      <c r="N1275" s="33">
        <f t="shared" si="217"/>
        <v>0</v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218"/>
        <v/>
      </c>
      <c r="R1275" s="32" t="str">
        <f t="shared" si="219"/>
        <v/>
      </c>
      <c r="S1275" s="30" t="str">
        <f t="shared" si="220"/>
        <v/>
      </c>
      <c r="T1275" s="32" t="str">
        <f>IF($Q1275&lt;&gt;"Sim","",IF($N1275&gt;Parâmetros!$E$15,"Sim","Não"))</f>
        <v/>
      </c>
      <c r="U1275" s="17" t="str">
        <f t="shared" si="221"/>
        <v>Fora da apuração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'[Apontamento_Mes_Setembro Atualizado.xlsx]Base Diária'!$V$221folga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FALTA DE REGISTRO · dia 3 de 5 do ciclo</v>
      </c>
      <c r="W1275" s="34">
        <f>IF(OR(OR($D1275="6x1",$D1275="FF 6x1"),$D1275="5x2"),"",IF($AB1275&lt;&gt;$AB1274,IF(IFERROR(INDEX(Cadastro!$F$5:$F$148,$AB1275),"")="",IF($L1275&gt;0,1,0),IF(IFERROR(INDEX(Cadastro!$F$5:$F$148,$AB1275),"")&lt;=IFERROR(INDEX(Parâmetros!$B$39:$B$48,MATCH($E1275,Parâmetros!$A$39:$A$48,0)),99),IFERROR(INDEX(Cadastro!$F$5:$F$148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3</v>
      </c>
      <c r="X1275" s="34">
        <f>IF(OR(OR($D1275="6x1",$D1275="FF 6x1"),$D1275="5x2"),"",IF($AB1275&lt;&gt;$AB1274,IF(IFERROR(INDEX(Cadastro!$F$5:$F$148,$AB1275),"")="",0,IF(IFERROR(INDEX(Cadastro!$F$5:$F$148,$AB1275),"")&gt;IFERROR(INDEX(Parâmetros!$B$39:$B$48,MATCH($E1275,Parâmetros!$A$39:$A$48,0)),99),IFERROR(INDEX(Cadastro!$F$5:$F$148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registro"),IF(AND($AB1275&lt;&gt;$AB1274,IFERROR(INDEX(Cadastro!$F$5:$F$148,$AB1275),"")=""),"Indeterminado (início da série)",IF($X1275&gt;0,"Folga","Falta de registro"))))))))</f>
        <v>Falta de registro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IFERROR(MATCH($A1275&amp;"|"&amp;TEXT(_xlfn.MAXIFS(Cadastro!$E$5:$E$148,Cadastro!$A$5:$A$148,$A1275,Cadastro!$E$5:$E$148,"&lt;="&amp;$F1275),"yyyymmdd"),Cadastro!$I$5:$I$148,0),"")</f>
        <v>55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51428</v>
      </c>
      <c r="B1276" s="17" t="s">
        <v>193</v>
      </c>
      <c r="C1276" s="17" t="str">
        <f>IFERROR(INDEX(Cadastro!$C$5:$C$148,$AB1276),"NÃO INFORMADO")</f>
        <v>INS</v>
      </c>
      <c r="D1276" s="17" t="str">
        <f>IFERROR(INDEX(Cadastro!$D$5:$D$148,$AB1276),"")</f>
        <v>B</v>
      </c>
      <c r="E1276" s="17" t="str">
        <f>IFERROR(INDEX(Cadastro!$G$5:$G$148,$AB1276),"")</f>
        <v>B</v>
      </c>
      <c r="F1276" s="29">
        <v>46278</v>
      </c>
      <c r="G1276" s="32" t="str">
        <f t="shared" si="216"/>
        <v>dom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B</v>
      </c>
      <c r="L1276" s="30">
        <f>SUMIFS(Dados!$E:$E,Dados!$A:$A,$A1276,Dados!$S:$S,$F1276)</f>
        <v>0</v>
      </c>
      <c r="M1276" s="30">
        <f>IFERROR(INDEX(Parâmetros!$E$6:$E$11,MATCH($K1276,Parâmetros!$A$6:$A$11,0)),"")</f>
        <v>7.67</v>
      </c>
      <c r="N1276" s="33">
        <f t="shared" si="217"/>
        <v>0</v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218"/>
        <v/>
      </c>
      <c r="R1276" s="32" t="str">
        <f t="shared" si="219"/>
        <v/>
      </c>
      <c r="S1276" s="30" t="str">
        <f t="shared" si="220"/>
        <v/>
      </c>
      <c r="T1276" s="32" t="str">
        <f>IF($Q1276&lt;&gt;"Sim","",IF($N1276&gt;Parâmetros!$E$15,"Sim","Não"))</f>
        <v/>
      </c>
      <c r="U1276" s="17" t="str">
        <f t="shared" si="221"/>
        <v>Fora da apuração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'[Apontamento_Mes_Setembro Atualizado.xlsx]Base Diária'!$V$221folga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FALTA DE REGISTRO · dia 4 de 5 do ciclo</v>
      </c>
      <c r="W1276" s="34">
        <f>IF(OR(OR($D1276="6x1",$D1276="FF 6x1"),$D1276="5x2"),"",IF($AB1276&lt;&gt;$AB1275,IF(IFERROR(INDEX(Cadastro!$F$5:$F$148,$AB1276),"")="",IF($L1276&gt;0,1,0),IF(IFERROR(INDEX(Cadastro!$F$5:$F$148,$AB1276),"")&lt;=IFERROR(INDEX(Parâmetros!$B$39:$B$48,MATCH($E1276,Parâmetros!$A$39:$A$48,0)),99),IFERROR(INDEX(Cadastro!$F$5:$F$148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4</v>
      </c>
      <c r="X1276" s="34">
        <f>IF(OR(OR($D1276="6x1",$D1276="FF 6x1"),$D1276="5x2"),"",IF($AB1276&lt;&gt;$AB1275,IF(IFERROR(INDEX(Cadastro!$F$5:$F$148,$AB1276),"")="",0,IF(IFERROR(INDEX(Cadastro!$F$5:$F$148,$AB1276),"")&gt;IFERROR(INDEX(Parâmetros!$B$39:$B$48,MATCH($E1276,Parâmetros!$A$39:$A$48,0)),99),IFERROR(INDEX(Cadastro!$F$5:$F$148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registro"),IF(AND($AB1276&lt;&gt;$AB1275,IFERROR(INDEX(Cadastro!$F$5:$F$148,$AB1276),"")=""),"Indeterminado (início da série)",IF($X1276&gt;0,"Folga","Falta de registro"))))))))</f>
        <v>Falta de registro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IFERROR(MATCH($A1276&amp;"|"&amp;TEXT(_xlfn.MAXIFS(Cadastro!$E$5:$E$148,Cadastro!$A$5:$A$148,$A1276,Cadastro!$E$5:$E$148,"&lt;="&amp;$F1276),"yyyymmdd"),Cadastro!$I$5:$I$148,0),"")</f>
        <v>55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51428</v>
      </c>
      <c r="B1277" s="17" t="s">
        <v>193</v>
      </c>
      <c r="C1277" s="17" t="str">
        <f>IFERROR(INDEX(Cadastro!$C$5:$C$148,$AB1277),"NÃO INFORMADO")</f>
        <v>INS</v>
      </c>
      <c r="D1277" s="17" t="str">
        <f>IFERROR(INDEX(Cadastro!$D$5:$D$148,$AB1277),"")</f>
        <v>B</v>
      </c>
      <c r="E1277" s="17" t="str">
        <f>IFERROR(INDEX(Cadastro!$G$5:$G$148,$AB1277),"")</f>
        <v>B</v>
      </c>
      <c r="F1277" s="29">
        <v>46279</v>
      </c>
      <c r="G1277" s="32" t="str">
        <f t="shared" si="216"/>
        <v>seg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217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18"/>
        <v/>
      </c>
      <c r="R1277" s="32" t="str">
        <f t="shared" si="219"/>
        <v/>
      </c>
      <c r="S1277" s="30" t="str">
        <f t="shared" si="220"/>
        <v/>
      </c>
      <c r="T1277" s="32" t="str">
        <f>IF($Q1277&lt;&gt;"Sim","",IF($N1277&gt;Parâmetros!$E$15,"Sim","Não"))</f>
        <v/>
      </c>
      <c r="U1277" s="17" t="str">
        <f t="shared" si="221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'[Apontamento_Mes_Setembro Atualizado.xlsx]Base Diária'!$V$221folga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5 de 5 do ciclo</v>
      </c>
      <c r="W1277" s="34">
        <f>IF(OR(OR($D1277="6x1",$D1277="FF 6x1"),$D1277="5x2"),"",IF($AB1277&lt;&gt;$AB1276,IF(IFERROR(INDEX(Cadastro!$F$5:$F$148,$AB1277),"")="",IF($L1277&gt;0,1,0),IF(IFERROR(INDEX(Cadastro!$F$5:$F$148,$AB1277),"")&lt;=IFERROR(INDEX(Parâmetros!$B$39:$B$48,MATCH($E1277,Parâmetros!$A$39:$A$48,0)),99),IFERROR(INDEX(Cadastro!$F$5:$F$148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5</v>
      </c>
      <c r="X1277" s="34">
        <f>IF(OR(OR($D1277="6x1",$D1277="FF 6x1"),$D1277="5x2"),"",IF($AB1277&lt;&gt;$AB1276,IF(IFERROR(INDEX(Cadastro!$F$5:$F$148,$AB1277),"")="",0,IF(IFERROR(INDEX(Cadastro!$F$5:$F$148,$AB1277),"")&gt;IFERROR(INDEX(Parâmetros!$B$39:$B$48,MATCH($E1277,Parâmetros!$A$39:$A$48,0)),99),IFERROR(INDEX(Cadastro!$F$5:$F$148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registro"),IF(AND($AB1277&lt;&gt;$AB1276,IFERROR(INDEX(Cadastro!$F$5:$F$148,$AB1277),"")=""),"Indeterminado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IFERROR(MATCH($A1277&amp;"|"&amp;TEXT(_xlfn.MAXIFS(Cadastro!$E$5:$E$148,Cadastro!$A$5:$A$148,$A1277,Cadastro!$E$5:$E$148,"&lt;="&amp;$F1277),"yyyymmdd"),Cadastro!$I$5:$I$148,0),"")</f>
        <v>55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51428</v>
      </c>
      <c r="B1278" s="17" t="s">
        <v>193</v>
      </c>
      <c r="C1278" s="17" t="str">
        <f>IFERROR(INDEX(Cadastro!$C$5:$C$148,$AB1278),"NÃO INFORMADO")</f>
        <v>INS</v>
      </c>
      <c r="D1278" s="17" t="str">
        <f>IFERROR(INDEX(Cadastro!$D$5:$D$148,$AB1278),"")</f>
        <v>B</v>
      </c>
      <c r="E1278" s="17" t="str">
        <f>IFERROR(INDEX(Cadastro!$G$5:$G$148,$AB1278),"")</f>
        <v>B</v>
      </c>
      <c r="F1278" s="29">
        <v>46280</v>
      </c>
      <c r="G1278" s="32" t="str">
        <f t="shared" si="216"/>
        <v>ter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/>
      </c>
      <c r="L1278" s="30">
        <f>SUMIFS(Dados!$E:$E,Dados!$A:$A,$A1278,Dados!$S:$S,$F1278)</f>
        <v>0</v>
      </c>
      <c r="M1278" s="30" t="str">
        <f>IFERROR(INDEX(Parâmetros!$E$6:$E$11,MATCH($K1278,Parâmetros!$A$6:$A$11,0)),"")</f>
        <v/>
      </c>
      <c r="N1278" s="33" t="str">
        <f t="shared" si="217"/>
        <v/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218"/>
        <v/>
      </c>
      <c r="R1278" s="32" t="str">
        <f t="shared" si="219"/>
        <v/>
      </c>
      <c r="S1278" s="30" t="str">
        <f t="shared" si="220"/>
        <v/>
      </c>
      <c r="T1278" s="32" t="str">
        <f>IF($Q1278&lt;&gt;"Sim","",IF($N1278&gt;Parâmetros!$E$15,"Sim","Não"))</f>
        <v/>
      </c>
      <c r="U1278" s="17" t="str">
        <f t="shared" si="221"/>
        <v>Folga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'[Apontamento_Mes_Setembro Atualizado.xlsx]Base Diária'!$V$221folga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Folga prevista pelo ciclo</v>
      </c>
      <c r="W1278" s="34">
        <f>IF(OR(OR($D1278="6x1",$D1278="FF 6x1"),$D1278="5x2"),"",IF($AB1278&lt;&gt;$AB1277,IF(IFERROR(INDEX(Cadastro!$F$5:$F$148,$AB1278),"")="",IF($L1278&gt;0,1,0),IF(IFERROR(INDEX(Cadastro!$F$5:$F$148,$AB1278),"")&lt;=IFERROR(INDEX(Parâmetros!$B$39:$B$48,MATCH($E1278,Parâmetros!$A$39:$A$48,0)),99),IFERROR(INDEX(Cadastro!$F$5:$F$148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0</v>
      </c>
      <c r="X1278" s="34">
        <f>IF(OR(OR($D1278="6x1",$D1278="FF 6x1"),$D1278="5x2"),"",IF($AB1278&lt;&gt;$AB1277,IF(IFERROR(INDEX(Cadastro!$F$5:$F$148,$AB1278),"")="",0,IF(IFERROR(INDEX(Cadastro!$F$5:$F$148,$AB1278),"")&gt;IFERROR(INDEX(Parâmetros!$B$39:$B$48,MATCH($E1278,Parâmetros!$A$39:$A$48,0)),99),IFERROR(INDEX(Cadastro!$F$5:$F$148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1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registro"),IF(AND($AB1278&lt;&gt;$AB1277,IFERROR(INDEX(Cadastro!$F$5:$F$148,$AB1278),"")=""),"Indeterminado (início da série)",IF($X1278&gt;0,"Folga","Falta de registro"))))))))</f>
        <v>Folga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IFERROR(MATCH($A1278&amp;"|"&amp;TEXT(_xlfn.MAXIFS(Cadastro!$E$5:$E$148,Cadastro!$A$5:$A$148,$A1278,Cadastro!$E$5:$E$148,"&lt;="&amp;$F1278),"yyyymmdd"),Cadastro!$I$5:$I$148,0),"")</f>
        <v>55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51428</v>
      </c>
      <c r="B1279" s="17" t="s">
        <v>193</v>
      </c>
      <c r="C1279" s="17" t="str">
        <f>IFERROR(INDEX(Cadastro!$C$5:$C$148,$AB1279),"NÃO INFORMADO")</f>
        <v>INS</v>
      </c>
      <c r="D1279" s="17" t="str">
        <f>IFERROR(INDEX(Cadastro!$D$5:$D$148,$AB1279),"")</f>
        <v>B</v>
      </c>
      <c r="E1279" s="17" t="str">
        <f>IFERROR(INDEX(Cadastro!$G$5:$G$148,$AB1279),"")</f>
        <v>B</v>
      </c>
      <c r="F1279" s="29">
        <v>46281</v>
      </c>
      <c r="G1279" s="32" t="str">
        <f t="shared" si="216"/>
        <v>qua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B</v>
      </c>
      <c r="L1279" s="30">
        <f>SUMIFS(Dados!$E:$E,Dados!$A:$A,$A1279,Dados!$S:$S,$F1279)</f>
        <v>0</v>
      </c>
      <c r="M1279" s="30">
        <f>IFERROR(INDEX(Parâmetros!$E$6:$E$11,MATCH($K1279,Parâmetros!$A$6:$A$11,0)),"")</f>
        <v>7.67</v>
      </c>
      <c r="N1279" s="33">
        <f t="shared" si="217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218"/>
        <v/>
      </c>
      <c r="R1279" s="32" t="str">
        <f t="shared" si="219"/>
        <v/>
      </c>
      <c r="S1279" s="30" t="str">
        <f t="shared" si="220"/>
        <v/>
      </c>
      <c r="T1279" s="32" t="str">
        <f>IF($Q1279&lt;&gt;"Sim","",IF($N1279&gt;Parâmetros!$E$15,"Sim","Não"))</f>
        <v/>
      </c>
      <c r="U1279" s="17" t="str">
        <f t="shared" si="221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'[Apontamento_Mes_Setembro Atualizado.xlsx]Base Diária'!$V$221folga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1 de 5 do ciclo</v>
      </c>
      <c r="W1279" s="34">
        <f>IF(OR(OR($D1279="6x1",$D1279="FF 6x1"),$D1279="5x2"),"",IF($AB1279&lt;&gt;$AB1278,IF(IFERROR(INDEX(Cadastro!$F$5:$F$148,$AB1279),"")="",IF($L1279&gt;0,1,0),IF(IFERROR(INDEX(Cadastro!$F$5:$F$148,$AB1279),"")&lt;=IFERROR(INDEX(Parâmetros!$B$39:$B$48,MATCH($E1279,Parâmetros!$A$39:$A$48,0)),99),IFERROR(INDEX(Cadastro!$F$5:$F$148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1</v>
      </c>
      <c r="X1279" s="34">
        <f>IF(OR(OR($D1279="6x1",$D1279="FF 6x1"),$D1279="5x2"),"",IF($AB1279&lt;&gt;$AB1278,IF(IFERROR(INDEX(Cadastro!$F$5:$F$148,$AB1279),"")="",0,IF(IFERROR(INDEX(Cadastro!$F$5:$F$148,$AB1279),"")&gt;IFERROR(INDEX(Parâmetros!$B$39:$B$48,MATCH($E1279,Parâmetros!$A$39:$A$48,0)),99),IFERROR(INDEX(Cadastro!$F$5:$F$148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registro"),IF(AND($AB1279&lt;&gt;$AB1278,IFERROR(INDEX(Cadastro!$F$5:$F$148,$AB1279),"")=""),"Indeterminado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IFERROR(MATCH($A1279&amp;"|"&amp;TEXT(_xlfn.MAXIFS(Cadastro!$E$5:$E$148,Cadastro!$A$5:$A$148,$A1279,Cadastro!$E$5:$E$148,"&lt;="&amp;$F1279),"yyyymmdd"),Cadastro!$I$5:$I$148,0),"")</f>
        <v>55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51428</v>
      </c>
      <c r="B1280" s="17" t="s">
        <v>193</v>
      </c>
      <c r="C1280" s="17" t="str">
        <f>IFERROR(INDEX(Cadastro!$C$5:$C$148,$AB1280),"NÃO INFORMADO")</f>
        <v>INS</v>
      </c>
      <c r="D1280" s="17" t="str">
        <f>IFERROR(INDEX(Cadastro!$D$5:$D$148,$AB1280),"")</f>
        <v>B</v>
      </c>
      <c r="E1280" s="17" t="str">
        <f>IFERROR(INDEX(Cadastro!$G$5:$G$148,$AB1280),"")</f>
        <v>B</v>
      </c>
      <c r="F1280" s="29">
        <v>46282</v>
      </c>
      <c r="G1280" s="32" t="str">
        <f t="shared" si="216"/>
        <v>qui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B</v>
      </c>
      <c r="L1280" s="30">
        <f>SUMIFS(Dados!$E:$E,Dados!$A:$A,$A1280,Dados!$S:$S,$F1280)</f>
        <v>0</v>
      </c>
      <c r="M1280" s="30">
        <f>IFERROR(INDEX(Parâmetros!$E$6:$E$11,MATCH($K1280,Parâmetros!$A$6:$A$11,0)),"")</f>
        <v>7.67</v>
      </c>
      <c r="N1280" s="33">
        <f t="shared" si="217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218"/>
        <v/>
      </c>
      <c r="R1280" s="32" t="str">
        <f t="shared" si="219"/>
        <v/>
      </c>
      <c r="S1280" s="30" t="str">
        <f t="shared" si="220"/>
        <v/>
      </c>
      <c r="T1280" s="32" t="str">
        <f>IF($Q1280&lt;&gt;"Sim","",IF($N1280&gt;Parâmetros!$E$15,"Sim","Não"))</f>
        <v/>
      </c>
      <c r="U1280" s="17" t="str">
        <f t="shared" si="221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'[Apontamento_Mes_Setembro Atualizado.xlsx]Base Diária'!$V$221folga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2 de 5 do ciclo</v>
      </c>
      <c r="W1280" s="34">
        <f>IF(OR(OR($D1280="6x1",$D1280="FF 6x1"),$D1280="5x2"),"",IF($AB1280&lt;&gt;$AB1279,IF(IFERROR(INDEX(Cadastro!$F$5:$F$148,$AB1280),"")="",IF($L1280&gt;0,1,0),IF(IFERROR(INDEX(Cadastro!$F$5:$F$148,$AB1280),"")&lt;=IFERROR(INDEX(Parâmetros!$B$39:$B$48,MATCH($E1280,Parâmetros!$A$39:$A$48,0)),99),IFERROR(INDEX(Cadastro!$F$5:$F$148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2</v>
      </c>
      <c r="X1280" s="34">
        <f>IF(OR(OR($D1280="6x1",$D1280="FF 6x1"),$D1280="5x2"),"",IF($AB1280&lt;&gt;$AB1279,IF(IFERROR(INDEX(Cadastro!$F$5:$F$148,$AB1280),"")="",0,IF(IFERROR(INDEX(Cadastro!$F$5:$F$148,$AB1280),"")&gt;IFERROR(INDEX(Parâmetros!$B$39:$B$48,MATCH($E1280,Parâmetros!$A$39:$A$48,0)),99),IFERROR(INDEX(Cadastro!$F$5:$F$148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registro"),IF(AND($AB1280&lt;&gt;$AB1279,IFERROR(INDEX(Cadastro!$F$5:$F$148,$AB1280),"")=""),"Indeterminado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IFERROR(MATCH($A1280&amp;"|"&amp;TEXT(_xlfn.MAXIFS(Cadastro!$E$5:$E$148,Cadastro!$A$5:$A$148,$A1280,Cadastro!$E$5:$E$148,"&lt;="&amp;$F1280),"yyyymmdd"),Cadastro!$I$5:$I$148,0),"")</f>
        <v>55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51428</v>
      </c>
      <c r="B1281" s="17" t="s">
        <v>193</v>
      </c>
      <c r="C1281" s="17" t="str">
        <f>IFERROR(INDEX(Cadastro!$C$5:$C$148,$AB1281),"NÃO INFORMADO")</f>
        <v>INS</v>
      </c>
      <c r="D1281" s="17" t="str">
        <f>IFERROR(INDEX(Cadastro!$D$5:$D$148,$AB1281),"")</f>
        <v>B</v>
      </c>
      <c r="E1281" s="17" t="str">
        <f>IFERROR(INDEX(Cadastro!$G$5:$G$148,$AB1281),"")</f>
        <v>B</v>
      </c>
      <c r="F1281" s="29">
        <v>46283</v>
      </c>
      <c r="G1281" s="32" t="str">
        <f t="shared" si="216"/>
        <v>sex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B</v>
      </c>
      <c r="L1281" s="30">
        <f>SUMIFS(Dados!$E:$E,Dados!$A:$A,$A1281,Dados!$S:$S,$F1281)</f>
        <v>0</v>
      </c>
      <c r="M1281" s="30">
        <f>IFERROR(INDEX(Parâmetros!$E$6:$E$11,MATCH($K1281,Parâmetros!$A$6:$A$11,0)),"")</f>
        <v>7.67</v>
      </c>
      <c r="N1281" s="33">
        <f t="shared" si="217"/>
        <v>0</v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218"/>
        <v/>
      </c>
      <c r="R1281" s="32" t="str">
        <f t="shared" si="219"/>
        <v/>
      </c>
      <c r="S1281" s="30" t="str">
        <f t="shared" si="220"/>
        <v/>
      </c>
      <c r="T1281" s="32" t="str">
        <f>IF($Q1281&lt;&gt;"Sim","",IF($N1281&gt;Parâmetros!$E$15,"Sim","Não"))</f>
        <v/>
      </c>
      <c r="U1281" s="17" t="str">
        <f t="shared" si="221"/>
        <v>Fora da apuração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'[Apontamento_Mes_Setembro Atualizado.xlsx]Base Diária'!$V$221folga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FALTA DE REGISTRO · dia 3 de 5 do ciclo</v>
      </c>
      <c r="W1281" s="34">
        <f>IF(OR(OR($D1281="6x1",$D1281="FF 6x1"),$D1281="5x2"),"",IF($AB1281&lt;&gt;$AB1280,IF(IFERROR(INDEX(Cadastro!$F$5:$F$148,$AB1281),"")="",IF($L1281&gt;0,1,0),IF(IFERROR(INDEX(Cadastro!$F$5:$F$148,$AB1281),"")&lt;=IFERROR(INDEX(Parâmetros!$B$39:$B$48,MATCH($E1281,Parâmetros!$A$39:$A$48,0)),99),IFERROR(INDEX(Cadastro!$F$5:$F$148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3</v>
      </c>
      <c r="X1281" s="34">
        <f>IF(OR(OR($D1281="6x1",$D1281="FF 6x1"),$D1281="5x2"),"",IF($AB1281&lt;&gt;$AB1280,IF(IFERROR(INDEX(Cadastro!$F$5:$F$148,$AB1281),"")="",0,IF(IFERROR(INDEX(Cadastro!$F$5:$F$148,$AB1281),"")&gt;IFERROR(INDEX(Parâmetros!$B$39:$B$48,MATCH($E1281,Parâmetros!$A$39:$A$48,0)),99),IFERROR(INDEX(Cadastro!$F$5:$F$148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registro"),IF(AND($AB1281&lt;&gt;$AB1280,IFERROR(INDEX(Cadastro!$F$5:$F$148,$AB1281),"")=""),"Indeterminado (início da série)",IF($X1281&gt;0,"Folga","Falta de registro"))))))))</f>
        <v>Falta de registro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IFERROR(MATCH($A1281&amp;"|"&amp;TEXT(_xlfn.MAXIFS(Cadastro!$E$5:$E$148,Cadastro!$A$5:$A$148,$A1281,Cadastro!$E$5:$E$148,"&lt;="&amp;$F1281),"yyyymmdd"),Cadastro!$I$5:$I$148,0),"")</f>
        <v>55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51428</v>
      </c>
      <c r="B1282" s="17" t="s">
        <v>193</v>
      </c>
      <c r="C1282" s="17" t="str">
        <f>IFERROR(INDEX(Cadastro!$C$5:$C$148,$AB1282),"NÃO INFORMADO")</f>
        <v>INS</v>
      </c>
      <c r="D1282" s="17" t="str">
        <f>IFERROR(INDEX(Cadastro!$D$5:$D$148,$AB1282),"")</f>
        <v>B</v>
      </c>
      <c r="E1282" s="17" t="str">
        <f>IFERROR(INDEX(Cadastro!$G$5:$G$148,$AB1282),"")</f>
        <v>B</v>
      </c>
      <c r="F1282" s="29">
        <v>46284</v>
      </c>
      <c r="G1282" s="32" t="str">
        <f t="shared" si="216"/>
        <v>sáb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B</v>
      </c>
      <c r="L1282" s="30">
        <f>SUMIFS(Dados!$E:$E,Dados!$A:$A,$A1282,Dados!$S:$S,$F1282)</f>
        <v>0</v>
      </c>
      <c r="M1282" s="30">
        <f>IFERROR(INDEX(Parâmetros!$E$6:$E$11,MATCH($K1282,Parâmetros!$A$6:$A$11,0)),"")</f>
        <v>7.67</v>
      </c>
      <c r="N1282" s="33">
        <f t="shared" si="217"/>
        <v>0</v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si="218"/>
        <v/>
      </c>
      <c r="R1282" s="32" t="str">
        <f t="shared" si="219"/>
        <v/>
      </c>
      <c r="S1282" s="30" t="str">
        <f t="shared" si="220"/>
        <v/>
      </c>
      <c r="T1282" s="32" t="str">
        <f>IF($Q1282&lt;&gt;"Sim","",IF($N1282&gt;Parâmetros!$E$15,"Sim","Não"))</f>
        <v/>
      </c>
      <c r="U1282" s="17" t="str">
        <f t="shared" si="221"/>
        <v>Fora da apuração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'[Apontamento_Mes_Setembro Atualizado.xlsx]Base Diária'!$V$221folga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FALTA DE REGISTRO · dia 4 de 5 do ciclo</v>
      </c>
      <c r="W1282" s="34">
        <f>IF(OR(OR($D1282="6x1",$D1282="FF 6x1"),$D1282="5x2"),"",IF($AB1282&lt;&gt;$AB1281,IF(IFERROR(INDEX(Cadastro!$F$5:$F$148,$AB1282),"")="",IF($L1282&gt;0,1,0),IF(IFERROR(INDEX(Cadastro!$F$5:$F$148,$AB1282),"")&lt;=IFERROR(INDEX(Parâmetros!$B$39:$B$48,MATCH($E1282,Parâmetros!$A$39:$A$48,0)),99),IFERROR(INDEX(Cadastro!$F$5:$F$148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4</v>
      </c>
      <c r="X1282" s="34">
        <f>IF(OR(OR($D1282="6x1",$D1282="FF 6x1"),$D1282="5x2"),"",IF($AB1282&lt;&gt;$AB1281,IF(IFERROR(INDEX(Cadastro!$F$5:$F$148,$AB1282),"")="",0,IF(IFERROR(INDEX(Cadastro!$F$5:$F$148,$AB1282),"")&gt;IFERROR(INDEX(Parâmetros!$B$39:$B$48,MATCH($E1282,Parâmetros!$A$39:$A$48,0)),99),IFERROR(INDEX(Cadastro!$F$5:$F$148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registro"),IF(AND($AB1282&lt;&gt;$AB1281,IFERROR(INDEX(Cadastro!$F$5:$F$148,$AB1282),"")=""),"Indeterminado (início da série)",IF($X1282&gt;0,"Folga","Falta de registro"))))))))</f>
        <v>Falta de registro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IFERROR(MATCH($A1282&amp;"|"&amp;TEXT(_xlfn.MAXIFS(Cadastro!$E$5:$E$148,Cadastro!$A$5:$A$148,$A1282,Cadastro!$E$5:$E$148,"&lt;="&amp;$F1282),"yyyymmdd"),Cadastro!$I$5:$I$148,0),"")</f>
        <v>55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51428</v>
      </c>
      <c r="B1283" s="17" t="s">
        <v>193</v>
      </c>
      <c r="C1283" s="17" t="str">
        <f>IFERROR(INDEX(Cadastro!$C$5:$C$148,$AB1283),"NÃO INFORMADO")</f>
        <v>INS</v>
      </c>
      <c r="D1283" s="17" t="str">
        <f>IFERROR(INDEX(Cadastro!$D$5:$D$148,$AB1283),"")</f>
        <v>B</v>
      </c>
      <c r="E1283" s="17" t="str">
        <f>IFERROR(INDEX(Cadastro!$G$5:$G$148,$AB1283),"")</f>
        <v>B</v>
      </c>
      <c r="F1283" s="29">
        <v>46285</v>
      </c>
      <c r="G1283" s="32" t="str">
        <f t="shared" si="216"/>
        <v>dom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217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18"/>
        <v/>
      </c>
      <c r="R1283" s="32" t="str">
        <f t="shared" si="219"/>
        <v/>
      </c>
      <c r="S1283" s="30" t="str">
        <f t="shared" si="220"/>
        <v/>
      </c>
      <c r="T1283" s="32" t="str">
        <f>IF($Q1283&lt;&gt;"Sim","",IF($N1283&gt;Parâmetros!$E$15,"Sim","Não"))</f>
        <v/>
      </c>
      <c r="U1283" s="17" t="str">
        <f t="shared" si="221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'[Apontamento_Mes_Setembro Atualizado.xlsx]Base Diária'!$V$221folga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5 de 5 do ciclo</v>
      </c>
      <c r="W1283" s="34">
        <f>IF(OR(OR($D1283="6x1",$D1283="FF 6x1"),$D1283="5x2"),"",IF($AB1283&lt;&gt;$AB1282,IF(IFERROR(INDEX(Cadastro!$F$5:$F$148,$AB1283),"")="",IF($L1283&gt;0,1,0),IF(IFERROR(INDEX(Cadastro!$F$5:$F$148,$AB1283),"")&lt;=IFERROR(INDEX(Parâmetros!$B$39:$B$48,MATCH($E1283,Parâmetros!$A$39:$A$48,0)),99),IFERROR(INDEX(Cadastro!$F$5:$F$148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5</v>
      </c>
      <c r="X1283" s="34">
        <f>IF(OR(OR($D1283="6x1",$D1283="FF 6x1"),$D1283="5x2"),"",IF($AB1283&lt;&gt;$AB1282,IF(IFERROR(INDEX(Cadastro!$F$5:$F$148,$AB1283),"")="",0,IF(IFERROR(INDEX(Cadastro!$F$5:$F$148,$AB1283),"")&gt;IFERROR(INDEX(Parâmetros!$B$39:$B$48,MATCH($E1283,Parâmetros!$A$39:$A$48,0)),99),IFERROR(INDEX(Cadastro!$F$5:$F$148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registro"),IF(AND($AB1283&lt;&gt;$AB1282,IFERROR(INDEX(Cadastro!$F$5:$F$148,$AB1283),"")=""),"Indeterminado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IFERROR(MATCH($A1283&amp;"|"&amp;TEXT(_xlfn.MAXIFS(Cadastro!$E$5:$E$148,Cadastro!$A$5:$A$148,$A1283,Cadastro!$E$5:$E$148,"&lt;="&amp;$F1283),"yyyymmdd"),Cadastro!$I$5:$I$148,0),"")</f>
        <v>55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51428</v>
      </c>
      <c r="B1284" s="17" t="s">
        <v>193</v>
      </c>
      <c r="C1284" s="17" t="str">
        <f>IFERROR(INDEX(Cadastro!$C$5:$C$148,$AB1284),"NÃO INFORMADO")</f>
        <v>INS</v>
      </c>
      <c r="D1284" s="17" t="str">
        <f>IFERROR(INDEX(Cadastro!$D$5:$D$148,$AB1284),"")</f>
        <v>B</v>
      </c>
      <c r="E1284" s="17" t="str">
        <f>IFERROR(INDEX(Cadastro!$G$5:$G$148,$AB1284),"")</f>
        <v>B</v>
      </c>
      <c r="F1284" s="29">
        <v>46286</v>
      </c>
      <c r="G1284" s="32" t="str">
        <f t="shared" si="216"/>
        <v>seg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/>
      </c>
      <c r="L1284" s="30">
        <f>SUMIFS(Dados!$E:$E,Dados!$A:$A,$A1284,Dados!$S:$S,$F1284)</f>
        <v>0</v>
      </c>
      <c r="M1284" s="30" t="str">
        <f>IFERROR(INDEX(Parâmetros!$E$6:$E$11,MATCH($K1284,Parâmetros!$A$6:$A$11,0)),"")</f>
        <v/>
      </c>
      <c r="N1284" s="33" t="str">
        <f t="shared" si="217"/>
        <v/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218"/>
        <v/>
      </c>
      <c r="R1284" s="32" t="str">
        <f t="shared" si="219"/>
        <v/>
      </c>
      <c r="S1284" s="30" t="str">
        <f t="shared" si="220"/>
        <v/>
      </c>
      <c r="T1284" s="32" t="str">
        <f>IF($Q1284&lt;&gt;"Sim","",IF($N1284&gt;Parâmetros!$E$15,"Sim","Não"))</f>
        <v/>
      </c>
      <c r="U1284" s="17" t="str">
        <f t="shared" si="221"/>
        <v>Folga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'[Apontamento_Mes_Setembro Atualizado.xlsx]Base Diária'!$V$221folga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Folga prevista pelo ciclo</v>
      </c>
      <c r="W1284" s="34">
        <f>IF(OR(OR($D1284="6x1",$D1284="FF 6x1"),$D1284="5x2"),"",IF($AB1284&lt;&gt;$AB1283,IF(IFERROR(INDEX(Cadastro!$F$5:$F$148,$AB1284),"")="",IF($L1284&gt;0,1,0),IF(IFERROR(INDEX(Cadastro!$F$5:$F$148,$AB1284),"")&lt;=IFERROR(INDEX(Parâmetros!$B$39:$B$48,MATCH($E1284,Parâmetros!$A$39:$A$48,0)),99),IFERROR(INDEX(Cadastro!$F$5:$F$148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0</v>
      </c>
      <c r="X1284" s="34">
        <f>IF(OR(OR($D1284="6x1",$D1284="FF 6x1"),$D1284="5x2"),"",IF($AB1284&lt;&gt;$AB1283,IF(IFERROR(INDEX(Cadastro!$F$5:$F$148,$AB1284),"")="",0,IF(IFERROR(INDEX(Cadastro!$F$5:$F$148,$AB1284),"")&gt;IFERROR(INDEX(Parâmetros!$B$39:$B$48,MATCH($E1284,Parâmetros!$A$39:$A$48,0)),99),IFERROR(INDEX(Cadastro!$F$5:$F$148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1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registro"),IF(AND($AB1284&lt;&gt;$AB1283,IFERROR(INDEX(Cadastro!$F$5:$F$148,$AB1284),"")=""),"Indeterminado (início da série)",IF($X1284&gt;0,"Folga","Falta de registro"))))))))</f>
        <v>Folga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IFERROR(MATCH($A1284&amp;"|"&amp;TEXT(_xlfn.MAXIFS(Cadastro!$E$5:$E$148,Cadastro!$A$5:$A$148,$A1284,Cadastro!$E$5:$E$148,"&lt;="&amp;$F1284),"yyyymmdd"),Cadastro!$I$5:$I$148,0),"")</f>
        <v>55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51428</v>
      </c>
      <c r="B1285" s="17" t="s">
        <v>193</v>
      </c>
      <c r="C1285" s="17" t="str">
        <f>IFERROR(INDEX(Cadastro!$C$5:$C$148,$AB1285),"NÃO INFORMADO")</f>
        <v>INS</v>
      </c>
      <c r="D1285" s="17" t="str">
        <f>IFERROR(INDEX(Cadastro!$D$5:$D$148,$AB1285),"")</f>
        <v>B</v>
      </c>
      <c r="E1285" s="17" t="str">
        <f>IFERROR(INDEX(Cadastro!$G$5:$G$148,$AB1285),"")</f>
        <v>B</v>
      </c>
      <c r="F1285" s="29">
        <v>46287</v>
      </c>
      <c r="G1285" s="32" t="str">
        <f t="shared" si="216"/>
        <v>ter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B</v>
      </c>
      <c r="L1285" s="30">
        <f>SUMIFS(Dados!$E:$E,Dados!$A:$A,$A1285,Dados!$S:$S,$F1285)</f>
        <v>0</v>
      </c>
      <c r="M1285" s="30">
        <f>IFERROR(INDEX(Parâmetros!$E$6:$E$11,MATCH($K1285,Parâmetros!$A$6:$A$11,0)),"")</f>
        <v>7.67</v>
      </c>
      <c r="N1285" s="33">
        <f t="shared" si="217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218"/>
        <v/>
      </c>
      <c r="R1285" s="32" t="str">
        <f t="shared" si="219"/>
        <v/>
      </c>
      <c r="S1285" s="30" t="str">
        <f t="shared" si="220"/>
        <v/>
      </c>
      <c r="T1285" s="32" t="str">
        <f>IF($Q1285&lt;&gt;"Sim","",IF($N1285&gt;Parâmetros!$E$15,"Sim","Não"))</f>
        <v/>
      </c>
      <c r="U1285" s="17" t="str">
        <f t="shared" si="221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'[Apontamento_Mes_Setembro Atualizado.xlsx]Base Diária'!$V$221folga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1 de 5 do ciclo</v>
      </c>
      <c r="W1285" s="34">
        <f>IF(OR(OR($D1285="6x1",$D1285="FF 6x1"),$D1285="5x2"),"",IF($AB1285&lt;&gt;$AB1284,IF(IFERROR(INDEX(Cadastro!$F$5:$F$148,$AB1285),"")="",IF($L1285&gt;0,1,0),IF(IFERROR(INDEX(Cadastro!$F$5:$F$148,$AB1285),"")&lt;=IFERROR(INDEX(Parâmetros!$B$39:$B$48,MATCH($E1285,Parâmetros!$A$39:$A$48,0)),99),IFERROR(INDEX(Cadastro!$F$5:$F$148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1</v>
      </c>
      <c r="X1285" s="34">
        <f>IF(OR(OR($D1285="6x1",$D1285="FF 6x1"),$D1285="5x2"),"",IF($AB1285&lt;&gt;$AB1284,IF(IFERROR(INDEX(Cadastro!$F$5:$F$148,$AB1285),"")="",0,IF(IFERROR(INDEX(Cadastro!$F$5:$F$148,$AB1285),"")&gt;IFERROR(INDEX(Parâmetros!$B$39:$B$48,MATCH($E1285,Parâmetros!$A$39:$A$48,0)),99),IFERROR(INDEX(Cadastro!$F$5:$F$148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registro"),IF(AND($AB1285&lt;&gt;$AB1284,IFERROR(INDEX(Cadastro!$F$5:$F$148,$AB1285),"")=""),"Indeterminado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IFERROR(MATCH($A1285&amp;"|"&amp;TEXT(_xlfn.MAXIFS(Cadastro!$E$5:$E$148,Cadastro!$A$5:$A$148,$A1285,Cadastro!$E$5:$E$148,"&lt;="&amp;$F1285),"yyyymmdd"),Cadastro!$I$5:$I$148,0),"")</f>
        <v>55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51428</v>
      </c>
      <c r="B1286" s="17" t="s">
        <v>193</v>
      </c>
      <c r="C1286" s="17" t="str">
        <f>IFERROR(INDEX(Cadastro!$C$5:$C$148,$AB1286),"NÃO INFORMADO")</f>
        <v>INS</v>
      </c>
      <c r="D1286" s="17" t="str">
        <f>IFERROR(INDEX(Cadastro!$D$5:$D$148,$AB1286),"")</f>
        <v>B</v>
      </c>
      <c r="E1286" s="17" t="str">
        <f>IFERROR(INDEX(Cadastro!$G$5:$G$148,$AB1286),"")</f>
        <v>B</v>
      </c>
      <c r="F1286" s="29">
        <v>46288</v>
      </c>
      <c r="G1286" s="32" t="str">
        <f t="shared" si="216"/>
        <v>qua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B</v>
      </c>
      <c r="L1286" s="30">
        <f>SUMIFS(Dados!$E:$E,Dados!$A:$A,$A1286,Dados!$S:$S,$F1286)</f>
        <v>0</v>
      </c>
      <c r="M1286" s="30">
        <f>IFERROR(INDEX(Parâmetros!$E$6:$E$11,MATCH($K1286,Parâmetros!$A$6:$A$11,0)),"")</f>
        <v>7.67</v>
      </c>
      <c r="N1286" s="33">
        <f t="shared" si="217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218"/>
        <v/>
      </c>
      <c r="R1286" s="32" t="str">
        <f t="shared" si="219"/>
        <v/>
      </c>
      <c r="S1286" s="30" t="str">
        <f t="shared" si="220"/>
        <v/>
      </c>
      <c r="T1286" s="32" t="str">
        <f>IF($Q1286&lt;&gt;"Sim","",IF($N1286&gt;Parâmetros!$E$15,"Sim","Não"))</f>
        <v/>
      </c>
      <c r="U1286" s="17" t="str">
        <f t="shared" si="221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'[Apontamento_Mes_Setembro Atualizado.xlsx]Base Diária'!$V$221folga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2 de 5 do ciclo</v>
      </c>
      <c r="W1286" s="34">
        <f>IF(OR(OR($D1286="6x1",$D1286="FF 6x1"),$D1286="5x2"),"",IF($AB1286&lt;&gt;$AB1285,IF(IFERROR(INDEX(Cadastro!$F$5:$F$148,$AB1286),"")="",IF($L1286&gt;0,1,0),IF(IFERROR(INDEX(Cadastro!$F$5:$F$148,$AB1286),"")&lt;=IFERROR(INDEX(Parâmetros!$B$39:$B$48,MATCH($E1286,Parâmetros!$A$39:$A$48,0)),99),IFERROR(INDEX(Cadastro!$F$5:$F$148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2</v>
      </c>
      <c r="X1286" s="34">
        <f>IF(OR(OR($D1286="6x1",$D1286="FF 6x1"),$D1286="5x2"),"",IF($AB1286&lt;&gt;$AB1285,IF(IFERROR(INDEX(Cadastro!$F$5:$F$148,$AB1286),"")="",0,IF(IFERROR(INDEX(Cadastro!$F$5:$F$148,$AB1286),"")&gt;IFERROR(INDEX(Parâmetros!$B$39:$B$48,MATCH($E1286,Parâmetros!$A$39:$A$48,0)),99),IFERROR(INDEX(Cadastro!$F$5:$F$148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registro"),IF(AND($AB1286&lt;&gt;$AB1285,IFERROR(INDEX(Cadastro!$F$5:$F$148,$AB1286),"")=""),"Indeterminado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IFERROR(MATCH($A1286&amp;"|"&amp;TEXT(_xlfn.MAXIFS(Cadastro!$E$5:$E$148,Cadastro!$A$5:$A$148,$A1286,Cadastro!$E$5:$E$148,"&lt;="&amp;$F1286),"yyyymmdd"),Cadastro!$I$5:$I$148,0),"")</f>
        <v>55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51428</v>
      </c>
      <c r="B1287" s="17" t="s">
        <v>193</v>
      </c>
      <c r="C1287" s="17" t="str">
        <f>IFERROR(INDEX(Cadastro!$C$5:$C$148,$AB1287),"NÃO INFORMADO")</f>
        <v>INS</v>
      </c>
      <c r="D1287" s="17" t="str">
        <f>IFERROR(INDEX(Cadastro!$D$5:$D$148,$AB1287),"")</f>
        <v>B</v>
      </c>
      <c r="E1287" s="17" t="str">
        <f>IFERROR(INDEX(Cadastro!$G$5:$G$148,$AB1287),"")</f>
        <v>B</v>
      </c>
      <c r="F1287" s="29">
        <v>46289</v>
      </c>
      <c r="G1287" s="32" t="str">
        <f t="shared" si="216"/>
        <v>qui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B</v>
      </c>
      <c r="L1287" s="30">
        <f>SUMIFS(Dados!$E:$E,Dados!$A:$A,$A1287,Dados!$S:$S,$F1287)</f>
        <v>0</v>
      </c>
      <c r="M1287" s="30">
        <f>IFERROR(INDEX(Parâmetros!$E$6:$E$11,MATCH($K1287,Parâmetros!$A$6:$A$11,0)),"")</f>
        <v>7.67</v>
      </c>
      <c r="N1287" s="33">
        <f t="shared" si="217"/>
        <v>0</v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218"/>
        <v/>
      </c>
      <c r="R1287" s="32" t="str">
        <f t="shared" si="219"/>
        <v/>
      </c>
      <c r="S1287" s="30" t="str">
        <f t="shared" si="220"/>
        <v/>
      </c>
      <c r="T1287" s="32" t="str">
        <f>IF($Q1287&lt;&gt;"Sim","",IF($N1287&gt;Parâmetros!$E$15,"Sim","Não"))</f>
        <v/>
      </c>
      <c r="U1287" s="17" t="str">
        <f t="shared" si="221"/>
        <v>Fora da apuração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'[Apontamento_Mes_Setembro Atualizado.xlsx]Base Diária'!$V$221folga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FALTA DE REGISTRO · dia 3 de 5 do ciclo</v>
      </c>
      <c r="W1287" s="34">
        <f>IF(OR(OR($D1287="6x1",$D1287="FF 6x1"),$D1287="5x2"),"",IF($AB1287&lt;&gt;$AB1286,IF(IFERROR(INDEX(Cadastro!$F$5:$F$148,$AB1287),"")="",IF($L1287&gt;0,1,0),IF(IFERROR(INDEX(Cadastro!$F$5:$F$148,$AB1287),"")&lt;=IFERROR(INDEX(Parâmetros!$B$39:$B$48,MATCH($E1287,Parâmetros!$A$39:$A$48,0)),99),IFERROR(INDEX(Cadastro!$F$5:$F$148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3</v>
      </c>
      <c r="X1287" s="34">
        <f>IF(OR(OR($D1287="6x1",$D1287="FF 6x1"),$D1287="5x2"),"",IF($AB1287&lt;&gt;$AB1286,IF(IFERROR(INDEX(Cadastro!$F$5:$F$148,$AB1287),"")="",0,IF(IFERROR(INDEX(Cadastro!$F$5:$F$148,$AB1287),"")&gt;IFERROR(INDEX(Parâmetros!$B$39:$B$48,MATCH($E1287,Parâmetros!$A$39:$A$48,0)),99),IFERROR(INDEX(Cadastro!$F$5:$F$148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registro"),IF(AND($AB1287&lt;&gt;$AB1286,IFERROR(INDEX(Cadastro!$F$5:$F$148,$AB1287),"")=""),"Indeterminado (início da série)",IF($X1287&gt;0,"Folga","Falta de registro"))))))))</f>
        <v>Falta de registro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IFERROR(MATCH($A1287&amp;"|"&amp;TEXT(_xlfn.MAXIFS(Cadastro!$E$5:$E$148,Cadastro!$A$5:$A$148,$A1287,Cadastro!$E$5:$E$148,"&lt;="&amp;$F1287),"yyyymmdd"),Cadastro!$I$5:$I$148,0),"")</f>
        <v>55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51428</v>
      </c>
      <c r="B1288" s="17" t="s">
        <v>193</v>
      </c>
      <c r="C1288" s="17" t="str">
        <f>IFERROR(INDEX(Cadastro!$C$5:$C$148,$AB1288),"NÃO INFORMADO")</f>
        <v>INS</v>
      </c>
      <c r="D1288" s="17" t="str">
        <f>IFERROR(INDEX(Cadastro!$D$5:$D$148,$AB1288),"")</f>
        <v>B</v>
      </c>
      <c r="E1288" s="17" t="str">
        <f>IFERROR(INDEX(Cadastro!$G$5:$G$148,$AB1288),"")</f>
        <v>B</v>
      </c>
      <c r="F1288" s="29">
        <v>46290</v>
      </c>
      <c r="G1288" s="32" t="str">
        <f t="shared" si="216"/>
        <v>sex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B</v>
      </c>
      <c r="L1288" s="30">
        <f>SUMIFS(Dados!$E:$E,Dados!$A:$A,$A1288,Dados!$S:$S,$F1288)</f>
        <v>0</v>
      </c>
      <c r="M1288" s="30">
        <f>IFERROR(INDEX(Parâmetros!$E$6:$E$11,MATCH($K1288,Parâmetros!$A$6:$A$11,0)),"")</f>
        <v>7.67</v>
      </c>
      <c r="N1288" s="33">
        <f t="shared" si="217"/>
        <v>0</v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218"/>
        <v/>
      </c>
      <c r="R1288" s="32" t="str">
        <f t="shared" si="219"/>
        <v/>
      </c>
      <c r="S1288" s="30" t="str">
        <f t="shared" si="220"/>
        <v/>
      </c>
      <c r="T1288" s="32" t="str">
        <f>IF($Q1288&lt;&gt;"Sim","",IF($N1288&gt;Parâmetros!$E$15,"Sim","Não"))</f>
        <v/>
      </c>
      <c r="U1288" s="17" t="str">
        <f t="shared" si="221"/>
        <v>Fora da apuração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'[Apontamento_Mes_Setembro Atualizado.xlsx]Base Diária'!$V$221folga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FALTA DE REGISTRO · dia 4 de 5 do ciclo</v>
      </c>
      <c r="W1288" s="34">
        <f>IF(OR(OR($D1288="6x1",$D1288="FF 6x1"),$D1288="5x2"),"",IF($AB1288&lt;&gt;$AB1287,IF(IFERROR(INDEX(Cadastro!$F$5:$F$148,$AB1288),"")="",IF($L1288&gt;0,1,0),IF(IFERROR(INDEX(Cadastro!$F$5:$F$148,$AB1288),"")&lt;=IFERROR(INDEX(Parâmetros!$B$39:$B$48,MATCH($E1288,Parâmetros!$A$39:$A$48,0)),99),IFERROR(INDEX(Cadastro!$F$5:$F$148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4</v>
      </c>
      <c r="X1288" s="34">
        <f>IF(OR(OR($D1288="6x1",$D1288="FF 6x1"),$D1288="5x2"),"",IF($AB1288&lt;&gt;$AB1287,IF(IFERROR(INDEX(Cadastro!$F$5:$F$148,$AB1288),"")="",0,IF(IFERROR(INDEX(Cadastro!$F$5:$F$148,$AB1288),"")&gt;IFERROR(INDEX(Parâmetros!$B$39:$B$48,MATCH($E1288,Parâmetros!$A$39:$A$48,0)),99),IFERROR(INDEX(Cadastro!$F$5:$F$148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registro"),IF(AND($AB1288&lt;&gt;$AB1287,IFERROR(INDEX(Cadastro!$F$5:$F$148,$AB1288),"")=""),"Indeterminado (início da série)",IF($X1288&gt;0,"Folga","Falta de registro"))))))))</f>
        <v>Falta de registro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IFERROR(MATCH($A1288&amp;"|"&amp;TEXT(_xlfn.MAXIFS(Cadastro!$E$5:$E$148,Cadastro!$A$5:$A$148,$A1288,Cadastro!$E$5:$E$148,"&lt;="&amp;$F1288),"yyyymmdd"),Cadastro!$I$5:$I$148,0),"")</f>
        <v>55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51428</v>
      </c>
      <c r="B1289" s="17" t="s">
        <v>193</v>
      </c>
      <c r="C1289" s="17" t="str">
        <f>IFERROR(INDEX(Cadastro!$C$5:$C$148,$AB1289),"NÃO INFORMADO")</f>
        <v>INS</v>
      </c>
      <c r="D1289" s="17" t="str">
        <f>IFERROR(INDEX(Cadastro!$D$5:$D$148,$AB1289),"")</f>
        <v>B</v>
      </c>
      <c r="E1289" s="17" t="str">
        <f>IFERROR(INDEX(Cadastro!$G$5:$G$148,$AB1289),"")</f>
        <v>B</v>
      </c>
      <c r="F1289" s="29">
        <v>46291</v>
      </c>
      <c r="G1289" s="32" t="str">
        <f t="shared" si="216"/>
        <v>sáb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217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18"/>
        <v/>
      </c>
      <c r="R1289" s="32" t="str">
        <f t="shared" si="219"/>
        <v/>
      </c>
      <c r="S1289" s="30" t="str">
        <f t="shared" si="220"/>
        <v/>
      </c>
      <c r="T1289" s="32" t="str">
        <f>IF($Q1289&lt;&gt;"Sim","",IF($N1289&gt;Parâmetros!$E$15,"Sim","Não"))</f>
        <v/>
      </c>
      <c r="U1289" s="17" t="str">
        <f t="shared" si="221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'[Apontamento_Mes_Setembro Atualizado.xlsx]Base Diária'!$V$221folga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5 de 5 do ciclo</v>
      </c>
      <c r="W1289" s="34">
        <f>IF(OR(OR($D1289="6x1",$D1289="FF 6x1"),$D1289="5x2"),"",IF($AB1289&lt;&gt;$AB1288,IF(IFERROR(INDEX(Cadastro!$F$5:$F$148,$AB1289),"")="",IF($L1289&gt;0,1,0),IF(IFERROR(INDEX(Cadastro!$F$5:$F$148,$AB1289),"")&lt;=IFERROR(INDEX(Parâmetros!$B$39:$B$48,MATCH($E1289,Parâmetros!$A$39:$A$48,0)),99),IFERROR(INDEX(Cadastro!$F$5:$F$148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5</v>
      </c>
      <c r="X1289" s="34">
        <f>IF(OR(OR($D1289="6x1",$D1289="FF 6x1"),$D1289="5x2"),"",IF($AB1289&lt;&gt;$AB1288,IF(IFERROR(INDEX(Cadastro!$F$5:$F$148,$AB1289),"")="",0,IF(IFERROR(INDEX(Cadastro!$F$5:$F$148,$AB1289),"")&gt;IFERROR(INDEX(Parâmetros!$B$39:$B$48,MATCH($E1289,Parâmetros!$A$39:$A$48,0)),99),IFERROR(INDEX(Cadastro!$F$5:$F$148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registro"),IF(AND($AB1289&lt;&gt;$AB1288,IFERROR(INDEX(Cadastro!$F$5:$F$148,$AB1289),"")=""),"Indeterminado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IFERROR(MATCH($A1289&amp;"|"&amp;TEXT(_xlfn.MAXIFS(Cadastro!$E$5:$E$148,Cadastro!$A$5:$A$148,$A1289,Cadastro!$E$5:$E$148,"&lt;="&amp;$F1289),"yyyymmdd"),Cadastro!$I$5:$I$148,0),"")</f>
        <v>55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51428</v>
      </c>
      <c r="B1290" s="17" t="s">
        <v>193</v>
      </c>
      <c r="C1290" s="17" t="str">
        <f>IFERROR(INDEX(Cadastro!$C$5:$C$148,$AB1290),"NÃO INFORMADO")</f>
        <v>INS</v>
      </c>
      <c r="D1290" s="17" t="str">
        <f>IFERROR(INDEX(Cadastro!$D$5:$D$148,$AB1290),"")</f>
        <v>B</v>
      </c>
      <c r="E1290" s="17" t="str">
        <f>IFERROR(INDEX(Cadastro!$G$5:$G$148,$AB1290),"")</f>
        <v>B</v>
      </c>
      <c r="F1290" s="29">
        <v>46292</v>
      </c>
      <c r="G1290" s="32" t="str">
        <f t="shared" si="216"/>
        <v>dom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217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218"/>
        <v/>
      </c>
      <c r="R1290" s="32" t="str">
        <f t="shared" si="219"/>
        <v/>
      </c>
      <c r="S1290" s="30" t="str">
        <f t="shared" si="220"/>
        <v/>
      </c>
      <c r="T1290" s="32" t="str">
        <f>IF($Q1290&lt;&gt;"Sim","",IF($N1290&gt;Parâmetros!$E$15,"Sim","Não"))</f>
        <v/>
      </c>
      <c r="U1290" s="17" t="str">
        <f t="shared" si="221"/>
        <v>Folga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'[Apontamento_Mes_Setembro Atualizado.xlsx]Base Diária'!$V$221folga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Folga prevista pelo ciclo</v>
      </c>
      <c r="W1290" s="34">
        <f>IF(OR(OR($D1290="6x1",$D1290="FF 6x1"),$D1290="5x2"),"",IF($AB1290&lt;&gt;$AB1289,IF(IFERROR(INDEX(Cadastro!$F$5:$F$148,$AB1290),"")="",IF($L1290&gt;0,1,0),IF(IFERROR(INDEX(Cadastro!$F$5:$F$148,$AB1290),"")&lt;=IFERROR(INDEX(Parâmetros!$B$39:$B$48,MATCH($E1290,Parâmetros!$A$39:$A$48,0)),99),IFERROR(INDEX(Cadastro!$F$5:$F$148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$148,$AB1290),"")="",0,IF(IFERROR(INDEX(Cadastro!$F$5:$F$148,$AB1290),"")&gt;IFERROR(INDEX(Parâmetros!$B$39:$B$48,MATCH($E1290,Parâmetros!$A$39:$A$48,0)),99),IFERROR(INDEX(Cadastro!$F$5:$F$148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1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registro"),IF(AND($AB1290&lt;&gt;$AB1289,IFERROR(INDEX(Cadastro!$F$5:$F$148,$AB1290),"")=""),"Indeterminado (início da série)",IF($X1290&gt;0,"Folga","Falta de registro"))))))))</f>
        <v>Folga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IFERROR(MATCH($A1290&amp;"|"&amp;TEXT(_xlfn.MAXIFS(Cadastro!$E$5:$E$148,Cadastro!$A$5:$A$148,$A1290,Cadastro!$E$5:$E$148,"&lt;="&amp;$F1290),"yyyymmdd"),Cadastro!$I$5:$I$148,0),"")</f>
        <v>55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51428</v>
      </c>
      <c r="B1291" s="17" t="s">
        <v>193</v>
      </c>
      <c r="C1291" s="17" t="str">
        <f>IFERROR(INDEX(Cadastro!$C$5:$C$148,$AB1291),"NÃO INFORMADO")</f>
        <v>INS</v>
      </c>
      <c r="D1291" s="17" t="str">
        <f>IFERROR(INDEX(Cadastro!$D$5:$D$148,$AB1291),"")</f>
        <v>B</v>
      </c>
      <c r="E1291" s="17" t="str">
        <f>IFERROR(INDEX(Cadastro!$G$5:$G$148,$AB1291),"")</f>
        <v>B</v>
      </c>
      <c r="F1291" s="29">
        <v>46293</v>
      </c>
      <c r="G1291" s="32" t="str">
        <f t="shared" si="216"/>
        <v>seg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B</v>
      </c>
      <c r="L1291" s="30">
        <f>SUMIFS(Dados!$E:$E,Dados!$A:$A,$A1291,Dados!$S:$S,$F1291)</f>
        <v>0</v>
      </c>
      <c r="M1291" s="30">
        <f>IFERROR(INDEX(Parâmetros!$E$6:$E$11,MATCH($K1291,Parâmetros!$A$6:$A$11,0)),"")</f>
        <v>7.67</v>
      </c>
      <c r="N1291" s="33">
        <f t="shared" si="217"/>
        <v>0</v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218"/>
        <v/>
      </c>
      <c r="R1291" s="32" t="str">
        <f t="shared" si="219"/>
        <v/>
      </c>
      <c r="S1291" s="30" t="str">
        <f t="shared" si="220"/>
        <v/>
      </c>
      <c r="T1291" s="32" t="str">
        <f>IF($Q1291&lt;&gt;"Sim","",IF($N1291&gt;Parâmetros!$E$15,"Sim","Não"))</f>
        <v/>
      </c>
      <c r="U1291" s="17" t="str">
        <f t="shared" si="221"/>
        <v>Fora da apuração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'[Apontamento_Mes_Setembro Atualizado.xlsx]Base Diária'!$V$221folga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FALTA DE REGISTRO · dia 1 de 5 do ciclo</v>
      </c>
      <c r="W1291" s="34">
        <f>IF(OR(OR($D1291="6x1",$D1291="FF 6x1"),$D1291="5x2"),"",IF($AB1291&lt;&gt;$AB1290,IF(IFERROR(INDEX(Cadastro!$F$5:$F$148,$AB1291),"")="",IF($L1291&gt;0,1,0),IF(IFERROR(INDEX(Cadastro!$F$5:$F$148,$AB1291),"")&lt;=IFERROR(INDEX(Parâmetros!$B$39:$B$48,MATCH($E1291,Parâmetros!$A$39:$A$48,0)),99),IFERROR(INDEX(Cadastro!$F$5:$F$148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$148,$AB1291),"")="",0,IF(IFERROR(INDEX(Cadastro!$F$5:$F$148,$AB1291),"")&gt;IFERROR(INDEX(Parâmetros!$B$39:$B$48,MATCH($E1291,Parâmetros!$A$39:$A$48,0)),99),IFERROR(INDEX(Cadastro!$F$5:$F$148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registro"),IF(AND($AB1291&lt;&gt;$AB1290,IFERROR(INDEX(Cadastro!$F$5:$F$148,$AB1291),"")=""),"Indeterminado (início da série)",IF($X1291&gt;0,"Folga","Falta de registro"))))))))</f>
        <v>Falta de registro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IFERROR(MATCH($A1291&amp;"|"&amp;TEXT(_xlfn.MAXIFS(Cadastro!$E$5:$E$148,Cadastro!$A$5:$A$148,$A1291,Cadastro!$E$5:$E$148,"&lt;="&amp;$F1291),"yyyymmdd"),Cadastro!$I$5:$I$148,0),"")</f>
        <v>55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51428</v>
      </c>
      <c r="B1292" s="17" t="s">
        <v>193</v>
      </c>
      <c r="C1292" s="17" t="str">
        <f>IFERROR(INDEX(Cadastro!$C$5:$C$148,$AB1292),"NÃO INFORMADO")</f>
        <v>INS</v>
      </c>
      <c r="D1292" s="17" t="str">
        <f>IFERROR(INDEX(Cadastro!$D$5:$D$148,$AB1292),"")</f>
        <v>B</v>
      </c>
      <c r="E1292" s="17" t="str">
        <f>IFERROR(INDEX(Cadastro!$G$5:$G$148,$AB1292),"")</f>
        <v>B</v>
      </c>
      <c r="F1292" s="29">
        <v>46294</v>
      </c>
      <c r="G1292" s="32" t="str">
        <f t="shared" si="216"/>
        <v>ter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B</v>
      </c>
      <c r="L1292" s="30">
        <f>SUMIFS(Dados!$E:$E,Dados!$A:$A,$A1292,Dados!$S:$S,$F1292)</f>
        <v>0</v>
      </c>
      <c r="M1292" s="30">
        <f>IFERROR(INDEX(Parâmetros!$E$6:$E$11,MATCH($K1292,Parâmetros!$A$6:$A$11,0)),"")</f>
        <v>7.67</v>
      </c>
      <c r="N1292" s="33">
        <f t="shared" si="217"/>
        <v>0</v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218"/>
        <v/>
      </c>
      <c r="R1292" s="32" t="str">
        <f t="shared" si="219"/>
        <v/>
      </c>
      <c r="S1292" s="30" t="str">
        <f t="shared" si="220"/>
        <v/>
      </c>
      <c r="T1292" s="32" t="str">
        <f>IF($Q1292&lt;&gt;"Sim","",IF($N1292&gt;Parâmetros!$E$15,"Sim","Não"))</f>
        <v/>
      </c>
      <c r="U1292" s="17" t="str">
        <f t="shared" si="221"/>
        <v>Fora da apuração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'[Apontamento_Mes_Setembro Atualizado.xlsx]Base Diária'!$V$221folga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FALTA DE REGISTRO · dia 2 de 5 do ciclo</v>
      </c>
      <c r="W1292" s="34">
        <f>IF(OR(OR($D1292="6x1",$D1292="FF 6x1"),$D1292="5x2"),"",IF($AB1292&lt;&gt;$AB1291,IF(IFERROR(INDEX(Cadastro!$F$5:$F$148,$AB1292),"")="",IF($L1292&gt;0,1,0),IF(IFERROR(INDEX(Cadastro!$F$5:$F$148,$AB1292),"")&lt;=IFERROR(INDEX(Parâmetros!$B$39:$B$48,MATCH($E1292,Parâmetros!$A$39:$A$48,0)),99),IFERROR(INDEX(Cadastro!$F$5:$F$148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$148,$AB1292),"")="",0,IF(IFERROR(INDEX(Cadastro!$F$5:$F$148,$AB1292),"")&gt;IFERROR(INDEX(Parâmetros!$B$39:$B$48,MATCH($E1292,Parâmetros!$A$39:$A$48,0)),99),IFERROR(INDEX(Cadastro!$F$5:$F$148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registro"),IF(AND($AB1292&lt;&gt;$AB1291,IFERROR(INDEX(Cadastro!$F$5:$F$148,$AB1292),"")=""),"Indeterminado (início da série)",IF($X1292&gt;0,"Folga","Falta de registro"))))))))</f>
        <v>Falta de registro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IFERROR(MATCH($A1292&amp;"|"&amp;TEXT(_xlfn.MAXIFS(Cadastro!$E$5:$E$148,Cadastro!$A$5:$A$148,$A1292,Cadastro!$E$5:$E$148,"&lt;="&amp;$F1292),"yyyymmdd"),Cadastro!$I$5:$I$148,0),"")</f>
        <v>55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51428</v>
      </c>
      <c r="B1293" s="17" t="s">
        <v>193</v>
      </c>
      <c r="C1293" s="17" t="str">
        <f>IFERROR(INDEX(Cadastro!$C$5:$C$148,$AB1293),"NÃO INFORMADO")</f>
        <v>INS</v>
      </c>
      <c r="D1293" s="17" t="str">
        <f>IFERROR(INDEX(Cadastro!$D$5:$D$148,$AB1293),"")</f>
        <v>B</v>
      </c>
      <c r="E1293" s="17" t="str">
        <f>IFERROR(INDEX(Cadastro!$G$5:$G$148,$AB1293),"")</f>
        <v>B</v>
      </c>
      <c r="F1293" s="29">
        <v>46295</v>
      </c>
      <c r="G1293" s="32" t="str">
        <f t="shared" si="216"/>
        <v>qua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B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7.67</v>
      </c>
      <c r="N1293" s="33">
        <f t="shared" si="217"/>
        <v>0</v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218"/>
        <v/>
      </c>
      <c r="R1293" s="32" t="str">
        <f t="shared" si="219"/>
        <v/>
      </c>
      <c r="S1293" s="30" t="str">
        <f t="shared" si="220"/>
        <v/>
      </c>
      <c r="T1293" s="32" t="str">
        <f>IF($Q1293&lt;&gt;"Sim","",IF($N1293&gt;Parâmetros!$E$15,"Sim","Não"))</f>
        <v/>
      </c>
      <c r="U1293" s="17" t="str">
        <f t="shared" si="221"/>
        <v>Fora da apuração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'[Apontamento_Mes_Setembro Atualizado.xlsx]Base Diária'!$V$221folga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3 de 5 do ciclo</v>
      </c>
      <c r="W1293" s="34">
        <f>IF(OR(OR($D1293="6x1",$D1293="FF 6x1"),$D1293="5x2"),"",IF($AB1293&lt;&gt;$AB1292,IF(IFERROR(INDEX(Cadastro!$F$5:$F$148,$AB1293),"")="",IF($L1293&gt;0,1,0),IF(IFERROR(INDEX(Cadastro!$F$5:$F$148,$AB1293),"")&lt;=IFERROR(INDEX(Parâmetros!$B$39:$B$48,MATCH($E1293,Parâmetros!$A$39:$A$48,0)),99),IFERROR(INDEX(Cadastro!$F$5:$F$148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$148,$AB1293),"")="",0,IF(IFERROR(INDEX(Cadastro!$F$5:$F$148,$AB1293),"")&gt;IFERROR(INDEX(Parâmetros!$B$39:$B$48,MATCH($E1293,Parâmetros!$A$39:$A$48,0)),99),IFERROR(INDEX(Cadastro!$F$5:$F$148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registro"),IF(AND($AB1293&lt;&gt;$AB1292,IFERROR(INDEX(Cadastro!$F$5:$F$148,$AB1293),"")=""),"Indeterminado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IFERROR(MATCH($A1293&amp;"|"&amp;TEXT(_xlfn.MAXIFS(Cadastro!$E$5:$E$148,Cadastro!$A$5:$A$148,$A1293,Cadastro!$E$5:$E$148,"&lt;="&amp;$F1293),"yyyymmdd"),Cadastro!$I$5:$I$148,0),"")</f>
        <v>55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51428</v>
      </c>
      <c r="B1294" s="17" t="s">
        <v>193</v>
      </c>
      <c r="C1294" s="17" t="str">
        <f>IFERROR(INDEX(Cadastro!$C$5:$C$148,$AB1294),"NÃO INFORMADO")</f>
        <v>INS</v>
      </c>
      <c r="D1294" s="17" t="str">
        <f>IFERROR(INDEX(Cadastro!$D$5:$D$148,$AB1294),"")</f>
        <v>B</v>
      </c>
      <c r="E1294" s="17" t="str">
        <f>IFERROR(INDEX(Cadastro!$G$5:$G$148,$AB1294),"")</f>
        <v>B</v>
      </c>
      <c r="F1294" s="29">
        <v>46296</v>
      </c>
      <c r="G1294" s="32" t="str">
        <f t="shared" si="216"/>
        <v>qui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B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7.67</v>
      </c>
      <c r="N1294" s="33">
        <f t="shared" si="217"/>
        <v>0</v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218"/>
        <v/>
      </c>
      <c r="R1294" s="32" t="str">
        <f t="shared" si="219"/>
        <v/>
      </c>
      <c r="S1294" s="30" t="str">
        <f t="shared" si="220"/>
        <v/>
      </c>
      <c r="T1294" s="32" t="str">
        <f>IF($Q1294&lt;&gt;"Sim","",IF($N1294&gt;Parâmetros!$E$15,"Sim","Não"))</f>
        <v/>
      </c>
      <c r="U1294" s="17" t="str">
        <f t="shared" si="221"/>
        <v>Fora da apuração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'[Apontamento_Mes_Setembro Atualizado.xlsx]Base Diária'!$V$221folga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4 de 5 do ciclo</v>
      </c>
      <c r="W1294" s="34">
        <f>IF(OR(OR($D1294="6x1",$D1294="FF 6x1"),$D1294="5x2"),"",IF($AB1294&lt;&gt;$AB1293,IF(IFERROR(INDEX(Cadastro!$F$5:$F$148,$AB1294),"")="",IF($L1294&gt;0,1,0),IF(IFERROR(INDEX(Cadastro!$F$5:$F$148,$AB1294),"")&lt;=IFERROR(INDEX(Parâmetros!$B$39:$B$48,MATCH($E1294,Parâmetros!$A$39:$A$48,0)),99),IFERROR(INDEX(Cadastro!$F$5:$F$148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$148,$AB1294),"")="",0,IF(IFERROR(INDEX(Cadastro!$F$5:$F$148,$AB1294),"")&gt;IFERROR(INDEX(Parâmetros!$B$39:$B$48,MATCH($E1294,Parâmetros!$A$39:$A$48,0)),99),IFERROR(INDEX(Cadastro!$F$5:$F$148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registro"),IF(AND($AB1294&lt;&gt;$AB1293,IFERROR(INDEX(Cadastro!$F$5:$F$148,$AB1294),"")=""),"Indeterminado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IFERROR(MATCH($A1294&amp;"|"&amp;TEXT(_xlfn.MAXIFS(Cadastro!$E$5:$E$148,Cadastro!$A$5:$A$148,$A1294,Cadastro!$E$5:$E$148,"&lt;="&amp;$F1294),"yyyymmdd"),Cadastro!$I$5:$I$148,0),"")</f>
        <v>55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51428</v>
      </c>
      <c r="B1295" s="17" t="s">
        <v>193</v>
      </c>
      <c r="C1295" s="17" t="str">
        <f>IFERROR(INDEX(Cadastro!$C$5:$C$148,$AB1295),"NÃO INFORMADO")</f>
        <v>INS</v>
      </c>
      <c r="D1295" s="17" t="str">
        <f>IFERROR(INDEX(Cadastro!$D$5:$D$148,$AB1295),"")</f>
        <v>B</v>
      </c>
      <c r="E1295" s="17" t="str">
        <f>IFERROR(INDEX(Cadastro!$G$5:$G$148,$AB1295),"")</f>
        <v>B</v>
      </c>
      <c r="F1295" s="29">
        <v>46297</v>
      </c>
      <c r="G1295" s="32" t="str">
        <f t="shared" si="216"/>
        <v>sex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>B</v>
      </c>
      <c r="L1295" s="30">
        <f>SUMIFS(Dados!$E:$E,Dados!$A:$A,$A1295,Dados!$S:$S,$F1295)</f>
        <v>0</v>
      </c>
      <c r="M1295" s="30">
        <f>IFERROR(INDEX(Parâmetros!$E$6:$E$11,MATCH($K1295,Parâmetros!$A$6:$A$11,0)),"")</f>
        <v>7.67</v>
      </c>
      <c r="N1295" s="33">
        <f t="shared" si="217"/>
        <v>0</v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18"/>
        <v/>
      </c>
      <c r="R1295" s="32" t="str">
        <f t="shared" si="219"/>
        <v/>
      </c>
      <c r="S1295" s="30" t="str">
        <f t="shared" si="220"/>
        <v/>
      </c>
      <c r="T1295" s="32" t="str">
        <f>IF($Q1295&lt;&gt;"Sim","",IF($N1295&gt;Parâmetros!$E$15,"Sim","Não"))</f>
        <v/>
      </c>
      <c r="U1295" s="17" t="str">
        <f t="shared" si="221"/>
        <v>Fora da apuração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'[Apontamento_Mes_Setembro Atualizado.xlsx]Base Diária'!$V$221folga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FALTA DE REGISTRO · dia 5 de 5 do ciclo</v>
      </c>
      <c r="W1295" s="34">
        <f>IF(OR(OR($D1295="6x1",$D1295="FF 6x1"),$D1295="5x2"),"",IF($AB1295&lt;&gt;$AB1294,IF(IFERROR(INDEX(Cadastro!$F$5:$F$148,$AB1295),"")="",IF($L1295&gt;0,1,0),IF(IFERROR(INDEX(Cadastro!$F$5:$F$148,$AB1295),"")&lt;=IFERROR(INDEX(Parâmetros!$B$39:$B$48,MATCH($E1295,Parâmetros!$A$39:$A$48,0)),99),IFERROR(INDEX(Cadastro!$F$5:$F$148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$148,$AB1295),"")="",0,IF(IFERROR(INDEX(Cadastro!$F$5:$F$148,$AB1295),"")&gt;IFERROR(INDEX(Parâmetros!$B$39:$B$48,MATCH($E1295,Parâmetros!$A$39:$A$48,0)),99),IFERROR(INDEX(Cadastro!$F$5:$F$148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registro"),IF(AND($AB1295&lt;&gt;$AB1294,IFERROR(INDEX(Cadastro!$F$5:$F$148,$AB1295),"")=""),"Indeterminado (início da série)",IF($X1295&gt;0,"Folga","Falta de registro"))))))))</f>
        <v>Falta de registro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IFERROR(MATCH($A1295&amp;"|"&amp;TEXT(_xlfn.MAXIFS(Cadastro!$E$5:$E$148,Cadastro!$A$5:$A$148,$A1295,Cadastro!$E$5:$E$148,"&lt;="&amp;$F1295),"yyyymmdd"),Cadastro!$I$5:$I$148,0),"")</f>
        <v>55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51428</v>
      </c>
      <c r="B1296" s="17" t="s">
        <v>193</v>
      </c>
      <c r="C1296" s="17" t="str">
        <f>IFERROR(INDEX(Cadastro!$C$5:$C$148,$AB1296),"NÃO INFORMADO")</f>
        <v>INS</v>
      </c>
      <c r="D1296" s="17" t="str">
        <f>IFERROR(INDEX(Cadastro!$D$5:$D$148,$AB1296),"")</f>
        <v>B</v>
      </c>
      <c r="E1296" s="17" t="str">
        <f>IFERROR(INDEX(Cadastro!$G$5:$G$148,$AB1296),"")</f>
        <v>B</v>
      </c>
      <c r="F1296" s="29">
        <v>46298</v>
      </c>
      <c r="G1296" s="32" t="str">
        <f t="shared" si="216"/>
        <v>sáb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217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18"/>
        <v/>
      </c>
      <c r="R1296" s="32" t="str">
        <f t="shared" si="219"/>
        <v/>
      </c>
      <c r="S1296" s="30" t="str">
        <f t="shared" si="220"/>
        <v/>
      </c>
      <c r="T1296" s="32" t="str">
        <f>IF($Q1296&lt;&gt;"Sim","",IF($N1296&gt;Parâmetros!$E$15,"Sim","Não"))</f>
        <v/>
      </c>
      <c r="U1296" s="17" t="str">
        <f t="shared" si="221"/>
        <v>Folga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'[Apontamento_Mes_Setembro Atualizado.xlsx]Base Diária'!$V$221folga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Folga prevista pelo ciclo</v>
      </c>
      <c r="W1296" s="34">
        <f>IF(OR(OR($D1296="6x1",$D1296="FF 6x1"),$D1296="5x2"),"",IF($AB1296&lt;&gt;$AB1295,IF(IFERROR(INDEX(Cadastro!$F$5:$F$148,$AB1296),"")="",IF($L1296&gt;0,1,0),IF(IFERROR(INDEX(Cadastro!$F$5:$F$148,$AB1296),"")&lt;=IFERROR(INDEX(Parâmetros!$B$39:$B$48,MATCH($E1296,Parâmetros!$A$39:$A$48,0)),99),IFERROR(INDEX(Cadastro!$F$5:$F$148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0</v>
      </c>
      <c r="X1296" s="34">
        <f>IF(OR(OR($D1296="6x1",$D1296="FF 6x1"),$D1296="5x2"),"",IF($AB1296&lt;&gt;$AB1295,IF(IFERROR(INDEX(Cadastro!$F$5:$F$148,$AB1296),"")="",0,IF(IFERROR(INDEX(Cadastro!$F$5:$F$148,$AB1296),"")&gt;IFERROR(INDEX(Parâmetros!$B$39:$B$48,MATCH($E1296,Parâmetros!$A$39:$A$48,0)),99),IFERROR(INDEX(Cadastro!$F$5:$F$148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1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registro"),IF(AND($AB1296&lt;&gt;$AB1295,IFERROR(INDEX(Cadastro!$F$5:$F$148,$AB1296),"")=""),"Indeterminado (início da série)",IF($X1296&gt;0,"Folga","Falta de registro"))))))))</f>
        <v>Folga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IFERROR(MATCH($A1296&amp;"|"&amp;TEXT(_xlfn.MAXIFS(Cadastro!$E$5:$E$148,Cadastro!$A$5:$A$148,$A1296,Cadastro!$E$5:$E$148,"&lt;="&amp;$F1296),"yyyymmdd"),Cadastro!$I$5:$I$148,0),"")</f>
        <v>55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51428</v>
      </c>
      <c r="B1297" s="17" t="s">
        <v>193</v>
      </c>
      <c r="C1297" s="17" t="str">
        <f>IFERROR(INDEX(Cadastro!$C$5:$C$148,$AB1297),"NÃO INFORMADO")</f>
        <v>INS</v>
      </c>
      <c r="D1297" s="17" t="str">
        <f>IFERROR(INDEX(Cadastro!$D$5:$D$148,$AB1297),"")</f>
        <v>B</v>
      </c>
      <c r="E1297" s="17" t="str">
        <f>IFERROR(INDEX(Cadastro!$G$5:$G$148,$AB1297),"")</f>
        <v>B</v>
      </c>
      <c r="F1297" s="29">
        <v>46299</v>
      </c>
      <c r="G1297" s="32" t="str">
        <f t="shared" si="216"/>
        <v>dom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B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7.67</v>
      </c>
      <c r="N1297" s="33">
        <f t="shared" si="21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18"/>
        <v/>
      </c>
      <c r="R1297" s="32" t="str">
        <f t="shared" si="219"/>
        <v/>
      </c>
      <c r="S1297" s="30" t="str">
        <f t="shared" si="220"/>
        <v/>
      </c>
      <c r="T1297" s="32" t="str">
        <f>IF($Q1297&lt;&gt;"Sim","",IF($N1297&gt;Parâmetros!$E$15,"Sim","Não"))</f>
        <v/>
      </c>
      <c r="U1297" s="17" t="str">
        <f t="shared" si="22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'[Apontamento_Mes_Setembro Atualizado.xlsx]Base Diária'!$V$221folga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1 de 5 do ciclo</v>
      </c>
      <c r="W1297" s="34">
        <f>IF(OR(OR($D1297="6x1",$D1297="FF 6x1"),$D1297="5x2"),"",IF($AB1297&lt;&gt;$AB1296,IF(IFERROR(INDEX(Cadastro!$F$5:$F$148,$AB1297),"")="",IF($L1297&gt;0,1,0),IF(IFERROR(INDEX(Cadastro!$F$5:$F$148,$AB1297),"")&lt;=IFERROR(INDEX(Parâmetros!$B$39:$B$48,MATCH($E1297,Parâmetros!$A$39:$A$48,0)),99),IFERROR(INDEX(Cadastro!$F$5:$F$148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1</v>
      </c>
      <c r="X1297" s="34">
        <f>IF(OR(OR($D1297="6x1",$D1297="FF 6x1"),$D1297="5x2"),"",IF($AB1297&lt;&gt;$AB1296,IF(IFERROR(INDEX(Cadastro!$F$5:$F$148,$AB1297),"")="",0,IF(IFERROR(INDEX(Cadastro!$F$5:$F$148,$AB1297),"")&gt;IFERROR(INDEX(Parâmetros!$B$39:$B$48,MATCH($E1297,Parâmetros!$A$39:$A$48,0)),99),IFERROR(INDEX(Cadastro!$F$5:$F$148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registro"),IF(AND($AB1297&lt;&gt;$AB1296,IFERROR(INDEX(Cadastro!$F$5:$F$148,$AB1297),"")=""),"Indeterminado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IFERROR(MATCH($A1297&amp;"|"&amp;TEXT(_xlfn.MAXIFS(Cadastro!$E$5:$E$148,Cadastro!$A$5:$A$148,$A1297,Cadastro!$E$5:$E$148,"&lt;="&amp;$F1297),"yyyymmdd"),Cadastro!$I$5:$I$148,0),"")</f>
        <v>55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51428</v>
      </c>
      <c r="B1298" s="17" t="s">
        <v>193</v>
      </c>
      <c r="C1298" s="17" t="str">
        <f>IFERROR(INDEX(Cadastro!$C$5:$C$148,$AB1298),"NÃO INFORMADO")</f>
        <v>INS</v>
      </c>
      <c r="D1298" s="17" t="str">
        <f>IFERROR(INDEX(Cadastro!$D$5:$D$148,$AB1298),"")</f>
        <v>B</v>
      </c>
      <c r="E1298" s="17" t="str">
        <f>IFERROR(INDEX(Cadastro!$G$5:$G$148,$AB1298),"")</f>
        <v>B</v>
      </c>
      <c r="F1298" s="29">
        <v>46300</v>
      </c>
      <c r="G1298" s="32" t="str">
        <f t="shared" si="216"/>
        <v>seg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B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7.67</v>
      </c>
      <c r="N1298" s="33">
        <f t="shared" si="21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18"/>
        <v/>
      </c>
      <c r="R1298" s="32" t="str">
        <f t="shared" si="219"/>
        <v/>
      </c>
      <c r="S1298" s="30" t="str">
        <f t="shared" si="220"/>
        <v/>
      </c>
      <c r="T1298" s="32" t="str">
        <f>IF($Q1298&lt;&gt;"Sim","",IF($N1298&gt;Parâmetros!$E$15,"Sim","Não"))</f>
        <v/>
      </c>
      <c r="U1298" s="17" t="str">
        <f t="shared" si="22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'[Apontamento_Mes_Setembro Atualizado.xlsx]Base Diária'!$V$221folga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2 de 5 do ciclo</v>
      </c>
      <c r="W1298" s="34">
        <f>IF(OR(OR($D1298="6x1",$D1298="FF 6x1"),$D1298="5x2"),"",IF($AB1298&lt;&gt;$AB1297,IF(IFERROR(INDEX(Cadastro!$F$5:$F$148,$AB1298),"")="",IF($L1298&gt;0,1,0),IF(IFERROR(INDEX(Cadastro!$F$5:$F$148,$AB1298),"")&lt;=IFERROR(INDEX(Parâmetros!$B$39:$B$48,MATCH($E1298,Parâmetros!$A$39:$A$48,0)),99),IFERROR(INDEX(Cadastro!$F$5:$F$148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2</v>
      </c>
      <c r="X1298" s="34">
        <f>IF(OR(OR($D1298="6x1",$D1298="FF 6x1"),$D1298="5x2"),"",IF($AB1298&lt;&gt;$AB1297,IF(IFERROR(INDEX(Cadastro!$F$5:$F$148,$AB1298),"")="",0,IF(IFERROR(INDEX(Cadastro!$F$5:$F$148,$AB1298),"")&gt;IFERROR(INDEX(Parâmetros!$B$39:$B$48,MATCH($E1298,Parâmetros!$A$39:$A$48,0)),99),IFERROR(INDEX(Cadastro!$F$5:$F$148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registro"),IF(AND($AB1298&lt;&gt;$AB1297,IFERROR(INDEX(Cadastro!$F$5:$F$148,$AB1298),"")=""),"Indeterminado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IFERROR(MATCH($A1298&amp;"|"&amp;TEXT(_xlfn.MAXIFS(Cadastro!$E$5:$E$148,Cadastro!$A$5:$A$148,$A1298,Cadastro!$E$5:$E$148,"&lt;="&amp;$F1298),"yyyymmdd"),Cadastro!$I$5:$I$148,0),"")</f>
        <v>55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54684</v>
      </c>
      <c r="B1299" s="17" t="s">
        <v>194</v>
      </c>
      <c r="C1299" s="17" t="str">
        <f>IFERROR(INDEX(Cadastro!$C$5:$C$148,$AB1299),"NÃO INFORMADO")</f>
        <v>MEC</v>
      </c>
      <c r="D1299" s="17" t="str">
        <f>IFERROR(INDEX(Cadastro!$D$5:$D$148,$AB1299),"")</f>
        <v>A</v>
      </c>
      <c r="E1299" s="17" t="str">
        <f>IFERROR(INDEX(Cadastro!$G$5:$G$148,$AB1299),"")</f>
        <v>A</v>
      </c>
      <c r="F1299" s="29">
        <v>46265</v>
      </c>
      <c r="G1299" s="32" t="str">
        <f t="shared" ref="G1299:G1334" si="222">CHOOSE(WEEKDAY($F1299,1),"dom","seg","ter","qua","qui","sex","sáb")</f>
        <v>seg</v>
      </c>
      <c r="H1299" s="31">
        <f>IF($L1299=0,"",_xlfn.MINIFS(Dados!$Q:$Q,Dados!$A:$A,$A1299,Dados!$S:$S,$F1299))</f>
        <v>440</v>
      </c>
      <c r="I1299" s="31">
        <f>IF($H1299="","",_xlfn.MAXIFS(Dados!$R:$R,Dados!$A:$A,$A1299,Dados!$S:$S,$F1299))</f>
        <v>880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7.33</v>
      </c>
      <c r="M1299" s="30">
        <f>IFERROR(INDEX(Parâmetros!$E$6:$E$11,MATCH($K1299,Parâmetros!$A$6:$A$11,0)),"")</f>
        <v>7.58</v>
      </c>
      <c r="N1299" s="33">
        <f t="shared" ref="N1299:N1334" si="223">IFERROR($L1299/$M1299,"")</f>
        <v>0.96701846965699212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ref="Q1299:Q1334" si="224">IF($P1299="Não","",IF($L1299&gt;0,"Sim","Não"))</f>
        <v>Sim</v>
      </c>
      <c r="R1299" s="32" t="str">
        <f t="shared" ref="R1299:R1334" si="225">IF($Q1299&lt;&gt;"Sim","",IF($N1299&gt;=$O1299,"Sim","Não"))</f>
        <v>Sim</v>
      </c>
      <c r="S1299" s="30">
        <f t="shared" ref="S1299:S1334" si="226">IF($Q1299&lt;&gt;"Sim","",MAX(0,$M1299*$O1299-$L1299))</f>
        <v>0</v>
      </c>
      <c r="T1299" s="32" t="str">
        <f>IF($Q1299&lt;&gt;"Sim","",IF($N1299&gt;Parâmetros!$E$15,"Sim","Não"))</f>
        <v>Não</v>
      </c>
      <c r="U1299" s="17" t="str">
        <f t="shared" ref="U1299:U1334" si="227">IF($AC1299&lt;&gt;"",$AC1299,IF($P1299="Não",IF($Y1299="Folga","Folga",IF(LEFT($Y1299,6)="Férias","Férias / afastamento",IF($Y1299="Indeterminado (início da série)","Início da série","Fora da apuração"))),IF($Q1299="Não","Falta de registro",IF($R1299="Sim","Na meta","Abaixo da meta"))))</f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'[Apontamento_Mes_Setembro Atualizado.xlsx]Base Diária'!$V$221folga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Evidência confirma cadastro</v>
      </c>
      <c r="W1299" s="34">
        <f>IF(OR(OR($D1299="6x1",$D1299="FF 6x1"),$D1299="5x2"),"",IF($AB1299&lt;&gt;$AB1298,IF(IFERROR(INDEX(Cadastro!$F$5:$F$148,$AB1299),"")="",IF($L1299&gt;0,1,0),IF(IFERROR(INDEX(Cadastro!$F$5:$F$148,$AB1299),"")&lt;=IFERROR(INDEX(Parâmetros!$B$39:$B$48,MATCH($E1299,Parâmetros!$A$39:$A$48,0)),99),IFERROR(INDEX(Cadastro!$F$5:$F$148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1</v>
      </c>
      <c r="X1299" s="34">
        <f>IF(OR(OR($D1299="6x1",$D1299="FF 6x1"),$D1299="5x2"),"",IF($AB1299&lt;&gt;$AB1298,IF(IFERROR(INDEX(Cadastro!$F$5:$F$148,$AB1299),"")="",0,IF(IFERROR(INDEX(Cadastro!$F$5:$F$148,$AB1299),"")&gt;IFERROR(INDEX(Parâmetros!$B$39:$B$48,MATCH($E1299,Parâmetros!$A$39:$A$48,0)),99),IFERROR(INDEX(Cadastro!$F$5:$F$148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registro"),IF(AND($AB1299&lt;&gt;$AB1298,IFERROR(INDEX(Cadastro!$F$5:$F$148,$AB1299),"")=""),"Indeterminado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IFERROR(MATCH($A1299&amp;"|"&amp;TEXT(_xlfn.MAXIFS(Cadastro!$E$5:$E$148,Cadastro!$A$5:$A$148,$A1299,Cadastro!$E$5:$E$148,"&lt;="&amp;$F1299),"yyyymmdd"),Cadastro!$I$5:$I$148,0),"")</f>
        <v>57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54684</v>
      </c>
      <c r="B1300" s="17" t="s">
        <v>194</v>
      </c>
      <c r="C1300" s="17" t="str">
        <f>IFERROR(INDEX(Cadastro!$C$5:$C$148,$AB1300),"NÃO INFORMADO")</f>
        <v>MEC</v>
      </c>
      <c r="D1300" s="17" t="str">
        <f>IFERROR(INDEX(Cadastro!$D$5:$D$148,$AB1300),"")</f>
        <v>A</v>
      </c>
      <c r="E1300" s="17" t="str">
        <f>IFERROR(INDEX(Cadastro!$G$5:$G$148,$AB1300),"")</f>
        <v>A</v>
      </c>
      <c r="F1300" s="29">
        <v>46266</v>
      </c>
      <c r="G1300" s="32" t="str">
        <f t="shared" si="222"/>
        <v>ter</v>
      </c>
      <c r="H1300" s="31">
        <f>IF($L1300=0,"",_xlfn.MINIFS(Dados!$Q:$Q,Dados!$A:$A,$A1300,Dados!$S:$S,$F1300))</f>
        <v>440</v>
      </c>
      <c r="I1300" s="31">
        <f>IF($H1300="","",_xlfn.MAXIFS(Dados!$R:$R,Dados!$A:$A,$A1300,Dados!$S:$S,$F1300))</f>
        <v>880</v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7.34</v>
      </c>
      <c r="M1300" s="30">
        <f>IFERROR(INDEX(Parâmetros!$E$6:$E$11,MATCH($K1300,Parâmetros!$A$6:$A$11,0)),"")</f>
        <v>7.58</v>
      </c>
      <c r="N1300" s="33">
        <f t="shared" si="223"/>
        <v>0.9683377308707124</v>
      </c>
      <c r="O1300" s="33">
        <f>Parâmetros!$E$13</f>
        <v>0.8</v>
      </c>
      <c r="P1300" s="32" t="str">
        <f>IF(OR($M1300="",$F1300&gt;Parâmetros!$E$14),"Não","Sim")</f>
        <v>Sim</v>
      </c>
      <c r="Q1300" s="32" t="str">
        <f t="shared" si="224"/>
        <v>Sim</v>
      </c>
      <c r="R1300" s="32" t="str">
        <f t="shared" si="225"/>
        <v>Sim</v>
      </c>
      <c r="S1300" s="30">
        <f t="shared" si="226"/>
        <v>0</v>
      </c>
      <c r="T1300" s="32" t="str">
        <f>IF($Q1300&lt;&gt;"Sim","",IF($N1300&gt;Parâmetros!$E$15,"Sim","Não"))</f>
        <v>Não</v>
      </c>
      <c r="U1300" s="17" t="str">
        <f t="shared" si="227"/>
        <v>Na meta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'[Apontamento_Mes_Setembro Atualizado.xlsx]Base Diária'!$V$221folga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Evidência confirma cadastro</v>
      </c>
      <c r="W1300" s="34">
        <f>IF(OR(OR($D1300="6x1",$D1300="FF 6x1"),$D1300="5x2"),"",IF($AB1300&lt;&gt;$AB1299,IF(IFERROR(INDEX(Cadastro!$F$5:$F$148,$AB1300),"")="",IF($L1300&gt;0,1,0),IF(IFERROR(INDEX(Cadastro!$F$5:$F$148,$AB1300),"")&lt;=IFERROR(INDEX(Parâmetros!$B$39:$B$48,MATCH($E1300,Parâmetros!$A$39:$A$48,0)),99),IFERROR(INDEX(Cadastro!$F$5:$F$148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2</v>
      </c>
      <c r="X1300" s="34">
        <f>IF(OR(OR($D1300="6x1",$D1300="FF 6x1"),$D1300="5x2"),"",IF($AB1300&lt;&gt;$AB1299,IF(IFERROR(INDEX(Cadastro!$F$5:$F$148,$AB1300),"")="",0,IF(IFERROR(INDEX(Cadastro!$F$5:$F$148,$AB1300),"")&gt;IFERROR(INDEX(Parâmetros!$B$39:$B$48,MATCH($E1300,Parâmetros!$A$39:$A$48,0)),99),IFERROR(INDEX(Cadastro!$F$5:$F$148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registro"),IF(AND($AB1300&lt;&gt;$AB1299,IFERROR(INDEX(Cadastro!$F$5:$F$148,$AB1300),"")=""),"Indeterminado (início da série)",IF($X1300&gt;0,"Folga","Falta de registro"))))))))</f>
        <v>Trabalhado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IFERROR(MATCH($A1300&amp;"|"&amp;TEXT(_xlfn.MAXIFS(Cadastro!$E$5:$E$148,Cadastro!$A$5:$A$148,$A1300,Cadastro!$E$5:$E$148,"&lt;="&amp;$F1300),"yyyymmdd"),Cadastro!$I$5:$I$148,0),"")</f>
        <v>57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54684</v>
      </c>
      <c r="B1301" s="17" t="s">
        <v>194</v>
      </c>
      <c r="C1301" s="17" t="str">
        <f>IFERROR(INDEX(Cadastro!$C$5:$C$148,$AB1301),"NÃO INFORMADO")</f>
        <v>MEC</v>
      </c>
      <c r="D1301" s="17" t="str">
        <f>IFERROR(INDEX(Cadastro!$D$5:$D$148,$AB1301),"")</f>
        <v>A</v>
      </c>
      <c r="E1301" s="17" t="str">
        <f>IFERROR(INDEX(Cadastro!$G$5:$G$148,$AB1301),"")</f>
        <v>A</v>
      </c>
      <c r="F1301" s="29">
        <v>46267</v>
      </c>
      <c r="G1301" s="32" t="str">
        <f t="shared" si="222"/>
        <v>qua</v>
      </c>
      <c r="H1301" s="31">
        <f>IF($L1301=0,"",_xlfn.MINIFS(Dados!$Q:$Q,Dados!$A:$A,$A1301,Dados!$S:$S,$F1301))</f>
        <v>440</v>
      </c>
      <c r="I1301" s="31">
        <f>IF($H1301="","",_xlfn.MAXIFS(Dados!$R:$R,Dados!$A:$A,$A1301,Dados!$S:$S,$F1301))</f>
        <v>880</v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>A</v>
      </c>
      <c r="L1301" s="30">
        <f>SUMIFS(Dados!$E:$E,Dados!$A:$A,$A1301,Dados!$S:$S,$F1301)</f>
        <v>7.33</v>
      </c>
      <c r="M1301" s="30">
        <f>IFERROR(INDEX(Parâmetros!$E$6:$E$11,MATCH($K1301,Parâmetros!$A$6:$A$11,0)),"")</f>
        <v>7.58</v>
      </c>
      <c r="N1301" s="33">
        <f t="shared" si="223"/>
        <v>0.96701846965699212</v>
      </c>
      <c r="O1301" s="33">
        <f>Parâmetros!$E$13</f>
        <v>0.8</v>
      </c>
      <c r="P1301" s="32" t="str">
        <f>IF(OR($M1301="",$F1301&gt;Parâmetros!$E$14),"Não","Sim")</f>
        <v>Sim</v>
      </c>
      <c r="Q1301" s="32" t="str">
        <f t="shared" si="224"/>
        <v>Sim</v>
      </c>
      <c r="R1301" s="32" t="str">
        <f t="shared" si="225"/>
        <v>Sim</v>
      </c>
      <c r="S1301" s="30">
        <f t="shared" si="226"/>
        <v>0</v>
      </c>
      <c r="T1301" s="32" t="str">
        <f>IF($Q1301&lt;&gt;"Sim","",IF($N1301&gt;Parâmetros!$E$15,"Sim","Não"))</f>
        <v>Não</v>
      </c>
      <c r="U1301" s="17" t="str">
        <f t="shared" si="227"/>
        <v>Na meta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'[Apontamento_Mes_Setembro Atualizado.xlsx]Base Diária'!$V$221folga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Evidência confirma cadastro</v>
      </c>
      <c r="W1301" s="34">
        <f>IF(OR(OR($D1301="6x1",$D1301="FF 6x1"),$D1301="5x2"),"",IF($AB1301&lt;&gt;$AB1300,IF(IFERROR(INDEX(Cadastro!$F$5:$F$148,$AB1301),"")="",IF($L1301&gt;0,1,0),IF(IFERROR(INDEX(Cadastro!$F$5:$F$148,$AB1301),"")&lt;=IFERROR(INDEX(Parâmetros!$B$39:$B$48,MATCH($E1301,Parâmetros!$A$39:$A$48,0)),99),IFERROR(INDEX(Cadastro!$F$5:$F$148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3</v>
      </c>
      <c r="X1301" s="34">
        <f>IF(OR(OR($D1301="6x1",$D1301="FF 6x1"),$D1301="5x2"),"",IF($AB1301&lt;&gt;$AB1300,IF(IFERROR(INDEX(Cadastro!$F$5:$F$148,$AB1301),"")="",0,IF(IFERROR(INDEX(Cadastro!$F$5:$F$148,$AB1301),"")&gt;IFERROR(INDEX(Parâmetros!$B$39:$B$48,MATCH($E1301,Parâmetros!$A$39:$A$48,0)),99),IFERROR(INDEX(Cadastro!$F$5:$F$148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registro"),IF(AND($AB1301&lt;&gt;$AB1300,IFERROR(INDEX(Cadastro!$F$5:$F$148,$AB1301),"")=""),"Indeterminado (início da série)",IF($X1301&gt;0,"Folga","Falta de registro"))))))))</f>
        <v>Trabalhado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IFERROR(MATCH($A1301&amp;"|"&amp;TEXT(_xlfn.MAXIFS(Cadastro!$E$5:$E$148,Cadastro!$A$5:$A$148,$A1301,Cadastro!$E$5:$E$148,"&lt;="&amp;$F1301),"yyyymmdd"),Cadastro!$I$5:$I$148,0),"")</f>
        <v>57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54684</v>
      </c>
      <c r="B1302" s="17" t="s">
        <v>194</v>
      </c>
      <c r="C1302" s="17" t="str">
        <f>IFERROR(INDEX(Cadastro!$C$5:$C$148,$AB1302),"NÃO INFORMADO")</f>
        <v>MEC</v>
      </c>
      <c r="D1302" s="17" t="str">
        <f>IFERROR(INDEX(Cadastro!$D$5:$D$148,$AB1302),"")</f>
        <v>A</v>
      </c>
      <c r="E1302" s="17" t="str">
        <f>IFERROR(INDEX(Cadastro!$G$5:$G$148,$AB1302),"")</f>
        <v>A</v>
      </c>
      <c r="F1302" s="29">
        <v>46268</v>
      </c>
      <c r="G1302" s="32" t="str">
        <f t="shared" si="222"/>
        <v>qui</v>
      </c>
      <c r="H1302" s="31">
        <f>IF($L1302=0,"",_xlfn.MINIFS(Dados!$Q:$Q,Dados!$A:$A,$A1302,Dados!$S:$S,$F1302))</f>
        <v>439</v>
      </c>
      <c r="I1302" s="31">
        <f>IF($H1302="","",_xlfn.MAXIFS(Dados!$R:$R,Dados!$A:$A,$A1302,Dados!$S:$S,$F1302))</f>
        <v>880</v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7.35</v>
      </c>
      <c r="M1302" s="30">
        <f>IFERROR(INDEX(Parâmetros!$E$6:$E$11,MATCH($K1302,Parâmetros!$A$6:$A$11,0)),"")</f>
        <v>7.58</v>
      </c>
      <c r="N1302" s="33">
        <f t="shared" si="223"/>
        <v>0.96965699208443268</v>
      </c>
      <c r="O1302" s="33">
        <f>Parâmetros!$E$13</f>
        <v>0.8</v>
      </c>
      <c r="P1302" s="32" t="str">
        <f>IF(OR($M1302="",$F1302&gt;Parâmetros!$E$14),"Não","Sim")</f>
        <v>Sim</v>
      </c>
      <c r="Q1302" s="32" t="str">
        <f t="shared" si="224"/>
        <v>Sim</v>
      </c>
      <c r="R1302" s="32" t="str">
        <f t="shared" si="225"/>
        <v>Sim</v>
      </c>
      <c r="S1302" s="30">
        <f t="shared" si="226"/>
        <v>0</v>
      </c>
      <c r="T1302" s="32" t="str">
        <f>IF($Q1302&lt;&gt;"Sim","",IF($N1302&gt;Parâmetros!$E$15,"Sim","Não"))</f>
        <v>Não</v>
      </c>
      <c r="U1302" s="17" t="str">
        <f t="shared" si="227"/>
        <v>Na meta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'[Apontamento_Mes_Setembro Atualizado.xlsx]Base Diária'!$V$221folga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Evidência confirma cadastro</v>
      </c>
      <c r="W1302" s="34">
        <f>IF(OR(OR($D1302="6x1",$D1302="FF 6x1"),$D1302="5x2"),"",IF($AB1302&lt;&gt;$AB1301,IF(IFERROR(INDEX(Cadastro!$F$5:$F$148,$AB1302),"")="",IF($L1302&gt;0,1,0),IF(IFERROR(INDEX(Cadastro!$F$5:$F$148,$AB1302),"")&lt;=IFERROR(INDEX(Parâmetros!$B$39:$B$48,MATCH($E1302,Parâmetros!$A$39:$A$48,0)),99),IFERROR(INDEX(Cadastro!$F$5:$F$148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4</v>
      </c>
      <c r="X1302" s="34">
        <f>IF(OR(OR($D1302="6x1",$D1302="FF 6x1"),$D1302="5x2"),"",IF($AB1302&lt;&gt;$AB1301,IF(IFERROR(INDEX(Cadastro!$F$5:$F$148,$AB1302),"")="",0,IF(IFERROR(INDEX(Cadastro!$F$5:$F$148,$AB1302),"")&gt;IFERROR(INDEX(Parâmetros!$B$39:$B$48,MATCH($E1302,Parâmetros!$A$39:$A$48,0)),99),IFERROR(INDEX(Cadastro!$F$5:$F$148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registro"),IF(AND($AB1302&lt;&gt;$AB1301,IFERROR(INDEX(Cadastro!$F$5:$F$148,$AB1302),"")=""),"Indeterminado (início da série)",IF($X1302&gt;0,"Folga","Falta de registro"))))))))</f>
        <v>Trabalhado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IFERROR(MATCH($A1302&amp;"|"&amp;TEXT(_xlfn.MAXIFS(Cadastro!$E$5:$E$148,Cadastro!$A$5:$A$148,$A1302,Cadastro!$E$5:$E$148,"&lt;="&amp;$F1302),"yyyymmdd"),Cadastro!$I$5:$I$148,0),"")</f>
        <v>57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54684</v>
      </c>
      <c r="B1303" s="17" t="s">
        <v>194</v>
      </c>
      <c r="C1303" s="17" t="str">
        <f>IFERROR(INDEX(Cadastro!$C$5:$C$148,$AB1303),"NÃO INFORMADO")</f>
        <v>MEC</v>
      </c>
      <c r="D1303" s="17" t="str">
        <f>IFERROR(INDEX(Cadastro!$D$5:$D$148,$AB1303),"")</f>
        <v>A</v>
      </c>
      <c r="E1303" s="17" t="str">
        <f>IFERROR(INDEX(Cadastro!$G$5:$G$148,$AB1303),"")</f>
        <v>A</v>
      </c>
      <c r="F1303" s="29">
        <v>46269</v>
      </c>
      <c r="G1303" s="32" t="str">
        <f t="shared" si="222"/>
        <v>sex</v>
      </c>
      <c r="H1303" s="31">
        <f>IF($L1303=0,"",_xlfn.MINIFS(Dados!$Q:$Q,Dados!$A:$A,$A1303,Dados!$S:$S,$F1303))</f>
        <v>440</v>
      </c>
      <c r="I1303" s="31">
        <f>IF($H1303="","",_xlfn.MAXIFS(Dados!$R:$R,Dados!$A:$A,$A1303,Dados!$S:$S,$F1303))</f>
        <v>880</v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7.34</v>
      </c>
      <c r="M1303" s="30">
        <f>IFERROR(INDEX(Parâmetros!$E$6:$E$11,MATCH($K1303,Parâmetros!$A$6:$A$11,0)),"")</f>
        <v>7.58</v>
      </c>
      <c r="N1303" s="33">
        <f t="shared" si="223"/>
        <v>0.9683377308707124</v>
      </c>
      <c r="O1303" s="33">
        <f>Parâmetros!$E$13</f>
        <v>0.8</v>
      </c>
      <c r="P1303" s="32" t="str">
        <f>IF(OR($M1303="",$F1303&gt;Parâmetros!$E$14),"Não","Sim")</f>
        <v>Sim</v>
      </c>
      <c r="Q1303" s="32" t="str">
        <f t="shared" si="224"/>
        <v>Sim</v>
      </c>
      <c r="R1303" s="32" t="str">
        <f t="shared" si="225"/>
        <v>Sim</v>
      </c>
      <c r="S1303" s="30">
        <f t="shared" si="226"/>
        <v>0</v>
      </c>
      <c r="T1303" s="32" t="str">
        <f>IF($Q1303&lt;&gt;"Sim","",IF($N1303&gt;Parâmetros!$E$15,"Sim","Não"))</f>
        <v>Não</v>
      </c>
      <c r="U1303" s="17" t="str">
        <f t="shared" si="227"/>
        <v>Na meta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'[Apontamento_Mes_Setembro Atualizado.xlsx]Base Diária'!$V$221folga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Evidência confirma cadastro</v>
      </c>
      <c r="W1303" s="34">
        <f>IF(OR(OR($D1303="6x1",$D1303="FF 6x1"),$D1303="5x2"),"",IF($AB1303&lt;&gt;$AB1302,IF(IFERROR(INDEX(Cadastro!$F$5:$F$148,$AB1303),"")="",IF($L1303&gt;0,1,0),IF(IFERROR(INDEX(Cadastro!$F$5:$F$148,$AB1303),"")&lt;=IFERROR(INDEX(Parâmetros!$B$39:$B$48,MATCH($E1303,Parâmetros!$A$39:$A$48,0)),99),IFERROR(INDEX(Cadastro!$F$5:$F$148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5</v>
      </c>
      <c r="X1303" s="34">
        <f>IF(OR(OR($D1303="6x1",$D1303="FF 6x1"),$D1303="5x2"),"",IF($AB1303&lt;&gt;$AB1302,IF(IFERROR(INDEX(Cadastro!$F$5:$F$148,$AB1303),"")="",0,IF(IFERROR(INDEX(Cadastro!$F$5:$F$148,$AB1303),"")&gt;IFERROR(INDEX(Parâmetros!$B$39:$B$48,MATCH($E1303,Parâmetros!$A$39:$A$48,0)),99),IFERROR(INDEX(Cadastro!$F$5:$F$148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registro"),IF(AND($AB1303&lt;&gt;$AB1302,IFERROR(INDEX(Cadastro!$F$5:$F$148,$AB1303),"")=""),"Indeterminado (início da série)",IF($X1303&gt;0,"Folga","Falta de registro"))))))))</f>
        <v>Trabalhado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IFERROR(MATCH($A1303&amp;"|"&amp;TEXT(_xlfn.MAXIFS(Cadastro!$E$5:$E$148,Cadastro!$A$5:$A$148,$A1303,Cadastro!$E$5:$E$148,"&lt;="&amp;$F1303),"yyyymmdd"),Cadastro!$I$5:$I$148,0),"")</f>
        <v>57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>
        <v>54684</v>
      </c>
      <c r="B1304" s="17" t="s">
        <v>194</v>
      </c>
      <c r="C1304" s="17" t="str">
        <f>IFERROR(INDEX(Cadastro!$C$5:$C$148,$AB1304),"NÃO INFORMADO")</f>
        <v>MEC</v>
      </c>
      <c r="D1304" s="17" t="str">
        <f>IFERROR(INDEX(Cadastro!$D$5:$D$148,$AB1304),"")</f>
        <v>A</v>
      </c>
      <c r="E1304" s="17" t="str">
        <f>IFERROR(INDEX(Cadastro!$G$5:$G$148,$AB1304),"")</f>
        <v>A</v>
      </c>
      <c r="F1304" s="29">
        <v>46270</v>
      </c>
      <c r="G1304" s="32" t="str">
        <f t="shared" si="222"/>
        <v>sáb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223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224"/>
        <v/>
      </c>
      <c r="R1304" s="32" t="str">
        <f t="shared" si="225"/>
        <v/>
      </c>
      <c r="S1304" s="30" t="str">
        <f t="shared" si="226"/>
        <v/>
      </c>
      <c r="T1304" s="32" t="str">
        <f>IF($Q1304&lt;&gt;"Sim","",IF($N1304&gt;Parâmetros!$E$15,"Sim","Não"))</f>
        <v/>
      </c>
      <c r="U1304" s="17" t="str">
        <f t="shared" si="227"/>
        <v>Folga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'[Apontamento_Mes_Setembro Atualizado.xlsx]Base Diária'!$V$221folga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Folga prevista pelo ciclo</v>
      </c>
      <c r="W1304" s="34">
        <f>IF(OR(OR($D1304="6x1",$D1304="FF 6x1"),$D1304="5x2"),"",IF($AB1304&lt;&gt;$AB1303,IF(IFERROR(INDEX(Cadastro!$F$5:$F$148,$AB1304),"")="",IF($L1304&gt;0,1,0),IF(IFERROR(INDEX(Cadastro!$F$5:$F$148,$AB1304),"")&lt;=IFERROR(INDEX(Parâmetros!$B$39:$B$48,MATCH($E1304,Parâmetros!$A$39:$A$48,0)),99),IFERROR(INDEX(Cadastro!$F$5:$F$148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0</v>
      </c>
      <c r="X1304" s="34">
        <f>IF(OR(OR($D1304="6x1",$D1304="FF 6x1"),$D1304="5x2"),"",IF($AB1304&lt;&gt;$AB1303,IF(IFERROR(INDEX(Cadastro!$F$5:$F$148,$AB1304),"")="",0,IF(IFERROR(INDEX(Cadastro!$F$5:$F$148,$AB1304),"")&gt;IFERROR(INDEX(Parâmetros!$B$39:$B$48,MATCH($E1304,Parâmetros!$A$39:$A$48,0)),99),IFERROR(INDEX(Cadastro!$F$5:$F$148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1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registro"),IF(AND($AB1304&lt;&gt;$AB1303,IFERROR(INDEX(Cadastro!$F$5:$F$148,$AB1304),"")=""),"Indeterminado (início da série)",IF($X1304&gt;0,"Folga","Falta de registro"))))))))</f>
        <v>Folga</v>
      </c>
      <c r="Z1304" s="34">
        <f>IF(OR($L1304&gt;0,$F1304&gt;Parâmetros!$E$14),0,IF($A1304&lt;&gt;$A1303,1,N($Z1303)+1))</f>
        <v>1</v>
      </c>
      <c r="AA1304" s="34">
        <f>IF(OR($L1304&gt;0,$F1304&gt;Parâmetros!$E$14),0,IF(OR($A1304&lt;&gt;$A1305,$F1305&gt;Parâmetros!$E$14),1,N($AA1305)+1))</f>
        <v>2</v>
      </c>
      <c r="AB1304" s="31">
        <f>IFERROR(MATCH($A1304&amp;"|"&amp;TEXT(_xlfn.MAXIFS(Cadastro!$E$5:$E$148,Cadastro!$A$5:$A$148,$A1304,Cadastro!$E$5:$E$148,"&lt;="&amp;$F1304),"yyyymmdd"),Cadastro!$I$5:$I$148,0),"")</f>
        <v>57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hidden="1" customHeight="1" x14ac:dyDescent="0.25">
      <c r="A1305" s="31">
        <v>54684</v>
      </c>
      <c r="B1305" s="17" t="s">
        <v>194</v>
      </c>
      <c r="C1305" s="17" t="str">
        <f>IFERROR(INDEX(Cadastro!$C$5:$C$148,$AB1305),"NÃO INFORMADO")</f>
        <v>MEC</v>
      </c>
      <c r="D1305" s="17" t="str">
        <f>IFERROR(INDEX(Cadastro!$D$5:$D$148,$AB1305),"")</f>
        <v>A</v>
      </c>
      <c r="E1305" s="17" t="str">
        <f>IFERROR(INDEX(Cadastro!$G$5:$G$148,$AB1305),"")</f>
        <v>A</v>
      </c>
      <c r="F1305" s="29">
        <v>46271</v>
      </c>
      <c r="G1305" s="32" t="str">
        <f t="shared" si="222"/>
        <v>dom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>A</v>
      </c>
      <c r="L1305" s="30">
        <f>SUMIFS(Dados!$E:$E,Dados!$A:$A,$A1305,Dados!$S:$S,$F1305)</f>
        <v>0</v>
      </c>
      <c r="M1305" s="30">
        <f>IFERROR(INDEX(Parâmetros!$E$6:$E$11,MATCH($K1305,Parâmetros!$A$6:$A$11,0)),"")</f>
        <v>7.58</v>
      </c>
      <c r="N1305" s="33">
        <f t="shared" si="223"/>
        <v>0</v>
      </c>
      <c r="O1305" s="33">
        <f>Parâmetros!$E$13</f>
        <v>0.8</v>
      </c>
      <c r="P1305" s="32" t="str">
        <f>IF(OR($M1305="",$F1305&gt;Parâmetros!$E$14),"Não","Sim")</f>
        <v>Sim</v>
      </c>
      <c r="Q1305" s="32" t="str">
        <f t="shared" si="224"/>
        <v>Não</v>
      </c>
      <c r="R1305" s="32" t="str">
        <f t="shared" si="225"/>
        <v/>
      </c>
      <c r="S1305" s="30" t="str">
        <f t="shared" si="226"/>
        <v/>
      </c>
      <c r="T1305" s="32" t="str">
        <f>IF($Q1305&lt;&gt;"Sim","",IF($N1305&gt;Parâmetros!$E$15,"Sim","Não"))</f>
        <v/>
      </c>
      <c r="U1305" s="17" t="str">
        <f t="shared" si="227"/>
        <v>Falta de registro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'[Apontamento_Mes_Setembro Atualizado.xlsx]Base Diária'!$V$221folga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FALTA DE REGISTRO · dia 1 de 5 do ciclo</v>
      </c>
      <c r="W1305" s="34">
        <f>IF(OR(OR($D1305="6x1",$D1305="FF 6x1"),$D1305="5x2"),"",IF($AB1305&lt;&gt;$AB1304,IF(IFERROR(INDEX(Cadastro!$F$5:$F$148,$AB1305),"")="",IF($L1305&gt;0,1,0),IF(IFERROR(INDEX(Cadastro!$F$5:$F$148,$AB1305),"")&lt;=IFERROR(INDEX(Parâmetros!$B$39:$B$48,MATCH($E1305,Parâmetros!$A$39:$A$48,0)),99),IFERROR(INDEX(Cadastro!$F$5:$F$148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</v>
      </c>
      <c r="X1305" s="34">
        <f>IF(OR(OR($D1305="6x1",$D1305="FF 6x1"),$D1305="5x2"),"",IF($AB1305&lt;&gt;$AB1304,IF(IFERROR(INDEX(Cadastro!$F$5:$F$148,$AB1305),"")="",0,IF(IFERROR(INDEX(Cadastro!$F$5:$F$148,$AB1305),"")&gt;IFERROR(INDEX(Parâmetros!$B$39:$B$48,MATCH($E1305,Parâmetros!$A$39:$A$48,0)),99),IFERROR(INDEX(Cadastro!$F$5:$F$148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registro"),IF(AND($AB1305&lt;&gt;$AB1304,IFERROR(INDEX(Cadastro!$F$5:$F$148,$AB1305),"")=""),"Indeterminado (início da série)",IF($X1305&gt;0,"Folga","Falta de registro"))))))))</f>
        <v>Falta de registro</v>
      </c>
      <c r="Z1305" s="34">
        <f>IF(OR($L1305&gt;0,$F1305&gt;Parâmetros!$E$14),0,IF($A1305&lt;&gt;$A1304,1,N($Z1304)+1))</f>
        <v>2</v>
      </c>
      <c r="AA1305" s="34">
        <f>IF(OR($L1305&gt;0,$F1305&gt;Parâmetros!$E$14),0,IF(OR($A1305&lt;&gt;$A1306,$F1306&gt;Parâmetros!$E$14),1,N($AA1306)+1))</f>
        <v>1</v>
      </c>
      <c r="AB1305" s="31">
        <f>IFERROR(MATCH($A1305&amp;"|"&amp;TEXT(_xlfn.MAXIFS(Cadastro!$E$5:$E$148,Cadastro!$A$5:$A$148,$A1305,Cadastro!$E$5:$E$148,"&lt;="&amp;$F1305),"yyyymmdd"),Cadastro!$I$5:$I$148,0),"")</f>
        <v>57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hidden="1" customHeight="1" x14ac:dyDescent="0.25">
      <c r="A1306" s="31">
        <v>54684</v>
      </c>
      <c r="B1306" s="17" t="s">
        <v>194</v>
      </c>
      <c r="C1306" s="17" t="str">
        <f>IFERROR(INDEX(Cadastro!$C$5:$C$148,$AB1306),"NÃO INFORMADO")</f>
        <v>MEC</v>
      </c>
      <c r="D1306" s="17" t="str">
        <f>IFERROR(INDEX(Cadastro!$D$5:$D$148,$AB1306),"")</f>
        <v>A</v>
      </c>
      <c r="E1306" s="17" t="str">
        <f>IFERROR(INDEX(Cadastro!$G$5:$G$148,$AB1306),"")</f>
        <v>A</v>
      </c>
      <c r="F1306" s="29">
        <v>46272</v>
      </c>
      <c r="G1306" s="32" t="str">
        <f t="shared" si="222"/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885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A</v>
      </c>
      <c r="L1306" s="30">
        <f>SUMIFS(Dados!$E:$E,Dados!$A:$A,$A1306,Dados!$S:$S,$F1306)</f>
        <v>7.42</v>
      </c>
      <c r="M1306" s="30">
        <f>IFERROR(INDEX(Parâmetros!$E$6:$E$11,MATCH($K1306,Parâmetros!$A$6:$A$11,0)),"")</f>
        <v>7.58</v>
      </c>
      <c r="N1306" s="33">
        <f t="shared" si="223"/>
        <v>0.97889182058047497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si="224"/>
        <v>Sim</v>
      </c>
      <c r="R1306" s="32" t="str">
        <f t="shared" si="225"/>
        <v>Sim</v>
      </c>
      <c r="S1306" s="30">
        <f t="shared" si="226"/>
        <v>0</v>
      </c>
      <c r="T1306" s="32" t="str">
        <f>IF($Q1306&lt;&gt;"Sim","",IF($N1306&gt;Parâmetros!$E$15,"Sim","Não"))</f>
        <v>Não</v>
      </c>
      <c r="U1306" s="17" t="str">
        <f t="shared" si="227"/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'[Apontamento_Mes_Setembro Atualizado.xlsx]Base Diária'!$V$221folga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Evidência confirma cadastro</v>
      </c>
      <c r="W1306" s="34">
        <f>IF(OR(OR($D1306="6x1",$D1306="FF 6x1"),$D1306="5x2"),"",IF($AB1306&lt;&gt;$AB1305,IF(IFERROR(INDEX(Cadastro!$F$5:$F$148,$AB1306),"")="",IF($L1306&gt;0,1,0),IF(IFERROR(INDEX(Cadastro!$F$5:$F$148,$AB1306),"")&lt;=IFERROR(INDEX(Parâmetros!$B$39:$B$48,MATCH($E1306,Parâmetros!$A$39:$A$48,0)),99),IFERROR(INDEX(Cadastro!$F$5:$F$148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2</v>
      </c>
      <c r="X1306" s="34">
        <f>IF(OR(OR($D1306="6x1",$D1306="FF 6x1"),$D1306="5x2"),"",IF($AB1306&lt;&gt;$AB1305,IF(IFERROR(INDEX(Cadastro!$F$5:$F$148,$AB1306),"")="",0,IF(IFERROR(INDEX(Cadastro!$F$5:$F$148,$AB1306),"")&gt;IFERROR(INDEX(Parâmetros!$B$39:$B$48,MATCH($E1306,Parâmetros!$A$39:$A$48,0)),99),IFERROR(INDEX(Cadastro!$F$5:$F$148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registro"),IF(AND($AB1306&lt;&gt;$AB1305,IFERROR(INDEX(Cadastro!$F$5:$F$148,$AB1306),"")=""),"Indeterminado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IFERROR(MATCH($A1306&amp;"|"&amp;TEXT(_xlfn.MAXIFS(Cadastro!$E$5:$E$148,Cadastro!$A$5:$A$148,$A1306,Cadastro!$E$5:$E$148,"&lt;="&amp;$F1306),"yyyymmdd"),Cadastro!$I$5:$I$148,0),"")</f>
        <v>57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54684</v>
      </c>
      <c r="B1307" s="17" t="s">
        <v>194</v>
      </c>
      <c r="C1307" s="17" t="str">
        <f>IFERROR(INDEX(Cadastro!$C$5:$C$148,$AB1307),"NÃO INFORMADO")</f>
        <v>MEC</v>
      </c>
      <c r="D1307" s="17" t="str">
        <f>IFERROR(INDEX(Cadastro!$D$5:$D$148,$AB1307),"")</f>
        <v>A</v>
      </c>
      <c r="E1307" s="17" t="str">
        <f>IFERROR(INDEX(Cadastro!$G$5:$G$148,$AB1307),"")</f>
        <v>A</v>
      </c>
      <c r="F1307" s="29">
        <v>46273</v>
      </c>
      <c r="G1307" s="32" t="str">
        <f t="shared" si="222"/>
        <v>ter</v>
      </c>
      <c r="H1307" s="31">
        <f>IF($L1307=0,"",_xlfn.MINIFS(Dados!$Q:$Q,Dados!$A:$A,$A1307,Dados!$S:$S,$F1307))</f>
        <v>440</v>
      </c>
      <c r="I1307" s="31">
        <f>IF($H1307="","",_xlfn.MAXIFS(Dados!$R:$R,Dados!$A:$A,$A1307,Dados!$S:$S,$F1307))</f>
        <v>880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A</v>
      </c>
      <c r="L1307" s="30">
        <f>SUMIFS(Dados!$E:$E,Dados!$A:$A,$A1307,Dados!$S:$S,$F1307)</f>
        <v>7.34</v>
      </c>
      <c r="M1307" s="30">
        <f>IFERROR(INDEX(Parâmetros!$E$6:$E$11,MATCH($K1307,Parâmetros!$A$6:$A$11,0)),"")</f>
        <v>7.58</v>
      </c>
      <c r="N1307" s="33">
        <f t="shared" si="223"/>
        <v>0.9683377308707124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24"/>
        <v>Sim</v>
      </c>
      <c r="R1307" s="32" t="str">
        <f t="shared" si="225"/>
        <v>Sim</v>
      </c>
      <c r="S1307" s="30">
        <f t="shared" si="226"/>
        <v>0</v>
      </c>
      <c r="T1307" s="32" t="str">
        <f>IF($Q1307&lt;&gt;"Sim","",IF($N1307&gt;Parâmetros!$E$15,"Sim","Não"))</f>
        <v>Não</v>
      </c>
      <c r="U1307" s="17" t="str">
        <f t="shared" si="227"/>
        <v>Na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'[Apontamento_Mes_Setembro Atualizado.xlsx]Base Diária'!$V$221folga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Evidência confirma cadastro</v>
      </c>
      <c r="W1307" s="34">
        <f>IF(OR(OR($D1307="6x1",$D1307="FF 6x1"),$D1307="5x2"),"",IF($AB1307&lt;&gt;$AB1306,IF(IFERROR(INDEX(Cadastro!$F$5:$F$148,$AB1307),"")="",IF($L1307&gt;0,1,0),IF(IFERROR(INDEX(Cadastro!$F$5:$F$148,$AB1307),"")&lt;=IFERROR(INDEX(Parâmetros!$B$39:$B$48,MATCH($E1307,Parâmetros!$A$39:$A$48,0)),99),IFERROR(INDEX(Cadastro!$F$5:$F$148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3</v>
      </c>
      <c r="X1307" s="34">
        <f>IF(OR(OR($D1307="6x1",$D1307="FF 6x1"),$D1307="5x2"),"",IF($AB1307&lt;&gt;$AB1306,IF(IFERROR(INDEX(Cadastro!$F$5:$F$148,$AB1307),"")="",0,IF(IFERROR(INDEX(Cadastro!$F$5:$F$148,$AB1307),"")&gt;IFERROR(INDEX(Parâmetros!$B$39:$B$48,MATCH($E1307,Parâmetros!$A$39:$A$48,0)),99),IFERROR(INDEX(Cadastro!$F$5:$F$148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registro"),IF(AND($AB1307&lt;&gt;$AB1306,IFERROR(INDEX(Cadastro!$F$5:$F$148,$AB1307),"")=""),"Indeterminado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IFERROR(MATCH($A1307&amp;"|"&amp;TEXT(_xlfn.MAXIFS(Cadastro!$E$5:$E$148,Cadastro!$A$5:$A$148,$A1307,Cadastro!$E$5:$E$148,"&lt;="&amp;$F1307),"yyyymmdd"),Cadastro!$I$5:$I$148,0),"")</f>
        <v>57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54684</v>
      </c>
      <c r="B1308" s="17" t="s">
        <v>194</v>
      </c>
      <c r="C1308" s="17" t="str">
        <f>IFERROR(INDEX(Cadastro!$C$5:$C$148,$AB1308),"NÃO INFORMADO")</f>
        <v>MEC</v>
      </c>
      <c r="D1308" s="17" t="str">
        <f>IFERROR(INDEX(Cadastro!$D$5:$D$148,$AB1308),"")</f>
        <v>A</v>
      </c>
      <c r="E1308" s="17" t="str">
        <f>IFERROR(INDEX(Cadastro!$G$5:$G$148,$AB1308),"")</f>
        <v>A</v>
      </c>
      <c r="F1308" s="29">
        <v>46274</v>
      </c>
      <c r="G1308" s="32" t="str">
        <f t="shared" si="222"/>
        <v>qua</v>
      </c>
      <c r="H1308" s="31">
        <f>IF($L1308=0,"",_xlfn.MINIFS(Dados!$Q:$Q,Dados!$A:$A,$A1308,Dados!$S:$S,$F1308))</f>
        <v>440</v>
      </c>
      <c r="I1308" s="31">
        <f>IF($H1308="","",_xlfn.MAXIFS(Dados!$R:$R,Dados!$A:$A,$A1308,Dados!$S:$S,$F1308))</f>
        <v>880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A</v>
      </c>
      <c r="L1308" s="30">
        <f>SUMIFS(Dados!$E:$E,Dados!$A:$A,$A1308,Dados!$S:$S,$F1308)</f>
        <v>7.33</v>
      </c>
      <c r="M1308" s="30">
        <f>IFERROR(INDEX(Parâmetros!$E$6:$E$11,MATCH($K1308,Parâmetros!$A$6:$A$11,0)),"")</f>
        <v>7.58</v>
      </c>
      <c r="N1308" s="33">
        <f t="shared" si="223"/>
        <v>0.96701846965699212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24"/>
        <v>Sim</v>
      </c>
      <c r="R1308" s="32" t="str">
        <f t="shared" si="225"/>
        <v>Sim</v>
      </c>
      <c r="S1308" s="30">
        <f t="shared" si="226"/>
        <v>0</v>
      </c>
      <c r="T1308" s="32" t="str">
        <f>IF($Q1308&lt;&gt;"Sim","",IF($N1308&gt;Parâmetros!$E$15,"Sim","Não"))</f>
        <v>Não</v>
      </c>
      <c r="U1308" s="17" t="str">
        <f t="shared" si="22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'[Apontamento_Mes_Setembro Atualizado.xlsx]Base Diária'!$V$221folga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Evidência confirma cadastro</v>
      </c>
      <c r="W1308" s="34">
        <f>IF(OR(OR($D1308="6x1",$D1308="FF 6x1"),$D1308="5x2"),"",IF($AB1308&lt;&gt;$AB1307,IF(IFERROR(INDEX(Cadastro!$F$5:$F$148,$AB1308),"")="",IF($L1308&gt;0,1,0),IF(IFERROR(INDEX(Cadastro!$F$5:$F$148,$AB1308),"")&lt;=IFERROR(INDEX(Parâmetros!$B$39:$B$48,MATCH($E1308,Parâmetros!$A$39:$A$48,0)),99),IFERROR(INDEX(Cadastro!$F$5:$F$148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4</v>
      </c>
      <c r="X1308" s="34">
        <f>IF(OR(OR($D1308="6x1",$D1308="FF 6x1"),$D1308="5x2"),"",IF($AB1308&lt;&gt;$AB1307,IF(IFERROR(INDEX(Cadastro!$F$5:$F$148,$AB1308),"")="",0,IF(IFERROR(INDEX(Cadastro!$F$5:$F$148,$AB1308),"")&gt;IFERROR(INDEX(Parâmetros!$B$39:$B$48,MATCH($E1308,Parâmetros!$A$39:$A$48,0)),99),IFERROR(INDEX(Cadastro!$F$5:$F$148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registro"),IF(AND($AB1308&lt;&gt;$AB1307,IFERROR(INDEX(Cadastro!$F$5:$F$148,$AB1308),"")=""),"Indeterminado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IFERROR(MATCH($A1308&amp;"|"&amp;TEXT(_xlfn.MAXIFS(Cadastro!$E$5:$E$148,Cadastro!$A$5:$A$148,$A1308,Cadastro!$E$5:$E$148,"&lt;="&amp;$F1308),"yyyymmdd"),Cadastro!$I$5:$I$148,0),"")</f>
        <v>57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54684</v>
      </c>
      <c r="B1309" s="17" t="s">
        <v>194</v>
      </c>
      <c r="C1309" s="17" t="str">
        <f>IFERROR(INDEX(Cadastro!$C$5:$C$148,$AB1309),"NÃO INFORMADO")</f>
        <v>MEC</v>
      </c>
      <c r="D1309" s="17" t="str">
        <f>IFERROR(INDEX(Cadastro!$D$5:$D$148,$AB1309),"")</f>
        <v>A</v>
      </c>
      <c r="E1309" s="17" t="str">
        <f>IFERROR(INDEX(Cadastro!$G$5:$G$148,$AB1309),"")</f>
        <v>A</v>
      </c>
      <c r="F1309" s="29">
        <v>46275</v>
      </c>
      <c r="G1309" s="32" t="str">
        <f t="shared" si="222"/>
        <v>qui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A</v>
      </c>
      <c r="L1309" s="30">
        <f>SUMIFS(Dados!$E:$E,Dados!$A:$A,$A1309,Dados!$S:$S,$F1309)</f>
        <v>0</v>
      </c>
      <c r="M1309" s="30">
        <f>IFERROR(INDEX(Parâmetros!$E$6:$E$11,MATCH($K1309,Parâmetros!$A$6:$A$11,0)),"")</f>
        <v>7.58</v>
      </c>
      <c r="N1309" s="33">
        <f t="shared" si="223"/>
        <v>0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24"/>
        <v>Não</v>
      </c>
      <c r="R1309" s="32" t="str">
        <f t="shared" si="225"/>
        <v/>
      </c>
      <c r="S1309" s="30" t="str">
        <f t="shared" si="226"/>
        <v/>
      </c>
      <c r="T1309" s="32" t="str">
        <f>IF($Q1309&lt;&gt;"Sim","",IF($N1309&gt;Parâmetros!$E$15,"Sim","Não"))</f>
        <v/>
      </c>
      <c r="U1309" s="17" t="str">
        <f t="shared" si="227"/>
        <v>Falta de registro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'[Apontamento_Mes_Setembro Atualizado.xlsx]Base Diária'!$V$221folga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FALTA DE REGISTRO · dia 5 de 5 do ciclo</v>
      </c>
      <c r="W1309" s="34">
        <f>IF(OR(OR($D1309="6x1",$D1309="FF 6x1"),$D1309="5x2"),"",IF($AB1309&lt;&gt;$AB1308,IF(IFERROR(INDEX(Cadastro!$F$5:$F$148,$AB1309),"")="",IF($L1309&gt;0,1,0),IF(IFERROR(INDEX(Cadastro!$F$5:$F$148,$AB1309),"")&lt;=IFERROR(INDEX(Parâmetros!$B$39:$B$48,MATCH($E1309,Parâmetros!$A$39:$A$48,0)),99),IFERROR(INDEX(Cadastro!$F$5:$F$148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5</v>
      </c>
      <c r="X1309" s="34">
        <f>IF(OR(OR($D1309="6x1",$D1309="FF 6x1"),$D1309="5x2"),"",IF($AB1309&lt;&gt;$AB1308,IF(IFERROR(INDEX(Cadastro!$F$5:$F$148,$AB1309),"")="",0,IF(IFERROR(INDEX(Cadastro!$F$5:$F$148,$AB1309),"")&gt;IFERROR(INDEX(Parâmetros!$B$39:$B$48,MATCH($E1309,Parâmetros!$A$39:$A$48,0)),99),IFERROR(INDEX(Cadastro!$F$5:$F$148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registro"),IF(AND($AB1309&lt;&gt;$AB1308,IFERROR(INDEX(Cadastro!$F$5:$F$148,$AB1309),"")=""),"Indeterminado (início da série)",IF($X1309&gt;0,"Folga","Falta de registro"))))))))</f>
        <v>Falta de registro</v>
      </c>
      <c r="Z1309" s="34">
        <f>IF(OR($L1309&gt;0,$F1309&gt;Parâmetros!$E$14),0,IF($A1309&lt;&gt;$A1308,1,N($Z1308)+1))</f>
        <v>1</v>
      </c>
      <c r="AA1309" s="34">
        <f>IF(OR($L1309&gt;0,$F1309&gt;Parâmetros!$E$14),0,IF(OR($A1309&lt;&gt;$A1310,$F1310&gt;Parâmetros!$E$14),1,N($AA1310)+1))</f>
        <v>2</v>
      </c>
      <c r="AB1309" s="31">
        <f>IFERROR(MATCH($A1309&amp;"|"&amp;TEXT(_xlfn.MAXIFS(Cadastro!$E$5:$E$148,Cadastro!$A$5:$A$148,$A1309,Cadastro!$E$5:$E$148,"&lt;="&amp;$F1309),"yyyymmdd"),Cadastro!$I$5:$I$148,0),"")</f>
        <v>57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54684</v>
      </c>
      <c r="B1310" s="17" t="s">
        <v>194</v>
      </c>
      <c r="C1310" s="17" t="str">
        <f>IFERROR(INDEX(Cadastro!$C$5:$C$148,$AB1310),"NÃO INFORMADO")</f>
        <v>MEC</v>
      </c>
      <c r="D1310" s="17" t="str">
        <f>IFERROR(INDEX(Cadastro!$D$5:$D$148,$AB1310),"")</f>
        <v>A</v>
      </c>
      <c r="E1310" s="17" t="str">
        <f>IFERROR(INDEX(Cadastro!$G$5:$G$148,$AB1310),"")</f>
        <v>A</v>
      </c>
      <c r="F1310" s="29">
        <v>46276</v>
      </c>
      <c r="G1310" s="32" t="str">
        <f t="shared" si="222"/>
        <v>sex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223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224"/>
        <v/>
      </c>
      <c r="R1310" s="32" t="str">
        <f t="shared" si="225"/>
        <v/>
      </c>
      <c r="S1310" s="30" t="str">
        <f t="shared" si="226"/>
        <v/>
      </c>
      <c r="T1310" s="32" t="str">
        <f>IF($Q1310&lt;&gt;"Sim","",IF($N1310&gt;Parâmetros!$E$15,"Sim","Não"))</f>
        <v/>
      </c>
      <c r="U1310" s="17" t="str">
        <f t="shared" si="227"/>
        <v>Folga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'[Apontamento_Mes_Setembro Atualizado.xlsx]Base Diária'!$V$221folga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Folga prevista pelo ciclo</v>
      </c>
      <c r="W1310" s="34">
        <f>IF(OR(OR($D1310="6x1",$D1310="FF 6x1"),$D1310="5x2"),"",IF($AB1310&lt;&gt;$AB1309,IF(IFERROR(INDEX(Cadastro!$F$5:$F$148,$AB1310),"")="",IF($L1310&gt;0,1,0),IF(IFERROR(INDEX(Cadastro!$F$5:$F$148,$AB1310),"")&lt;=IFERROR(INDEX(Parâmetros!$B$39:$B$48,MATCH($E1310,Parâmetros!$A$39:$A$48,0)),99),IFERROR(INDEX(Cadastro!$F$5:$F$148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0</v>
      </c>
      <c r="X1310" s="34">
        <f>IF(OR(OR($D1310="6x1",$D1310="FF 6x1"),$D1310="5x2"),"",IF($AB1310&lt;&gt;$AB1309,IF(IFERROR(INDEX(Cadastro!$F$5:$F$148,$AB1310),"")="",0,IF(IFERROR(INDEX(Cadastro!$F$5:$F$148,$AB1310),"")&gt;IFERROR(INDEX(Parâmetros!$B$39:$B$48,MATCH($E1310,Parâmetros!$A$39:$A$48,0)),99),IFERROR(INDEX(Cadastro!$F$5:$F$148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1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registro"),IF(AND($AB1310&lt;&gt;$AB1309,IFERROR(INDEX(Cadastro!$F$5:$F$148,$AB1310),"")=""),"Indeterminado (início da série)",IF($X1310&gt;0,"Folga","Falta de registro"))))))))</f>
        <v>Folga</v>
      </c>
      <c r="Z1310" s="34">
        <f>IF(OR($L1310&gt;0,$F1310&gt;Parâmetros!$E$14),0,IF($A1310&lt;&gt;$A1309,1,N($Z1309)+1))</f>
        <v>2</v>
      </c>
      <c r="AA1310" s="34">
        <f>IF(OR($L1310&gt;0,$F1310&gt;Parâmetros!$E$14),0,IF(OR($A1310&lt;&gt;$A1311,$F1311&gt;Parâmetros!$E$14),1,N($AA1311)+1))</f>
        <v>1</v>
      </c>
      <c r="AB1310" s="31">
        <f>IFERROR(MATCH($A1310&amp;"|"&amp;TEXT(_xlfn.MAXIFS(Cadastro!$E$5:$E$148,Cadastro!$A$5:$A$148,$A1310,Cadastro!$E$5:$E$148,"&lt;="&amp;$F1310),"yyyymmdd"),Cadastro!$I$5:$I$148,0),"")</f>
        <v>57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54684</v>
      </c>
      <c r="B1311" s="17" t="s">
        <v>194</v>
      </c>
      <c r="C1311" s="17" t="str">
        <f>IFERROR(INDEX(Cadastro!$C$5:$C$148,$AB1311),"NÃO INFORMADO")</f>
        <v>MEC</v>
      </c>
      <c r="D1311" s="17" t="str">
        <f>IFERROR(INDEX(Cadastro!$D$5:$D$148,$AB1311),"")</f>
        <v>A</v>
      </c>
      <c r="E1311" s="17" t="str">
        <f>IFERROR(INDEX(Cadastro!$G$5:$G$148,$AB1311),"")</f>
        <v>A</v>
      </c>
      <c r="F1311" s="29">
        <v>46277</v>
      </c>
      <c r="G1311" s="32" t="str">
        <f t="shared" si="222"/>
        <v>sáb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A</v>
      </c>
      <c r="L1311" s="30">
        <f>SUMIFS(Dados!$E:$E,Dados!$A:$A,$A1311,Dados!$S:$S,$F1311)</f>
        <v>0</v>
      </c>
      <c r="M1311" s="30">
        <f>IFERROR(INDEX(Parâmetros!$E$6:$E$11,MATCH($K1311,Parâmetros!$A$6:$A$11,0)),"")</f>
        <v>7.58</v>
      </c>
      <c r="N1311" s="33">
        <f t="shared" si="223"/>
        <v>0</v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224"/>
        <v/>
      </c>
      <c r="R1311" s="32" t="str">
        <f t="shared" si="225"/>
        <v/>
      </c>
      <c r="S1311" s="30" t="str">
        <f t="shared" si="226"/>
        <v/>
      </c>
      <c r="T1311" s="32" t="str">
        <f>IF($Q1311&lt;&gt;"Sim","",IF($N1311&gt;Parâmetros!$E$15,"Sim","Não"))</f>
        <v/>
      </c>
      <c r="U1311" s="17" t="str">
        <f t="shared" si="227"/>
        <v>Fora da apuração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'[Apontamento_Mes_Setembro Atualizado.xlsx]Base Diária'!$V$221folga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FALTA DE REGISTRO · dia 1 de 5 do ciclo</v>
      </c>
      <c r="W1311" s="34">
        <f>IF(OR(OR($D1311="6x1",$D1311="FF 6x1"),$D1311="5x2"),"",IF($AB1311&lt;&gt;$AB1310,IF(IFERROR(INDEX(Cadastro!$F$5:$F$148,$AB1311),"")="",IF($L1311&gt;0,1,0),IF(IFERROR(INDEX(Cadastro!$F$5:$F$148,$AB1311),"")&lt;=IFERROR(INDEX(Parâmetros!$B$39:$B$48,MATCH($E1311,Parâmetros!$A$39:$A$48,0)),99),IFERROR(INDEX(Cadastro!$F$5:$F$148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1</v>
      </c>
      <c r="X1311" s="34">
        <f>IF(OR(OR($D1311="6x1",$D1311="FF 6x1"),$D1311="5x2"),"",IF($AB1311&lt;&gt;$AB1310,IF(IFERROR(INDEX(Cadastro!$F$5:$F$148,$AB1311),"")="",0,IF(IFERROR(INDEX(Cadastro!$F$5:$F$148,$AB1311),"")&gt;IFERROR(INDEX(Parâmetros!$B$39:$B$48,MATCH($E1311,Parâmetros!$A$39:$A$48,0)),99),IFERROR(INDEX(Cadastro!$F$5:$F$148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registro"),IF(AND($AB1311&lt;&gt;$AB1310,IFERROR(INDEX(Cadastro!$F$5:$F$148,$AB1311),"")=""),"Indeterminado (início da série)",IF($X1311&gt;0,"Folga","Falta de registro"))))))))</f>
        <v>Falta de registro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IFERROR(MATCH($A1311&amp;"|"&amp;TEXT(_xlfn.MAXIFS(Cadastro!$E$5:$E$148,Cadastro!$A$5:$A$148,$A1311,Cadastro!$E$5:$E$148,"&lt;="&amp;$F1311),"yyyymmdd"),Cadastro!$I$5:$I$148,0),"")</f>
        <v>57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54684</v>
      </c>
      <c r="B1312" s="17" t="s">
        <v>194</v>
      </c>
      <c r="C1312" s="17" t="str">
        <f>IFERROR(INDEX(Cadastro!$C$5:$C$148,$AB1312),"NÃO INFORMADO")</f>
        <v>MEC</v>
      </c>
      <c r="D1312" s="17" t="str">
        <f>IFERROR(INDEX(Cadastro!$D$5:$D$148,$AB1312),"")</f>
        <v>A</v>
      </c>
      <c r="E1312" s="17" t="str">
        <f>IFERROR(INDEX(Cadastro!$G$5:$G$148,$AB1312),"")</f>
        <v>A</v>
      </c>
      <c r="F1312" s="29">
        <v>46278</v>
      </c>
      <c r="G1312" s="32" t="str">
        <f t="shared" si="22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>A</v>
      </c>
      <c r="L1312" s="30">
        <f>SUMIFS(Dados!$E:$E,Dados!$A:$A,$A1312,Dados!$S:$S,$F1312)</f>
        <v>0</v>
      </c>
      <c r="M1312" s="30">
        <f>IFERROR(INDEX(Parâmetros!$E$6:$E$11,MATCH($K1312,Parâmetros!$A$6:$A$11,0)),"")</f>
        <v>7.58</v>
      </c>
      <c r="N1312" s="33">
        <f t="shared" si="223"/>
        <v>0</v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24"/>
        <v/>
      </c>
      <c r="R1312" s="32" t="str">
        <f t="shared" si="225"/>
        <v/>
      </c>
      <c r="S1312" s="30" t="str">
        <f t="shared" si="226"/>
        <v/>
      </c>
      <c r="T1312" s="32" t="str">
        <f>IF($Q1312&lt;&gt;"Sim","",IF($N1312&gt;Parâmetros!$E$15,"Sim","Não"))</f>
        <v/>
      </c>
      <c r="U1312" s="17" t="str">
        <f t="shared" si="227"/>
        <v>Fora da apuração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'[Apontamento_Mes_Setembro Atualizado.xlsx]Base Diária'!$V$221folga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FALTA DE REGISTRO · dia 2 de 5 do ciclo</v>
      </c>
      <c r="W1312" s="34">
        <f>IF(OR(OR($D1312="6x1",$D1312="FF 6x1"),$D1312="5x2"),"",IF($AB1312&lt;&gt;$AB1311,IF(IFERROR(INDEX(Cadastro!$F$5:$F$148,$AB1312),"")="",IF($L1312&gt;0,1,0),IF(IFERROR(INDEX(Cadastro!$F$5:$F$148,$AB1312),"")&lt;=IFERROR(INDEX(Parâmetros!$B$39:$B$48,MATCH($E1312,Parâmetros!$A$39:$A$48,0)),99),IFERROR(INDEX(Cadastro!$F$5:$F$148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</v>
      </c>
      <c r="X1312" s="34">
        <f>IF(OR(OR($D1312="6x1",$D1312="FF 6x1"),$D1312="5x2"),"",IF($AB1312&lt;&gt;$AB1311,IF(IFERROR(INDEX(Cadastro!$F$5:$F$148,$AB1312),"")="",0,IF(IFERROR(INDEX(Cadastro!$F$5:$F$148,$AB1312),"")&gt;IFERROR(INDEX(Parâmetros!$B$39:$B$48,MATCH($E1312,Parâmetros!$A$39:$A$48,0)),99),IFERROR(INDEX(Cadastro!$F$5:$F$148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registro"),IF(AND($AB1312&lt;&gt;$AB1311,IFERROR(INDEX(Cadastro!$F$5:$F$148,$AB1312),"")=""),"Indeterminado (início da série)",IF($X1312&gt;0,"Folga","Falta de registro"))))))))</f>
        <v>Falta de registro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IFERROR(MATCH($A1312&amp;"|"&amp;TEXT(_xlfn.MAXIFS(Cadastro!$E$5:$E$148,Cadastro!$A$5:$A$148,$A1312,Cadastro!$E$5:$E$148,"&lt;="&amp;$F1312),"yyyymmdd"),Cadastro!$I$5:$I$148,0),"")</f>
        <v>57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54684</v>
      </c>
      <c r="B1313" s="17" t="s">
        <v>194</v>
      </c>
      <c r="C1313" s="17" t="str">
        <f>IFERROR(INDEX(Cadastro!$C$5:$C$148,$AB1313),"NÃO INFORMADO")</f>
        <v>MEC</v>
      </c>
      <c r="D1313" s="17" t="str">
        <f>IFERROR(INDEX(Cadastro!$D$5:$D$148,$AB1313),"")</f>
        <v>A</v>
      </c>
      <c r="E1313" s="17" t="str">
        <f>IFERROR(INDEX(Cadastro!$G$5:$G$148,$AB1313),"")</f>
        <v>A</v>
      </c>
      <c r="F1313" s="29">
        <v>46279</v>
      </c>
      <c r="G1313" s="32" t="str">
        <f t="shared" si="222"/>
        <v>seg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A</v>
      </c>
      <c r="L1313" s="30">
        <f>SUMIFS(Dados!$E:$E,Dados!$A:$A,$A1313,Dados!$S:$S,$F1313)</f>
        <v>0</v>
      </c>
      <c r="M1313" s="30">
        <f>IFERROR(INDEX(Parâmetros!$E$6:$E$11,MATCH($K1313,Parâmetros!$A$6:$A$11,0)),"")</f>
        <v>7.58</v>
      </c>
      <c r="N1313" s="33">
        <f t="shared" si="223"/>
        <v>0</v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224"/>
        <v/>
      </c>
      <c r="R1313" s="32" t="str">
        <f t="shared" si="225"/>
        <v/>
      </c>
      <c r="S1313" s="30" t="str">
        <f t="shared" si="226"/>
        <v/>
      </c>
      <c r="T1313" s="32" t="str">
        <f>IF($Q1313&lt;&gt;"Sim","",IF($N1313&gt;Parâmetros!$E$15,"Sim","Não"))</f>
        <v/>
      </c>
      <c r="U1313" s="17" t="str">
        <f t="shared" si="227"/>
        <v>Fora da apuração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'[Apontamento_Mes_Setembro Atualizado.xlsx]Base Diária'!$V$221folga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FALTA DE REGISTRO · dia 3 de 5 do ciclo</v>
      </c>
      <c r="W1313" s="34">
        <f>IF(OR(OR($D1313="6x1",$D1313="FF 6x1"),$D1313="5x2"),"",IF($AB1313&lt;&gt;$AB1312,IF(IFERROR(INDEX(Cadastro!$F$5:$F$148,$AB1313),"")="",IF($L1313&gt;0,1,0),IF(IFERROR(INDEX(Cadastro!$F$5:$F$148,$AB1313),"")&lt;=IFERROR(INDEX(Parâmetros!$B$39:$B$48,MATCH($E1313,Parâmetros!$A$39:$A$48,0)),99),IFERROR(INDEX(Cadastro!$F$5:$F$148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3</v>
      </c>
      <c r="X1313" s="34">
        <f>IF(OR(OR($D1313="6x1",$D1313="FF 6x1"),$D1313="5x2"),"",IF($AB1313&lt;&gt;$AB1312,IF(IFERROR(INDEX(Cadastro!$F$5:$F$148,$AB1313),"")="",0,IF(IFERROR(INDEX(Cadastro!$F$5:$F$148,$AB1313),"")&gt;IFERROR(INDEX(Parâmetros!$B$39:$B$48,MATCH($E1313,Parâmetros!$A$39:$A$48,0)),99),IFERROR(INDEX(Cadastro!$F$5:$F$148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registro"),IF(AND($AB1313&lt;&gt;$AB1312,IFERROR(INDEX(Cadastro!$F$5:$F$148,$AB1313),"")=""),"Indeterminado (início da série)",IF($X1313&gt;0,"Folga","Falta de registro"))))))))</f>
        <v>Falta de registro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IFERROR(MATCH($A1313&amp;"|"&amp;TEXT(_xlfn.MAXIFS(Cadastro!$E$5:$E$148,Cadastro!$A$5:$A$148,$A1313,Cadastro!$E$5:$E$148,"&lt;="&amp;$F1313),"yyyymmdd"),Cadastro!$I$5:$I$148,0),"")</f>
        <v>57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54684</v>
      </c>
      <c r="B1314" s="17" t="s">
        <v>194</v>
      </c>
      <c r="C1314" s="17" t="str">
        <f>IFERROR(INDEX(Cadastro!$C$5:$C$148,$AB1314),"NÃO INFORMADO")</f>
        <v>MEC</v>
      </c>
      <c r="D1314" s="17" t="str">
        <f>IFERROR(INDEX(Cadastro!$D$5:$D$148,$AB1314),"")</f>
        <v>A</v>
      </c>
      <c r="E1314" s="17" t="str">
        <f>IFERROR(INDEX(Cadastro!$G$5:$G$148,$AB1314),"")</f>
        <v>A</v>
      </c>
      <c r="F1314" s="29">
        <v>46280</v>
      </c>
      <c r="G1314" s="32" t="str">
        <f t="shared" si="222"/>
        <v>ter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A</v>
      </c>
      <c r="L1314" s="30">
        <f>SUMIFS(Dados!$E:$E,Dados!$A:$A,$A1314,Dados!$S:$S,$F1314)</f>
        <v>0</v>
      </c>
      <c r="M1314" s="30">
        <f>IFERROR(INDEX(Parâmetros!$E$6:$E$11,MATCH($K1314,Parâmetros!$A$6:$A$11,0)),"")</f>
        <v>7.58</v>
      </c>
      <c r="N1314" s="33">
        <f t="shared" si="223"/>
        <v>0</v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224"/>
        <v/>
      </c>
      <c r="R1314" s="32" t="str">
        <f t="shared" si="225"/>
        <v/>
      </c>
      <c r="S1314" s="30" t="str">
        <f t="shared" si="226"/>
        <v/>
      </c>
      <c r="T1314" s="32" t="str">
        <f>IF($Q1314&lt;&gt;"Sim","",IF($N1314&gt;Parâmetros!$E$15,"Sim","Não"))</f>
        <v/>
      </c>
      <c r="U1314" s="17" t="str">
        <f t="shared" si="227"/>
        <v>Fora da apuração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'[Apontamento_Mes_Setembro Atualizado.xlsx]Base Diária'!$V$221folga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FALTA DE REGISTRO · dia 4 de 5 do ciclo</v>
      </c>
      <c r="W1314" s="34">
        <f>IF(OR(OR($D1314="6x1",$D1314="FF 6x1"),$D1314="5x2"),"",IF($AB1314&lt;&gt;$AB1313,IF(IFERROR(INDEX(Cadastro!$F$5:$F$148,$AB1314),"")="",IF($L1314&gt;0,1,0),IF(IFERROR(INDEX(Cadastro!$F$5:$F$148,$AB1314),"")&lt;=IFERROR(INDEX(Parâmetros!$B$39:$B$48,MATCH($E1314,Parâmetros!$A$39:$A$48,0)),99),IFERROR(INDEX(Cadastro!$F$5:$F$148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4</v>
      </c>
      <c r="X1314" s="34">
        <f>IF(OR(OR($D1314="6x1",$D1314="FF 6x1"),$D1314="5x2"),"",IF($AB1314&lt;&gt;$AB1313,IF(IFERROR(INDEX(Cadastro!$F$5:$F$148,$AB1314),"")="",0,IF(IFERROR(INDEX(Cadastro!$F$5:$F$148,$AB1314),"")&gt;IFERROR(INDEX(Parâmetros!$B$39:$B$48,MATCH($E1314,Parâmetros!$A$39:$A$48,0)),99),IFERROR(INDEX(Cadastro!$F$5:$F$148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registro"),IF(AND($AB1314&lt;&gt;$AB1313,IFERROR(INDEX(Cadastro!$F$5:$F$148,$AB1314),"")=""),"Indeterminado (início da série)",IF($X1314&gt;0,"Folga","Falta de registro"))))))))</f>
        <v>Falta de registro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IFERROR(MATCH($A1314&amp;"|"&amp;TEXT(_xlfn.MAXIFS(Cadastro!$E$5:$E$148,Cadastro!$A$5:$A$148,$A1314,Cadastro!$E$5:$E$148,"&lt;="&amp;$F1314),"yyyymmdd"),Cadastro!$I$5:$I$148,0),"")</f>
        <v>57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54684</v>
      </c>
      <c r="B1315" s="17" t="s">
        <v>194</v>
      </c>
      <c r="C1315" s="17" t="str">
        <f>IFERROR(INDEX(Cadastro!$C$5:$C$148,$AB1315),"NÃO INFORMADO")</f>
        <v>MEC</v>
      </c>
      <c r="D1315" s="17" t="str">
        <f>IFERROR(INDEX(Cadastro!$D$5:$D$148,$AB1315),"")</f>
        <v>A</v>
      </c>
      <c r="E1315" s="17" t="str">
        <f>IFERROR(INDEX(Cadastro!$G$5:$G$148,$AB1315),"")</f>
        <v>A</v>
      </c>
      <c r="F1315" s="29">
        <v>46281</v>
      </c>
      <c r="G1315" s="32" t="str">
        <f t="shared" si="22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>A</v>
      </c>
      <c r="L1315" s="30">
        <f>SUMIFS(Dados!$E:$E,Dados!$A:$A,$A1315,Dados!$S:$S,$F1315)</f>
        <v>0</v>
      </c>
      <c r="M1315" s="30">
        <f>IFERROR(INDEX(Parâmetros!$E$6:$E$11,MATCH($K1315,Parâmetros!$A$6:$A$11,0)),"")</f>
        <v>7.58</v>
      </c>
      <c r="N1315" s="33">
        <f t="shared" si="223"/>
        <v>0</v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24"/>
        <v/>
      </c>
      <c r="R1315" s="32" t="str">
        <f t="shared" si="225"/>
        <v/>
      </c>
      <c r="S1315" s="30" t="str">
        <f t="shared" si="226"/>
        <v/>
      </c>
      <c r="T1315" s="32" t="str">
        <f>IF($Q1315&lt;&gt;"Sim","",IF($N1315&gt;Parâmetros!$E$15,"Sim","Não"))</f>
        <v/>
      </c>
      <c r="U1315" s="17" t="str">
        <f t="shared" si="227"/>
        <v>Fora da apuração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'[Apontamento_Mes_Setembro Atualizado.xlsx]Base Diária'!$V$221folga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FALTA DE REGISTRO · dia 5 de 5 do ciclo</v>
      </c>
      <c r="W1315" s="34">
        <f>IF(OR(OR($D1315="6x1",$D1315="FF 6x1"),$D1315="5x2"),"",IF($AB1315&lt;&gt;$AB1314,IF(IFERROR(INDEX(Cadastro!$F$5:$F$148,$AB1315),"")="",IF($L1315&gt;0,1,0),IF(IFERROR(INDEX(Cadastro!$F$5:$F$148,$AB1315),"")&lt;=IFERROR(INDEX(Parâmetros!$B$39:$B$48,MATCH($E1315,Parâmetros!$A$39:$A$48,0)),99),IFERROR(INDEX(Cadastro!$F$5:$F$148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5</v>
      </c>
      <c r="X1315" s="34">
        <f>IF(OR(OR($D1315="6x1",$D1315="FF 6x1"),$D1315="5x2"),"",IF($AB1315&lt;&gt;$AB1314,IF(IFERROR(INDEX(Cadastro!$F$5:$F$148,$AB1315),"")="",0,IF(IFERROR(INDEX(Cadastro!$F$5:$F$148,$AB1315),"")&gt;IFERROR(INDEX(Parâmetros!$B$39:$B$48,MATCH($E1315,Parâmetros!$A$39:$A$48,0)),99),IFERROR(INDEX(Cadastro!$F$5:$F$148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registro"),IF(AND($AB1315&lt;&gt;$AB1314,IFERROR(INDEX(Cadastro!$F$5:$F$148,$AB1315),"")=""),"Indeterminado (início da série)",IF($X1315&gt;0,"Folga","Falta de registro"))))))))</f>
        <v>Falta de registro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IFERROR(MATCH($A1315&amp;"|"&amp;TEXT(_xlfn.MAXIFS(Cadastro!$E$5:$E$148,Cadastro!$A$5:$A$148,$A1315,Cadastro!$E$5:$E$148,"&lt;="&amp;$F1315),"yyyymmdd"),Cadastro!$I$5:$I$148,0),"")</f>
        <v>57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hidden="1" customHeight="1" x14ac:dyDescent="0.25">
      <c r="A1316" s="31">
        <v>54684</v>
      </c>
      <c r="B1316" s="17" t="s">
        <v>194</v>
      </c>
      <c r="C1316" s="17" t="str">
        <f>IFERROR(INDEX(Cadastro!$C$5:$C$148,$AB1316),"NÃO INFORMADO")</f>
        <v>MEC</v>
      </c>
      <c r="D1316" s="17" t="str">
        <f>IFERROR(INDEX(Cadastro!$D$5:$D$148,$AB1316),"")</f>
        <v>A</v>
      </c>
      <c r="E1316" s="17" t="str">
        <f>IFERROR(INDEX(Cadastro!$G$5:$G$148,$AB1316),"")</f>
        <v>A</v>
      </c>
      <c r="F1316" s="29">
        <v>46282</v>
      </c>
      <c r="G1316" s="32" t="str">
        <f t="shared" si="222"/>
        <v>qui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223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224"/>
        <v/>
      </c>
      <c r="R1316" s="32" t="str">
        <f t="shared" si="225"/>
        <v/>
      </c>
      <c r="S1316" s="30" t="str">
        <f t="shared" si="226"/>
        <v/>
      </c>
      <c r="T1316" s="32" t="str">
        <f>IF($Q1316&lt;&gt;"Sim","",IF($N1316&gt;Parâmetros!$E$15,"Sim","Não"))</f>
        <v/>
      </c>
      <c r="U1316" s="17" t="str">
        <f t="shared" si="227"/>
        <v>Folga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'[Apontamento_Mes_Setembro Atualizado.xlsx]Base Diária'!$V$221folga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Folga prevista pelo ciclo</v>
      </c>
      <c r="W1316" s="34">
        <f>IF(OR(OR($D1316="6x1",$D1316="FF 6x1"),$D1316="5x2"),"",IF($AB1316&lt;&gt;$AB1315,IF(IFERROR(INDEX(Cadastro!$F$5:$F$148,$AB1316),"")="",IF($L1316&gt;0,1,0),IF(IFERROR(INDEX(Cadastro!$F$5:$F$148,$AB1316),"")&lt;=IFERROR(INDEX(Parâmetros!$B$39:$B$48,MATCH($E1316,Parâmetros!$A$39:$A$48,0)),99),IFERROR(INDEX(Cadastro!$F$5:$F$148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0</v>
      </c>
      <c r="X1316" s="34">
        <f>IF(OR(OR($D1316="6x1",$D1316="FF 6x1"),$D1316="5x2"),"",IF($AB1316&lt;&gt;$AB1315,IF(IFERROR(INDEX(Cadastro!$F$5:$F$148,$AB1316),"")="",0,IF(IFERROR(INDEX(Cadastro!$F$5:$F$148,$AB1316),"")&gt;IFERROR(INDEX(Parâmetros!$B$39:$B$48,MATCH($E1316,Parâmetros!$A$39:$A$48,0)),99),IFERROR(INDEX(Cadastro!$F$5:$F$148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1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registro"),IF(AND($AB1316&lt;&gt;$AB1315,IFERROR(INDEX(Cadastro!$F$5:$F$148,$AB1316),"")=""),"Indeterminado (início da série)",IF($X1316&gt;0,"Folga","Falta de registro"))))))))</f>
        <v>Folga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IFERROR(MATCH($A1316&amp;"|"&amp;TEXT(_xlfn.MAXIFS(Cadastro!$E$5:$E$148,Cadastro!$A$5:$A$148,$A1316,Cadastro!$E$5:$E$148,"&lt;="&amp;$F1316),"yyyymmdd"),Cadastro!$I$5:$I$148,0),"")</f>
        <v>57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54684</v>
      </c>
      <c r="B1317" s="17" t="s">
        <v>194</v>
      </c>
      <c r="C1317" s="17" t="str">
        <f>IFERROR(INDEX(Cadastro!$C$5:$C$148,$AB1317),"NÃO INFORMADO")</f>
        <v>MEC</v>
      </c>
      <c r="D1317" s="17" t="str">
        <f>IFERROR(INDEX(Cadastro!$D$5:$D$148,$AB1317),"")</f>
        <v>A</v>
      </c>
      <c r="E1317" s="17" t="str">
        <f>IFERROR(INDEX(Cadastro!$G$5:$G$148,$AB1317),"")</f>
        <v>A</v>
      </c>
      <c r="F1317" s="29">
        <v>46283</v>
      </c>
      <c r="G1317" s="32" t="str">
        <f t="shared" si="222"/>
        <v>sex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A</v>
      </c>
      <c r="L1317" s="30">
        <f>SUMIFS(Dados!$E:$E,Dados!$A:$A,$A1317,Dados!$S:$S,$F1317)</f>
        <v>0</v>
      </c>
      <c r="M1317" s="30">
        <f>IFERROR(INDEX(Parâmetros!$E$6:$E$11,MATCH($K1317,Parâmetros!$A$6:$A$11,0)),"")</f>
        <v>7.58</v>
      </c>
      <c r="N1317" s="33">
        <f t="shared" si="223"/>
        <v>0</v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224"/>
        <v/>
      </c>
      <c r="R1317" s="32" t="str">
        <f t="shared" si="225"/>
        <v/>
      </c>
      <c r="S1317" s="30" t="str">
        <f t="shared" si="226"/>
        <v/>
      </c>
      <c r="T1317" s="32" t="str">
        <f>IF($Q1317&lt;&gt;"Sim","",IF($N1317&gt;Parâmetros!$E$15,"Sim","Não"))</f>
        <v/>
      </c>
      <c r="U1317" s="17" t="str">
        <f t="shared" si="227"/>
        <v>Fora da apuração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'[Apontamento_Mes_Setembro Atualizado.xlsx]Base Diária'!$V$221folga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FALTA DE REGISTRO · dia 1 de 5 do ciclo</v>
      </c>
      <c r="W1317" s="34">
        <f>IF(OR(OR($D1317="6x1",$D1317="FF 6x1"),$D1317="5x2"),"",IF($AB1317&lt;&gt;$AB1316,IF(IFERROR(INDEX(Cadastro!$F$5:$F$148,$AB1317),"")="",IF($L1317&gt;0,1,0),IF(IFERROR(INDEX(Cadastro!$F$5:$F$148,$AB1317),"")&lt;=IFERROR(INDEX(Parâmetros!$B$39:$B$48,MATCH($E1317,Parâmetros!$A$39:$A$48,0)),99),IFERROR(INDEX(Cadastro!$F$5:$F$148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1</v>
      </c>
      <c r="X1317" s="34">
        <f>IF(OR(OR($D1317="6x1",$D1317="FF 6x1"),$D1317="5x2"),"",IF($AB1317&lt;&gt;$AB1316,IF(IFERROR(INDEX(Cadastro!$F$5:$F$148,$AB1317),"")="",0,IF(IFERROR(INDEX(Cadastro!$F$5:$F$148,$AB1317),"")&gt;IFERROR(INDEX(Parâmetros!$B$39:$B$48,MATCH($E1317,Parâmetros!$A$39:$A$48,0)),99),IFERROR(INDEX(Cadastro!$F$5:$F$148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registro"),IF(AND($AB1317&lt;&gt;$AB1316,IFERROR(INDEX(Cadastro!$F$5:$F$148,$AB1317),"")=""),"Indeterminado (início da série)",IF($X1317&gt;0,"Folga","Falta de registro"))))))))</f>
        <v>Falta de registro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IFERROR(MATCH($A1317&amp;"|"&amp;TEXT(_xlfn.MAXIFS(Cadastro!$E$5:$E$148,Cadastro!$A$5:$A$148,$A1317,Cadastro!$E$5:$E$148,"&lt;="&amp;$F1317),"yyyymmdd"),Cadastro!$I$5:$I$148,0),"")</f>
        <v>57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54684</v>
      </c>
      <c r="B1318" s="17" t="s">
        <v>194</v>
      </c>
      <c r="C1318" s="17" t="str">
        <f>IFERROR(INDEX(Cadastro!$C$5:$C$148,$AB1318),"NÃO INFORMADO")</f>
        <v>MEC</v>
      </c>
      <c r="D1318" s="17" t="str">
        <f>IFERROR(INDEX(Cadastro!$D$5:$D$148,$AB1318),"")</f>
        <v>A</v>
      </c>
      <c r="E1318" s="17" t="str">
        <f>IFERROR(INDEX(Cadastro!$G$5:$G$148,$AB1318),"")</f>
        <v>A</v>
      </c>
      <c r="F1318" s="29">
        <v>46284</v>
      </c>
      <c r="G1318" s="32" t="str">
        <f t="shared" si="22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A</v>
      </c>
      <c r="L1318" s="30">
        <f>SUMIFS(Dados!$E:$E,Dados!$A:$A,$A1318,Dados!$S:$S,$F1318)</f>
        <v>0</v>
      </c>
      <c r="M1318" s="30">
        <f>IFERROR(INDEX(Parâmetros!$E$6:$E$11,MATCH($K1318,Parâmetros!$A$6:$A$11,0)),"")</f>
        <v>7.58</v>
      </c>
      <c r="N1318" s="33">
        <f t="shared" si="223"/>
        <v>0</v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24"/>
        <v/>
      </c>
      <c r="R1318" s="32" t="str">
        <f t="shared" si="225"/>
        <v/>
      </c>
      <c r="S1318" s="30" t="str">
        <f t="shared" si="226"/>
        <v/>
      </c>
      <c r="T1318" s="32" t="str">
        <f>IF($Q1318&lt;&gt;"Sim","",IF($N1318&gt;Parâmetros!$E$15,"Sim","Não"))</f>
        <v/>
      </c>
      <c r="U1318" s="17" t="str">
        <f t="shared" si="227"/>
        <v>Fora da apuração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'[Apontamento_Mes_Setembro Atualizado.xlsx]Base Diária'!$V$221folga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FALTA DE REGISTRO · dia 2 de 5 do ciclo</v>
      </c>
      <c r="W1318" s="34">
        <f>IF(OR(OR($D1318="6x1",$D1318="FF 6x1"),$D1318="5x2"),"",IF($AB1318&lt;&gt;$AB1317,IF(IFERROR(INDEX(Cadastro!$F$5:$F$148,$AB1318),"")="",IF($L1318&gt;0,1,0),IF(IFERROR(INDEX(Cadastro!$F$5:$F$148,$AB1318),"")&lt;=IFERROR(INDEX(Parâmetros!$B$39:$B$48,MATCH($E1318,Parâmetros!$A$39:$A$48,0)),99),IFERROR(INDEX(Cadastro!$F$5:$F$148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>2</v>
      </c>
      <c r="X1318" s="34">
        <f>IF(OR(OR($D1318="6x1",$D1318="FF 6x1"),$D1318="5x2"),"",IF($AB1318&lt;&gt;$AB1317,IF(IFERROR(INDEX(Cadastro!$F$5:$F$148,$AB1318),"")="",0,IF(IFERROR(INDEX(Cadastro!$F$5:$F$148,$AB1318),"")&gt;IFERROR(INDEX(Parâmetros!$B$39:$B$48,MATCH($E1318,Parâmetros!$A$39:$A$48,0)),99),IFERROR(INDEX(Cadastro!$F$5:$F$148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>0</v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registro"),IF(AND($AB1318&lt;&gt;$AB1317,IFERROR(INDEX(Cadastro!$F$5:$F$148,$AB1318),"")=""),"Indeterminado (início da série)",IF($X1318&gt;0,"Folga","Falta de registro"))))))))</f>
        <v>Falta de registro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IFERROR(MATCH($A1318&amp;"|"&amp;TEXT(_xlfn.MAXIFS(Cadastro!$E$5:$E$148,Cadastro!$A$5:$A$148,$A1318,Cadastro!$E$5:$E$148,"&lt;="&amp;$F1318),"yyyymmdd"),Cadastro!$I$5:$I$148,0),"")</f>
        <v>57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54684</v>
      </c>
      <c r="B1319" s="17" t="s">
        <v>194</v>
      </c>
      <c r="C1319" s="17" t="str">
        <f>IFERROR(INDEX(Cadastro!$C$5:$C$148,$AB1319),"NÃO INFORMADO")</f>
        <v>MEC</v>
      </c>
      <c r="D1319" s="17" t="str">
        <f>IFERROR(INDEX(Cadastro!$D$5:$D$148,$AB1319),"")</f>
        <v>A</v>
      </c>
      <c r="E1319" s="17" t="str">
        <f>IFERROR(INDEX(Cadastro!$G$5:$G$148,$AB1319),"")</f>
        <v>A</v>
      </c>
      <c r="F1319" s="29">
        <v>46285</v>
      </c>
      <c r="G1319" s="32" t="str">
        <f t="shared" si="222"/>
        <v>dom</v>
      </c>
      <c r="H1319" s="31" t="str">
        <f>IF($L1319=0,"",_xlfn.MINIFS(Dados!$Q:$Q,Dados!$A:$A,$A1319,Dados!$S:$S,$F1319))</f>
        <v/>
      </c>
      <c r="I1319" s="31" t="str">
        <f>IF($H1319="","",_xlfn.MAXIFS(Dados!$R:$R,Dados!$A:$A,$A1319,Dados!$S:$S,$F1319))</f>
        <v/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0</v>
      </c>
      <c r="M1319" s="30">
        <f>IFERROR(INDEX(Parâmetros!$E$6:$E$11,MATCH($K1319,Parâmetros!$A$6:$A$11,0)),"")</f>
        <v>7.58</v>
      </c>
      <c r="N1319" s="33">
        <f t="shared" si="223"/>
        <v>0</v>
      </c>
      <c r="O1319" s="33">
        <f>Parâmetros!$E$13</f>
        <v>0.8</v>
      </c>
      <c r="P1319" s="32" t="str">
        <f>IF(OR($M1319="",$F1319&gt;Parâmetros!$E$14),"Não","Sim")</f>
        <v>Não</v>
      </c>
      <c r="Q1319" s="32" t="str">
        <f t="shared" si="224"/>
        <v/>
      </c>
      <c r="R1319" s="32" t="str">
        <f t="shared" si="225"/>
        <v/>
      </c>
      <c r="S1319" s="30" t="str">
        <f t="shared" si="226"/>
        <v/>
      </c>
      <c r="T1319" s="32" t="str">
        <f>IF($Q1319&lt;&gt;"Sim","",IF($N1319&gt;Parâmetros!$E$15,"Sim","Não"))</f>
        <v/>
      </c>
      <c r="U1319" s="17" t="str">
        <f t="shared" si="227"/>
        <v>Fora da apuração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'[Apontamento_Mes_Setembro Atualizado.xlsx]Base Diária'!$V$221folga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FALTA DE REGISTRO · dia 3 de 5 do ciclo</v>
      </c>
      <c r="W1319" s="34">
        <f>IF(OR(OR($D1319="6x1",$D1319="FF 6x1"),$D1319="5x2"),"",IF($AB1319&lt;&gt;$AB1318,IF(IFERROR(INDEX(Cadastro!$F$5:$F$148,$AB1319),"")="",IF($L1319&gt;0,1,0),IF(IFERROR(INDEX(Cadastro!$F$5:$F$148,$AB1319),"")&lt;=IFERROR(INDEX(Parâmetros!$B$39:$B$48,MATCH($E1319,Parâmetros!$A$39:$A$48,0)),99),IFERROR(INDEX(Cadastro!$F$5:$F$148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3</v>
      </c>
      <c r="X1319" s="34">
        <f>IF(OR(OR($D1319="6x1",$D1319="FF 6x1"),$D1319="5x2"),"",IF($AB1319&lt;&gt;$AB1318,IF(IFERROR(INDEX(Cadastro!$F$5:$F$148,$AB1319),"")="",0,IF(IFERROR(INDEX(Cadastro!$F$5:$F$148,$AB1319),"")&gt;IFERROR(INDEX(Parâmetros!$B$39:$B$48,MATCH($E1319,Parâmetros!$A$39:$A$48,0)),99),IFERROR(INDEX(Cadastro!$F$5:$F$148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registro"),IF(AND($AB1319&lt;&gt;$AB1318,IFERROR(INDEX(Cadastro!$F$5:$F$148,$AB1319),"")=""),"Indeterminado (início da série)",IF($X1319&gt;0,"Folga","Falta de registro"))))))))</f>
        <v>Falta de registro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IFERROR(MATCH($A1319&amp;"|"&amp;TEXT(_xlfn.MAXIFS(Cadastro!$E$5:$E$148,Cadastro!$A$5:$A$148,$A1319,Cadastro!$E$5:$E$148,"&lt;="&amp;$F1319),"yyyymmdd"),Cadastro!$I$5:$I$148,0),"")</f>
        <v>57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54684</v>
      </c>
      <c r="B1320" s="17" t="s">
        <v>194</v>
      </c>
      <c r="C1320" s="17" t="str">
        <f>IFERROR(INDEX(Cadastro!$C$5:$C$148,$AB1320),"NÃO INFORMADO")</f>
        <v>MEC</v>
      </c>
      <c r="D1320" s="17" t="str">
        <f>IFERROR(INDEX(Cadastro!$D$5:$D$148,$AB1320),"")</f>
        <v>A</v>
      </c>
      <c r="E1320" s="17" t="str">
        <f>IFERROR(INDEX(Cadastro!$G$5:$G$148,$AB1320),"")</f>
        <v>A</v>
      </c>
      <c r="F1320" s="29">
        <v>46286</v>
      </c>
      <c r="G1320" s="32" t="str">
        <f t="shared" si="22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A</v>
      </c>
      <c r="L1320" s="30">
        <f>SUMIFS(Dados!$E:$E,Dados!$A:$A,$A1320,Dados!$S:$S,$F1320)</f>
        <v>0</v>
      </c>
      <c r="M1320" s="30">
        <f>IFERROR(INDEX(Parâmetros!$E$6:$E$11,MATCH($K1320,Parâmetros!$A$6:$A$11,0)),"")</f>
        <v>7.58</v>
      </c>
      <c r="N1320" s="33">
        <f t="shared" si="223"/>
        <v>0</v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24"/>
        <v/>
      </c>
      <c r="R1320" s="32" t="str">
        <f t="shared" si="225"/>
        <v/>
      </c>
      <c r="S1320" s="30" t="str">
        <f t="shared" si="226"/>
        <v/>
      </c>
      <c r="T1320" s="32" t="str">
        <f>IF($Q1320&lt;&gt;"Sim","",IF($N1320&gt;Parâmetros!$E$15,"Sim","Não"))</f>
        <v/>
      </c>
      <c r="U1320" s="17" t="str">
        <f t="shared" si="227"/>
        <v>Fora da apuração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'[Apontamento_Mes_Setembro Atualizado.xlsx]Base Diária'!$V$221folga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FALTA DE REGISTRO · dia 4 de 5 do ciclo</v>
      </c>
      <c r="W1320" s="34">
        <f>IF(OR(OR($D1320="6x1",$D1320="FF 6x1"),$D1320="5x2"),"",IF($AB1320&lt;&gt;$AB1319,IF(IFERROR(INDEX(Cadastro!$F$5:$F$148,$AB1320),"")="",IF($L1320&gt;0,1,0),IF(IFERROR(INDEX(Cadastro!$F$5:$F$148,$AB1320),"")&lt;=IFERROR(INDEX(Parâmetros!$B$39:$B$48,MATCH($E1320,Parâmetros!$A$39:$A$48,0)),99),IFERROR(INDEX(Cadastro!$F$5:$F$148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>4</v>
      </c>
      <c r="X1320" s="34">
        <f>IF(OR(OR($D1320="6x1",$D1320="FF 6x1"),$D1320="5x2"),"",IF($AB1320&lt;&gt;$AB1319,IF(IFERROR(INDEX(Cadastro!$F$5:$F$148,$AB1320),"")="",0,IF(IFERROR(INDEX(Cadastro!$F$5:$F$148,$AB1320),"")&gt;IFERROR(INDEX(Parâmetros!$B$39:$B$48,MATCH($E1320,Parâmetros!$A$39:$A$48,0)),99),IFERROR(INDEX(Cadastro!$F$5:$F$148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>0</v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registro"),IF(AND($AB1320&lt;&gt;$AB1319,IFERROR(INDEX(Cadastro!$F$5:$F$148,$AB1320),"")=""),"Indeterminado (início da série)",IF($X1320&gt;0,"Folga","Falta de registro"))))))))</f>
        <v>Falta de registro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IFERROR(MATCH($A1320&amp;"|"&amp;TEXT(_xlfn.MAXIFS(Cadastro!$E$5:$E$148,Cadastro!$A$5:$A$148,$A1320,Cadastro!$E$5:$E$148,"&lt;="&amp;$F1320),"yyyymmdd"),Cadastro!$I$5:$I$148,0),"")</f>
        <v>57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hidden="1" customHeight="1" x14ac:dyDescent="0.25">
      <c r="A1321" s="31">
        <v>54684</v>
      </c>
      <c r="B1321" s="17" t="s">
        <v>194</v>
      </c>
      <c r="C1321" s="17" t="str">
        <f>IFERROR(INDEX(Cadastro!$C$5:$C$148,$AB1321),"NÃO INFORMADO")</f>
        <v>MEC</v>
      </c>
      <c r="D1321" s="17" t="str">
        <f>IFERROR(INDEX(Cadastro!$D$5:$D$148,$AB1321),"")</f>
        <v>A</v>
      </c>
      <c r="E1321" s="17" t="str">
        <f>IFERROR(INDEX(Cadastro!$G$5:$G$148,$AB1321),"")</f>
        <v>A</v>
      </c>
      <c r="F1321" s="29">
        <v>46287</v>
      </c>
      <c r="G1321" s="32" t="str">
        <f t="shared" si="22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A</v>
      </c>
      <c r="L1321" s="30">
        <f>SUMIFS(Dados!$E:$E,Dados!$A:$A,$A1321,Dados!$S:$S,$F1321)</f>
        <v>0</v>
      </c>
      <c r="M1321" s="30">
        <f>IFERROR(INDEX(Parâmetros!$E$6:$E$11,MATCH($K1321,Parâmetros!$A$6:$A$11,0)),"")</f>
        <v>7.58</v>
      </c>
      <c r="N1321" s="33">
        <f t="shared" si="223"/>
        <v>0</v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24"/>
        <v/>
      </c>
      <c r="R1321" s="32" t="str">
        <f t="shared" si="225"/>
        <v/>
      </c>
      <c r="S1321" s="30" t="str">
        <f t="shared" si="226"/>
        <v/>
      </c>
      <c r="T1321" s="32" t="str">
        <f>IF($Q1321&lt;&gt;"Sim","",IF($N1321&gt;Parâmetros!$E$15,"Sim","Não"))</f>
        <v/>
      </c>
      <c r="U1321" s="17" t="str">
        <f t="shared" si="227"/>
        <v>Fora da apuração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'[Apontamento_Mes_Setembro Atualizado.xlsx]Base Diária'!$V$221folga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FALTA DE REGISTRO · dia 5 de 5 do ciclo</v>
      </c>
      <c r="W1321" s="34">
        <f>IF(OR(OR($D1321="6x1",$D1321="FF 6x1"),$D1321="5x2"),"",IF($AB1321&lt;&gt;$AB1320,IF(IFERROR(INDEX(Cadastro!$F$5:$F$148,$AB1321),"")="",IF($L1321&gt;0,1,0),IF(IFERROR(INDEX(Cadastro!$F$5:$F$148,$AB1321),"")&lt;=IFERROR(INDEX(Parâmetros!$B$39:$B$48,MATCH($E1321,Parâmetros!$A$39:$A$48,0)),99),IFERROR(INDEX(Cadastro!$F$5:$F$148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>5</v>
      </c>
      <c r="X1321" s="34">
        <f>IF(OR(OR($D1321="6x1",$D1321="FF 6x1"),$D1321="5x2"),"",IF($AB1321&lt;&gt;$AB1320,IF(IFERROR(INDEX(Cadastro!$F$5:$F$148,$AB1321),"")="",0,IF(IFERROR(INDEX(Cadastro!$F$5:$F$148,$AB1321),"")&gt;IFERROR(INDEX(Parâmetros!$B$39:$B$48,MATCH($E1321,Parâmetros!$A$39:$A$48,0)),99),IFERROR(INDEX(Cadastro!$F$5:$F$148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>0</v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registro"),IF(AND($AB1321&lt;&gt;$AB1320,IFERROR(INDEX(Cadastro!$F$5:$F$148,$AB1321),"")=""),"Indeterminado (início da série)",IF($X1321&gt;0,"Folga","Falta de registro"))))))))</f>
        <v>Falta de registro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IFERROR(MATCH($A1321&amp;"|"&amp;TEXT(_xlfn.MAXIFS(Cadastro!$E$5:$E$148,Cadastro!$A$5:$A$148,$A1321,Cadastro!$E$5:$E$148,"&lt;="&amp;$F1321),"yyyymmdd"),Cadastro!$I$5:$I$148,0),"")</f>
        <v>57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hidden="1" customHeight="1" x14ac:dyDescent="0.25">
      <c r="A1322" s="31">
        <v>54684</v>
      </c>
      <c r="B1322" s="17" t="s">
        <v>194</v>
      </c>
      <c r="C1322" s="17" t="str">
        <f>IFERROR(INDEX(Cadastro!$C$5:$C$148,$AB1322),"NÃO INFORMADO")</f>
        <v>MEC</v>
      </c>
      <c r="D1322" s="17" t="str">
        <f>IFERROR(INDEX(Cadastro!$D$5:$D$148,$AB1322),"")</f>
        <v>A</v>
      </c>
      <c r="E1322" s="17" t="str">
        <f>IFERROR(INDEX(Cadastro!$G$5:$G$148,$AB1322),"")</f>
        <v>A</v>
      </c>
      <c r="F1322" s="29">
        <v>46288</v>
      </c>
      <c r="G1322" s="32" t="str">
        <f t="shared" si="222"/>
        <v>qua</v>
      </c>
      <c r="H1322" s="31" t="str">
        <f>IF($L1322=0,"",_xlfn.MINIFS(Dados!$Q:$Q,Dados!$A:$A,$A1322,Dados!$S:$S,$F1322))</f>
        <v/>
      </c>
      <c r="I1322" s="31" t="str">
        <f>IF($H1322="","",_xlfn.MAXIFS(Dados!$R:$R,Dados!$A:$A,$A1322,Dados!$S:$S,$F1322))</f>
        <v/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/>
      </c>
      <c r="L1322" s="30">
        <f>SUMIFS(Dados!$E:$E,Dados!$A:$A,$A1322,Dados!$S:$S,$F1322)</f>
        <v>0</v>
      </c>
      <c r="M1322" s="30" t="str">
        <f>IFERROR(INDEX(Parâmetros!$E$6:$E$11,MATCH($K1322,Parâmetros!$A$6:$A$11,0)),"")</f>
        <v/>
      </c>
      <c r="N1322" s="33" t="str">
        <f t="shared" si="223"/>
        <v/>
      </c>
      <c r="O1322" s="33">
        <f>Parâmetros!$E$13</f>
        <v>0.8</v>
      </c>
      <c r="P1322" s="32" t="str">
        <f>IF(OR($M1322="",$F1322&gt;Parâmetros!$E$14),"Não","Sim")</f>
        <v>Não</v>
      </c>
      <c r="Q1322" s="32" t="str">
        <f t="shared" si="224"/>
        <v/>
      </c>
      <c r="R1322" s="32" t="str">
        <f t="shared" si="225"/>
        <v/>
      </c>
      <c r="S1322" s="30" t="str">
        <f t="shared" si="226"/>
        <v/>
      </c>
      <c r="T1322" s="32" t="str">
        <f>IF($Q1322&lt;&gt;"Sim","",IF($N1322&gt;Parâmetros!$E$15,"Sim","Não"))</f>
        <v/>
      </c>
      <c r="U1322" s="17" t="str">
        <f t="shared" si="227"/>
        <v>Folga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'[Apontamento_Mes_Setembro Atualizado.xlsx]Base Diária'!$V$221folga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Folga prevista pelo ciclo</v>
      </c>
      <c r="W1322" s="34">
        <f>IF(OR(OR($D1322="6x1",$D1322="FF 6x1"),$D1322="5x2"),"",IF($AB1322&lt;&gt;$AB1321,IF(IFERROR(INDEX(Cadastro!$F$5:$F$148,$AB1322),"")="",IF($L1322&gt;0,1,0),IF(IFERROR(INDEX(Cadastro!$F$5:$F$148,$AB1322),"")&lt;=IFERROR(INDEX(Parâmetros!$B$39:$B$48,MATCH($E1322,Parâmetros!$A$39:$A$48,0)),99),IFERROR(INDEX(Cadastro!$F$5:$F$148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>0</v>
      </c>
      <c r="X1322" s="34">
        <f>IF(OR(OR($D1322="6x1",$D1322="FF 6x1"),$D1322="5x2"),"",IF($AB1322&lt;&gt;$AB1321,IF(IFERROR(INDEX(Cadastro!$F$5:$F$148,$AB1322),"")="",0,IF(IFERROR(INDEX(Cadastro!$F$5:$F$148,$AB1322),"")&gt;IFERROR(INDEX(Parâmetros!$B$39:$B$48,MATCH($E1322,Parâmetros!$A$39:$A$48,0)),99),IFERROR(INDEX(Cadastro!$F$5:$F$148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>1</v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registro"),IF(AND($AB1322&lt;&gt;$AB1321,IFERROR(INDEX(Cadastro!$F$5:$F$148,$AB1322),"")=""),"Indeterminado (início da série)",IF($X1322&gt;0,"Folga","Falta de registro"))))))))</f>
        <v>Folga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IFERROR(MATCH($A1322&amp;"|"&amp;TEXT(_xlfn.MAXIFS(Cadastro!$E$5:$E$148,Cadastro!$A$5:$A$148,$A1322,Cadastro!$E$5:$E$148,"&lt;="&amp;$F1322),"yyyymmdd"),Cadastro!$I$5:$I$148,0),"")</f>
        <v>57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54684</v>
      </c>
      <c r="B1323" s="17" t="s">
        <v>194</v>
      </c>
      <c r="C1323" s="17" t="str">
        <f>IFERROR(INDEX(Cadastro!$C$5:$C$148,$AB1323),"NÃO INFORMADO")</f>
        <v>MEC</v>
      </c>
      <c r="D1323" s="17" t="str">
        <f>IFERROR(INDEX(Cadastro!$D$5:$D$148,$AB1323),"")</f>
        <v>A</v>
      </c>
      <c r="E1323" s="17" t="str">
        <f>IFERROR(INDEX(Cadastro!$G$5:$G$148,$AB1323),"")</f>
        <v>A</v>
      </c>
      <c r="F1323" s="29">
        <v>46289</v>
      </c>
      <c r="G1323" s="32" t="str">
        <f t="shared" si="222"/>
        <v>qui</v>
      </c>
      <c r="H1323" s="31" t="str">
        <f>IF($L1323=0,"",_xlfn.MINIFS(Dados!$Q:$Q,Dados!$A:$A,$A1323,Dados!$S:$S,$F1323))</f>
        <v/>
      </c>
      <c r="I1323" s="31" t="str">
        <f>IF($H1323="","",_xlfn.MAXIFS(Dados!$R:$R,Dados!$A:$A,$A1323,Dados!$S:$S,$F1323))</f>
        <v/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A</v>
      </c>
      <c r="L1323" s="30">
        <f>SUMIFS(Dados!$E:$E,Dados!$A:$A,$A1323,Dados!$S:$S,$F1323)</f>
        <v>0</v>
      </c>
      <c r="M1323" s="30">
        <f>IFERROR(INDEX(Parâmetros!$E$6:$E$11,MATCH($K1323,Parâmetros!$A$6:$A$11,0)),"")</f>
        <v>7.58</v>
      </c>
      <c r="N1323" s="33">
        <f t="shared" si="223"/>
        <v>0</v>
      </c>
      <c r="O1323" s="33">
        <f>Parâmetros!$E$13</f>
        <v>0.8</v>
      </c>
      <c r="P1323" s="32" t="str">
        <f>IF(OR($M1323="",$F1323&gt;Parâmetros!$E$14),"Não","Sim")</f>
        <v>Não</v>
      </c>
      <c r="Q1323" s="32" t="str">
        <f t="shared" si="224"/>
        <v/>
      </c>
      <c r="R1323" s="32" t="str">
        <f t="shared" si="225"/>
        <v/>
      </c>
      <c r="S1323" s="30" t="str">
        <f t="shared" si="226"/>
        <v/>
      </c>
      <c r="T1323" s="32" t="str">
        <f>IF($Q1323&lt;&gt;"Sim","",IF($N1323&gt;Parâmetros!$E$15,"Sim","Não"))</f>
        <v/>
      </c>
      <c r="U1323" s="17" t="str">
        <f t="shared" si="227"/>
        <v>Fora da apuração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'[Apontamento_Mes_Setembro Atualizado.xlsx]Base Diária'!$V$221folga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FALTA DE REGISTRO · dia 1 de 5 do ciclo</v>
      </c>
      <c r="W1323" s="34">
        <f>IF(OR(OR($D1323="6x1",$D1323="FF 6x1"),$D1323="5x2"),"",IF($AB1323&lt;&gt;$AB1322,IF(IFERROR(INDEX(Cadastro!$F$5:$F$148,$AB1323),"")="",IF($L1323&gt;0,1,0),IF(IFERROR(INDEX(Cadastro!$F$5:$F$148,$AB1323),"")&lt;=IFERROR(INDEX(Parâmetros!$B$39:$B$48,MATCH($E1323,Parâmetros!$A$39:$A$48,0)),99),IFERROR(INDEX(Cadastro!$F$5:$F$148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>1</v>
      </c>
      <c r="X1323" s="34">
        <f>IF(OR(OR($D1323="6x1",$D1323="FF 6x1"),$D1323="5x2"),"",IF($AB1323&lt;&gt;$AB1322,IF(IFERROR(INDEX(Cadastro!$F$5:$F$148,$AB1323),"")="",0,IF(IFERROR(INDEX(Cadastro!$F$5:$F$148,$AB1323),"")&gt;IFERROR(INDEX(Parâmetros!$B$39:$B$48,MATCH($E1323,Parâmetros!$A$39:$A$48,0)),99),IFERROR(INDEX(Cadastro!$F$5:$F$148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>0</v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registro"),IF(AND($AB1323&lt;&gt;$AB1322,IFERROR(INDEX(Cadastro!$F$5:$F$148,$AB1323),"")=""),"Indeterminado (início da série)",IF($X1323&gt;0,"Folga","Falta de registro"))))))))</f>
        <v>Falta de registro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IFERROR(MATCH($A1323&amp;"|"&amp;TEXT(_xlfn.MAXIFS(Cadastro!$E$5:$E$148,Cadastro!$A$5:$A$148,$A1323,Cadastro!$E$5:$E$148,"&lt;="&amp;$F1323),"yyyymmdd"),Cadastro!$I$5:$I$148,0),"")</f>
        <v>57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54684</v>
      </c>
      <c r="B1324" s="17" t="s">
        <v>194</v>
      </c>
      <c r="C1324" s="17" t="str">
        <f>IFERROR(INDEX(Cadastro!$C$5:$C$148,$AB1324),"NÃO INFORMADO")</f>
        <v>MEC</v>
      </c>
      <c r="D1324" s="17" t="str">
        <f>IFERROR(INDEX(Cadastro!$D$5:$D$148,$AB1324),"")</f>
        <v>A</v>
      </c>
      <c r="E1324" s="17" t="str">
        <f>IFERROR(INDEX(Cadastro!$G$5:$G$148,$AB1324),"")</f>
        <v>A</v>
      </c>
      <c r="F1324" s="29">
        <v>46290</v>
      </c>
      <c r="G1324" s="32" t="str">
        <f t="shared" si="222"/>
        <v>sex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A</v>
      </c>
      <c r="L1324" s="30">
        <f>SUMIFS(Dados!$E:$E,Dados!$A:$A,$A1324,Dados!$S:$S,$F1324)</f>
        <v>0</v>
      </c>
      <c r="M1324" s="30">
        <f>IFERROR(INDEX(Parâmetros!$E$6:$E$11,MATCH($K1324,Parâmetros!$A$6:$A$11,0)),"")</f>
        <v>7.58</v>
      </c>
      <c r="N1324" s="33">
        <f t="shared" si="223"/>
        <v>0</v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224"/>
        <v/>
      </c>
      <c r="R1324" s="32" t="str">
        <f t="shared" si="225"/>
        <v/>
      </c>
      <c r="S1324" s="30" t="str">
        <f t="shared" si="226"/>
        <v/>
      </c>
      <c r="T1324" s="32" t="str">
        <f>IF($Q1324&lt;&gt;"Sim","",IF($N1324&gt;Parâmetros!$E$15,"Sim","Não"))</f>
        <v/>
      </c>
      <c r="U1324" s="17" t="str">
        <f t="shared" si="227"/>
        <v>Fora da apuração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'[Apontamento_Mes_Setembro Atualizado.xlsx]Base Diária'!$V$221folga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FALTA DE REGISTRO · dia 2 de 5 do ciclo</v>
      </c>
      <c r="W1324" s="34">
        <f>IF(OR(OR($D1324="6x1",$D1324="FF 6x1"),$D1324="5x2"),"",IF($AB1324&lt;&gt;$AB1323,IF(IFERROR(INDEX(Cadastro!$F$5:$F$148,$AB1324),"")="",IF($L1324&gt;0,1,0),IF(IFERROR(INDEX(Cadastro!$F$5:$F$148,$AB1324),"")&lt;=IFERROR(INDEX(Parâmetros!$B$39:$B$48,MATCH($E1324,Parâmetros!$A$39:$A$48,0)),99),IFERROR(INDEX(Cadastro!$F$5:$F$148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>2</v>
      </c>
      <c r="X1324" s="34">
        <f>IF(OR(OR($D1324="6x1",$D1324="FF 6x1"),$D1324="5x2"),"",IF($AB1324&lt;&gt;$AB1323,IF(IFERROR(INDEX(Cadastro!$F$5:$F$148,$AB1324),"")="",0,IF(IFERROR(INDEX(Cadastro!$F$5:$F$148,$AB1324),"")&gt;IFERROR(INDEX(Parâmetros!$B$39:$B$48,MATCH($E1324,Parâmetros!$A$39:$A$48,0)),99),IFERROR(INDEX(Cadastro!$F$5:$F$148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>0</v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registro"),IF(AND($AB1324&lt;&gt;$AB1323,IFERROR(INDEX(Cadastro!$F$5:$F$148,$AB1324),"")=""),"Indeterminado (início da série)",IF($X1324&gt;0,"Folga","Falta de registro"))))))))</f>
        <v>Falta de registro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IFERROR(MATCH($A1324&amp;"|"&amp;TEXT(_xlfn.MAXIFS(Cadastro!$E$5:$E$148,Cadastro!$A$5:$A$148,$A1324,Cadastro!$E$5:$E$148,"&lt;="&amp;$F1324),"yyyymmdd"),Cadastro!$I$5:$I$148,0),"")</f>
        <v>57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54684</v>
      </c>
      <c r="B1325" s="17" t="s">
        <v>194</v>
      </c>
      <c r="C1325" s="17" t="str">
        <f>IFERROR(INDEX(Cadastro!$C$5:$C$148,$AB1325),"NÃO INFORMADO")</f>
        <v>MEC</v>
      </c>
      <c r="D1325" s="17" t="str">
        <f>IFERROR(INDEX(Cadastro!$D$5:$D$148,$AB1325),"")</f>
        <v>A</v>
      </c>
      <c r="E1325" s="17" t="str">
        <f>IFERROR(INDEX(Cadastro!$G$5:$G$148,$AB1325),"")</f>
        <v>A</v>
      </c>
      <c r="F1325" s="29">
        <v>46291</v>
      </c>
      <c r="G1325" s="32" t="str">
        <f t="shared" si="22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A</v>
      </c>
      <c r="L1325" s="30">
        <f>SUMIFS(Dados!$E:$E,Dados!$A:$A,$A1325,Dados!$S:$S,$F1325)</f>
        <v>0</v>
      </c>
      <c r="M1325" s="30">
        <f>IFERROR(INDEX(Parâmetros!$E$6:$E$11,MATCH($K1325,Parâmetros!$A$6:$A$11,0)),"")</f>
        <v>7.58</v>
      </c>
      <c r="N1325" s="33">
        <f t="shared" si="223"/>
        <v>0</v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24"/>
        <v/>
      </c>
      <c r="R1325" s="32" t="str">
        <f t="shared" si="225"/>
        <v/>
      </c>
      <c r="S1325" s="30" t="str">
        <f t="shared" si="226"/>
        <v/>
      </c>
      <c r="T1325" s="32" t="str">
        <f>IF($Q1325&lt;&gt;"Sim","",IF($N1325&gt;Parâmetros!$E$15,"Sim","Não"))</f>
        <v/>
      </c>
      <c r="U1325" s="17" t="str">
        <f t="shared" si="227"/>
        <v>Fora da apuração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'[Apontamento_Mes_Setembro Atualizado.xlsx]Base Diária'!$V$221folga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FALTA DE REGISTRO · dia 3 de 5 do ciclo</v>
      </c>
      <c r="W1325" s="34">
        <f>IF(OR(OR($D1325="6x1",$D1325="FF 6x1"),$D1325="5x2"),"",IF($AB1325&lt;&gt;$AB1324,IF(IFERROR(INDEX(Cadastro!$F$5:$F$148,$AB1325),"")="",IF($L1325&gt;0,1,0),IF(IFERROR(INDEX(Cadastro!$F$5:$F$148,$AB1325),"")&lt;=IFERROR(INDEX(Parâmetros!$B$39:$B$48,MATCH($E1325,Parâmetros!$A$39:$A$48,0)),99),IFERROR(INDEX(Cadastro!$F$5:$F$148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>3</v>
      </c>
      <c r="X1325" s="34">
        <f>IF(OR(OR($D1325="6x1",$D1325="FF 6x1"),$D1325="5x2"),"",IF($AB1325&lt;&gt;$AB1324,IF(IFERROR(INDEX(Cadastro!$F$5:$F$148,$AB1325),"")="",0,IF(IFERROR(INDEX(Cadastro!$F$5:$F$148,$AB1325),"")&gt;IFERROR(INDEX(Parâmetros!$B$39:$B$48,MATCH($E1325,Parâmetros!$A$39:$A$48,0)),99),IFERROR(INDEX(Cadastro!$F$5:$F$148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>0</v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registro"),IF(AND($AB1325&lt;&gt;$AB1324,IFERROR(INDEX(Cadastro!$F$5:$F$148,$AB1325),"")=""),"Indeterminado (início da série)",IF($X1325&gt;0,"Folga","Falta de registro"))))))))</f>
        <v>Falta de registro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IFERROR(MATCH($A1325&amp;"|"&amp;TEXT(_xlfn.MAXIFS(Cadastro!$E$5:$E$148,Cadastro!$A$5:$A$148,$A1325,Cadastro!$E$5:$E$148,"&lt;="&amp;$F1325),"yyyymmdd"),Cadastro!$I$5:$I$148,0),"")</f>
        <v>57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54684</v>
      </c>
      <c r="B1326" s="17" t="s">
        <v>194</v>
      </c>
      <c r="C1326" s="17" t="str">
        <f>IFERROR(INDEX(Cadastro!$C$5:$C$148,$AB1326),"NÃO INFORMADO")</f>
        <v>MEC</v>
      </c>
      <c r="D1326" s="17" t="str">
        <f>IFERROR(INDEX(Cadastro!$D$5:$D$148,$AB1326),"")</f>
        <v>A</v>
      </c>
      <c r="E1326" s="17" t="str">
        <f>IFERROR(INDEX(Cadastro!$G$5:$G$148,$AB1326),"")</f>
        <v>A</v>
      </c>
      <c r="F1326" s="29">
        <v>46292</v>
      </c>
      <c r="G1326" s="32" t="str">
        <f t="shared" si="22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A</v>
      </c>
      <c r="L1326" s="30">
        <f>SUMIFS(Dados!$E:$E,Dados!$A:$A,$A1326,Dados!$S:$S,$F1326)</f>
        <v>0</v>
      </c>
      <c r="M1326" s="30">
        <f>IFERROR(INDEX(Parâmetros!$E$6:$E$11,MATCH($K1326,Parâmetros!$A$6:$A$11,0)),"")</f>
        <v>7.58</v>
      </c>
      <c r="N1326" s="33">
        <f t="shared" si="223"/>
        <v>0</v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24"/>
        <v/>
      </c>
      <c r="R1326" s="32" t="str">
        <f t="shared" si="225"/>
        <v/>
      </c>
      <c r="S1326" s="30" t="str">
        <f t="shared" si="226"/>
        <v/>
      </c>
      <c r="T1326" s="32" t="str">
        <f>IF($Q1326&lt;&gt;"Sim","",IF($N1326&gt;Parâmetros!$E$15,"Sim","Não"))</f>
        <v/>
      </c>
      <c r="U1326" s="17" t="str">
        <f t="shared" si="227"/>
        <v>Fora da apuração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'[Apontamento_Mes_Setembro Atualizado.xlsx]Base Diária'!$V$221folga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FALTA DE REGISTRO · dia 4 de 5 do ciclo</v>
      </c>
      <c r="W1326" s="34">
        <f>IF(OR(OR($D1326="6x1",$D1326="FF 6x1"),$D1326="5x2"),"",IF($AB1326&lt;&gt;$AB1325,IF(IFERROR(INDEX(Cadastro!$F$5:$F$148,$AB1326),"")="",IF($L1326&gt;0,1,0),IF(IFERROR(INDEX(Cadastro!$F$5:$F$148,$AB1326),"")&lt;=IFERROR(INDEX(Parâmetros!$B$39:$B$48,MATCH($E1326,Parâmetros!$A$39:$A$48,0)),99),IFERROR(INDEX(Cadastro!$F$5:$F$148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>4</v>
      </c>
      <c r="X1326" s="34">
        <f>IF(OR(OR($D1326="6x1",$D1326="FF 6x1"),$D1326="5x2"),"",IF($AB1326&lt;&gt;$AB1325,IF(IFERROR(INDEX(Cadastro!$F$5:$F$148,$AB1326),"")="",0,IF(IFERROR(INDEX(Cadastro!$F$5:$F$148,$AB1326),"")&gt;IFERROR(INDEX(Parâmetros!$B$39:$B$48,MATCH($E1326,Parâmetros!$A$39:$A$48,0)),99),IFERROR(INDEX(Cadastro!$F$5:$F$148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>0</v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registro"),IF(AND($AB1326&lt;&gt;$AB1325,IFERROR(INDEX(Cadastro!$F$5:$F$148,$AB1326),"")=""),"Indeterminado (início da série)",IF($X1326&gt;0,"Folga","Falta de registro"))))))))</f>
        <v>Falta de registro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IFERROR(MATCH($A1326&amp;"|"&amp;TEXT(_xlfn.MAXIFS(Cadastro!$E$5:$E$148,Cadastro!$A$5:$A$148,$A1326,Cadastro!$E$5:$E$148,"&lt;="&amp;$F1326),"yyyymmdd"),Cadastro!$I$5:$I$148,0),"")</f>
        <v>57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54684</v>
      </c>
      <c r="B1327" s="17" t="s">
        <v>194</v>
      </c>
      <c r="C1327" s="17" t="str">
        <f>IFERROR(INDEX(Cadastro!$C$5:$C$148,$AB1327),"NÃO INFORMADO")</f>
        <v>MEC</v>
      </c>
      <c r="D1327" s="17" t="str">
        <f>IFERROR(INDEX(Cadastro!$D$5:$D$148,$AB1327),"")</f>
        <v>A</v>
      </c>
      <c r="E1327" s="17" t="str">
        <f>IFERROR(INDEX(Cadastro!$G$5:$G$148,$AB1327),"")</f>
        <v>A</v>
      </c>
      <c r="F1327" s="29">
        <v>46293</v>
      </c>
      <c r="G1327" s="32" t="str">
        <f t="shared" si="22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A</v>
      </c>
      <c r="L1327" s="30">
        <f>SUMIFS(Dados!$E:$E,Dados!$A:$A,$A1327,Dados!$S:$S,$F1327)</f>
        <v>0</v>
      </c>
      <c r="M1327" s="30">
        <f>IFERROR(INDEX(Parâmetros!$E$6:$E$11,MATCH($K1327,Parâmetros!$A$6:$A$11,0)),"")</f>
        <v>7.58</v>
      </c>
      <c r="N1327" s="33">
        <f t="shared" si="22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24"/>
        <v/>
      </c>
      <c r="R1327" s="32" t="str">
        <f t="shared" si="225"/>
        <v/>
      </c>
      <c r="S1327" s="30" t="str">
        <f t="shared" si="226"/>
        <v/>
      </c>
      <c r="T1327" s="32" t="str">
        <f>IF($Q1327&lt;&gt;"Sim","",IF($N1327&gt;Parâmetros!$E$15,"Sim","Não"))</f>
        <v/>
      </c>
      <c r="U1327" s="17" t="str">
        <f t="shared" si="22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'[Apontamento_Mes_Setembro Atualizado.xlsx]Base Diária'!$V$221folga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5 de 5 do ciclo</v>
      </c>
      <c r="W1327" s="34">
        <f>IF(OR(OR($D1327="6x1",$D1327="FF 6x1"),$D1327="5x2"),"",IF($AB1327&lt;&gt;$AB1326,IF(IFERROR(INDEX(Cadastro!$F$5:$F$148,$AB1327),"")="",IF($L1327&gt;0,1,0),IF(IFERROR(INDEX(Cadastro!$F$5:$F$148,$AB1327),"")&lt;=IFERROR(INDEX(Parâmetros!$B$39:$B$48,MATCH($E1327,Parâmetros!$A$39:$A$48,0)),99),IFERROR(INDEX(Cadastro!$F$5:$F$148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>5</v>
      </c>
      <c r="X1327" s="34">
        <f>IF(OR(OR($D1327="6x1",$D1327="FF 6x1"),$D1327="5x2"),"",IF($AB1327&lt;&gt;$AB1326,IF(IFERROR(INDEX(Cadastro!$F$5:$F$148,$AB1327),"")="",0,IF(IFERROR(INDEX(Cadastro!$F$5:$F$148,$AB1327),"")&gt;IFERROR(INDEX(Parâmetros!$B$39:$B$48,MATCH($E1327,Parâmetros!$A$39:$A$48,0)),99),IFERROR(INDEX(Cadastro!$F$5:$F$148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>0</v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registro"),IF(AND($AB1327&lt;&gt;$AB1326,IFERROR(INDEX(Cadastro!$F$5:$F$148,$AB1327),"")=""),"Indeterminado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IF(OR($L1327&gt;0,$F1327&gt;Parâmetros!$E$14),0,IF(OR($A1327&lt;&gt;$A1333,$F1333&gt;Parâmetros!$E$14),1,N($AA1333)+1))</f>
        <v>0</v>
      </c>
      <c r="AB1327" s="31">
        <f>IFERROR(MATCH($A1327&amp;"|"&amp;TEXT(_xlfn.MAXIFS(Cadastro!$E$5:$E$148,Cadastro!$A$5:$A$148,$A1327,Cadastro!$E$5:$E$148,"&lt;="&amp;$F1327),"yyyymmdd"),Cadastro!$I$5:$I$148,0),"")</f>
        <v>57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54684</v>
      </c>
      <c r="B1328" s="17" t="s">
        <v>194</v>
      </c>
      <c r="C1328" s="17" t="str">
        <f>IFERROR(INDEX(Cadastro!$C$5:$C$148,$AB1328),"NÃO INFORMADO")</f>
        <v>MEC</v>
      </c>
      <c r="D1328" s="17" t="str">
        <f>IFERROR(INDEX(Cadastro!$D$5:$D$148,$AB1328),"")</f>
        <v>A</v>
      </c>
      <c r="E1328" s="17" t="str">
        <f>IFERROR(INDEX(Cadastro!$G$5:$G$148,$AB1328),"")</f>
        <v>A</v>
      </c>
      <c r="F1328" s="29">
        <v>46294</v>
      </c>
      <c r="G1328" s="32" t="str">
        <f t="shared" si="22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/>
      </c>
      <c r="L1328" s="30">
        <f>SUMIFS(Dados!$E:$E,Dados!$A:$A,$A1328,Dados!$S:$S,$F1328)</f>
        <v>0</v>
      </c>
      <c r="M1328" s="30" t="str">
        <f>IFERROR(INDEX(Parâmetros!$E$6:$E$11,MATCH($K1328,Parâmetros!$A$6:$A$11,0)),"")</f>
        <v/>
      </c>
      <c r="N1328" s="33" t="str">
        <f t="shared" si="223"/>
        <v/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24"/>
        <v/>
      </c>
      <c r="R1328" s="32" t="str">
        <f t="shared" si="225"/>
        <v/>
      </c>
      <c r="S1328" s="30" t="str">
        <f t="shared" si="226"/>
        <v/>
      </c>
      <c r="T1328" s="32" t="str">
        <f>IF($Q1328&lt;&gt;"Sim","",IF($N1328&gt;Parâmetros!$E$15,"Sim","Não"))</f>
        <v/>
      </c>
      <c r="U1328" s="17" t="str">
        <f t="shared" si="227"/>
        <v>Folga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'[Apontamento_Mes_Setembro Atualizado.xlsx]Base Diária'!$V$221folga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Folga prevista pelo ciclo</v>
      </c>
      <c r="W1328" s="34">
        <f>IF(OR(OR($D1328="6x1",$D1328="FF 6x1"),$D1328="5x2"),"",IF($AB1328&lt;&gt;$AB1327,IF(IFERROR(INDEX(Cadastro!$F$5:$F$148,$AB1328),"")="",IF($L1328&gt;0,1,0),IF(IFERROR(INDEX(Cadastro!$F$5:$F$148,$AB1328),"")&lt;=IFERROR(INDEX(Parâmetros!$B$39:$B$48,MATCH($E1328,Parâmetros!$A$39:$A$48,0)),99),IFERROR(INDEX(Cadastro!$F$5:$F$148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>0</v>
      </c>
      <c r="X1328" s="34">
        <f>IF(OR(OR($D1328="6x1",$D1328="FF 6x1"),$D1328="5x2"),"",IF($AB1328&lt;&gt;$AB1327,IF(IFERROR(INDEX(Cadastro!$F$5:$F$148,$AB1328),"")="",0,IF(IFERROR(INDEX(Cadastro!$F$5:$F$148,$AB1328),"")&gt;IFERROR(INDEX(Parâmetros!$B$39:$B$48,MATCH($E1328,Parâmetros!$A$39:$A$48,0)),99),IFERROR(INDEX(Cadastro!$F$5:$F$148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>1</v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registro"),IF(AND($AB1328&lt;&gt;$AB1327,IFERROR(INDEX(Cadastro!$F$5:$F$148,$AB1328),"")=""),"Indeterminado (início da série)",IF($X1328&gt;0,"Folga","Falta de registro"))))))))</f>
        <v>Folga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IFERROR(MATCH($A1328&amp;"|"&amp;TEXT(_xlfn.MAXIFS(Cadastro!$E$5:$E$148,Cadastro!$A$5:$A$148,$A1328,Cadastro!$E$5:$E$148,"&lt;="&amp;$F1328),"yyyymmdd"),Cadastro!$I$5:$I$148,0),"")</f>
        <v>57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54684</v>
      </c>
      <c r="B1329" s="17" t="s">
        <v>194</v>
      </c>
      <c r="C1329" s="17" t="str">
        <f>IFERROR(INDEX(Cadastro!$C$5:$C$148,$AB1329),"NÃO INFORMADO")</f>
        <v>MEC</v>
      </c>
      <c r="D1329" s="17" t="str">
        <f>IFERROR(INDEX(Cadastro!$D$5:$D$148,$AB1329),"")</f>
        <v>A</v>
      </c>
      <c r="E1329" s="17" t="str">
        <f>IFERROR(INDEX(Cadastro!$G$5:$G$148,$AB1329),"")</f>
        <v>A</v>
      </c>
      <c r="F1329" s="29">
        <v>46295</v>
      </c>
      <c r="G1329" s="32" t="str">
        <f t="shared" si="22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A</v>
      </c>
      <c r="L1329" s="30">
        <f>SUMIFS(Dados!$E:$E,Dados!$A:$A,$A1329,Dados!$S:$S,$F1329)</f>
        <v>0</v>
      </c>
      <c r="M1329" s="30">
        <f>IFERROR(INDEX(Parâmetros!$E$6:$E$11,MATCH($K1329,Parâmetros!$A$6:$A$11,0)),"")</f>
        <v>7.58</v>
      </c>
      <c r="N1329" s="33">
        <f t="shared" si="22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24"/>
        <v/>
      </c>
      <c r="R1329" s="32" t="str">
        <f t="shared" si="225"/>
        <v/>
      </c>
      <c r="S1329" s="30" t="str">
        <f t="shared" si="226"/>
        <v/>
      </c>
      <c r="T1329" s="32" t="str">
        <f>IF($Q1329&lt;&gt;"Sim","",IF($N1329&gt;Parâmetros!$E$15,"Sim","Não"))</f>
        <v/>
      </c>
      <c r="U1329" s="17" t="str">
        <f t="shared" si="22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'[Apontamento_Mes_Setembro Atualizado.xlsx]Base Diária'!$V$221folga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1 de 5 do ciclo</v>
      </c>
      <c r="W1329" s="34">
        <f>IF(OR(OR($D1329="6x1",$D1329="FF 6x1"),$D1329="5x2"),"",IF($AB1329&lt;&gt;$AB1328,IF(IFERROR(INDEX(Cadastro!$F$5:$F$148,$AB1329),"")="",IF($L1329&gt;0,1,0),IF(IFERROR(INDEX(Cadastro!$F$5:$F$148,$AB1329),"")&lt;=IFERROR(INDEX(Parâmetros!$B$39:$B$48,MATCH($E1329,Parâmetros!$A$39:$A$48,0)),99),IFERROR(INDEX(Cadastro!$F$5:$F$148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>1</v>
      </c>
      <c r="X1329" s="34">
        <f>IF(OR(OR($D1329="6x1",$D1329="FF 6x1"),$D1329="5x2"),"",IF($AB1329&lt;&gt;$AB1328,IF(IFERROR(INDEX(Cadastro!$F$5:$F$148,$AB1329),"")="",0,IF(IFERROR(INDEX(Cadastro!$F$5:$F$148,$AB1329),"")&gt;IFERROR(INDEX(Parâmetros!$B$39:$B$48,MATCH($E1329,Parâmetros!$A$39:$A$48,0)),99),IFERROR(INDEX(Cadastro!$F$5:$F$148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>0</v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registro"),IF(AND($AB1329&lt;&gt;$AB1328,IFERROR(INDEX(Cadastro!$F$5:$F$148,$AB1329),"")=""),"Indeterminado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IFERROR(MATCH($A1329&amp;"|"&amp;TEXT(_xlfn.MAXIFS(Cadastro!$E$5:$E$148,Cadastro!$A$5:$A$148,$A1329,Cadastro!$E$5:$E$148,"&lt;="&amp;$F1329),"yyyymmdd"),Cadastro!$I$5:$I$148,0),"")</f>
        <v>57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54684</v>
      </c>
      <c r="B1330" s="17" t="s">
        <v>194</v>
      </c>
      <c r="C1330" s="17" t="str">
        <f>IFERROR(INDEX(Cadastro!$C$5:$C$148,$AB1330),"NÃO INFORMADO")</f>
        <v>MEC</v>
      </c>
      <c r="D1330" s="17" t="str">
        <f>IFERROR(INDEX(Cadastro!$D$5:$D$148,$AB1330),"")</f>
        <v>A</v>
      </c>
      <c r="E1330" s="17" t="str">
        <f>IFERROR(INDEX(Cadastro!$G$5:$G$148,$AB1330),"")</f>
        <v>A</v>
      </c>
      <c r="F1330" s="29">
        <v>46296</v>
      </c>
      <c r="G1330" s="32" t="str">
        <f t="shared" si="22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A</v>
      </c>
      <c r="L1330" s="30">
        <f>SUMIFS(Dados!$E:$E,Dados!$A:$A,$A1330,Dados!$S:$S,$F1330)</f>
        <v>0</v>
      </c>
      <c r="M1330" s="30">
        <f>IFERROR(INDEX(Parâmetros!$E$6:$E$11,MATCH($K1330,Parâmetros!$A$6:$A$11,0)),"")</f>
        <v>7.58</v>
      </c>
      <c r="N1330" s="33">
        <f t="shared" si="22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24"/>
        <v/>
      </c>
      <c r="R1330" s="32" t="str">
        <f t="shared" si="225"/>
        <v/>
      </c>
      <c r="S1330" s="30" t="str">
        <f t="shared" si="226"/>
        <v/>
      </c>
      <c r="T1330" s="32" t="str">
        <f>IF($Q1330&lt;&gt;"Sim","",IF($N1330&gt;Parâmetros!$E$15,"Sim","Não"))</f>
        <v/>
      </c>
      <c r="U1330" s="17" t="str">
        <f t="shared" si="22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'[Apontamento_Mes_Setembro Atualizado.xlsx]Base Diária'!$V$221folga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2 de 5 do ciclo</v>
      </c>
      <c r="W1330" s="34">
        <f>IF(OR(OR($D1330="6x1",$D1330="FF 6x1"),$D1330="5x2"),"",IF($AB1330&lt;&gt;$AB1329,IF(IFERROR(INDEX(Cadastro!$F$5:$F$148,$AB1330),"")="",IF($L1330&gt;0,1,0),IF(IFERROR(INDEX(Cadastro!$F$5:$F$148,$AB1330),"")&lt;=IFERROR(INDEX(Parâmetros!$B$39:$B$48,MATCH($E1330,Parâmetros!$A$39:$A$48,0)),99),IFERROR(INDEX(Cadastro!$F$5:$F$148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>2</v>
      </c>
      <c r="X1330" s="34">
        <f>IF(OR(OR($D1330="6x1",$D1330="FF 6x1"),$D1330="5x2"),"",IF($AB1330&lt;&gt;$AB1329,IF(IFERROR(INDEX(Cadastro!$F$5:$F$148,$AB1330),"")="",0,IF(IFERROR(INDEX(Cadastro!$F$5:$F$148,$AB1330),"")&gt;IFERROR(INDEX(Parâmetros!$B$39:$B$48,MATCH($E1330,Parâmetros!$A$39:$A$48,0)),99),IFERROR(INDEX(Cadastro!$F$5:$F$148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>0</v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registro"),IF(AND($AB1330&lt;&gt;$AB1329,IFERROR(INDEX(Cadastro!$F$5:$F$148,$AB1330),"")=""),"Indeterminado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IFERROR(MATCH($A1330&amp;"|"&amp;TEXT(_xlfn.MAXIFS(Cadastro!$E$5:$E$148,Cadastro!$A$5:$A$148,$A1330,Cadastro!$E$5:$E$148,"&lt;="&amp;$F1330),"yyyymmdd"),Cadastro!$I$5:$I$148,0),"")</f>
        <v>57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54684</v>
      </c>
      <c r="B1331" s="17" t="s">
        <v>194</v>
      </c>
      <c r="C1331" s="17" t="str">
        <f>IFERROR(INDEX(Cadastro!$C$5:$C$148,$AB1331),"NÃO INFORMADO")</f>
        <v>MEC</v>
      </c>
      <c r="D1331" s="17" t="str">
        <f>IFERROR(INDEX(Cadastro!$D$5:$D$148,$AB1331),"")</f>
        <v>A</v>
      </c>
      <c r="E1331" s="17" t="str">
        <f>IFERROR(INDEX(Cadastro!$G$5:$G$148,$AB1331),"")</f>
        <v>A</v>
      </c>
      <c r="F1331" s="29">
        <v>46297</v>
      </c>
      <c r="G1331" s="32" t="str">
        <f t="shared" si="22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A</v>
      </c>
      <c r="L1331" s="30">
        <f>SUMIFS(Dados!$E:$E,Dados!$A:$A,$A1331,Dados!$S:$S,$F1331)</f>
        <v>0</v>
      </c>
      <c r="M1331" s="30">
        <f>IFERROR(INDEX(Parâmetros!$E$6:$E$11,MATCH($K1331,Parâmetros!$A$6:$A$11,0)),"")</f>
        <v>7.58</v>
      </c>
      <c r="N1331" s="33">
        <f t="shared" si="22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24"/>
        <v/>
      </c>
      <c r="R1331" s="32" t="str">
        <f t="shared" si="225"/>
        <v/>
      </c>
      <c r="S1331" s="30" t="str">
        <f t="shared" si="226"/>
        <v/>
      </c>
      <c r="T1331" s="32" t="str">
        <f>IF($Q1331&lt;&gt;"Sim","",IF($N1331&gt;Parâmetros!$E$15,"Sim","Não"))</f>
        <v/>
      </c>
      <c r="U1331" s="17" t="str">
        <f t="shared" si="22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'[Apontamento_Mes_Setembro Atualizado.xlsx]Base Diária'!$V$221folga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3 de 5 do ciclo</v>
      </c>
      <c r="W1331" s="34">
        <f>IF(OR(OR($D1331="6x1",$D1331="FF 6x1"),$D1331="5x2"),"",IF($AB1331&lt;&gt;$AB1330,IF(IFERROR(INDEX(Cadastro!$F$5:$F$148,$AB1331),"")="",IF($L1331&gt;0,1,0),IF(IFERROR(INDEX(Cadastro!$F$5:$F$148,$AB1331),"")&lt;=IFERROR(INDEX(Parâmetros!$B$39:$B$48,MATCH($E1331,Parâmetros!$A$39:$A$48,0)),99),IFERROR(INDEX(Cadastro!$F$5:$F$148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>3</v>
      </c>
      <c r="X1331" s="34">
        <f>IF(OR(OR($D1331="6x1",$D1331="FF 6x1"),$D1331="5x2"),"",IF($AB1331&lt;&gt;$AB1330,IF(IFERROR(INDEX(Cadastro!$F$5:$F$148,$AB1331),"")="",0,IF(IFERROR(INDEX(Cadastro!$F$5:$F$148,$AB1331),"")&gt;IFERROR(INDEX(Parâmetros!$B$39:$B$48,MATCH($E1331,Parâmetros!$A$39:$A$48,0)),99),IFERROR(INDEX(Cadastro!$F$5:$F$148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>0</v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registro"),IF(AND($AB1331&lt;&gt;$AB1330,IFERROR(INDEX(Cadastro!$F$5:$F$148,$AB1331),"")=""),"Indeterminado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IFERROR(MATCH($A1331&amp;"|"&amp;TEXT(_xlfn.MAXIFS(Cadastro!$E$5:$E$148,Cadastro!$A$5:$A$148,$A1331,Cadastro!$E$5:$E$148,"&lt;="&amp;$F1331),"yyyymmdd"),Cadastro!$I$5:$I$148,0),"")</f>
        <v>57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54684</v>
      </c>
      <c r="B1332" s="17" t="s">
        <v>194</v>
      </c>
      <c r="C1332" s="17" t="str">
        <f>IFERROR(INDEX(Cadastro!$C$5:$C$148,$AB1332),"NÃO INFORMADO")</f>
        <v>MEC</v>
      </c>
      <c r="D1332" s="17" t="str">
        <f>IFERROR(INDEX(Cadastro!$D$5:$D$148,$AB1332),"")</f>
        <v>A</v>
      </c>
      <c r="E1332" s="17" t="str">
        <f>IFERROR(INDEX(Cadastro!$G$5:$G$148,$AB1332),"")</f>
        <v>A</v>
      </c>
      <c r="F1332" s="29">
        <v>46298</v>
      </c>
      <c r="G1332" s="32" t="str">
        <f t="shared" si="22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A</v>
      </c>
      <c r="L1332" s="30">
        <f>SUMIFS(Dados!$E:$E,Dados!$A:$A,$A1332,Dados!$S:$S,$F1332)</f>
        <v>0</v>
      </c>
      <c r="M1332" s="30">
        <f>IFERROR(INDEX(Parâmetros!$E$6:$E$11,MATCH($K1332,Parâmetros!$A$6:$A$11,0)),"")</f>
        <v>7.58</v>
      </c>
      <c r="N1332" s="33">
        <f t="shared" si="223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24"/>
        <v/>
      </c>
      <c r="R1332" s="32" t="str">
        <f t="shared" si="225"/>
        <v/>
      </c>
      <c r="S1332" s="30" t="str">
        <f t="shared" si="226"/>
        <v/>
      </c>
      <c r="T1332" s="32" t="str">
        <f>IF($Q1332&lt;&gt;"Sim","",IF($N1332&gt;Parâmetros!$E$15,"Sim","Não"))</f>
        <v/>
      </c>
      <c r="U1332" s="17" t="str">
        <f t="shared" si="227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'[Apontamento_Mes_Setembro Atualizado.xlsx]Base Diária'!$V$221folga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4 de 5 do ciclo</v>
      </c>
      <c r="W1332" s="34">
        <f>IF(OR(OR($D1332="6x1",$D1332="FF 6x1"),$D1332="5x2"),"",IF($AB1332&lt;&gt;$AB1331,IF(IFERROR(INDEX(Cadastro!$F$5:$F$148,$AB1332),"")="",IF($L1332&gt;0,1,0),IF(IFERROR(INDEX(Cadastro!$F$5:$F$148,$AB1332),"")&lt;=IFERROR(INDEX(Parâmetros!$B$39:$B$48,MATCH($E1332,Parâmetros!$A$39:$A$48,0)),99),IFERROR(INDEX(Cadastro!$F$5:$F$148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>4</v>
      </c>
      <c r="X1332" s="34">
        <f>IF(OR(OR($D1332="6x1",$D1332="FF 6x1"),$D1332="5x2"),"",IF($AB1332&lt;&gt;$AB1331,IF(IFERROR(INDEX(Cadastro!$F$5:$F$148,$AB1332),"")="",0,IF(IFERROR(INDEX(Cadastro!$F$5:$F$148,$AB1332),"")&gt;IFERROR(INDEX(Parâmetros!$B$39:$B$48,MATCH($E1332,Parâmetros!$A$39:$A$48,0)),99),IFERROR(INDEX(Cadastro!$F$5:$F$148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>0</v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registro"),IF(AND($AB1332&lt;&gt;$AB1331,IFERROR(INDEX(Cadastro!$F$5:$F$148,$AB1332),"")=""),"Indeterminado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IFERROR(MATCH($A1332&amp;"|"&amp;TEXT(_xlfn.MAXIFS(Cadastro!$E$5:$E$148,Cadastro!$A$5:$A$148,$A1332,Cadastro!$E$5:$E$148,"&lt;="&amp;$F1332),"yyyymmdd"),Cadastro!$I$5:$I$148,0),"")</f>
        <v>57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54684</v>
      </c>
      <c r="B1333" s="17" t="s">
        <v>194</v>
      </c>
      <c r="C1333" s="17" t="str">
        <f>IFERROR(INDEX(Cadastro!$C$5:$C$148,$AB1333),"NÃO INFORMADO")</f>
        <v>MEC</v>
      </c>
      <c r="D1333" s="17" t="str">
        <f>IFERROR(INDEX(Cadastro!$D$5:$D$148,$AB1333),"")</f>
        <v>A</v>
      </c>
      <c r="E1333" s="17" t="str">
        <f>IFERROR(INDEX(Cadastro!$G$5:$G$148,$AB1333),"")</f>
        <v>A</v>
      </c>
      <c r="F1333" s="29">
        <v>46299</v>
      </c>
      <c r="G1333" s="32" t="str">
        <f t="shared" si="22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A</v>
      </c>
      <c r="L1333" s="30">
        <f>SUMIFS(Dados!$E:$E,Dados!$A:$A,$A1333,Dados!$S:$S,$F1333)</f>
        <v>0</v>
      </c>
      <c r="M1333" s="30">
        <f>IFERROR(INDEX(Parâmetros!$E$6:$E$11,MATCH($K1333,Parâmetros!$A$6:$A$11,0)),"")</f>
        <v>7.58</v>
      </c>
      <c r="N1333" s="33">
        <f t="shared" si="223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24"/>
        <v/>
      </c>
      <c r="R1333" s="32" t="str">
        <f t="shared" si="225"/>
        <v/>
      </c>
      <c r="S1333" s="30" t="str">
        <f t="shared" si="226"/>
        <v/>
      </c>
      <c r="T1333" s="32" t="str">
        <f>IF($Q1333&lt;&gt;"Sim","",IF($N1333&gt;Parâmetros!$E$15,"Sim","Não"))</f>
        <v/>
      </c>
      <c r="U1333" s="17" t="str">
        <f t="shared" si="227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'[Apontamento_Mes_Setembro Atualizado.xlsx]Base Diária'!$V$221folga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5 de 5 do ciclo</v>
      </c>
      <c r="W1333" s="34">
        <f>IF(OR(OR($D1333="6x1",$D1333="FF 6x1"),$D1333="5x2"),"",IF($AB1333&lt;&gt;$AB1332,IF(IFERROR(INDEX(Cadastro!$F$5:$F$148,$AB1333),"")="",IF($L1333&gt;0,1,0),IF(IFERROR(INDEX(Cadastro!$F$5:$F$148,$AB1333),"")&lt;=IFERROR(INDEX(Parâmetros!$B$39:$B$48,MATCH($E1333,Parâmetros!$A$39:$A$48,0)),99),IFERROR(INDEX(Cadastro!$F$5:$F$148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>5</v>
      </c>
      <c r="X1333" s="34">
        <f>IF(OR(OR($D1333="6x1",$D1333="FF 6x1"),$D1333="5x2"),"",IF($AB1333&lt;&gt;$AB1332,IF(IFERROR(INDEX(Cadastro!$F$5:$F$148,$AB1333),"")="",0,IF(IFERROR(INDEX(Cadastro!$F$5:$F$148,$AB1333),"")&gt;IFERROR(INDEX(Parâmetros!$B$39:$B$48,MATCH($E1333,Parâmetros!$A$39:$A$48,0)),99),IFERROR(INDEX(Cadastro!$F$5:$F$148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>0</v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registro"),IF(AND($AB1333&lt;&gt;$AB1332,IFERROR(INDEX(Cadastro!$F$5:$F$148,$AB1333),"")=""),"Indeterminado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IFERROR(MATCH($A1333&amp;"|"&amp;TEXT(_xlfn.MAXIFS(Cadastro!$E$5:$E$148,Cadastro!$A$5:$A$148,$A1333,Cadastro!$E$5:$E$148,"&lt;="&amp;$F1333),"yyyymmdd"),Cadastro!$I$5:$I$148,0),"")</f>
        <v>57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54684</v>
      </c>
      <c r="B1334" s="17" t="s">
        <v>194</v>
      </c>
      <c r="C1334" s="17" t="str">
        <f>IFERROR(INDEX(Cadastro!$C$5:$C$148,$AB1334),"NÃO INFORMADO")</f>
        <v>MEC</v>
      </c>
      <c r="D1334" s="17" t="str">
        <f>IFERROR(INDEX(Cadastro!$D$5:$D$148,$AB1334),"")</f>
        <v>A</v>
      </c>
      <c r="E1334" s="17" t="str">
        <f>IFERROR(INDEX(Cadastro!$G$5:$G$148,$AB1334),"")</f>
        <v>A</v>
      </c>
      <c r="F1334" s="29">
        <v>46300</v>
      </c>
      <c r="G1334" s="32" t="str">
        <f t="shared" si="22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/>
      </c>
      <c r="L1334" s="30">
        <f>SUMIFS(Dados!$E:$E,Dados!$A:$A,$A1334,Dados!$S:$S,$F1334)</f>
        <v>0</v>
      </c>
      <c r="M1334" s="30" t="str">
        <f>IFERROR(INDEX(Parâmetros!$E$6:$E$11,MATCH($K1334,Parâmetros!$A$6:$A$11,0)),"")</f>
        <v/>
      </c>
      <c r="N1334" s="33" t="str">
        <f t="shared" si="223"/>
        <v/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24"/>
        <v/>
      </c>
      <c r="R1334" s="32" t="str">
        <f t="shared" si="225"/>
        <v/>
      </c>
      <c r="S1334" s="30" t="str">
        <f t="shared" si="226"/>
        <v/>
      </c>
      <c r="T1334" s="32" t="str">
        <f>IF($Q1334&lt;&gt;"Sim","",IF($N1334&gt;Parâmetros!$E$15,"Sim","Não"))</f>
        <v/>
      </c>
      <c r="U1334" s="17" t="str">
        <f t="shared" si="227"/>
        <v>Folga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'[Apontamento_Mes_Setembro Atualizado.xlsx]Base Diária'!$V$221folga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Folga prevista pelo ciclo</v>
      </c>
      <c r="W1334" s="34">
        <f>IF(OR(OR($D1334="6x1",$D1334="FF 6x1"),$D1334="5x2"),"",IF($AB1334&lt;&gt;$AB1333,IF(IFERROR(INDEX(Cadastro!$F$5:$F$148,$AB1334),"")="",IF($L1334&gt;0,1,0),IF(IFERROR(INDEX(Cadastro!$F$5:$F$148,$AB1334),"")&lt;=IFERROR(INDEX(Parâmetros!$B$39:$B$48,MATCH($E1334,Parâmetros!$A$39:$A$48,0)),99),IFERROR(INDEX(Cadastro!$F$5:$F$148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>0</v>
      </c>
      <c r="X1334" s="34">
        <f>IF(OR(OR($D1334="6x1",$D1334="FF 6x1"),$D1334="5x2"),"",IF($AB1334&lt;&gt;$AB1333,IF(IFERROR(INDEX(Cadastro!$F$5:$F$148,$AB1334),"")="",0,IF(IFERROR(INDEX(Cadastro!$F$5:$F$148,$AB1334),"")&gt;IFERROR(INDEX(Parâmetros!$B$39:$B$48,MATCH($E1334,Parâmetros!$A$39:$A$48,0)),99),IFERROR(INDEX(Cadastro!$F$5:$F$148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>1</v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registro"),IF(AND($AB1334&lt;&gt;$AB1333,IFERROR(INDEX(Cadastro!$F$5:$F$148,$AB1334),"")=""),"Indeterminado (início da série)",IF($X1334&gt;0,"Folga","Falta de registro"))))))))</f>
        <v>Folga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IFERROR(MATCH($A1334&amp;"|"&amp;TEXT(_xlfn.MAXIFS(Cadastro!$E$5:$E$148,Cadastro!$A$5:$A$148,$A1334,Cadastro!$E$5:$E$148,"&lt;="&amp;$F1334),"yyyymmdd"),Cadastro!$I$5:$I$148,0),"")</f>
        <v>57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>
        <v>55628</v>
      </c>
      <c r="B1335" s="17" t="s">
        <v>195</v>
      </c>
      <c r="C1335" s="17" t="str">
        <f>IFERROR(INDEX(Cadastro!$C$5:$C$148,$AB1335),"NÃO INFORMADO")</f>
        <v>ESP</v>
      </c>
      <c r="D1335" s="17" t="str">
        <f>IFERROR(INDEX(Cadastro!$D$5:$D$148,$AB1335),"")</f>
        <v>6x1</v>
      </c>
      <c r="E1335" s="17" t="str">
        <f>IFERROR(INDEX(Cadastro!$G$5:$G$148,$AB1335),"")</f>
        <v>6x1</v>
      </c>
      <c r="F1335" s="29">
        <v>46265</v>
      </c>
      <c r="G1335" s="32" t="str">
        <f t="shared" ref="G1335:G1370" si="228">CHOOSE(WEEKDAY($F1335,1),"dom","seg","ter","qua","qui","sex","sáb")</f>
        <v>seg</v>
      </c>
      <c r="H1335" s="31">
        <f>IF($L1335=0,"",_xlfn.MINIFS(Dados!$Q:$Q,Dados!$A:$A,$A1335,Dados!$S:$S,$F1335))</f>
        <v>480</v>
      </c>
      <c r="I1335" s="31">
        <f>IF($H1335="","",_xlfn.MAXIFS(Dados!$R:$R,Dados!$A:$A,$A1335,Dados!$S:$S,$F1335))</f>
        <v>975</v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7.09</v>
      </c>
      <c r="M1335" s="30">
        <f>IFERROR(INDEX(Parâmetros!$E$6:$E$11,MATCH($K1335,Parâmetros!$A$6:$A$11,0)),"")</f>
        <v>8.8000000000000007</v>
      </c>
      <c r="N1335" s="33">
        <f t="shared" ref="N1335:N1370" si="229">IFERROR($L1335/$M1335,"")</f>
        <v>0.80568181818181805</v>
      </c>
      <c r="O1335" s="33">
        <f>Parâmetros!$E$13</f>
        <v>0.8</v>
      </c>
      <c r="P1335" s="32" t="str">
        <f>IF(OR($M1335="",$F1335&gt;Parâmetros!$E$14),"Não","Sim")</f>
        <v>Sim</v>
      </c>
      <c r="Q1335" s="32" t="str">
        <f t="shared" ref="Q1335:Q1370" si="230">IF($P1335="Não","",IF($L1335&gt;0,"Sim","Não"))</f>
        <v>Sim</v>
      </c>
      <c r="R1335" s="32" t="str">
        <f t="shared" ref="R1335:R1370" si="231">IF($Q1335&lt;&gt;"Sim","",IF($N1335&gt;=$O1335,"Sim","Não"))</f>
        <v>Sim</v>
      </c>
      <c r="S1335" s="30">
        <f t="shared" ref="S1335:S1370" si="232">IF($Q1335&lt;&gt;"Sim","",MAX(0,$M1335*$O1335-$L1335))</f>
        <v>0</v>
      </c>
      <c r="T1335" s="32" t="str">
        <f>IF($Q1335&lt;&gt;"Sim","",IF($N1335&gt;Parâmetros!$E$15,"Sim","Não"))</f>
        <v>Não</v>
      </c>
      <c r="U1335" s="17" t="str">
        <f t="shared" ref="U1335:U1370" si="233">IF($AC1335&lt;&gt;"",$AC1335,IF($P1335="Não",IF($Y1335="Folga","Folga",IF(LEFT($Y1335,6)="Férias","Férias / afastamento",IF($Y1335="Indeterminado (início da série)","Início da série","Fora da apuração"))),IF($Q1335="Não","Falta de registro",IF($R1335="Sim","Na meta","Abaixo da meta"))))</f>
        <v>Na meta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'[Apontamento_Mes_Setembro Atualizado.xlsx]Base Diária'!$V$221folga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Jornada fixa do 6x1</v>
      </c>
      <c r="W1335" s="34" t="str">
        <f>IF(OR(OR($D1335="6x1",$D1335="FF 6x1"),$D1335="5x2"),"",IF($AB1335&lt;&gt;$AB1334,IF(IFERROR(INDEX(Cadastro!$F$5:$F$148,$AB1335),"")="",IF($L1335&gt;0,1,0),IF(IFERROR(INDEX(Cadastro!$F$5:$F$148,$AB1335),"")&lt;=IFERROR(INDEX(Parâmetros!$B$39:$B$48,MATCH($E1335,Parâmetros!$A$39:$A$48,0)),99),IFERROR(INDEX(Cadastro!$F$5:$F$148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$148,$AB1335),"")="",0,IF(IFERROR(INDEX(Cadastro!$F$5:$F$148,$AB1335),"")&gt;IFERROR(INDEX(Parâmetros!$B$39:$B$48,MATCH($E1335,Parâmetros!$A$39:$A$48,0)),99),IFERROR(INDEX(Cadastro!$F$5:$F$148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registro"),IF(AND($AB1335&lt;&gt;$AB1334,IFERROR(INDEX(Cadastro!$F$5:$F$148,$AB1335),"")=""),"Indeterminado (início da série)",IF($X1335&gt;0,"Folga","Falta de registro"))))))))</f>
        <v>Trabalhado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IFERROR(MATCH($A1335&amp;"|"&amp;TEXT(_xlfn.MAXIFS(Cadastro!$E$5:$E$148,Cadastro!$A$5:$A$148,$A1335,Cadastro!$E$5:$E$148,"&lt;="&amp;$F1335),"yyyymmdd"),Cadastro!$I$5:$I$148,0),"")</f>
        <v>58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hidden="1" customHeight="1" x14ac:dyDescent="0.25">
      <c r="A1336" s="31">
        <v>55628</v>
      </c>
      <c r="B1336" s="17" t="s">
        <v>195</v>
      </c>
      <c r="C1336" s="17" t="str">
        <f>IFERROR(INDEX(Cadastro!$C$5:$C$148,$AB1336),"NÃO INFORMADO")</f>
        <v>ESP</v>
      </c>
      <c r="D1336" s="17" t="str">
        <f>IFERROR(INDEX(Cadastro!$D$5:$D$148,$AB1336),"")</f>
        <v>6x1</v>
      </c>
      <c r="E1336" s="17" t="str">
        <f>IFERROR(INDEX(Cadastro!$G$5:$G$148,$AB1336),"")</f>
        <v>6x1</v>
      </c>
      <c r="F1336" s="29">
        <v>46266</v>
      </c>
      <c r="G1336" s="32" t="str">
        <f t="shared" si="228"/>
        <v>ter</v>
      </c>
      <c r="H1336" s="31">
        <f>IF($L1336=0,"",_xlfn.MINIFS(Dados!$Q:$Q,Dados!$A:$A,$A1336,Dados!$S:$S,$F1336))</f>
        <v>600</v>
      </c>
      <c r="I1336" s="31">
        <f>IF($H1336="","",_xlfn.MAXIFS(Dados!$R:$R,Dados!$A:$A,$A1336,Dados!$S:$S,$F1336))</f>
        <v>975</v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/>
      </c>
      <c r="L1336" s="30">
        <f>SUMIFS(Dados!$E:$E,Dados!$A:$A,$A1336,Dados!$S:$S,$F1336)</f>
        <v>5.09</v>
      </c>
      <c r="M1336" s="30" t="str">
        <f>IFERROR(INDEX(Parâmetros!$E$6:$E$11,MATCH($K1336,Parâmetros!$A$6:$A$11,0)),"")</f>
        <v/>
      </c>
      <c r="N1336" s="33" t="str">
        <f t="shared" si="229"/>
        <v/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230"/>
        <v/>
      </c>
      <c r="R1336" s="32" t="str">
        <f t="shared" si="231"/>
        <v/>
      </c>
      <c r="S1336" s="30" t="str">
        <f t="shared" si="232"/>
        <v/>
      </c>
      <c r="T1336" s="32" t="str">
        <f>IF($Q1336&lt;&gt;"Sim","",IF($N1336&gt;Parâmetros!$E$15,"Sim","Não"))</f>
        <v/>
      </c>
      <c r="U1336" s="17" t="str">
        <f t="shared" si="233"/>
        <v>Treinamento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'[Apontamento_Mes_Setembro Atualizado.xlsx]Base Diária'!$V$221folga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 xml:space="preserve">ATENÇÃO · apontou em dia de treinamento cadastrado · O funcionario estava em treinamento </v>
      </c>
      <c r="W1336" s="34" t="str">
        <f>IF(OR(OR($D1336="6x1",$D1336="FF 6x1"),$D1336="5x2"),"",IF($AB1336&lt;&gt;$AB1335,IF(IFERROR(INDEX(Cadastro!$F$5:$F$148,$AB1336),"")="",IF($L1336&gt;0,1,0),IF(IFERROR(INDEX(Cadastro!$F$5:$F$148,$AB1336),"")&lt;=IFERROR(INDEX(Parâmetros!$B$39:$B$48,MATCH($E1336,Parâmetros!$A$39:$A$48,0)),99),IFERROR(INDEX(Cadastro!$F$5:$F$148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$148,$AB1336),"")="",0,IF(IFERROR(INDEX(Cadastro!$F$5:$F$148,$AB1336),"")&gt;IFERROR(INDEX(Parâmetros!$B$39:$B$48,MATCH($E1336,Parâmetros!$A$39:$A$48,0)),99),IFERROR(INDEX(Cadastro!$F$5:$F$148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registro"),IF(AND($AB1336&lt;&gt;$AB1335,IFERROR(INDEX(Cadastro!$F$5:$F$148,$AB1336),"")=""),"Indeterminado (início da série)",IF($X1336&gt;0,"Folga","Falta de registro"))))))))</f>
        <v>Treinamento · com apontamento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IFERROR(MATCH($A1336&amp;"|"&amp;TEXT(_xlfn.MAXIFS(Cadastro!$E$5:$E$148,Cadastro!$A$5:$A$148,$A1336,Cadastro!$E$5:$E$148,"&lt;="&amp;$F1336),"yyyymmdd"),Cadastro!$I$5:$I$148,0),"")</f>
        <v>58</v>
      </c>
      <c r="AC1336" t="str">
        <f>IFERROR(_xlfn.SINGLE(INDEX(Exceções!$D$5:$D$203,MATCH($A1336&amp;"|"&amp;$F1336,Exceções!$F$5:$F$203,0))),"")</f>
        <v>Treinamento</v>
      </c>
      <c r="AD1336" t="str">
        <f>IF($AC1336="","",IFERROR(_xlfn.SINGLE(INDEX(Exceções!$E$5:$E$203,MATCH($A1336&amp;"|"&amp;$F1336,Exceções!$F$5:$F$203,0))),""))</f>
        <v xml:space="preserve">O funcionario estava em treinamento </v>
      </c>
    </row>
    <row r="1337" spans="1:30" ht="15" hidden="1" customHeight="1" x14ac:dyDescent="0.25">
      <c r="A1337" s="31">
        <v>55628</v>
      </c>
      <c r="B1337" s="17" t="s">
        <v>195</v>
      </c>
      <c r="C1337" s="17" t="str">
        <f>IFERROR(INDEX(Cadastro!$C$5:$C$148,$AB1337),"NÃO INFORMADO")</f>
        <v>ESP</v>
      </c>
      <c r="D1337" s="17" t="str">
        <f>IFERROR(INDEX(Cadastro!$D$5:$D$148,$AB1337),"")</f>
        <v>6x1</v>
      </c>
      <c r="E1337" s="17" t="str">
        <f>IFERROR(INDEX(Cadastro!$G$5:$G$148,$AB1337),"")</f>
        <v>6x1</v>
      </c>
      <c r="F1337" s="29">
        <v>46267</v>
      </c>
      <c r="G1337" s="32" t="str">
        <f t="shared" si="228"/>
        <v>qua</v>
      </c>
      <c r="H1337" s="31">
        <f>IF($L1337=0,"",_xlfn.MINIFS(Dados!$Q:$Q,Dados!$A:$A,$A1337,Dados!$S:$S,$F1337))</f>
        <v>480</v>
      </c>
      <c r="I1337" s="31">
        <f>IF($H1337="","",_xlfn.MAXIFS(Dados!$R:$R,Dados!$A:$A,$A1337,Dados!$S:$S,$F1337))</f>
        <v>972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6x1</v>
      </c>
      <c r="L1337" s="30">
        <f>SUMIFS(Dados!$E:$E,Dados!$A:$A,$A1337,Dados!$S:$S,$F1337)</f>
        <v>7.2</v>
      </c>
      <c r="M1337" s="30">
        <f>IFERROR(INDEX(Parâmetros!$E$6:$E$11,MATCH($K1337,Parâmetros!$A$6:$A$11,0)),"")</f>
        <v>8.8000000000000007</v>
      </c>
      <c r="N1337" s="33">
        <f t="shared" si="229"/>
        <v>0.81818181818181812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si="230"/>
        <v>Sim</v>
      </c>
      <c r="R1337" s="32" t="str">
        <f t="shared" si="231"/>
        <v>Sim</v>
      </c>
      <c r="S1337" s="30">
        <f t="shared" si="232"/>
        <v>0</v>
      </c>
      <c r="T1337" s="32" t="str">
        <f>IF($Q1337&lt;&gt;"Sim","",IF($N1337&gt;Parâmetros!$E$15,"Sim","Não"))</f>
        <v>Não</v>
      </c>
      <c r="U1337" s="17" t="str">
        <f t="shared" si="233"/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'[Apontamento_Mes_Setembro Atualizado.xlsx]Base Diária'!$V$221folga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Jornada fixa do 6x1</v>
      </c>
      <c r="W1337" s="34" t="str">
        <f>IF(OR(OR($D1337="6x1",$D1337="FF 6x1"),$D1337="5x2"),"",IF($AB1337&lt;&gt;$AB1336,IF(IFERROR(INDEX(Cadastro!$F$5:$F$148,$AB1337),"")="",IF($L1337&gt;0,1,0),IF(IFERROR(INDEX(Cadastro!$F$5:$F$148,$AB1337),"")&lt;=IFERROR(INDEX(Parâmetros!$B$39:$B$48,MATCH($E1337,Parâmetros!$A$39:$A$48,0)),99),IFERROR(INDEX(Cadastro!$F$5:$F$148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$148,$AB1337),"")="",0,IF(IFERROR(INDEX(Cadastro!$F$5:$F$148,$AB1337),"")&gt;IFERROR(INDEX(Parâmetros!$B$39:$B$48,MATCH($E1337,Parâmetros!$A$39:$A$48,0)),99),IFERROR(INDEX(Cadastro!$F$5:$F$148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registro"),IF(AND($AB1337&lt;&gt;$AB1336,IFERROR(INDEX(Cadastro!$F$5:$F$148,$AB1337),"")=""),"Indeterminado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IFERROR(MATCH($A1337&amp;"|"&amp;TEXT(_xlfn.MAXIFS(Cadastro!$E$5:$E$148,Cadastro!$A$5:$A$148,$A1337,Cadastro!$E$5:$E$148,"&lt;="&amp;$F1337),"yyyymmdd"),Cadastro!$I$5:$I$148,0),"")</f>
        <v>58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55628</v>
      </c>
      <c r="B1338" s="17" t="s">
        <v>195</v>
      </c>
      <c r="C1338" s="17" t="str">
        <f>IFERROR(INDEX(Cadastro!$C$5:$C$148,$AB1338),"NÃO INFORMADO")</f>
        <v>ESP</v>
      </c>
      <c r="D1338" s="17" t="str">
        <f>IFERROR(INDEX(Cadastro!$D$5:$D$148,$AB1338),"")</f>
        <v>6x1</v>
      </c>
      <c r="E1338" s="17" t="str">
        <f>IFERROR(INDEX(Cadastro!$G$5:$G$148,$AB1338),"")</f>
        <v>6x1</v>
      </c>
      <c r="F1338" s="29">
        <v>46268</v>
      </c>
      <c r="G1338" s="32" t="str">
        <f t="shared" si="228"/>
        <v>qui</v>
      </c>
      <c r="H1338" s="31">
        <f>IF($L1338=0,"",_xlfn.MINIFS(Dados!$Q:$Q,Dados!$A:$A,$A1338,Dados!$S:$S,$F1338))</f>
        <v>480</v>
      </c>
      <c r="I1338" s="31">
        <f>IF($H1338="","",_xlfn.MAXIFS(Dados!$R:$R,Dados!$A:$A,$A1338,Dados!$S:$S,$F1338))</f>
        <v>977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6x1</v>
      </c>
      <c r="L1338" s="30">
        <f>SUMIFS(Dados!$E:$E,Dados!$A:$A,$A1338,Dados!$S:$S,$F1338)</f>
        <v>7.18</v>
      </c>
      <c r="M1338" s="30">
        <f>IFERROR(INDEX(Parâmetros!$E$6:$E$11,MATCH($K1338,Parâmetros!$A$6:$A$11,0)),"")</f>
        <v>8.8000000000000007</v>
      </c>
      <c r="N1338" s="33">
        <f t="shared" si="229"/>
        <v>0.81590909090909081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30"/>
        <v>Sim</v>
      </c>
      <c r="R1338" s="32" t="str">
        <f t="shared" si="231"/>
        <v>Sim</v>
      </c>
      <c r="S1338" s="30">
        <f t="shared" si="232"/>
        <v>0</v>
      </c>
      <c r="T1338" s="32" t="str">
        <f>IF($Q1338&lt;&gt;"Sim","",IF($N1338&gt;Parâmetros!$E$15,"Sim","Não"))</f>
        <v>Não</v>
      </c>
      <c r="U1338" s="17" t="str">
        <f t="shared" si="23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'[Apontamento_Mes_Setembro Atualizado.xlsx]Base Diária'!$V$221folga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Jornada fixa do 6x1</v>
      </c>
      <c r="W1338" s="34" t="str">
        <f>IF(OR(OR($D1338="6x1",$D1338="FF 6x1"),$D1338="5x2"),"",IF($AB1338&lt;&gt;$AB1337,IF(IFERROR(INDEX(Cadastro!$F$5:$F$148,$AB1338),"")="",IF($L1338&gt;0,1,0),IF(IFERROR(INDEX(Cadastro!$F$5:$F$148,$AB1338),"")&lt;=IFERROR(INDEX(Parâmetros!$B$39:$B$48,MATCH($E1338,Parâmetros!$A$39:$A$48,0)),99),IFERROR(INDEX(Cadastro!$F$5:$F$148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$148,$AB1338),"")="",0,IF(IFERROR(INDEX(Cadastro!$F$5:$F$148,$AB1338),"")&gt;IFERROR(INDEX(Parâmetros!$B$39:$B$48,MATCH($E1338,Parâmetros!$A$39:$A$48,0)),99),IFERROR(INDEX(Cadastro!$F$5:$F$148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registro"),IF(AND($AB1338&lt;&gt;$AB1337,IFERROR(INDEX(Cadastro!$F$5:$F$148,$AB1338),"")=""),"Indeterminado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IFERROR(MATCH($A1338&amp;"|"&amp;TEXT(_xlfn.MAXIFS(Cadastro!$E$5:$E$148,Cadastro!$A$5:$A$148,$A1338,Cadastro!$E$5:$E$148,"&lt;="&amp;$F1338),"yyyymmdd"),Cadastro!$I$5:$I$148,0),"")</f>
        <v>58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55628</v>
      </c>
      <c r="B1339" s="17" t="s">
        <v>195</v>
      </c>
      <c r="C1339" s="17" t="str">
        <f>IFERROR(INDEX(Cadastro!$C$5:$C$148,$AB1339),"NÃO INFORMADO")</f>
        <v>ESP</v>
      </c>
      <c r="D1339" s="17" t="str">
        <f>IFERROR(INDEX(Cadastro!$D$5:$D$148,$AB1339),"")</f>
        <v>6x1</v>
      </c>
      <c r="E1339" s="17" t="str">
        <f>IFERROR(INDEX(Cadastro!$G$5:$G$148,$AB1339),"")</f>
        <v>6x1</v>
      </c>
      <c r="F1339" s="29">
        <v>46269</v>
      </c>
      <c r="G1339" s="32" t="str">
        <f t="shared" si="228"/>
        <v>sex</v>
      </c>
      <c r="H1339" s="31">
        <f>IF($L1339=0,"",_xlfn.MINIFS(Dados!$Q:$Q,Dados!$A:$A,$A1339,Dados!$S:$S,$F1339))</f>
        <v>480</v>
      </c>
      <c r="I1339" s="31">
        <f>IF($H1339="","",_xlfn.MAXIFS(Dados!$R:$R,Dados!$A:$A,$A1339,Dados!$S:$S,$F1339))</f>
        <v>982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7.2200000000000006</v>
      </c>
      <c r="M1339" s="30">
        <f>IFERROR(INDEX(Parâmetros!$E$6:$E$11,MATCH($K1339,Parâmetros!$A$6:$A$11,0)),"")</f>
        <v>8.8000000000000007</v>
      </c>
      <c r="N1339" s="33">
        <f t="shared" si="229"/>
        <v>0.82045454545454544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30"/>
        <v>Sim</v>
      </c>
      <c r="R1339" s="32" t="str">
        <f t="shared" si="231"/>
        <v>Sim</v>
      </c>
      <c r="S1339" s="30">
        <f t="shared" si="232"/>
        <v>0</v>
      </c>
      <c r="T1339" s="32" t="str">
        <f>IF($Q1339&lt;&gt;"Sim","",IF($N1339&gt;Parâmetros!$E$15,"Sim","Não"))</f>
        <v>Não</v>
      </c>
      <c r="U1339" s="17" t="str">
        <f t="shared" si="23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'[Apontamento_Mes_Setembro Atualizado.xlsx]Base Diária'!$V$221folga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Jornada fixa do 6x1</v>
      </c>
      <c r="W1339" s="34" t="str">
        <f>IF(OR(OR($D1339="6x1",$D1339="FF 6x1"),$D1339="5x2"),"",IF($AB1339&lt;&gt;$AB1338,IF(IFERROR(INDEX(Cadastro!$F$5:$F$148,$AB1339),"")="",IF($L1339&gt;0,1,0),IF(IFERROR(INDEX(Cadastro!$F$5:$F$148,$AB1339),"")&lt;=IFERROR(INDEX(Parâmetros!$B$39:$B$48,MATCH($E1339,Parâmetros!$A$39:$A$48,0)),99),IFERROR(INDEX(Cadastro!$F$5:$F$148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$148,$AB1339),"")="",0,IF(IFERROR(INDEX(Cadastro!$F$5:$F$148,$AB1339),"")&gt;IFERROR(INDEX(Parâmetros!$B$39:$B$48,MATCH($E1339,Parâmetros!$A$39:$A$48,0)),99),IFERROR(INDEX(Cadastro!$F$5:$F$148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registro"),IF(AND($AB1339&lt;&gt;$AB1338,IFERROR(INDEX(Cadastro!$F$5:$F$148,$AB1339),"")=""),"Indeterminado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IFERROR(MATCH($A1339&amp;"|"&amp;TEXT(_xlfn.MAXIFS(Cadastro!$E$5:$E$148,Cadastro!$A$5:$A$148,$A1339,Cadastro!$E$5:$E$148,"&lt;="&amp;$F1339),"yyyymmdd"),Cadastro!$I$5:$I$148,0),"")</f>
        <v>58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55628</v>
      </c>
      <c r="B1340" s="17" t="s">
        <v>195</v>
      </c>
      <c r="C1340" s="17" t="str">
        <f>IFERROR(INDEX(Cadastro!$C$5:$C$148,$AB1340),"NÃO INFORMADO")</f>
        <v>ESP</v>
      </c>
      <c r="D1340" s="17" t="str">
        <f>IFERROR(INDEX(Cadastro!$D$5:$D$148,$AB1340),"")</f>
        <v>6x1</v>
      </c>
      <c r="E1340" s="17" t="str">
        <f>IFERROR(INDEX(Cadastro!$G$5:$G$148,$AB1340),"")</f>
        <v>6x1</v>
      </c>
      <c r="F1340" s="29">
        <v>46270</v>
      </c>
      <c r="G1340" s="32" t="str">
        <f t="shared" si="228"/>
        <v>sáb</v>
      </c>
      <c r="H1340" s="31">
        <f>IF($L1340=0,"",_xlfn.MINIFS(Dados!$Q:$Q,Dados!$A:$A,$A1340,Dados!$S:$S,$F1340))</f>
        <v>480</v>
      </c>
      <c r="I1340" s="31">
        <f>IF($H1340="","",_xlfn.MAXIFS(Dados!$R:$R,Dados!$A:$A,$A1340,Dados!$S:$S,$F1340))</f>
        <v>915</v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6x1 sáb/dom</v>
      </c>
      <c r="L1340" s="30">
        <f>SUMIFS(Dados!$E:$E,Dados!$A:$A,$A1340,Dados!$S:$S,$F1340)</f>
        <v>6.09</v>
      </c>
      <c r="M1340" s="30">
        <f>IFERROR(INDEX(Parâmetros!$E$6:$E$11,MATCH($K1340,Parâmetros!$A$6:$A$11,0)),"")</f>
        <v>7.33</v>
      </c>
      <c r="N1340" s="33">
        <f t="shared" si="229"/>
        <v>0.83083219645293316</v>
      </c>
      <c r="O1340" s="33">
        <f>Parâmetros!$E$13</f>
        <v>0.8</v>
      </c>
      <c r="P1340" s="32" t="str">
        <f>IF(OR($M1340="",$F1340&gt;Parâmetros!$E$14),"Não","Sim")</f>
        <v>Sim</v>
      </c>
      <c r="Q1340" s="32" t="str">
        <f t="shared" si="230"/>
        <v>Sim</v>
      </c>
      <c r="R1340" s="32" t="str">
        <f t="shared" si="231"/>
        <v>Sim</v>
      </c>
      <c r="S1340" s="30">
        <f t="shared" si="232"/>
        <v>0</v>
      </c>
      <c r="T1340" s="32" t="str">
        <f>IF($Q1340&lt;&gt;"Sim","",IF($N1340&gt;Parâmetros!$E$15,"Sim","Não"))</f>
        <v>Não</v>
      </c>
      <c r="U1340" s="17" t="str">
        <f t="shared" si="233"/>
        <v>Na meta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'[Apontamento_Mes_Setembro Atualizado.xlsx]Base Diária'!$V$221folga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Jornada de fim de semana do 6x1</v>
      </c>
      <c r="W1340" s="34" t="str">
        <f>IF(OR(OR($D1340="6x1",$D1340="FF 6x1"),$D1340="5x2"),"",IF($AB1340&lt;&gt;$AB1339,IF(IFERROR(INDEX(Cadastro!$F$5:$F$148,$AB1340),"")="",IF($L1340&gt;0,1,0),IF(IFERROR(INDEX(Cadastro!$F$5:$F$148,$AB1340),"")&lt;=IFERROR(INDEX(Parâmetros!$B$39:$B$48,MATCH($E1340,Parâmetros!$A$39:$A$48,0)),99),IFERROR(INDEX(Cadastro!$F$5:$F$148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$148,$AB1340),"")="",0,IF(IFERROR(INDEX(Cadastro!$F$5:$F$148,$AB1340),"")&gt;IFERROR(INDEX(Parâmetros!$B$39:$B$48,MATCH($E1340,Parâmetros!$A$39:$A$48,0)),99),IFERROR(INDEX(Cadastro!$F$5:$F$148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registro"),IF(AND($AB1340&lt;&gt;$AB1339,IFERROR(INDEX(Cadastro!$F$5:$F$148,$AB1340),"")=""),"Indeterminado (início da série)",IF($X1340&gt;0,"Folga","Falta de registro"))))))))</f>
        <v>Trabalhado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IFERROR(MATCH($A1340&amp;"|"&amp;TEXT(_xlfn.MAXIFS(Cadastro!$E$5:$E$148,Cadastro!$A$5:$A$148,$A1340,Cadastro!$E$5:$E$148,"&lt;="&amp;$F1340),"yyyymmdd"),Cadastro!$I$5:$I$148,0),"")</f>
        <v>58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55628</v>
      </c>
      <c r="B1341" s="17" t="s">
        <v>195</v>
      </c>
      <c r="C1341" s="17" t="str">
        <f>IFERROR(INDEX(Cadastro!$C$5:$C$148,$AB1341),"NÃO INFORMADO")</f>
        <v>ESP</v>
      </c>
      <c r="D1341" s="17" t="str">
        <f>IFERROR(INDEX(Cadastro!$D$5:$D$148,$AB1341),"")</f>
        <v>6x1</v>
      </c>
      <c r="E1341" s="17" t="str">
        <f>IFERROR(INDEX(Cadastro!$G$5:$G$148,$AB1341),"")</f>
        <v>6x1</v>
      </c>
      <c r="F1341" s="29">
        <v>46271</v>
      </c>
      <c r="G1341" s="32" t="str">
        <f t="shared" si="228"/>
        <v>dom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/>
      </c>
      <c r="L1341" s="30">
        <f>SUMIFS(Dados!$E:$E,Dados!$A:$A,$A1341,Dados!$S:$S,$F1341)</f>
        <v>0</v>
      </c>
      <c r="M1341" s="30" t="str">
        <f>IFERROR(INDEX(Parâmetros!$E$6:$E$11,MATCH($K1341,Parâmetros!$A$6:$A$11,0)),"")</f>
        <v/>
      </c>
      <c r="N1341" s="33" t="str">
        <f t="shared" si="229"/>
        <v/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230"/>
        <v/>
      </c>
      <c r="R1341" s="32" t="str">
        <f t="shared" si="231"/>
        <v/>
      </c>
      <c r="S1341" s="30" t="str">
        <f t="shared" si="232"/>
        <v/>
      </c>
      <c r="T1341" s="32" t="str">
        <f>IF($Q1341&lt;&gt;"Sim","",IF($N1341&gt;Parâmetros!$E$15,"Sim","Não"))</f>
        <v/>
      </c>
      <c r="U1341" s="17" t="str">
        <f t="shared" si="233"/>
        <v>Folga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'[Apontamento_Mes_Setembro Atualizado.xlsx]Base Diária'!$V$221folga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Folga de fim de semana · apontou no sábado</v>
      </c>
      <c r="W1341" s="34" t="str">
        <f>IF(OR(OR($D1341="6x1",$D1341="FF 6x1"),$D1341="5x2"),"",IF($AB1341&lt;&gt;$AB1340,IF(IFERROR(INDEX(Cadastro!$F$5:$F$148,$AB1341),"")="",IF($L1341&gt;0,1,0),IF(IFERROR(INDEX(Cadastro!$F$5:$F$148,$AB1341),"")&lt;=IFERROR(INDEX(Parâmetros!$B$39:$B$48,MATCH($E1341,Parâmetros!$A$39:$A$48,0)),99),IFERROR(INDEX(Cadastro!$F$5:$F$148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$148,$AB1341),"")="",0,IF(IFERROR(INDEX(Cadastro!$F$5:$F$148,$AB1341),"")&gt;IFERROR(INDEX(Parâmetros!$B$39:$B$48,MATCH($E1341,Parâmetros!$A$39:$A$48,0)),99),IFERROR(INDEX(Cadastro!$F$5:$F$148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registro"),IF(AND($AB1341&lt;&gt;$AB1340,IFERROR(INDEX(Cadastro!$F$5:$F$148,$AB1341),"")=""),"Indeterminado (início da série)",IF($X1341&gt;0,"Folga","Falta de registro"))))))))</f>
        <v>Folga</v>
      </c>
      <c r="Z1341" s="34">
        <f>IF(OR($L1341&gt;0,$F1341&gt;Parâmetros!$E$14),0,IF($A1341&lt;&gt;$A1340,1,N($Z1340)+1))</f>
        <v>1</v>
      </c>
      <c r="AA1341" s="34">
        <f>IF(OR($L1341&gt;0,$F1341&gt;Parâmetros!$E$14),0,IF(OR($A1341&lt;&gt;$A1342,$F1342&gt;Parâmetros!$E$14),1,N($AA1342)+1))</f>
        <v>1</v>
      </c>
      <c r="AB1341" s="31">
        <f>IFERROR(MATCH($A1341&amp;"|"&amp;TEXT(_xlfn.MAXIFS(Cadastro!$E$5:$E$148,Cadastro!$A$5:$A$148,$A1341,Cadastro!$E$5:$E$148,"&lt;="&amp;$F1341),"yyyymmdd"),Cadastro!$I$5:$I$148,0),"")</f>
        <v>58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55628</v>
      </c>
      <c r="B1342" s="17" t="s">
        <v>195</v>
      </c>
      <c r="C1342" s="17" t="str">
        <f>IFERROR(INDEX(Cadastro!$C$5:$C$148,$AB1342),"NÃO INFORMADO")</f>
        <v>ESP</v>
      </c>
      <c r="D1342" s="17" t="str">
        <f>IFERROR(INDEX(Cadastro!$D$5:$D$148,$AB1342),"")</f>
        <v>6x1</v>
      </c>
      <c r="E1342" s="17" t="str">
        <f>IFERROR(INDEX(Cadastro!$G$5:$G$148,$AB1342),"")</f>
        <v>6x1</v>
      </c>
      <c r="F1342" s="29">
        <v>46272</v>
      </c>
      <c r="G1342" s="32" t="str">
        <f t="shared" si="228"/>
        <v>seg</v>
      </c>
      <c r="H1342" s="31">
        <f>IF($L1342=0,"",_xlfn.MINIFS(Dados!$Q:$Q,Dados!$A:$A,$A1342,Dados!$S:$S,$F1342))</f>
        <v>480</v>
      </c>
      <c r="I1342" s="31">
        <f>IF($H1342="","",_xlfn.MAXIFS(Dados!$R:$R,Dados!$A:$A,$A1342,Dados!$S:$S,$F1342))</f>
        <v>915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6.17</v>
      </c>
      <c r="M1342" s="30">
        <f>IFERROR(INDEX(Parâmetros!$E$6:$E$11,MATCH($K1342,Parâmetros!$A$6:$A$11,0)),"")</f>
        <v>8.8000000000000007</v>
      </c>
      <c r="N1342" s="33">
        <f t="shared" si="229"/>
        <v>0.70113636363636356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30"/>
        <v>Sim</v>
      </c>
      <c r="R1342" s="32" t="str">
        <f t="shared" si="231"/>
        <v>Não</v>
      </c>
      <c r="S1342" s="30">
        <f t="shared" si="232"/>
        <v>0.87000000000000099</v>
      </c>
      <c r="T1342" s="32" t="str">
        <f>IF($Q1342&lt;&gt;"Sim","",IF($N1342&gt;Parâmetros!$E$15,"Sim","Não"))</f>
        <v>Não</v>
      </c>
      <c r="U1342" s="17" t="str">
        <f t="shared" si="233"/>
        <v>Abaixo da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'[Apontamento_Mes_Setembro Atualizado.xlsx]Base Diária'!$V$221folga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Jornada fixa do 6x1</v>
      </c>
      <c r="W1342" s="34" t="str">
        <f>IF(OR(OR($D1342="6x1",$D1342="FF 6x1"),$D1342="5x2"),"",IF($AB1342&lt;&gt;$AB1341,IF(IFERROR(INDEX(Cadastro!$F$5:$F$148,$AB1342),"")="",IF($L1342&gt;0,1,0),IF(IFERROR(INDEX(Cadastro!$F$5:$F$148,$AB1342),"")&lt;=IFERROR(INDEX(Parâmetros!$B$39:$B$48,MATCH($E1342,Parâmetros!$A$39:$A$48,0)),99),IFERROR(INDEX(Cadastro!$F$5:$F$148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$148,$AB1342),"")="",0,IF(IFERROR(INDEX(Cadastro!$F$5:$F$148,$AB1342),"")&gt;IFERROR(INDEX(Parâmetros!$B$39:$B$48,MATCH($E1342,Parâmetros!$A$39:$A$48,0)),99),IFERROR(INDEX(Cadastro!$F$5:$F$148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registro"),IF(AND($AB1342&lt;&gt;$AB1341,IFERROR(INDEX(Cadastro!$F$5:$F$148,$AB1342),"")=""),"Indeterminado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IFERROR(MATCH($A1342&amp;"|"&amp;TEXT(_xlfn.MAXIFS(Cadastro!$E$5:$E$148,Cadastro!$A$5:$A$148,$A1342,Cadastro!$E$5:$E$148,"&lt;="&amp;$F1342),"yyyymmdd"),Cadastro!$I$5:$I$148,0),"")</f>
        <v>58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55628</v>
      </c>
      <c r="B1343" s="17" t="s">
        <v>195</v>
      </c>
      <c r="C1343" s="17" t="str">
        <f>IFERROR(INDEX(Cadastro!$C$5:$C$148,$AB1343),"NÃO INFORMADO")</f>
        <v>ESP</v>
      </c>
      <c r="D1343" s="17" t="str">
        <f>IFERROR(INDEX(Cadastro!$D$5:$D$148,$AB1343),"")</f>
        <v>6x1</v>
      </c>
      <c r="E1343" s="17" t="str">
        <f>IFERROR(INDEX(Cadastro!$G$5:$G$148,$AB1343),"")</f>
        <v>6x1</v>
      </c>
      <c r="F1343" s="29">
        <v>46273</v>
      </c>
      <c r="G1343" s="32" t="str">
        <f t="shared" si="228"/>
        <v>ter</v>
      </c>
      <c r="H1343" s="31">
        <f>IF($L1343=0,"",_xlfn.MINIFS(Dados!$Q:$Q,Dados!$A:$A,$A1343,Dados!$S:$S,$F1343))</f>
        <v>480</v>
      </c>
      <c r="I1343" s="31">
        <f>IF($H1343="","",_xlfn.MAXIFS(Dados!$R:$R,Dados!$A:$A,$A1343,Dados!$S:$S,$F1343))</f>
        <v>975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7.17</v>
      </c>
      <c r="M1343" s="30">
        <f>IFERROR(INDEX(Parâmetros!$E$6:$E$11,MATCH($K1343,Parâmetros!$A$6:$A$11,0)),"")</f>
        <v>8.8000000000000007</v>
      </c>
      <c r="N1343" s="33">
        <f t="shared" si="229"/>
        <v>0.8147727272727272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30"/>
        <v>Sim</v>
      </c>
      <c r="R1343" s="32" t="str">
        <f t="shared" si="231"/>
        <v>Sim</v>
      </c>
      <c r="S1343" s="30">
        <f t="shared" si="232"/>
        <v>0</v>
      </c>
      <c r="T1343" s="32" t="str">
        <f>IF($Q1343&lt;&gt;"Sim","",IF($N1343&gt;Parâmetros!$E$15,"Sim","Não"))</f>
        <v>Não</v>
      </c>
      <c r="U1343" s="17" t="str">
        <f t="shared" si="23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'[Apontamento_Mes_Setembro Atualizado.xlsx]Base Diária'!$V$221folga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Jornada fixa do 6x1</v>
      </c>
      <c r="W1343" s="34" t="str">
        <f>IF(OR(OR($D1343="6x1",$D1343="FF 6x1"),$D1343="5x2"),"",IF($AB1343&lt;&gt;$AB1342,IF(IFERROR(INDEX(Cadastro!$F$5:$F$148,$AB1343),"")="",IF($L1343&gt;0,1,0),IF(IFERROR(INDEX(Cadastro!$F$5:$F$148,$AB1343),"")&lt;=IFERROR(INDEX(Parâmetros!$B$39:$B$48,MATCH($E1343,Parâmetros!$A$39:$A$48,0)),99),IFERROR(INDEX(Cadastro!$F$5:$F$148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$148,$AB1343),"")="",0,IF(IFERROR(INDEX(Cadastro!$F$5:$F$148,$AB1343),"")&gt;IFERROR(INDEX(Parâmetros!$B$39:$B$48,MATCH($E1343,Parâmetros!$A$39:$A$48,0)),99),IFERROR(INDEX(Cadastro!$F$5:$F$148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registro"),IF(AND($AB1343&lt;&gt;$AB1342,IFERROR(INDEX(Cadastro!$F$5:$F$148,$AB1343),"")=""),"Indeterminado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IFERROR(MATCH($A1343&amp;"|"&amp;TEXT(_xlfn.MAXIFS(Cadastro!$E$5:$E$148,Cadastro!$A$5:$A$148,$A1343,Cadastro!$E$5:$E$148,"&lt;="&amp;$F1343),"yyyymmdd"),Cadastro!$I$5:$I$148,0),"")</f>
        <v>58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55628</v>
      </c>
      <c r="B1344" s="17" t="s">
        <v>195</v>
      </c>
      <c r="C1344" s="17" t="str">
        <f>IFERROR(INDEX(Cadastro!$C$5:$C$148,$AB1344),"NÃO INFORMADO")</f>
        <v>ESP</v>
      </c>
      <c r="D1344" s="17" t="str">
        <f>IFERROR(INDEX(Cadastro!$D$5:$D$148,$AB1344),"")</f>
        <v>6x1</v>
      </c>
      <c r="E1344" s="17" t="str">
        <f>IFERROR(INDEX(Cadastro!$G$5:$G$148,$AB1344),"")</f>
        <v>6x1</v>
      </c>
      <c r="F1344" s="29">
        <v>46274</v>
      </c>
      <c r="G1344" s="32" t="str">
        <f t="shared" si="228"/>
        <v>qua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6x1</v>
      </c>
      <c r="L1344" s="30">
        <f>SUMIFS(Dados!$E:$E,Dados!$A:$A,$A1344,Dados!$S:$S,$F1344)</f>
        <v>0</v>
      </c>
      <c r="M1344" s="30">
        <f>IFERROR(INDEX(Parâmetros!$E$6:$E$11,MATCH($K1344,Parâmetros!$A$6:$A$11,0)),"")</f>
        <v>8.8000000000000007</v>
      </c>
      <c r="N1344" s="33">
        <f t="shared" si="229"/>
        <v>0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30"/>
        <v>Não</v>
      </c>
      <c r="R1344" s="32" t="str">
        <f t="shared" si="231"/>
        <v/>
      </c>
      <c r="S1344" s="30" t="str">
        <f t="shared" si="232"/>
        <v/>
      </c>
      <c r="T1344" s="32" t="str">
        <f>IF($Q1344&lt;&gt;"Sim","",IF($N1344&gt;Parâmetros!$E$15,"Sim","Não"))</f>
        <v/>
      </c>
      <c r="U1344" s="17" t="str">
        <f t="shared" si="233"/>
        <v>Falta de registro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'[Apontamento_Mes_Setembro Atualizado.xlsx]Base Diária'!$V$221folga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FALTA DE REGISTRO · dia útil da escala 6x1</v>
      </c>
      <c r="W1344" s="34" t="str">
        <f>IF(OR(OR($D1344="6x1",$D1344="FF 6x1"),$D1344="5x2"),"",IF($AB1344&lt;&gt;$AB1343,IF(IFERROR(INDEX(Cadastro!$F$5:$F$148,$AB1344),"")="",IF($L1344&gt;0,1,0),IF(IFERROR(INDEX(Cadastro!$F$5:$F$148,$AB1344),"")&lt;=IFERROR(INDEX(Parâmetros!$B$39:$B$48,MATCH($E1344,Parâmetros!$A$39:$A$48,0)),99),IFERROR(INDEX(Cadastro!$F$5:$F$148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$148,$AB1344),"")="",0,IF(IFERROR(INDEX(Cadastro!$F$5:$F$148,$AB1344),"")&gt;IFERROR(INDEX(Parâmetros!$B$39:$B$48,MATCH($E1344,Parâmetros!$A$39:$A$48,0)),99),IFERROR(INDEX(Cadastro!$F$5:$F$148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registro"),IF(AND($AB1344&lt;&gt;$AB1343,IFERROR(INDEX(Cadastro!$F$5:$F$148,$AB1344),"")=""),"Indeterminado (início da série)",IF($X1344&gt;0,"Folga","Falta de registro"))))))))</f>
        <v>Falta de registro</v>
      </c>
      <c r="Z1344" s="34">
        <f>IF(OR($L1344&gt;0,$F1344&gt;Parâmetros!$E$14),0,IF($A1344&lt;&gt;$A1343,1,N($Z1343)+1))</f>
        <v>1</v>
      </c>
      <c r="AA1344" s="34">
        <f>IF(OR($L1344&gt;0,$F1344&gt;Parâmetros!$E$14),0,IF(OR($A1344&lt;&gt;$A1345,$F1345&gt;Parâmetros!$E$14),1,N($AA1345)+1))</f>
        <v>1</v>
      </c>
      <c r="AB1344" s="31">
        <f>IFERROR(MATCH($A1344&amp;"|"&amp;TEXT(_xlfn.MAXIFS(Cadastro!$E$5:$E$148,Cadastro!$A$5:$A$148,$A1344,Cadastro!$E$5:$E$148,"&lt;="&amp;$F1344),"yyyymmdd"),Cadastro!$I$5:$I$148,0),"")</f>
        <v>58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55628</v>
      </c>
      <c r="B1345" s="17" t="s">
        <v>195</v>
      </c>
      <c r="C1345" s="17" t="str">
        <f>IFERROR(INDEX(Cadastro!$C$5:$C$148,$AB1345),"NÃO INFORMADO")</f>
        <v>ESP</v>
      </c>
      <c r="D1345" s="17" t="str">
        <f>IFERROR(INDEX(Cadastro!$D$5:$D$148,$AB1345),"")</f>
        <v>6x1</v>
      </c>
      <c r="E1345" s="17" t="str">
        <f>IFERROR(INDEX(Cadastro!$G$5:$G$148,$AB1345),"")</f>
        <v>6x1</v>
      </c>
      <c r="F1345" s="29">
        <v>46275</v>
      </c>
      <c r="G1345" s="32" t="str">
        <f t="shared" si="228"/>
        <v>qui</v>
      </c>
      <c r="H1345" s="31">
        <f>IF($L1345=0,"",_xlfn.MINIFS(Dados!$Q:$Q,Dados!$A:$A,$A1345,Dados!$S:$S,$F1345))</f>
        <v>480</v>
      </c>
      <c r="I1345" s="31">
        <f>IF($H1345="","",_xlfn.MAXIFS(Dados!$R:$R,Dados!$A:$A,$A1345,Dados!$S:$S,$F1345))</f>
        <v>975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6x1</v>
      </c>
      <c r="L1345" s="30">
        <f>SUMIFS(Dados!$E:$E,Dados!$A:$A,$A1345,Dados!$S:$S,$F1345)</f>
        <v>7.17</v>
      </c>
      <c r="M1345" s="30">
        <f>IFERROR(INDEX(Parâmetros!$E$6:$E$11,MATCH($K1345,Parâmetros!$A$6:$A$11,0)),"")</f>
        <v>8.8000000000000007</v>
      </c>
      <c r="N1345" s="33">
        <f t="shared" si="229"/>
        <v>0.8147727272727272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30"/>
        <v>Sim</v>
      </c>
      <c r="R1345" s="32" t="str">
        <f t="shared" si="231"/>
        <v>Sim</v>
      </c>
      <c r="S1345" s="30">
        <f t="shared" si="232"/>
        <v>0</v>
      </c>
      <c r="T1345" s="32" t="str">
        <f>IF($Q1345&lt;&gt;"Sim","",IF($N1345&gt;Parâmetros!$E$15,"Sim","Não"))</f>
        <v>Não</v>
      </c>
      <c r="U1345" s="17" t="str">
        <f t="shared" si="23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'[Apontamento_Mes_Setembro Atualizado.xlsx]Base Diária'!$V$221folga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Jornada fixa do 6x1</v>
      </c>
      <c r="W1345" s="34" t="str">
        <f>IF(OR(OR($D1345="6x1",$D1345="FF 6x1"),$D1345="5x2"),"",IF($AB1345&lt;&gt;$AB1344,IF(IFERROR(INDEX(Cadastro!$F$5:$F$148,$AB1345),"")="",IF($L1345&gt;0,1,0),IF(IFERROR(INDEX(Cadastro!$F$5:$F$148,$AB1345),"")&lt;=IFERROR(INDEX(Parâmetros!$B$39:$B$48,MATCH($E1345,Parâmetros!$A$39:$A$48,0)),99),IFERROR(INDEX(Cadastro!$F$5:$F$148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$148,$AB1345),"")="",0,IF(IFERROR(INDEX(Cadastro!$F$5:$F$148,$AB1345),"")&gt;IFERROR(INDEX(Parâmetros!$B$39:$B$48,MATCH($E1345,Parâmetros!$A$39:$A$48,0)),99),IFERROR(INDEX(Cadastro!$F$5:$F$148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registro"),IF(AND($AB1345&lt;&gt;$AB1344,IFERROR(INDEX(Cadastro!$F$5:$F$148,$AB1345),"")=""),"Indeterminado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IFERROR(MATCH($A1345&amp;"|"&amp;TEXT(_xlfn.MAXIFS(Cadastro!$E$5:$E$148,Cadastro!$A$5:$A$148,$A1345,Cadastro!$E$5:$E$148,"&lt;="&amp;$F1345),"yyyymmdd"),Cadastro!$I$5:$I$148,0),"")</f>
        <v>58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55628</v>
      </c>
      <c r="B1346" s="17" t="s">
        <v>195</v>
      </c>
      <c r="C1346" s="17" t="str">
        <f>IFERROR(INDEX(Cadastro!$C$5:$C$148,$AB1346),"NÃO INFORMADO")</f>
        <v>ESP</v>
      </c>
      <c r="D1346" s="17" t="str">
        <f>IFERROR(INDEX(Cadastro!$D$5:$D$148,$AB1346),"")</f>
        <v>6x1</v>
      </c>
      <c r="E1346" s="17" t="str">
        <f>IFERROR(INDEX(Cadastro!$G$5:$G$148,$AB1346),"")</f>
        <v>6x1</v>
      </c>
      <c r="F1346" s="29">
        <v>46276</v>
      </c>
      <c r="G1346" s="32" t="str">
        <f t="shared" si="228"/>
        <v>sex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>6x1</v>
      </c>
      <c r="L1346" s="30">
        <f>SUMIFS(Dados!$E:$E,Dados!$A:$A,$A1346,Dados!$S:$S,$F1346)</f>
        <v>0</v>
      </c>
      <c r="M1346" s="30">
        <f>IFERROR(INDEX(Parâmetros!$E$6:$E$11,MATCH($K1346,Parâmetros!$A$6:$A$11,0)),"")</f>
        <v>8.8000000000000007</v>
      </c>
      <c r="N1346" s="33">
        <f t="shared" si="229"/>
        <v>0</v>
      </c>
      <c r="O1346" s="33">
        <f>Parâmetros!$E$13</f>
        <v>0.8</v>
      </c>
      <c r="P1346" s="32" t="str">
        <f>IF(OR($M1346="",$F1346&gt;Parâmetros!$E$14),"Não","Sim")</f>
        <v>Sim</v>
      </c>
      <c r="Q1346" s="32" t="str">
        <f t="shared" si="230"/>
        <v>Não</v>
      </c>
      <c r="R1346" s="32" t="str">
        <f t="shared" si="231"/>
        <v/>
      </c>
      <c r="S1346" s="30" t="str">
        <f t="shared" si="232"/>
        <v/>
      </c>
      <c r="T1346" s="32" t="str">
        <f>IF($Q1346&lt;&gt;"Sim","",IF($N1346&gt;Parâmetros!$E$15,"Sim","Não"))</f>
        <v/>
      </c>
      <c r="U1346" s="17" t="str">
        <f t="shared" si="233"/>
        <v>Falta de registro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'[Apontamento_Mes_Setembro Atualizado.xlsx]Base Diária'!$V$221folga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FALTA DE REGISTRO · dia útil da escala 6x1</v>
      </c>
      <c r="W1346" s="34" t="str">
        <f>IF(OR(OR($D1346="6x1",$D1346="FF 6x1"),$D1346="5x2"),"",IF($AB1346&lt;&gt;$AB1345,IF(IFERROR(INDEX(Cadastro!$F$5:$F$148,$AB1346),"")="",IF($L1346&gt;0,1,0),IF(IFERROR(INDEX(Cadastro!$F$5:$F$148,$AB1346),"")&lt;=IFERROR(INDEX(Parâmetros!$B$39:$B$48,MATCH($E1346,Parâmetros!$A$39:$A$48,0)),99),IFERROR(INDEX(Cadastro!$F$5:$F$148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/>
      </c>
      <c r="X1346" s="34" t="str">
        <f>IF(OR(OR($D1346="6x1",$D1346="FF 6x1"),$D1346="5x2"),"",IF($AB1346&lt;&gt;$AB1345,IF(IFERROR(INDEX(Cadastro!$F$5:$F$148,$AB1346),"")="",0,IF(IFERROR(INDEX(Cadastro!$F$5:$F$148,$AB1346),"")&gt;IFERROR(INDEX(Parâmetros!$B$39:$B$48,MATCH($E1346,Parâmetros!$A$39:$A$48,0)),99),IFERROR(INDEX(Cadastro!$F$5:$F$148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/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registro"),IF(AND($AB1346&lt;&gt;$AB1345,IFERROR(INDEX(Cadastro!$F$5:$F$148,$AB1346),"")=""),"Indeterminado (início da série)",IF($X1346&gt;0,"Folga","Falta de registro"))))))))</f>
        <v>Falta de registro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IFERROR(MATCH($A1346&amp;"|"&amp;TEXT(_xlfn.MAXIFS(Cadastro!$E$5:$E$148,Cadastro!$A$5:$A$148,$A1346,Cadastro!$E$5:$E$148,"&lt;="&amp;$F1346),"yyyymmdd"),Cadastro!$I$5:$I$148,0),"")</f>
        <v>58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55628</v>
      </c>
      <c r="B1347" s="17" t="s">
        <v>195</v>
      </c>
      <c r="C1347" s="17" t="str">
        <f>IFERROR(INDEX(Cadastro!$C$5:$C$148,$AB1347),"NÃO INFORMADO")</f>
        <v>ESP</v>
      </c>
      <c r="D1347" s="17" t="str">
        <f>IFERROR(INDEX(Cadastro!$D$5:$D$148,$AB1347),"")</f>
        <v>6x1</v>
      </c>
      <c r="E1347" s="17" t="str">
        <f>IFERROR(INDEX(Cadastro!$G$5:$G$148,$AB1347),"")</f>
        <v>6x1</v>
      </c>
      <c r="F1347" s="29">
        <v>46277</v>
      </c>
      <c r="G1347" s="32" t="str">
        <f t="shared" si="228"/>
        <v>sáb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229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230"/>
        <v/>
      </c>
      <c r="R1347" s="32" t="str">
        <f t="shared" si="231"/>
        <v/>
      </c>
      <c r="S1347" s="30" t="str">
        <f t="shared" si="232"/>
        <v/>
      </c>
      <c r="T1347" s="32" t="str">
        <f>IF($Q1347&lt;&gt;"Sim","",IF($N1347&gt;Parâmetros!$E$15,"Sim","Não"))</f>
        <v/>
      </c>
      <c r="U1347" s="17" t="str">
        <f t="shared" si="233"/>
        <v>Folga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'[Apontamento_Mes_Setembro Atualizado.xlsx]Base Diária'!$V$221folga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Folga de fim de semana · sem apontamento no sábado nem no domingo</v>
      </c>
      <c r="W1347" s="34" t="str">
        <f>IF(OR(OR($D1347="6x1",$D1347="FF 6x1"),$D1347="5x2"),"",IF($AB1347&lt;&gt;$AB1346,IF(IFERROR(INDEX(Cadastro!$F$5:$F$148,$AB1347),"")="",IF($L1347&gt;0,1,0),IF(IFERROR(INDEX(Cadastro!$F$5:$F$148,$AB1347),"")&lt;=IFERROR(INDEX(Parâmetros!$B$39:$B$48,MATCH($E1347,Parâmetros!$A$39:$A$48,0)),99),IFERROR(INDEX(Cadastro!$F$5:$F$148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/>
      </c>
      <c r="X1347" s="34" t="str">
        <f>IF(OR(OR($D1347="6x1",$D1347="FF 6x1"),$D1347="5x2"),"",IF($AB1347&lt;&gt;$AB1346,IF(IFERROR(INDEX(Cadastro!$F$5:$F$148,$AB1347),"")="",0,IF(IFERROR(INDEX(Cadastro!$F$5:$F$148,$AB1347),"")&gt;IFERROR(INDEX(Parâmetros!$B$39:$B$48,MATCH($E1347,Parâmetros!$A$39:$A$48,0)),99),IFERROR(INDEX(Cadastro!$F$5:$F$148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/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registro"),IF(AND($AB1347&lt;&gt;$AB1346,IFERROR(INDEX(Cadastro!$F$5:$F$148,$AB1347),"")=""),"Indeterminado (início da série)",IF($X1347&gt;0,"Folga","Falta de registro"))))))))</f>
        <v>Folga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IFERROR(MATCH($A1347&amp;"|"&amp;TEXT(_xlfn.MAXIFS(Cadastro!$E$5:$E$148,Cadastro!$A$5:$A$148,$A1347,Cadastro!$E$5:$E$148,"&lt;="&amp;$F1347),"yyyymmdd"),Cadastro!$I$5:$I$148,0),"")</f>
        <v>58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55628</v>
      </c>
      <c r="B1348" s="17" t="s">
        <v>195</v>
      </c>
      <c r="C1348" s="17" t="str">
        <f>IFERROR(INDEX(Cadastro!$C$5:$C$148,$AB1348),"NÃO INFORMADO")</f>
        <v>ESP</v>
      </c>
      <c r="D1348" s="17" t="str">
        <f>IFERROR(INDEX(Cadastro!$D$5:$D$148,$AB1348),"")</f>
        <v>6x1</v>
      </c>
      <c r="E1348" s="17" t="str">
        <f>IFERROR(INDEX(Cadastro!$G$5:$G$148,$AB1348),"")</f>
        <v>6x1</v>
      </c>
      <c r="F1348" s="29">
        <v>46278</v>
      </c>
      <c r="G1348" s="32" t="str">
        <f t="shared" si="228"/>
        <v>dom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229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230"/>
        <v/>
      </c>
      <c r="R1348" s="32" t="str">
        <f t="shared" si="231"/>
        <v/>
      </c>
      <c r="S1348" s="30" t="str">
        <f t="shared" si="232"/>
        <v/>
      </c>
      <c r="T1348" s="32" t="str">
        <f>IF($Q1348&lt;&gt;"Sim","",IF($N1348&gt;Parâmetros!$E$15,"Sim","Não"))</f>
        <v/>
      </c>
      <c r="U1348" s="17" t="str">
        <f t="shared" si="233"/>
        <v>Folga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'[Apontamento_Mes_Setembro Atualizado.xlsx]Base Diária'!$V$221folga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Folga de fim de semana · sem apontamento no sábado nem no domingo</v>
      </c>
      <c r="W1348" s="34" t="str">
        <f>IF(OR(OR($D1348="6x1",$D1348="FF 6x1"),$D1348="5x2"),"",IF($AB1348&lt;&gt;$AB1347,IF(IFERROR(INDEX(Cadastro!$F$5:$F$148,$AB1348),"")="",IF($L1348&gt;0,1,0),IF(IFERROR(INDEX(Cadastro!$F$5:$F$148,$AB1348),"")&lt;=IFERROR(INDEX(Parâmetros!$B$39:$B$48,MATCH($E1348,Parâmetros!$A$39:$A$48,0)),99),IFERROR(INDEX(Cadastro!$F$5:$F$148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/>
      </c>
      <c r="X1348" s="34" t="str">
        <f>IF(OR(OR($D1348="6x1",$D1348="FF 6x1"),$D1348="5x2"),"",IF($AB1348&lt;&gt;$AB1347,IF(IFERROR(INDEX(Cadastro!$F$5:$F$148,$AB1348),"")="",0,IF(IFERROR(INDEX(Cadastro!$F$5:$F$148,$AB1348),"")&gt;IFERROR(INDEX(Parâmetros!$B$39:$B$48,MATCH($E1348,Parâmetros!$A$39:$A$48,0)),99),IFERROR(INDEX(Cadastro!$F$5:$F$148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/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registro"),IF(AND($AB1348&lt;&gt;$AB1347,IFERROR(INDEX(Cadastro!$F$5:$F$148,$AB1348),"")=""),"Indeterminado (início da série)",IF($X1348&gt;0,"Folga","Falta de registro"))))))))</f>
        <v>Folga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IFERROR(MATCH($A1348&amp;"|"&amp;TEXT(_xlfn.MAXIFS(Cadastro!$E$5:$E$148,Cadastro!$A$5:$A$148,$A1348,Cadastro!$E$5:$E$148,"&lt;="&amp;$F1348),"yyyymmdd"),Cadastro!$I$5:$I$148,0),"")</f>
        <v>58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55628</v>
      </c>
      <c r="B1349" s="17" t="s">
        <v>195</v>
      </c>
      <c r="C1349" s="17" t="str">
        <f>IFERROR(INDEX(Cadastro!$C$5:$C$148,$AB1349),"NÃO INFORMADO")</f>
        <v>ESP</v>
      </c>
      <c r="D1349" s="17" t="str">
        <f>IFERROR(INDEX(Cadastro!$D$5:$D$148,$AB1349),"")</f>
        <v>6x1</v>
      </c>
      <c r="E1349" s="17" t="str">
        <f>IFERROR(INDEX(Cadastro!$G$5:$G$148,$AB1349),"")</f>
        <v>6x1</v>
      </c>
      <c r="F1349" s="29">
        <v>46279</v>
      </c>
      <c r="G1349" s="32" t="str">
        <f t="shared" si="228"/>
        <v>seg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6x1</v>
      </c>
      <c r="L1349" s="30">
        <f>SUMIFS(Dados!$E:$E,Dados!$A:$A,$A1349,Dados!$S:$S,$F1349)</f>
        <v>0</v>
      </c>
      <c r="M1349" s="30">
        <f>IFERROR(INDEX(Parâmetros!$E$6:$E$11,MATCH($K1349,Parâmetros!$A$6:$A$11,0)),"")</f>
        <v>8.8000000000000007</v>
      </c>
      <c r="N1349" s="33">
        <f t="shared" si="229"/>
        <v>0</v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230"/>
        <v/>
      </c>
      <c r="R1349" s="32" t="str">
        <f t="shared" si="231"/>
        <v/>
      </c>
      <c r="S1349" s="30" t="str">
        <f t="shared" si="232"/>
        <v/>
      </c>
      <c r="T1349" s="32" t="str">
        <f>IF($Q1349&lt;&gt;"Sim","",IF($N1349&gt;Parâmetros!$E$15,"Sim","Não"))</f>
        <v/>
      </c>
      <c r="U1349" s="17" t="str">
        <f t="shared" si="233"/>
        <v>Fora da apuração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'[Apontamento_Mes_Setembro Atualizado.xlsx]Base Diária'!$V$221folga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FALTA DE REGISTRO · dia útil da escala 6x1</v>
      </c>
      <c r="W1349" s="34" t="str">
        <f>IF(OR(OR($D1349="6x1",$D1349="FF 6x1"),$D1349="5x2"),"",IF($AB1349&lt;&gt;$AB1348,IF(IFERROR(INDEX(Cadastro!$F$5:$F$148,$AB1349),"")="",IF($L1349&gt;0,1,0),IF(IFERROR(INDEX(Cadastro!$F$5:$F$148,$AB1349),"")&lt;=IFERROR(INDEX(Parâmetros!$B$39:$B$48,MATCH($E1349,Parâmetros!$A$39:$A$48,0)),99),IFERROR(INDEX(Cadastro!$F$5:$F$148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/>
      </c>
      <c r="X1349" s="34" t="str">
        <f>IF(OR(OR($D1349="6x1",$D1349="FF 6x1"),$D1349="5x2"),"",IF($AB1349&lt;&gt;$AB1348,IF(IFERROR(INDEX(Cadastro!$F$5:$F$148,$AB1349),"")="",0,IF(IFERROR(INDEX(Cadastro!$F$5:$F$148,$AB1349),"")&gt;IFERROR(INDEX(Parâmetros!$B$39:$B$48,MATCH($E1349,Parâmetros!$A$39:$A$48,0)),99),IFERROR(INDEX(Cadastro!$F$5:$F$148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/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registro"),IF(AND($AB1349&lt;&gt;$AB1348,IFERROR(INDEX(Cadastro!$F$5:$F$148,$AB1349),"")=""),"Indeterminado (início da série)",IF($X1349&gt;0,"Folga","Falta de registro"))))))))</f>
        <v>Falta de registro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IFERROR(MATCH($A1349&amp;"|"&amp;TEXT(_xlfn.MAXIFS(Cadastro!$E$5:$E$148,Cadastro!$A$5:$A$148,$A1349,Cadastro!$E$5:$E$148,"&lt;="&amp;$F1349),"yyyymmdd"),Cadastro!$I$5:$I$148,0),"")</f>
        <v>58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55628</v>
      </c>
      <c r="B1350" s="17" t="s">
        <v>195</v>
      </c>
      <c r="C1350" s="17" t="str">
        <f>IFERROR(INDEX(Cadastro!$C$5:$C$148,$AB1350),"NÃO INFORMADO")</f>
        <v>ESP</v>
      </c>
      <c r="D1350" s="17" t="str">
        <f>IFERROR(INDEX(Cadastro!$D$5:$D$148,$AB1350),"")</f>
        <v>6x1</v>
      </c>
      <c r="E1350" s="17" t="str">
        <f>IFERROR(INDEX(Cadastro!$G$5:$G$148,$AB1350),"")</f>
        <v>6x1</v>
      </c>
      <c r="F1350" s="29">
        <v>46280</v>
      </c>
      <c r="G1350" s="32" t="str">
        <f t="shared" si="228"/>
        <v>ter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6x1</v>
      </c>
      <c r="L1350" s="30">
        <f>SUMIFS(Dados!$E:$E,Dados!$A:$A,$A1350,Dados!$S:$S,$F1350)</f>
        <v>0</v>
      </c>
      <c r="M1350" s="30">
        <f>IFERROR(INDEX(Parâmetros!$E$6:$E$11,MATCH($K1350,Parâmetros!$A$6:$A$11,0)),"")</f>
        <v>8.8000000000000007</v>
      </c>
      <c r="N1350" s="33">
        <f t="shared" si="229"/>
        <v>0</v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230"/>
        <v/>
      </c>
      <c r="R1350" s="32" t="str">
        <f t="shared" si="231"/>
        <v/>
      </c>
      <c r="S1350" s="30" t="str">
        <f t="shared" si="232"/>
        <v/>
      </c>
      <c r="T1350" s="32" t="str">
        <f>IF($Q1350&lt;&gt;"Sim","",IF($N1350&gt;Parâmetros!$E$15,"Sim","Não"))</f>
        <v/>
      </c>
      <c r="U1350" s="17" t="str">
        <f t="shared" si="233"/>
        <v>Fora da apuração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'[Apontamento_Mes_Setembro Atualizado.xlsx]Base Diária'!$V$221folga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FALTA DE REGISTRO · dia útil da escala 6x1</v>
      </c>
      <c r="W1350" s="34" t="str">
        <f>IF(OR(OR($D1350="6x1",$D1350="FF 6x1"),$D1350="5x2"),"",IF($AB1350&lt;&gt;$AB1349,IF(IFERROR(INDEX(Cadastro!$F$5:$F$148,$AB1350),"")="",IF($L1350&gt;0,1,0),IF(IFERROR(INDEX(Cadastro!$F$5:$F$148,$AB1350),"")&lt;=IFERROR(INDEX(Parâmetros!$B$39:$B$48,MATCH($E1350,Parâmetros!$A$39:$A$48,0)),99),IFERROR(INDEX(Cadastro!$F$5:$F$148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/>
      </c>
      <c r="X1350" s="34" t="str">
        <f>IF(OR(OR($D1350="6x1",$D1350="FF 6x1"),$D1350="5x2"),"",IF($AB1350&lt;&gt;$AB1349,IF(IFERROR(INDEX(Cadastro!$F$5:$F$148,$AB1350),"")="",0,IF(IFERROR(INDEX(Cadastro!$F$5:$F$148,$AB1350),"")&gt;IFERROR(INDEX(Parâmetros!$B$39:$B$48,MATCH($E1350,Parâmetros!$A$39:$A$48,0)),99),IFERROR(INDEX(Cadastro!$F$5:$F$148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/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registro"),IF(AND($AB1350&lt;&gt;$AB1349,IFERROR(INDEX(Cadastro!$F$5:$F$148,$AB1350),"")=""),"Indeterminado (início da série)",IF($X1350&gt;0,"Folga","Falta de registro"))))))))</f>
        <v>Falta de registro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IFERROR(MATCH($A1350&amp;"|"&amp;TEXT(_xlfn.MAXIFS(Cadastro!$E$5:$E$148,Cadastro!$A$5:$A$148,$A1350,Cadastro!$E$5:$E$148,"&lt;="&amp;$F1350),"yyyymmdd"),Cadastro!$I$5:$I$148,0),"")</f>
        <v>58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55628</v>
      </c>
      <c r="B1351" s="17" t="s">
        <v>195</v>
      </c>
      <c r="C1351" s="17" t="str">
        <f>IFERROR(INDEX(Cadastro!$C$5:$C$148,$AB1351),"NÃO INFORMADO")</f>
        <v>ESP</v>
      </c>
      <c r="D1351" s="17" t="str">
        <f>IFERROR(INDEX(Cadastro!$D$5:$D$148,$AB1351),"")</f>
        <v>6x1</v>
      </c>
      <c r="E1351" s="17" t="str">
        <f>IFERROR(INDEX(Cadastro!$G$5:$G$148,$AB1351),"")</f>
        <v>6x1</v>
      </c>
      <c r="F1351" s="29">
        <v>46281</v>
      </c>
      <c r="G1351" s="32" t="str">
        <f t="shared" si="228"/>
        <v>qua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6x1</v>
      </c>
      <c r="L1351" s="30">
        <f>SUMIFS(Dados!$E:$E,Dados!$A:$A,$A1351,Dados!$S:$S,$F1351)</f>
        <v>0</v>
      </c>
      <c r="M1351" s="30">
        <f>IFERROR(INDEX(Parâmetros!$E$6:$E$11,MATCH($K1351,Parâmetros!$A$6:$A$11,0)),"")</f>
        <v>8.8000000000000007</v>
      </c>
      <c r="N1351" s="33">
        <f t="shared" si="229"/>
        <v>0</v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230"/>
        <v/>
      </c>
      <c r="R1351" s="32" t="str">
        <f t="shared" si="231"/>
        <v/>
      </c>
      <c r="S1351" s="30" t="str">
        <f t="shared" si="232"/>
        <v/>
      </c>
      <c r="T1351" s="32" t="str">
        <f>IF($Q1351&lt;&gt;"Sim","",IF($N1351&gt;Parâmetros!$E$15,"Sim","Não"))</f>
        <v/>
      </c>
      <c r="U1351" s="17" t="str">
        <f t="shared" si="233"/>
        <v>Fora da apuração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'[Apontamento_Mes_Setembro Atualizado.xlsx]Base Diária'!$V$221folga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FALTA DE REGISTRO · dia útil da escala 6x1</v>
      </c>
      <c r="W1351" s="34" t="str">
        <f>IF(OR(OR($D1351="6x1",$D1351="FF 6x1"),$D1351="5x2"),"",IF($AB1351&lt;&gt;$AB1350,IF(IFERROR(INDEX(Cadastro!$F$5:$F$148,$AB1351),"")="",IF($L1351&gt;0,1,0),IF(IFERROR(INDEX(Cadastro!$F$5:$F$148,$AB1351),"")&lt;=IFERROR(INDEX(Parâmetros!$B$39:$B$48,MATCH($E1351,Parâmetros!$A$39:$A$48,0)),99),IFERROR(INDEX(Cadastro!$F$5:$F$148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/>
      </c>
      <c r="X1351" s="34" t="str">
        <f>IF(OR(OR($D1351="6x1",$D1351="FF 6x1"),$D1351="5x2"),"",IF($AB1351&lt;&gt;$AB1350,IF(IFERROR(INDEX(Cadastro!$F$5:$F$148,$AB1351),"")="",0,IF(IFERROR(INDEX(Cadastro!$F$5:$F$148,$AB1351),"")&gt;IFERROR(INDEX(Parâmetros!$B$39:$B$48,MATCH($E1351,Parâmetros!$A$39:$A$48,0)),99),IFERROR(INDEX(Cadastro!$F$5:$F$148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/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registro"),IF(AND($AB1351&lt;&gt;$AB1350,IFERROR(INDEX(Cadastro!$F$5:$F$148,$AB1351),"")=""),"Indeterminado (início da série)",IF($X1351&gt;0,"Folga","Falta de registro"))))))))</f>
        <v>Falta de registro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IFERROR(MATCH($A1351&amp;"|"&amp;TEXT(_xlfn.MAXIFS(Cadastro!$E$5:$E$148,Cadastro!$A$5:$A$148,$A1351,Cadastro!$E$5:$E$148,"&lt;="&amp;$F1351),"yyyymmdd"),Cadastro!$I$5:$I$148,0),"")</f>
        <v>58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55628</v>
      </c>
      <c r="B1352" s="17" t="s">
        <v>195</v>
      </c>
      <c r="C1352" s="17" t="str">
        <f>IFERROR(INDEX(Cadastro!$C$5:$C$148,$AB1352),"NÃO INFORMADO")</f>
        <v>ESP</v>
      </c>
      <c r="D1352" s="17" t="str">
        <f>IFERROR(INDEX(Cadastro!$D$5:$D$148,$AB1352),"")</f>
        <v>6x1</v>
      </c>
      <c r="E1352" s="17" t="str">
        <f>IFERROR(INDEX(Cadastro!$G$5:$G$148,$AB1352),"")</f>
        <v>6x1</v>
      </c>
      <c r="F1352" s="29">
        <v>46282</v>
      </c>
      <c r="G1352" s="32" t="str">
        <f t="shared" si="228"/>
        <v>qui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>6x1</v>
      </c>
      <c r="L1352" s="30">
        <f>SUMIFS(Dados!$E:$E,Dados!$A:$A,$A1352,Dados!$S:$S,$F1352)</f>
        <v>0</v>
      </c>
      <c r="M1352" s="30">
        <f>IFERROR(INDEX(Parâmetros!$E$6:$E$11,MATCH($K1352,Parâmetros!$A$6:$A$11,0)),"")</f>
        <v>8.8000000000000007</v>
      </c>
      <c r="N1352" s="33">
        <f t="shared" si="229"/>
        <v>0</v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30"/>
        <v/>
      </c>
      <c r="R1352" s="32" t="str">
        <f t="shared" si="231"/>
        <v/>
      </c>
      <c r="S1352" s="30" t="str">
        <f t="shared" si="232"/>
        <v/>
      </c>
      <c r="T1352" s="32" t="str">
        <f>IF($Q1352&lt;&gt;"Sim","",IF($N1352&gt;Parâmetros!$E$15,"Sim","Não"))</f>
        <v/>
      </c>
      <c r="U1352" s="17" t="str">
        <f t="shared" si="233"/>
        <v>Fora da apuração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'[Apontamento_Mes_Setembro Atualizado.xlsx]Base Diária'!$V$221folga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FALTA DE REGISTRO · dia útil da escala 6x1</v>
      </c>
      <c r="W1352" s="34" t="str">
        <f>IF(OR(OR($D1352="6x1",$D1352="FF 6x1"),$D1352="5x2"),"",IF($AB1352&lt;&gt;$AB1351,IF(IFERROR(INDEX(Cadastro!$F$5:$F$148,$AB1352),"")="",IF($L1352&gt;0,1,0),IF(IFERROR(INDEX(Cadastro!$F$5:$F$148,$AB1352),"")&lt;=IFERROR(INDEX(Parâmetros!$B$39:$B$48,MATCH($E1352,Parâmetros!$A$39:$A$48,0)),99),IFERROR(INDEX(Cadastro!$F$5:$F$148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/>
      </c>
      <c r="X1352" s="34" t="str">
        <f>IF(OR(OR($D1352="6x1",$D1352="FF 6x1"),$D1352="5x2"),"",IF($AB1352&lt;&gt;$AB1351,IF(IFERROR(INDEX(Cadastro!$F$5:$F$148,$AB1352),"")="",0,IF(IFERROR(INDEX(Cadastro!$F$5:$F$148,$AB1352),"")&gt;IFERROR(INDEX(Parâmetros!$B$39:$B$48,MATCH($E1352,Parâmetros!$A$39:$A$48,0)),99),IFERROR(INDEX(Cadastro!$F$5:$F$148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/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registro"),IF(AND($AB1352&lt;&gt;$AB1351,IFERROR(INDEX(Cadastro!$F$5:$F$148,$AB1352),"")=""),"Indeterminado (início da série)",IF($X1352&gt;0,"Folga","Falta de registro"))))))))</f>
        <v>Falta de registro</v>
      </c>
      <c r="Z1352" s="34">
        <f>IF(OR($L1352&gt;0,$F1352&gt;Parâmetros!$E$14),0,IF($A1352&lt;&gt;$A1351,1,N($Z1351)+1))</f>
        <v>0</v>
      </c>
      <c r="AA1352" s="34">
        <f>IF(OR($L1352&gt;0,$F1352&gt;Parâmetros!$E$14),0,IF(OR($A1352&lt;&gt;$A1353,$F1353&gt;Parâmetros!$E$14),1,N($AA1353)+1))</f>
        <v>0</v>
      </c>
      <c r="AB1352" s="31">
        <f>IFERROR(MATCH($A1352&amp;"|"&amp;TEXT(_xlfn.MAXIFS(Cadastro!$E$5:$E$148,Cadastro!$A$5:$A$148,$A1352,Cadastro!$E$5:$E$148,"&lt;="&amp;$F1352),"yyyymmdd"),Cadastro!$I$5:$I$148,0),"")</f>
        <v>58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55628</v>
      </c>
      <c r="B1353" s="17" t="s">
        <v>195</v>
      </c>
      <c r="C1353" s="17" t="str">
        <f>IFERROR(INDEX(Cadastro!$C$5:$C$148,$AB1353),"NÃO INFORMADO")</f>
        <v>ESP</v>
      </c>
      <c r="D1353" s="17" t="str">
        <f>IFERROR(INDEX(Cadastro!$D$5:$D$148,$AB1353),"")</f>
        <v>6x1</v>
      </c>
      <c r="E1353" s="17" t="str">
        <f>IFERROR(INDEX(Cadastro!$G$5:$G$148,$AB1353),"")</f>
        <v>6x1</v>
      </c>
      <c r="F1353" s="29">
        <v>46283</v>
      </c>
      <c r="G1353" s="32" t="str">
        <f t="shared" si="228"/>
        <v>sex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6x1</v>
      </c>
      <c r="L1353" s="30">
        <f>SUMIFS(Dados!$E:$E,Dados!$A:$A,$A1353,Dados!$S:$S,$F1353)</f>
        <v>0</v>
      </c>
      <c r="M1353" s="30">
        <f>IFERROR(INDEX(Parâmetros!$E$6:$E$11,MATCH($K1353,Parâmetros!$A$6:$A$11,0)),"")</f>
        <v>8.8000000000000007</v>
      </c>
      <c r="N1353" s="33">
        <f t="shared" si="229"/>
        <v>0</v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230"/>
        <v/>
      </c>
      <c r="R1353" s="32" t="str">
        <f t="shared" si="231"/>
        <v/>
      </c>
      <c r="S1353" s="30" t="str">
        <f t="shared" si="232"/>
        <v/>
      </c>
      <c r="T1353" s="32" t="str">
        <f>IF($Q1353&lt;&gt;"Sim","",IF($N1353&gt;Parâmetros!$E$15,"Sim","Não"))</f>
        <v/>
      </c>
      <c r="U1353" s="17" t="str">
        <f t="shared" si="233"/>
        <v>Fora da apuração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'[Apontamento_Mes_Setembro Atualizado.xlsx]Base Diária'!$V$221folga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FALTA DE REGISTRO · dia útil da escala 6x1</v>
      </c>
      <c r="W1353" s="34" t="str">
        <f>IF(OR(OR($D1353="6x1",$D1353="FF 6x1"),$D1353="5x2"),"",IF($AB1353&lt;&gt;$AB1352,IF(IFERROR(INDEX(Cadastro!$F$5:$F$148,$AB1353),"")="",IF($L1353&gt;0,1,0),IF(IFERROR(INDEX(Cadastro!$F$5:$F$148,$AB1353),"")&lt;=IFERROR(INDEX(Parâmetros!$B$39:$B$48,MATCH($E1353,Parâmetros!$A$39:$A$48,0)),99),IFERROR(INDEX(Cadastro!$F$5:$F$148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/>
      </c>
      <c r="X1353" s="34" t="str">
        <f>IF(OR(OR($D1353="6x1",$D1353="FF 6x1"),$D1353="5x2"),"",IF($AB1353&lt;&gt;$AB1352,IF(IFERROR(INDEX(Cadastro!$F$5:$F$148,$AB1353),"")="",0,IF(IFERROR(INDEX(Cadastro!$F$5:$F$148,$AB1353),"")&gt;IFERROR(INDEX(Parâmetros!$B$39:$B$48,MATCH($E1353,Parâmetros!$A$39:$A$48,0)),99),IFERROR(INDEX(Cadastro!$F$5:$F$148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/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registro"),IF(AND($AB1353&lt;&gt;$AB1352,IFERROR(INDEX(Cadastro!$F$5:$F$148,$AB1353),"")=""),"Indeterminado (início da série)",IF($X1353&gt;0,"Folga","Falta de registro"))))))))</f>
        <v>Falta de registro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IFERROR(MATCH($A1353&amp;"|"&amp;TEXT(_xlfn.MAXIFS(Cadastro!$E$5:$E$148,Cadastro!$A$5:$A$148,$A1353,Cadastro!$E$5:$E$148,"&lt;="&amp;$F1353),"yyyymmdd"),Cadastro!$I$5:$I$148,0),"")</f>
        <v>58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55628</v>
      </c>
      <c r="B1354" s="17" t="s">
        <v>195</v>
      </c>
      <c r="C1354" s="17" t="str">
        <f>IFERROR(INDEX(Cadastro!$C$5:$C$148,$AB1354),"NÃO INFORMADO")</f>
        <v>ESP</v>
      </c>
      <c r="D1354" s="17" t="str">
        <f>IFERROR(INDEX(Cadastro!$D$5:$D$148,$AB1354),"")</f>
        <v>6x1</v>
      </c>
      <c r="E1354" s="17" t="str">
        <f>IFERROR(INDEX(Cadastro!$G$5:$G$148,$AB1354),"")</f>
        <v>6x1</v>
      </c>
      <c r="F1354" s="29">
        <v>46284</v>
      </c>
      <c r="G1354" s="32" t="str">
        <f t="shared" si="228"/>
        <v>sáb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229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230"/>
        <v/>
      </c>
      <c r="R1354" s="32" t="str">
        <f t="shared" si="231"/>
        <v/>
      </c>
      <c r="S1354" s="30" t="str">
        <f t="shared" si="232"/>
        <v/>
      </c>
      <c r="T1354" s="32" t="str">
        <f>IF($Q1354&lt;&gt;"Sim","",IF($N1354&gt;Parâmetros!$E$15,"Sim","Não"))</f>
        <v/>
      </c>
      <c r="U1354" s="17" t="str">
        <f t="shared" si="233"/>
        <v>Folga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'[Apontamento_Mes_Setembro Atualizado.xlsx]Base Diária'!$V$221folga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Folga de fim de semana · sem apontamento no sábado nem no domingo</v>
      </c>
      <c r="W1354" s="34" t="str">
        <f>IF(OR(OR($D1354="6x1",$D1354="FF 6x1"),$D1354="5x2"),"",IF($AB1354&lt;&gt;$AB1353,IF(IFERROR(INDEX(Cadastro!$F$5:$F$148,$AB1354),"")="",IF($L1354&gt;0,1,0),IF(IFERROR(INDEX(Cadastro!$F$5:$F$148,$AB1354),"")&lt;=IFERROR(INDEX(Parâmetros!$B$39:$B$48,MATCH($E1354,Parâmetros!$A$39:$A$48,0)),99),IFERROR(INDEX(Cadastro!$F$5:$F$148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/>
      </c>
      <c r="X1354" s="34" t="str">
        <f>IF(OR(OR($D1354="6x1",$D1354="FF 6x1"),$D1354="5x2"),"",IF($AB1354&lt;&gt;$AB1353,IF(IFERROR(INDEX(Cadastro!$F$5:$F$148,$AB1354),"")="",0,IF(IFERROR(INDEX(Cadastro!$F$5:$F$148,$AB1354),"")&gt;IFERROR(INDEX(Parâmetros!$B$39:$B$48,MATCH($E1354,Parâmetros!$A$39:$A$48,0)),99),IFERROR(INDEX(Cadastro!$F$5:$F$148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/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registro"),IF(AND($AB1354&lt;&gt;$AB1353,IFERROR(INDEX(Cadastro!$F$5:$F$148,$AB1354),"")=""),"Indeterminado (início da série)",IF($X1354&gt;0,"Folga","Falta de registro"))))))))</f>
        <v>Folga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IFERROR(MATCH($A1354&amp;"|"&amp;TEXT(_xlfn.MAXIFS(Cadastro!$E$5:$E$148,Cadastro!$A$5:$A$148,$A1354,Cadastro!$E$5:$E$148,"&lt;="&amp;$F1354),"yyyymmdd"),Cadastro!$I$5:$I$148,0),"")</f>
        <v>58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55628</v>
      </c>
      <c r="B1355" s="17" t="s">
        <v>195</v>
      </c>
      <c r="C1355" s="17" t="str">
        <f>IFERROR(INDEX(Cadastro!$C$5:$C$148,$AB1355),"NÃO INFORMADO")</f>
        <v>ESP</v>
      </c>
      <c r="D1355" s="17" t="str">
        <f>IFERROR(INDEX(Cadastro!$D$5:$D$148,$AB1355),"")</f>
        <v>6x1</v>
      </c>
      <c r="E1355" s="17" t="str">
        <f>IFERROR(INDEX(Cadastro!$G$5:$G$148,$AB1355),"")</f>
        <v>6x1</v>
      </c>
      <c r="F1355" s="29">
        <v>46285</v>
      </c>
      <c r="G1355" s="32" t="str">
        <f t="shared" si="228"/>
        <v>dom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229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230"/>
        <v/>
      </c>
      <c r="R1355" s="32" t="str">
        <f t="shared" si="231"/>
        <v/>
      </c>
      <c r="S1355" s="30" t="str">
        <f t="shared" si="232"/>
        <v/>
      </c>
      <c r="T1355" s="32" t="str">
        <f>IF($Q1355&lt;&gt;"Sim","",IF($N1355&gt;Parâmetros!$E$15,"Sim","Não"))</f>
        <v/>
      </c>
      <c r="U1355" s="17" t="str">
        <f t="shared" si="233"/>
        <v>Folga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'[Apontamento_Mes_Setembro Atualizado.xlsx]Base Diária'!$V$221folga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Folga de fim de semana · sem apontamento no sábado nem no domingo</v>
      </c>
      <c r="W1355" s="34" t="str">
        <f>IF(OR(OR($D1355="6x1",$D1355="FF 6x1"),$D1355="5x2"),"",IF($AB1355&lt;&gt;$AB1354,IF(IFERROR(INDEX(Cadastro!$F$5:$F$148,$AB1355),"")="",IF($L1355&gt;0,1,0),IF(IFERROR(INDEX(Cadastro!$F$5:$F$148,$AB1355),"")&lt;=IFERROR(INDEX(Parâmetros!$B$39:$B$48,MATCH($E1355,Parâmetros!$A$39:$A$48,0)),99),IFERROR(INDEX(Cadastro!$F$5:$F$148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/>
      </c>
      <c r="X1355" s="34" t="str">
        <f>IF(OR(OR($D1355="6x1",$D1355="FF 6x1"),$D1355="5x2"),"",IF($AB1355&lt;&gt;$AB1354,IF(IFERROR(INDEX(Cadastro!$F$5:$F$148,$AB1355),"")="",0,IF(IFERROR(INDEX(Cadastro!$F$5:$F$148,$AB1355),"")&gt;IFERROR(INDEX(Parâmetros!$B$39:$B$48,MATCH($E1355,Parâmetros!$A$39:$A$48,0)),99),IFERROR(INDEX(Cadastro!$F$5:$F$148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/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registro"),IF(AND($AB1355&lt;&gt;$AB1354,IFERROR(INDEX(Cadastro!$F$5:$F$148,$AB1355),"")=""),"Indeterminado (início da série)",IF($X1355&gt;0,"Folga","Falta de registro"))))))))</f>
        <v>Folga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IFERROR(MATCH($A1355&amp;"|"&amp;TEXT(_xlfn.MAXIFS(Cadastro!$E$5:$E$148,Cadastro!$A$5:$A$148,$A1355,Cadastro!$E$5:$E$148,"&lt;="&amp;$F1355),"yyyymmdd"),Cadastro!$I$5:$I$148,0),"")</f>
        <v>58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55628</v>
      </c>
      <c r="B1356" s="17" t="s">
        <v>195</v>
      </c>
      <c r="C1356" s="17" t="str">
        <f>IFERROR(INDEX(Cadastro!$C$5:$C$148,$AB1356),"NÃO INFORMADO")</f>
        <v>ESP</v>
      </c>
      <c r="D1356" s="17" t="str">
        <f>IFERROR(INDEX(Cadastro!$D$5:$D$148,$AB1356),"")</f>
        <v>6x1</v>
      </c>
      <c r="E1356" s="17" t="str">
        <f>IFERROR(INDEX(Cadastro!$G$5:$G$148,$AB1356),"")</f>
        <v>6x1</v>
      </c>
      <c r="F1356" s="29">
        <v>46286</v>
      </c>
      <c r="G1356" s="32" t="str">
        <f t="shared" si="228"/>
        <v>seg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6x1</v>
      </c>
      <c r="L1356" s="30">
        <f>SUMIFS(Dados!$E:$E,Dados!$A:$A,$A1356,Dados!$S:$S,$F1356)</f>
        <v>0</v>
      </c>
      <c r="M1356" s="30">
        <f>IFERROR(INDEX(Parâmetros!$E$6:$E$11,MATCH($K1356,Parâmetros!$A$6:$A$11,0)),"")</f>
        <v>8.8000000000000007</v>
      </c>
      <c r="N1356" s="33">
        <f t="shared" si="229"/>
        <v>0</v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230"/>
        <v/>
      </c>
      <c r="R1356" s="32" t="str">
        <f t="shared" si="231"/>
        <v/>
      </c>
      <c r="S1356" s="30" t="str">
        <f t="shared" si="232"/>
        <v/>
      </c>
      <c r="T1356" s="32" t="str">
        <f>IF($Q1356&lt;&gt;"Sim","",IF($N1356&gt;Parâmetros!$E$15,"Sim","Não"))</f>
        <v/>
      </c>
      <c r="U1356" s="17" t="str">
        <f t="shared" si="233"/>
        <v>Fora da apuração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'[Apontamento_Mes_Setembro Atualizado.xlsx]Base Diária'!$V$221folga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útil da escala 6x1</v>
      </c>
      <c r="W1356" s="34" t="str">
        <f>IF(OR(OR($D1356="6x1",$D1356="FF 6x1"),$D1356="5x2"),"",IF($AB1356&lt;&gt;$AB1355,IF(IFERROR(INDEX(Cadastro!$F$5:$F$148,$AB1356),"")="",IF($L1356&gt;0,1,0),IF(IFERROR(INDEX(Cadastro!$F$5:$F$148,$AB1356),"")&lt;=IFERROR(INDEX(Parâmetros!$B$39:$B$48,MATCH($E1356,Parâmetros!$A$39:$A$48,0)),99),IFERROR(INDEX(Cadastro!$F$5:$F$148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/>
      </c>
      <c r="X1356" s="34" t="str">
        <f>IF(OR(OR($D1356="6x1",$D1356="FF 6x1"),$D1356="5x2"),"",IF($AB1356&lt;&gt;$AB1355,IF(IFERROR(INDEX(Cadastro!$F$5:$F$148,$AB1356),"")="",0,IF(IFERROR(INDEX(Cadastro!$F$5:$F$148,$AB1356),"")&gt;IFERROR(INDEX(Parâmetros!$B$39:$B$48,MATCH($E1356,Parâmetros!$A$39:$A$48,0)),99),IFERROR(INDEX(Cadastro!$F$5:$F$148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/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registro"),IF(AND($AB1356&lt;&gt;$AB1355,IFERROR(INDEX(Cadastro!$F$5:$F$148,$AB1356),"")=""),"Indeterminado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IFERROR(MATCH($A1356&amp;"|"&amp;TEXT(_xlfn.MAXIFS(Cadastro!$E$5:$E$148,Cadastro!$A$5:$A$148,$A1356,Cadastro!$E$5:$E$148,"&lt;="&amp;$F1356),"yyyymmdd"),Cadastro!$I$5:$I$148,0),"")</f>
        <v>58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55628</v>
      </c>
      <c r="B1357" s="17" t="s">
        <v>195</v>
      </c>
      <c r="C1357" s="17" t="str">
        <f>IFERROR(INDEX(Cadastro!$C$5:$C$148,$AB1357),"NÃO INFORMADO")</f>
        <v>ESP</v>
      </c>
      <c r="D1357" s="17" t="str">
        <f>IFERROR(INDEX(Cadastro!$D$5:$D$148,$AB1357),"")</f>
        <v>6x1</v>
      </c>
      <c r="E1357" s="17" t="str">
        <f>IFERROR(INDEX(Cadastro!$G$5:$G$148,$AB1357),"")</f>
        <v>6x1</v>
      </c>
      <c r="F1357" s="29">
        <v>46287</v>
      </c>
      <c r="G1357" s="32" t="str">
        <f t="shared" si="228"/>
        <v>ter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6x1</v>
      </c>
      <c r="L1357" s="30">
        <f>SUMIFS(Dados!$E:$E,Dados!$A:$A,$A1357,Dados!$S:$S,$F1357)</f>
        <v>0</v>
      </c>
      <c r="M1357" s="30">
        <f>IFERROR(INDEX(Parâmetros!$E$6:$E$11,MATCH($K1357,Parâmetros!$A$6:$A$11,0)),"")</f>
        <v>8.8000000000000007</v>
      </c>
      <c r="N1357" s="33">
        <f t="shared" si="22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30"/>
        <v/>
      </c>
      <c r="R1357" s="32" t="str">
        <f t="shared" si="231"/>
        <v/>
      </c>
      <c r="S1357" s="30" t="str">
        <f t="shared" si="232"/>
        <v/>
      </c>
      <c r="T1357" s="32" t="str">
        <f>IF($Q1357&lt;&gt;"Sim","",IF($N1357&gt;Parâmetros!$E$15,"Sim","Não"))</f>
        <v/>
      </c>
      <c r="U1357" s="17" t="str">
        <f t="shared" si="23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'[Apontamento_Mes_Setembro Atualizado.xlsx]Base Diária'!$V$221folga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útil da escala 6x1</v>
      </c>
      <c r="W1357" s="34" t="str">
        <f>IF(OR(OR($D1357="6x1",$D1357="FF 6x1"),$D1357="5x2"),"",IF($AB1357&lt;&gt;$AB1356,IF(IFERROR(INDEX(Cadastro!$F$5:$F$148,$AB1357),"")="",IF($L1357&gt;0,1,0),IF(IFERROR(INDEX(Cadastro!$F$5:$F$148,$AB1357),"")&lt;=IFERROR(INDEX(Parâmetros!$B$39:$B$48,MATCH($E1357,Parâmetros!$A$39:$A$48,0)),99),IFERROR(INDEX(Cadastro!$F$5:$F$148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/>
      </c>
      <c r="X1357" s="34" t="str">
        <f>IF(OR(OR($D1357="6x1",$D1357="FF 6x1"),$D1357="5x2"),"",IF($AB1357&lt;&gt;$AB1356,IF(IFERROR(INDEX(Cadastro!$F$5:$F$148,$AB1357),"")="",0,IF(IFERROR(INDEX(Cadastro!$F$5:$F$148,$AB1357),"")&gt;IFERROR(INDEX(Parâmetros!$B$39:$B$48,MATCH($E1357,Parâmetros!$A$39:$A$48,0)),99),IFERROR(INDEX(Cadastro!$F$5:$F$148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/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registro"),IF(AND($AB1357&lt;&gt;$AB1356,IFERROR(INDEX(Cadastro!$F$5:$F$148,$AB1357),"")=""),"Indeterminado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IFERROR(MATCH($A1357&amp;"|"&amp;TEXT(_xlfn.MAXIFS(Cadastro!$E$5:$E$148,Cadastro!$A$5:$A$148,$A1357,Cadastro!$E$5:$E$148,"&lt;="&amp;$F1357),"yyyymmdd"),Cadastro!$I$5:$I$148,0),"")</f>
        <v>58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55628</v>
      </c>
      <c r="B1358" s="17" t="s">
        <v>195</v>
      </c>
      <c r="C1358" s="17" t="str">
        <f>IFERROR(INDEX(Cadastro!$C$5:$C$148,$AB1358),"NÃO INFORMADO")</f>
        <v>ESP</v>
      </c>
      <c r="D1358" s="17" t="str">
        <f>IFERROR(INDEX(Cadastro!$D$5:$D$148,$AB1358),"")</f>
        <v>6x1</v>
      </c>
      <c r="E1358" s="17" t="str">
        <f>IFERROR(INDEX(Cadastro!$G$5:$G$148,$AB1358),"")</f>
        <v>6x1</v>
      </c>
      <c r="F1358" s="29">
        <v>46288</v>
      </c>
      <c r="G1358" s="32" t="str">
        <f t="shared" si="228"/>
        <v>qua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>6x1</v>
      </c>
      <c r="L1358" s="30">
        <f>SUMIFS(Dados!$E:$E,Dados!$A:$A,$A1358,Dados!$S:$S,$F1358)</f>
        <v>0</v>
      </c>
      <c r="M1358" s="30">
        <f>IFERROR(INDEX(Parâmetros!$E$6:$E$11,MATCH($K1358,Parâmetros!$A$6:$A$11,0)),"")</f>
        <v>8.8000000000000007</v>
      </c>
      <c r="N1358" s="33">
        <f t="shared" si="229"/>
        <v>0</v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30"/>
        <v/>
      </c>
      <c r="R1358" s="32" t="str">
        <f t="shared" si="231"/>
        <v/>
      </c>
      <c r="S1358" s="30" t="str">
        <f t="shared" si="232"/>
        <v/>
      </c>
      <c r="T1358" s="32" t="str">
        <f>IF($Q1358&lt;&gt;"Sim","",IF($N1358&gt;Parâmetros!$E$15,"Sim","Não"))</f>
        <v/>
      </c>
      <c r="U1358" s="17" t="str">
        <f t="shared" si="233"/>
        <v>Fora da apuração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'[Apontamento_Mes_Setembro Atualizado.xlsx]Base Diária'!$V$221folga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FALTA DE REGISTRO · dia útil da escala 6x1</v>
      </c>
      <c r="W1358" s="34" t="str">
        <f>IF(OR(OR($D1358="6x1",$D1358="FF 6x1"),$D1358="5x2"),"",IF($AB1358&lt;&gt;$AB1357,IF(IFERROR(INDEX(Cadastro!$F$5:$F$148,$AB1358),"")="",IF($L1358&gt;0,1,0),IF(IFERROR(INDEX(Cadastro!$F$5:$F$148,$AB1358),"")&lt;=IFERROR(INDEX(Parâmetros!$B$39:$B$48,MATCH($E1358,Parâmetros!$A$39:$A$48,0)),99),IFERROR(INDEX(Cadastro!$F$5:$F$148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/>
      </c>
      <c r="X1358" s="34" t="str">
        <f>IF(OR(OR($D1358="6x1",$D1358="FF 6x1"),$D1358="5x2"),"",IF($AB1358&lt;&gt;$AB1357,IF(IFERROR(INDEX(Cadastro!$F$5:$F$148,$AB1358),"")="",0,IF(IFERROR(INDEX(Cadastro!$F$5:$F$148,$AB1358),"")&gt;IFERROR(INDEX(Parâmetros!$B$39:$B$48,MATCH($E1358,Parâmetros!$A$39:$A$48,0)),99),IFERROR(INDEX(Cadastro!$F$5:$F$148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/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registro"),IF(AND($AB1358&lt;&gt;$AB1357,IFERROR(INDEX(Cadastro!$F$5:$F$148,$AB1358),"")=""),"Indeterminado (início da série)",IF($X1358&gt;0,"Folga","Falta de registro"))))))))</f>
        <v>Falta de registro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IFERROR(MATCH($A1358&amp;"|"&amp;TEXT(_xlfn.MAXIFS(Cadastro!$E$5:$E$148,Cadastro!$A$5:$A$148,$A1358,Cadastro!$E$5:$E$148,"&lt;="&amp;$F1358),"yyyymmdd"),Cadastro!$I$5:$I$148,0),"")</f>
        <v>58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55628</v>
      </c>
      <c r="B1359" s="17" t="s">
        <v>195</v>
      </c>
      <c r="C1359" s="17" t="str">
        <f>IFERROR(INDEX(Cadastro!$C$5:$C$148,$AB1359),"NÃO INFORMADO")</f>
        <v>ESP</v>
      </c>
      <c r="D1359" s="17" t="str">
        <f>IFERROR(INDEX(Cadastro!$D$5:$D$148,$AB1359),"")</f>
        <v>6x1</v>
      </c>
      <c r="E1359" s="17" t="str">
        <f>IFERROR(INDEX(Cadastro!$G$5:$G$148,$AB1359),"")</f>
        <v>6x1</v>
      </c>
      <c r="F1359" s="29">
        <v>46289</v>
      </c>
      <c r="G1359" s="32" t="str">
        <f t="shared" si="228"/>
        <v>qui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6x1</v>
      </c>
      <c r="L1359" s="30">
        <f>SUMIFS(Dados!$E:$E,Dados!$A:$A,$A1359,Dados!$S:$S,$F1359)</f>
        <v>0</v>
      </c>
      <c r="M1359" s="30">
        <f>IFERROR(INDEX(Parâmetros!$E$6:$E$11,MATCH($K1359,Parâmetros!$A$6:$A$11,0)),"")</f>
        <v>8.8000000000000007</v>
      </c>
      <c r="N1359" s="33">
        <f t="shared" si="22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30"/>
        <v/>
      </c>
      <c r="R1359" s="32" t="str">
        <f t="shared" si="231"/>
        <v/>
      </c>
      <c r="S1359" s="30" t="str">
        <f t="shared" si="232"/>
        <v/>
      </c>
      <c r="T1359" s="32" t="str">
        <f>IF($Q1359&lt;&gt;"Sim","",IF($N1359&gt;Parâmetros!$E$15,"Sim","Não"))</f>
        <v/>
      </c>
      <c r="U1359" s="17" t="str">
        <f t="shared" si="23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'[Apontamento_Mes_Setembro Atualizado.xlsx]Base Diária'!$V$221folga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útil da escala 6x1</v>
      </c>
      <c r="W1359" s="34" t="str">
        <f>IF(OR(OR($D1359="6x1",$D1359="FF 6x1"),$D1359="5x2"),"",IF($AB1359&lt;&gt;$AB1358,IF(IFERROR(INDEX(Cadastro!$F$5:$F$148,$AB1359),"")="",IF($L1359&gt;0,1,0),IF(IFERROR(INDEX(Cadastro!$F$5:$F$148,$AB1359),"")&lt;=IFERROR(INDEX(Parâmetros!$B$39:$B$48,MATCH($E1359,Parâmetros!$A$39:$A$48,0)),99),IFERROR(INDEX(Cadastro!$F$5:$F$148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/>
      </c>
      <c r="X1359" s="34" t="str">
        <f>IF(OR(OR($D1359="6x1",$D1359="FF 6x1"),$D1359="5x2"),"",IF($AB1359&lt;&gt;$AB1358,IF(IFERROR(INDEX(Cadastro!$F$5:$F$148,$AB1359),"")="",0,IF(IFERROR(INDEX(Cadastro!$F$5:$F$148,$AB1359),"")&gt;IFERROR(INDEX(Parâmetros!$B$39:$B$48,MATCH($E1359,Parâmetros!$A$39:$A$48,0)),99),IFERROR(INDEX(Cadastro!$F$5:$F$148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/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registro"),IF(AND($AB1359&lt;&gt;$AB1358,IFERROR(INDEX(Cadastro!$F$5:$F$148,$AB1359),"")=""),"Indeterminado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IFERROR(MATCH($A1359&amp;"|"&amp;TEXT(_xlfn.MAXIFS(Cadastro!$E$5:$E$148,Cadastro!$A$5:$A$148,$A1359,Cadastro!$E$5:$E$148,"&lt;="&amp;$F1359),"yyyymmdd"),Cadastro!$I$5:$I$148,0),"")</f>
        <v>58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55628</v>
      </c>
      <c r="B1360" s="17" t="s">
        <v>195</v>
      </c>
      <c r="C1360" s="17" t="str">
        <f>IFERROR(INDEX(Cadastro!$C$5:$C$148,$AB1360),"NÃO INFORMADO")</f>
        <v>ESP</v>
      </c>
      <c r="D1360" s="17" t="str">
        <f>IFERROR(INDEX(Cadastro!$D$5:$D$148,$AB1360),"")</f>
        <v>6x1</v>
      </c>
      <c r="E1360" s="17" t="str">
        <f>IFERROR(INDEX(Cadastro!$G$5:$G$148,$AB1360),"")</f>
        <v>6x1</v>
      </c>
      <c r="F1360" s="29">
        <v>46290</v>
      </c>
      <c r="G1360" s="32" t="str">
        <f t="shared" si="228"/>
        <v>sex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6x1</v>
      </c>
      <c r="L1360" s="30">
        <f>SUMIFS(Dados!$E:$E,Dados!$A:$A,$A1360,Dados!$S:$S,$F1360)</f>
        <v>0</v>
      </c>
      <c r="M1360" s="30">
        <f>IFERROR(INDEX(Parâmetros!$E$6:$E$11,MATCH($K1360,Parâmetros!$A$6:$A$11,0)),"")</f>
        <v>8.8000000000000007</v>
      </c>
      <c r="N1360" s="33">
        <f t="shared" si="22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30"/>
        <v/>
      </c>
      <c r="R1360" s="32" t="str">
        <f t="shared" si="231"/>
        <v/>
      </c>
      <c r="S1360" s="30" t="str">
        <f t="shared" si="232"/>
        <v/>
      </c>
      <c r="T1360" s="32" t="str">
        <f>IF($Q1360&lt;&gt;"Sim","",IF($N1360&gt;Parâmetros!$E$15,"Sim","Não"))</f>
        <v/>
      </c>
      <c r="U1360" s="17" t="str">
        <f t="shared" si="23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'[Apontamento_Mes_Setembro Atualizado.xlsx]Base Diária'!$V$221folga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útil da escala 6x1</v>
      </c>
      <c r="W1360" s="34" t="str">
        <f>IF(OR(OR($D1360="6x1",$D1360="FF 6x1"),$D1360="5x2"),"",IF($AB1360&lt;&gt;$AB1359,IF(IFERROR(INDEX(Cadastro!$F$5:$F$148,$AB1360),"")="",IF($L1360&gt;0,1,0),IF(IFERROR(INDEX(Cadastro!$F$5:$F$148,$AB1360),"")&lt;=IFERROR(INDEX(Parâmetros!$B$39:$B$48,MATCH($E1360,Parâmetros!$A$39:$A$48,0)),99),IFERROR(INDEX(Cadastro!$F$5:$F$148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/>
      </c>
      <c r="X1360" s="34" t="str">
        <f>IF(OR(OR($D1360="6x1",$D1360="FF 6x1"),$D1360="5x2"),"",IF($AB1360&lt;&gt;$AB1359,IF(IFERROR(INDEX(Cadastro!$F$5:$F$148,$AB1360),"")="",0,IF(IFERROR(INDEX(Cadastro!$F$5:$F$148,$AB1360),"")&gt;IFERROR(INDEX(Parâmetros!$B$39:$B$48,MATCH($E1360,Parâmetros!$A$39:$A$48,0)),99),IFERROR(INDEX(Cadastro!$F$5:$F$148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/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registro"),IF(AND($AB1360&lt;&gt;$AB1359,IFERROR(INDEX(Cadastro!$F$5:$F$148,$AB1360),"")=""),"Indeterminado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IFERROR(MATCH($A1360&amp;"|"&amp;TEXT(_xlfn.MAXIFS(Cadastro!$E$5:$E$148,Cadastro!$A$5:$A$148,$A1360,Cadastro!$E$5:$E$148,"&lt;="&amp;$F1360),"yyyymmdd"),Cadastro!$I$5:$I$148,0),"")</f>
        <v>58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55628</v>
      </c>
      <c r="B1361" s="17" t="s">
        <v>195</v>
      </c>
      <c r="C1361" s="17" t="str">
        <f>IFERROR(INDEX(Cadastro!$C$5:$C$148,$AB1361),"NÃO INFORMADO")</f>
        <v>ESP</v>
      </c>
      <c r="D1361" s="17" t="str">
        <f>IFERROR(INDEX(Cadastro!$D$5:$D$148,$AB1361),"")</f>
        <v>6x1</v>
      </c>
      <c r="E1361" s="17" t="str">
        <f>IFERROR(INDEX(Cadastro!$G$5:$G$148,$AB1361),"")</f>
        <v>6x1</v>
      </c>
      <c r="F1361" s="29">
        <v>46291</v>
      </c>
      <c r="G1361" s="32" t="str">
        <f t="shared" si="228"/>
        <v>sáb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229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30"/>
        <v/>
      </c>
      <c r="R1361" s="32" t="str">
        <f t="shared" si="231"/>
        <v/>
      </c>
      <c r="S1361" s="30" t="str">
        <f t="shared" si="232"/>
        <v/>
      </c>
      <c r="T1361" s="32" t="str">
        <f>IF($Q1361&lt;&gt;"Sim","",IF($N1361&gt;Parâmetros!$E$15,"Sim","Não"))</f>
        <v/>
      </c>
      <c r="U1361" s="17" t="str">
        <f t="shared" si="233"/>
        <v>Folga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'[Apontamento_Mes_Setembro Atualizado.xlsx]Base Diária'!$V$221folga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Folga de fim de semana · sem apontamento no sábado nem no domingo</v>
      </c>
      <c r="W1361" s="34" t="str">
        <f>IF(OR(OR($D1361="6x1",$D1361="FF 6x1"),$D1361="5x2"),"",IF($AB1361&lt;&gt;$AB1360,IF(IFERROR(INDEX(Cadastro!$F$5:$F$148,$AB1361),"")="",IF($L1361&gt;0,1,0),IF(IFERROR(INDEX(Cadastro!$F$5:$F$148,$AB1361),"")&lt;=IFERROR(INDEX(Parâmetros!$B$39:$B$48,MATCH($E1361,Parâmetros!$A$39:$A$48,0)),99),IFERROR(INDEX(Cadastro!$F$5:$F$148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/>
      </c>
      <c r="X1361" s="34" t="str">
        <f>IF(OR(OR($D1361="6x1",$D1361="FF 6x1"),$D1361="5x2"),"",IF($AB1361&lt;&gt;$AB1360,IF(IFERROR(INDEX(Cadastro!$F$5:$F$148,$AB1361),"")="",0,IF(IFERROR(INDEX(Cadastro!$F$5:$F$148,$AB1361),"")&gt;IFERROR(INDEX(Parâmetros!$B$39:$B$48,MATCH($E1361,Parâmetros!$A$39:$A$48,0)),99),IFERROR(INDEX(Cadastro!$F$5:$F$148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/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registro"),IF(AND($AB1361&lt;&gt;$AB1360,IFERROR(INDEX(Cadastro!$F$5:$F$148,$AB1361),"")=""),"Indeterminado (início da série)",IF($X1361&gt;0,"Folga","Falta de registro"))))))))</f>
        <v>Folga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IFERROR(MATCH($A1361&amp;"|"&amp;TEXT(_xlfn.MAXIFS(Cadastro!$E$5:$E$148,Cadastro!$A$5:$A$148,$A1361,Cadastro!$E$5:$E$148,"&lt;="&amp;$F1361),"yyyymmdd"),Cadastro!$I$5:$I$148,0),"")</f>
        <v>58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55628</v>
      </c>
      <c r="B1362" s="17" t="s">
        <v>195</v>
      </c>
      <c r="C1362" s="17" t="str">
        <f>IFERROR(INDEX(Cadastro!$C$5:$C$148,$AB1362),"NÃO INFORMADO")</f>
        <v>ESP</v>
      </c>
      <c r="D1362" s="17" t="str">
        <f>IFERROR(INDEX(Cadastro!$D$5:$D$148,$AB1362),"")</f>
        <v>6x1</v>
      </c>
      <c r="E1362" s="17" t="str">
        <f>IFERROR(INDEX(Cadastro!$G$5:$G$148,$AB1362),"")</f>
        <v>6x1</v>
      </c>
      <c r="F1362" s="29">
        <v>46292</v>
      </c>
      <c r="G1362" s="32" t="str">
        <f t="shared" si="228"/>
        <v>dom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229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30"/>
        <v/>
      </c>
      <c r="R1362" s="32" t="str">
        <f t="shared" si="231"/>
        <v/>
      </c>
      <c r="S1362" s="30" t="str">
        <f t="shared" si="232"/>
        <v/>
      </c>
      <c r="T1362" s="32" t="str">
        <f>IF($Q1362&lt;&gt;"Sim","",IF($N1362&gt;Parâmetros!$E$15,"Sim","Não"))</f>
        <v/>
      </c>
      <c r="U1362" s="17" t="str">
        <f t="shared" si="233"/>
        <v>Folga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'[Apontamento_Mes_Setembro Atualizado.xlsx]Base Diária'!$V$221folga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Folga de fim de semana · sem apontamento no sábado nem no domingo</v>
      </c>
      <c r="W1362" s="34" t="str">
        <f>IF(OR(OR($D1362="6x1",$D1362="FF 6x1"),$D1362="5x2"),"",IF($AB1362&lt;&gt;$AB1361,IF(IFERROR(INDEX(Cadastro!$F$5:$F$148,$AB1362),"")="",IF($L1362&gt;0,1,0),IF(IFERROR(INDEX(Cadastro!$F$5:$F$148,$AB1362),"")&lt;=IFERROR(INDEX(Parâmetros!$B$39:$B$48,MATCH($E1362,Parâmetros!$A$39:$A$48,0)),99),IFERROR(INDEX(Cadastro!$F$5:$F$148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/>
      </c>
      <c r="X1362" s="34" t="str">
        <f>IF(OR(OR($D1362="6x1",$D1362="FF 6x1"),$D1362="5x2"),"",IF($AB1362&lt;&gt;$AB1361,IF(IFERROR(INDEX(Cadastro!$F$5:$F$148,$AB1362),"")="",0,IF(IFERROR(INDEX(Cadastro!$F$5:$F$148,$AB1362),"")&gt;IFERROR(INDEX(Parâmetros!$B$39:$B$48,MATCH($E1362,Parâmetros!$A$39:$A$48,0)),99),IFERROR(INDEX(Cadastro!$F$5:$F$148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/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registro"),IF(AND($AB1362&lt;&gt;$AB1361,IFERROR(INDEX(Cadastro!$F$5:$F$148,$AB1362),"")=""),"Indeterminado (início da série)",IF($X1362&gt;0,"Folga","Falta de registro"))))))))</f>
        <v>Folga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IFERROR(MATCH($A1362&amp;"|"&amp;TEXT(_xlfn.MAXIFS(Cadastro!$E$5:$E$148,Cadastro!$A$5:$A$148,$A1362,Cadastro!$E$5:$E$148,"&lt;="&amp;$F1362),"yyyymmdd"),Cadastro!$I$5:$I$148,0),"")</f>
        <v>58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55628</v>
      </c>
      <c r="B1363" s="17" t="s">
        <v>195</v>
      </c>
      <c r="C1363" s="17" t="str">
        <f>IFERROR(INDEX(Cadastro!$C$5:$C$148,$AB1363),"NÃO INFORMADO")</f>
        <v>ESP</v>
      </c>
      <c r="D1363" s="17" t="str">
        <f>IFERROR(INDEX(Cadastro!$D$5:$D$148,$AB1363),"")</f>
        <v>6x1</v>
      </c>
      <c r="E1363" s="17" t="str">
        <f>IFERROR(INDEX(Cadastro!$G$5:$G$148,$AB1363),"")</f>
        <v>6x1</v>
      </c>
      <c r="F1363" s="29">
        <v>46293</v>
      </c>
      <c r="G1363" s="32" t="str">
        <f t="shared" si="228"/>
        <v>seg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6x1</v>
      </c>
      <c r="L1363" s="30">
        <f>SUMIFS(Dados!$E:$E,Dados!$A:$A,$A1363,Dados!$S:$S,$F1363)</f>
        <v>0</v>
      </c>
      <c r="M1363" s="30">
        <f>IFERROR(INDEX(Parâmetros!$E$6:$E$11,MATCH($K1363,Parâmetros!$A$6:$A$11,0)),"")</f>
        <v>8.8000000000000007</v>
      </c>
      <c r="N1363" s="33">
        <f t="shared" si="22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30"/>
        <v/>
      </c>
      <c r="R1363" s="32" t="str">
        <f t="shared" si="231"/>
        <v/>
      </c>
      <c r="S1363" s="30" t="str">
        <f t="shared" si="232"/>
        <v/>
      </c>
      <c r="T1363" s="32" t="str">
        <f>IF($Q1363&lt;&gt;"Sim","",IF($N1363&gt;Parâmetros!$E$15,"Sim","Não"))</f>
        <v/>
      </c>
      <c r="U1363" s="17" t="str">
        <f t="shared" si="23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'[Apontamento_Mes_Setembro Atualizado.xlsx]Base Diária'!$V$221folga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útil da escala 6x1</v>
      </c>
      <c r="W1363" s="34" t="str">
        <f>IF(OR(OR($D1363="6x1",$D1363="FF 6x1"),$D1363="5x2"),"",IF($AB1363&lt;&gt;$AB1362,IF(IFERROR(INDEX(Cadastro!$F$5:$F$148,$AB1363),"")="",IF($L1363&gt;0,1,0),IF(IFERROR(INDEX(Cadastro!$F$5:$F$148,$AB1363),"")&lt;=IFERROR(INDEX(Parâmetros!$B$39:$B$48,MATCH($E1363,Parâmetros!$A$39:$A$48,0)),99),IFERROR(INDEX(Cadastro!$F$5:$F$148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/>
      </c>
      <c r="X1363" s="34" t="str">
        <f>IF(OR(OR($D1363="6x1",$D1363="FF 6x1"),$D1363="5x2"),"",IF($AB1363&lt;&gt;$AB1362,IF(IFERROR(INDEX(Cadastro!$F$5:$F$148,$AB1363),"")="",0,IF(IFERROR(INDEX(Cadastro!$F$5:$F$148,$AB1363),"")&gt;IFERROR(INDEX(Parâmetros!$B$39:$B$48,MATCH($E1363,Parâmetros!$A$39:$A$48,0)),99),IFERROR(INDEX(Cadastro!$F$5:$F$148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/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registro"),IF(AND($AB1363&lt;&gt;$AB1362,IFERROR(INDEX(Cadastro!$F$5:$F$148,$AB1363),"")=""),"Indeterminado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IFERROR(MATCH($A1363&amp;"|"&amp;TEXT(_xlfn.MAXIFS(Cadastro!$E$5:$E$148,Cadastro!$A$5:$A$148,$A1363,Cadastro!$E$5:$E$148,"&lt;="&amp;$F1363),"yyyymmdd"),Cadastro!$I$5:$I$148,0),"")</f>
        <v>58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55628</v>
      </c>
      <c r="B1364" s="17" t="s">
        <v>195</v>
      </c>
      <c r="C1364" s="17" t="str">
        <f>IFERROR(INDEX(Cadastro!$C$5:$C$148,$AB1364),"NÃO INFORMADO")</f>
        <v>ESP</v>
      </c>
      <c r="D1364" s="17" t="str">
        <f>IFERROR(INDEX(Cadastro!$D$5:$D$148,$AB1364),"")</f>
        <v>6x1</v>
      </c>
      <c r="E1364" s="17" t="str">
        <f>IFERROR(INDEX(Cadastro!$G$5:$G$148,$AB1364),"")</f>
        <v>6x1</v>
      </c>
      <c r="F1364" s="29">
        <v>46294</v>
      </c>
      <c r="G1364" s="32" t="str">
        <f t="shared" si="228"/>
        <v>ter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>6x1</v>
      </c>
      <c r="L1364" s="30">
        <f>SUMIFS(Dados!$E:$E,Dados!$A:$A,$A1364,Dados!$S:$S,$F1364)</f>
        <v>0</v>
      </c>
      <c r="M1364" s="30">
        <f>IFERROR(INDEX(Parâmetros!$E$6:$E$11,MATCH($K1364,Parâmetros!$A$6:$A$11,0)),"")</f>
        <v>8.8000000000000007</v>
      </c>
      <c r="N1364" s="33">
        <f t="shared" si="229"/>
        <v>0</v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30"/>
        <v/>
      </c>
      <c r="R1364" s="32" t="str">
        <f t="shared" si="231"/>
        <v/>
      </c>
      <c r="S1364" s="30" t="str">
        <f t="shared" si="232"/>
        <v/>
      </c>
      <c r="T1364" s="32" t="str">
        <f>IF($Q1364&lt;&gt;"Sim","",IF($N1364&gt;Parâmetros!$E$15,"Sim","Não"))</f>
        <v/>
      </c>
      <c r="U1364" s="17" t="str">
        <f t="shared" si="233"/>
        <v>Fora da apuração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'[Apontamento_Mes_Setembro Atualizado.xlsx]Base Diária'!$V$221folga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FALTA DE REGISTRO · dia útil da escala 6x1</v>
      </c>
      <c r="W1364" s="34" t="str">
        <f>IF(OR(OR($D1364="6x1",$D1364="FF 6x1"),$D1364="5x2"),"",IF($AB1364&lt;&gt;$AB1363,IF(IFERROR(INDEX(Cadastro!$F$5:$F$148,$AB1364),"")="",IF($L1364&gt;0,1,0),IF(IFERROR(INDEX(Cadastro!$F$5:$F$148,$AB1364),"")&lt;=IFERROR(INDEX(Parâmetros!$B$39:$B$48,MATCH($E1364,Parâmetros!$A$39:$A$48,0)),99),IFERROR(INDEX(Cadastro!$F$5:$F$148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/>
      </c>
      <c r="X1364" s="34" t="str">
        <f>IF(OR(OR($D1364="6x1",$D1364="FF 6x1"),$D1364="5x2"),"",IF($AB1364&lt;&gt;$AB1363,IF(IFERROR(INDEX(Cadastro!$F$5:$F$148,$AB1364),"")="",0,IF(IFERROR(INDEX(Cadastro!$F$5:$F$148,$AB1364),"")&gt;IFERROR(INDEX(Parâmetros!$B$39:$B$48,MATCH($E1364,Parâmetros!$A$39:$A$48,0)),99),IFERROR(INDEX(Cadastro!$F$5:$F$148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/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registro"),IF(AND($AB1364&lt;&gt;$AB1363,IFERROR(INDEX(Cadastro!$F$5:$F$148,$AB1364),"")=""),"Indeterminado (início da série)",IF($X1364&gt;0,"Folga","Falta de registro"))))))))</f>
        <v>Falta de registro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IFERROR(MATCH($A1364&amp;"|"&amp;TEXT(_xlfn.MAXIFS(Cadastro!$E$5:$E$148,Cadastro!$A$5:$A$148,$A1364,Cadastro!$E$5:$E$148,"&lt;="&amp;$F1364),"yyyymmdd"),Cadastro!$I$5:$I$148,0),"")</f>
        <v>58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55628</v>
      </c>
      <c r="B1365" s="17" t="s">
        <v>195</v>
      </c>
      <c r="C1365" s="17" t="str">
        <f>IFERROR(INDEX(Cadastro!$C$5:$C$148,$AB1365),"NÃO INFORMADO")</f>
        <v>ESP</v>
      </c>
      <c r="D1365" s="17" t="str">
        <f>IFERROR(INDEX(Cadastro!$D$5:$D$148,$AB1365),"")</f>
        <v>6x1</v>
      </c>
      <c r="E1365" s="17" t="str">
        <f>IFERROR(INDEX(Cadastro!$G$5:$G$148,$AB1365),"")</f>
        <v>6x1</v>
      </c>
      <c r="F1365" s="29">
        <v>46295</v>
      </c>
      <c r="G1365" s="32" t="str">
        <f t="shared" si="228"/>
        <v>qua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6x1</v>
      </c>
      <c r="L1365" s="30">
        <f>SUMIFS(Dados!$E:$E,Dados!$A:$A,$A1365,Dados!$S:$S,$F1365)</f>
        <v>0</v>
      </c>
      <c r="M1365" s="30">
        <f>IFERROR(INDEX(Parâmetros!$E$6:$E$11,MATCH($K1365,Parâmetros!$A$6:$A$11,0)),"")</f>
        <v>8.8000000000000007</v>
      </c>
      <c r="N1365" s="33">
        <f t="shared" si="22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30"/>
        <v/>
      </c>
      <c r="R1365" s="32" t="str">
        <f t="shared" si="231"/>
        <v/>
      </c>
      <c r="S1365" s="30" t="str">
        <f t="shared" si="232"/>
        <v/>
      </c>
      <c r="T1365" s="32" t="str">
        <f>IF($Q1365&lt;&gt;"Sim","",IF($N1365&gt;Parâmetros!$E$15,"Sim","Não"))</f>
        <v/>
      </c>
      <c r="U1365" s="17" t="str">
        <f t="shared" si="23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'[Apontamento_Mes_Setembro Atualizado.xlsx]Base Diária'!$V$221folga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útil da escala 6x1</v>
      </c>
      <c r="W1365" s="34" t="str">
        <f>IF(OR(OR($D1365="6x1",$D1365="FF 6x1"),$D1365="5x2"),"",IF($AB1365&lt;&gt;$AB1364,IF(IFERROR(INDEX(Cadastro!$F$5:$F$148,$AB1365),"")="",IF($L1365&gt;0,1,0),IF(IFERROR(INDEX(Cadastro!$F$5:$F$148,$AB1365),"")&lt;=IFERROR(INDEX(Parâmetros!$B$39:$B$48,MATCH($E1365,Parâmetros!$A$39:$A$48,0)),99),IFERROR(INDEX(Cadastro!$F$5:$F$148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/>
      </c>
      <c r="X1365" s="34" t="str">
        <f>IF(OR(OR($D1365="6x1",$D1365="FF 6x1"),$D1365="5x2"),"",IF($AB1365&lt;&gt;$AB1364,IF(IFERROR(INDEX(Cadastro!$F$5:$F$148,$AB1365),"")="",0,IF(IFERROR(INDEX(Cadastro!$F$5:$F$148,$AB1365),"")&gt;IFERROR(INDEX(Parâmetros!$B$39:$B$48,MATCH($E1365,Parâmetros!$A$39:$A$48,0)),99),IFERROR(INDEX(Cadastro!$F$5:$F$148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/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registro"),IF(AND($AB1365&lt;&gt;$AB1364,IFERROR(INDEX(Cadastro!$F$5:$F$148,$AB1365),"")=""),"Indeterminado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IFERROR(MATCH($A1365&amp;"|"&amp;TEXT(_xlfn.MAXIFS(Cadastro!$E$5:$E$148,Cadastro!$A$5:$A$148,$A1365,Cadastro!$E$5:$E$148,"&lt;="&amp;$F1365),"yyyymmdd"),Cadastro!$I$5:$I$148,0),"")</f>
        <v>58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>
        <v>55628</v>
      </c>
      <c r="B1366" s="17" t="s">
        <v>195</v>
      </c>
      <c r="C1366" s="17" t="str">
        <f>IFERROR(INDEX(Cadastro!$C$5:$C$148,$AB1366),"NÃO INFORMADO")</f>
        <v>ESP</v>
      </c>
      <c r="D1366" s="17" t="str">
        <f>IFERROR(INDEX(Cadastro!$D$5:$D$148,$AB1366),"")</f>
        <v>6x1</v>
      </c>
      <c r="E1366" s="17" t="str">
        <f>IFERROR(INDEX(Cadastro!$G$5:$G$148,$AB1366),"")</f>
        <v>6x1</v>
      </c>
      <c r="F1366" s="29">
        <v>46296</v>
      </c>
      <c r="G1366" s="32" t="str">
        <f t="shared" si="228"/>
        <v>qui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>6x1</v>
      </c>
      <c r="L1366" s="30">
        <f>SUMIFS(Dados!$E:$E,Dados!$A:$A,$A1366,Dados!$S:$S,$F1366)</f>
        <v>0</v>
      </c>
      <c r="M1366" s="30">
        <f>IFERROR(INDEX(Parâmetros!$E$6:$E$11,MATCH($K1366,Parâmetros!$A$6:$A$11,0)),"")</f>
        <v>8.8000000000000007</v>
      </c>
      <c r="N1366" s="33">
        <f t="shared" si="229"/>
        <v>0</v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230"/>
        <v/>
      </c>
      <c r="R1366" s="32" t="str">
        <f t="shared" si="231"/>
        <v/>
      </c>
      <c r="S1366" s="30" t="str">
        <f t="shared" si="232"/>
        <v/>
      </c>
      <c r="T1366" s="32" t="str">
        <f>IF($Q1366&lt;&gt;"Sim","",IF($N1366&gt;Parâmetros!$E$15,"Sim","Não"))</f>
        <v/>
      </c>
      <c r="U1366" s="17" t="str">
        <f t="shared" si="233"/>
        <v>Fora da apuração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'[Apontamento_Mes_Setembro Atualizado.xlsx]Base Diária'!$V$221folga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FALTA DE REGISTRO · dia útil da escala 6x1</v>
      </c>
      <c r="W1366" s="34" t="str">
        <f>IF(OR(OR($D1366="6x1",$D1366="FF 6x1"),$D1366="5x2"),"",IF($AB1366&lt;&gt;$AB1365,IF(IFERROR(INDEX(Cadastro!$F$5:$F$148,$AB1366),"")="",IF($L1366&gt;0,1,0),IF(IFERROR(INDEX(Cadastro!$F$5:$F$148,$AB1366),"")&lt;=IFERROR(INDEX(Parâmetros!$B$39:$B$48,MATCH($E1366,Parâmetros!$A$39:$A$48,0)),99),IFERROR(INDEX(Cadastro!$F$5:$F$148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/>
      </c>
      <c r="X1366" s="34" t="str">
        <f>IF(OR(OR($D1366="6x1",$D1366="FF 6x1"),$D1366="5x2"),"",IF($AB1366&lt;&gt;$AB1365,IF(IFERROR(INDEX(Cadastro!$F$5:$F$148,$AB1366),"")="",0,IF(IFERROR(INDEX(Cadastro!$F$5:$F$148,$AB1366),"")&gt;IFERROR(INDEX(Parâmetros!$B$39:$B$48,MATCH($E1366,Parâmetros!$A$39:$A$48,0)),99),IFERROR(INDEX(Cadastro!$F$5:$F$148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/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registro"),IF(AND($AB1366&lt;&gt;$AB1365,IFERROR(INDEX(Cadastro!$F$5:$F$148,$AB1366),"")=""),"Indeterminado (início da série)",IF($X1366&gt;0,"Folga","Falta de registro"))))))))</f>
        <v>Falta de registro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IFERROR(MATCH($A1366&amp;"|"&amp;TEXT(_xlfn.MAXIFS(Cadastro!$E$5:$E$148,Cadastro!$A$5:$A$148,$A1366,Cadastro!$E$5:$E$148,"&lt;="&amp;$F1366),"yyyymmdd"),Cadastro!$I$5:$I$148,0),"")</f>
        <v>58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hidden="1" customHeight="1" x14ac:dyDescent="0.25">
      <c r="A1367" s="31">
        <v>55628</v>
      </c>
      <c r="B1367" s="17" t="s">
        <v>195</v>
      </c>
      <c r="C1367" s="17" t="str">
        <f>IFERROR(INDEX(Cadastro!$C$5:$C$148,$AB1367),"NÃO INFORMADO")</f>
        <v>ESP</v>
      </c>
      <c r="D1367" s="17" t="str">
        <f>IFERROR(INDEX(Cadastro!$D$5:$D$148,$AB1367),"")</f>
        <v>6x1</v>
      </c>
      <c r="E1367" s="17" t="str">
        <f>IFERROR(INDEX(Cadastro!$G$5:$G$148,$AB1367),"")</f>
        <v>6x1</v>
      </c>
      <c r="F1367" s="29">
        <v>46297</v>
      </c>
      <c r="G1367" s="32" t="str">
        <f t="shared" si="228"/>
        <v>sex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>6x1</v>
      </c>
      <c r="L1367" s="30">
        <f>SUMIFS(Dados!$E:$E,Dados!$A:$A,$A1367,Dados!$S:$S,$F1367)</f>
        <v>0</v>
      </c>
      <c r="M1367" s="30">
        <f>IFERROR(INDEX(Parâmetros!$E$6:$E$11,MATCH($K1367,Parâmetros!$A$6:$A$11,0)),"")</f>
        <v>8.8000000000000007</v>
      </c>
      <c r="N1367" s="33">
        <f t="shared" si="229"/>
        <v>0</v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230"/>
        <v/>
      </c>
      <c r="R1367" s="32" t="str">
        <f t="shared" si="231"/>
        <v/>
      </c>
      <c r="S1367" s="30" t="str">
        <f t="shared" si="232"/>
        <v/>
      </c>
      <c r="T1367" s="32" t="str">
        <f>IF($Q1367&lt;&gt;"Sim","",IF($N1367&gt;Parâmetros!$E$15,"Sim","Não"))</f>
        <v/>
      </c>
      <c r="U1367" s="17" t="str">
        <f t="shared" si="233"/>
        <v>Fora da apuração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'[Apontamento_Mes_Setembro Atualizado.xlsx]Base Diária'!$V$221folga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FALTA DE REGISTRO · dia útil da escala 6x1</v>
      </c>
      <c r="W1367" s="34" t="str">
        <f>IF(OR(OR($D1367="6x1",$D1367="FF 6x1"),$D1367="5x2"),"",IF($AB1367&lt;&gt;$AB1366,IF(IFERROR(INDEX(Cadastro!$F$5:$F$148,$AB1367),"")="",IF($L1367&gt;0,1,0),IF(IFERROR(INDEX(Cadastro!$F$5:$F$148,$AB1367),"")&lt;=IFERROR(INDEX(Parâmetros!$B$39:$B$48,MATCH($E1367,Parâmetros!$A$39:$A$48,0)),99),IFERROR(INDEX(Cadastro!$F$5:$F$148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/>
      </c>
      <c r="X1367" s="34" t="str">
        <f>IF(OR(OR($D1367="6x1",$D1367="FF 6x1"),$D1367="5x2"),"",IF($AB1367&lt;&gt;$AB1366,IF(IFERROR(INDEX(Cadastro!$F$5:$F$148,$AB1367),"")="",0,IF(IFERROR(INDEX(Cadastro!$F$5:$F$148,$AB1367),"")&gt;IFERROR(INDEX(Parâmetros!$B$39:$B$48,MATCH($E1367,Parâmetros!$A$39:$A$48,0)),99),IFERROR(INDEX(Cadastro!$F$5:$F$148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/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registro"),IF(AND($AB1367&lt;&gt;$AB1366,IFERROR(INDEX(Cadastro!$F$5:$F$148,$AB1367),"")=""),"Indeterminado (início da série)",IF($X1367&gt;0,"Folga","Falta de registro"))))))))</f>
        <v>Falta de registro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IFERROR(MATCH($A1367&amp;"|"&amp;TEXT(_xlfn.MAXIFS(Cadastro!$E$5:$E$148,Cadastro!$A$5:$A$148,$A1367,Cadastro!$E$5:$E$148,"&lt;="&amp;$F1367),"yyyymmdd"),Cadastro!$I$5:$I$148,0),"")</f>
        <v>58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hidden="1" customHeight="1" x14ac:dyDescent="0.25">
      <c r="A1368" s="31">
        <v>55628</v>
      </c>
      <c r="B1368" s="17" t="s">
        <v>195</v>
      </c>
      <c r="C1368" s="17" t="str">
        <f>IFERROR(INDEX(Cadastro!$C$5:$C$148,$AB1368),"NÃO INFORMADO")</f>
        <v>ESP</v>
      </c>
      <c r="D1368" s="17" t="str">
        <f>IFERROR(INDEX(Cadastro!$D$5:$D$148,$AB1368),"")</f>
        <v>6x1</v>
      </c>
      <c r="E1368" s="17" t="str">
        <f>IFERROR(INDEX(Cadastro!$G$5:$G$148,$AB1368),"")</f>
        <v>6x1</v>
      </c>
      <c r="F1368" s="29">
        <v>46298</v>
      </c>
      <c r="G1368" s="32" t="str">
        <f t="shared" si="228"/>
        <v>sáb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229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230"/>
        <v/>
      </c>
      <c r="R1368" s="32" t="str">
        <f t="shared" si="231"/>
        <v/>
      </c>
      <c r="S1368" s="30" t="str">
        <f t="shared" si="232"/>
        <v/>
      </c>
      <c r="T1368" s="32" t="str">
        <f>IF($Q1368&lt;&gt;"Sim","",IF($N1368&gt;Parâmetros!$E$15,"Sim","Não"))</f>
        <v/>
      </c>
      <c r="U1368" s="17" t="str">
        <f t="shared" si="233"/>
        <v>Folga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'[Apontamento_Mes_Setembro Atualizado.xlsx]Base Diária'!$V$221folga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Folga de fim de semana · sem apontamento no sábado nem no domingo</v>
      </c>
      <c r="W1368" s="34" t="str">
        <f>IF(OR(OR($D1368="6x1",$D1368="FF 6x1"),$D1368="5x2"),"",IF($AB1368&lt;&gt;$AB1367,IF(IFERROR(INDEX(Cadastro!$F$5:$F$148,$AB1368),"")="",IF($L1368&gt;0,1,0),IF(IFERROR(INDEX(Cadastro!$F$5:$F$148,$AB1368),"")&lt;=IFERROR(INDEX(Parâmetros!$B$39:$B$48,MATCH($E1368,Parâmetros!$A$39:$A$48,0)),99),IFERROR(INDEX(Cadastro!$F$5:$F$148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/>
      </c>
      <c r="X1368" s="34" t="str">
        <f>IF(OR(OR($D1368="6x1",$D1368="FF 6x1"),$D1368="5x2"),"",IF($AB1368&lt;&gt;$AB1367,IF(IFERROR(INDEX(Cadastro!$F$5:$F$148,$AB1368),"")="",0,IF(IFERROR(INDEX(Cadastro!$F$5:$F$148,$AB1368),"")&gt;IFERROR(INDEX(Parâmetros!$B$39:$B$48,MATCH($E1368,Parâmetros!$A$39:$A$48,0)),99),IFERROR(INDEX(Cadastro!$F$5:$F$148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/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registro"),IF(AND($AB1368&lt;&gt;$AB1367,IFERROR(INDEX(Cadastro!$F$5:$F$148,$AB1368),"")=""),"Indeterminado (início da série)",IF($X1368&gt;0,"Folga","Falta de registro"))))))))</f>
        <v>Folga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IFERROR(MATCH($A1368&amp;"|"&amp;TEXT(_xlfn.MAXIFS(Cadastro!$E$5:$E$148,Cadastro!$A$5:$A$148,$A1368,Cadastro!$E$5:$E$148,"&lt;="&amp;$F1368),"yyyymmdd"),Cadastro!$I$5:$I$148,0),"")</f>
        <v>58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55628</v>
      </c>
      <c r="B1369" s="17" t="s">
        <v>195</v>
      </c>
      <c r="C1369" s="17" t="str">
        <f>IFERROR(INDEX(Cadastro!$C$5:$C$148,$AB1369),"NÃO INFORMADO")</f>
        <v>ESP</v>
      </c>
      <c r="D1369" s="17" t="str">
        <f>IFERROR(INDEX(Cadastro!$D$5:$D$148,$AB1369),"")</f>
        <v>6x1</v>
      </c>
      <c r="E1369" s="17" t="str">
        <f>IFERROR(INDEX(Cadastro!$G$5:$G$148,$AB1369),"")</f>
        <v>6x1</v>
      </c>
      <c r="F1369" s="29">
        <v>46299</v>
      </c>
      <c r="G1369" s="32" t="str">
        <f t="shared" si="228"/>
        <v>dom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29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30"/>
        <v/>
      </c>
      <c r="R1369" s="32" t="str">
        <f t="shared" si="231"/>
        <v/>
      </c>
      <c r="S1369" s="30" t="str">
        <f t="shared" si="232"/>
        <v/>
      </c>
      <c r="T1369" s="32" t="str">
        <f>IF($Q1369&lt;&gt;"Sim","",IF($N1369&gt;Parâmetros!$E$15,"Sim","Não"))</f>
        <v/>
      </c>
      <c r="U1369" s="17" t="str">
        <f t="shared" si="233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'[Apontamento_Mes_Setembro Atualizado.xlsx]Base Diária'!$V$221folga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de fim de semana · sem apontamento no sábado nem no domingo</v>
      </c>
      <c r="W1369" s="34" t="str">
        <f>IF(OR(OR($D1369="6x1",$D1369="FF 6x1"),$D1369="5x2"),"",IF($AB1369&lt;&gt;$AB1368,IF(IFERROR(INDEX(Cadastro!$F$5:$F$148,$AB1369),"")="",IF($L1369&gt;0,1,0),IF(IFERROR(INDEX(Cadastro!$F$5:$F$148,$AB1369),"")&lt;=IFERROR(INDEX(Parâmetros!$B$39:$B$48,MATCH($E1369,Parâmetros!$A$39:$A$48,0)),99),IFERROR(INDEX(Cadastro!$F$5:$F$148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/>
      </c>
      <c r="X1369" s="34" t="str">
        <f>IF(OR(OR($D1369="6x1",$D1369="FF 6x1"),$D1369="5x2"),"",IF($AB1369&lt;&gt;$AB1368,IF(IFERROR(INDEX(Cadastro!$F$5:$F$148,$AB1369),"")="",0,IF(IFERROR(INDEX(Cadastro!$F$5:$F$148,$AB1369),"")&gt;IFERROR(INDEX(Parâmetros!$B$39:$B$48,MATCH($E1369,Parâmetros!$A$39:$A$48,0)),99),IFERROR(INDEX(Cadastro!$F$5:$F$148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/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registro"),IF(AND($AB1369&lt;&gt;$AB1368,IFERROR(INDEX(Cadastro!$F$5:$F$148,$AB1369),"")=""),"Indeterminado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IFERROR(MATCH($A1369&amp;"|"&amp;TEXT(_xlfn.MAXIFS(Cadastro!$E$5:$E$148,Cadastro!$A$5:$A$148,$A1369,Cadastro!$E$5:$E$148,"&lt;="&amp;$F1369),"yyyymmdd"),Cadastro!$I$5:$I$148,0),"")</f>
        <v>58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55628</v>
      </c>
      <c r="B1370" s="17" t="s">
        <v>195</v>
      </c>
      <c r="C1370" s="17" t="str">
        <f>IFERROR(INDEX(Cadastro!$C$5:$C$148,$AB1370),"NÃO INFORMADO")</f>
        <v>ESP</v>
      </c>
      <c r="D1370" s="17" t="str">
        <f>IFERROR(INDEX(Cadastro!$D$5:$D$148,$AB1370),"")</f>
        <v>6x1</v>
      </c>
      <c r="E1370" s="17" t="str">
        <f>IFERROR(INDEX(Cadastro!$G$5:$G$148,$AB1370),"")</f>
        <v>6x1</v>
      </c>
      <c r="F1370" s="29">
        <v>46300</v>
      </c>
      <c r="G1370" s="32" t="str">
        <f t="shared" si="228"/>
        <v>seg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6x1</v>
      </c>
      <c r="L1370" s="30">
        <f>SUMIFS(Dados!$E:$E,Dados!$A:$A,$A1370,Dados!$S:$S,$F1370)</f>
        <v>0</v>
      </c>
      <c r="M1370" s="30">
        <f>IFERROR(INDEX(Parâmetros!$E$6:$E$11,MATCH($K1370,Parâmetros!$A$6:$A$11,0)),"")</f>
        <v>8.8000000000000007</v>
      </c>
      <c r="N1370" s="33">
        <f t="shared" si="229"/>
        <v>0</v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230"/>
        <v/>
      </c>
      <c r="R1370" s="32" t="str">
        <f t="shared" si="231"/>
        <v/>
      </c>
      <c r="S1370" s="30" t="str">
        <f t="shared" si="232"/>
        <v/>
      </c>
      <c r="T1370" s="32" t="str">
        <f>IF($Q1370&lt;&gt;"Sim","",IF($N1370&gt;Parâmetros!$E$15,"Sim","Não"))</f>
        <v/>
      </c>
      <c r="U1370" s="17" t="str">
        <f t="shared" si="233"/>
        <v>Fora da apuração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'[Apontamento_Mes_Setembro Atualizado.xlsx]Base Diária'!$V$221folga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FALTA DE REGISTRO · dia útil da escala 6x1</v>
      </c>
      <c r="W1370" s="34" t="str">
        <f>IF(OR(OR($D1370="6x1",$D1370="FF 6x1"),$D1370="5x2"),"",IF($AB1370&lt;&gt;$AB1369,IF(IFERROR(INDEX(Cadastro!$F$5:$F$148,$AB1370),"")="",IF($L1370&gt;0,1,0),IF(IFERROR(INDEX(Cadastro!$F$5:$F$148,$AB1370),"")&lt;=IFERROR(INDEX(Parâmetros!$B$39:$B$48,MATCH($E1370,Parâmetros!$A$39:$A$48,0)),99),IFERROR(INDEX(Cadastro!$F$5:$F$148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/>
      </c>
      <c r="X1370" s="34" t="str">
        <f>IF(OR(OR($D1370="6x1",$D1370="FF 6x1"),$D1370="5x2"),"",IF($AB1370&lt;&gt;$AB1369,IF(IFERROR(INDEX(Cadastro!$F$5:$F$148,$AB1370),"")="",0,IF(IFERROR(INDEX(Cadastro!$F$5:$F$148,$AB1370),"")&gt;IFERROR(INDEX(Parâmetros!$B$39:$B$48,MATCH($E1370,Parâmetros!$A$39:$A$48,0)),99),IFERROR(INDEX(Cadastro!$F$5:$F$148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/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registro"),IF(AND($AB1370&lt;&gt;$AB1369,IFERROR(INDEX(Cadastro!$F$5:$F$148,$AB1370),"")=""),"Indeterminado (início da série)",IF($X1370&gt;0,"Folga","Falta de registro"))))))))</f>
        <v>Falta de registro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IFERROR(MATCH($A1370&amp;"|"&amp;TEXT(_xlfn.MAXIFS(Cadastro!$E$5:$E$148,Cadastro!$A$5:$A$148,$A1370,Cadastro!$E$5:$E$148,"&lt;="&amp;$F1370),"yyyymmdd"),Cadastro!$I$5:$I$148,0),"")</f>
        <v>58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55138</v>
      </c>
      <c r="B1371" s="17" t="s">
        <v>196</v>
      </c>
      <c r="C1371" s="17" t="str">
        <f>IFERROR(INDEX(Cadastro!$C$5:$C$148,$AB1371),"NÃO INFORMADO")</f>
        <v>MEC</v>
      </c>
      <c r="D1371" s="17" t="str">
        <f>IFERROR(INDEX(Cadastro!$D$5:$D$148,$AB1371),"")</f>
        <v>Folguista</v>
      </c>
      <c r="E1371" s="17" t="str">
        <f>IFERROR(INDEX(Cadastro!$G$5:$G$148,$AB1371),"")</f>
        <v>Folguista</v>
      </c>
      <c r="F1371" s="29">
        <v>46265</v>
      </c>
      <c r="G1371" s="32" t="str">
        <f t="shared" ref="G1371:G1406" si="234">CHOOSE(WEEKDAY($F1371,1),"dom","seg","ter","qua","qui","sex","sáb")</f>
        <v>seg</v>
      </c>
      <c r="H1371" s="31">
        <f>IF($L1371=0,"",_xlfn.MINIFS(Dados!$Q:$Q,Dados!$A:$A,$A1371,Dados!$S:$S,$F1371))</f>
        <v>46</v>
      </c>
      <c r="I1371" s="31">
        <f>IF($H1371="","",_xlfn.MAXIFS(Dados!$R:$R,Dados!$A:$A,$A1371,Dados!$S:$S,$F1371))</f>
        <v>415</v>
      </c>
      <c r="J1371" s="32" t="str">
        <f>IF($D1371&lt;&gt;"Folguista","",IFERROR(INDEX(Parâmetros!$D$52:$G$52,1,MIN(4,MAX(1,$W1371))),""))</f>
        <v>C</v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C</v>
      </c>
      <c r="L1371" s="30">
        <f>SUMIFS(Dados!$E:$E,Dados!$A:$A,$A1371,Dados!$S:$S,$F1371)</f>
        <v>5.01</v>
      </c>
      <c r="M1371" s="30">
        <f>IFERROR(INDEX(Parâmetros!$E$6:$E$11,MATCH($K1371,Parâmetros!$A$6:$A$11,0)),"")</f>
        <v>6.67</v>
      </c>
      <c r="N1371" s="33">
        <f t="shared" ref="N1371:N1406" si="235">IFERROR($L1371/$M1371,"")</f>
        <v>0.75112443778110938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ref="Q1371:Q1406" si="236">IF($P1371="Não","",IF($L1371&gt;0,"Sim","Não"))</f>
        <v>Sim</v>
      </c>
      <c r="R1371" s="32" t="str">
        <f t="shared" ref="R1371:R1406" si="237">IF($Q1371&lt;&gt;"Sim","",IF($N1371&gt;=$O1371,"Sim","Não"))</f>
        <v>Não</v>
      </c>
      <c r="S1371" s="30">
        <f t="shared" ref="S1371:S1406" si="238">IF($Q1371&lt;&gt;"Sim","",MAX(0,$M1371*$O1371-$L1371))</f>
        <v>0.32600000000000051</v>
      </c>
      <c r="T1371" s="32" t="str">
        <f>IF($Q1371&lt;&gt;"Sim","",IF($N1371&gt;Parâmetros!$E$15,"Sim","Não"))</f>
        <v>Não</v>
      </c>
      <c r="U1371" s="17" t="str">
        <f t="shared" ref="U1371:U1406" si="239">IF($AC1371&lt;&gt;"",$AC1371,IF($P1371="Não",IF($Y1371="Folga","Folga",IF(LEFT($Y1371,6)="Férias","Férias / afastamento",IF($Y1371="Indeterminado (início da série)","Início da série","Fora da apuração"))),IF($Q1371="Não","Falta de registro",IF($R1371="Sim","Na meta","Abaixo da meta"))))</f>
        <v>Abaixo da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'[Apontamento_Mes_Setembro Atualizado.xlsx]Base Diária'!$V$221folga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sequência</v>
      </c>
      <c r="W1371" s="34">
        <f>IF(OR(OR($D1371="6x1",$D1371="FF 6x1"),$D1371="5x2"),"",IF($AB1371&lt;&gt;$AB1370,IF(IFERROR(INDEX(Cadastro!$F$5:$F$148,$AB1371),"")="",IF($L1371&gt;0,1,0),IF(IFERROR(INDEX(Cadastro!$F$5:$F$148,$AB1371),"")&lt;=IFERROR(INDEX(Parâmetros!$B$39:$B$48,MATCH($E1371,Parâmetros!$A$39:$A$48,0)),99),IFERROR(INDEX(Cadastro!$F$5:$F$148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4</v>
      </c>
      <c r="X1371" s="34">
        <f>IF(OR(OR($D1371="6x1",$D1371="FF 6x1"),$D1371="5x2"),"",IF($AB1371&lt;&gt;$AB1370,IF(IFERROR(INDEX(Cadastro!$F$5:$F$148,$AB1371),"")="",0,IF(IFERROR(INDEX(Cadastro!$F$5:$F$148,$AB1371),"")&gt;IFERROR(INDEX(Parâmetros!$B$39:$B$48,MATCH($E1371,Parâmetros!$A$39:$A$48,0)),99),IFERROR(INDEX(Cadastro!$F$5:$F$148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registro"),IF(AND($AB1371&lt;&gt;$AB1370,IFERROR(INDEX(Cadastro!$F$5:$F$148,$AB1371),"")=""),"Indeterminado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IFERROR(MATCH($A1371&amp;"|"&amp;TEXT(_xlfn.MAXIFS(Cadastro!$E$5:$E$148,Cadastro!$A$5:$A$148,$A1371,Cadastro!$E$5:$E$148,"&lt;="&amp;$F1371),"yyyymmdd"),Cadastro!$I$5:$I$148,0),"")</f>
        <v>59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55138</v>
      </c>
      <c r="B1372" s="17" t="s">
        <v>196</v>
      </c>
      <c r="C1372" s="17" t="str">
        <f>IFERROR(INDEX(Cadastro!$C$5:$C$148,$AB1372),"NÃO INFORMADO")</f>
        <v>MEC</v>
      </c>
      <c r="D1372" s="17" t="str">
        <f>IFERROR(INDEX(Cadastro!$D$5:$D$148,$AB1372),"")</f>
        <v>Folguista</v>
      </c>
      <c r="E1372" s="17" t="str">
        <f>IFERROR(INDEX(Cadastro!$G$5:$G$148,$AB1372),"")</f>
        <v>Folguista</v>
      </c>
      <c r="F1372" s="29">
        <v>46266</v>
      </c>
      <c r="G1372" s="32" t="str">
        <f t="shared" si="234"/>
        <v>ter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>B</v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/>
      </c>
      <c r="L1372" s="30">
        <f>SUMIFS(Dados!$E:$E,Dados!$A:$A,$A1372,Dados!$S:$S,$F1372)</f>
        <v>0</v>
      </c>
      <c r="M1372" s="30" t="str">
        <f>IFERROR(INDEX(Parâmetros!$E$6:$E$11,MATCH($K1372,Parâmetros!$A$6:$A$11,0)),"")</f>
        <v/>
      </c>
      <c r="N1372" s="33" t="str">
        <f t="shared" si="235"/>
        <v/>
      </c>
      <c r="O1372" s="33">
        <f>Parâmetros!$E$13</f>
        <v>0.8</v>
      </c>
      <c r="P1372" s="32" t="str">
        <f>IF(OR($M1372="",$F1372&gt;Parâmetros!$E$14),"Não","Sim")</f>
        <v>Não</v>
      </c>
      <c r="Q1372" s="32" t="str">
        <f t="shared" si="236"/>
        <v/>
      </c>
      <c r="R1372" s="32" t="str">
        <f t="shared" si="237"/>
        <v/>
      </c>
      <c r="S1372" s="30" t="str">
        <f t="shared" si="238"/>
        <v/>
      </c>
      <c r="T1372" s="32" t="str">
        <f>IF($Q1372&lt;&gt;"Sim","",IF($N1372&gt;Parâmetros!$E$15,"Sim","Não"))</f>
        <v/>
      </c>
      <c r="U1372" s="17" t="str">
        <f t="shared" si="239"/>
        <v>Folga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'[Apontamento_Mes_Setembro Atualizado.xlsx]Base Diária'!$V$221folga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Folga prevista pelo ciclo</v>
      </c>
      <c r="W1372" s="34">
        <f>IF(OR(OR($D1372="6x1",$D1372="FF 6x1"),$D1372="5x2"),"",IF($AB1372&lt;&gt;$AB1371,IF(IFERROR(INDEX(Cadastro!$F$5:$F$148,$AB1372),"")="",IF($L1372&gt;0,1,0),IF(IFERROR(INDEX(Cadastro!$F$5:$F$148,$AB1372),"")&lt;=IFERROR(INDEX(Parâmetros!$B$39:$B$48,MATCH($E1372,Parâmetros!$A$39:$A$48,0)),99),IFERROR(INDEX(Cadastro!$F$5:$F$148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0</v>
      </c>
      <c r="X1372" s="34">
        <f>IF(OR(OR($D1372="6x1",$D1372="FF 6x1"),$D1372="5x2"),"",IF($AB1372&lt;&gt;$AB1371,IF(IFERROR(INDEX(Cadastro!$F$5:$F$148,$AB1372),"")="",0,IF(IFERROR(INDEX(Cadastro!$F$5:$F$148,$AB1372),"")&gt;IFERROR(INDEX(Parâmetros!$B$39:$B$48,MATCH($E1372,Parâmetros!$A$39:$A$48,0)),99),IFERROR(INDEX(Cadastro!$F$5:$F$148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1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registro"),IF(AND($AB1372&lt;&gt;$AB1371,IFERROR(INDEX(Cadastro!$F$5:$F$148,$AB1372),"")=""),"Indeterminado (início da série)",IF($X1372&gt;0,"Folga","Falta de registro"))))))))</f>
        <v>Folga</v>
      </c>
      <c r="Z1372" s="34">
        <f>IF(OR($L1372&gt;0,$F1372&gt;Parâmetros!$E$14),0,IF($A1372&lt;&gt;$A1371,1,N($Z1371)+1))</f>
        <v>1</v>
      </c>
      <c r="AA1372" s="34">
        <f>IF(OR($L1372&gt;0,$F1372&gt;Parâmetros!$E$14),0,IF(OR($A1372&lt;&gt;$A1373,$F1373&gt;Parâmetros!$E$14),1,N($AA1373)+1))</f>
        <v>2</v>
      </c>
      <c r="AB1372" s="31">
        <f>IFERROR(MATCH($A1372&amp;"|"&amp;TEXT(_xlfn.MAXIFS(Cadastro!$E$5:$E$148,Cadastro!$A$5:$A$148,$A1372,Cadastro!$E$5:$E$148,"&lt;="&amp;$F1372),"yyyymmdd"),Cadastro!$I$5:$I$148,0),"")</f>
        <v>59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55138</v>
      </c>
      <c r="B1373" s="17" t="s">
        <v>196</v>
      </c>
      <c r="C1373" s="17" t="str">
        <f>IFERROR(INDEX(Cadastro!$C$5:$C$148,$AB1373),"NÃO INFORMADO")</f>
        <v>MEC</v>
      </c>
      <c r="D1373" s="17" t="str">
        <f>IFERROR(INDEX(Cadastro!$D$5:$D$148,$AB1373),"")</f>
        <v>Folguista</v>
      </c>
      <c r="E1373" s="17" t="str">
        <f>IFERROR(INDEX(Cadastro!$G$5:$G$148,$AB1373),"")</f>
        <v>Folguista</v>
      </c>
      <c r="F1373" s="29">
        <v>46267</v>
      </c>
      <c r="G1373" s="32" t="str">
        <f t="shared" si="234"/>
        <v>qua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>B</v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/>
      </c>
      <c r="L1373" s="30">
        <f>SUMIFS(Dados!$E:$E,Dados!$A:$A,$A1373,Dados!$S:$S,$F1373)</f>
        <v>0</v>
      </c>
      <c r="M1373" s="30" t="str">
        <f>IFERROR(INDEX(Parâmetros!$E$6:$E$11,MATCH($K1373,Parâmetros!$A$6:$A$11,0)),"")</f>
        <v/>
      </c>
      <c r="N1373" s="33" t="str">
        <f t="shared" si="235"/>
        <v/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236"/>
        <v/>
      </c>
      <c r="R1373" s="32" t="str">
        <f t="shared" si="237"/>
        <v/>
      </c>
      <c r="S1373" s="30" t="str">
        <f t="shared" si="238"/>
        <v/>
      </c>
      <c r="T1373" s="32" t="str">
        <f>IF($Q1373&lt;&gt;"Sim","",IF($N1373&gt;Parâmetros!$E$15,"Sim","Não"))</f>
        <v/>
      </c>
      <c r="U1373" s="17" t="str">
        <f t="shared" si="239"/>
        <v>Folga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'[Apontamento_Mes_Setembro Atualizado.xlsx]Base Diária'!$V$221folga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Folga prevista pelo ciclo</v>
      </c>
      <c r="W1373" s="34">
        <f>IF(OR(OR($D1373="6x1",$D1373="FF 6x1"),$D1373="5x2"),"",IF($AB1373&lt;&gt;$AB1372,IF(IFERROR(INDEX(Cadastro!$F$5:$F$148,$AB1373),"")="",IF($L1373&gt;0,1,0),IF(IFERROR(INDEX(Cadastro!$F$5:$F$148,$AB1373),"")&lt;=IFERROR(INDEX(Parâmetros!$B$39:$B$48,MATCH($E1373,Parâmetros!$A$39:$A$48,0)),99),IFERROR(INDEX(Cadastro!$F$5:$F$148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0</v>
      </c>
      <c r="X1373" s="34">
        <f>IF(OR(OR($D1373="6x1",$D1373="FF 6x1"),$D1373="5x2"),"",IF($AB1373&lt;&gt;$AB1372,IF(IFERROR(INDEX(Cadastro!$F$5:$F$148,$AB1373),"")="",0,IF(IFERROR(INDEX(Cadastro!$F$5:$F$148,$AB1373),"")&gt;IFERROR(INDEX(Parâmetros!$B$39:$B$48,MATCH($E1373,Parâmetros!$A$39:$A$48,0)),99),IFERROR(INDEX(Cadastro!$F$5:$F$148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2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registro"),IF(AND($AB1373&lt;&gt;$AB1372,IFERROR(INDEX(Cadastro!$F$5:$F$148,$AB1373),"")=""),"Indeterminado (início da série)",IF($X1373&gt;0,"Folga","Falta de registro"))))))))</f>
        <v>Folga</v>
      </c>
      <c r="Z1373" s="34">
        <f>IF(OR($L1373&gt;0,$F1373&gt;Parâmetros!$E$14),0,IF($A1373&lt;&gt;$A1372,1,N($Z1372)+1))</f>
        <v>2</v>
      </c>
      <c r="AA1373" s="34">
        <f>IF(OR($L1373&gt;0,$F1373&gt;Parâmetros!$E$14),0,IF(OR($A1373&lt;&gt;$A1374,$F1374&gt;Parâmetros!$E$14),1,N($AA1374)+1))</f>
        <v>1</v>
      </c>
      <c r="AB1373" s="31">
        <f>IFERROR(MATCH($A1373&amp;"|"&amp;TEXT(_xlfn.MAXIFS(Cadastro!$E$5:$E$148,Cadastro!$A$5:$A$148,$A1373,Cadastro!$E$5:$E$148,"&lt;="&amp;$F1373),"yyyymmdd"),Cadastro!$I$5:$I$148,0),"")</f>
        <v>59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55138</v>
      </c>
      <c r="B1374" s="17" t="s">
        <v>196</v>
      </c>
      <c r="C1374" s="17" t="str">
        <f>IFERROR(INDEX(Cadastro!$C$5:$C$148,$AB1374),"NÃO INFORMADO")</f>
        <v>MEC</v>
      </c>
      <c r="D1374" s="17" t="str">
        <f>IFERROR(INDEX(Cadastro!$D$5:$D$148,$AB1374),"")</f>
        <v>Folguista</v>
      </c>
      <c r="E1374" s="17" t="str">
        <f>IFERROR(INDEX(Cadastro!$G$5:$G$148,$AB1374),"")</f>
        <v>Folguista</v>
      </c>
      <c r="F1374" s="29">
        <v>46268</v>
      </c>
      <c r="G1374" s="32" t="str">
        <f t="shared" si="234"/>
        <v>qui</v>
      </c>
      <c r="H1374" s="31">
        <f>IF($L1374=0,"",_xlfn.MINIFS(Dados!$Q:$Q,Dados!$A:$A,$A1374,Dados!$S:$S,$F1374))</f>
        <v>940</v>
      </c>
      <c r="I1374" s="31">
        <f>IF($H1374="","",_xlfn.MAXIFS(Dados!$R:$R,Dados!$A:$A,$A1374,Dados!$S:$S,$F1374))</f>
        <v>1379</v>
      </c>
      <c r="J1374" s="32" t="str">
        <f>IF($D1374&lt;&gt;"Folguista","",IFERROR(INDEX(Parâmetros!$D$52:$G$52,1,MIN(4,MAX(1,$W1374))),""))</f>
        <v>B</v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7.32</v>
      </c>
      <c r="M1374" s="30">
        <f>IFERROR(INDEX(Parâmetros!$E$6:$E$11,MATCH($K1374,Parâmetros!$A$6:$A$11,0)),"")</f>
        <v>7.67</v>
      </c>
      <c r="N1374" s="33">
        <f t="shared" si="235"/>
        <v>0.95436766623207303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36"/>
        <v>Sim</v>
      </c>
      <c r="R1374" s="32" t="str">
        <f t="shared" si="237"/>
        <v>Sim</v>
      </c>
      <c r="S1374" s="30">
        <f t="shared" si="238"/>
        <v>0</v>
      </c>
      <c r="T1374" s="32" t="str">
        <f>IF($Q1374&lt;&gt;"Sim","",IF($N1374&gt;Parâmetros!$E$15,"Sim","Não"))</f>
        <v>Não</v>
      </c>
      <c r="U1374" s="17" t="str">
        <f t="shared" si="239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'[Apontamento_Mes_Setembro Atualizado.xlsx]Base Diária'!$V$221folga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sequência</v>
      </c>
      <c r="W1374" s="34">
        <f>IF(OR(OR($D1374="6x1",$D1374="FF 6x1"),$D1374="5x2"),"",IF($AB1374&lt;&gt;$AB1373,IF(IFERROR(INDEX(Cadastro!$F$5:$F$148,$AB1374),"")="",IF($L1374&gt;0,1,0),IF(IFERROR(INDEX(Cadastro!$F$5:$F$148,$AB1374),"")&lt;=IFERROR(INDEX(Parâmetros!$B$39:$B$48,MATCH($E1374,Parâmetros!$A$39:$A$48,0)),99),IFERROR(INDEX(Cadastro!$F$5:$F$148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1</v>
      </c>
      <c r="X1374" s="34">
        <f>IF(OR(OR($D1374="6x1",$D1374="FF 6x1"),$D1374="5x2"),"",IF($AB1374&lt;&gt;$AB1373,IF(IFERROR(INDEX(Cadastro!$F$5:$F$148,$AB1374),"")="",0,IF(IFERROR(INDEX(Cadastro!$F$5:$F$148,$AB1374),"")&gt;IFERROR(INDEX(Parâmetros!$B$39:$B$48,MATCH($E1374,Parâmetros!$A$39:$A$48,0)),99),IFERROR(INDEX(Cadastro!$F$5:$F$148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registro"),IF(AND($AB1374&lt;&gt;$AB1373,IFERROR(INDEX(Cadastro!$F$5:$F$148,$AB1374),"")=""),"Indeterminado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IFERROR(MATCH($A1374&amp;"|"&amp;TEXT(_xlfn.MAXIFS(Cadastro!$E$5:$E$148,Cadastro!$A$5:$A$148,$A1374,Cadastro!$E$5:$E$148,"&lt;="&amp;$F1374),"yyyymmdd"),Cadastro!$I$5:$I$148,0),"")</f>
        <v>59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55138</v>
      </c>
      <c r="B1375" s="17" t="s">
        <v>196</v>
      </c>
      <c r="C1375" s="17" t="str">
        <f>IFERROR(INDEX(Cadastro!$C$5:$C$148,$AB1375),"NÃO INFORMADO")</f>
        <v>MEC</v>
      </c>
      <c r="D1375" s="17" t="str">
        <f>IFERROR(INDEX(Cadastro!$D$5:$D$148,$AB1375),"")</f>
        <v>Folguista</v>
      </c>
      <c r="E1375" s="17" t="str">
        <f>IFERROR(INDEX(Cadastro!$G$5:$G$148,$AB1375),"")</f>
        <v>Folguista</v>
      </c>
      <c r="F1375" s="29">
        <v>46269</v>
      </c>
      <c r="G1375" s="32" t="str">
        <f t="shared" si="234"/>
        <v>sex</v>
      </c>
      <c r="H1375" s="31">
        <f>IF($L1375=0,"",_xlfn.MINIFS(Dados!$Q:$Q,Dados!$A:$A,$A1375,Dados!$S:$S,$F1375))</f>
        <v>939</v>
      </c>
      <c r="I1375" s="31">
        <f>IF($H1375="","",_xlfn.MAXIFS(Dados!$R:$R,Dados!$A:$A,$A1375,Dados!$S:$S,$F1375))</f>
        <v>1388</v>
      </c>
      <c r="J1375" s="32" t="str">
        <f>IF($D1375&lt;&gt;"Folguista","",IFERROR(INDEX(Parâmetros!$D$52:$G$52,1,MIN(4,MAX(1,$W1375))),""))</f>
        <v>B</v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>B</v>
      </c>
      <c r="L1375" s="30">
        <f>SUMIFS(Dados!$E:$E,Dados!$A:$A,$A1375,Dados!$S:$S,$F1375)</f>
        <v>7.14</v>
      </c>
      <c r="M1375" s="30">
        <f>IFERROR(INDEX(Parâmetros!$E$6:$E$11,MATCH($K1375,Parâmetros!$A$6:$A$11,0)),"")</f>
        <v>7.67</v>
      </c>
      <c r="N1375" s="33">
        <f t="shared" si="235"/>
        <v>0.93089960886571055</v>
      </c>
      <c r="O1375" s="33">
        <f>Parâmetros!$E$13</f>
        <v>0.8</v>
      </c>
      <c r="P1375" s="32" t="str">
        <f>IF(OR($M1375="",$F1375&gt;Parâmetros!$E$14),"Não","Sim")</f>
        <v>Sim</v>
      </c>
      <c r="Q1375" s="32" t="str">
        <f t="shared" si="236"/>
        <v>Sim</v>
      </c>
      <c r="R1375" s="32" t="str">
        <f t="shared" si="237"/>
        <v>Sim</v>
      </c>
      <c r="S1375" s="30">
        <f t="shared" si="238"/>
        <v>0</v>
      </c>
      <c r="T1375" s="32" t="str">
        <f>IF($Q1375&lt;&gt;"Sim","",IF($N1375&gt;Parâmetros!$E$15,"Sim","Não"))</f>
        <v>Não</v>
      </c>
      <c r="U1375" s="17" t="str">
        <f t="shared" si="239"/>
        <v>Na meta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'[Apontamento_Mes_Setembro Atualizado.xlsx]Base Diária'!$V$221folga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Evidência confirma sequência</v>
      </c>
      <c r="W1375" s="34">
        <f>IF(OR(OR($D1375="6x1",$D1375="FF 6x1"),$D1375="5x2"),"",IF($AB1375&lt;&gt;$AB1374,IF(IFERROR(INDEX(Cadastro!$F$5:$F$148,$AB1375),"")="",IF($L1375&gt;0,1,0),IF(IFERROR(INDEX(Cadastro!$F$5:$F$148,$AB1375),"")&lt;=IFERROR(INDEX(Parâmetros!$B$39:$B$48,MATCH($E1375,Parâmetros!$A$39:$A$48,0)),99),IFERROR(INDEX(Cadastro!$F$5:$F$148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2</v>
      </c>
      <c r="X1375" s="34">
        <f>IF(OR(OR($D1375="6x1",$D1375="FF 6x1"),$D1375="5x2"),"",IF($AB1375&lt;&gt;$AB1374,IF(IFERROR(INDEX(Cadastro!$F$5:$F$148,$AB1375),"")="",0,IF(IFERROR(INDEX(Cadastro!$F$5:$F$148,$AB1375),"")&gt;IFERROR(INDEX(Parâmetros!$B$39:$B$48,MATCH($E1375,Parâmetros!$A$39:$A$48,0)),99),IFERROR(INDEX(Cadastro!$F$5:$F$148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0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registro"),IF(AND($AB1375&lt;&gt;$AB1374,IFERROR(INDEX(Cadastro!$F$5:$F$148,$AB1375),"")=""),"Indeterminado (início da série)",IF($X1375&gt;0,"Folga","Falta de registro"))))))))</f>
        <v>Trabalhado</v>
      </c>
      <c r="Z1375" s="34">
        <f>IF(OR($L1375&gt;0,$F1375&gt;Parâmetros!$E$14),0,IF($A1375&lt;&gt;$A1374,1,N($Z1374)+1))</f>
        <v>0</v>
      </c>
      <c r="AA1375" s="34">
        <f>IF(OR($L1375&gt;0,$F1375&gt;Parâmetros!$E$14),0,IF(OR($A1375&lt;&gt;$A1376,$F1376&gt;Parâmetros!$E$14),1,N($AA1376)+1))</f>
        <v>0</v>
      </c>
      <c r="AB1375" s="31">
        <f>IFERROR(MATCH($A1375&amp;"|"&amp;TEXT(_xlfn.MAXIFS(Cadastro!$E$5:$E$148,Cadastro!$A$5:$A$148,$A1375,Cadastro!$E$5:$E$148,"&lt;="&amp;$F1375),"yyyymmdd"),Cadastro!$I$5:$I$148,0),"")</f>
        <v>59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55138</v>
      </c>
      <c r="B1376" s="17" t="s">
        <v>196</v>
      </c>
      <c r="C1376" s="17" t="str">
        <f>IFERROR(INDEX(Cadastro!$C$5:$C$148,$AB1376),"NÃO INFORMADO")</f>
        <v>MEC</v>
      </c>
      <c r="D1376" s="17" t="str">
        <f>IFERROR(INDEX(Cadastro!$D$5:$D$148,$AB1376),"")</f>
        <v>Folguista</v>
      </c>
      <c r="E1376" s="17" t="str">
        <f>IFERROR(INDEX(Cadastro!$G$5:$G$148,$AB1376),"")</f>
        <v>Folguista</v>
      </c>
      <c r="F1376" s="29">
        <v>46270</v>
      </c>
      <c r="G1376" s="32" t="str">
        <f t="shared" si="234"/>
        <v>sáb</v>
      </c>
      <c r="H1376" s="31">
        <f>IF($L1376=0,"",_xlfn.MINIFS(Dados!$Q:$Q,Dados!$A:$A,$A1376,Dados!$S:$S,$F1376))</f>
        <v>5</v>
      </c>
      <c r="I1376" s="31">
        <f>IF($H1376="","",_xlfn.MAXIFS(Dados!$R:$R,Dados!$A:$A,$A1376,Dados!$S:$S,$F1376))</f>
        <v>426</v>
      </c>
      <c r="J1376" s="32" t="str">
        <f>IF($D1376&lt;&gt;"Folguista","",IFERROR(INDEX(Parâmetros!$D$52:$G$52,1,MIN(4,MAX(1,$W1376))),""))</f>
        <v>C</v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5.4099999999999993</v>
      </c>
      <c r="M1376" s="30">
        <f>IFERROR(INDEX(Parâmetros!$E$6:$E$11,MATCH($K1376,Parâmetros!$A$6:$A$11,0)),"")</f>
        <v>6.67</v>
      </c>
      <c r="N1376" s="33">
        <f t="shared" si="235"/>
        <v>0.81109445277361314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36"/>
        <v>Sim</v>
      </c>
      <c r="R1376" s="32" t="str">
        <f t="shared" si="237"/>
        <v>Sim</v>
      </c>
      <c r="S1376" s="30">
        <f t="shared" si="238"/>
        <v>0</v>
      </c>
      <c r="T1376" s="32" t="str">
        <f>IF($Q1376&lt;&gt;"Sim","",IF($N1376&gt;Parâmetros!$E$15,"Sim","Não"))</f>
        <v>Não</v>
      </c>
      <c r="U1376" s="17" t="str">
        <f t="shared" si="23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'[Apontamento_Mes_Setembro Atualizado.xlsx]Base Diária'!$V$221folga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sequência</v>
      </c>
      <c r="W1376" s="34">
        <f>IF(OR(OR($D1376="6x1",$D1376="FF 6x1"),$D1376="5x2"),"",IF($AB1376&lt;&gt;$AB1375,IF(IFERROR(INDEX(Cadastro!$F$5:$F$148,$AB1376),"")="",IF($L1376&gt;0,1,0),IF(IFERROR(INDEX(Cadastro!$F$5:$F$148,$AB1376),"")&lt;=IFERROR(INDEX(Parâmetros!$B$39:$B$48,MATCH($E1376,Parâmetros!$A$39:$A$48,0)),99),IFERROR(INDEX(Cadastro!$F$5:$F$148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3</v>
      </c>
      <c r="X1376" s="34">
        <f>IF(OR(OR($D1376="6x1",$D1376="FF 6x1"),$D1376="5x2"),"",IF($AB1376&lt;&gt;$AB1375,IF(IFERROR(INDEX(Cadastro!$F$5:$F$148,$AB1376),"")="",0,IF(IFERROR(INDEX(Cadastro!$F$5:$F$148,$AB1376),"")&gt;IFERROR(INDEX(Parâmetros!$B$39:$B$48,MATCH($E1376,Parâmetros!$A$39:$A$48,0)),99),IFERROR(INDEX(Cadastro!$F$5:$F$148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registro"),IF(AND($AB1376&lt;&gt;$AB1375,IFERROR(INDEX(Cadastro!$F$5:$F$148,$AB1376),"")=""),"Indeterminado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IFERROR(MATCH($A1376&amp;"|"&amp;TEXT(_xlfn.MAXIFS(Cadastro!$E$5:$E$148,Cadastro!$A$5:$A$148,$A1376,Cadastro!$E$5:$E$148,"&lt;="&amp;$F1376),"yyyymmdd"),Cadastro!$I$5:$I$148,0),"")</f>
        <v>59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55138</v>
      </c>
      <c r="B1377" s="17" t="s">
        <v>196</v>
      </c>
      <c r="C1377" s="17" t="str">
        <f>IFERROR(INDEX(Cadastro!$C$5:$C$148,$AB1377),"NÃO INFORMADO")</f>
        <v>MEC</v>
      </c>
      <c r="D1377" s="17" t="str">
        <f>IFERROR(INDEX(Cadastro!$D$5:$D$148,$AB1377),"")</f>
        <v>Folguista</v>
      </c>
      <c r="E1377" s="17" t="str">
        <f>IFERROR(INDEX(Cadastro!$G$5:$G$148,$AB1377),"")</f>
        <v>Folguista</v>
      </c>
      <c r="F1377" s="29">
        <v>46271</v>
      </c>
      <c r="G1377" s="32" t="str">
        <f t="shared" si="234"/>
        <v>dom</v>
      </c>
      <c r="H1377" s="31">
        <f>IF($L1377=0,"",_xlfn.MINIFS(Dados!$Q:$Q,Dados!$A:$A,$A1377,Dados!$S:$S,$F1377))</f>
        <v>9</v>
      </c>
      <c r="I1377" s="31">
        <f>IF($H1377="","",_xlfn.MAXIFS(Dados!$R:$R,Dados!$A:$A,$A1377,Dados!$S:$S,$F1377))</f>
        <v>413</v>
      </c>
      <c r="J1377" s="32" t="str">
        <f>IF($D1377&lt;&gt;"Folguista","",IFERROR(INDEX(Parâmetros!$D$52:$G$52,1,MIN(4,MAX(1,$W1377))),""))</f>
        <v>C</v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5.27</v>
      </c>
      <c r="M1377" s="30">
        <f>IFERROR(INDEX(Parâmetros!$E$6:$E$11,MATCH($K1377,Parâmetros!$A$6:$A$11,0)),"")</f>
        <v>6.67</v>
      </c>
      <c r="N1377" s="33">
        <f t="shared" si="235"/>
        <v>0.79010494752623683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36"/>
        <v>Sim</v>
      </c>
      <c r="R1377" s="32" t="str">
        <f t="shared" si="237"/>
        <v>Não</v>
      </c>
      <c r="S1377" s="30">
        <f t="shared" si="238"/>
        <v>6.6000000000000725E-2</v>
      </c>
      <c r="T1377" s="32" t="str">
        <f>IF($Q1377&lt;&gt;"Sim","",IF($N1377&gt;Parâmetros!$E$15,"Sim","Não"))</f>
        <v>Não</v>
      </c>
      <c r="U1377" s="17" t="str">
        <f t="shared" si="239"/>
        <v>Abaixo da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'[Apontamento_Mes_Setembro Atualizado.xlsx]Base Diária'!$V$221folga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sequência</v>
      </c>
      <c r="W1377" s="34">
        <f>IF(OR(OR($D1377="6x1",$D1377="FF 6x1"),$D1377="5x2"),"",IF($AB1377&lt;&gt;$AB1376,IF(IFERROR(INDEX(Cadastro!$F$5:$F$148,$AB1377),"")="",IF($L1377&gt;0,1,0),IF(IFERROR(INDEX(Cadastro!$F$5:$F$148,$AB1377),"")&lt;=IFERROR(INDEX(Parâmetros!$B$39:$B$48,MATCH($E1377,Parâmetros!$A$39:$A$48,0)),99),IFERROR(INDEX(Cadastro!$F$5:$F$148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4</v>
      </c>
      <c r="X1377" s="34">
        <f>IF(OR(OR($D1377="6x1",$D1377="FF 6x1"),$D1377="5x2"),"",IF($AB1377&lt;&gt;$AB1376,IF(IFERROR(INDEX(Cadastro!$F$5:$F$148,$AB1377),"")="",0,IF(IFERROR(INDEX(Cadastro!$F$5:$F$148,$AB1377),"")&gt;IFERROR(INDEX(Parâmetros!$B$39:$B$48,MATCH($E1377,Parâmetros!$A$39:$A$48,0)),99),IFERROR(INDEX(Cadastro!$F$5:$F$148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registro"),IF(AND($AB1377&lt;&gt;$AB1376,IFERROR(INDEX(Cadastro!$F$5:$F$148,$AB1377),"")=""),"Indeterminado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IFERROR(MATCH($A1377&amp;"|"&amp;TEXT(_xlfn.MAXIFS(Cadastro!$E$5:$E$148,Cadastro!$A$5:$A$148,$A1377,Cadastro!$E$5:$E$148,"&lt;="&amp;$F1377),"yyyymmdd"),Cadastro!$I$5:$I$148,0),"")</f>
        <v>59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55138</v>
      </c>
      <c r="B1378" s="17" t="s">
        <v>196</v>
      </c>
      <c r="C1378" s="17" t="str">
        <f>IFERROR(INDEX(Cadastro!$C$5:$C$148,$AB1378),"NÃO INFORMADO")</f>
        <v>MEC</v>
      </c>
      <c r="D1378" s="17" t="str">
        <f>IFERROR(INDEX(Cadastro!$D$5:$D$148,$AB1378),"")</f>
        <v>Folguista</v>
      </c>
      <c r="E1378" s="17" t="str">
        <f>IFERROR(INDEX(Cadastro!$G$5:$G$148,$AB1378),"")</f>
        <v>Folguista</v>
      </c>
      <c r="F1378" s="29">
        <v>46272</v>
      </c>
      <c r="G1378" s="32" t="str">
        <f t="shared" si="234"/>
        <v>seg</v>
      </c>
      <c r="H1378" s="31" t="str">
        <f>IF($L1378=0,"",_xlfn.MINIFS(Dados!$Q:$Q,Dados!$A:$A,$A1378,Dados!$S:$S,$F1378))</f>
        <v/>
      </c>
      <c r="I1378" s="31" t="str">
        <f>IF($H1378="","",_xlfn.MAXIFS(Dados!$R:$R,Dados!$A:$A,$A1378,Dados!$S:$S,$F1378))</f>
        <v/>
      </c>
      <c r="J1378" s="32" t="str">
        <f>IF($D1378&lt;&gt;"Folguista","",IFERROR(INDEX(Parâmetros!$D$52:$G$52,1,MIN(4,MAX(1,$W1378))),""))</f>
        <v>B</v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/>
      </c>
      <c r="L1378" s="30">
        <f>SUMIFS(Dados!$E:$E,Dados!$A:$A,$A1378,Dados!$S:$S,$F1378)</f>
        <v>0</v>
      </c>
      <c r="M1378" s="30" t="str">
        <f>IFERROR(INDEX(Parâmetros!$E$6:$E$11,MATCH($K1378,Parâmetros!$A$6:$A$11,0)),"")</f>
        <v/>
      </c>
      <c r="N1378" s="33" t="str">
        <f t="shared" si="235"/>
        <v/>
      </c>
      <c r="O1378" s="33">
        <f>Parâmetros!$E$13</f>
        <v>0.8</v>
      </c>
      <c r="P1378" s="32" t="str">
        <f>IF(OR($M1378="",$F1378&gt;Parâmetros!$E$14),"Não","Sim")</f>
        <v>Não</v>
      </c>
      <c r="Q1378" s="32" t="str">
        <f t="shared" si="236"/>
        <v/>
      </c>
      <c r="R1378" s="32" t="str">
        <f t="shared" si="237"/>
        <v/>
      </c>
      <c r="S1378" s="30" t="str">
        <f t="shared" si="238"/>
        <v/>
      </c>
      <c r="T1378" s="32" t="str">
        <f>IF($Q1378&lt;&gt;"Sim","",IF($N1378&gt;Parâmetros!$E$15,"Sim","Não"))</f>
        <v/>
      </c>
      <c r="U1378" s="17" t="str">
        <f t="shared" si="239"/>
        <v>Folga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'[Apontamento_Mes_Setembro Atualizado.xlsx]Base Diária'!$V$221folga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Folga prevista pelo ciclo</v>
      </c>
      <c r="W1378" s="34">
        <f>IF(OR(OR($D1378="6x1",$D1378="FF 6x1"),$D1378="5x2"),"",IF($AB1378&lt;&gt;$AB1377,IF(IFERROR(INDEX(Cadastro!$F$5:$F$148,$AB1378),"")="",IF($L1378&gt;0,1,0),IF(IFERROR(INDEX(Cadastro!$F$5:$F$148,$AB1378),"")&lt;=IFERROR(INDEX(Parâmetros!$B$39:$B$48,MATCH($E1378,Parâmetros!$A$39:$A$48,0)),99),IFERROR(INDEX(Cadastro!$F$5:$F$148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0</v>
      </c>
      <c r="X1378" s="34">
        <f>IF(OR(OR($D1378="6x1",$D1378="FF 6x1"),$D1378="5x2"),"",IF($AB1378&lt;&gt;$AB1377,IF(IFERROR(INDEX(Cadastro!$F$5:$F$148,$AB1378),"")="",0,IF(IFERROR(INDEX(Cadastro!$F$5:$F$148,$AB1378),"")&gt;IFERROR(INDEX(Parâmetros!$B$39:$B$48,MATCH($E1378,Parâmetros!$A$39:$A$48,0)),99),IFERROR(INDEX(Cadastro!$F$5:$F$148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1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registro"),IF(AND($AB1378&lt;&gt;$AB1377,IFERROR(INDEX(Cadastro!$F$5:$F$148,$AB1378),"")=""),"Indeterminado (início da série)",IF($X1378&gt;0,"Folga","Falta de registro"))))))))</f>
        <v>Folga</v>
      </c>
      <c r="Z1378" s="34">
        <f>IF(OR($L1378&gt;0,$F1378&gt;Parâmetros!$E$14),0,IF($A1378&lt;&gt;$A1377,1,N($Z1377)+1))</f>
        <v>1</v>
      </c>
      <c r="AA1378" s="34">
        <f>IF(OR($L1378&gt;0,$F1378&gt;Parâmetros!$E$14),0,IF(OR($A1378&lt;&gt;$A1379,$F1379&gt;Parâmetros!$E$14),1,N($AA1379)+1))</f>
        <v>2</v>
      </c>
      <c r="AB1378" s="31">
        <f>IFERROR(MATCH($A1378&amp;"|"&amp;TEXT(_xlfn.MAXIFS(Cadastro!$E$5:$E$148,Cadastro!$A$5:$A$148,$A1378,Cadastro!$E$5:$E$148,"&lt;="&amp;$F1378),"yyyymmdd"),Cadastro!$I$5:$I$148,0),"")</f>
        <v>59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55138</v>
      </c>
      <c r="B1379" s="17" t="s">
        <v>196</v>
      </c>
      <c r="C1379" s="17" t="str">
        <f>IFERROR(INDEX(Cadastro!$C$5:$C$148,$AB1379),"NÃO INFORMADO")</f>
        <v>MEC</v>
      </c>
      <c r="D1379" s="17" t="str">
        <f>IFERROR(INDEX(Cadastro!$D$5:$D$148,$AB1379),"")</f>
        <v>Folguista</v>
      </c>
      <c r="E1379" s="17" t="str">
        <f>IFERROR(INDEX(Cadastro!$G$5:$G$148,$AB1379),"")</f>
        <v>Folguista</v>
      </c>
      <c r="F1379" s="29">
        <v>46273</v>
      </c>
      <c r="G1379" s="32" t="str">
        <f t="shared" si="234"/>
        <v>ter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>B</v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3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36"/>
        <v/>
      </c>
      <c r="R1379" s="32" t="str">
        <f t="shared" si="237"/>
        <v/>
      </c>
      <c r="S1379" s="30" t="str">
        <f t="shared" si="238"/>
        <v/>
      </c>
      <c r="T1379" s="32" t="str">
        <f>IF($Q1379&lt;&gt;"Sim","",IF($N1379&gt;Parâmetros!$E$15,"Sim","Não"))</f>
        <v/>
      </c>
      <c r="U1379" s="17" t="str">
        <f t="shared" si="239"/>
        <v>Folga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'[Apontamento_Mes_Setembro Atualizado.xlsx]Base Diária'!$V$221folga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Folga prevista pelo ciclo</v>
      </c>
      <c r="W1379" s="34">
        <f>IF(OR(OR($D1379="6x1",$D1379="FF 6x1"),$D1379="5x2"),"",IF($AB1379&lt;&gt;$AB1378,IF(IFERROR(INDEX(Cadastro!$F$5:$F$148,$AB1379),"")="",IF($L1379&gt;0,1,0),IF(IFERROR(INDEX(Cadastro!$F$5:$F$148,$AB1379),"")&lt;=IFERROR(INDEX(Parâmetros!$B$39:$B$48,MATCH($E1379,Parâmetros!$A$39:$A$48,0)),99),IFERROR(INDEX(Cadastro!$F$5:$F$148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0</v>
      </c>
      <c r="X1379" s="34">
        <f>IF(OR(OR($D1379="6x1",$D1379="FF 6x1"),$D1379="5x2"),"",IF($AB1379&lt;&gt;$AB1378,IF(IFERROR(INDEX(Cadastro!$F$5:$F$148,$AB1379),"")="",0,IF(IFERROR(INDEX(Cadastro!$F$5:$F$148,$AB1379),"")&gt;IFERROR(INDEX(Parâmetros!$B$39:$B$48,MATCH($E1379,Parâmetros!$A$39:$A$48,0)),99),IFERROR(INDEX(Cadastro!$F$5:$F$148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2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registro"),IF(AND($AB1379&lt;&gt;$AB1378,IFERROR(INDEX(Cadastro!$F$5:$F$148,$AB1379),"")=""),"Indeterminado (início da série)",IF($X1379&gt;0,"Folga","Falta de registro"))))))))</f>
        <v>Folga</v>
      </c>
      <c r="Z1379" s="34">
        <f>IF(OR($L1379&gt;0,$F1379&gt;Parâmetros!$E$14),0,IF($A1379&lt;&gt;$A1378,1,N($Z1378)+1))</f>
        <v>2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IFERROR(MATCH($A1379&amp;"|"&amp;TEXT(_xlfn.MAXIFS(Cadastro!$E$5:$E$148,Cadastro!$A$5:$A$148,$A1379,Cadastro!$E$5:$E$148,"&lt;="&amp;$F1379),"yyyymmdd"),Cadastro!$I$5:$I$148,0),"")</f>
        <v>59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hidden="1" customHeight="1" x14ac:dyDescent="0.25">
      <c r="A1380" s="31">
        <v>55138</v>
      </c>
      <c r="B1380" s="17" t="s">
        <v>196</v>
      </c>
      <c r="C1380" s="17" t="str">
        <f>IFERROR(INDEX(Cadastro!$C$5:$C$148,$AB1380),"NÃO INFORMADO")</f>
        <v>MEC</v>
      </c>
      <c r="D1380" s="17" t="str">
        <f>IFERROR(INDEX(Cadastro!$D$5:$D$148,$AB1380),"")</f>
        <v>Folguista</v>
      </c>
      <c r="E1380" s="17" t="str">
        <f>IFERROR(INDEX(Cadastro!$G$5:$G$148,$AB1380),"")</f>
        <v>Folguista</v>
      </c>
      <c r="F1380" s="29">
        <v>46274</v>
      </c>
      <c r="G1380" s="32" t="str">
        <f t="shared" si="234"/>
        <v>qua</v>
      </c>
      <c r="H1380" s="31">
        <f>IF($L1380=0,"",_xlfn.MINIFS(Dados!$Q:$Q,Dados!$A:$A,$A1380,Dados!$S:$S,$F1380))</f>
        <v>944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>B</v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6.23</v>
      </c>
      <c r="M1380" s="30">
        <f>IFERROR(INDEX(Parâmetros!$E$6:$E$11,MATCH($K1380,Parâmetros!$A$6:$A$11,0)),"")</f>
        <v>7.67</v>
      </c>
      <c r="N1380" s="33">
        <f t="shared" si="235"/>
        <v>0.81225554106910047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36"/>
        <v>Sim</v>
      </c>
      <c r="R1380" s="32" t="str">
        <f t="shared" si="237"/>
        <v>Sim</v>
      </c>
      <c r="S1380" s="30">
        <f t="shared" si="238"/>
        <v>0</v>
      </c>
      <c r="T1380" s="32" t="str">
        <f>IF($Q1380&lt;&gt;"Sim","",IF($N1380&gt;Parâmetros!$E$15,"Sim","Não"))</f>
        <v>Não</v>
      </c>
      <c r="U1380" s="17" t="str">
        <f t="shared" si="23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'[Apontamento_Mes_Setembro Atualizado.xlsx]Base Diária'!$V$221folga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sequência</v>
      </c>
      <c r="W1380" s="34">
        <f>IF(OR(OR($D1380="6x1",$D1380="FF 6x1"),$D1380="5x2"),"",IF($AB1380&lt;&gt;$AB1379,IF(IFERROR(INDEX(Cadastro!$F$5:$F$148,$AB1380),"")="",IF($L1380&gt;0,1,0),IF(IFERROR(INDEX(Cadastro!$F$5:$F$148,$AB1380),"")&lt;=IFERROR(INDEX(Parâmetros!$B$39:$B$48,MATCH($E1380,Parâmetros!$A$39:$A$48,0)),99),IFERROR(INDEX(Cadastro!$F$5:$F$148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1</v>
      </c>
      <c r="X1380" s="34">
        <f>IF(OR(OR($D1380="6x1",$D1380="FF 6x1"),$D1380="5x2"),"",IF($AB1380&lt;&gt;$AB1379,IF(IFERROR(INDEX(Cadastro!$F$5:$F$148,$AB1380),"")="",0,IF(IFERROR(INDEX(Cadastro!$F$5:$F$148,$AB1380),"")&gt;IFERROR(INDEX(Parâmetros!$B$39:$B$48,MATCH($E1380,Parâmetros!$A$39:$A$48,0)),99),IFERROR(INDEX(Cadastro!$F$5:$F$148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registro"),IF(AND($AB1380&lt;&gt;$AB1379,IFERROR(INDEX(Cadastro!$F$5:$F$148,$AB1380),"")=""),"Indeterminado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IFERROR(MATCH($A1380&amp;"|"&amp;TEXT(_xlfn.MAXIFS(Cadastro!$E$5:$E$148,Cadastro!$A$5:$A$148,$A1380,Cadastro!$E$5:$E$148,"&lt;="&amp;$F1380),"yyyymmdd"),Cadastro!$I$5:$I$148,0),"")</f>
        <v>59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55138</v>
      </c>
      <c r="B1381" s="17" t="s">
        <v>196</v>
      </c>
      <c r="C1381" s="17" t="str">
        <f>IFERROR(INDEX(Cadastro!$C$5:$C$148,$AB1381),"NÃO INFORMADO")</f>
        <v>MEC</v>
      </c>
      <c r="D1381" s="17" t="str">
        <f>IFERROR(INDEX(Cadastro!$D$5:$D$148,$AB1381),"")</f>
        <v>Folguista</v>
      </c>
      <c r="E1381" s="17" t="str">
        <f>IFERROR(INDEX(Cadastro!$G$5:$G$148,$AB1381),"")</f>
        <v>Folguista</v>
      </c>
      <c r="F1381" s="29">
        <v>46275</v>
      </c>
      <c r="G1381" s="32" t="str">
        <f t="shared" si="234"/>
        <v>qui</v>
      </c>
      <c r="H1381" s="31">
        <f>IF($L1381=0,"",_xlfn.MINIFS(Dados!$Q:$Q,Dados!$A:$A,$A1381,Dados!$S:$S,$F1381))</f>
        <v>947</v>
      </c>
      <c r="I1381" s="31">
        <f>IF($H1381="","",_xlfn.MAXIFS(Dados!$R:$R,Dados!$A:$A,$A1381,Dados!$S:$S,$F1381))</f>
        <v>1364</v>
      </c>
      <c r="J1381" s="32" t="str">
        <f>IF($D1381&lt;&gt;"Folguista","",IFERROR(INDEX(Parâmetros!$D$52:$G$52,1,MIN(4,MAX(1,$W1381))),""))</f>
        <v>B</v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>B</v>
      </c>
      <c r="L1381" s="30">
        <f>SUMIFS(Dados!$E:$E,Dados!$A:$A,$A1381,Dados!$S:$S,$F1381)</f>
        <v>6.95</v>
      </c>
      <c r="M1381" s="30">
        <f>IFERROR(INDEX(Parâmetros!$E$6:$E$11,MATCH($K1381,Parâmetros!$A$6:$A$11,0)),"")</f>
        <v>7.67</v>
      </c>
      <c r="N1381" s="33">
        <f t="shared" si="235"/>
        <v>0.90612777053455018</v>
      </c>
      <c r="O1381" s="33">
        <f>Parâmetros!$E$13</f>
        <v>0.8</v>
      </c>
      <c r="P1381" s="32" t="str">
        <f>IF(OR($M1381="",$F1381&gt;Parâmetros!$E$14),"Não","Sim")</f>
        <v>Sim</v>
      </c>
      <c r="Q1381" s="32" t="str">
        <f t="shared" si="236"/>
        <v>Sim</v>
      </c>
      <c r="R1381" s="32" t="str">
        <f t="shared" si="237"/>
        <v>Sim</v>
      </c>
      <c r="S1381" s="30">
        <f t="shared" si="238"/>
        <v>0</v>
      </c>
      <c r="T1381" s="32" t="str">
        <f>IF($Q1381&lt;&gt;"Sim","",IF($N1381&gt;Parâmetros!$E$15,"Sim","Não"))</f>
        <v>Não</v>
      </c>
      <c r="U1381" s="17" t="str">
        <f t="shared" si="239"/>
        <v>Na meta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'[Apontamento_Mes_Setembro Atualizado.xlsx]Base Diária'!$V$221folga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Evidência confirma sequência</v>
      </c>
      <c r="W1381" s="34">
        <f>IF(OR(OR($D1381="6x1",$D1381="FF 6x1"),$D1381="5x2"),"",IF($AB1381&lt;&gt;$AB1380,IF(IFERROR(INDEX(Cadastro!$F$5:$F$148,$AB1381),"")="",IF($L1381&gt;0,1,0),IF(IFERROR(INDEX(Cadastro!$F$5:$F$148,$AB1381),"")&lt;=IFERROR(INDEX(Parâmetros!$B$39:$B$48,MATCH($E1381,Parâmetros!$A$39:$A$48,0)),99),IFERROR(INDEX(Cadastro!$F$5:$F$148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2</v>
      </c>
      <c r="X1381" s="34">
        <f>IF(OR(OR($D1381="6x1",$D1381="FF 6x1"),$D1381="5x2"),"",IF($AB1381&lt;&gt;$AB1380,IF(IFERROR(INDEX(Cadastro!$F$5:$F$148,$AB1381),"")="",0,IF(IFERROR(INDEX(Cadastro!$F$5:$F$148,$AB1381),"")&gt;IFERROR(INDEX(Parâmetros!$B$39:$B$48,MATCH($E1381,Parâmetros!$A$39:$A$48,0)),99),IFERROR(INDEX(Cadastro!$F$5:$F$148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0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registro"),IF(AND($AB1381&lt;&gt;$AB1380,IFERROR(INDEX(Cadastro!$F$5:$F$148,$AB1381),"")=""),"Indeterminado (início da série)",IF($X1381&gt;0,"Folga","Falta de registro"))))))))</f>
        <v>Trabalhado</v>
      </c>
      <c r="Z1381" s="34">
        <f>IF(OR($L1381&gt;0,$F1381&gt;Parâmetros!$E$14),0,IF($A1381&lt;&gt;$A1380,1,N($Z1380)+1))</f>
        <v>0</v>
      </c>
      <c r="AA1381" s="34">
        <f>IF(OR($L1381&gt;0,$F1381&gt;Parâmetros!$E$14),0,IF(OR($A1381&lt;&gt;$A1382,$F1382&gt;Parâmetros!$E$14),1,N($AA1382)+1))</f>
        <v>0</v>
      </c>
      <c r="AB1381" s="31">
        <f>IFERROR(MATCH($A1381&amp;"|"&amp;TEXT(_xlfn.MAXIFS(Cadastro!$E$5:$E$148,Cadastro!$A$5:$A$148,$A1381,Cadastro!$E$5:$E$148,"&lt;="&amp;$F1381),"yyyymmdd"),Cadastro!$I$5:$I$148,0),"")</f>
        <v>59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hidden="1" customHeight="1" x14ac:dyDescent="0.25">
      <c r="A1382" s="31">
        <v>55138</v>
      </c>
      <c r="B1382" s="17" t="s">
        <v>196</v>
      </c>
      <c r="C1382" s="17" t="str">
        <f>IFERROR(INDEX(Cadastro!$C$5:$C$148,$AB1382),"NÃO INFORMADO")</f>
        <v>MEC</v>
      </c>
      <c r="D1382" s="17" t="str">
        <f>IFERROR(INDEX(Cadastro!$D$5:$D$148,$AB1382),"")</f>
        <v>Folguista</v>
      </c>
      <c r="E1382" s="17" t="str">
        <f>IFERROR(INDEX(Cadastro!$G$5:$G$148,$AB1382),"")</f>
        <v>Folguista</v>
      </c>
      <c r="F1382" s="29">
        <v>46276</v>
      </c>
      <c r="G1382" s="32" t="str">
        <f t="shared" si="234"/>
        <v>sex</v>
      </c>
      <c r="H1382" s="31">
        <f>IF($L1382=0,"",_xlfn.MINIFS(Dados!$Q:$Q,Dados!$A:$A,$A1382,Dados!$S:$S,$F1382))</f>
        <v>305</v>
      </c>
      <c r="I1382" s="31">
        <f>IF($H1382="","",_xlfn.MAXIFS(Dados!$R:$R,Dados!$A:$A,$A1382,Dados!$S:$S,$F1382))</f>
        <v>420</v>
      </c>
      <c r="J1382" s="32" t="str">
        <f>IF($D1382&lt;&gt;"Folguista","",IFERROR(INDEX(Parâmetros!$D$52:$G$52,1,MIN(4,MAX(1,$W1382))),""))</f>
        <v>C</v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6.1000000000000005</v>
      </c>
      <c r="M1382" s="30">
        <f>IFERROR(INDEX(Parâmetros!$E$6:$E$11,MATCH($K1382,Parâmetros!$A$6:$A$11,0)),"")</f>
        <v>6.67</v>
      </c>
      <c r="N1382" s="33">
        <f t="shared" si="235"/>
        <v>0.9145427286356822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36"/>
        <v>Sim</v>
      </c>
      <c r="R1382" s="32" t="str">
        <f t="shared" si="237"/>
        <v>Sim</v>
      </c>
      <c r="S1382" s="30">
        <f t="shared" si="238"/>
        <v>0</v>
      </c>
      <c r="T1382" s="32" t="str">
        <f>IF($Q1382&lt;&gt;"Sim","",IF($N1382&gt;Parâmetros!$E$15,"Sim","Não"))</f>
        <v>Não</v>
      </c>
      <c r="U1382" s="17" t="str">
        <f t="shared" si="23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'[Apontamento_Mes_Setembro Atualizado.xlsx]Base Diária'!$V$221folga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sequência</v>
      </c>
      <c r="W1382" s="34">
        <f>IF(OR(OR($D1382="6x1",$D1382="FF 6x1"),$D1382="5x2"),"",IF($AB1382&lt;&gt;$AB1381,IF(IFERROR(INDEX(Cadastro!$F$5:$F$148,$AB1382),"")="",IF($L1382&gt;0,1,0),IF(IFERROR(INDEX(Cadastro!$F$5:$F$148,$AB1382),"")&lt;=IFERROR(INDEX(Parâmetros!$B$39:$B$48,MATCH($E1382,Parâmetros!$A$39:$A$48,0)),99),IFERROR(INDEX(Cadastro!$F$5:$F$148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3</v>
      </c>
      <c r="X1382" s="34">
        <f>IF(OR(OR($D1382="6x1",$D1382="FF 6x1"),$D1382="5x2"),"",IF($AB1382&lt;&gt;$AB1381,IF(IFERROR(INDEX(Cadastro!$F$5:$F$148,$AB1382),"")="",0,IF(IFERROR(INDEX(Cadastro!$F$5:$F$148,$AB1382),"")&gt;IFERROR(INDEX(Parâmetros!$B$39:$B$48,MATCH($E1382,Parâmetros!$A$39:$A$48,0)),99),IFERROR(INDEX(Cadastro!$F$5:$F$148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registro"),IF(AND($AB1382&lt;&gt;$AB1381,IFERROR(INDEX(Cadastro!$F$5:$F$148,$AB1382),"")=""),"Indeterminado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IFERROR(MATCH($A1382&amp;"|"&amp;TEXT(_xlfn.MAXIFS(Cadastro!$E$5:$E$148,Cadastro!$A$5:$A$148,$A1382,Cadastro!$E$5:$E$148,"&lt;="&amp;$F1382),"yyyymmdd"),Cadastro!$I$5:$I$148,0),"")</f>
        <v>59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55138</v>
      </c>
      <c r="B1383" s="17" t="s">
        <v>196</v>
      </c>
      <c r="C1383" s="17" t="str">
        <f>IFERROR(INDEX(Cadastro!$C$5:$C$148,$AB1383),"NÃO INFORMADO")</f>
        <v>MEC</v>
      </c>
      <c r="D1383" s="17" t="str">
        <f>IFERROR(INDEX(Cadastro!$D$5:$D$148,$AB1383),"")</f>
        <v>Folguista</v>
      </c>
      <c r="E1383" s="17" t="str">
        <f>IFERROR(INDEX(Cadastro!$G$5:$G$148,$AB1383),"")</f>
        <v>Folguista</v>
      </c>
      <c r="F1383" s="29">
        <v>46277</v>
      </c>
      <c r="G1383" s="32" t="str">
        <f t="shared" si="234"/>
        <v>sáb</v>
      </c>
      <c r="H1383" s="31" t="str">
        <f>IF($L1383=0,"",_xlfn.MINIFS(Dados!$Q:$Q,Dados!$A:$A,$A1383,Dados!$S:$S,$F1383))</f>
        <v/>
      </c>
      <c r="I1383" s="31" t="str">
        <f>IF($H1383="","",_xlfn.MAXIFS(Dados!$R:$R,Dados!$A:$A,$A1383,Dados!$S:$S,$F1383))</f>
        <v/>
      </c>
      <c r="J1383" s="32" t="str">
        <f>IF($D1383&lt;&gt;"Folguista","",IFERROR(INDEX(Parâmetros!$D$52:$G$52,1,MIN(4,MAX(1,$W1383))),""))</f>
        <v>C</v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0</v>
      </c>
      <c r="M1383" s="30">
        <f>IFERROR(INDEX(Parâmetros!$E$6:$E$11,MATCH($K1383,Parâmetros!$A$6:$A$11,0)),"")</f>
        <v>6.67</v>
      </c>
      <c r="N1383" s="33">
        <f t="shared" si="235"/>
        <v>0</v>
      </c>
      <c r="O1383" s="33">
        <f>Parâmetros!$E$13</f>
        <v>0.8</v>
      </c>
      <c r="P1383" s="32" t="str">
        <f>IF(OR($M1383="",$F1383&gt;Parâmetros!$E$14),"Não","Sim")</f>
        <v>Não</v>
      </c>
      <c r="Q1383" s="32" t="str">
        <f t="shared" si="236"/>
        <v/>
      </c>
      <c r="R1383" s="32" t="str">
        <f t="shared" si="237"/>
        <v/>
      </c>
      <c r="S1383" s="30" t="str">
        <f t="shared" si="238"/>
        <v/>
      </c>
      <c r="T1383" s="32" t="str">
        <f>IF($Q1383&lt;&gt;"Sim","",IF($N1383&gt;Parâmetros!$E$15,"Sim","Não"))</f>
        <v/>
      </c>
      <c r="U1383" s="17" t="str">
        <f t="shared" si="239"/>
        <v>Fora da apuração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'[Apontamento_Mes_Setembro Atualizado.xlsx]Base Diária'!$V$221folga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FALTA DE REGISTRO · dia 4 de 4 do ciclo</v>
      </c>
      <c r="W1383" s="34">
        <f>IF(OR(OR($D1383="6x1",$D1383="FF 6x1"),$D1383="5x2"),"",IF($AB1383&lt;&gt;$AB1382,IF(IFERROR(INDEX(Cadastro!$F$5:$F$148,$AB1383),"")="",IF($L1383&gt;0,1,0),IF(IFERROR(INDEX(Cadastro!$F$5:$F$148,$AB1383),"")&lt;=IFERROR(INDEX(Parâmetros!$B$39:$B$48,MATCH($E1383,Parâmetros!$A$39:$A$48,0)),99),IFERROR(INDEX(Cadastro!$F$5:$F$148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4</v>
      </c>
      <c r="X1383" s="34">
        <f>IF(OR(OR($D1383="6x1",$D1383="FF 6x1"),$D1383="5x2"),"",IF($AB1383&lt;&gt;$AB1382,IF(IFERROR(INDEX(Cadastro!$F$5:$F$148,$AB1383),"")="",0,IF(IFERROR(INDEX(Cadastro!$F$5:$F$148,$AB1383),"")&gt;IFERROR(INDEX(Parâmetros!$B$39:$B$48,MATCH($E1383,Parâmetros!$A$39:$A$48,0)),99),IFERROR(INDEX(Cadastro!$F$5:$F$148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registro"),IF(AND($AB1383&lt;&gt;$AB1382,IFERROR(INDEX(Cadastro!$F$5:$F$148,$AB1383),"")=""),"Indeterminado (início da série)",IF($X1383&gt;0,"Folga","Falta de registro"))))))))</f>
        <v>Falta de registro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IFERROR(MATCH($A1383&amp;"|"&amp;TEXT(_xlfn.MAXIFS(Cadastro!$E$5:$E$148,Cadastro!$A$5:$A$148,$A1383,Cadastro!$E$5:$E$148,"&lt;="&amp;$F1383),"yyyymmdd"),Cadastro!$I$5:$I$148,0),"")</f>
        <v>59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55138</v>
      </c>
      <c r="B1384" s="17" t="s">
        <v>196</v>
      </c>
      <c r="C1384" s="17" t="str">
        <f>IFERROR(INDEX(Cadastro!$C$5:$C$148,$AB1384),"NÃO INFORMADO")</f>
        <v>MEC</v>
      </c>
      <c r="D1384" s="17" t="str">
        <f>IFERROR(INDEX(Cadastro!$D$5:$D$148,$AB1384),"")</f>
        <v>Folguista</v>
      </c>
      <c r="E1384" s="17" t="str">
        <f>IFERROR(INDEX(Cadastro!$G$5:$G$148,$AB1384),"")</f>
        <v>Folguista</v>
      </c>
      <c r="F1384" s="29">
        <v>46278</v>
      </c>
      <c r="G1384" s="32" t="str">
        <f t="shared" si="234"/>
        <v>dom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>B</v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/>
      </c>
      <c r="L1384" s="30">
        <f>SUMIFS(Dados!$E:$E,Dados!$A:$A,$A1384,Dados!$S:$S,$F1384)</f>
        <v>0</v>
      </c>
      <c r="M1384" s="30" t="str">
        <f>IFERROR(INDEX(Parâmetros!$E$6:$E$11,MATCH($K1384,Parâmetros!$A$6:$A$11,0)),"")</f>
        <v/>
      </c>
      <c r="N1384" s="33" t="str">
        <f t="shared" si="235"/>
        <v/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236"/>
        <v/>
      </c>
      <c r="R1384" s="32" t="str">
        <f t="shared" si="237"/>
        <v/>
      </c>
      <c r="S1384" s="30" t="str">
        <f t="shared" si="238"/>
        <v/>
      </c>
      <c r="T1384" s="32" t="str">
        <f>IF($Q1384&lt;&gt;"Sim","",IF($N1384&gt;Parâmetros!$E$15,"Sim","Não"))</f>
        <v/>
      </c>
      <c r="U1384" s="17" t="str">
        <f t="shared" si="239"/>
        <v>Folga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'[Apontamento_Mes_Setembro Atualizado.xlsx]Base Diária'!$V$221folga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Folga prevista pelo ciclo</v>
      </c>
      <c r="W1384" s="34">
        <f>IF(OR(OR($D1384="6x1",$D1384="FF 6x1"),$D1384="5x2"),"",IF($AB1384&lt;&gt;$AB1383,IF(IFERROR(INDEX(Cadastro!$F$5:$F$148,$AB1384),"")="",IF($L1384&gt;0,1,0),IF(IFERROR(INDEX(Cadastro!$F$5:$F$148,$AB1384),"")&lt;=IFERROR(INDEX(Parâmetros!$B$39:$B$48,MATCH($E1384,Parâmetros!$A$39:$A$48,0)),99),IFERROR(INDEX(Cadastro!$F$5:$F$148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0</v>
      </c>
      <c r="X1384" s="34">
        <f>IF(OR(OR($D1384="6x1",$D1384="FF 6x1"),$D1384="5x2"),"",IF($AB1384&lt;&gt;$AB1383,IF(IFERROR(INDEX(Cadastro!$F$5:$F$148,$AB1384),"")="",0,IF(IFERROR(INDEX(Cadastro!$F$5:$F$148,$AB1384),"")&gt;IFERROR(INDEX(Parâmetros!$B$39:$B$48,MATCH($E1384,Parâmetros!$A$39:$A$48,0)),99),IFERROR(INDEX(Cadastro!$F$5:$F$148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1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registro"),IF(AND($AB1384&lt;&gt;$AB1383,IFERROR(INDEX(Cadastro!$F$5:$F$148,$AB1384),"")=""),"Indeterminado (início da série)",IF($X1384&gt;0,"Folga","Falta de registro"))))))))</f>
        <v>Folga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IFERROR(MATCH($A1384&amp;"|"&amp;TEXT(_xlfn.MAXIFS(Cadastro!$E$5:$E$148,Cadastro!$A$5:$A$148,$A1384,Cadastro!$E$5:$E$148,"&lt;="&amp;$F1384),"yyyymmdd"),Cadastro!$I$5:$I$148,0),"")</f>
        <v>59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55138</v>
      </c>
      <c r="B1385" s="17" t="s">
        <v>196</v>
      </c>
      <c r="C1385" s="17" t="str">
        <f>IFERROR(INDEX(Cadastro!$C$5:$C$148,$AB1385),"NÃO INFORMADO")</f>
        <v>MEC</v>
      </c>
      <c r="D1385" s="17" t="str">
        <f>IFERROR(INDEX(Cadastro!$D$5:$D$148,$AB1385),"")</f>
        <v>Folguista</v>
      </c>
      <c r="E1385" s="17" t="str">
        <f>IFERROR(INDEX(Cadastro!$G$5:$G$148,$AB1385),"")</f>
        <v>Folguista</v>
      </c>
      <c r="F1385" s="29">
        <v>46279</v>
      </c>
      <c r="G1385" s="32" t="str">
        <f t="shared" si="234"/>
        <v>seg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>B</v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/>
      </c>
      <c r="L1385" s="30">
        <f>SUMIFS(Dados!$E:$E,Dados!$A:$A,$A1385,Dados!$S:$S,$F1385)</f>
        <v>0</v>
      </c>
      <c r="M1385" s="30" t="str">
        <f>IFERROR(INDEX(Parâmetros!$E$6:$E$11,MATCH($K1385,Parâmetros!$A$6:$A$11,0)),"")</f>
        <v/>
      </c>
      <c r="N1385" s="33" t="str">
        <f t="shared" si="235"/>
        <v/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236"/>
        <v/>
      </c>
      <c r="R1385" s="32" t="str">
        <f t="shared" si="237"/>
        <v/>
      </c>
      <c r="S1385" s="30" t="str">
        <f t="shared" si="238"/>
        <v/>
      </c>
      <c r="T1385" s="32" t="str">
        <f>IF($Q1385&lt;&gt;"Sim","",IF($N1385&gt;Parâmetros!$E$15,"Sim","Não"))</f>
        <v/>
      </c>
      <c r="U1385" s="17" t="str">
        <f t="shared" si="239"/>
        <v>Folga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'[Apontamento_Mes_Setembro Atualizado.xlsx]Base Diária'!$V$221folga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Folga prevista pelo ciclo</v>
      </c>
      <c r="W1385" s="34">
        <f>IF(OR(OR($D1385="6x1",$D1385="FF 6x1"),$D1385="5x2"),"",IF($AB1385&lt;&gt;$AB1384,IF(IFERROR(INDEX(Cadastro!$F$5:$F$148,$AB1385),"")="",IF($L1385&gt;0,1,0),IF(IFERROR(INDEX(Cadastro!$F$5:$F$148,$AB1385),"")&lt;=IFERROR(INDEX(Parâmetros!$B$39:$B$48,MATCH($E1385,Parâmetros!$A$39:$A$48,0)),99),IFERROR(INDEX(Cadastro!$F$5:$F$148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0</v>
      </c>
      <c r="X1385" s="34">
        <f>IF(OR(OR($D1385="6x1",$D1385="FF 6x1"),$D1385="5x2"),"",IF($AB1385&lt;&gt;$AB1384,IF(IFERROR(INDEX(Cadastro!$F$5:$F$148,$AB1385),"")="",0,IF(IFERROR(INDEX(Cadastro!$F$5:$F$148,$AB1385),"")&gt;IFERROR(INDEX(Parâmetros!$B$39:$B$48,MATCH($E1385,Parâmetros!$A$39:$A$48,0)),99),IFERROR(INDEX(Cadastro!$F$5:$F$148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2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registro"),IF(AND($AB1385&lt;&gt;$AB1384,IFERROR(INDEX(Cadastro!$F$5:$F$148,$AB1385),"")=""),"Indeterminado (início da série)",IF($X1385&gt;0,"Folga","Falta de registro"))))))))</f>
        <v>Folga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IFERROR(MATCH($A1385&amp;"|"&amp;TEXT(_xlfn.MAXIFS(Cadastro!$E$5:$E$148,Cadastro!$A$5:$A$148,$A1385,Cadastro!$E$5:$E$148,"&lt;="&amp;$F1385),"yyyymmdd"),Cadastro!$I$5:$I$148,0),"")</f>
        <v>59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55138</v>
      </c>
      <c r="B1386" s="17" t="s">
        <v>196</v>
      </c>
      <c r="C1386" s="17" t="str">
        <f>IFERROR(INDEX(Cadastro!$C$5:$C$148,$AB1386),"NÃO INFORMADO")</f>
        <v>MEC</v>
      </c>
      <c r="D1386" s="17" t="str">
        <f>IFERROR(INDEX(Cadastro!$D$5:$D$148,$AB1386),"")</f>
        <v>Folguista</v>
      </c>
      <c r="E1386" s="17" t="str">
        <f>IFERROR(INDEX(Cadastro!$G$5:$G$148,$AB1386),"")</f>
        <v>Folguista</v>
      </c>
      <c r="F1386" s="29">
        <v>46280</v>
      </c>
      <c r="G1386" s="32" t="str">
        <f t="shared" si="234"/>
        <v>ter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>B</v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0</v>
      </c>
      <c r="M1386" s="30">
        <f>IFERROR(INDEX(Parâmetros!$E$6:$E$11,MATCH($K1386,Parâmetros!$A$6:$A$11,0)),"")</f>
        <v>7.67</v>
      </c>
      <c r="N1386" s="33">
        <f t="shared" si="235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236"/>
        <v/>
      </c>
      <c r="R1386" s="32" t="str">
        <f t="shared" si="237"/>
        <v/>
      </c>
      <c r="S1386" s="30" t="str">
        <f t="shared" si="238"/>
        <v/>
      </c>
      <c r="T1386" s="32" t="str">
        <f>IF($Q1386&lt;&gt;"Sim","",IF($N1386&gt;Parâmetros!$E$15,"Sim","Não"))</f>
        <v/>
      </c>
      <c r="U1386" s="17" t="str">
        <f t="shared" si="239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'[Apontamento_Mes_Setembro Atualizado.xlsx]Base Diária'!$V$221folga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1 de 4 do ciclo</v>
      </c>
      <c r="W1386" s="34">
        <f>IF(OR(OR($D1386="6x1",$D1386="FF 6x1"),$D1386="5x2"),"",IF($AB1386&lt;&gt;$AB1385,IF(IFERROR(INDEX(Cadastro!$F$5:$F$148,$AB1386),"")="",IF($L1386&gt;0,1,0),IF(IFERROR(INDEX(Cadastro!$F$5:$F$148,$AB1386),"")&lt;=IFERROR(INDEX(Parâmetros!$B$39:$B$48,MATCH($E1386,Parâmetros!$A$39:$A$48,0)),99),IFERROR(INDEX(Cadastro!$F$5:$F$148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1</v>
      </c>
      <c r="X1386" s="34">
        <f>IF(OR(OR($D1386="6x1",$D1386="FF 6x1"),$D1386="5x2"),"",IF($AB1386&lt;&gt;$AB1385,IF(IFERROR(INDEX(Cadastro!$F$5:$F$148,$AB1386),"")="",0,IF(IFERROR(INDEX(Cadastro!$F$5:$F$148,$AB1386),"")&gt;IFERROR(INDEX(Parâmetros!$B$39:$B$48,MATCH($E1386,Parâmetros!$A$39:$A$48,0)),99),IFERROR(INDEX(Cadastro!$F$5:$F$148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registro"),IF(AND($AB1386&lt;&gt;$AB1385,IFERROR(INDEX(Cadastro!$F$5:$F$148,$AB1386),"")=""),"Indeterminado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IFERROR(MATCH($A1386&amp;"|"&amp;TEXT(_xlfn.MAXIFS(Cadastro!$E$5:$E$148,Cadastro!$A$5:$A$148,$A1386,Cadastro!$E$5:$E$148,"&lt;="&amp;$F1386),"yyyymmdd"),Cadastro!$I$5:$I$148,0),"")</f>
        <v>59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55138</v>
      </c>
      <c r="B1387" s="17" t="s">
        <v>196</v>
      </c>
      <c r="C1387" s="17" t="str">
        <f>IFERROR(INDEX(Cadastro!$C$5:$C$148,$AB1387),"NÃO INFORMADO")</f>
        <v>MEC</v>
      </c>
      <c r="D1387" s="17" t="str">
        <f>IFERROR(INDEX(Cadastro!$D$5:$D$148,$AB1387),"")</f>
        <v>Folguista</v>
      </c>
      <c r="E1387" s="17" t="str">
        <f>IFERROR(INDEX(Cadastro!$G$5:$G$148,$AB1387),"")</f>
        <v>Folguista</v>
      </c>
      <c r="F1387" s="29">
        <v>46281</v>
      </c>
      <c r="G1387" s="32" t="str">
        <f t="shared" si="234"/>
        <v>qua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>B</v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>B</v>
      </c>
      <c r="L1387" s="30">
        <f>SUMIFS(Dados!$E:$E,Dados!$A:$A,$A1387,Dados!$S:$S,$F1387)</f>
        <v>0</v>
      </c>
      <c r="M1387" s="30">
        <f>IFERROR(INDEX(Parâmetros!$E$6:$E$11,MATCH($K1387,Parâmetros!$A$6:$A$11,0)),"")</f>
        <v>7.67</v>
      </c>
      <c r="N1387" s="33">
        <f t="shared" si="235"/>
        <v>0</v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36"/>
        <v/>
      </c>
      <c r="R1387" s="32" t="str">
        <f t="shared" si="237"/>
        <v/>
      </c>
      <c r="S1387" s="30" t="str">
        <f t="shared" si="238"/>
        <v/>
      </c>
      <c r="T1387" s="32" t="str">
        <f>IF($Q1387&lt;&gt;"Sim","",IF($N1387&gt;Parâmetros!$E$15,"Sim","Não"))</f>
        <v/>
      </c>
      <c r="U1387" s="17" t="str">
        <f t="shared" si="239"/>
        <v>Fora da apuração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'[Apontamento_Mes_Setembro Atualizado.xlsx]Base Diária'!$V$221folga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FALTA DE REGISTRO · dia 2 de 4 do ciclo</v>
      </c>
      <c r="W1387" s="34">
        <f>IF(OR(OR($D1387="6x1",$D1387="FF 6x1"),$D1387="5x2"),"",IF($AB1387&lt;&gt;$AB1386,IF(IFERROR(INDEX(Cadastro!$F$5:$F$148,$AB1387),"")="",IF($L1387&gt;0,1,0),IF(IFERROR(INDEX(Cadastro!$F$5:$F$148,$AB1387),"")&lt;=IFERROR(INDEX(Parâmetros!$B$39:$B$48,MATCH($E1387,Parâmetros!$A$39:$A$48,0)),99),IFERROR(INDEX(Cadastro!$F$5:$F$148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2</v>
      </c>
      <c r="X1387" s="34">
        <f>IF(OR(OR($D1387="6x1",$D1387="FF 6x1"),$D1387="5x2"),"",IF($AB1387&lt;&gt;$AB1386,IF(IFERROR(INDEX(Cadastro!$F$5:$F$148,$AB1387),"")="",0,IF(IFERROR(INDEX(Cadastro!$F$5:$F$148,$AB1387),"")&gt;IFERROR(INDEX(Parâmetros!$B$39:$B$48,MATCH($E1387,Parâmetros!$A$39:$A$48,0)),99),IFERROR(INDEX(Cadastro!$F$5:$F$148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0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registro"),IF(AND($AB1387&lt;&gt;$AB1386,IFERROR(INDEX(Cadastro!$F$5:$F$148,$AB1387),"")=""),"Indeterminado (início da série)",IF($X1387&gt;0,"Folga","Falta de registro"))))))))</f>
        <v>Falta de registro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IFERROR(MATCH($A1387&amp;"|"&amp;TEXT(_xlfn.MAXIFS(Cadastro!$E$5:$E$148,Cadastro!$A$5:$A$148,$A1387,Cadastro!$E$5:$E$148,"&lt;="&amp;$F1387),"yyyymmdd"),Cadastro!$I$5:$I$148,0),"")</f>
        <v>59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55138</v>
      </c>
      <c r="B1388" s="17" t="s">
        <v>196</v>
      </c>
      <c r="C1388" s="17" t="str">
        <f>IFERROR(INDEX(Cadastro!$C$5:$C$148,$AB1388),"NÃO INFORMADO")</f>
        <v>MEC</v>
      </c>
      <c r="D1388" s="17" t="str">
        <f>IFERROR(INDEX(Cadastro!$D$5:$D$148,$AB1388),"")</f>
        <v>Folguista</v>
      </c>
      <c r="E1388" s="17" t="str">
        <f>IFERROR(INDEX(Cadastro!$G$5:$G$148,$AB1388),"")</f>
        <v>Folguista</v>
      </c>
      <c r="F1388" s="29">
        <v>46282</v>
      </c>
      <c r="G1388" s="32" t="str">
        <f t="shared" si="234"/>
        <v>qui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>C</v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0</v>
      </c>
      <c r="M1388" s="30">
        <f>IFERROR(INDEX(Parâmetros!$E$6:$E$11,MATCH($K1388,Parâmetros!$A$6:$A$11,0)),"")</f>
        <v>6.67</v>
      </c>
      <c r="N1388" s="33">
        <f t="shared" si="235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36"/>
        <v/>
      </c>
      <c r="R1388" s="32" t="str">
        <f t="shared" si="237"/>
        <v/>
      </c>
      <c r="S1388" s="30" t="str">
        <f t="shared" si="238"/>
        <v/>
      </c>
      <c r="T1388" s="32" t="str">
        <f>IF($Q1388&lt;&gt;"Sim","",IF($N1388&gt;Parâmetros!$E$15,"Sim","Não"))</f>
        <v/>
      </c>
      <c r="U1388" s="17" t="str">
        <f t="shared" si="239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'[Apontamento_Mes_Setembro Atualizado.xlsx]Base Diária'!$V$221folga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3 de 4 do ciclo</v>
      </c>
      <c r="W1388" s="34">
        <f>IF(OR(OR($D1388="6x1",$D1388="FF 6x1"),$D1388="5x2"),"",IF($AB1388&lt;&gt;$AB1387,IF(IFERROR(INDEX(Cadastro!$F$5:$F$148,$AB1388),"")="",IF($L1388&gt;0,1,0),IF(IFERROR(INDEX(Cadastro!$F$5:$F$148,$AB1388),"")&lt;=IFERROR(INDEX(Parâmetros!$B$39:$B$48,MATCH($E1388,Parâmetros!$A$39:$A$48,0)),99),IFERROR(INDEX(Cadastro!$F$5:$F$148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3</v>
      </c>
      <c r="X1388" s="34">
        <f>IF(OR(OR($D1388="6x1",$D1388="FF 6x1"),$D1388="5x2"),"",IF($AB1388&lt;&gt;$AB1387,IF(IFERROR(INDEX(Cadastro!$F$5:$F$148,$AB1388),"")="",0,IF(IFERROR(INDEX(Cadastro!$F$5:$F$148,$AB1388),"")&gt;IFERROR(INDEX(Parâmetros!$B$39:$B$48,MATCH($E1388,Parâmetros!$A$39:$A$48,0)),99),IFERROR(INDEX(Cadastro!$F$5:$F$148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registro"),IF(AND($AB1388&lt;&gt;$AB1387,IFERROR(INDEX(Cadastro!$F$5:$F$148,$AB1388),"")=""),"Indeterminado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IFERROR(MATCH($A1388&amp;"|"&amp;TEXT(_xlfn.MAXIFS(Cadastro!$E$5:$E$148,Cadastro!$A$5:$A$148,$A1388,Cadastro!$E$5:$E$148,"&lt;="&amp;$F1388),"yyyymmdd"),Cadastro!$I$5:$I$148,0),"")</f>
        <v>59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55138</v>
      </c>
      <c r="B1389" s="17" t="s">
        <v>196</v>
      </c>
      <c r="C1389" s="17" t="str">
        <f>IFERROR(INDEX(Cadastro!$C$5:$C$148,$AB1389),"NÃO INFORMADO")</f>
        <v>MEC</v>
      </c>
      <c r="D1389" s="17" t="str">
        <f>IFERROR(INDEX(Cadastro!$D$5:$D$148,$AB1389),"")</f>
        <v>Folguista</v>
      </c>
      <c r="E1389" s="17" t="str">
        <f>IFERROR(INDEX(Cadastro!$G$5:$G$148,$AB1389),"")</f>
        <v>Folguista</v>
      </c>
      <c r="F1389" s="29">
        <v>46283</v>
      </c>
      <c r="G1389" s="32" t="str">
        <f t="shared" si="234"/>
        <v>sex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>C</v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0</v>
      </c>
      <c r="M1389" s="30">
        <f>IFERROR(INDEX(Parâmetros!$E$6:$E$11,MATCH($K1389,Parâmetros!$A$6:$A$11,0)),"")</f>
        <v>6.67</v>
      </c>
      <c r="N1389" s="33">
        <f t="shared" si="23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36"/>
        <v/>
      </c>
      <c r="R1389" s="32" t="str">
        <f t="shared" si="237"/>
        <v/>
      </c>
      <c r="S1389" s="30" t="str">
        <f t="shared" si="238"/>
        <v/>
      </c>
      <c r="T1389" s="32" t="str">
        <f>IF($Q1389&lt;&gt;"Sim","",IF($N1389&gt;Parâmetros!$E$15,"Sim","Não"))</f>
        <v/>
      </c>
      <c r="U1389" s="17" t="str">
        <f t="shared" si="23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'[Apontamento_Mes_Setembro Atualizado.xlsx]Base Diária'!$V$221folga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4 de 4 do ciclo</v>
      </c>
      <c r="W1389" s="34">
        <f>IF(OR(OR($D1389="6x1",$D1389="FF 6x1"),$D1389="5x2"),"",IF($AB1389&lt;&gt;$AB1388,IF(IFERROR(INDEX(Cadastro!$F$5:$F$148,$AB1389),"")="",IF($L1389&gt;0,1,0),IF(IFERROR(INDEX(Cadastro!$F$5:$F$148,$AB1389),"")&lt;=IFERROR(INDEX(Parâmetros!$B$39:$B$48,MATCH($E1389,Parâmetros!$A$39:$A$48,0)),99),IFERROR(INDEX(Cadastro!$F$5:$F$148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4</v>
      </c>
      <c r="X1389" s="34">
        <f>IF(OR(OR($D1389="6x1",$D1389="FF 6x1"),$D1389="5x2"),"",IF($AB1389&lt;&gt;$AB1388,IF(IFERROR(INDEX(Cadastro!$F$5:$F$148,$AB1389),"")="",0,IF(IFERROR(INDEX(Cadastro!$F$5:$F$148,$AB1389),"")&gt;IFERROR(INDEX(Parâmetros!$B$39:$B$48,MATCH($E1389,Parâmetros!$A$39:$A$48,0)),99),IFERROR(INDEX(Cadastro!$F$5:$F$148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registro"),IF(AND($AB1389&lt;&gt;$AB1388,IFERROR(INDEX(Cadastro!$F$5:$F$148,$AB1389),"")=""),"Indeterminado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IFERROR(MATCH($A1389&amp;"|"&amp;TEXT(_xlfn.MAXIFS(Cadastro!$E$5:$E$148,Cadastro!$A$5:$A$148,$A1389,Cadastro!$E$5:$E$148,"&lt;="&amp;$F1389),"yyyymmdd"),Cadastro!$I$5:$I$148,0),"")</f>
        <v>59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55138</v>
      </c>
      <c r="B1390" s="17" t="s">
        <v>196</v>
      </c>
      <c r="C1390" s="17" t="str">
        <f>IFERROR(INDEX(Cadastro!$C$5:$C$148,$AB1390),"NÃO INFORMADO")</f>
        <v>MEC</v>
      </c>
      <c r="D1390" s="17" t="str">
        <f>IFERROR(INDEX(Cadastro!$D$5:$D$148,$AB1390),"")</f>
        <v>Folguista</v>
      </c>
      <c r="E1390" s="17" t="str">
        <f>IFERROR(INDEX(Cadastro!$G$5:$G$148,$AB1390),"")</f>
        <v>Folguista</v>
      </c>
      <c r="F1390" s="29">
        <v>46284</v>
      </c>
      <c r="G1390" s="32" t="str">
        <f t="shared" si="234"/>
        <v>sáb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>B</v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/>
      </c>
      <c r="L1390" s="30">
        <f>SUMIFS(Dados!$E:$E,Dados!$A:$A,$A1390,Dados!$S:$S,$F1390)</f>
        <v>0</v>
      </c>
      <c r="M1390" s="30" t="str">
        <f>IFERROR(INDEX(Parâmetros!$E$6:$E$11,MATCH($K1390,Parâmetros!$A$6:$A$11,0)),"")</f>
        <v/>
      </c>
      <c r="N1390" s="33" t="str">
        <f t="shared" si="235"/>
        <v/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36"/>
        <v/>
      </c>
      <c r="R1390" s="32" t="str">
        <f t="shared" si="237"/>
        <v/>
      </c>
      <c r="S1390" s="30" t="str">
        <f t="shared" si="238"/>
        <v/>
      </c>
      <c r="T1390" s="32" t="str">
        <f>IF($Q1390&lt;&gt;"Sim","",IF($N1390&gt;Parâmetros!$E$15,"Sim","Não"))</f>
        <v/>
      </c>
      <c r="U1390" s="17" t="str">
        <f t="shared" si="239"/>
        <v>Folga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'[Apontamento_Mes_Setembro Atualizado.xlsx]Base Diária'!$V$221folga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Folga prevista pelo ciclo</v>
      </c>
      <c r="W1390" s="34">
        <f>IF(OR(OR($D1390="6x1",$D1390="FF 6x1"),$D1390="5x2"),"",IF($AB1390&lt;&gt;$AB1389,IF(IFERROR(INDEX(Cadastro!$F$5:$F$148,$AB1390),"")="",IF($L1390&gt;0,1,0),IF(IFERROR(INDEX(Cadastro!$F$5:$F$148,$AB1390),"")&lt;=IFERROR(INDEX(Parâmetros!$B$39:$B$48,MATCH($E1390,Parâmetros!$A$39:$A$48,0)),99),IFERROR(INDEX(Cadastro!$F$5:$F$148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0</v>
      </c>
      <c r="X1390" s="34">
        <f>IF(OR(OR($D1390="6x1",$D1390="FF 6x1"),$D1390="5x2"),"",IF($AB1390&lt;&gt;$AB1389,IF(IFERROR(INDEX(Cadastro!$F$5:$F$148,$AB1390),"")="",0,IF(IFERROR(INDEX(Cadastro!$F$5:$F$148,$AB1390),"")&gt;IFERROR(INDEX(Parâmetros!$B$39:$B$48,MATCH($E1390,Parâmetros!$A$39:$A$48,0)),99),IFERROR(INDEX(Cadastro!$F$5:$F$148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1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registro"),IF(AND($AB1390&lt;&gt;$AB1389,IFERROR(INDEX(Cadastro!$F$5:$F$148,$AB1390),"")=""),"Indeterminado (início da série)",IF($X1390&gt;0,"Folga","Falta de registro"))))))))</f>
        <v>Folga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IFERROR(MATCH($A1390&amp;"|"&amp;TEXT(_xlfn.MAXIFS(Cadastro!$E$5:$E$148,Cadastro!$A$5:$A$148,$A1390,Cadastro!$E$5:$E$148,"&lt;="&amp;$F1390),"yyyymmdd"),Cadastro!$I$5:$I$148,0),"")</f>
        <v>59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55138</v>
      </c>
      <c r="B1391" s="17" t="s">
        <v>196</v>
      </c>
      <c r="C1391" s="17" t="str">
        <f>IFERROR(INDEX(Cadastro!$C$5:$C$148,$AB1391),"NÃO INFORMADO")</f>
        <v>MEC</v>
      </c>
      <c r="D1391" s="17" t="str">
        <f>IFERROR(INDEX(Cadastro!$D$5:$D$148,$AB1391),"")</f>
        <v>Folguista</v>
      </c>
      <c r="E1391" s="17" t="str">
        <f>IFERROR(INDEX(Cadastro!$G$5:$G$148,$AB1391),"")</f>
        <v>Folguista</v>
      </c>
      <c r="F1391" s="29">
        <v>46285</v>
      </c>
      <c r="G1391" s="32" t="str">
        <f t="shared" si="234"/>
        <v>dom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>B</v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/>
      </c>
      <c r="L1391" s="30">
        <f>SUMIFS(Dados!$E:$E,Dados!$A:$A,$A1391,Dados!$S:$S,$F1391)</f>
        <v>0</v>
      </c>
      <c r="M1391" s="30" t="str">
        <f>IFERROR(INDEX(Parâmetros!$E$6:$E$11,MATCH($K1391,Parâmetros!$A$6:$A$11,0)),"")</f>
        <v/>
      </c>
      <c r="N1391" s="33" t="str">
        <f t="shared" si="235"/>
        <v/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36"/>
        <v/>
      </c>
      <c r="R1391" s="32" t="str">
        <f t="shared" si="237"/>
        <v/>
      </c>
      <c r="S1391" s="30" t="str">
        <f t="shared" si="238"/>
        <v/>
      </c>
      <c r="T1391" s="32" t="str">
        <f>IF($Q1391&lt;&gt;"Sim","",IF($N1391&gt;Parâmetros!$E$15,"Sim","Não"))</f>
        <v/>
      </c>
      <c r="U1391" s="17" t="str">
        <f t="shared" si="239"/>
        <v>Folga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'[Apontamento_Mes_Setembro Atualizado.xlsx]Base Diária'!$V$221folga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Folga prevista pelo ciclo</v>
      </c>
      <c r="W1391" s="34">
        <f>IF(OR(OR($D1391="6x1",$D1391="FF 6x1"),$D1391="5x2"),"",IF($AB1391&lt;&gt;$AB1390,IF(IFERROR(INDEX(Cadastro!$F$5:$F$148,$AB1391),"")="",IF($L1391&gt;0,1,0),IF(IFERROR(INDEX(Cadastro!$F$5:$F$148,$AB1391),"")&lt;=IFERROR(INDEX(Parâmetros!$B$39:$B$48,MATCH($E1391,Parâmetros!$A$39:$A$48,0)),99),IFERROR(INDEX(Cadastro!$F$5:$F$148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0</v>
      </c>
      <c r="X1391" s="34">
        <f>IF(OR(OR($D1391="6x1",$D1391="FF 6x1"),$D1391="5x2"),"",IF($AB1391&lt;&gt;$AB1390,IF(IFERROR(INDEX(Cadastro!$F$5:$F$148,$AB1391),"")="",0,IF(IFERROR(INDEX(Cadastro!$F$5:$F$148,$AB1391),"")&gt;IFERROR(INDEX(Parâmetros!$B$39:$B$48,MATCH($E1391,Parâmetros!$A$39:$A$48,0)),99),IFERROR(INDEX(Cadastro!$F$5:$F$148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2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registro"),IF(AND($AB1391&lt;&gt;$AB1390,IFERROR(INDEX(Cadastro!$F$5:$F$148,$AB1391),"")=""),"Indeterminado (início da série)",IF($X1391&gt;0,"Folga","Falta de registro"))))))))</f>
        <v>Folga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IFERROR(MATCH($A1391&amp;"|"&amp;TEXT(_xlfn.MAXIFS(Cadastro!$E$5:$E$148,Cadastro!$A$5:$A$148,$A1391,Cadastro!$E$5:$E$148,"&lt;="&amp;$F1391),"yyyymmdd"),Cadastro!$I$5:$I$148,0),"")</f>
        <v>59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55138</v>
      </c>
      <c r="B1392" s="17" t="s">
        <v>196</v>
      </c>
      <c r="C1392" s="17" t="str">
        <f>IFERROR(INDEX(Cadastro!$C$5:$C$148,$AB1392),"NÃO INFORMADO")</f>
        <v>MEC</v>
      </c>
      <c r="D1392" s="17" t="str">
        <f>IFERROR(INDEX(Cadastro!$D$5:$D$148,$AB1392),"")</f>
        <v>Folguista</v>
      </c>
      <c r="E1392" s="17" t="str">
        <f>IFERROR(INDEX(Cadastro!$G$5:$G$148,$AB1392),"")</f>
        <v>Folguista</v>
      </c>
      <c r="F1392" s="29">
        <v>46286</v>
      </c>
      <c r="G1392" s="32" t="str">
        <f t="shared" si="234"/>
        <v>seg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>B</v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3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36"/>
        <v/>
      </c>
      <c r="R1392" s="32" t="str">
        <f t="shared" si="237"/>
        <v/>
      </c>
      <c r="S1392" s="30" t="str">
        <f t="shared" si="238"/>
        <v/>
      </c>
      <c r="T1392" s="32" t="str">
        <f>IF($Q1392&lt;&gt;"Sim","",IF($N1392&gt;Parâmetros!$E$15,"Sim","Não"))</f>
        <v/>
      </c>
      <c r="U1392" s="17" t="str">
        <f t="shared" si="23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'[Apontamento_Mes_Setembro Atualizado.xlsx]Base Diária'!$V$221folga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1 de 4 do ciclo</v>
      </c>
      <c r="W1392" s="34">
        <f>IF(OR(OR($D1392="6x1",$D1392="FF 6x1"),$D1392="5x2"),"",IF($AB1392&lt;&gt;$AB1391,IF(IFERROR(INDEX(Cadastro!$F$5:$F$148,$AB1392),"")="",IF($L1392&gt;0,1,0),IF(IFERROR(INDEX(Cadastro!$F$5:$F$148,$AB1392),"")&lt;=IFERROR(INDEX(Parâmetros!$B$39:$B$48,MATCH($E1392,Parâmetros!$A$39:$A$48,0)),99),IFERROR(INDEX(Cadastro!$F$5:$F$148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1</v>
      </c>
      <c r="X1392" s="34">
        <f>IF(OR(OR($D1392="6x1",$D1392="FF 6x1"),$D1392="5x2"),"",IF($AB1392&lt;&gt;$AB1391,IF(IFERROR(INDEX(Cadastro!$F$5:$F$148,$AB1392),"")="",0,IF(IFERROR(INDEX(Cadastro!$F$5:$F$148,$AB1392),"")&gt;IFERROR(INDEX(Parâmetros!$B$39:$B$48,MATCH($E1392,Parâmetros!$A$39:$A$48,0)),99),IFERROR(INDEX(Cadastro!$F$5:$F$148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registro"),IF(AND($AB1392&lt;&gt;$AB1391,IFERROR(INDEX(Cadastro!$F$5:$F$148,$AB1392),"")=""),"Indeterminado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IFERROR(MATCH($A1392&amp;"|"&amp;TEXT(_xlfn.MAXIFS(Cadastro!$E$5:$E$148,Cadastro!$A$5:$A$148,$A1392,Cadastro!$E$5:$E$148,"&lt;="&amp;$F1392),"yyyymmdd"),Cadastro!$I$5:$I$148,0),"")</f>
        <v>59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55138</v>
      </c>
      <c r="B1393" s="17" t="s">
        <v>196</v>
      </c>
      <c r="C1393" s="17" t="str">
        <f>IFERROR(INDEX(Cadastro!$C$5:$C$148,$AB1393),"NÃO INFORMADO")</f>
        <v>MEC</v>
      </c>
      <c r="D1393" s="17" t="str">
        <f>IFERROR(INDEX(Cadastro!$D$5:$D$148,$AB1393),"")</f>
        <v>Folguista</v>
      </c>
      <c r="E1393" s="17" t="str">
        <f>IFERROR(INDEX(Cadastro!$G$5:$G$148,$AB1393),"")</f>
        <v>Folguista</v>
      </c>
      <c r="F1393" s="29">
        <v>46287</v>
      </c>
      <c r="G1393" s="32" t="str">
        <f t="shared" si="234"/>
        <v>ter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>B</v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>B</v>
      </c>
      <c r="L1393" s="30">
        <f>SUMIFS(Dados!$E:$E,Dados!$A:$A,$A1393,Dados!$S:$S,$F1393)</f>
        <v>0</v>
      </c>
      <c r="M1393" s="30">
        <f>IFERROR(INDEX(Parâmetros!$E$6:$E$11,MATCH($K1393,Parâmetros!$A$6:$A$11,0)),"")</f>
        <v>7.67</v>
      </c>
      <c r="N1393" s="33">
        <f t="shared" si="235"/>
        <v>0</v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36"/>
        <v/>
      </c>
      <c r="R1393" s="32" t="str">
        <f t="shared" si="237"/>
        <v/>
      </c>
      <c r="S1393" s="30" t="str">
        <f t="shared" si="238"/>
        <v/>
      </c>
      <c r="T1393" s="32" t="str">
        <f>IF($Q1393&lt;&gt;"Sim","",IF($N1393&gt;Parâmetros!$E$15,"Sim","Não"))</f>
        <v/>
      </c>
      <c r="U1393" s="17" t="str">
        <f t="shared" si="239"/>
        <v>Fora da apuração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'[Apontamento_Mes_Setembro Atualizado.xlsx]Base Diária'!$V$221folga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FALTA DE REGISTRO · dia 2 de 4 do ciclo</v>
      </c>
      <c r="W1393" s="34">
        <f>IF(OR(OR($D1393="6x1",$D1393="FF 6x1"),$D1393="5x2"),"",IF($AB1393&lt;&gt;$AB1392,IF(IFERROR(INDEX(Cadastro!$F$5:$F$148,$AB1393),"")="",IF($L1393&gt;0,1,0),IF(IFERROR(INDEX(Cadastro!$F$5:$F$148,$AB1393),"")&lt;=IFERROR(INDEX(Parâmetros!$B$39:$B$48,MATCH($E1393,Parâmetros!$A$39:$A$48,0)),99),IFERROR(INDEX(Cadastro!$F$5:$F$148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2</v>
      </c>
      <c r="X1393" s="34">
        <f>IF(OR(OR($D1393="6x1",$D1393="FF 6x1"),$D1393="5x2"),"",IF($AB1393&lt;&gt;$AB1392,IF(IFERROR(INDEX(Cadastro!$F$5:$F$148,$AB1393),"")="",0,IF(IFERROR(INDEX(Cadastro!$F$5:$F$148,$AB1393),"")&gt;IFERROR(INDEX(Parâmetros!$B$39:$B$48,MATCH($E1393,Parâmetros!$A$39:$A$48,0)),99),IFERROR(INDEX(Cadastro!$F$5:$F$148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0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registro"),IF(AND($AB1393&lt;&gt;$AB1392,IFERROR(INDEX(Cadastro!$F$5:$F$148,$AB1393),"")=""),"Indeterminado (início da série)",IF($X1393&gt;0,"Folga","Falta de registro"))))))))</f>
        <v>Falta de registro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IFERROR(MATCH($A1393&amp;"|"&amp;TEXT(_xlfn.MAXIFS(Cadastro!$E$5:$E$148,Cadastro!$A$5:$A$148,$A1393,Cadastro!$E$5:$E$148,"&lt;="&amp;$F1393),"yyyymmdd"),Cadastro!$I$5:$I$148,0),"")</f>
        <v>59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55138</v>
      </c>
      <c r="B1394" s="17" t="s">
        <v>196</v>
      </c>
      <c r="C1394" s="17" t="str">
        <f>IFERROR(INDEX(Cadastro!$C$5:$C$148,$AB1394),"NÃO INFORMADO")</f>
        <v>MEC</v>
      </c>
      <c r="D1394" s="17" t="str">
        <f>IFERROR(INDEX(Cadastro!$D$5:$D$148,$AB1394),"")</f>
        <v>Folguista</v>
      </c>
      <c r="E1394" s="17" t="str">
        <f>IFERROR(INDEX(Cadastro!$G$5:$G$148,$AB1394),"")</f>
        <v>Folguista</v>
      </c>
      <c r="F1394" s="29">
        <v>46288</v>
      </c>
      <c r="G1394" s="32" t="str">
        <f t="shared" si="234"/>
        <v>qua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>C</v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23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36"/>
        <v/>
      </c>
      <c r="R1394" s="32" t="str">
        <f t="shared" si="237"/>
        <v/>
      </c>
      <c r="S1394" s="30" t="str">
        <f t="shared" si="238"/>
        <v/>
      </c>
      <c r="T1394" s="32" t="str">
        <f>IF($Q1394&lt;&gt;"Sim","",IF($N1394&gt;Parâmetros!$E$15,"Sim","Não"))</f>
        <v/>
      </c>
      <c r="U1394" s="17" t="str">
        <f t="shared" si="23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'[Apontamento_Mes_Setembro Atualizado.xlsx]Base Diária'!$V$221folga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3 de 4 do ciclo</v>
      </c>
      <c r="W1394" s="34">
        <f>IF(OR(OR($D1394="6x1",$D1394="FF 6x1"),$D1394="5x2"),"",IF($AB1394&lt;&gt;$AB1393,IF(IFERROR(INDEX(Cadastro!$F$5:$F$148,$AB1394),"")="",IF($L1394&gt;0,1,0),IF(IFERROR(INDEX(Cadastro!$F$5:$F$148,$AB1394),"")&lt;=IFERROR(INDEX(Parâmetros!$B$39:$B$48,MATCH($E1394,Parâmetros!$A$39:$A$48,0)),99),IFERROR(INDEX(Cadastro!$F$5:$F$148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3</v>
      </c>
      <c r="X1394" s="34">
        <f>IF(OR(OR($D1394="6x1",$D1394="FF 6x1"),$D1394="5x2"),"",IF($AB1394&lt;&gt;$AB1393,IF(IFERROR(INDEX(Cadastro!$F$5:$F$148,$AB1394),"")="",0,IF(IFERROR(INDEX(Cadastro!$F$5:$F$148,$AB1394),"")&gt;IFERROR(INDEX(Parâmetros!$B$39:$B$48,MATCH($E1394,Parâmetros!$A$39:$A$48,0)),99),IFERROR(INDEX(Cadastro!$F$5:$F$148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registro"),IF(AND($AB1394&lt;&gt;$AB1393,IFERROR(INDEX(Cadastro!$F$5:$F$148,$AB1394),"")=""),"Indeterminado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IFERROR(MATCH($A1394&amp;"|"&amp;TEXT(_xlfn.MAXIFS(Cadastro!$E$5:$E$148,Cadastro!$A$5:$A$148,$A1394,Cadastro!$E$5:$E$148,"&lt;="&amp;$F1394),"yyyymmdd"),Cadastro!$I$5:$I$148,0),"")</f>
        <v>59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55138</v>
      </c>
      <c r="B1395" s="17" t="s">
        <v>196</v>
      </c>
      <c r="C1395" s="17" t="str">
        <f>IFERROR(INDEX(Cadastro!$C$5:$C$148,$AB1395),"NÃO INFORMADO")</f>
        <v>MEC</v>
      </c>
      <c r="D1395" s="17" t="str">
        <f>IFERROR(INDEX(Cadastro!$D$5:$D$148,$AB1395),"")</f>
        <v>Folguista</v>
      </c>
      <c r="E1395" s="17" t="str">
        <f>IFERROR(INDEX(Cadastro!$G$5:$G$148,$AB1395),"")</f>
        <v>Folguista</v>
      </c>
      <c r="F1395" s="29">
        <v>46289</v>
      </c>
      <c r="G1395" s="32" t="str">
        <f t="shared" si="234"/>
        <v>qui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>C</v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23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36"/>
        <v/>
      </c>
      <c r="R1395" s="32" t="str">
        <f t="shared" si="237"/>
        <v/>
      </c>
      <c r="S1395" s="30" t="str">
        <f t="shared" si="238"/>
        <v/>
      </c>
      <c r="T1395" s="32" t="str">
        <f>IF($Q1395&lt;&gt;"Sim","",IF($N1395&gt;Parâmetros!$E$15,"Sim","Não"))</f>
        <v/>
      </c>
      <c r="U1395" s="17" t="str">
        <f t="shared" si="23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'[Apontamento_Mes_Setembro Atualizado.xlsx]Base Diária'!$V$221folga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4 de 4 do ciclo</v>
      </c>
      <c r="W1395" s="34">
        <f>IF(OR(OR($D1395="6x1",$D1395="FF 6x1"),$D1395="5x2"),"",IF($AB1395&lt;&gt;$AB1394,IF(IFERROR(INDEX(Cadastro!$F$5:$F$148,$AB1395),"")="",IF($L1395&gt;0,1,0),IF(IFERROR(INDEX(Cadastro!$F$5:$F$148,$AB1395),"")&lt;=IFERROR(INDEX(Parâmetros!$B$39:$B$48,MATCH($E1395,Parâmetros!$A$39:$A$48,0)),99),IFERROR(INDEX(Cadastro!$F$5:$F$148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4</v>
      </c>
      <c r="X1395" s="34">
        <f>IF(OR(OR($D1395="6x1",$D1395="FF 6x1"),$D1395="5x2"),"",IF($AB1395&lt;&gt;$AB1394,IF(IFERROR(INDEX(Cadastro!$F$5:$F$148,$AB1395),"")="",0,IF(IFERROR(INDEX(Cadastro!$F$5:$F$148,$AB1395),"")&gt;IFERROR(INDEX(Parâmetros!$B$39:$B$48,MATCH($E1395,Parâmetros!$A$39:$A$48,0)),99),IFERROR(INDEX(Cadastro!$F$5:$F$148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registro"),IF(AND($AB1395&lt;&gt;$AB1394,IFERROR(INDEX(Cadastro!$F$5:$F$148,$AB1395),"")=""),"Indeterminado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IFERROR(MATCH($A1395&amp;"|"&amp;TEXT(_xlfn.MAXIFS(Cadastro!$E$5:$E$148,Cadastro!$A$5:$A$148,$A1395,Cadastro!$E$5:$E$148,"&lt;="&amp;$F1395),"yyyymmdd"),Cadastro!$I$5:$I$148,0),"")</f>
        <v>59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55138</v>
      </c>
      <c r="B1396" s="17" t="s">
        <v>196</v>
      </c>
      <c r="C1396" s="17" t="str">
        <f>IFERROR(INDEX(Cadastro!$C$5:$C$148,$AB1396),"NÃO INFORMADO")</f>
        <v>MEC</v>
      </c>
      <c r="D1396" s="17" t="str">
        <f>IFERROR(INDEX(Cadastro!$D$5:$D$148,$AB1396),"")</f>
        <v>Folguista</v>
      </c>
      <c r="E1396" s="17" t="str">
        <f>IFERROR(INDEX(Cadastro!$G$5:$G$148,$AB1396),"")</f>
        <v>Folguista</v>
      </c>
      <c r="F1396" s="29">
        <v>46290</v>
      </c>
      <c r="G1396" s="32" t="str">
        <f t="shared" si="234"/>
        <v>sex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>B</v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/>
      </c>
      <c r="L1396" s="30">
        <f>SUMIFS(Dados!$E:$E,Dados!$A:$A,$A1396,Dados!$S:$S,$F1396)</f>
        <v>0</v>
      </c>
      <c r="M1396" s="30" t="str">
        <f>IFERROR(INDEX(Parâmetros!$E$6:$E$11,MATCH($K1396,Parâmetros!$A$6:$A$11,0)),"")</f>
        <v/>
      </c>
      <c r="N1396" s="33" t="str">
        <f t="shared" si="235"/>
        <v/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36"/>
        <v/>
      </c>
      <c r="R1396" s="32" t="str">
        <f t="shared" si="237"/>
        <v/>
      </c>
      <c r="S1396" s="30" t="str">
        <f t="shared" si="238"/>
        <v/>
      </c>
      <c r="T1396" s="32" t="str">
        <f>IF($Q1396&lt;&gt;"Sim","",IF($N1396&gt;Parâmetros!$E$15,"Sim","Não"))</f>
        <v/>
      </c>
      <c r="U1396" s="17" t="str">
        <f t="shared" si="239"/>
        <v>Folga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'[Apontamento_Mes_Setembro Atualizado.xlsx]Base Diária'!$V$221folga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Folga prevista pelo ciclo</v>
      </c>
      <c r="W1396" s="34">
        <f>IF(OR(OR($D1396="6x1",$D1396="FF 6x1"),$D1396="5x2"),"",IF($AB1396&lt;&gt;$AB1395,IF(IFERROR(INDEX(Cadastro!$F$5:$F$148,$AB1396),"")="",IF($L1396&gt;0,1,0),IF(IFERROR(INDEX(Cadastro!$F$5:$F$148,$AB1396),"")&lt;=IFERROR(INDEX(Parâmetros!$B$39:$B$48,MATCH($E1396,Parâmetros!$A$39:$A$48,0)),99),IFERROR(INDEX(Cadastro!$F$5:$F$148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0</v>
      </c>
      <c r="X1396" s="34">
        <f>IF(OR(OR($D1396="6x1",$D1396="FF 6x1"),$D1396="5x2"),"",IF($AB1396&lt;&gt;$AB1395,IF(IFERROR(INDEX(Cadastro!$F$5:$F$148,$AB1396),"")="",0,IF(IFERROR(INDEX(Cadastro!$F$5:$F$148,$AB1396),"")&gt;IFERROR(INDEX(Parâmetros!$B$39:$B$48,MATCH($E1396,Parâmetros!$A$39:$A$48,0)),99),IFERROR(INDEX(Cadastro!$F$5:$F$148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1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registro"),IF(AND($AB1396&lt;&gt;$AB1395,IFERROR(INDEX(Cadastro!$F$5:$F$148,$AB1396),"")=""),"Indeterminado (início da série)",IF($X1396&gt;0,"Folga","Falta de registro"))))))))</f>
        <v>Folga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IFERROR(MATCH($A1396&amp;"|"&amp;TEXT(_xlfn.MAXIFS(Cadastro!$E$5:$E$148,Cadastro!$A$5:$A$148,$A1396,Cadastro!$E$5:$E$148,"&lt;="&amp;$F1396),"yyyymmdd"),Cadastro!$I$5:$I$148,0),"")</f>
        <v>59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>
        <v>55138</v>
      </c>
      <c r="B1397" s="17" t="s">
        <v>196</v>
      </c>
      <c r="C1397" s="17" t="str">
        <f>IFERROR(INDEX(Cadastro!$C$5:$C$148,$AB1397),"NÃO INFORMADO")</f>
        <v>MEC</v>
      </c>
      <c r="D1397" s="17" t="str">
        <f>IFERROR(INDEX(Cadastro!$D$5:$D$148,$AB1397),"")</f>
        <v>Folguista</v>
      </c>
      <c r="E1397" s="17" t="str">
        <f>IFERROR(INDEX(Cadastro!$G$5:$G$148,$AB1397),"")</f>
        <v>Folguista</v>
      </c>
      <c r="F1397" s="29">
        <v>46291</v>
      </c>
      <c r="G1397" s="32" t="str">
        <f t="shared" si="234"/>
        <v>sáb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>B</v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/>
      </c>
      <c r="L1397" s="30">
        <f>SUMIFS(Dados!$E:$E,Dados!$A:$A,$A1397,Dados!$S:$S,$F1397)</f>
        <v>0</v>
      </c>
      <c r="M1397" s="30" t="str">
        <f>IFERROR(INDEX(Parâmetros!$E$6:$E$11,MATCH($K1397,Parâmetros!$A$6:$A$11,0)),"")</f>
        <v/>
      </c>
      <c r="N1397" s="33" t="str">
        <f t="shared" si="235"/>
        <v/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236"/>
        <v/>
      </c>
      <c r="R1397" s="32" t="str">
        <f t="shared" si="237"/>
        <v/>
      </c>
      <c r="S1397" s="30" t="str">
        <f t="shared" si="238"/>
        <v/>
      </c>
      <c r="T1397" s="32" t="str">
        <f>IF($Q1397&lt;&gt;"Sim","",IF($N1397&gt;Parâmetros!$E$15,"Sim","Não"))</f>
        <v/>
      </c>
      <c r="U1397" s="17" t="str">
        <f t="shared" si="239"/>
        <v>Folga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'[Apontamento_Mes_Setembro Atualizado.xlsx]Base Diária'!$V$221folga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Folga prevista pelo ciclo</v>
      </c>
      <c r="W1397" s="34">
        <f>IF(OR(OR($D1397="6x1",$D1397="FF 6x1"),$D1397="5x2"),"",IF($AB1397&lt;&gt;$AB1396,IF(IFERROR(INDEX(Cadastro!$F$5:$F$148,$AB1397),"")="",IF($L1397&gt;0,1,0),IF(IFERROR(INDEX(Cadastro!$F$5:$F$148,$AB1397),"")&lt;=IFERROR(INDEX(Parâmetros!$B$39:$B$48,MATCH($E1397,Parâmetros!$A$39:$A$48,0)),99),IFERROR(INDEX(Cadastro!$F$5:$F$148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0</v>
      </c>
      <c r="X1397" s="34">
        <f>IF(OR(OR($D1397="6x1",$D1397="FF 6x1"),$D1397="5x2"),"",IF($AB1397&lt;&gt;$AB1396,IF(IFERROR(INDEX(Cadastro!$F$5:$F$148,$AB1397),"")="",0,IF(IFERROR(INDEX(Cadastro!$F$5:$F$148,$AB1397),"")&gt;IFERROR(INDEX(Parâmetros!$B$39:$B$48,MATCH($E1397,Parâmetros!$A$39:$A$48,0)),99),IFERROR(INDEX(Cadastro!$F$5:$F$148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2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registro"),IF(AND($AB1397&lt;&gt;$AB1396,IFERROR(INDEX(Cadastro!$F$5:$F$148,$AB1397),"")=""),"Indeterminado (início da série)",IF($X1397&gt;0,"Folga","Falta de registro"))))))))</f>
        <v>Folga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IFERROR(MATCH($A1397&amp;"|"&amp;TEXT(_xlfn.MAXIFS(Cadastro!$E$5:$E$148,Cadastro!$A$5:$A$148,$A1397,Cadastro!$E$5:$E$148,"&lt;="&amp;$F1397),"yyyymmdd"),Cadastro!$I$5:$I$148,0),"")</f>
        <v>59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hidden="1" customHeight="1" x14ac:dyDescent="0.25">
      <c r="A1398" s="31">
        <v>55138</v>
      </c>
      <c r="B1398" s="17" t="s">
        <v>196</v>
      </c>
      <c r="C1398" s="17" t="str">
        <f>IFERROR(INDEX(Cadastro!$C$5:$C$148,$AB1398),"NÃO INFORMADO")</f>
        <v>MEC</v>
      </c>
      <c r="D1398" s="17" t="str">
        <f>IFERROR(INDEX(Cadastro!$D$5:$D$148,$AB1398),"")</f>
        <v>Folguista</v>
      </c>
      <c r="E1398" s="17" t="str">
        <f>IFERROR(INDEX(Cadastro!$G$5:$G$148,$AB1398),"")</f>
        <v>Folguista</v>
      </c>
      <c r="F1398" s="29">
        <v>46292</v>
      </c>
      <c r="G1398" s="32" t="str">
        <f t="shared" si="234"/>
        <v>dom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>B</v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B</v>
      </c>
      <c r="L1398" s="30">
        <f>SUMIFS(Dados!$E:$E,Dados!$A:$A,$A1398,Dados!$S:$S,$F1398)</f>
        <v>0</v>
      </c>
      <c r="M1398" s="30">
        <f>IFERROR(INDEX(Parâmetros!$E$6:$E$11,MATCH($K1398,Parâmetros!$A$6:$A$11,0)),"")</f>
        <v>7.67</v>
      </c>
      <c r="N1398" s="33">
        <f t="shared" si="235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236"/>
        <v/>
      </c>
      <c r="R1398" s="32" t="str">
        <f t="shared" si="237"/>
        <v/>
      </c>
      <c r="S1398" s="30" t="str">
        <f t="shared" si="238"/>
        <v/>
      </c>
      <c r="T1398" s="32" t="str">
        <f>IF($Q1398&lt;&gt;"Sim","",IF($N1398&gt;Parâmetros!$E$15,"Sim","Não"))</f>
        <v/>
      </c>
      <c r="U1398" s="17" t="str">
        <f t="shared" si="239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'[Apontamento_Mes_Setembro Atualizado.xlsx]Base Diária'!$V$221folga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1 de 4 do ciclo</v>
      </c>
      <c r="W1398" s="34">
        <f>IF(OR(OR($D1398="6x1",$D1398="FF 6x1"),$D1398="5x2"),"",IF($AB1398&lt;&gt;$AB1397,IF(IFERROR(INDEX(Cadastro!$F$5:$F$148,$AB1398),"")="",IF($L1398&gt;0,1,0),IF(IFERROR(INDEX(Cadastro!$F$5:$F$148,$AB1398),"")&lt;=IFERROR(INDEX(Parâmetros!$B$39:$B$48,MATCH($E1398,Parâmetros!$A$39:$A$48,0)),99),IFERROR(INDEX(Cadastro!$F$5:$F$148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1</v>
      </c>
      <c r="X1398" s="34">
        <f>IF(OR(OR($D1398="6x1",$D1398="FF 6x1"),$D1398="5x2"),"",IF($AB1398&lt;&gt;$AB1397,IF(IFERROR(INDEX(Cadastro!$F$5:$F$148,$AB1398),"")="",0,IF(IFERROR(INDEX(Cadastro!$F$5:$F$148,$AB1398),"")&gt;IFERROR(INDEX(Parâmetros!$B$39:$B$48,MATCH($E1398,Parâmetros!$A$39:$A$48,0)),99),IFERROR(INDEX(Cadastro!$F$5:$F$148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registro"),IF(AND($AB1398&lt;&gt;$AB1397,IFERROR(INDEX(Cadastro!$F$5:$F$148,$AB1398),"")=""),"Indeterminado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IFERROR(MATCH($A1398&amp;"|"&amp;TEXT(_xlfn.MAXIFS(Cadastro!$E$5:$E$148,Cadastro!$A$5:$A$148,$A1398,Cadastro!$E$5:$E$148,"&lt;="&amp;$F1398),"yyyymmdd"),Cadastro!$I$5:$I$148,0),"")</f>
        <v>59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hidden="1" customHeight="1" x14ac:dyDescent="0.25">
      <c r="A1399" s="31">
        <v>55138</v>
      </c>
      <c r="B1399" s="17" t="s">
        <v>196</v>
      </c>
      <c r="C1399" s="17" t="str">
        <f>IFERROR(INDEX(Cadastro!$C$5:$C$148,$AB1399),"NÃO INFORMADO")</f>
        <v>MEC</v>
      </c>
      <c r="D1399" s="17" t="str">
        <f>IFERROR(INDEX(Cadastro!$D$5:$D$148,$AB1399),"")</f>
        <v>Folguista</v>
      </c>
      <c r="E1399" s="17" t="str">
        <f>IFERROR(INDEX(Cadastro!$G$5:$G$148,$AB1399),"")</f>
        <v>Folguista</v>
      </c>
      <c r="F1399" s="29">
        <v>46293</v>
      </c>
      <c r="G1399" s="32" t="str">
        <f t="shared" si="234"/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>B</v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>B</v>
      </c>
      <c r="L1399" s="30">
        <f>SUMIFS(Dados!$E:$E,Dados!$A:$A,$A1399,Dados!$S:$S,$F1399)</f>
        <v>0</v>
      </c>
      <c r="M1399" s="30">
        <f>IFERROR(INDEX(Parâmetros!$E$6:$E$11,MATCH($K1399,Parâmetros!$A$6:$A$11,0)),"")</f>
        <v>7.67</v>
      </c>
      <c r="N1399" s="33">
        <f t="shared" si="235"/>
        <v>0</v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236"/>
        <v/>
      </c>
      <c r="R1399" s="32" t="str">
        <f t="shared" si="237"/>
        <v/>
      </c>
      <c r="S1399" s="30" t="str">
        <f t="shared" si="238"/>
        <v/>
      </c>
      <c r="T1399" s="32" t="str">
        <f>IF($Q1399&lt;&gt;"Sim","",IF($N1399&gt;Parâmetros!$E$15,"Sim","Não"))</f>
        <v/>
      </c>
      <c r="U1399" s="17" t="str">
        <f t="shared" si="239"/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'[Apontamento_Mes_Setembro Atualizado.xlsx]Base Diária'!$V$221folga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2 de 4 do ciclo</v>
      </c>
      <c r="W1399" s="34">
        <f>IF(OR(OR($D1399="6x1",$D1399="FF 6x1"),$D1399="5x2"),"",IF($AB1399&lt;&gt;$AB1398,IF(IFERROR(INDEX(Cadastro!$F$5:$F$148,$AB1399),"")="",IF($L1399&gt;0,1,0),IF(IFERROR(INDEX(Cadastro!$F$5:$F$148,$AB1399),"")&lt;=IFERROR(INDEX(Parâmetros!$B$39:$B$48,MATCH($E1399,Parâmetros!$A$39:$A$48,0)),99),IFERROR(INDEX(Cadastro!$F$5:$F$148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2</v>
      </c>
      <c r="X1399" s="34">
        <f>IF(OR(OR($D1399="6x1",$D1399="FF 6x1"),$D1399="5x2"),"",IF($AB1399&lt;&gt;$AB1398,IF(IFERROR(INDEX(Cadastro!$F$5:$F$148,$AB1399),"")="",0,IF(IFERROR(INDEX(Cadastro!$F$5:$F$148,$AB1399),"")&gt;IFERROR(INDEX(Parâmetros!$B$39:$B$48,MATCH($E1399,Parâmetros!$A$39:$A$48,0)),99),IFERROR(INDEX(Cadastro!$F$5:$F$148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registro"),IF(AND($AB1399&lt;&gt;$AB1398,IFERROR(INDEX(Cadastro!$F$5:$F$148,$AB1399),"")=""),"Indeterminado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IFERROR(MATCH($A1399&amp;"|"&amp;TEXT(_xlfn.MAXIFS(Cadastro!$E$5:$E$148,Cadastro!$A$5:$A$148,$A1399,Cadastro!$E$5:$E$148,"&lt;="&amp;$F1399),"yyyymmdd"),Cadastro!$I$5:$I$148,0),"")</f>
        <v>59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55138</v>
      </c>
      <c r="B1400" s="17" t="s">
        <v>196</v>
      </c>
      <c r="C1400" s="17" t="str">
        <f>IFERROR(INDEX(Cadastro!$C$5:$C$148,$AB1400),"NÃO INFORMADO")</f>
        <v>MEC</v>
      </c>
      <c r="D1400" s="17" t="str">
        <f>IFERROR(INDEX(Cadastro!$D$5:$D$148,$AB1400),"")</f>
        <v>Folguista</v>
      </c>
      <c r="E1400" s="17" t="str">
        <f>IFERROR(INDEX(Cadastro!$G$5:$G$148,$AB1400),"")</f>
        <v>Folguista</v>
      </c>
      <c r="F1400" s="29">
        <v>46294</v>
      </c>
      <c r="G1400" s="32" t="str">
        <f t="shared" si="234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>C</v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235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36"/>
        <v/>
      </c>
      <c r="R1400" s="32" t="str">
        <f t="shared" si="237"/>
        <v/>
      </c>
      <c r="S1400" s="30" t="str">
        <f t="shared" si="238"/>
        <v/>
      </c>
      <c r="T1400" s="32" t="str">
        <f>IF($Q1400&lt;&gt;"Sim","",IF($N1400&gt;Parâmetros!$E$15,"Sim","Não"))</f>
        <v/>
      </c>
      <c r="U1400" s="17" t="str">
        <f t="shared" si="239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'[Apontamento_Mes_Setembro Atualizado.xlsx]Base Diária'!$V$221folga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3 de 4 do ciclo</v>
      </c>
      <c r="W1400" s="34">
        <f>IF(OR(OR($D1400="6x1",$D1400="FF 6x1"),$D1400="5x2"),"",IF($AB1400&lt;&gt;$AB1399,IF(IFERROR(INDEX(Cadastro!$F$5:$F$148,$AB1400),"")="",IF($L1400&gt;0,1,0),IF(IFERROR(INDEX(Cadastro!$F$5:$F$148,$AB1400),"")&lt;=IFERROR(INDEX(Parâmetros!$B$39:$B$48,MATCH($E1400,Parâmetros!$A$39:$A$48,0)),99),IFERROR(INDEX(Cadastro!$F$5:$F$148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3</v>
      </c>
      <c r="X1400" s="34">
        <f>IF(OR(OR($D1400="6x1",$D1400="FF 6x1"),$D1400="5x2"),"",IF($AB1400&lt;&gt;$AB1399,IF(IFERROR(INDEX(Cadastro!$F$5:$F$148,$AB1400),"")="",0,IF(IFERROR(INDEX(Cadastro!$F$5:$F$148,$AB1400),"")&gt;IFERROR(INDEX(Parâmetros!$B$39:$B$48,MATCH($E1400,Parâmetros!$A$39:$A$48,0)),99),IFERROR(INDEX(Cadastro!$F$5:$F$148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registro"),IF(AND($AB1400&lt;&gt;$AB1399,IFERROR(INDEX(Cadastro!$F$5:$F$148,$AB1400),"")=""),"Indeterminado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IFERROR(MATCH($A1400&amp;"|"&amp;TEXT(_xlfn.MAXIFS(Cadastro!$E$5:$E$148,Cadastro!$A$5:$A$148,$A1400,Cadastro!$E$5:$E$148,"&lt;="&amp;$F1400),"yyyymmdd"),Cadastro!$I$5:$I$148,0),"")</f>
        <v>59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hidden="1" customHeight="1" x14ac:dyDescent="0.25">
      <c r="A1401" s="31">
        <v>55138</v>
      </c>
      <c r="B1401" s="17" t="s">
        <v>196</v>
      </c>
      <c r="C1401" s="17" t="str">
        <f>IFERROR(INDEX(Cadastro!$C$5:$C$148,$AB1401),"NÃO INFORMADO")</f>
        <v>MEC</v>
      </c>
      <c r="D1401" s="17" t="str">
        <f>IFERROR(INDEX(Cadastro!$D$5:$D$148,$AB1401),"")</f>
        <v>Folguista</v>
      </c>
      <c r="E1401" s="17" t="str">
        <f>IFERROR(INDEX(Cadastro!$G$5:$G$148,$AB1401),"")</f>
        <v>Folguista</v>
      </c>
      <c r="F1401" s="29">
        <v>46295</v>
      </c>
      <c r="G1401" s="32" t="str">
        <f t="shared" si="234"/>
        <v>qua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>C</v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235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236"/>
        <v/>
      </c>
      <c r="R1401" s="32" t="str">
        <f t="shared" si="237"/>
        <v/>
      </c>
      <c r="S1401" s="30" t="str">
        <f t="shared" si="238"/>
        <v/>
      </c>
      <c r="T1401" s="32" t="str">
        <f>IF($Q1401&lt;&gt;"Sim","",IF($N1401&gt;Parâmetros!$E$15,"Sim","Não"))</f>
        <v/>
      </c>
      <c r="U1401" s="17" t="str">
        <f t="shared" si="239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'[Apontamento_Mes_Setembro Atualizado.xlsx]Base Diária'!$V$221folga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4 de 4 do ciclo</v>
      </c>
      <c r="W1401" s="34">
        <f>IF(OR(OR($D1401="6x1",$D1401="FF 6x1"),$D1401="5x2"),"",IF($AB1401&lt;&gt;$AB1400,IF(IFERROR(INDEX(Cadastro!$F$5:$F$148,$AB1401),"")="",IF($L1401&gt;0,1,0),IF(IFERROR(INDEX(Cadastro!$F$5:$F$148,$AB1401),"")&lt;=IFERROR(INDEX(Parâmetros!$B$39:$B$48,MATCH($E1401,Parâmetros!$A$39:$A$48,0)),99),IFERROR(INDEX(Cadastro!$F$5:$F$148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4</v>
      </c>
      <c r="X1401" s="34">
        <f>IF(OR(OR($D1401="6x1",$D1401="FF 6x1"),$D1401="5x2"),"",IF($AB1401&lt;&gt;$AB1400,IF(IFERROR(INDEX(Cadastro!$F$5:$F$148,$AB1401),"")="",0,IF(IFERROR(INDEX(Cadastro!$F$5:$F$148,$AB1401),"")&gt;IFERROR(INDEX(Parâmetros!$B$39:$B$48,MATCH($E1401,Parâmetros!$A$39:$A$48,0)),99),IFERROR(INDEX(Cadastro!$F$5:$F$148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registro"),IF(AND($AB1401&lt;&gt;$AB1400,IFERROR(INDEX(Cadastro!$F$5:$F$148,$AB1401),"")=""),"Indeterminado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IFERROR(MATCH($A1401&amp;"|"&amp;TEXT(_xlfn.MAXIFS(Cadastro!$E$5:$E$148,Cadastro!$A$5:$A$148,$A1401,Cadastro!$E$5:$E$148,"&lt;="&amp;$F1401),"yyyymmdd"),Cadastro!$I$5:$I$148,0),"")</f>
        <v>59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55138</v>
      </c>
      <c r="B1402" s="17" t="s">
        <v>196</v>
      </c>
      <c r="C1402" s="17" t="str">
        <f>IFERROR(INDEX(Cadastro!$C$5:$C$148,$AB1402),"NÃO INFORMADO")</f>
        <v>MEC</v>
      </c>
      <c r="D1402" s="17" t="str">
        <f>IFERROR(INDEX(Cadastro!$D$5:$D$148,$AB1402),"")</f>
        <v>Folguista</v>
      </c>
      <c r="E1402" s="17" t="str">
        <f>IFERROR(INDEX(Cadastro!$G$5:$G$148,$AB1402),"")</f>
        <v>Folguista</v>
      </c>
      <c r="F1402" s="29">
        <v>46296</v>
      </c>
      <c r="G1402" s="32" t="str">
        <f t="shared" si="234"/>
        <v>qui</v>
      </c>
      <c r="H1402" s="31" t="str">
        <f>IF($L1402=0,"",_xlfn.MINIFS(Dados!$Q:$Q,Dados!$A:$A,$A1402,Dados!$S:$S,$F1402))</f>
        <v/>
      </c>
      <c r="I1402" s="31" t="str">
        <f>IF($H1402="","",_xlfn.MAXIFS(Dados!$R:$R,Dados!$A:$A,$A1402,Dados!$S:$S,$F1402))</f>
        <v/>
      </c>
      <c r="J1402" s="32" t="str">
        <f>IF($D1402&lt;&gt;"Folguista","",IFERROR(INDEX(Parâmetros!$D$52:$G$52,1,MIN(4,MAX(1,$W1402))),""))</f>
        <v>B</v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0</v>
      </c>
      <c r="M1402" s="30" t="str">
        <f>IFERROR(INDEX(Parâmetros!$E$6:$E$11,MATCH($K1402,Parâmetros!$A$6:$A$11,0)),"")</f>
        <v/>
      </c>
      <c r="N1402" s="33" t="str">
        <f t="shared" si="235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36"/>
        <v/>
      </c>
      <c r="R1402" s="32" t="str">
        <f t="shared" si="237"/>
        <v/>
      </c>
      <c r="S1402" s="30" t="str">
        <f t="shared" si="238"/>
        <v/>
      </c>
      <c r="T1402" s="32" t="str">
        <f>IF($Q1402&lt;&gt;"Sim","",IF($N1402&gt;Parâmetros!$E$15,"Sim","Não"))</f>
        <v/>
      </c>
      <c r="U1402" s="17" t="str">
        <f t="shared" si="239"/>
        <v>Folga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'[Apontamento_Mes_Setembro Atualizado.xlsx]Base Diária'!$V$221folga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Folga prevista pelo ciclo</v>
      </c>
      <c r="W1402" s="34">
        <f>IF(OR(OR($D1402="6x1",$D1402="FF 6x1"),$D1402="5x2"),"",IF($AB1402&lt;&gt;$AB1401,IF(IFERROR(INDEX(Cadastro!$F$5:$F$148,$AB1402),"")="",IF($L1402&gt;0,1,0),IF(IFERROR(INDEX(Cadastro!$F$5:$F$148,$AB1402),"")&lt;=IFERROR(INDEX(Parâmetros!$B$39:$B$48,MATCH($E1402,Parâmetros!$A$39:$A$48,0)),99),IFERROR(INDEX(Cadastro!$F$5:$F$148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0</v>
      </c>
      <c r="X1402" s="34">
        <f>IF(OR(OR($D1402="6x1",$D1402="FF 6x1"),$D1402="5x2"),"",IF($AB1402&lt;&gt;$AB1401,IF(IFERROR(INDEX(Cadastro!$F$5:$F$148,$AB1402),"")="",0,IF(IFERROR(INDEX(Cadastro!$F$5:$F$148,$AB1402),"")&gt;IFERROR(INDEX(Parâmetros!$B$39:$B$48,MATCH($E1402,Parâmetros!$A$39:$A$48,0)),99),IFERROR(INDEX(Cadastro!$F$5:$F$148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1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registro"),IF(AND($AB1402&lt;&gt;$AB1401,IFERROR(INDEX(Cadastro!$F$5:$F$148,$AB1402),"")=""),"Indeterminado (início da série)",IF($X1402&gt;0,"Folga","Falta de registro"))))))))</f>
        <v>Folga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IFERROR(MATCH($A1402&amp;"|"&amp;TEXT(_xlfn.MAXIFS(Cadastro!$E$5:$E$148,Cadastro!$A$5:$A$148,$A1402,Cadastro!$E$5:$E$148,"&lt;="&amp;$F1402),"yyyymmdd"),Cadastro!$I$5:$I$148,0),"")</f>
        <v>59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hidden="1" customHeight="1" x14ac:dyDescent="0.25">
      <c r="A1403" s="31">
        <v>55138</v>
      </c>
      <c r="B1403" s="17" t="s">
        <v>196</v>
      </c>
      <c r="C1403" s="17" t="str">
        <f>IFERROR(INDEX(Cadastro!$C$5:$C$148,$AB1403),"NÃO INFORMADO")</f>
        <v>MEC</v>
      </c>
      <c r="D1403" s="17" t="str">
        <f>IFERROR(INDEX(Cadastro!$D$5:$D$148,$AB1403),"")</f>
        <v>Folguista</v>
      </c>
      <c r="E1403" s="17" t="str">
        <f>IFERROR(INDEX(Cadastro!$G$5:$G$148,$AB1403),"")</f>
        <v>Folguista</v>
      </c>
      <c r="F1403" s="29">
        <v>46297</v>
      </c>
      <c r="G1403" s="32" t="str">
        <f t="shared" si="234"/>
        <v>sex</v>
      </c>
      <c r="H1403" s="31" t="str">
        <f>IF($L1403=0,"",_xlfn.MINIFS(Dados!$Q:$Q,Dados!$A:$A,$A1403,Dados!$S:$S,$F1403))</f>
        <v/>
      </c>
      <c r="I1403" s="31" t="str">
        <f>IF($H1403="","",_xlfn.MAXIFS(Dados!$R:$R,Dados!$A:$A,$A1403,Dados!$S:$S,$F1403))</f>
        <v/>
      </c>
      <c r="J1403" s="32" t="str">
        <f>IF($D1403&lt;&gt;"Folguista","",IFERROR(INDEX(Parâmetros!$D$52:$G$52,1,MIN(4,MAX(1,$W1403))),""))</f>
        <v>B</v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/>
      </c>
      <c r="L1403" s="30">
        <f>SUMIFS(Dados!$E:$E,Dados!$A:$A,$A1403,Dados!$S:$S,$F1403)</f>
        <v>0</v>
      </c>
      <c r="M1403" s="30" t="str">
        <f>IFERROR(INDEX(Parâmetros!$E$6:$E$11,MATCH($K1403,Parâmetros!$A$6:$A$11,0)),"")</f>
        <v/>
      </c>
      <c r="N1403" s="33" t="str">
        <f t="shared" si="235"/>
        <v/>
      </c>
      <c r="O1403" s="33">
        <f>Parâmetros!$E$13</f>
        <v>0.8</v>
      </c>
      <c r="P1403" s="32" t="str">
        <f>IF(OR($M1403="",$F1403&gt;Parâmetros!$E$14),"Não","Sim")</f>
        <v>Não</v>
      </c>
      <c r="Q1403" s="32" t="str">
        <f t="shared" si="236"/>
        <v/>
      </c>
      <c r="R1403" s="32" t="str">
        <f t="shared" si="237"/>
        <v/>
      </c>
      <c r="S1403" s="30" t="str">
        <f t="shared" si="238"/>
        <v/>
      </c>
      <c r="T1403" s="32" t="str">
        <f>IF($Q1403&lt;&gt;"Sim","",IF($N1403&gt;Parâmetros!$E$15,"Sim","Não"))</f>
        <v/>
      </c>
      <c r="U1403" s="17" t="str">
        <f t="shared" si="239"/>
        <v>Folga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'[Apontamento_Mes_Setembro Atualizado.xlsx]Base Diária'!$V$221folga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Folga prevista pelo ciclo</v>
      </c>
      <c r="W1403" s="34">
        <f>IF(OR(OR($D1403="6x1",$D1403="FF 6x1"),$D1403="5x2"),"",IF($AB1403&lt;&gt;$AB1402,IF(IFERROR(INDEX(Cadastro!$F$5:$F$148,$AB1403),"")="",IF($L1403&gt;0,1,0),IF(IFERROR(INDEX(Cadastro!$F$5:$F$148,$AB1403),"")&lt;=IFERROR(INDEX(Parâmetros!$B$39:$B$48,MATCH($E1403,Parâmetros!$A$39:$A$48,0)),99),IFERROR(INDEX(Cadastro!$F$5:$F$148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0</v>
      </c>
      <c r="X1403" s="34">
        <f>IF(OR(OR($D1403="6x1",$D1403="FF 6x1"),$D1403="5x2"),"",IF($AB1403&lt;&gt;$AB1402,IF(IFERROR(INDEX(Cadastro!$F$5:$F$148,$AB1403),"")="",0,IF(IFERROR(INDEX(Cadastro!$F$5:$F$148,$AB1403),"")&gt;IFERROR(INDEX(Parâmetros!$B$39:$B$48,MATCH($E1403,Parâmetros!$A$39:$A$48,0)),99),IFERROR(INDEX(Cadastro!$F$5:$F$148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2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registro"),IF(AND($AB1403&lt;&gt;$AB1402,IFERROR(INDEX(Cadastro!$F$5:$F$148,$AB1403),"")=""),"Indeterminado (início da série)",IF($X1403&gt;0,"Folga","Falta de registro"))))))))</f>
        <v>Folga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IFERROR(MATCH($A1403&amp;"|"&amp;TEXT(_xlfn.MAXIFS(Cadastro!$E$5:$E$148,Cadastro!$A$5:$A$148,$A1403,Cadastro!$E$5:$E$148,"&lt;="&amp;$F1403),"yyyymmdd"),Cadastro!$I$5:$I$148,0),"")</f>
        <v>59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55138</v>
      </c>
      <c r="B1404" s="17" t="s">
        <v>196</v>
      </c>
      <c r="C1404" s="17" t="str">
        <f>IFERROR(INDEX(Cadastro!$C$5:$C$148,$AB1404),"NÃO INFORMADO")</f>
        <v>MEC</v>
      </c>
      <c r="D1404" s="17" t="str">
        <f>IFERROR(INDEX(Cadastro!$D$5:$D$148,$AB1404),"")</f>
        <v>Folguista</v>
      </c>
      <c r="E1404" s="17" t="str">
        <f>IFERROR(INDEX(Cadastro!$G$5:$G$148,$AB1404),"")</f>
        <v>Folguista</v>
      </c>
      <c r="F1404" s="29">
        <v>46298</v>
      </c>
      <c r="G1404" s="32" t="str">
        <f t="shared" si="234"/>
        <v>sáb</v>
      </c>
      <c r="H1404" s="31" t="str">
        <f>IF($L1404=0,"",_xlfn.MINIFS(Dados!$Q:$Q,Dados!$A:$A,$A1404,Dados!$S:$S,$F1404))</f>
        <v/>
      </c>
      <c r="I1404" s="31" t="str">
        <f>IF($H1404="","",_xlfn.MAXIFS(Dados!$R:$R,Dados!$A:$A,$A1404,Dados!$S:$S,$F1404))</f>
        <v/>
      </c>
      <c r="J1404" s="32" t="str">
        <f>IF($D1404&lt;&gt;"Folguista","",IFERROR(INDEX(Parâmetros!$D$52:$G$52,1,MIN(4,MAX(1,$W1404))),""))</f>
        <v>B</v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B</v>
      </c>
      <c r="L1404" s="30">
        <f>SUMIFS(Dados!$E:$E,Dados!$A:$A,$A1404,Dados!$S:$S,$F1404)</f>
        <v>0</v>
      </c>
      <c r="M1404" s="30">
        <f>IFERROR(INDEX(Parâmetros!$E$6:$E$11,MATCH($K1404,Parâmetros!$A$6:$A$11,0)),"")</f>
        <v>7.67</v>
      </c>
      <c r="N1404" s="33">
        <f t="shared" si="235"/>
        <v>0</v>
      </c>
      <c r="O1404" s="33">
        <f>Parâmetros!$E$13</f>
        <v>0.8</v>
      </c>
      <c r="P1404" s="32" t="str">
        <f>IF(OR($M1404="",$F1404&gt;Parâmetros!$E$14),"Não","Sim")</f>
        <v>Não</v>
      </c>
      <c r="Q1404" s="32" t="str">
        <f t="shared" si="236"/>
        <v/>
      </c>
      <c r="R1404" s="32" t="str">
        <f t="shared" si="237"/>
        <v/>
      </c>
      <c r="S1404" s="30" t="str">
        <f t="shared" si="238"/>
        <v/>
      </c>
      <c r="T1404" s="32" t="str">
        <f>IF($Q1404&lt;&gt;"Sim","",IF($N1404&gt;Parâmetros!$E$15,"Sim","Não"))</f>
        <v/>
      </c>
      <c r="U1404" s="17" t="str">
        <f t="shared" si="239"/>
        <v>Fora da apuração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'[Apontamento_Mes_Setembro Atualizado.xlsx]Base Diária'!$V$221folga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FALTA DE REGISTRO · dia 1 de 4 do ciclo</v>
      </c>
      <c r="W1404" s="34">
        <f>IF(OR(OR($D1404="6x1",$D1404="FF 6x1"),$D1404="5x2"),"",IF($AB1404&lt;&gt;$AB1403,IF(IFERROR(INDEX(Cadastro!$F$5:$F$148,$AB1404),"")="",IF($L1404&gt;0,1,0),IF(IFERROR(INDEX(Cadastro!$F$5:$F$148,$AB1404),"")&lt;=IFERROR(INDEX(Parâmetros!$B$39:$B$48,MATCH($E1404,Parâmetros!$A$39:$A$48,0)),99),IFERROR(INDEX(Cadastro!$F$5:$F$148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1</v>
      </c>
      <c r="X1404" s="34">
        <f>IF(OR(OR($D1404="6x1",$D1404="FF 6x1"),$D1404="5x2"),"",IF($AB1404&lt;&gt;$AB1403,IF(IFERROR(INDEX(Cadastro!$F$5:$F$148,$AB1404),"")="",0,IF(IFERROR(INDEX(Cadastro!$F$5:$F$148,$AB1404),"")&gt;IFERROR(INDEX(Parâmetros!$B$39:$B$48,MATCH($E1404,Parâmetros!$A$39:$A$48,0)),99),IFERROR(INDEX(Cadastro!$F$5:$F$148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registro"),IF(AND($AB1404&lt;&gt;$AB1403,IFERROR(INDEX(Cadastro!$F$5:$F$148,$AB1404),"")=""),"Indeterminado (início da série)",IF($X1404&gt;0,"Folga","Falta de registro"))))))))</f>
        <v>Falta de registro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IFERROR(MATCH($A1404&amp;"|"&amp;TEXT(_xlfn.MAXIFS(Cadastro!$E$5:$E$148,Cadastro!$A$5:$A$148,$A1404,Cadastro!$E$5:$E$148,"&lt;="&amp;$F1404),"yyyymmdd"),Cadastro!$I$5:$I$148,0),"")</f>
        <v>59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55138</v>
      </c>
      <c r="B1405" s="17" t="s">
        <v>196</v>
      </c>
      <c r="C1405" s="17" t="str">
        <f>IFERROR(INDEX(Cadastro!$C$5:$C$148,$AB1405),"NÃO INFORMADO")</f>
        <v>MEC</v>
      </c>
      <c r="D1405" s="17" t="str">
        <f>IFERROR(INDEX(Cadastro!$D$5:$D$148,$AB1405),"")</f>
        <v>Folguista</v>
      </c>
      <c r="E1405" s="17" t="str">
        <f>IFERROR(INDEX(Cadastro!$G$5:$G$148,$AB1405),"")</f>
        <v>Folguista</v>
      </c>
      <c r="F1405" s="29">
        <v>46299</v>
      </c>
      <c r="G1405" s="32" t="str">
        <f t="shared" si="234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>B</v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B</v>
      </c>
      <c r="L1405" s="30">
        <f>SUMIFS(Dados!$E:$E,Dados!$A:$A,$A1405,Dados!$S:$S,$F1405)</f>
        <v>0</v>
      </c>
      <c r="M1405" s="30">
        <f>IFERROR(INDEX(Parâmetros!$E$6:$E$11,MATCH($K1405,Parâmetros!$A$6:$A$11,0)),"")</f>
        <v>7.67</v>
      </c>
      <c r="N1405" s="33">
        <f t="shared" si="235"/>
        <v>0</v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36"/>
        <v/>
      </c>
      <c r="R1405" s="32" t="str">
        <f t="shared" si="237"/>
        <v/>
      </c>
      <c r="S1405" s="30" t="str">
        <f t="shared" si="238"/>
        <v/>
      </c>
      <c r="T1405" s="32" t="str">
        <f>IF($Q1405&lt;&gt;"Sim","",IF($N1405&gt;Parâmetros!$E$15,"Sim","Não"))</f>
        <v/>
      </c>
      <c r="U1405" s="17" t="str">
        <f t="shared" si="239"/>
        <v>Fora da apuração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'[Apontamento_Mes_Setembro Atualizado.xlsx]Base Diária'!$V$221folga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FALTA DE REGISTRO · dia 2 de 4 do ciclo</v>
      </c>
      <c r="W1405" s="34">
        <f>IF(OR(OR($D1405="6x1",$D1405="FF 6x1"),$D1405="5x2"),"",IF($AB1405&lt;&gt;$AB1404,IF(IFERROR(INDEX(Cadastro!$F$5:$F$148,$AB1405),"")="",IF($L1405&gt;0,1,0),IF(IFERROR(INDEX(Cadastro!$F$5:$F$148,$AB1405),"")&lt;=IFERROR(INDEX(Parâmetros!$B$39:$B$48,MATCH($E1405,Parâmetros!$A$39:$A$48,0)),99),IFERROR(INDEX(Cadastro!$F$5:$F$148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2</v>
      </c>
      <c r="X1405" s="34">
        <f>IF(OR(OR($D1405="6x1",$D1405="FF 6x1"),$D1405="5x2"),"",IF($AB1405&lt;&gt;$AB1404,IF(IFERROR(INDEX(Cadastro!$F$5:$F$148,$AB1405),"")="",0,IF(IFERROR(INDEX(Cadastro!$F$5:$F$148,$AB1405),"")&gt;IFERROR(INDEX(Parâmetros!$B$39:$B$48,MATCH($E1405,Parâmetros!$A$39:$A$48,0)),99),IFERROR(INDEX(Cadastro!$F$5:$F$148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0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registro"),IF(AND($AB1405&lt;&gt;$AB1404,IFERROR(INDEX(Cadastro!$F$5:$F$148,$AB1405),"")=""),"Indeterminado (início da série)",IF($X1405&gt;0,"Folga","Falta de registro"))))))))</f>
        <v>Falta de registro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IFERROR(MATCH($A1405&amp;"|"&amp;TEXT(_xlfn.MAXIFS(Cadastro!$E$5:$E$148,Cadastro!$A$5:$A$148,$A1405,Cadastro!$E$5:$E$148,"&lt;="&amp;$F1405),"yyyymmdd"),Cadastro!$I$5:$I$148,0),"")</f>
        <v>59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hidden="1" customHeight="1" x14ac:dyDescent="0.25">
      <c r="A1406" s="31">
        <v>55138</v>
      </c>
      <c r="B1406" s="17" t="s">
        <v>196</v>
      </c>
      <c r="C1406" s="17" t="str">
        <f>IFERROR(INDEX(Cadastro!$C$5:$C$148,$AB1406),"NÃO INFORMADO")</f>
        <v>MEC</v>
      </c>
      <c r="D1406" s="17" t="str">
        <f>IFERROR(INDEX(Cadastro!$D$5:$D$148,$AB1406),"")</f>
        <v>Folguista</v>
      </c>
      <c r="E1406" s="17" t="str">
        <f>IFERROR(INDEX(Cadastro!$G$5:$G$148,$AB1406),"")</f>
        <v>Folguista</v>
      </c>
      <c r="F1406" s="29">
        <v>46300</v>
      </c>
      <c r="G1406" s="32" t="str">
        <f t="shared" si="234"/>
        <v>seg</v>
      </c>
      <c r="H1406" s="31" t="str">
        <f>IF($L1406=0,"",_xlfn.MINIFS(Dados!$Q:$Q,Dados!$A:$A,$A1406,Dados!$S:$S,$F1406))</f>
        <v/>
      </c>
      <c r="I1406" s="31" t="str">
        <f>IF($H1406="","",_xlfn.MAXIFS(Dados!$R:$R,Dados!$A:$A,$A1406,Dados!$S:$S,$F1406))</f>
        <v/>
      </c>
      <c r="J1406" s="32" t="str">
        <f>IF($D1406&lt;&gt;"Folguista","",IFERROR(INDEX(Parâmetros!$D$52:$G$52,1,MIN(4,MAX(1,$W1406))),""))</f>
        <v>C</v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C</v>
      </c>
      <c r="L1406" s="30">
        <f>SUMIFS(Dados!$E:$E,Dados!$A:$A,$A1406,Dados!$S:$S,$F1406)</f>
        <v>0</v>
      </c>
      <c r="M1406" s="30">
        <f>IFERROR(INDEX(Parâmetros!$E$6:$E$11,MATCH($K1406,Parâmetros!$A$6:$A$11,0)),"")</f>
        <v>6.67</v>
      </c>
      <c r="N1406" s="33">
        <f t="shared" si="235"/>
        <v>0</v>
      </c>
      <c r="O1406" s="33">
        <f>Parâmetros!$E$13</f>
        <v>0.8</v>
      </c>
      <c r="P1406" s="32" t="str">
        <f>IF(OR($M1406="",$F1406&gt;Parâmetros!$E$14),"Não","Sim")</f>
        <v>Não</v>
      </c>
      <c r="Q1406" s="32" t="str">
        <f t="shared" si="236"/>
        <v/>
      </c>
      <c r="R1406" s="32" t="str">
        <f t="shared" si="237"/>
        <v/>
      </c>
      <c r="S1406" s="30" t="str">
        <f t="shared" si="238"/>
        <v/>
      </c>
      <c r="T1406" s="32" t="str">
        <f>IF($Q1406&lt;&gt;"Sim","",IF($N1406&gt;Parâmetros!$E$15,"Sim","Não"))</f>
        <v/>
      </c>
      <c r="U1406" s="17" t="str">
        <f t="shared" si="239"/>
        <v>Fora da apuração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'[Apontamento_Mes_Setembro Atualizado.xlsx]Base Diária'!$V$221folga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FALTA DE REGISTRO · dia 3 de 4 do ciclo</v>
      </c>
      <c r="W1406" s="34">
        <f>IF(OR(OR($D1406="6x1",$D1406="FF 6x1"),$D1406="5x2"),"",IF($AB1406&lt;&gt;$AB1405,IF(IFERROR(INDEX(Cadastro!$F$5:$F$148,$AB1406),"")="",IF($L1406&gt;0,1,0),IF(IFERROR(INDEX(Cadastro!$F$5:$F$148,$AB1406),"")&lt;=IFERROR(INDEX(Parâmetros!$B$39:$B$48,MATCH($E1406,Parâmetros!$A$39:$A$48,0)),99),IFERROR(INDEX(Cadastro!$F$5:$F$148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3</v>
      </c>
      <c r="X1406" s="34">
        <f>IF(OR(OR($D1406="6x1",$D1406="FF 6x1"),$D1406="5x2"),"",IF($AB1406&lt;&gt;$AB1405,IF(IFERROR(INDEX(Cadastro!$F$5:$F$148,$AB1406),"")="",0,IF(IFERROR(INDEX(Cadastro!$F$5:$F$148,$AB1406),"")&gt;IFERROR(INDEX(Parâmetros!$B$39:$B$48,MATCH($E1406,Parâmetros!$A$39:$A$48,0)),99),IFERROR(INDEX(Cadastro!$F$5:$F$148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registro"),IF(AND($AB1406&lt;&gt;$AB1405,IFERROR(INDEX(Cadastro!$F$5:$F$148,$AB1406),"")=""),"Indeterminado (início da série)",IF($X1406&gt;0,"Folga","Falta de registro"))))))))</f>
        <v>Falta de registro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IFERROR(MATCH($A1406&amp;"|"&amp;TEXT(_xlfn.MAXIFS(Cadastro!$E$5:$E$148,Cadastro!$A$5:$A$148,$A1406,Cadastro!$E$5:$E$148,"&lt;="&amp;$F1406),"yyyymmdd"),Cadastro!$I$5:$I$148,0),"")</f>
        <v>59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53291</v>
      </c>
      <c r="B1407" s="17" t="s">
        <v>197</v>
      </c>
      <c r="C1407" s="17" t="str">
        <f>IFERROR(INDEX(Cadastro!$C$5:$C$148,$AB1407),"NÃO INFORMADO")</f>
        <v>CAL</v>
      </c>
      <c r="D1407" s="17" t="str">
        <f>IFERROR(INDEX(Cadastro!$D$5:$D$148,$AB1407),"")</f>
        <v>6x1</v>
      </c>
      <c r="E1407" s="17" t="str">
        <f>IFERROR(INDEX(Cadastro!$G$5:$G$148,$AB1407),"")</f>
        <v>6x1</v>
      </c>
      <c r="F1407" s="29">
        <v>46265</v>
      </c>
      <c r="G1407" s="32" t="str">
        <f t="shared" ref="G1407:G1442" si="240">CHOOSE(WEEKDAY($F1407,1),"dom","seg","ter","qua","qui","sex","sáb")</f>
        <v>seg</v>
      </c>
      <c r="H1407" s="31" t="str">
        <f>IF($L1407=0,"",_xlfn.MINIFS(Dados!$Q:$Q,Dados!$A:$A,$A1407,Dados!$S:$S,$F1407))</f>
        <v/>
      </c>
      <c r="I1407" s="31" t="str">
        <f>IF($H1407="","",_xlfn.MAXIFS(Dados!$R:$R,Dados!$A:$A,$A1407,Dados!$S:$S,$F1407))</f>
        <v/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</v>
      </c>
      <c r="L1407" s="30">
        <f>SUMIFS(Dados!$E:$E,Dados!$A:$A,$A1407,Dados!$S:$S,$F1407)</f>
        <v>0</v>
      </c>
      <c r="M1407" s="30">
        <f>IFERROR(INDEX(Parâmetros!$E$6:$E$11,MATCH($K1407,Parâmetros!$A$6:$A$11,0)),"")</f>
        <v>8.8000000000000007</v>
      </c>
      <c r="N1407" s="33">
        <f t="shared" ref="N1407:N1442" si="241">IFERROR($L1407/$M1407,"")</f>
        <v>0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ref="Q1407:Q1442" si="242">IF($P1407="Não","",IF($L1407&gt;0,"Sim","Não"))</f>
        <v>Não</v>
      </c>
      <c r="R1407" s="32" t="str">
        <f t="shared" ref="R1407:R1442" si="243">IF($Q1407&lt;&gt;"Sim","",IF($N1407&gt;=$O1407,"Sim","Não"))</f>
        <v/>
      </c>
      <c r="S1407" s="30" t="str">
        <f t="shared" ref="S1407:S1442" si="244">IF($Q1407&lt;&gt;"Sim","",MAX(0,$M1407*$O1407-$L1407))</f>
        <v/>
      </c>
      <c r="T1407" s="32" t="str">
        <f>IF($Q1407&lt;&gt;"Sim","",IF($N1407&gt;Parâmetros!$E$15,"Sim","Não"))</f>
        <v/>
      </c>
      <c r="U1407" s="17" t="str">
        <f t="shared" ref="U1407:U1442" si="245">IF($AC1407&lt;&gt;"",$AC1407,IF($P1407="Não",IF($Y1407="Folga","Folga",IF(LEFT($Y1407,6)="Férias","Férias / afastamento",IF($Y1407="Indeterminado (início da série)","Início da série","Fora da apuração"))),IF($Q1407="Não","Falta de registro",IF($R1407="Sim","Na meta","Abaixo da meta"))))</f>
        <v>Falta de registro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'[Apontamento_Mes_Setembro Atualizado.xlsx]Base Diária'!$V$221folga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FALTA DE REGISTRO · dia útil da escala 6x1</v>
      </c>
      <c r="W1407" s="34" t="str">
        <f>IF(OR(OR($D1407="6x1",$D1407="FF 6x1"),$D1407="5x2"),"",IF($AB1407&lt;&gt;$AB1406,IF(IFERROR(INDEX(Cadastro!$F$5:$F$148,$AB1407),"")="",IF($L1407&gt;0,1,0),IF(IFERROR(INDEX(Cadastro!$F$5:$F$148,$AB1407),"")&lt;=IFERROR(INDEX(Parâmetros!$B$39:$B$48,MATCH($E1407,Parâmetros!$A$39:$A$48,0)),99),IFERROR(INDEX(Cadastro!$F$5:$F$148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$148,$AB1407),"")="",0,IF(IFERROR(INDEX(Cadastro!$F$5:$F$148,$AB1407),"")&gt;IFERROR(INDEX(Parâmetros!$B$39:$B$48,MATCH($E1407,Parâmetros!$A$39:$A$48,0)),99),IFERROR(INDEX(Cadastro!$F$5:$F$148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registro"),IF(AND($AB1407&lt;&gt;$AB1406,IFERROR(INDEX(Cadastro!$F$5:$F$148,$AB1407),"")=""),"Indeterminado (início da série)",IF($X1407&gt;0,"Folga","Falta de registro"))))))))</f>
        <v>Falta de registro</v>
      </c>
      <c r="Z1407" s="34">
        <f>IF(OR($L1407&gt;0,$F1407&gt;Parâmetros!$E$14),0,IF($A1407&lt;&gt;$A1406,1,N($Z1406)+1))</f>
        <v>1</v>
      </c>
      <c r="AA1407" s="34">
        <f>IF(OR($L1407&gt;0,$F1407&gt;Parâmetros!$E$14),0,IF(OR($A1407&lt;&gt;$A1408,$F1408&gt;Parâmetros!$E$14),1,N($AA1408)+1))</f>
        <v>1</v>
      </c>
      <c r="AB1407" s="31">
        <f>IFERROR(MATCH($A1407&amp;"|"&amp;TEXT(_xlfn.MAXIFS(Cadastro!$E$5:$E$148,Cadastro!$A$5:$A$148,$A1407,Cadastro!$E$5:$E$148,"&lt;="&amp;$F1407),"yyyymmdd"),Cadastro!$I$5:$I$148,0),"")</f>
        <v>61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53291</v>
      </c>
      <c r="B1408" s="17" t="s">
        <v>197</v>
      </c>
      <c r="C1408" s="17" t="str">
        <f>IFERROR(INDEX(Cadastro!$C$5:$C$148,$AB1408),"NÃO INFORMADO")</f>
        <v>CAL</v>
      </c>
      <c r="D1408" s="17" t="str">
        <f>IFERROR(INDEX(Cadastro!$D$5:$D$148,$AB1408),"")</f>
        <v>6x1</v>
      </c>
      <c r="E1408" s="17" t="str">
        <f>IFERROR(INDEX(Cadastro!$G$5:$G$148,$AB1408),"")</f>
        <v>6x1</v>
      </c>
      <c r="F1408" s="29">
        <v>46266</v>
      </c>
      <c r="G1408" s="32" t="str">
        <f t="shared" si="240"/>
        <v>ter</v>
      </c>
      <c r="H1408" s="31">
        <f>IF($L1408=0,"",_xlfn.MINIFS(Dados!$Q:$Q,Dados!$A:$A,$A1408,Dados!$S:$S,$F1408))</f>
        <v>441</v>
      </c>
      <c r="I1408" s="31">
        <f>IF($H1408="","",_xlfn.MAXIFS(Dados!$R:$R,Dados!$A:$A,$A1408,Dados!$S:$S,$F1408))</f>
        <v>984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6x1</v>
      </c>
      <c r="L1408" s="30">
        <f>SUMIFS(Dados!$E:$E,Dados!$A:$A,$A1408,Dados!$S:$S,$F1408)</f>
        <v>7.65</v>
      </c>
      <c r="M1408" s="30">
        <f>IFERROR(INDEX(Parâmetros!$E$6:$E$11,MATCH($K1408,Parâmetros!$A$6:$A$11,0)),"")</f>
        <v>8.8000000000000007</v>
      </c>
      <c r="N1408" s="33">
        <f t="shared" si="241"/>
        <v>0.86931818181818177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42"/>
        <v>Sim</v>
      </c>
      <c r="R1408" s="32" t="str">
        <f t="shared" si="243"/>
        <v>Sim</v>
      </c>
      <c r="S1408" s="30">
        <f t="shared" si="244"/>
        <v>0</v>
      </c>
      <c r="T1408" s="32" t="str">
        <f>IF($Q1408&lt;&gt;"Sim","",IF($N1408&gt;Parâmetros!$E$15,"Sim","Não"))</f>
        <v>Não</v>
      </c>
      <c r="U1408" s="17" t="str">
        <f t="shared" si="24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'[Apontamento_Mes_Setembro Atualizado.xlsx]Base Diária'!$V$221folga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Jornada fixa do 6x1</v>
      </c>
      <c r="W1408" s="34" t="str">
        <f>IF(OR(OR($D1408="6x1",$D1408="FF 6x1"),$D1408="5x2"),"",IF($AB1408&lt;&gt;$AB1407,IF(IFERROR(INDEX(Cadastro!$F$5:$F$148,$AB1408),"")="",IF($L1408&gt;0,1,0),IF(IFERROR(INDEX(Cadastro!$F$5:$F$148,$AB1408),"")&lt;=IFERROR(INDEX(Parâmetros!$B$39:$B$48,MATCH($E1408,Parâmetros!$A$39:$A$48,0)),99),IFERROR(INDEX(Cadastro!$F$5:$F$148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$148,$AB1408),"")="",0,IF(IFERROR(INDEX(Cadastro!$F$5:$F$148,$AB1408),"")&gt;IFERROR(INDEX(Parâmetros!$B$39:$B$48,MATCH($E1408,Parâmetros!$A$39:$A$48,0)),99),IFERROR(INDEX(Cadastro!$F$5:$F$148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registro"),IF(AND($AB1408&lt;&gt;$AB1407,IFERROR(INDEX(Cadastro!$F$5:$F$148,$AB1408),"")=""),"Indeterminado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IFERROR(MATCH($A1408&amp;"|"&amp;TEXT(_xlfn.MAXIFS(Cadastro!$E$5:$E$148,Cadastro!$A$5:$A$148,$A1408,Cadastro!$E$5:$E$148,"&lt;="&amp;$F1408),"yyyymmdd"),Cadastro!$I$5:$I$148,0),"")</f>
        <v>61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53291</v>
      </c>
      <c r="B1409" s="17" t="s">
        <v>197</v>
      </c>
      <c r="C1409" s="17" t="str">
        <f>IFERROR(INDEX(Cadastro!$C$5:$C$148,$AB1409),"NÃO INFORMADO")</f>
        <v>CAL</v>
      </c>
      <c r="D1409" s="17" t="str">
        <f>IFERROR(INDEX(Cadastro!$D$5:$D$148,$AB1409),"")</f>
        <v>6x1</v>
      </c>
      <c r="E1409" s="17" t="str">
        <f>IFERROR(INDEX(Cadastro!$G$5:$G$148,$AB1409),"")</f>
        <v>6x1</v>
      </c>
      <c r="F1409" s="29">
        <v>46267</v>
      </c>
      <c r="G1409" s="32" t="str">
        <f t="shared" si="240"/>
        <v>qua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984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5.08</v>
      </c>
      <c r="M1409" s="30">
        <f>IFERROR(INDEX(Parâmetros!$E$6:$E$11,MATCH($K1409,Parâmetros!$A$6:$A$11,0)),"")</f>
        <v>8.8000000000000007</v>
      </c>
      <c r="N1409" s="33">
        <f t="shared" si="241"/>
        <v>0.57727272727272727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42"/>
        <v>Sim</v>
      </c>
      <c r="R1409" s="32" t="str">
        <f t="shared" si="243"/>
        <v>Não</v>
      </c>
      <c r="S1409" s="30">
        <f t="shared" si="244"/>
        <v>1.9600000000000009</v>
      </c>
      <c r="T1409" s="32" t="str">
        <f>IF($Q1409&lt;&gt;"Sim","",IF($N1409&gt;Parâmetros!$E$15,"Sim","Não"))</f>
        <v>Não</v>
      </c>
      <c r="U1409" s="17" t="str">
        <f t="shared" si="245"/>
        <v>Abaixo da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'[Apontamento_Mes_Setembro Atualizado.xlsx]Base Diária'!$V$221folga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Jornada fixa do 6x1</v>
      </c>
      <c r="W1409" s="34" t="str">
        <f>IF(OR(OR($D1409="6x1",$D1409="FF 6x1"),$D1409="5x2"),"",IF($AB1409&lt;&gt;$AB1408,IF(IFERROR(INDEX(Cadastro!$F$5:$F$148,$AB1409),"")="",IF($L1409&gt;0,1,0),IF(IFERROR(INDEX(Cadastro!$F$5:$F$148,$AB1409),"")&lt;=IFERROR(INDEX(Parâmetros!$B$39:$B$48,MATCH($E1409,Parâmetros!$A$39:$A$48,0)),99),IFERROR(INDEX(Cadastro!$F$5:$F$148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$148,$AB1409),"")="",0,IF(IFERROR(INDEX(Cadastro!$F$5:$F$148,$AB1409),"")&gt;IFERROR(INDEX(Parâmetros!$B$39:$B$48,MATCH($E1409,Parâmetros!$A$39:$A$48,0)),99),IFERROR(INDEX(Cadastro!$F$5:$F$148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registro"),IF(AND($AB1409&lt;&gt;$AB1408,IFERROR(INDEX(Cadastro!$F$5:$F$148,$AB1409),"")=""),"Indeterminado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IFERROR(MATCH($A1409&amp;"|"&amp;TEXT(_xlfn.MAXIFS(Cadastro!$E$5:$E$148,Cadastro!$A$5:$A$148,$A1409,Cadastro!$E$5:$E$148,"&lt;="&amp;$F1409),"yyyymmdd"),Cadastro!$I$5:$I$148,0),"")</f>
        <v>61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53291</v>
      </c>
      <c r="B1410" s="17" t="s">
        <v>197</v>
      </c>
      <c r="C1410" s="17" t="str">
        <f>IFERROR(INDEX(Cadastro!$C$5:$C$148,$AB1410),"NÃO INFORMADO")</f>
        <v>CAL</v>
      </c>
      <c r="D1410" s="17" t="str">
        <f>IFERROR(INDEX(Cadastro!$D$5:$D$148,$AB1410),"")</f>
        <v>6x1</v>
      </c>
      <c r="E1410" s="17" t="str">
        <f>IFERROR(INDEX(Cadastro!$G$5:$G$148,$AB1410),"")</f>
        <v>6x1</v>
      </c>
      <c r="F1410" s="29">
        <v>46268</v>
      </c>
      <c r="G1410" s="32" t="str">
        <f t="shared" si="240"/>
        <v>qui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985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7.75</v>
      </c>
      <c r="M1410" s="30">
        <f>IFERROR(INDEX(Parâmetros!$E$6:$E$11,MATCH($K1410,Parâmetros!$A$6:$A$11,0)),"")</f>
        <v>8.8000000000000007</v>
      </c>
      <c r="N1410" s="33">
        <f t="shared" si="241"/>
        <v>0.88068181818181812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42"/>
        <v>Sim</v>
      </c>
      <c r="R1410" s="32" t="str">
        <f t="shared" si="243"/>
        <v>Sim</v>
      </c>
      <c r="S1410" s="30">
        <f t="shared" si="244"/>
        <v>0</v>
      </c>
      <c r="T1410" s="32" t="str">
        <f>IF($Q1410&lt;&gt;"Sim","",IF($N1410&gt;Parâmetros!$E$15,"Sim","Não"))</f>
        <v>Não</v>
      </c>
      <c r="U1410" s="17" t="str">
        <f t="shared" si="24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'[Apontamento_Mes_Setembro Atualizado.xlsx]Base Diária'!$V$221folga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Jornada fixa do 6x1</v>
      </c>
      <c r="W1410" s="34" t="str">
        <f>IF(OR(OR($D1410="6x1",$D1410="FF 6x1"),$D1410="5x2"),"",IF($AB1410&lt;&gt;$AB1409,IF(IFERROR(INDEX(Cadastro!$F$5:$F$148,$AB1410),"")="",IF($L1410&gt;0,1,0),IF(IFERROR(INDEX(Cadastro!$F$5:$F$148,$AB1410),"")&lt;=IFERROR(INDEX(Parâmetros!$B$39:$B$48,MATCH($E1410,Parâmetros!$A$39:$A$48,0)),99),IFERROR(INDEX(Cadastro!$F$5:$F$148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$148,$AB1410),"")="",0,IF(IFERROR(INDEX(Cadastro!$F$5:$F$148,$AB1410),"")&gt;IFERROR(INDEX(Parâmetros!$B$39:$B$48,MATCH($E1410,Parâmetros!$A$39:$A$48,0)),99),IFERROR(INDEX(Cadastro!$F$5:$F$148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registro"),IF(AND($AB1410&lt;&gt;$AB1409,IFERROR(INDEX(Cadastro!$F$5:$F$148,$AB1410),"")=""),"Indeterminado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IFERROR(MATCH($A1410&amp;"|"&amp;TEXT(_xlfn.MAXIFS(Cadastro!$E$5:$E$148,Cadastro!$A$5:$A$148,$A1410,Cadastro!$E$5:$E$148,"&lt;="&amp;$F1410),"yyyymmdd"),Cadastro!$I$5:$I$148,0),"")</f>
        <v>61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53291</v>
      </c>
      <c r="B1411" s="17" t="s">
        <v>197</v>
      </c>
      <c r="C1411" s="17" t="str">
        <f>IFERROR(INDEX(Cadastro!$C$5:$C$148,$AB1411),"NÃO INFORMADO")</f>
        <v>CAL</v>
      </c>
      <c r="D1411" s="17" t="str">
        <f>IFERROR(INDEX(Cadastro!$D$5:$D$148,$AB1411),"")</f>
        <v>6x1</v>
      </c>
      <c r="E1411" s="17" t="str">
        <f>IFERROR(INDEX(Cadastro!$G$5:$G$148,$AB1411),"")</f>
        <v>6x1</v>
      </c>
      <c r="F1411" s="29">
        <v>46269</v>
      </c>
      <c r="G1411" s="32" t="str">
        <f t="shared" si="240"/>
        <v>sex</v>
      </c>
      <c r="H1411" s="31">
        <f>IF($L1411=0,"",_xlfn.MINIFS(Dados!$Q:$Q,Dados!$A:$A,$A1411,Dados!$S:$S,$F1411))</f>
        <v>440</v>
      </c>
      <c r="I1411" s="31">
        <f>IF($H1411="","",_xlfn.MAXIFS(Dados!$R:$R,Dados!$A:$A,$A1411,Dados!$S:$S,$F1411))</f>
        <v>991</v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7.8699999999999992</v>
      </c>
      <c r="M1411" s="30">
        <f>IFERROR(INDEX(Parâmetros!$E$6:$E$11,MATCH($K1411,Parâmetros!$A$6:$A$11,0)),"")</f>
        <v>8.8000000000000007</v>
      </c>
      <c r="N1411" s="33">
        <f t="shared" si="241"/>
        <v>0.89431818181818168</v>
      </c>
      <c r="O1411" s="33">
        <f>Parâmetros!$E$13</f>
        <v>0.8</v>
      </c>
      <c r="P1411" s="32" t="str">
        <f>IF(OR($M1411="",$F1411&gt;Parâmetros!$E$14),"Não","Sim")</f>
        <v>Sim</v>
      </c>
      <c r="Q1411" s="32" t="str">
        <f t="shared" si="242"/>
        <v>Sim</v>
      </c>
      <c r="R1411" s="32" t="str">
        <f t="shared" si="243"/>
        <v>Sim</v>
      </c>
      <c r="S1411" s="30">
        <f t="shared" si="244"/>
        <v>0</v>
      </c>
      <c r="T1411" s="32" t="str">
        <f>IF($Q1411&lt;&gt;"Sim","",IF($N1411&gt;Parâmetros!$E$15,"Sim","Não"))</f>
        <v>Não</v>
      </c>
      <c r="U1411" s="17" t="str">
        <f t="shared" si="245"/>
        <v>Na meta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'[Apontamento_Mes_Setembro Atualizado.xlsx]Base Diária'!$V$221folga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Jornada fixa do 6x1</v>
      </c>
      <c r="W1411" s="34" t="str">
        <f>IF(OR(OR($D1411="6x1",$D1411="FF 6x1"),$D1411="5x2"),"",IF($AB1411&lt;&gt;$AB1410,IF(IFERROR(INDEX(Cadastro!$F$5:$F$148,$AB1411),"")="",IF($L1411&gt;0,1,0),IF(IFERROR(INDEX(Cadastro!$F$5:$F$148,$AB1411),"")&lt;=IFERROR(INDEX(Parâmetros!$B$39:$B$48,MATCH($E1411,Parâmetros!$A$39:$A$48,0)),99),IFERROR(INDEX(Cadastro!$F$5:$F$148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$148,$AB1411),"")="",0,IF(IFERROR(INDEX(Cadastro!$F$5:$F$148,$AB1411),"")&gt;IFERROR(INDEX(Parâmetros!$B$39:$B$48,MATCH($E1411,Parâmetros!$A$39:$A$48,0)),99),IFERROR(INDEX(Cadastro!$F$5:$F$148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registro"),IF(AND($AB1411&lt;&gt;$AB1410,IFERROR(INDEX(Cadastro!$F$5:$F$148,$AB1411),"")=""),"Indeterminado (início da série)",IF($X1411&gt;0,"Folga","Falta de registro"))))))))</f>
        <v>Trabalhado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IFERROR(MATCH($A1411&amp;"|"&amp;TEXT(_xlfn.MAXIFS(Cadastro!$E$5:$E$148,Cadastro!$A$5:$A$148,$A1411,Cadastro!$E$5:$E$148,"&lt;="&amp;$F1411),"yyyymmdd"),Cadastro!$I$5:$I$148,0),"")</f>
        <v>61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53291</v>
      </c>
      <c r="B1412" s="17" t="s">
        <v>197</v>
      </c>
      <c r="C1412" s="17" t="str">
        <f>IFERROR(INDEX(Cadastro!$C$5:$C$148,$AB1412),"NÃO INFORMADO")</f>
        <v>CAL</v>
      </c>
      <c r="D1412" s="17" t="str">
        <f>IFERROR(INDEX(Cadastro!$D$5:$D$148,$AB1412),"")</f>
        <v>6x1</v>
      </c>
      <c r="E1412" s="17" t="str">
        <f>IFERROR(INDEX(Cadastro!$G$5:$G$148,$AB1412),"")</f>
        <v>6x1</v>
      </c>
      <c r="F1412" s="29">
        <v>46270</v>
      </c>
      <c r="G1412" s="32" t="str">
        <f t="shared" si="240"/>
        <v>sáb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/>
      </c>
      <c r="L1412" s="30">
        <f>SUMIFS(Dados!$E:$E,Dados!$A:$A,$A1412,Dados!$S:$S,$F1412)</f>
        <v>0</v>
      </c>
      <c r="M1412" s="30" t="str">
        <f>IFERROR(INDEX(Parâmetros!$E$6:$E$11,MATCH($K1412,Parâmetros!$A$6:$A$11,0)),"")</f>
        <v/>
      </c>
      <c r="N1412" s="33" t="str">
        <f t="shared" si="241"/>
        <v/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242"/>
        <v/>
      </c>
      <c r="R1412" s="32" t="str">
        <f t="shared" si="243"/>
        <v/>
      </c>
      <c r="S1412" s="30" t="str">
        <f t="shared" si="244"/>
        <v/>
      </c>
      <c r="T1412" s="32" t="str">
        <f>IF($Q1412&lt;&gt;"Sim","",IF($N1412&gt;Parâmetros!$E$15,"Sim","Não"))</f>
        <v/>
      </c>
      <c r="U1412" s="17" t="str">
        <f t="shared" si="245"/>
        <v>Folga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'[Apontamento_Mes_Setembro Atualizado.xlsx]Base Diária'!$V$221folga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Folga de fim de semana · sem apontamento no sábado nem no domingo</v>
      </c>
      <c r="W1412" s="34" t="str">
        <f>IF(OR(OR($D1412="6x1",$D1412="FF 6x1"),$D1412="5x2"),"",IF($AB1412&lt;&gt;$AB1411,IF(IFERROR(INDEX(Cadastro!$F$5:$F$148,$AB1412),"")="",IF($L1412&gt;0,1,0),IF(IFERROR(INDEX(Cadastro!$F$5:$F$148,$AB1412),"")&lt;=IFERROR(INDEX(Parâmetros!$B$39:$B$48,MATCH($E1412,Parâmetros!$A$39:$A$48,0)),99),IFERROR(INDEX(Cadastro!$F$5:$F$148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$148,$AB1412),"")="",0,IF(IFERROR(INDEX(Cadastro!$F$5:$F$148,$AB1412),"")&gt;IFERROR(INDEX(Parâmetros!$B$39:$B$48,MATCH($E1412,Parâmetros!$A$39:$A$48,0)),99),IFERROR(INDEX(Cadastro!$F$5:$F$148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registro"),IF(AND($AB1412&lt;&gt;$AB1411,IFERROR(INDEX(Cadastro!$F$5:$F$148,$AB1412),"")=""),"Indeterminado (início da série)",IF($X1412&gt;0,"Folga","Falta de registro"))))))))</f>
        <v>Folga</v>
      </c>
      <c r="Z1412" s="34">
        <f>IF(OR($L1412&gt;0,$F1412&gt;Parâmetros!$E$14),0,IF($A1412&lt;&gt;$A1411,1,N($Z1411)+1))</f>
        <v>1</v>
      </c>
      <c r="AA1412" s="34">
        <f>IF(OR($L1412&gt;0,$F1412&gt;Parâmetros!$E$14),0,IF(OR($A1412&lt;&gt;$A1413,$F1413&gt;Parâmetros!$E$14),1,N($AA1413)+1))</f>
        <v>2</v>
      </c>
      <c r="AB1412" s="31">
        <f>IFERROR(MATCH($A1412&amp;"|"&amp;TEXT(_xlfn.MAXIFS(Cadastro!$E$5:$E$148,Cadastro!$A$5:$A$148,$A1412,Cadastro!$E$5:$E$148,"&lt;="&amp;$F1412),"yyyymmdd"),Cadastro!$I$5:$I$148,0),"")</f>
        <v>61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53291</v>
      </c>
      <c r="B1413" s="17" t="s">
        <v>197</v>
      </c>
      <c r="C1413" s="17" t="str">
        <f>IFERROR(INDEX(Cadastro!$C$5:$C$148,$AB1413),"NÃO INFORMADO")</f>
        <v>CAL</v>
      </c>
      <c r="D1413" s="17" t="str">
        <f>IFERROR(INDEX(Cadastro!$D$5:$D$148,$AB1413),"")</f>
        <v>6x1</v>
      </c>
      <c r="E1413" s="17" t="str">
        <f>IFERROR(INDEX(Cadastro!$G$5:$G$148,$AB1413),"")</f>
        <v>6x1</v>
      </c>
      <c r="F1413" s="29">
        <v>46271</v>
      </c>
      <c r="G1413" s="32" t="str">
        <f t="shared" si="240"/>
        <v>dom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/>
      </c>
      <c r="L1413" s="30">
        <f>SUMIFS(Dados!$E:$E,Dados!$A:$A,$A1413,Dados!$S:$S,$F1413)</f>
        <v>0</v>
      </c>
      <c r="M1413" s="30" t="str">
        <f>IFERROR(INDEX(Parâmetros!$E$6:$E$11,MATCH($K1413,Parâmetros!$A$6:$A$11,0)),"")</f>
        <v/>
      </c>
      <c r="N1413" s="33" t="str">
        <f t="shared" si="241"/>
        <v/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242"/>
        <v/>
      </c>
      <c r="R1413" s="32" t="str">
        <f t="shared" si="243"/>
        <v/>
      </c>
      <c r="S1413" s="30" t="str">
        <f t="shared" si="244"/>
        <v/>
      </c>
      <c r="T1413" s="32" t="str">
        <f>IF($Q1413&lt;&gt;"Sim","",IF($N1413&gt;Parâmetros!$E$15,"Sim","Não"))</f>
        <v/>
      </c>
      <c r="U1413" s="17" t="str">
        <f t="shared" si="245"/>
        <v>Folga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'[Apontamento_Mes_Setembro Atualizado.xlsx]Base Diária'!$V$221folga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Folga de fim de semana · sem apontamento no sábado nem no domingo</v>
      </c>
      <c r="W1413" s="34" t="str">
        <f>IF(OR(OR($D1413="6x1",$D1413="FF 6x1"),$D1413="5x2"),"",IF($AB1413&lt;&gt;$AB1412,IF(IFERROR(INDEX(Cadastro!$F$5:$F$148,$AB1413),"")="",IF($L1413&gt;0,1,0),IF(IFERROR(INDEX(Cadastro!$F$5:$F$148,$AB1413),"")&lt;=IFERROR(INDEX(Parâmetros!$B$39:$B$48,MATCH($E1413,Parâmetros!$A$39:$A$48,0)),99),IFERROR(INDEX(Cadastro!$F$5:$F$148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$148,$AB1413),"")="",0,IF(IFERROR(INDEX(Cadastro!$F$5:$F$148,$AB1413),"")&gt;IFERROR(INDEX(Parâmetros!$B$39:$B$48,MATCH($E1413,Parâmetros!$A$39:$A$48,0)),99),IFERROR(INDEX(Cadastro!$F$5:$F$148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registro"),IF(AND($AB1413&lt;&gt;$AB1412,IFERROR(INDEX(Cadastro!$F$5:$F$148,$AB1413),"")=""),"Indeterminado (início da série)",IF($X1413&gt;0,"Folga","Falta de registro"))))))))</f>
        <v>Folga</v>
      </c>
      <c r="Z1413" s="34">
        <f>IF(OR($L1413&gt;0,$F1413&gt;Parâmetros!$E$14),0,IF($A1413&lt;&gt;$A1412,1,N($Z1412)+1))</f>
        <v>2</v>
      </c>
      <c r="AA1413" s="34">
        <f>IF(OR($L1413&gt;0,$F1413&gt;Parâmetros!$E$14),0,IF(OR($A1413&lt;&gt;$A1414,$F1414&gt;Parâmetros!$E$14),1,N($AA1414)+1))</f>
        <v>1</v>
      </c>
      <c r="AB1413" s="31">
        <f>IFERROR(MATCH($A1413&amp;"|"&amp;TEXT(_xlfn.MAXIFS(Cadastro!$E$5:$E$148,Cadastro!$A$5:$A$148,$A1413,Cadastro!$E$5:$E$148,"&lt;="&amp;$F1413),"yyyymmdd"),Cadastro!$I$5:$I$148,0),"")</f>
        <v>61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53291</v>
      </c>
      <c r="B1414" s="17" t="s">
        <v>197</v>
      </c>
      <c r="C1414" s="17" t="str">
        <f>IFERROR(INDEX(Cadastro!$C$5:$C$148,$AB1414),"NÃO INFORMADO")</f>
        <v>CAL</v>
      </c>
      <c r="D1414" s="17" t="str">
        <f>IFERROR(INDEX(Cadastro!$D$5:$D$148,$AB1414),"")</f>
        <v>A</v>
      </c>
      <c r="E1414" s="17" t="str">
        <f>IFERROR(INDEX(Cadastro!$G$5:$G$148,$AB1414),"")</f>
        <v>A</v>
      </c>
      <c r="F1414" s="29">
        <v>46272</v>
      </c>
      <c r="G1414" s="32" t="str">
        <f t="shared" si="240"/>
        <v>seg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928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5.7799999999999994</v>
      </c>
      <c r="M1414" s="30">
        <f>IFERROR(INDEX(Parâmetros!$E$6:$E$11,MATCH($K1414,Parâmetros!$A$6:$A$11,0)),"")</f>
        <v>7.58</v>
      </c>
      <c r="N1414" s="33">
        <f t="shared" si="241"/>
        <v>0.76253298153034288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42"/>
        <v>Sim</v>
      </c>
      <c r="R1414" s="32" t="str">
        <f t="shared" si="243"/>
        <v>Não</v>
      </c>
      <c r="S1414" s="30">
        <f t="shared" si="244"/>
        <v>0.2840000000000007</v>
      </c>
      <c r="T1414" s="32" t="str">
        <f>IF($Q1414&lt;&gt;"Sim","",IF($N1414&gt;Parâmetros!$E$15,"Sim","Não"))</f>
        <v>Não</v>
      </c>
      <c r="U1414" s="17" t="str">
        <f t="shared" si="245"/>
        <v>Abaixo da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'[Apontamento_Mes_Setembro Atualizado.xlsx]Base Diária'!$V$221folga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$148,$AB1414),"")="",IF($L1414&gt;0,1,0),IF(IFERROR(INDEX(Cadastro!$F$5:$F$148,$AB1414),"")&lt;=IFERROR(INDEX(Parâmetros!$B$39:$B$48,MATCH($E1414,Parâmetros!$A$39:$A$48,0)),99),IFERROR(INDEX(Cadastro!$F$5:$F$148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1</v>
      </c>
      <c r="X1414" s="34">
        <f>IF(OR(OR($D1414="6x1",$D1414="FF 6x1"),$D1414="5x2"),"",IF($AB1414&lt;&gt;$AB1413,IF(IFERROR(INDEX(Cadastro!$F$5:$F$148,$AB1414),"")="",0,IF(IFERROR(INDEX(Cadastro!$F$5:$F$148,$AB1414),"")&gt;IFERROR(INDEX(Parâmetros!$B$39:$B$48,MATCH($E1414,Parâmetros!$A$39:$A$48,0)),99),IFERROR(INDEX(Cadastro!$F$5:$F$148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registro"),IF(AND($AB1414&lt;&gt;$AB1413,IFERROR(INDEX(Cadastro!$F$5:$F$148,$AB1414),"")=""),"Indeterminado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IFERROR(MATCH($A1414&amp;"|"&amp;TEXT(_xlfn.MAXIFS(Cadastro!$E$5:$E$148,Cadastro!$A$5:$A$148,$A1414,Cadastro!$E$5:$E$148,"&lt;="&amp;$F1414),"yyyymmdd"),Cadastro!$I$5:$I$148,0),"")</f>
        <v>102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53291</v>
      </c>
      <c r="B1415" s="17" t="s">
        <v>197</v>
      </c>
      <c r="C1415" s="17" t="str">
        <f>IFERROR(INDEX(Cadastro!$C$5:$C$148,$AB1415),"NÃO INFORMADO")</f>
        <v>CAL</v>
      </c>
      <c r="D1415" s="17" t="str">
        <f>IFERROR(INDEX(Cadastro!$D$5:$D$148,$AB1415),"")</f>
        <v>6x1</v>
      </c>
      <c r="E1415" s="17" t="str">
        <f>IFERROR(INDEX(Cadastro!$G$5:$G$148,$AB1415),"")</f>
        <v>6x1</v>
      </c>
      <c r="F1415" s="29">
        <v>46273</v>
      </c>
      <c r="G1415" s="32" t="str">
        <f t="shared" si="240"/>
        <v>ter</v>
      </c>
      <c r="H1415" s="31">
        <f>IF($L1415=0,"",_xlfn.MINIFS(Dados!$Q:$Q,Dados!$A:$A,$A1415,Dados!$S:$S,$F1415))</f>
        <v>442</v>
      </c>
      <c r="I1415" s="31">
        <f>IF($H1415="","",_xlfn.MAXIFS(Dados!$R:$R,Dados!$A:$A,$A1415,Dados!$S:$S,$F1415))</f>
        <v>988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6x1</v>
      </c>
      <c r="L1415" s="30">
        <f>SUMIFS(Dados!$E:$E,Dados!$A:$A,$A1415,Dados!$S:$S,$F1415)</f>
        <v>9.129999999999999</v>
      </c>
      <c r="M1415" s="30">
        <f>IFERROR(INDEX(Parâmetros!$E$6:$E$11,MATCH($K1415,Parâmetros!$A$6:$A$11,0)),"")</f>
        <v>8.8000000000000007</v>
      </c>
      <c r="N1415" s="33">
        <f t="shared" si="241"/>
        <v>1.0374999999999999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42"/>
        <v>Sim</v>
      </c>
      <c r="R1415" s="32" t="str">
        <f t="shared" si="243"/>
        <v>Sim</v>
      </c>
      <c r="S1415" s="30">
        <f t="shared" si="244"/>
        <v>0</v>
      </c>
      <c r="T1415" s="32" t="str">
        <f>IF($Q1415&lt;&gt;"Sim","",IF($N1415&gt;Parâmetros!$E$15,"Sim","Não"))</f>
        <v>Sim</v>
      </c>
      <c r="U1415" s="17" t="str">
        <f t="shared" si="24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'[Apontamento_Mes_Setembro Atualizado.xlsx]Base Diária'!$V$221folga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Jornada fixa do 6x1</v>
      </c>
      <c r="W1415" s="34" t="str">
        <f>IF(OR(OR($D1415="6x1",$D1415="FF 6x1"),$D1415="5x2"),"",IF($AB1415&lt;&gt;$AB1414,IF(IFERROR(INDEX(Cadastro!$F$5:$F$148,$AB1415),"")="",IF($L1415&gt;0,1,0),IF(IFERROR(INDEX(Cadastro!$F$5:$F$148,$AB1415),"")&lt;=IFERROR(INDEX(Parâmetros!$B$39:$B$48,MATCH($E1415,Parâmetros!$A$39:$A$48,0)),99),IFERROR(INDEX(Cadastro!$F$5:$F$148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$148,$AB1415),"")="",0,IF(IFERROR(INDEX(Cadastro!$F$5:$F$148,$AB1415),"")&gt;IFERROR(INDEX(Parâmetros!$B$39:$B$48,MATCH($E1415,Parâmetros!$A$39:$A$48,0)),99),IFERROR(INDEX(Cadastro!$F$5:$F$148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registro"),IF(AND($AB1415&lt;&gt;$AB1414,IFERROR(INDEX(Cadastro!$F$5:$F$148,$AB1415),"")=""),"Indeterminado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IFERROR(MATCH($A1415&amp;"|"&amp;TEXT(_xlfn.MAXIFS(Cadastro!$E$5:$E$148,Cadastro!$A$5:$A$148,$A1415,Cadastro!$E$5:$E$148,"&lt;="&amp;$F1415),"yyyymmdd"),Cadastro!$I$5:$I$148,0),"")</f>
        <v>103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53291</v>
      </c>
      <c r="B1416" s="17" t="s">
        <v>197</v>
      </c>
      <c r="C1416" s="17" t="str">
        <f>IFERROR(INDEX(Cadastro!$C$5:$C$148,$AB1416),"NÃO INFORMADO")</f>
        <v>CAL</v>
      </c>
      <c r="D1416" s="17" t="str">
        <f>IFERROR(INDEX(Cadastro!$D$5:$D$148,$AB1416),"")</f>
        <v>6x1</v>
      </c>
      <c r="E1416" s="17" t="str">
        <f>IFERROR(INDEX(Cadastro!$G$5:$G$148,$AB1416),"")</f>
        <v>6x1</v>
      </c>
      <c r="F1416" s="29">
        <v>46274</v>
      </c>
      <c r="G1416" s="32" t="str">
        <f t="shared" si="240"/>
        <v>qua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990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7.91</v>
      </c>
      <c r="M1416" s="30">
        <f>IFERROR(INDEX(Parâmetros!$E$6:$E$11,MATCH($K1416,Parâmetros!$A$6:$A$11,0)),"")</f>
        <v>8.8000000000000007</v>
      </c>
      <c r="N1416" s="33">
        <f t="shared" si="241"/>
        <v>0.89886363636363631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42"/>
        <v>Sim</v>
      </c>
      <c r="R1416" s="32" t="str">
        <f t="shared" si="243"/>
        <v>Sim</v>
      </c>
      <c r="S1416" s="30">
        <f t="shared" si="244"/>
        <v>0</v>
      </c>
      <c r="T1416" s="32" t="str">
        <f>IF($Q1416&lt;&gt;"Sim","",IF($N1416&gt;Parâmetros!$E$15,"Sim","Não"))</f>
        <v>Não</v>
      </c>
      <c r="U1416" s="17" t="str">
        <f t="shared" si="24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'[Apontamento_Mes_Setembro Atualizado.xlsx]Base Diária'!$V$221folga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Jornada fixa do 6x1</v>
      </c>
      <c r="W1416" s="34" t="str">
        <f>IF(OR(OR($D1416="6x1",$D1416="FF 6x1"),$D1416="5x2"),"",IF($AB1416&lt;&gt;$AB1415,IF(IFERROR(INDEX(Cadastro!$F$5:$F$148,$AB1416),"")="",IF($L1416&gt;0,1,0),IF(IFERROR(INDEX(Cadastro!$F$5:$F$148,$AB1416),"")&lt;=IFERROR(INDEX(Parâmetros!$B$39:$B$48,MATCH($E1416,Parâmetros!$A$39:$A$48,0)),99),IFERROR(INDEX(Cadastro!$F$5:$F$148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$148,$AB1416),"")="",0,IF(IFERROR(INDEX(Cadastro!$F$5:$F$148,$AB1416),"")&gt;IFERROR(INDEX(Parâmetros!$B$39:$B$48,MATCH($E1416,Parâmetros!$A$39:$A$48,0)),99),IFERROR(INDEX(Cadastro!$F$5:$F$148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registro"),IF(AND($AB1416&lt;&gt;$AB1415,IFERROR(INDEX(Cadastro!$F$5:$F$148,$AB1416),"")=""),"Indeterminado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IFERROR(MATCH($A1416&amp;"|"&amp;TEXT(_xlfn.MAXIFS(Cadastro!$E$5:$E$148,Cadastro!$A$5:$A$148,$A1416,Cadastro!$E$5:$E$148,"&lt;="&amp;$F1416),"yyyymmdd"),Cadastro!$I$5:$I$148,0),"")</f>
        <v>103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53291</v>
      </c>
      <c r="B1417" s="17" t="s">
        <v>197</v>
      </c>
      <c r="C1417" s="17" t="str">
        <f>IFERROR(INDEX(Cadastro!$C$5:$C$148,$AB1417),"NÃO INFORMADO")</f>
        <v>CAL</v>
      </c>
      <c r="D1417" s="17" t="str">
        <f>IFERROR(INDEX(Cadastro!$D$5:$D$148,$AB1417),"")</f>
        <v>6x1</v>
      </c>
      <c r="E1417" s="17" t="str">
        <f>IFERROR(INDEX(Cadastro!$G$5:$G$148,$AB1417),"")</f>
        <v>6x1</v>
      </c>
      <c r="F1417" s="29">
        <v>46275</v>
      </c>
      <c r="G1417" s="32" t="str">
        <f t="shared" si="240"/>
        <v>qui</v>
      </c>
      <c r="H1417" s="31">
        <f>IF($L1417=0,"",_xlfn.MINIFS(Dados!$Q:$Q,Dados!$A:$A,$A1417,Dados!$S:$S,$F1417))</f>
        <v>440</v>
      </c>
      <c r="I1417" s="31">
        <f>IF($H1417="","",_xlfn.MAXIFS(Dados!$R:$R,Dados!$A:$A,$A1417,Dados!$S:$S,$F1417))</f>
        <v>998</v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7.95</v>
      </c>
      <c r="M1417" s="30">
        <f>IFERROR(INDEX(Parâmetros!$E$6:$E$11,MATCH($K1417,Parâmetros!$A$6:$A$11,0)),"")</f>
        <v>8.8000000000000007</v>
      </c>
      <c r="N1417" s="33">
        <f t="shared" si="241"/>
        <v>0.90340909090909083</v>
      </c>
      <c r="O1417" s="33">
        <f>Parâmetros!$E$13</f>
        <v>0.8</v>
      </c>
      <c r="P1417" s="32" t="str">
        <f>IF(OR($M1417="",$F1417&gt;Parâmetros!$E$14),"Não","Sim")</f>
        <v>Sim</v>
      </c>
      <c r="Q1417" s="32" t="str">
        <f t="shared" si="242"/>
        <v>Sim</v>
      </c>
      <c r="R1417" s="32" t="str">
        <f t="shared" si="243"/>
        <v>Sim</v>
      </c>
      <c r="S1417" s="30">
        <f t="shared" si="244"/>
        <v>0</v>
      </c>
      <c r="T1417" s="32" t="str">
        <f>IF($Q1417&lt;&gt;"Sim","",IF($N1417&gt;Parâmetros!$E$15,"Sim","Não"))</f>
        <v>Não</v>
      </c>
      <c r="U1417" s="17" t="str">
        <f t="shared" si="245"/>
        <v>Na meta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'[Apontamento_Mes_Setembro Atualizado.xlsx]Base Diária'!$V$221folga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Jornada fixa do 6x1</v>
      </c>
      <c r="W1417" s="34" t="str">
        <f>IF(OR(OR($D1417="6x1",$D1417="FF 6x1"),$D1417="5x2"),"",IF($AB1417&lt;&gt;$AB1416,IF(IFERROR(INDEX(Cadastro!$F$5:$F$148,$AB1417),"")="",IF($L1417&gt;0,1,0),IF(IFERROR(INDEX(Cadastro!$F$5:$F$148,$AB1417),"")&lt;=IFERROR(INDEX(Parâmetros!$B$39:$B$48,MATCH($E1417,Parâmetros!$A$39:$A$48,0)),99),IFERROR(INDEX(Cadastro!$F$5:$F$148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$148,$AB1417),"")="",0,IF(IFERROR(INDEX(Cadastro!$F$5:$F$148,$AB1417),"")&gt;IFERROR(INDEX(Parâmetros!$B$39:$B$48,MATCH($E1417,Parâmetros!$A$39:$A$48,0)),99),IFERROR(INDEX(Cadastro!$F$5:$F$148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registro"),IF(AND($AB1417&lt;&gt;$AB1416,IFERROR(INDEX(Cadastro!$F$5:$F$148,$AB1417),"")=""),"Indeterminado (início da série)",IF($X1417&gt;0,"Folga","Falta de registro"))))))))</f>
        <v>Trabalhado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IFERROR(MATCH($A1417&amp;"|"&amp;TEXT(_xlfn.MAXIFS(Cadastro!$E$5:$E$148,Cadastro!$A$5:$A$148,$A1417,Cadastro!$E$5:$E$148,"&lt;="&amp;$F1417),"yyyymmdd"),Cadastro!$I$5:$I$148,0),"")</f>
        <v>103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53291</v>
      </c>
      <c r="B1418" s="17" t="s">
        <v>197</v>
      </c>
      <c r="C1418" s="17" t="str">
        <f>IFERROR(INDEX(Cadastro!$C$5:$C$148,$AB1418),"NÃO INFORMADO")</f>
        <v>CAL</v>
      </c>
      <c r="D1418" s="17" t="str">
        <f>IFERROR(INDEX(Cadastro!$D$5:$D$148,$AB1418),"")</f>
        <v>6x1</v>
      </c>
      <c r="E1418" s="17" t="str">
        <f>IFERROR(INDEX(Cadastro!$G$5:$G$148,$AB1418),"")</f>
        <v>6x1</v>
      </c>
      <c r="F1418" s="29">
        <v>46276</v>
      </c>
      <c r="G1418" s="32" t="str">
        <f t="shared" si="240"/>
        <v>sex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991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7.9399999999999995</v>
      </c>
      <c r="M1418" s="30">
        <f>IFERROR(INDEX(Parâmetros!$E$6:$E$11,MATCH($K1418,Parâmetros!$A$6:$A$11,0)),"")</f>
        <v>8.8000000000000007</v>
      </c>
      <c r="N1418" s="33">
        <f t="shared" si="241"/>
        <v>0.90227272727272712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42"/>
        <v>Sim</v>
      </c>
      <c r="R1418" s="32" t="str">
        <f t="shared" si="243"/>
        <v>Sim</v>
      </c>
      <c r="S1418" s="30">
        <f t="shared" si="244"/>
        <v>0</v>
      </c>
      <c r="T1418" s="32" t="str">
        <f>IF($Q1418&lt;&gt;"Sim","",IF($N1418&gt;Parâmetros!$E$15,"Sim","Não"))</f>
        <v>Não</v>
      </c>
      <c r="U1418" s="17" t="str">
        <f t="shared" si="24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'[Apontamento_Mes_Setembro Atualizado.xlsx]Base Diária'!$V$221folga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Jornada fixa do 6x1</v>
      </c>
      <c r="W1418" s="34" t="str">
        <f>IF(OR(OR($D1418="6x1",$D1418="FF 6x1"),$D1418="5x2"),"",IF($AB1418&lt;&gt;$AB1417,IF(IFERROR(INDEX(Cadastro!$F$5:$F$148,$AB1418),"")="",IF($L1418&gt;0,1,0),IF(IFERROR(INDEX(Cadastro!$F$5:$F$148,$AB1418),"")&lt;=IFERROR(INDEX(Parâmetros!$B$39:$B$48,MATCH($E1418,Parâmetros!$A$39:$A$48,0)),99),IFERROR(INDEX(Cadastro!$F$5:$F$148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$148,$AB1418),"")="",0,IF(IFERROR(INDEX(Cadastro!$F$5:$F$148,$AB1418),"")&gt;IFERROR(INDEX(Parâmetros!$B$39:$B$48,MATCH($E1418,Parâmetros!$A$39:$A$48,0)),99),IFERROR(INDEX(Cadastro!$F$5:$F$148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registro"),IF(AND($AB1418&lt;&gt;$AB1417,IFERROR(INDEX(Cadastro!$F$5:$F$148,$AB1418),"")=""),"Indeterminado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IFERROR(MATCH($A1418&amp;"|"&amp;TEXT(_xlfn.MAXIFS(Cadastro!$E$5:$E$148,Cadastro!$A$5:$A$148,$A1418,Cadastro!$E$5:$E$148,"&lt;="&amp;$F1418),"yyyymmdd"),Cadastro!$I$5:$I$148,0),"")</f>
        <v>103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53291</v>
      </c>
      <c r="B1419" s="17" t="s">
        <v>197</v>
      </c>
      <c r="C1419" s="17" t="str">
        <f>IFERROR(INDEX(Cadastro!$C$5:$C$148,$AB1419),"NÃO INFORMADO")</f>
        <v>CAL</v>
      </c>
      <c r="D1419" s="17" t="str">
        <f>IFERROR(INDEX(Cadastro!$D$5:$D$148,$AB1419),"")</f>
        <v>6x1</v>
      </c>
      <c r="E1419" s="17" t="str">
        <f>IFERROR(INDEX(Cadastro!$G$5:$G$148,$AB1419),"")</f>
        <v>6x1</v>
      </c>
      <c r="F1419" s="29">
        <v>46277</v>
      </c>
      <c r="G1419" s="32" t="str">
        <f t="shared" si="240"/>
        <v>sáb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/>
      </c>
      <c r="L1419" s="30">
        <f>SUMIFS(Dados!$E:$E,Dados!$A:$A,$A1419,Dados!$S:$S,$F1419)</f>
        <v>0</v>
      </c>
      <c r="M1419" s="30" t="str">
        <f>IFERROR(INDEX(Parâmetros!$E$6:$E$11,MATCH($K1419,Parâmetros!$A$6:$A$11,0)),"")</f>
        <v/>
      </c>
      <c r="N1419" s="33" t="str">
        <f t="shared" si="241"/>
        <v/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242"/>
        <v/>
      </c>
      <c r="R1419" s="32" t="str">
        <f t="shared" si="243"/>
        <v/>
      </c>
      <c r="S1419" s="30" t="str">
        <f t="shared" si="244"/>
        <v/>
      </c>
      <c r="T1419" s="32" t="str">
        <f>IF($Q1419&lt;&gt;"Sim","",IF($N1419&gt;Parâmetros!$E$15,"Sim","Não"))</f>
        <v/>
      </c>
      <c r="U1419" s="17" t="str">
        <f t="shared" si="245"/>
        <v>Folga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'[Apontamento_Mes_Setembro Atualizado.xlsx]Base Diária'!$V$221folga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Folga de fim de semana · sem apontamento no sábado nem no domingo</v>
      </c>
      <c r="W1419" s="34" t="str">
        <f>IF(OR(OR($D1419="6x1",$D1419="FF 6x1"),$D1419="5x2"),"",IF($AB1419&lt;&gt;$AB1418,IF(IFERROR(INDEX(Cadastro!$F$5:$F$148,$AB1419),"")="",IF($L1419&gt;0,1,0),IF(IFERROR(INDEX(Cadastro!$F$5:$F$148,$AB1419),"")&lt;=IFERROR(INDEX(Parâmetros!$B$39:$B$48,MATCH($E1419,Parâmetros!$A$39:$A$48,0)),99),IFERROR(INDEX(Cadastro!$F$5:$F$148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$148,$AB1419),"")="",0,IF(IFERROR(INDEX(Cadastro!$F$5:$F$148,$AB1419),"")&gt;IFERROR(INDEX(Parâmetros!$B$39:$B$48,MATCH($E1419,Parâmetros!$A$39:$A$48,0)),99),IFERROR(INDEX(Cadastro!$F$5:$F$148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registro"),IF(AND($AB1419&lt;&gt;$AB1418,IFERROR(INDEX(Cadastro!$F$5:$F$148,$AB1419),"")=""),"Indeterminado (início da série)",IF($X1419&gt;0,"Folga","Falta de registro"))))))))</f>
        <v>Folga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IFERROR(MATCH($A1419&amp;"|"&amp;TEXT(_xlfn.MAXIFS(Cadastro!$E$5:$E$148,Cadastro!$A$5:$A$148,$A1419,Cadastro!$E$5:$E$148,"&lt;="&amp;$F1419),"yyyymmdd"),Cadastro!$I$5:$I$148,0),"")</f>
        <v>103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53291</v>
      </c>
      <c r="B1420" s="17" t="s">
        <v>197</v>
      </c>
      <c r="C1420" s="17" t="str">
        <f>IFERROR(INDEX(Cadastro!$C$5:$C$148,$AB1420),"NÃO INFORMADO")</f>
        <v>CAL</v>
      </c>
      <c r="D1420" s="17" t="str">
        <f>IFERROR(INDEX(Cadastro!$D$5:$D$148,$AB1420),"")</f>
        <v>6x1</v>
      </c>
      <c r="E1420" s="17" t="str">
        <f>IFERROR(INDEX(Cadastro!$G$5:$G$148,$AB1420),"")</f>
        <v>6x1</v>
      </c>
      <c r="F1420" s="29">
        <v>46278</v>
      </c>
      <c r="G1420" s="32" t="str">
        <f t="shared" si="240"/>
        <v>dom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4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42"/>
        <v/>
      </c>
      <c r="R1420" s="32" t="str">
        <f t="shared" si="243"/>
        <v/>
      </c>
      <c r="S1420" s="30" t="str">
        <f t="shared" si="244"/>
        <v/>
      </c>
      <c r="T1420" s="32" t="str">
        <f>IF($Q1420&lt;&gt;"Sim","",IF($N1420&gt;Parâmetros!$E$15,"Sim","Não"))</f>
        <v/>
      </c>
      <c r="U1420" s="17" t="str">
        <f t="shared" si="245"/>
        <v>Folga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'[Apontamento_Mes_Setembro Atualizado.xlsx]Base Diária'!$V$221folga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Folga de fim de semana · sem apontamento no sábado nem no domingo</v>
      </c>
      <c r="W1420" s="34" t="str">
        <f>IF(OR(OR($D1420="6x1",$D1420="FF 6x1"),$D1420="5x2"),"",IF($AB1420&lt;&gt;$AB1419,IF(IFERROR(INDEX(Cadastro!$F$5:$F$148,$AB1420),"")="",IF($L1420&gt;0,1,0),IF(IFERROR(INDEX(Cadastro!$F$5:$F$148,$AB1420),"")&lt;=IFERROR(INDEX(Parâmetros!$B$39:$B$48,MATCH($E1420,Parâmetros!$A$39:$A$48,0)),99),IFERROR(INDEX(Cadastro!$F$5:$F$148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$148,$AB1420),"")="",0,IF(IFERROR(INDEX(Cadastro!$F$5:$F$148,$AB1420),"")&gt;IFERROR(INDEX(Parâmetros!$B$39:$B$48,MATCH($E1420,Parâmetros!$A$39:$A$48,0)),99),IFERROR(INDEX(Cadastro!$F$5:$F$148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registro"),IF(AND($AB1420&lt;&gt;$AB1419,IFERROR(INDEX(Cadastro!$F$5:$F$148,$AB1420),"")=""),"Indeterminado (início da série)",IF($X1420&gt;0,"Folga","Falta de registro"))))))))</f>
        <v>Folga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IFERROR(MATCH($A1420&amp;"|"&amp;TEXT(_xlfn.MAXIFS(Cadastro!$E$5:$E$148,Cadastro!$A$5:$A$148,$A1420,Cadastro!$E$5:$E$148,"&lt;="&amp;$F1420),"yyyymmdd"),Cadastro!$I$5:$I$148,0),"")</f>
        <v>103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53291</v>
      </c>
      <c r="B1421" s="17" t="s">
        <v>197</v>
      </c>
      <c r="C1421" s="17" t="str">
        <f>IFERROR(INDEX(Cadastro!$C$5:$C$148,$AB1421),"NÃO INFORMADO")</f>
        <v>CAL</v>
      </c>
      <c r="D1421" s="17" t="str">
        <f>IFERROR(INDEX(Cadastro!$D$5:$D$148,$AB1421),"")</f>
        <v>6x1</v>
      </c>
      <c r="E1421" s="17" t="str">
        <f>IFERROR(INDEX(Cadastro!$G$5:$G$148,$AB1421),"")</f>
        <v>6x1</v>
      </c>
      <c r="F1421" s="29">
        <v>46279</v>
      </c>
      <c r="G1421" s="32" t="str">
        <f t="shared" si="240"/>
        <v>seg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6x1</v>
      </c>
      <c r="L1421" s="30">
        <f>SUMIFS(Dados!$E:$E,Dados!$A:$A,$A1421,Dados!$S:$S,$F1421)</f>
        <v>0</v>
      </c>
      <c r="M1421" s="30">
        <f>IFERROR(INDEX(Parâmetros!$E$6:$E$11,MATCH($K1421,Parâmetros!$A$6:$A$11,0)),"")</f>
        <v>8.8000000000000007</v>
      </c>
      <c r="N1421" s="33">
        <f t="shared" si="24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42"/>
        <v/>
      </c>
      <c r="R1421" s="32" t="str">
        <f t="shared" si="243"/>
        <v/>
      </c>
      <c r="S1421" s="30" t="str">
        <f t="shared" si="244"/>
        <v/>
      </c>
      <c r="T1421" s="32" t="str">
        <f>IF($Q1421&lt;&gt;"Sim","",IF($N1421&gt;Parâmetros!$E$15,"Sim","Não"))</f>
        <v/>
      </c>
      <c r="U1421" s="17" t="str">
        <f t="shared" si="24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'[Apontamento_Mes_Setembro Atualizado.xlsx]Base Diária'!$V$221folga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útil da escala 6x1</v>
      </c>
      <c r="W1421" s="34" t="str">
        <f>IF(OR(OR($D1421="6x1",$D1421="FF 6x1"),$D1421="5x2"),"",IF($AB1421&lt;&gt;$AB1420,IF(IFERROR(INDEX(Cadastro!$F$5:$F$148,$AB1421),"")="",IF($L1421&gt;0,1,0),IF(IFERROR(INDEX(Cadastro!$F$5:$F$148,$AB1421),"")&lt;=IFERROR(INDEX(Parâmetros!$B$39:$B$48,MATCH($E1421,Parâmetros!$A$39:$A$48,0)),99),IFERROR(INDEX(Cadastro!$F$5:$F$148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$148,$AB1421),"")="",0,IF(IFERROR(INDEX(Cadastro!$F$5:$F$148,$AB1421),"")&gt;IFERROR(INDEX(Parâmetros!$B$39:$B$48,MATCH($E1421,Parâmetros!$A$39:$A$48,0)),99),IFERROR(INDEX(Cadastro!$F$5:$F$148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registro"),IF(AND($AB1421&lt;&gt;$AB1420,IFERROR(INDEX(Cadastro!$F$5:$F$148,$AB1421),"")=""),"Indeterminado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IFERROR(MATCH($A1421&amp;"|"&amp;TEXT(_xlfn.MAXIFS(Cadastro!$E$5:$E$148,Cadastro!$A$5:$A$148,$A1421,Cadastro!$E$5:$E$148,"&lt;="&amp;$F1421),"yyyymmdd"),Cadastro!$I$5:$I$148,0),"")</f>
        <v>103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53291</v>
      </c>
      <c r="B1422" s="17" t="s">
        <v>197</v>
      </c>
      <c r="C1422" s="17" t="str">
        <f>IFERROR(INDEX(Cadastro!$C$5:$C$148,$AB1422),"NÃO INFORMADO")</f>
        <v>CAL</v>
      </c>
      <c r="D1422" s="17" t="str">
        <f>IFERROR(INDEX(Cadastro!$D$5:$D$148,$AB1422),"")</f>
        <v>6x1</v>
      </c>
      <c r="E1422" s="17" t="str">
        <f>IFERROR(INDEX(Cadastro!$G$5:$G$148,$AB1422),"")</f>
        <v>6x1</v>
      </c>
      <c r="F1422" s="29">
        <v>46280</v>
      </c>
      <c r="G1422" s="32" t="str">
        <f t="shared" si="240"/>
        <v>ter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6x1</v>
      </c>
      <c r="L1422" s="30">
        <f>SUMIFS(Dados!$E:$E,Dados!$A:$A,$A1422,Dados!$S:$S,$F1422)</f>
        <v>0</v>
      </c>
      <c r="M1422" s="30">
        <f>IFERROR(INDEX(Parâmetros!$E$6:$E$11,MATCH($K1422,Parâmetros!$A$6:$A$11,0)),"")</f>
        <v>8.8000000000000007</v>
      </c>
      <c r="N1422" s="33">
        <f t="shared" si="24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42"/>
        <v/>
      </c>
      <c r="R1422" s="32" t="str">
        <f t="shared" si="243"/>
        <v/>
      </c>
      <c r="S1422" s="30" t="str">
        <f t="shared" si="244"/>
        <v/>
      </c>
      <c r="T1422" s="32" t="str">
        <f>IF($Q1422&lt;&gt;"Sim","",IF($N1422&gt;Parâmetros!$E$15,"Sim","Não"))</f>
        <v/>
      </c>
      <c r="U1422" s="17" t="str">
        <f t="shared" si="24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'[Apontamento_Mes_Setembro Atualizado.xlsx]Base Diária'!$V$221folga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útil da escala 6x1</v>
      </c>
      <c r="W1422" s="34" t="str">
        <f>IF(OR(OR($D1422="6x1",$D1422="FF 6x1"),$D1422="5x2"),"",IF($AB1422&lt;&gt;$AB1421,IF(IFERROR(INDEX(Cadastro!$F$5:$F$148,$AB1422),"")="",IF($L1422&gt;0,1,0),IF(IFERROR(INDEX(Cadastro!$F$5:$F$148,$AB1422),"")&lt;=IFERROR(INDEX(Parâmetros!$B$39:$B$48,MATCH($E1422,Parâmetros!$A$39:$A$48,0)),99),IFERROR(INDEX(Cadastro!$F$5:$F$148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$148,$AB1422),"")="",0,IF(IFERROR(INDEX(Cadastro!$F$5:$F$148,$AB1422),"")&gt;IFERROR(INDEX(Parâmetros!$B$39:$B$48,MATCH($E1422,Parâmetros!$A$39:$A$48,0)),99),IFERROR(INDEX(Cadastro!$F$5:$F$148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registro"),IF(AND($AB1422&lt;&gt;$AB1421,IFERROR(INDEX(Cadastro!$F$5:$F$148,$AB1422),"")=""),"Indeterminado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IFERROR(MATCH($A1422&amp;"|"&amp;TEXT(_xlfn.MAXIFS(Cadastro!$E$5:$E$148,Cadastro!$A$5:$A$148,$A1422,Cadastro!$E$5:$E$148,"&lt;="&amp;$F1422),"yyyymmdd"),Cadastro!$I$5:$I$148,0),"")</f>
        <v>103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53291</v>
      </c>
      <c r="B1423" s="17" t="s">
        <v>197</v>
      </c>
      <c r="C1423" s="17" t="str">
        <f>IFERROR(INDEX(Cadastro!$C$5:$C$148,$AB1423),"NÃO INFORMADO")</f>
        <v>CAL</v>
      </c>
      <c r="D1423" s="17" t="str">
        <f>IFERROR(INDEX(Cadastro!$D$5:$D$148,$AB1423),"")</f>
        <v>6x1</v>
      </c>
      <c r="E1423" s="17" t="str">
        <f>IFERROR(INDEX(Cadastro!$G$5:$G$148,$AB1423),"")</f>
        <v>6x1</v>
      </c>
      <c r="F1423" s="29">
        <v>46281</v>
      </c>
      <c r="G1423" s="32" t="str">
        <f t="shared" si="240"/>
        <v>qua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241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42"/>
        <v/>
      </c>
      <c r="R1423" s="32" t="str">
        <f t="shared" si="243"/>
        <v/>
      </c>
      <c r="S1423" s="30" t="str">
        <f t="shared" si="244"/>
        <v/>
      </c>
      <c r="T1423" s="32" t="str">
        <f>IF($Q1423&lt;&gt;"Sim","",IF($N1423&gt;Parâmetros!$E$15,"Sim","Não"))</f>
        <v/>
      </c>
      <c r="U1423" s="17" t="str">
        <f t="shared" si="245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'[Apontamento_Mes_Setembro Atualizado.xlsx]Base Diária'!$V$221folga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$148,$AB1423),"")="",IF($L1423&gt;0,1,0),IF(IFERROR(INDEX(Cadastro!$F$5:$F$148,$AB1423),"")&lt;=IFERROR(INDEX(Parâmetros!$B$39:$B$48,MATCH($E1423,Parâmetros!$A$39:$A$48,0)),99),IFERROR(INDEX(Cadastro!$F$5:$F$148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$148,$AB1423),"")="",0,IF(IFERROR(INDEX(Cadastro!$F$5:$F$148,$AB1423),"")&gt;IFERROR(INDEX(Parâmetros!$B$39:$B$48,MATCH($E1423,Parâmetros!$A$39:$A$48,0)),99),IFERROR(INDEX(Cadastro!$F$5:$F$148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registro"),IF(AND($AB1423&lt;&gt;$AB1422,IFERROR(INDEX(Cadastro!$F$5:$F$148,$AB1423),"")=""),"Indeterminado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IFERROR(MATCH($A1423&amp;"|"&amp;TEXT(_xlfn.MAXIFS(Cadastro!$E$5:$E$148,Cadastro!$A$5:$A$148,$A1423,Cadastro!$E$5:$E$148,"&lt;="&amp;$F1423),"yyyymmdd"),Cadastro!$I$5:$I$148,0),"")</f>
        <v>103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53291</v>
      </c>
      <c r="B1424" s="17" t="s">
        <v>197</v>
      </c>
      <c r="C1424" s="17" t="str">
        <f>IFERROR(INDEX(Cadastro!$C$5:$C$148,$AB1424),"NÃO INFORMADO")</f>
        <v>CAL</v>
      </c>
      <c r="D1424" s="17" t="str">
        <f>IFERROR(INDEX(Cadastro!$D$5:$D$148,$AB1424),"")</f>
        <v>6x1</v>
      </c>
      <c r="E1424" s="17" t="str">
        <f>IFERROR(INDEX(Cadastro!$G$5:$G$148,$AB1424),"")</f>
        <v>6x1</v>
      </c>
      <c r="F1424" s="29">
        <v>46282</v>
      </c>
      <c r="G1424" s="32" t="str">
        <f t="shared" si="240"/>
        <v>qui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24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42"/>
        <v/>
      </c>
      <c r="R1424" s="32" t="str">
        <f t="shared" si="243"/>
        <v/>
      </c>
      <c r="S1424" s="30" t="str">
        <f t="shared" si="244"/>
        <v/>
      </c>
      <c r="T1424" s="32" t="str">
        <f>IF($Q1424&lt;&gt;"Sim","",IF($N1424&gt;Parâmetros!$E$15,"Sim","Não"))</f>
        <v/>
      </c>
      <c r="U1424" s="17" t="str">
        <f t="shared" si="24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'[Apontamento_Mes_Setembro Atualizado.xlsx]Base Diária'!$V$221folga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$148,$AB1424),"")="",IF($L1424&gt;0,1,0),IF(IFERROR(INDEX(Cadastro!$F$5:$F$148,$AB1424),"")&lt;=IFERROR(INDEX(Parâmetros!$B$39:$B$48,MATCH($E1424,Parâmetros!$A$39:$A$48,0)),99),IFERROR(INDEX(Cadastro!$F$5:$F$148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$148,$AB1424),"")="",0,IF(IFERROR(INDEX(Cadastro!$F$5:$F$148,$AB1424),"")&gt;IFERROR(INDEX(Parâmetros!$B$39:$B$48,MATCH($E1424,Parâmetros!$A$39:$A$48,0)),99),IFERROR(INDEX(Cadastro!$F$5:$F$148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registro"),IF(AND($AB1424&lt;&gt;$AB1423,IFERROR(INDEX(Cadastro!$F$5:$F$148,$AB1424),"")=""),"Indeterminado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IFERROR(MATCH($A1424&amp;"|"&amp;TEXT(_xlfn.MAXIFS(Cadastro!$E$5:$E$148,Cadastro!$A$5:$A$148,$A1424,Cadastro!$E$5:$E$148,"&lt;="&amp;$F1424),"yyyymmdd"),Cadastro!$I$5:$I$148,0),"")</f>
        <v>103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53291</v>
      </c>
      <c r="B1425" s="17" t="s">
        <v>197</v>
      </c>
      <c r="C1425" s="17" t="str">
        <f>IFERROR(INDEX(Cadastro!$C$5:$C$148,$AB1425),"NÃO INFORMADO")</f>
        <v>CAL</v>
      </c>
      <c r="D1425" s="17" t="str">
        <f>IFERROR(INDEX(Cadastro!$D$5:$D$148,$AB1425),"")</f>
        <v>6x1</v>
      </c>
      <c r="E1425" s="17" t="str">
        <f>IFERROR(INDEX(Cadastro!$G$5:$G$148,$AB1425),"")</f>
        <v>6x1</v>
      </c>
      <c r="F1425" s="29">
        <v>46283</v>
      </c>
      <c r="G1425" s="32" t="str">
        <f t="shared" si="240"/>
        <v>sex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24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42"/>
        <v/>
      </c>
      <c r="R1425" s="32" t="str">
        <f t="shared" si="243"/>
        <v/>
      </c>
      <c r="S1425" s="30" t="str">
        <f t="shared" si="244"/>
        <v/>
      </c>
      <c r="T1425" s="32" t="str">
        <f>IF($Q1425&lt;&gt;"Sim","",IF($N1425&gt;Parâmetros!$E$15,"Sim","Não"))</f>
        <v/>
      </c>
      <c r="U1425" s="17" t="str">
        <f t="shared" si="24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'[Apontamento_Mes_Setembro Atualizado.xlsx]Base Diária'!$V$221folga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$148,$AB1425),"")="",IF($L1425&gt;0,1,0),IF(IFERROR(INDEX(Cadastro!$F$5:$F$148,$AB1425),"")&lt;=IFERROR(INDEX(Parâmetros!$B$39:$B$48,MATCH($E1425,Parâmetros!$A$39:$A$48,0)),99),IFERROR(INDEX(Cadastro!$F$5:$F$148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$148,$AB1425),"")="",0,IF(IFERROR(INDEX(Cadastro!$F$5:$F$148,$AB1425),"")&gt;IFERROR(INDEX(Parâmetros!$B$39:$B$48,MATCH($E1425,Parâmetros!$A$39:$A$48,0)),99),IFERROR(INDEX(Cadastro!$F$5:$F$148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registro"),IF(AND($AB1425&lt;&gt;$AB1424,IFERROR(INDEX(Cadastro!$F$5:$F$148,$AB1425),"")=""),"Indeterminado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IFERROR(MATCH($A1425&amp;"|"&amp;TEXT(_xlfn.MAXIFS(Cadastro!$E$5:$E$148,Cadastro!$A$5:$A$148,$A1425,Cadastro!$E$5:$E$148,"&lt;="&amp;$F1425),"yyyymmdd"),Cadastro!$I$5:$I$148,0),"")</f>
        <v>103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53291</v>
      </c>
      <c r="B1426" s="17" t="s">
        <v>197</v>
      </c>
      <c r="C1426" s="17" t="str">
        <f>IFERROR(INDEX(Cadastro!$C$5:$C$148,$AB1426),"NÃO INFORMADO")</f>
        <v>CAL</v>
      </c>
      <c r="D1426" s="17" t="str">
        <f>IFERROR(INDEX(Cadastro!$D$5:$D$148,$AB1426),"")</f>
        <v>6x1</v>
      </c>
      <c r="E1426" s="17" t="str">
        <f>IFERROR(INDEX(Cadastro!$G$5:$G$148,$AB1426),"")</f>
        <v>6x1</v>
      </c>
      <c r="F1426" s="29">
        <v>46284</v>
      </c>
      <c r="G1426" s="32" t="str">
        <f t="shared" si="240"/>
        <v>sáb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4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42"/>
        <v/>
      </c>
      <c r="R1426" s="32" t="str">
        <f t="shared" si="243"/>
        <v/>
      </c>
      <c r="S1426" s="30" t="str">
        <f t="shared" si="244"/>
        <v/>
      </c>
      <c r="T1426" s="32" t="str">
        <f>IF($Q1426&lt;&gt;"Sim","",IF($N1426&gt;Parâmetros!$E$15,"Sim","Não"))</f>
        <v/>
      </c>
      <c r="U1426" s="17" t="str">
        <f t="shared" si="245"/>
        <v>Folga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'[Apontamento_Mes_Setembro Atualizado.xlsx]Base Diária'!$V$221folga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Folga de fim de semana · sem apontamento no sábado nem no domingo</v>
      </c>
      <c r="W1426" s="34" t="str">
        <f>IF(OR(OR($D1426="6x1",$D1426="FF 6x1"),$D1426="5x2"),"",IF($AB1426&lt;&gt;$AB1425,IF(IFERROR(INDEX(Cadastro!$F$5:$F$148,$AB1426),"")="",IF($L1426&gt;0,1,0),IF(IFERROR(INDEX(Cadastro!$F$5:$F$148,$AB1426),"")&lt;=IFERROR(INDEX(Parâmetros!$B$39:$B$48,MATCH($E1426,Parâmetros!$A$39:$A$48,0)),99),IFERROR(INDEX(Cadastro!$F$5:$F$148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$148,$AB1426),"")="",0,IF(IFERROR(INDEX(Cadastro!$F$5:$F$148,$AB1426),"")&gt;IFERROR(INDEX(Parâmetros!$B$39:$B$48,MATCH($E1426,Parâmetros!$A$39:$A$48,0)),99),IFERROR(INDEX(Cadastro!$F$5:$F$148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registro"),IF(AND($AB1426&lt;&gt;$AB1425,IFERROR(INDEX(Cadastro!$F$5:$F$148,$AB1426),"")=""),"Indeterminado (início da série)",IF($X1426&gt;0,"Folga","Falta de registro"))))))))</f>
        <v>Folga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IFERROR(MATCH($A1426&amp;"|"&amp;TEXT(_xlfn.MAXIFS(Cadastro!$E$5:$E$148,Cadastro!$A$5:$A$148,$A1426,Cadastro!$E$5:$E$148,"&lt;="&amp;$F1426),"yyyymmdd"),Cadastro!$I$5:$I$148,0),"")</f>
        <v>103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53291</v>
      </c>
      <c r="B1427" s="17" t="s">
        <v>197</v>
      </c>
      <c r="C1427" s="17" t="str">
        <f>IFERROR(INDEX(Cadastro!$C$5:$C$148,$AB1427),"NÃO INFORMADO")</f>
        <v>CAL</v>
      </c>
      <c r="D1427" s="17" t="str">
        <f>IFERROR(INDEX(Cadastro!$D$5:$D$148,$AB1427),"")</f>
        <v>6x1</v>
      </c>
      <c r="E1427" s="17" t="str">
        <f>IFERROR(INDEX(Cadastro!$G$5:$G$148,$AB1427),"")</f>
        <v>6x1</v>
      </c>
      <c r="F1427" s="29">
        <v>46285</v>
      </c>
      <c r="G1427" s="32" t="str">
        <f t="shared" si="240"/>
        <v>dom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4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42"/>
        <v/>
      </c>
      <c r="R1427" s="32" t="str">
        <f t="shared" si="243"/>
        <v/>
      </c>
      <c r="S1427" s="30" t="str">
        <f t="shared" si="244"/>
        <v/>
      </c>
      <c r="T1427" s="32" t="str">
        <f>IF($Q1427&lt;&gt;"Sim","",IF($N1427&gt;Parâmetros!$E$15,"Sim","Não"))</f>
        <v/>
      </c>
      <c r="U1427" s="17" t="str">
        <f t="shared" si="245"/>
        <v>Folga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'[Apontamento_Mes_Setembro Atualizado.xlsx]Base Diária'!$V$221folga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Folga de fim de semana · sem apontamento no sábado nem no domingo</v>
      </c>
      <c r="W1427" s="34" t="str">
        <f>IF(OR(OR($D1427="6x1",$D1427="FF 6x1"),$D1427="5x2"),"",IF($AB1427&lt;&gt;$AB1426,IF(IFERROR(INDEX(Cadastro!$F$5:$F$148,$AB1427),"")="",IF($L1427&gt;0,1,0),IF(IFERROR(INDEX(Cadastro!$F$5:$F$148,$AB1427),"")&lt;=IFERROR(INDEX(Parâmetros!$B$39:$B$48,MATCH($E1427,Parâmetros!$A$39:$A$48,0)),99),IFERROR(INDEX(Cadastro!$F$5:$F$148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$148,$AB1427),"")="",0,IF(IFERROR(INDEX(Cadastro!$F$5:$F$148,$AB1427),"")&gt;IFERROR(INDEX(Parâmetros!$B$39:$B$48,MATCH($E1427,Parâmetros!$A$39:$A$48,0)),99),IFERROR(INDEX(Cadastro!$F$5:$F$148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registro"),IF(AND($AB1427&lt;&gt;$AB1426,IFERROR(INDEX(Cadastro!$F$5:$F$148,$AB1427),"")=""),"Indeterminado (início da série)",IF($X1427&gt;0,"Folga","Falta de registro"))))))))</f>
        <v>Folga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IFERROR(MATCH($A1427&amp;"|"&amp;TEXT(_xlfn.MAXIFS(Cadastro!$E$5:$E$148,Cadastro!$A$5:$A$148,$A1427,Cadastro!$E$5:$E$148,"&lt;="&amp;$F1427),"yyyymmdd"),Cadastro!$I$5:$I$148,0),"")</f>
        <v>103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>
        <v>53291</v>
      </c>
      <c r="B1428" s="17" t="s">
        <v>197</v>
      </c>
      <c r="C1428" s="17" t="str">
        <f>IFERROR(INDEX(Cadastro!$C$5:$C$148,$AB1428),"NÃO INFORMADO")</f>
        <v>CAL</v>
      </c>
      <c r="D1428" s="17" t="str">
        <f>IFERROR(INDEX(Cadastro!$D$5:$D$148,$AB1428),"")</f>
        <v>6x1</v>
      </c>
      <c r="E1428" s="17" t="str">
        <f>IFERROR(INDEX(Cadastro!$G$5:$G$148,$AB1428),"")</f>
        <v>6x1</v>
      </c>
      <c r="F1428" s="29">
        <v>46286</v>
      </c>
      <c r="G1428" s="32" t="str">
        <f t="shared" si="240"/>
        <v>seg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>6x1</v>
      </c>
      <c r="L1428" s="30">
        <f>SUMIFS(Dados!$E:$E,Dados!$A:$A,$A1428,Dados!$S:$S,$F1428)</f>
        <v>0</v>
      </c>
      <c r="M1428" s="30">
        <f>IFERROR(INDEX(Parâmetros!$E$6:$E$11,MATCH($K1428,Parâmetros!$A$6:$A$11,0)),"")</f>
        <v>8.8000000000000007</v>
      </c>
      <c r="N1428" s="33">
        <f t="shared" si="241"/>
        <v>0</v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242"/>
        <v/>
      </c>
      <c r="R1428" s="32" t="str">
        <f t="shared" si="243"/>
        <v/>
      </c>
      <c r="S1428" s="30" t="str">
        <f t="shared" si="244"/>
        <v/>
      </c>
      <c r="T1428" s="32" t="str">
        <f>IF($Q1428&lt;&gt;"Sim","",IF($N1428&gt;Parâmetros!$E$15,"Sim","Não"))</f>
        <v/>
      </c>
      <c r="U1428" s="17" t="str">
        <f t="shared" si="245"/>
        <v>Fora da apuração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'[Apontamento_Mes_Setembro Atualizado.xlsx]Base Diária'!$V$221folga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FALTA DE REGISTRO · dia útil da escala 6x1</v>
      </c>
      <c r="W1428" s="34" t="str">
        <f>IF(OR(OR($D1428="6x1",$D1428="FF 6x1"),$D1428="5x2"),"",IF($AB1428&lt;&gt;$AB1427,IF(IFERROR(INDEX(Cadastro!$F$5:$F$148,$AB1428),"")="",IF($L1428&gt;0,1,0),IF(IFERROR(INDEX(Cadastro!$F$5:$F$148,$AB1428),"")&lt;=IFERROR(INDEX(Parâmetros!$B$39:$B$48,MATCH($E1428,Parâmetros!$A$39:$A$48,0)),99),IFERROR(INDEX(Cadastro!$F$5:$F$148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$148,$AB1428),"")="",0,IF(IFERROR(INDEX(Cadastro!$F$5:$F$148,$AB1428),"")&gt;IFERROR(INDEX(Parâmetros!$B$39:$B$48,MATCH($E1428,Parâmetros!$A$39:$A$48,0)),99),IFERROR(INDEX(Cadastro!$F$5:$F$148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registro"),IF(AND($AB1428&lt;&gt;$AB1427,IFERROR(INDEX(Cadastro!$F$5:$F$148,$AB1428),"")=""),"Indeterminado (início da série)",IF($X1428&gt;0,"Folga","Falta de registro"))))))))</f>
        <v>Falta de registro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IFERROR(MATCH($A1428&amp;"|"&amp;TEXT(_xlfn.MAXIFS(Cadastro!$E$5:$E$148,Cadastro!$A$5:$A$148,$A1428,Cadastro!$E$5:$E$148,"&lt;="&amp;$F1428),"yyyymmdd"),Cadastro!$I$5:$I$148,0),"")</f>
        <v>103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hidden="1" customHeight="1" x14ac:dyDescent="0.25">
      <c r="A1429" s="31">
        <v>53291</v>
      </c>
      <c r="B1429" s="17" t="s">
        <v>197</v>
      </c>
      <c r="C1429" s="17" t="str">
        <f>IFERROR(INDEX(Cadastro!$C$5:$C$148,$AB1429),"NÃO INFORMADO")</f>
        <v>CAL</v>
      </c>
      <c r="D1429" s="17" t="str">
        <f>IFERROR(INDEX(Cadastro!$D$5:$D$148,$AB1429),"")</f>
        <v>6x1</v>
      </c>
      <c r="E1429" s="17" t="str">
        <f>IFERROR(INDEX(Cadastro!$G$5:$G$148,$AB1429),"")</f>
        <v>6x1</v>
      </c>
      <c r="F1429" s="29">
        <v>46287</v>
      </c>
      <c r="G1429" s="32" t="str">
        <f t="shared" si="240"/>
        <v>ter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>6x1</v>
      </c>
      <c r="L1429" s="30">
        <f>SUMIFS(Dados!$E:$E,Dados!$A:$A,$A1429,Dados!$S:$S,$F1429)</f>
        <v>0</v>
      </c>
      <c r="M1429" s="30">
        <f>IFERROR(INDEX(Parâmetros!$E$6:$E$11,MATCH($K1429,Parâmetros!$A$6:$A$11,0)),"")</f>
        <v>8.8000000000000007</v>
      </c>
      <c r="N1429" s="33">
        <f t="shared" si="241"/>
        <v>0</v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242"/>
        <v/>
      </c>
      <c r="R1429" s="32" t="str">
        <f t="shared" si="243"/>
        <v/>
      </c>
      <c r="S1429" s="30" t="str">
        <f t="shared" si="244"/>
        <v/>
      </c>
      <c r="T1429" s="32" t="str">
        <f>IF($Q1429&lt;&gt;"Sim","",IF($N1429&gt;Parâmetros!$E$15,"Sim","Não"))</f>
        <v/>
      </c>
      <c r="U1429" s="17" t="str">
        <f t="shared" si="245"/>
        <v>Fora da apuração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'[Apontamento_Mes_Setembro Atualizado.xlsx]Base Diária'!$V$221folga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FALTA DE REGISTRO · dia útil da escala 6x1</v>
      </c>
      <c r="W1429" s="34" t="str">
        <f>IF(OR(OR($D1429="6x1",$D1429="FF 6x1"),$D1429="5x2"),"",IF($AB1429&lt;&gt;$AB1428,IF(IFERROR(INDEX(Cadastro!$F$5:$F$148,$AB1429),"")="",IF($L1429&gt;0,1,0),IF(IFERROR(INDEX(Cadastro!$F$5:$F$148,$AB1429),"")&lt;=IFERROR(INDEX(Parâmetros!$B$39:$B$48,MATCH($E1429,Parâmetros!$A$39:$A$48,0)),99),IFERROR(INDEX(Cadastro!$F$5:$F$148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$148,$AB1429),"")="",0,IF(IFERROR(INDEX(Cadastro!$F$5:$F$148,$AB1429),"")&gt;IFERROR(INDEX(Parâmetros!$B$39:$B$48,MATCH($E1429,Parâmetros!$A$39:$A$48,0)),99),IFERROR(INDEX(Cadastro!$F$5:$F$148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registro"),IF(AND($AB1429&lt;&gt;$AB1428,IFERROR(INDEX(Cadastro!$F$5:$F$148,$AB1429),"")=""),"Indeterminado (início da série)",IF($X1429&gt;0,"Folga","Falta de registro"))))))))</f>
        <v>Falta de registro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IFERROR(MATCH($A1429&amp;"|"&amp;TEXT(_xlfn.MAXIFS(Cadastro!$E$5:$E$148,Cadastro!$A$5:$A$148,$A1429,Cadastro!$E$5:$E$148,"&lt;="&amp;$F1429),"yyyymmdd"),Cadastro!$I$5:$I$148,0),"")</f>
        <v>103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hidden="1" customHeight="1" x14ac:dyDescent="0.25">
      <c r="A1430" s="31">
        <v>53291</v>
      </c>
      <c r="B1430" s="17" t="s">
        <v>197</v>
      </c>
      <c r="C1430" s="17" t="str">
        <f>IFERROR(INDEX(Cadastro!$C$5:$C$148,$AB1430),"NÃO INFORMADO")</f>
        <v>CAL</v>
      </c>
      <c r="D1430" s="17" t="str">
        <f>IFERROR(INDEX(Cadastro!$D$5:$D$148,$AB1430),"")</f>
        <v>6x1</v>
      </c>
      <c r="E1430" s="17" t="str">
        <f>IFERROR(INDEX(Cadastro!$G$5:$G$148,$AB1430),"")</f>
        <v>6x1</v>
      </c>
      <c r="F1430" s="29">
        <v>46288</v>
      </c>
      <c r="G1430" s="32" t="str">
        <f t="shared" si="240"/>
        <v>qua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6x1</v>
      </c>
      <c r="L1430" s="30">
        <f>SUMIFS(Dados!$E:$E,Dados!$A:$A,$A1430,Dados!$S:$S,$F1430)</f>
        <v>0</v>
      </c>
      <c r="M1430" s="30">
        <f>IFERROR(INDEX(Parâmetros!$E$6:$E$11,MATCH($K1430,Parâmetros!$A$6:$A$11,0)),"")</f>
        <v>8.8000000000000007</v>
      </c>
      <c r="N1430" s="33">
        <f t="shared" si="241"/>
        <v>0</v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242"/>
        <v/>
      </c>
      <c r="R1430" s="32" t="str">
        <f t="shared" si="243"/>
        <v/>
      </c>
      <c r="S1430" s="30" t="str">
        <f t="shared" si="244"/>
        <v/>
      </c>
      <c r="T1430" s="32" t="str">
        <f>IF($Q1430&lt;&gt;"Sim","",IF($N1430&gt;Parâmetros!$E$15,"Sim","Não"))</f>
        <v/>
      </c>
      <c r="U1430" s="17" t="str">
        <f t="shared" si="245"/>
        <v>Fora da apuração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'[Apontamento_Mes_Setembro Atualizado.xlsx]Base Diária'!$V$221folga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FALTA DE REGISTRO · dia útil da escala 6x1</v>
      </c>
      <c r="W1430" s="34" t="str">
        <f>IF(OR(OR($D1430="6x1",$D1430="FF 6x1"),$D1430="5x2"),"",IF($AB1430&lt;&gt;$AB1429,IF(IFERROR(INDEX(Cadastro!$F$5:$F$148,$AB1430),"")="",IF($L1430&gt;0,1,0),IF(IFERROR(INDEX(Cadastro!$F$5:$F$148,$AB1430),"")&lt;=IFERROR(INDEX(Parâmetros!$B$39:$B$48,MATCH($E1430,Parâmetros!$A$39:$A$48,0)),99),IFERROR(INDEX(Cadastro!$F$5:$F$148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/>
      </c>
      <c r="X1430" s="34" t="str">
        <f>IF(OR(OR($D1430="6x1",$D1430="FF 6x1"),$D1430="5x2"),"",IF($AB1430&lt;&gt;$AB1429,IF(IFERROR(INDEX(Cadastro!$F$5:$F$148,$AB1430),"")="",0,IF(IFERROR(INDEX(Cadastro!$F$5:$F$148,$AB1430),"")&gt;IFERROR(INDEX(Parâmetros!$B$39:$B$48,MATCH($E1430,Parâmetros!$A$39:$A$48,0)),99),IFERROR(INDEX(Cadastro!$F$5:$F$148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/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registro"),IF(AND($AB1430&lt;&gt;$AB1429,IFERROR(INDEX(Cadastro!$F$5:$F$148,$AB1430),"")=""),"Indeterminado (início da série)",IF($X1430&gt;0,"Folga","Falta de registro"))))))))</f>
        <v>Falta de registro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IFERROR(MATCH($A1430&amp;"|"&amp;TEXT(_xlfn.MAXIFS(Cadastro!$E$5:$E$148,Cadastro!$A$5:$A$148,$A1430,Cadastro!$E$5:$E$148,"&lt;="&amp;$F1430),"yyyymmdd"),Cadastro!$I$5:$I$148,0),"")</f>
        <v>103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53291</v>
      </c>
      <c r="B1431" s="17" t="s">
        <v>197</v>
      </c>
      <c r="C1431" s="17" t="str">
        <f>IFERROR(INDEX(Cadastro!$C$5:$C$148,$AB1431),"NÃO INFORMADO")</f>
        <v>CAL</v>
      </c>
      <c r="D1431" s="17" t="str">
        <f>IFERROR(INDEX(Cadastro!$D$5:$D$148,$AB1431),"")</f>
        <v>6x1</v>
      </c>
      <c r="E1431" s="17" t="str">
        <f>IFERROR(INDEX(Cadastro!$G$5:$G$148,$AB1431),"")</f>
        <v>6x1</v>
      </c>
      <c r="F1431" s="29">
        <v>46289</v>
      </c>
      <c r="G1431" s="32" t="str">
        <f t="shared" si="240"/>
        <v>qui</v>
      </c>
      <c r="H1431" s="31" t="str">
        <f>IF($L1431=0,"",_xlfn.MINIFS(Dados!$Q:$Q,Dados!$A:$A,$A1431,Dados!$S:$S,$F1431))</f>
        <v/>
      </c>
      <c r="I1431" s="31" t="str">
        <f>IF($H1431="","",_xlfn.MAXIFS(Dados!$R:$R,Dados!$A:$A,$A1431,Dados!$S:$S,$F1431))</f>
        <v/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6x1</v>
      </c>
      <c r="L1431" s="30">
        <f>SUMIFS(Dados!$E:$E,Dados!$A:$A,$A1431,Dados!$S:$S,$F1431)</f>
        <v>0</v>
      </c>
      <c r="M1431" s="30">
        <f>IFERROR(INDEX(Parâmetros!$E$6:$E$11,MATCH($K1431,Parâmetros!$A$6:$A$11,0)),"")</f>
        <v>8.8000000000000007</v>
      </c>
      <c r="N1431" s="33">
        <f t="shared" si="241"/>
        <v>0</v>
      </c>
      <c r="O1431" s="33">
        <f>Parâmetros!$E$13</f>
        <v>0.8</v>
      </c>
      <c r="P1431" s="32" t="str">
        <f>IF(OR($M1431="",$F1431&gt;Parâmetros!$E$14),"Não","Sim")</f>
        <v>Não</v>
      </c>
      <c r="Q1431" s="32" t="str">
        <f t="shared" si="242"/>
        <v/>
      </c>
      <c r="R1431" s="32" t="str">
        <f t="shared" si="243"/>
        <v/>
      </c>
      <c r="S1431" s="30" t="str">
        <f t="shared" si="244"/>
        <v/>
      </c>
      <c r="T1431" s="32" t="str">
        <f>IF($Q1431&lt;&gt;"Sim","",IF($N1431&gt;Parâmetros!$E$15,"Sim","Não"))</f>
        <v/>
      </c>
      <c r="U1431" s="17" t="str">
        <f t="shared" si="245"/>
        <v>Fora da apuração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'[Apontamento_Mes_Setembro Atualizado.xlsx]Base Diária'!$V$221folga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FALTA DE REGISTRO · dia útil da escala 6x1</v>
      </c>
      <c r="W1431" s="34" t="str">
        <f>IF(OR(OR($D1431="6x1",$D1431="FF 6x1"),$D1431="5x2"),"",IF($AB1431&lt;&gt;$AB1430,IF(IFERROR(INDEX(Cadastro!$F$5:$F$148,$AB1431),"")="",IF($L1431&gt;0,1,0),IF(IFERROR(INDEX(Cadastro!$F$5:$F$148,$AB1431),"")&lt;=IFERROR(INDEX(Parâmetros!$B$39:$B$48,MATCH($E1431,Parâmetros!$A$39:$A$48,0)),99),IFERROR(INDEX(Cadastro!$F$5:$F$148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/>
      </c>
      <c r="X1431" s="34" t="str">
        <f>IF(OR(OR($D1431="6x1",$D1431="FF 6x1"),$D1431="5x2"),"",IF($AB1431&lt;&gt;$AB1430,IF(IFERROR(INDEX(Cadastro!$F$5:$F$148,$AB1431),"")="",0,IF(IFERROR(INDEX(Cadastro!$F$5:$F$148,$AB1431),"")&gt;IFERROR(INDEX(Parâmetros!$B$39:$B$48,MATCH($E1431,Parâmetros!$A$39:$A$48,0)),99),IFERROR(INDEX(Cadastro!$F$5:$F$148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/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registro"),IF(AND($AB1431&lt;&gt;$AB1430,IFERROR(INDEX(Cadastro!$F$5:$F$148,$AB1431),"")=""),"Indeterminado (início da série)",IF($X1431&gt;0,"Folga","Falta de registro"))))))))</f>
        <v>Falta de registro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IFERROR(MATCH($A1431&amp;"|"&amp;TEXT(_xlfn.MAXIFS(Cadastro!$E$5:$E$148,Cadastro!$A$5:$A$148,$A1431,Cadastro!$E$5:$E$148,"&lt;="&amp;$F1431),"yyyymmdd"),Cadastro!$I$5:$I$148,0),"")</f>
        <v>103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53291</v>
      </c>
      <c r="B1432" s="17" t="s">
        <v>197</v>
      </c>
      <c r="C1432" s="17" t="str">
        <f>IFERROR(INDEX(Cadastro!$C$5:$C$148,$AB1432),"NÃO INFORMADO")</f>
        <v>CAL</v>
      </c>
      <c r="D1432" s="17" t="str">
        <f>IFERROR(INDEX(Cadastro!$D$5:$D$148,$AB1432),"")</f>
        <v>6x1</v>
      </c>
      <c r="E1432" s="17" t="str">
        <f>IFERROR(INDEX(Cadastro!$G$5:$G$148,$AB1432),"")</f>
        <v>6x1</v>
      </c>
      <c r="F1432" s="29">
        <v>46290</v>
      </c>
      <c r="G1432" s="32" t="str">
        <f t="shared" si="240"/>
        <v>sex</v>
      </c>
      <c r="H1432" s="31" t="str">
        <f>IF($L1432=0,"",_xlfn.MINIFS(Dados!$Q:$Q,Dados!$A:$A,$A1432,Dados!$S:$S,$F1432))</f>
        <v/>
      </c>
      <c r="I1432" s="31" t="str">
        <f>IF($H1432="","",_xlfn.MAXIFS(Dados!$R:$R,Dados!$A:$A,$A1432,Dados!$S:$S,$F1432))</f>
        <v/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6x1</v>
      </c>
      <c r="L1432" s="30">
        <f>SUMIFS(Dados!$E:$E,Dados!$A:$A,$A1432,Dados!$S:$S,$F1432)</f>
        <v>0</v>
      </c>
      <c r="M1432" s="30">
        <f>IFERROR(INDEX(Parâmetros!$E$6:$E$11,MATCH($K1432,Parâmetros!$A$6:$A$11,0)),"")</f>
        <v>8.8000000000000007</v>
      </c>
      <c r="N1432" s="33">
        <f t="shared" si="241"/>
        <v>0</v>
      </c>
      <c r="O1432" s="33">
        <f>Parâmetros!$E$13</f>
        <v>0.8</v>
      </c>
      <c r="P1432" s="32" t="str">
        <f>IF(OR($M1432="",$F1432&gt;Parâmetros!$E$14),"Não","Sim")</f>
        <v>Não</v>
      </c>
      <c r="Q1432" s="32" t="str">
        <f t="shared" si="242"/>
        <v/>
      </c>
      <c r="R1432" s="32" t="str">
        <f t="shared" si="243"/>
        <v/>
      </c>
      <c r="S1432" s="30" t="str">
        <f t="shared" si="244"/>
        <v/>
      </c>
      <c r="T1432" s="32" t="str">
        <f>IF($Q1432&lt;&gt;"Sim","",IF($N1432&gt;Parâmetros!$E$15,"Sim","Não"))</f>
        <v/>
      </c>
      <c r="U1432" s="17" t="str">
        <f t="shared" si="245"/>
        <v>Fora da apuração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'[Apontamento_Mes_Setembro Atualizado.xlsx]Base Diária'!$V$221folga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FALTA DE REGISTRO · dia útil da escala 6x1</v>
      </c>
      <c r="W1432" s="34" t="str">
        <f>IF(OR(OR($D1432="6x1",$D1432="FF 6x1"),$D1432="5x2"),"",IF($AB1432&lt;&gt;$AB1431,IF(IFERROR(INDEX(Cadastro!$F$5:$F$148,$AB1432),"")="",IF($L1432&gt;0,1,0),IF(IFERROR(INDEX(Cadastro!$F$5:$F$148,$AB1432),"")&lt;=IFERROR(INDEX(Parâmetros!$B$39:$B$48,MATCH($E1432,Parâmetros!$A$39:$A$48,0)),99),IFERROR(INDEX(Cadastro!$F$5:$F$148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/>
      </c>
      <c r="X1432" s="34" t="str">
        <f>IF(OR(OR($D1432="6x1",$D1432="FF 6x1"),$D1432="5x2"),"",IF($AB1432&lt;&gt;$AB1431,IF(IFERROR(INDEX(Cadastro!$F$5:$F$148,$AB1432),"")="",0,IF(IFERROR(INDEX(Cadastro!$F$5:$F$148,$AB1432),"")&gt;IFERROR(INDEX(Parâmetros!$B$39:$B$48,MATCH($E1432,Parâmetros!$A$39:$A$48,0)),99),IFERROR(INDEX(Cadastro!$F$5:$F$148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/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registro"),IF(AND($AB1432&lt;&gt;$AB1431,IFERROR(INDEX(Cadastro!$F$5:$F$148,$AB1432),"")=""),"Indeterminado (início da série)",IF($X1432&gt;0,"Folga","Falta de registro"))))))))</f>
        <v>Falta de registro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IFERROR(MATCH($A1432&amp;"|"&amp;TEXT(_xlfn.MAXIFS(Cadastro!$E$5:$E$148,Cadastro!$A$5:$A$148,$A1432,Cadastro!$E$5:$E$148,"&lt;="&amp;$F1432),"yyyymmdd"),Cadastro!$I$5:$I$148,0),"")</f>
        <v>103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53291</v>
      </c>
      <c r="B1433" s="17" t="s">
        <v>197</v>
      </c>
      <c r="C1433" s="17" t="str">
        <f>IFERROR(INDEX(Cadastro!$C$5:$C$148,$AB1433),"NÃO INFORMADO")</f>
        <v>CAL</v>
      </c>
      <c r="D1433" s="17" t="str">
        <f>IFERROR(INDEX(Cadastro!$D$5:$D$148,$AB1433),"")</f>
        <v>6x1</v>
      </c>
      <c r="E1433" s="17" t="str">
        <f>IFERROR(INDEX(Cadastro!$G$5:$G$148,$AB1433),"")</f>
        <v>6x1</v>
      </c>
      <c r="F1433" s="29">
        <v>46291</v>
      </c>
      <c r="G1433" s="32" t="str">
        <f t="shared" si="240"/>
        <v>sáb</v>
      </c>
      <c r="H1433" s="31" t="str">
        <f>IF($L1433=0,"",_xlfn.MINIFS(Dados!$Q:$Q,Dados!$A:$A,$A1433,Dados!$S:$S,$F1433))</f>
        <v/>
      </c>
      <c r="I1433" s="31" t="str">
        <f>IF($H1433="","",_xlfn.MAXIFS(Dados!$R:$R,Dados!$A:$A,$A1433,Dados!$S:$S,$F1433))</f>
        <v/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/>
      </c>
      <c r="L1433" s="30">
        <f>SUMIFS(Dados!$E:$E,Dados!$A:$A,$A1433,Dados!$S:$S,$F1433)</f>
        <v>0</v>
      </c>
      <c r="M1433" s="30" t="str">
        <f>IFERROR(INDEX(Parâmetros!$E$6:$E$11,MATCH($K1433,Parâmetros!$A$6:$A$11,0)),"")</f>
        <v/>
      </c>
      <c r="N1433" s="33" t="str">
        <f t="shared" si="241"/>
        <v/>
      </c>
      <c r="O1433" s="33">
        <f>Parâmetros!$E$13</f>
        <v>0.8</v>
      </c>
      <c r="P1433" s="32" t="str">
        <f>IF(OR($M1433="",$F1433&gt;Parâmetros!$E$14),"Não","Sim")</f>
        <v>Não</v>
      </c>
      <c r="Q1433" s="32" t="str">
        <f t="shared" si="242"/>
        <v/>
      </c>
      <c r="R1433" s="32" t="str">
        <f t="shared" si="243"/>
        <v/>
      </c>
      <c r="S1433" s="30" t="str">
        <f t="shared" si="244"/>
        <v/>
      </c>
      <c r="T1433" s="32" t="str">
        <f>IF($Q1433&lt;&gt;"Sim","",IF($N1433&gt;Parâmetros!$E$15,"Sim","Não"))</f>
        <v/>
      </c>
      <c r="U1433" s="17" t="str">
        <f t="shared" si="245"/>
        <v>Folga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'[Apontamento_Mes_Setembro Atualizado.xlsx]Base Diária'!$V$221folga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Folga de fim de semana · sem apontamento no sábado nem no domingo</v>
      </c>
      <c r="W1433" s="34" t="str">
        <f>IF(OR(OR($D1433="6x1",$D1433="FF 6x1"),$D1433="5x2"),"",IF($AB1433&lt;&gt;$AB1432,IF(IFERROR(INDEX(Cadastro!$F$5:$F$148,$AB1433),"")="",IF($L1433&gt;0,1,0),IF(IFERROR(INDEX(Cadastro!$F$5:$F$148,$AB1433),"")&lt;=IFERROR(INDEX(Parâmetros!$B$39:$B$48,MATCH($E1433,Parâmetros!$A$39:$A$48,0)),99),IFERROR(INDEX(Cadastro!$F$5:$F$148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/>
      </c>
      <c r="X1433" s="34" t="str">
        <f>IF(OR(OR($D1433="6x1",$D1433="FF 6x1"),$D1433="5x2"),"",IF($AB1433&lt;&gt;$AB1432,IF(IFERROR(INDEX(Cadastro!$F$5:$F$148,$AB1433),"")="",0,IF(IFERROR(INDEX(Cadastro!$F$5:$F$148,$AB1433),"")&gt;IFERROR(INDEX(Parâmetros!$B$39:$B$48,MATCH($E1433,Parâmetros!$A$39:$A$48,0)),99),IFERROR(INDEX(Cadastro!$F$5:$F$148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/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registro"),IF(AND($AB1433&lt;&gt;$AB1432,IFERROR(INDEX(Cadastro!$F$5:$F$148,$AB1433),"")=""),"Indeterminado (início da série)",IF($X1433&gt;0,"Folga","Falta de registro"))))))))</f>
        <v>Folga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IFERROR(MATCH($A1433&amp;"|"&amp;TEXT(_xlfn.MAXIFS(Cadastro!$E$5:$E$148,Cadastro!$A$5:$A$148,$A1433,Cadastro!$E$5:$E$148,"&lt;="&amp;$F1433),"yyyymmdd"),Cadastro!$I$5:$I$148,0),"")</f>
        <v>103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53291</v>
      </c>
      <c r="B1434" s="17" t="s">
        <v>197</v>
      </c>
      <c r="C1434" s="17" t="str">
        <f>IFERROR(INDEX(Cadastro!$C$5:$C$148,$AB1434),"NÃO INFORMADO")</f>
        <v>CAL</v>
      </c>
      <c r="D1434" s="17" t="str">
        <f>IFERROR(INDEX(Cadastro!$D$5:$D$148,$AB1434),"")</f>
        <v>6x1</v>
      </c>
      <c r="E1434" s="17" t="str">
        <f>IFERROR(INDEX(Cadastro!$G$5:$G$148,$AB1434),"")</f>
        <v>6x1</v>
      </c>
      <c r="F1434" s="29">
        <v>46292</v>
      </c>
      <c r="G1434" s="32" t="str">
        <f t="shared" si="240"/>
        <v>dom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41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42"/>
        <v/>
      </c>
      <c r="R1434" s="32" t="str">
        <f t="shared" si="243"/>
        <v/>
      </c>
      <c r="S1434" s="30" t="str">
        <f t="shared" si="244"/>
        <v/>
      </c>
      <c r="T1434" s="32" t="str">
        <f>IF($Q1434&lt;&gt;"Sim","",IF($N1434&gt;Parâmetros!$E$15,"Sim","Não"))</f>
        <v/>
      </c>
      <c r="U1434" s="17" t="str">
        <f t="shared" si="245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'[Apontamento_Mes_Setembro Atualizado.xlsx]Base Diária'!$V$221folga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de fim de semana · sem apontamento no sábado nem no domingo</v>
      </c>
      <c r="W1434" s="34" t="str">
        <f>IF(OR(OR($D1434="6x1",$D1434="FF 6x1"),$D1434="5x2"),"",IF($AB1434&lt;&gt;$AB1433,IF(IFERROR(INDEX(Cadastro!$F$5:$F$148,$AB1434),"")="",IF($L1434&gt;0,1,0),IF(IFERROR(INDEX(Cadastro!$F$5:$F$148,$AB1434),"")&lt;=IFERROR(INDEX(Parâmetros!$B$39:$B$48,MATCH($E1434,Parâmetros!$A$39:$A$48,0)),99),IFERROR(INDEX(Cadastro!$F$5:$F$148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/>
      </c>
      <c r="X1434" s="34" t="str">
        <f>IF(OR(OR($D1434="6x1",$D1434="FF 6x1"),$D1434="5x2"),"",IF($AB1434&lt;&gt;$AB1433,IF(IFERROR(INDEX(Cadastro!$F$5:$F$148,$AB1434),"")="",0,IF(IFERROR(INDEX(Cadastro!$F$5:$F$148,$AB1434),"")&gt;IFERROR(INDEX(Parâmetros!$B$39:$B$48,MATCH($E1434,Parâmetros!$A$39:$A$48,0)),99),IFERROR(INDEX(Cadastro!$F$5:$F$148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/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registro"),IF(AND($AB1434&lt;&gt;$AB1433,IFERROR(INDEX(Cadastro!$F$5:$F$148,$AB1434),"")=""),"Indeterminado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IFERROR(MATCH($A1434&amp;"|"&amp;TEXT(_xlfn.MAXIFS(Cadastro!$E$5:$E$148,Cadastro!$A$5:$A$148,$A1434,Cadastro!$E$5:$E$148,"&lt;="&amp;$F1434),"yyyymmdd"),Cadastro!$I$5:$I$148,0),"")</f>
        <v>103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53291</v>
      </c>
      <c r="B1435" s="17" t="s">
        <v>197</v>
      </c>
      <c r="C1435" s="17" t="str">
        <f>IFERROR(INDEX(Cadastro!$C$5:$C$148,$AB1435),"NÃO INFORMADO")</f>
        <v>CAL</v>
      </c>
      <c r="D1435" s="17" t="str">
        <f>IFERROR(INDEX(Cadastro!$D$5:$D$148,$AB1435),"")</f>
        <v>6x1</v>
      </c>
      <c r="E1435" s="17" t="str">
        <f>IFERROR(INDEX(Cadastro!$G$5:$G$148,$AB1435),"")</f>
        <v>6x1</v>
      </c>
      <c r="F1435" s="29">
        <v>46293</v>
      </c>
      <c r="G1435" s="32" t="str">
        <f t="shared" si="240"/>
        <v>seg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>6x1</v>
      </c>
      <c r="L1435" s="30">
        <f>SUMIFS(Dados!$E:$E,Dados!$A:$A,$A1435,Dados!$S:$S,$F1435)</f>
        <v>0</v>
      </c>
      <c r="M1435" s="30">
        <f>IFERROR(INDEX(Parâmetros!$E$6:$E$11,MATCH($K1435,Parâmetros!$A$6:$A$11,0)),"")</f>
        <v>8.8000000000000007</v>
      </c>
      <c r="N1435" s="33">
        <f t="shared" si="241"/>
        <v>0</v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42"/>
        <v/>
      </c>
      <c r="R1435" s="32" t="str">
        <f t="shared" si="243"/>
        <v/>
      </c>
      <c r="S1435" s="30" t="str">
        <f t="shared" si="244"/>
        <v/>
      </c>
      <c r="T1435" s="32" t="str">
        <f>IF($Q1435&lt;&gt;"Sim","",IF($N1435&gt;Parâmetros!$E$15,"Sim","Não"))</f>
        <v/>
      </c>
      <c r="U1435" s="17" t="str">
        <f t="shared" si="245"/>
        <v>Fora da apuração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'[Apontamento_Mes_Setembro Atualizado.xlsx]Base Diária'!$V$221folga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FALTA DE REGISTRO · dia útil da escala 6x1</v>
      </c>
      <c r="W1435" s="34" t="str">
        <f>IF(OR(OR($D1435="6x1",$D1435="FF 6x1"),$D1435="5x2"),"",IF($AB1435&lt;&gt;$AB1434,IF(IFERROR(INDEX(Cadastro!$F$5:$F$148,$AB1435),"")="",IF($L1435&gt;0,1,0),IF(IFERROR(INDEX(Cadastro!$F$5:$F$148,$AB1435),"")&lt;=IFERROR(INDEX(Parâmetros!$B$39:$B$48,MATCH($E1435,Parâmetros!$A$39:$A$48,0)),99),IFERROR(INDEX(Cadastro!$F$5:$F$148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/>
      </c>
      <c r="X1435" s="34" t="str">
        <f>IF(OR(OR($D1435="6x1",$D1435="FF 6x1"),$D1435="5x2"),"",IF($AB1435&lt;&gt;$AB1434,IF(IFERROR(INDEX(Cadastro!$F$5:$F$148,$AB1435),"")="",0,IF(IFERROR(INDEX(Cadastro!$F$5:$F$148,$AB1435),"")&gt;IFERROR(INDEX(Parâmetros!$B$39:$B$48,MATCH($E1435,Parâmetros!$A$39:$A$48,0)),99),IFERROR(INDEX(Cadastro!$F$5:$F$148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/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registro"),IF(AND($AB1435&lt;&gt;$AB1434,IFERROR(INDEX(Cadastro!$F$5:$F$148,$AB1435),"")=""),"Indeterminado (início da série)",IF($X1435&gt;0,"Folga","Falta de registro"))))))))</f>
        <v>Falta de registro</v>
      </c>
      <c r="Z1435" s="34">
        <f>IF(OR($L1435&gt;0,$F1435&gt;Parâmetros!$E$14),0,IF($A1435&lt;&gt;$A1434,1,N($Z1434)+1))</f>
        <v>0</v>
      </c>
      <c r="AA1435" s="34">
        <f>IF(OR($L1435&gt;0,$F1435&gt;Parâmetros!$E$14),0,IF(OR($A1435&lt;&gt;$A1436,$F1436&gt;Parâmetros!$E$14),1,N($AA1436)+1))</f>
        <v>0</v>
      </c>
      <c r="AB1435" s="31">
        <f>IFERROR(MATCH($A1435&amp;"|"&amp;TEXT(_xlfn.MAXIFS(Cadastro!$E$5:$E$148,Cadastro!$A$5:$A$148,$A1435,Cadastro!$E$5:$E$148,"&lt;="&amp;$F1435),"yyyymmdd"),Cadastro!$I$5:$I$148,0),"")</f>
        <v>103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53291</v>
      </c>
      <c r="B1436" s="17" t="s">
        <v>197</v>
      </c>
      <c r="C1436" s="17" t="str">
        <f>IFERROR(INDEX(Cadastro!$C$5:$C$148,$AB1436),"NÃO INFORMADO")</f>
        <v>CAL</v>
      </c>
      <c r="D1436" s="17" t="str">
        <f>IFERROR(INDEX(Cadastro!$D$5:$D$148,$AB1436),"")</f>
        <v>6x1</v>
      </c>
      <c r="E1436" s="17" t="str">
        <f>IFERROR(INDEX(Cadastro!$G$5:$G$148,$AB1436),"")</f>
        <v>6x1</v>
      </c>
      <c r="F1436" s="29">
        <v>46294</v>
      </c>
      <c r="G1436" s="32" t="str">
        <f t="shared" si="240"/>
        <v>ter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6x1</v>
      </c>
      <c r="L1436" s="30">
        <f>SUMIFS(Dados!$E:$E,Dados!$A:$A,$A1436,Dados!$S:$S,$F1436)</f>
        <v>0</v>
      </c>
      <c r="M1436" s="30">
        <f>IFERROR(INDEX(Parâmetros!$E$6:$E$11,MATCH($K1436,Parâmetros!$A$6:$A$11,0)),"")</f>
        <v>8.8000000000000007</v>
      </c>
      <c r="N1436" s="33">
        <f t="shared" si="241"/>
        <v>0</v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242"/>
        <v/>
      </c>
      <c r="R1436" s="32" t="str">
        <f t="shared" si="243"/>
        <v/>
      </c>
      <c r="S1436" s="30" t="str">
        <f t="shared" si="244"/>
        <v/>
      </c>
      <c r="T1436" s="32" t="str">
        <f>IF($Q1436&lt;&gt;"Sim","",IF($N1436&gt;Parâmetros!$E$15,"Sim","Não"))</f>
        <v/>
      </c>
      <c r="U1436" s="17" t="str">
        <f t="shared" si="245"/>
        <v>Fora da apuração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'[Apontamento_Mes_Setembro Atualizado.xlsx]Base Diária'!$V$221folga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FALTA DE REGISTRO · dia útil da escala 6x1</v>
      </c>
      <c r="W1436" s="34" t="str">
        <f>IF(OR(OR($D1436="6x1",$D1436="FF 6x1"),$D1436="5x2"),"",IF($AB1436&lt;&gt;$AB1435,IF(IFERROR(INDEX(Cadastro!$F$5:$F$148,$AB1436),"")="",IF($L1436&gt;0,1,0),IF(IFERROR(INDEX(Cadastro!$F$5:$F$148,$AB1436),"")&lt;=IFERROR(INDEX(Parâmetros!$B$39:$B$48,MATCH($E1436,Parâmetros!$A$39:$A$48,0)),99),IFERROR(INDEX(Cadastro!$F$5:$F$148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/>
      </c>
      <c r="X1436" s="34" t="str">
        <f>IF(OR(OR($D1436="6x1",$D1436="FF 6x1"),$D1436="5x2"),"",IF($AB1436&lt;&gt;$AB1435,IF(IFERROR(INDEX(Cadastro!$F$5:$F$148,$AB1436),"")="",0,IF(IFERROR(INDEX(Cadastro!$F$5:$F$148,$AB1436),"")&gt;IFERROR(INDEX(Parâmetros!$B$39:$B$48,MATCH($E1436,Parâmetros!$A$39:$A$48,0)),99),IFERROR(INDEX(Cadastro!$F$5:$F$148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/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registro"),IF(AND($AB1436&lt;&gt;$AB1435,IFERROR(INDEX(Cadastro!$F$5:$F$148,$AB1436),"")=""),"Indeterminado (início da série)",IF($X1436&gt;0,"Folga","Falta de registro"))))))))</f>
        <v>Falta de registro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IFERROR(MATCH($A1436&amp;"|"&amp;TEXT(_xlfn.MAXIFS(Cadastro!$E$5:$E$148,Cadastro!$A$5:$A$148,$A1436,Cadastro!$E$5:$E$148,"&lt;="&amp;$F1436),"yyyymmdd"),Cadastro!$I$5:$I$148,0),"")</f>
        <v>103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53291</v>
      </c>
      <c r="B1437" s="17" t="s">
        <v>197</v>
      </c>
      <c r="C1437" s="17" t="str">
        <f>IFERROR(INDEX(Cadastro!$C$5:$C$148,$AB1437),"NÃO INFORMADO")</f>
        <v>CAL</v>
      </c>
      <c r="D1437" s="17" t="str">
        <f>IFERROR(INDEX(Cadastro!$D$5:$D$148,$AB1437),"")</f>
        <v>6x1</v>
      </c>
      <c r="E1437" s="17" t="str">
        <f>IFERROR(INDEX(Cadastro!$G$5:$G$148,$AB1437),"")</f>
        <v>6x1</v>
      </c>
      <c r="F1437" s="29">
        <v>46295</v>
      </c>
      <c r="G1437" s="32" t="str">
        <f t="shared" si="240"/>
        <v>qua</v>
      </c>
      <c r="H1437" s="31" t="str">
        <f>IF($L1437=0,"",_xlfn.MINIFS(Dados!$Q:$Q,Dados!$A:$A,$A1437,Dados!$S:$S,$F1437))</f>
        <v/>
      </c>
      <c r="I1437" s="31" t="str">
        <f>IF($H1437="","",_xlfn.MAXIFS(Dados!$R:$R,Dados!$A:$A,$A1437,Dados!$S:$S,$F1437))</f>
        <v/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6x1</v>
      </c>
      <c r="L1437" s="30">
        <f>SUMIFS(Dados!$E:$E,Dados!$A:$A,$A1437,Dados!$S:$S,$F1437)</f>
        <v>0</v>
      </c>
      <c r="M1437" s="30">
        <f>IFERROR(INDEX(Parâmetros!$E$6:$E$11,MATCH($K1437,Parâmetros!$A$6:$A$11,0)),"")</f>
        <v>8.8000000000000007</v>
      </c>
      <c r="N1437" s="33">
        <f t="shared" si="241"/>
        <v>0</v>
      </c>
      <c r="O1437" s="33">
        <f>Parâmetros!$E$13</f>
        <v>0.8</v>
      </c>
      <c r="P1437" s="32" t="str">
        <f>IF(OR($M1437="",$F1437&gt;Parâmetros!$E$14),"Não","Sim")</f>
        <v>Não</v>
      </c>
      <c r="Q1437" s="32" t="str">
        <f t="shared" si="242"/>
        <v/>
      </c>
      <c r="R1437" s="32" t="str">
        <f t="shared" si="243"/>
        <v/>
      </c>
      <c r="S1437" s="30" t="str">
        <f t="shared" si="244"/>
        <v/>
      </c>
      <c r="T1437" s="32" t="str">
        <f>IF($Q1437&lt;&gt;"Sim","",IF($N1437&gt;Parâmetros!$E$15,"Sim","Não"))</f>
        <v/>
      </c>
      <c r="U1437" s="17" t="str">
        <f t="shared" si="245"/>
        <v>Fora da apuração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'[Apontamento_Mes_Setembro Atualizado.xlsx]Base Diária'!$V$221folga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FALTA DE REGISTRO · dia útil da escala 6x1</v>
      </c>
      <c r="W1437" s="34" t="str">
        <f>IF(OR(OR($D1437="6x1",$D1437="FF 6x1"),$D1437="5x2"),"",IF($AB1437&lt;&gt;$AB1436,IF(IFERROR(INDEX(Cadastro!$F$5:$F$148,$AB1437),"")="",IF($L1437&gt;0,1,0),IF(IFERROR(INDEX(Cadastro!$F$5:$F$148,$AB1437),"")&lt;=IFERROR(INDEX(Parâmetros!$B$39:$B$48,MATCH($E1437,Parâmetros!$A$39:$A$48,0)),99),IFERROR(INDEX(Cadastro!$F$5:$F$148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/>
      </c>
      <c r="X1437" s="34" t="str">
        <f>IF(OR(OR($D1437="6x1",$D1437="FF 6x1"),$D1437="5x2"),"",IF($AB1437&lt;&gt;$AB1436,IF(IFERROR(INDEX(Cadastro!$F$5:$F$148,$AB1437),"")="",0,IF(IFERROR(INDEX(Cadastro!$F$5:$F$148,$AB1437),"")&gt;IFERROR(INDEX(Parâmetros!$B$39:$B$48,MATCH($E1437,Parâmetros!$A$39:$A$48,0)),99),IFERROR(INDEX(Cadastro!$F$5:$F$148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/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registro"),IF(AND($AB1437&lt;&gt;$AB1436,IFERROR(INDEX(Cadastro!$F$5:$F$148,$AB1437),"")=""),"Indeterminado (início da série)",IF($X1437&gt;0,"Folga","Falta de registro"))))))))</f>
        <v>Falta de registro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IFERROR(MATCH($A1437&amp;"|"&amp;TEXT(_xlfn.MAXIFS(Cadastro!$E$5:$E$148,Cadastro!$A$5:$A$148,$A1437,Cadastro!$E$5:$E$148,"&lt;="&amp;$F1437),"yyyymmdd"),Cadastro!$I$5:$I$148,0),"")</f>
        <v>103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53291</v>
      </c>
      <c r="B1438" s="17" t="s">
        <v>197</v>
      </c>
      <c r="C1438" s="17" t="str">
        <f>IFERROR(INDEX(Cadastro!$C$5:$C$148,$AB1438),"NÃO INFORMADO")</f>
        <v>CAL</v>
      </c>
      <c r="D1438" s="17" t="str">
        <f>IFERROR(INDEX(Cadastro!$D$5:$D$148,$AB1438),"")</f>
        <v>6x1</v>
      </c>
      <c r="E1438" s="17" t="str">
        <f>IFERROR(INDEX(Cadastro!$G$5:$G$148,$AB1438),"")</f>
        <v>6x1</v>
      </c>
      <c r="F1438" s="29">
        <v>46296</v>
      </c>
      <c r="G1438" s="32" t="str">
        <f t="shared" si="240"/>
        <v>qui</v>
      </c>
      <c r="H1438" s="31" t="str">
        <f>IF($L1438=0,"",_xlfn.MINIFS(Dados!$Q:$Q,Dados!$A:$A,$A1438,Dados!$S:$S,$F1438))</f>
        <v/>
      </c>
      <c r="I1438" s="31" t="str">
        <f>IF($H1438="","",_xlfn.MAXIFS(Dados!$R:$R,Dados!$A:$A,$A1438,Dados!$S:$S,$F1438))</f>
        <v/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6x1</v>
      </c>
      <c r="L1438" s="30">
        <f>SUMIFS(Dados!$E:$E,Dados!$A:$A,$A1438,Dados!$S:$S,$F1438)</f>
        <v>0</v>
      </c>
      <c r="M1438" s="30">
        <f>IFERROR(INDEX(Parâmetros!$E$6:$E$11,MATCH($K1438,Parâmetros!$A$6:$A$11,0)),"")</f>
        <v>8.8000000000000007</v>
      </c>
      <c r="N1438" s="33">
        <f t="shared" si="241"/>
        <v>0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242"/>
        <v/>
      </c>
      <c r="R1438" s="32" t="str">
        <f t="shared" si="243"/>
        <v/>
      </c>
      <c r="S1438" s="30" t="str">
        <f t="shared" si="244"/>
        <v/>
      </c>
      <c r="T1438" s="32" t="str">
        <f>IF($Q1438&lt;&gt;"Sim","",IF($N1438&gt;Parâmetros!$E$15,"Sim","Não"))</f>
        <v/>
      </c>
      <c r="U1438" s="17" t="str">
        <f t="shared" si="245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'[Apontamento_Mes_Setembro Atualizado.xlsx]Base Diária'!$V$221folga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FALTA DE REGISTRO · dia útil da escala 6x1</v>
      </c>
      <c r="W1438" s="34" t="str">
        <f>IF(OR(OR($D1438="6x1",$D1438="FF 6x1"),$D1438="5x2"),"",IF($AB1438&lt;&gt;$AB1437,IF(IFERROR(INDEX(Cadastro!$F$5:$F$148,$AB1438),"")="",IF($L1438&gt;0,1,0),IF(IFERROR(INDEX(Cadastro!$F$5:$F$148,$AB1438),"")&lt;=IFERROR(INDEX(Parâmetros!$B$39:$B$48,MATCH($E1438,Parâmetros!$A$39:$A$48,0)),99),IFERROR(INDEX(Cadastro!$F$5:$F$148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/>
      </c>
      <c r="X1438" s="34" t="str">
        <f>IF(OR(OR($D1438="6x1",$D1438="FF 6x1"),$D1438="5x2"),"",IF($AB1438&lt;&gt;$AB1437,IF(IFERROR(INDEX(Cadastro!$F$5:$F$148,$AB1438),"")="",0,IF(IFERROR(INDEX(Cadastro!$F$5:$F$148,$AB1438),"")&gt;IFERROR(INDEX(Parâmetros!$B$39:$B$48,MATCH($E1438,Parâmetros!$A$39:$A$48,0)),99),IFERROR(INDEX(Cadastro!$F$5:$F$148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/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registro"),IF(AND($AB1438&lt;&gt;$AB1437,IFERROR(INDEX(Cadastro!$F$5:$F$148,$AB1438),"")=""),"Indeterminado (início da série)",IF($X1438&gt;0,"Folga","Falta de registro"))))))))</f>
        <v>Falta de registro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IFERROR(MATCH($A1438&amp;"|"&amp;TEXT(_xlfn.MAXIFS(Cadastro!$E$5:$E$148,Cadastro!$A$5:$A$148,$A1438,Cadastro!$E$5:$E$148,"&lt;="&amp;$F1438),"yyyymmdd"),Cadastro!$I$5:$I$148,0),"")</f>
        <v>103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53291</v>
      </c>
      <c r="B1439" s="17" t="s">
        <v>197</v>
      </c>
      <c r="C1439" s="17" t="str">
        <f>IFERROR(INDEX(Cadastro!$C$5:$C$148,$AB1439),"NÃO INFORMADO")</f>
        <v>CAL</v>
      </c>
      <c r="D1439" s="17" t="str">
        <f>IFERROR(INDEX(Cadastro!$D$5:$D$148,$AB1439),"")</f>
        <v>6x1</v>
      </c>
      <c r="E1439" s="17" t="str">
        <f>IFERROR(INDEX(Cadastro!$G$5:$G$148,$AB1439),"")</f>
        <v>6x1</v>
      </c>
      <c r="F1439" s="29">
        <v>46297</v>
      </c>
      <c r="G1439" s="32" t="str">
        <f t="shared" si="240"/>
        <v>sex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6x1</v>
      </c>
      <c r="L1439" s="30">
        <f>SUMIFS(Dados!$E:$E,Dados!$A:$A,$A1439,Dados!$S:$S,$F1439)</f>
        <v>0</v>
      </c>
      <c r="M1439" s="30">
        <f>IFERROR(INDEX(Parâmetros!$E$6:$E$11,MATCH($K1439,Parâmetros!$A$6:$A$11,0)),"")</f>
        <v>8.8000000000000007</v>
      </c>
      <c r="N1439" s="33">
        <f t="shared" si="241"/>
        <v>0</v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242"/>
        <v/>
      </c>
      <c r="R1439" s="32" t="str">
        <f t="shared" si="243"/>
        <v/>
      </c>
      <c r="S1439" s="30" t="str">
        <f t="shared" si="244"/>
        <v/>
      </c>
      <c r="T1439" s="32" t="str">
        <f>IF($Q1439&lt;&gt;"Sim","",IF($N1439&gt;Parâmetros!$E$15,"Sim","Não"))</f>
        <v/>
      </c>
      <c r="U1439" s="17" t="str">
        <f t="shared" si="245"/>
        <v>Fora da apuração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'[Apontamento_Mes_Setembro Atualizado.xlsx]Base Diária'!$V$221folga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FALTA DE REGISTRO · dia útil da escala 6x1</v>
      </c>
      <c r="W1439" s="34" t="str">
        <f>IF(OR(OR($D1439="6x1",$D1439="FF 6x1"),$D1439="5x2"),"",IF($AB1439&lt;&gt;$AB1438,IF(IFERROR(INDEX(Cadastro!$F$5:$F$148,$AB1439),"")="",IF($L1439&gt;0,1,0),IF(IFERROR(INDEX(Cadastro!$F$5:$F$148,$AB1439),"")&lt;=IFERROR(INDEX(Parâmetros!$B$39:$B$48,MATCH($E1439,Parâmetros!$A$39:$A$48,0)),99),IFERROR(INDEX(Cadastro!$F$5:$F$148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/>
      </c>
      <c r="X1439" s="34" t="str">
        <f>IF(OR(OR($D1439="6x1",$D1439="FF 6x1"),$D1439="5x2"),"",IF($AB1439&lt;&gt;$AB1438,IF(IFERROR(INDEX(Cadastro!$F$5:$F$148,$AB1439),"")="",0,IF(IFERROR(INDEX(Cadastro!$F$5:$F$148,$AB1439),"")&gt;IFERROR(INDEX(Parâmetros!$B$39:$B$48,MATCH($E1439,Parâmetros!$A$39:$A$48,0)),99),IFERROR(INDEX(Cadastro!$F$5:$F$148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/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registro"),IF(AND($AB1439&lt;&gt;$AB1438,IFERROR(INDEX(Cadastro!$F$5:$F$148,$AB1439),"")=""),"Indeterminado (início da série)",IF($X1439&gt;0,"Folga","Falta de registro"))))))))</f>
        <v>Falta de registro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IFERROR(MATCH($A1439&amp;"|"&amp;TEXT(_xlfn.MAXIFS(Cadastro!$E$5:$E$148,Cadastro!$A$5:$A$148,$A1439,Cadastro!$E$5:$E$148,"&lt;="&amp;$F1439),"yyyymmdd"),Cadastro!$I$5:$I$148,0),"")</f>
        <v>103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53291</v>
      </c>
      <c r="B1440" s="17" t="s">
        <v>197</v>
      </c>
      <c r="C1440" s="17" t="str">
        <f>IFERROR(INDEX(Cadastro!$C$5:$C$148,$AB1440),"NÃO INFORMADO")</f>
        <v>CAL</v>
      </c>
      <c r="D1440" s="17" t="str">
        <f>IFERROR(INDEX(Cadastro!$D$5:$D$148,$AB1440),"")</f>
        <v>6x1</v>
      </c>
      <c r="E1440" s="17" t="str">
        <f>IFERROR(INDEX(Cadastro!$G$5:$G$148,$AB1440),"")</f>
        <v>6x1</v>
      </c>
      <c r="F1440" s="29">
        <v>46298</v>
      </c>
      <c r="G1440" s="32" t="str">
        <f t="shared" si="240"/>
        <v>sáb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41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42"/>
        <v/>
      </c>
      <c r="R1440" s="32" t="str">
        <f t="shared" si="243"/>
        <v/>
      </c>
      <c r="S1440" s="30" t="str">
        <f t="shared" si="244"/>
        <v/>
      </c>
      <c r="T1440" s="32" t="str">
        <f>IF($Q1440&lt;&gt;"Sim","",IF($N1440&gt;Parâmetros!$E$15,"Sim","Não"))</f>
        <v/>
      </c>
      <c r="U1440" s="17" t="str">
        <f t="shared" si="245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'[Apontamento_Mes_Setembro Atualizado.xlsx]Base Diária'!$V$221folga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de fim de semana · sem apontamento no sábado nem no domingo</v>
      </c>
      <c r="W1440" s="34" t="str">
        <f>IF(OR(OR($D1440="6x1",$D1440="FF 6x1"),$D1440="5x2"),"",IF($AB1440&lt;&gt;$AB1439,IF(IFERROR(INDEX(Cadastro!$F$5:$F$148,$AB1440),"")="",IF($L1440&gt;0,1,0),IF(IFERROR(INDEX(Cadastro!$F$5:$F$148,$AB1440),"")&lt;=IFERROR(INDEX(Parâmetros!$B$39:$B$48,MATCH($E1440,Parâmetros!$A$39:$A$48,0)),99),IFERROR(INDEX(Cadastro!$F$5:$F$148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/>
      </c>
      <c r="X1440" s="34" t="str">
        <f>IF(OR(OR($D1440="6x1",$D1440="FF 6x1"),$D1440="5x2"),"",IF($AB1440&lt;&gt;$AB1439,IF(IFERROR(INDEX(Cadastro!$F$5:$F$148,$AB1440),"")="",0,IF(IFERROR(INDEX(Cadastro!$F$5:$F$148,$AB1440),"")&gt;IFERROR(INDEX(Parâmetros!$B$39:$B$48,MATCH($E1440,Parâmetros!$A$39:$A$48,0)),99),IFERROR(INDEX(Cadastro!$F$5:$F$148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/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registro"),IF(AND($AB1440&lt;&gt;$AB1439,IFERROR(INDEX(Cadastro!$F$5:$F$148,$AB1440),"")=""),"Indeterminado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IFERROR(MATCH($A1440&amp;"|"&amp;TEXT(_xlfn.MAXIFS(Cadastro!$E$5:$E$148,Cadastro!$A$5:$A$148,$A1440,Cadastro!$E$5:$E$148,"&lt;="&amp;$F1440),"yyyymmdd"),Cadastro!$I$5:$I$148,0),"")</f>
        <v>103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53291</v>
      </c>
      <c r="B1441" s="17" t="s">
        <v>197</v>
      </c>
      <c r="C1441" s="17" t="str">
        <f>IFERROR(INDEX(Cadastro!$C$5:$C$148,$AB1441),"NÃO INFORMADO")</f>
        <v>CAL</v>
      </c>
      <c r="D1441" s="17" t="str">
        <f>IFERROR(INDEX(Cadastro!$D$5:$D$148,$AB1441),"")</f>
        <v>6x1</v>
      </c>
      <c r="E1441" s="17" t="str">
        <f>IFERROR(INDEX(Cadastro!$G$5:$G$148,$AB1441),"")</f>
        <v>6x1</v>
      </c>
      <c r="F1441" s="29">
        <v>46299</v>
      </c>
      <c r="G1441" s="32" t="str">
        <f t="shared" si="240"/>
        <v>dom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41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42"/>
        <v/>
      </c>
      <c r="R1441" s="32" t="str">
        <f t="shared" si="243"/>
        <v/>
      </c>
      <c r="S1441" s="30" t="str">
        <f t="shared" si="244"/>
        <v/>
      </c>
      <c r="T1441" s="32" t="str">
        <f>IF($Q1441&lt;&gt;"Sim","",IF($N1441&gt;Parâmetros!$E$15,"Sim","Não"))</f>
        <v/>
      </c>
      <c r="U1441" s="17" t="str">
        <f t="shared" si="245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'[Apontamento_Mes_Setembro Atualizado.xlsx]Base Diária'!$V$221folga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de fim de semana · sem apontamento no sábado nem no domingo</v>
      </c>
      <c r="W1441" s="34" t="str">
        <f>IF(OR(OR($D1441="6x1",$D1441="FF 6x1"),$D1441="5x2"),"",IF($AB1441&lt;&gt;$AB1440,IF(IFERROR(INDEX(Cadastro!$F$5:$F$148,$AB1441),"")="",IF($L1441&gt;0,1,0),IF(IFERROR(INDEX(Cadastro!$F$5:$F$148,$AB1441),"")&lt;=IFERROR(INDEX(Parâmetros!$B$39:$B$48,MATCH($E1441,Parâmetros!$A$39:$A$48,0)),99),IFERROR(INDEX(Cadastro!$F$5:$F$148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/>
      </c>
      <c r="X1441" s="34" t="str">
        <f>IF(OR(OR($D1441="6x1",$D1441="FF 6x1"),$D1441="5x2"),"",IF($AB1441&lt;&gt;$AB1440,IF(IFERROR(INDEX(Cadastro!$F$5:$F$148,$AB1441),"")="",0,IF(IFERROR(INDEX(Cadastro!$F$5:$F$148,$AB1441),"")&gt;IFERROR(INDEX(Parâmetros!$B$39:$B$48,MATCH($E1441,Parâmetros!$A$39:$A$48,0)),99),IFERROR(INDEX(Cadastro!$F$5:$F$148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/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registro"),IF(AND($AB1441&lt;&gt;$AB1440,IFERROR(INDEX(Cadastro!$F$5:$F$148,$AB1441),"")=""),"Indeterminado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IFERROR(MATCH($A1441&amp;"|"&amp;TEXT(_xlfn.MAXIFS(Cadastro!$E$5:$E$148,Cadastro!$A$5:$A$148,$A1441,Cadastro!$E$5:$E$148,"&lt;="&amp;$F1441),"yyyymmdd"),Cadastro!$I$5:$I$148,0),"")</f>
        <v>103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53291</v>
      </c>
      <c r="B1442" s="17" t="s">
        <v>197</v>
      </c>
      <c r="C1442" s="17" t="str">
        <f>IFERROR(INDEX(Cadastro!$C$5:$C$148,$AB1442),"NÃO INFORMADO")</f>
        <v>CAL</v>
      </c>
      <c r="D1442" s="17" t="str">
        <f>IFERROR(INDEX(Cadastro!$D$5:$D$148,$AB1442),"")</f>
        <v>6x1</v>
      </c>
      <c r="E1442" s="17" t="str">
        <f>IFERROR(INDEX(Cadastro!$G$5:$G$148,$AB1442),"")</f>
        <v>6x1</v>
      </c>
      <c r="F1442" s="29">
        <v>46300</v>
      </c>
      <c r="G1442" s="32" t="str">
        <f t="shared" si="240"/>
        <v>seg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6x1</v>
      </c>
      <c r="L1442" s="30">
        <f>SUMIFS(Dados!$E:$E,Dados!$A:$A,$A1442,Dados!$S:$S,$F1442)</f>
        <v>0</v>
      </c>
      <c r="M1442" s="30">
        <f>IFERROR(INDEX(Parâmetros!$E$6:$E$11,MATCH($K1442,Parâmetros!$A$6:$A$11,0)),"")</f>
        <v>8.8000000000000007</v>
      </c>
      <c r="N1442" s="33">
        <f t="shared" si="241"/>
        <v>0</v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242"/>
        <v/>
      </c>
      <c r="R1442" s="32" t="str">
        <f t="shared" si="243"/>
        <v/>
      </c>
      <c r="S1442" s="30" t="str">
        <f t="shared" si="244"/>
        <v/>
      </c>
      <c r="T1442" s="32" t="str">
        <f>IF($Q1442&lt;&gt;"Sim","",IF($N1442&gt;Parâmetros!$E$15,"Sim","Não"))</f>
        <v/>
      </c>
      <c r="U1442" s="17" t="str">
        <f t="shared" si="245"/>
        <v>Fora da apuração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'[Apontamento_Mes_Setembro Atualizado.xlsx]Base Diária'!$V$221folga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FALTA DE REGISTRO · dia útil da escala 6x1</v>
      </c>
      <c r="W1442" s="34" t="str">
        <f>IF(OR(OR($D1442="6x1",$D1442="FF 6x1"),$D1442="5x2"),"",IF($AB1442&lt;&gt;$AB1441,IF(IFERROR(INDEX(Cadastro!$F$5:$F$148,$AB1442),"")="",IF($L1442&gt;0,1,0),IF(IFERROR(INDEX(Cadastro!$F$5:$F$148,$AB1442),"")&lt;=IFERROR(INDEX(Parâmetros!$B$39:$B$48,MATCH($E1442,Parâmetros!$A$39:$A$48,0)),99),IFERROR(INDEX(Cadastro!$F$5:$F$148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/>
      </c>
      <c r="X1442" s="34" t="str">
        <f>IF(OR(OR($D1442="6x1",$D1442="FF 6x1"),$D1442="5x2"),"",IF($AB1442&lt;&gt;$AB1441,IF(IFERROR(INDEX(Cadastro!$F$5:$F$148,$AB1442),"")="",0,IF(IFERROR(INDEX(Cadastro!$F$5:$F$148,$AB1442),"")&gt;IFERROR(INDEX(Parâmetros!$B$39:$B$48,MATCH($E1442,Parâmetros!$A$39:$A$48,0)),99),IFERROR(INDEX(Cadastro!$F$5:$F$148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/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registro"),IF(AND($AB1442&lt;&gt;$AB1441,IFERROR(INDEX(Cadastro!$F$5:$F$148,$AB1442),"")=""),"Indeterminado (início da série)",IF($X1442&gt;0,"Folga","Falta de registro"))))))))</f>
        <v>Falta de registro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IFERROR(MATCH($A1442&amp;"|"&amp;TEXT(_xlfn.MAXIFS(Cadastro!$E$5:$E$148,Cadastro!$A$5:$A$148,$A1442,Cadastro!$E$5:$E$148,"&lt;="&amp;$F1442),"yyyymmdd"),Cadastro!$I$5:$I$148,0),"")</f>
        <v>103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56012</v>
      </c>
      <c r="B1443" s="17" t="s">
        <v>198</v>
      </c>
      <c r="C1443" s="17" t="str">
        <f>IFERROR(INDEX(Cadastro!$C$5:$C$148,$AB1443),"NÃO INFORMADO")</f>
        <v>MEC</v>
      </c>
      <c r="D1443" s="17" t="str">
        <f>IFERROR(INDEX(Cadastro!$D$5:$D$148,$AB1443),"")</f>
        <v>A</v>
      </c>
      <c r="E1443" s="17" t="str">
        <f>IFERROR(INDEX(Cadastro!$G$5:$G$148,$AB1443),"")</f>
        <v>A</v>
      </c>
      <c r="F1443" s="29">
        <v>46265</v>
      </c>
      <c r="G1443" s="32" t="str">
        <f t="shared" ref="G1443:G1478" si="246">CHOOSE(WEEKDAY($F1443,1),"dom","seg","ter","qua","qui","sex","sáb")</f>
        <v>seg</v>
      </c>
      <c r="H1443" s="31">
        <f>IF($L1443=0,"",_xlfn.MINIFS(Dados!$Q:$Q,Dados!$A:$A,$A1443,Dados!$S:$S,$F1443))</f>
        <v>438</v>
      </c>
      <c r="I1443" s="31">
        <f>IF($H1443="","",_xlfn.MAXIFS(Dados!$R:$R,Dados!$A:$A,$A1443,Dados!$S:$S,$F1443))</f>
        <v>900</v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6.3100000000000005</v>
      </c>
      <c r="M1443" s="30">
        <f>IFERROR(INDEX(Parâmetros!$E$6:$E$11,MATCH($K1443,Parâmetros!$A$6:$A$11,0)),"")</f>
        <v>7.58</v>
      </c>
      <c r="N1443" s="33">
        <f t="shared" ref="N1443:N1478" si="247">IFERROR($L1443/$M1443,"")</f>
        <v>0.83245382585751981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ref="Q1443:Q1478" si="248">IF($P1443="Não","",IF($L1443&gt;0,"Sim","Não"))</f>
        <v>Sim</v>
      </c>
      <c r="R1443" s="32" t="str">
        <f t="shared" ref="R1443:R1478" si="249">IF($Q1443&lt;&gt;"Sim","",IF($N1443&gt;=$O1443,"Sim","Não"))</f>
        <v>Sim</v>
      </c>
      <c r="S1443" s="30">
        <f t="shared" ref="S1443:S1478" si="250">IF($Q1443&lt;&gt;"Sim","",MAX(0,$M1443*$O1443-$L1443))</f>
        <v>0</v>
      </c>
      <c r="T1443" s="32" t="str">
        <f>IF($Q1443&lt;&gt;"Sim","",IF($N1443&gt;Parâmetros!$E$15,"Sim","Não"))</f>
        <v>Não</v>
      </c>
      <c r="U1443" s="17" t="str">
        <f t="shared" ref="U1443:U1478" si="251">IF($AC1443&lt;&gt;"",$AC1443,IF($P1443="Não",IF($Y1443="Folga","Folga",IF(LEFT($Y1443,6)="Férias","Férias / afastamento",IF($Y1443="Indeterminado (início da série)","Início da série","Fora da apuração"))),IF($Q1443="Não","Falta de registro",IF($R1443="Sim","Na meta","Abaixo da meta"))))</f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'[Apontamento_Mes_Setembro Atualizado.xlsx]Base Diária'!$V$221folga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cadastro</v>
      </c>
      <c r="W1443" s="34">
        <f>IF(OR(OR($D1443="6x1",$D1443="FF 6x1"),$D1443="5x2"),"",IF($AB1443&lt;&gt;$AB1442,IF(IFERROR(INDEX(Cadastro!$F$5:$F$148,$AB1443),"")="",IF($L1443&gt;0,1,0),IF(IFERROR(INDEX(Cadastro!$F$5:$F$148,$AB1443),"")&lt;=IFERROR(INDEX(Parâmetros!$B$39:$B$48,MATCH($E1443,Parâmetros!$A$39:$A$48,0)),99),IFERROR(INDEX(Cadastro!$F$5:$F$148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$148,$AB1443),"")="",0,IF(IFERROR(INDEX(Cadastro!$F$5:$F$148,$AB1443),"")&gt;IFERROR(INDEX(Parâmetros!$B$39:$B$48,MATCH($E1443,Parâmetros!$A$39:$A$48,0)),99),IFERROR(INDEX(Cadastro!$F$5:$F$148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registro"),IF(AND($AB1443&lt;&gt;$AB1442,IFERROR(INDEX(Cadastro!$F$5:$F$148,$AB1443),"")=""),"Indeterminado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IFERROR(MATCH($A1443&amp;"|"&amp;TEXT(_xlfn.MAXIFS(Cadastro!$E$5:$E$148,Cadastro!$A$5:$A$148,$A1443,Cadastro!$E$5:$E$148,"&lt;="&amp;$F1443),"yyyymmdd"),Cadastro!$I$5:$I$148,0),"")</f>
        <v>62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56012</v>
      </c>
      <c r="B1444" s="17" t="s">
        <v>198</v>
      </c>
      <c r="C1444" s="17" t="str">
        <f>IFERROR(INDEX(Cadastro!$C$5:$C$148,$AB1444),"NÃO INFORMADO")</f>
        <v>MEC</v>
      </c>
      <c r="D1444" s="17" t="str">
        <f>IFERROR(INDEX(Cadastro!$D$5:$D$148,$AB1444),"")</f>
        <v>A</v>
      </c>
      <c r="E1444" s="17" t="str">
        <f>IFERROR(INDEX(Cadastro!$G$5:$G$148,$AB1444),"")</f>
        <v>A</v>
      </c>
      <c r="F1444" s="29">
        <v>46266</v>
      </c>
      <c r="G1444" s="32" t="str">
        <f t="shared" si="246"/>
        <v>ter</v>
      </c>
      <c r="H1444" s="31">
        <f>IF($L1444=0,"",_xlfn.MINIFS(Dados!$Q:$Q,Dados!$A:$A,$A1444,Dados!$S:$S,$F1444))</f>
        <v>440</v>
      </c>
      <c r="I1444" s="31">
        <f>IF($H1444="","",_xlfn.MAXIFS(Dados!$R:$R,Dados!$A:$A,$A1444,Dados!$S:$S,$F1444))</f>
        <v>920</v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6.3100000000000005</v>
      </c>
      <c r="M1444" s="30">
        <f>IFERROR(INDEX(Parâmetros!$E$6:$E$11,MATCH($K1444,Parâmetros!$A$6:$A$11,0)),"")</f>
        <v>7.58</v>
      </c>
      <c r="N1444" s="33">
        <f t="shared" si="247"/>
        <v>0.83245382585751981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48"/>
        <v>Sim</v>
      </c>
      <c r="R1444" s="32" t="str">
        <f t="shared" si="249"/>
        <v>Sim</v>
      </c>
      <c r="S1444" s="30">
        <f t="shared" si="250"/>
        <v>0</v>
      </c>
      <c r="T1444" s="32" t="str">
        <f>IF($Q1444&lt;&gt;"Sim","",IF($N1444&gt;Parâmetros!$E$15,"Sim","Não"))</f>
        <v>Não</v>
      </c>
      <c r="U1444" s="17" t="str">
        <f t="shared" si="25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'[Apontamento_Mes_Setembro Atualizado.xlsx]Base Diária'!$V$221folga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cadastro</v>
      </c>
      <c r="W1444" s="34">
        <f>IF(OR(OR($D1444="6x1",$D1444="FF 6x1"),$D1444="5x2"),"",IF($AB1444&lt;&gt;$AB1443,IF(IFERROR(INDEX(Cadastro!$F$5:$F$148,$AB1444),"")="",IF($L1444&gt;0,1,0),IF(IFERROR(INDEX(Cadastro!$F$5:$F$148,$AB1444),"")&lt;=IFERROR(INDEX(Parâmetros!$B$39:$B$48,MATCH($E1444,Parâmetros!$A$39:$A$48,0)),99),IFERROR(INDEX(Cadastro!$F$5:$F$148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$148,$AB1444),"")="",0,IF(IFERROR(INDEX(Cadastro!$F$5:$F$148,$AB1444),"")&gt;IFERROR(INDEX(Parâmetros!$B$39:$B$48,MATCH($E1444,Parâmetros!$A$39:$A$48,0)),99),IFERROR(INDEX(Cadastro!$F$5:$F$148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registro"),IF(AND($AB1444&lt;&gt;$AB1443,IFERROR(INDEX(Cadastro!$F$5:$F$148,$AB1444),"")=""),"Indeterminado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IFERROR(MATCH($A1444&amp;"|"&amp;TEXT(_xlfn.MAXIFS(Cadastro!$E$5:$E$148,Cadastro!$A$5:$A$148,$A1444,Cadastro!$E$5:$E$148,"&lt;="&amp;$F1444),"yyyymmdd"),Cadastro!$I$5:$I$148,0),"")</f>
        <v>62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56012</v>
      </c>
      <c r="B1445" s="17" t="s">
        <v>198</v>
      </c>
      <c r="C1445" s="17" t="str">
        <f>IFERROR(INDEX(Cadastro!$C$5:$C$148,$AB1445),"NÃO INFORMADO")</f>
        <v>MEC</v>
      </c>
      <c r="D1445" s="17" t="str">
        <f>IFERROR(INDEX(Cadastro!$D$5:$D$148,$AB1445),"")</f>
        <v>A</v>
      </c>
      <c r="E1445" s="17" t="str">
        <f>IFERROR(INDEX(Cadastro!$G$5:$G$148,$AB1445),"")</f>
        <v>A</v>
      </c>
      <c r="F1445" s="29">
        <v>46267</v>
      </c>
      <c r="G1445" s="32" t="str">
        <f t="shared" si="246"/>
        <v>qua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7.58</v>
      </c>
      <c r="N1445" s="33">
        <f t="shared" si="247"/>
        <v>0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48"/>
        <v>Não</v>
      </c>
      <c r="R1445" s="32" t="str">
        <f t="shared" si="249"/>
        <v/>
      </c>
      <c r="S1445" s="30" t="str">
        <f t="shared" si="250"/>
        <v/>
      </c>
      <c r="T1445" s="32" t="str">
        <f>IF($Q1445&lt;&gt;"Sim","",IF($N1445&gt;Parâmetros!$E$15,"Sim","Não"))</f>
        <v/>
      </c>
      <c r="U1445" s="17" t="str">
        <f t="shared" si="251"/>
        <v>Falta de registro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'[Apontamento_Mes_Setembro Atualizado.xlsx]Base Diária'!$V$221folga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$148,$AB1445),"")="",IF($L1445&gt;0,1,0),IF(IFERROR(INDEX(Cadastro!$F$5:$F$148,$AB1445),"")&lt;=IFERROR(INDEX(Parâmetros!$B$39:$B$48,MATCH($E1445,Parâmetros!$A$39:$A$48,0)),99),IFERROR(INDEX(Cadastro!$F$5:$F$148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$148,$AB1445),"")="",0,IF(IFERROR(INDEX(Cadastro!$F$5:$F$148,$AB1445),"")&gt;IFERROR(INDEX(Parâmetros!$B$39:$B$48,MATCH($E1445,Parâmetros!$A$39:$A$48,0)),99),IFERROR(INDEX(Cadastro!$F$5:$F$148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registro"),IF(AND($AB1445&lt;&gt;$AB1444,IFERROR(INDEX(Cadastro!$F$5:$F$148,$AB1445),"")=""),"Indeterminado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1</v>
      </c>
      <c r="AA1445" s="34">
        <f>IF(OR($L1445&gt;0,$F1445&gt;Parâmetros!$E$14),0,IF(OR($A1445&lt;&gt;$A1446,$F1446&gt;Parâmetros!$E$14),1,N($AA1446)+1))</f>
        <v>1</v>
      </c>
      <c r="AB1445" s="31">
        <f>IFERROR(MATCH($A1445&amp;"|"&amp;TEXT(_xlfn.MAXIFS(Cadastro!$E$5:$E$148,Cadastro!$A$5:$A$148,$A1445,Cadastro!$E$5:$E$148,"&lt;="&amp;$F1445),"yyyymmdd"),Cadastro!$I$5:$I$148,0),"")</f>
        <v>62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56012</v>
      </c>
      <c r="B1446" s="17" t="s">
        <v>198</v>
      </c>
      <c r="C1446" s="17" t="str">
        <f>IFERROR(INDEX(Cadastro!$C$5:$C$148,$AB1446),"NÃO INFORMADO")</f>
        <v>MEC</v>
      </c>
      <c r="D1446" s="17" t="str">
        <f>IFERROR(INDEX(Cadastro!$D$5:$D$148,$AB1446),"")</f>
        <v>A</v>
      </c>
      <c r="E1446" s="17" t="str">
        <f>IFERROR(INDEX(Cadastro!$G$5:$G$148,$AB1446),"")</f>
        <v>A</v>
      </c>
      <c r="F1446" s="29">
        <v>46268</v>
      </c>
      <c r="G1446" s="32" t="str">
        <f t="shared" si="246"/>
        <v>qui</v>
      </c>
      <c r="H1446" s="31">
        <f>IF($L1446=0,"",_xlfn.MINIFS(Dados!$Q:$Q,Dados!$A:$A,$A1446,Dados!$S:$S,$F1446))</f>
        <v>455</v>
      </c>
      <c r="I1446" s="31">
        <f>IF($H1446="","",_xlfn.MAXIFS(Dados!$R:$R,Dados!$A:$A,$A1446,Dados!$S:$S,$F1446))</f>
        <v>910</v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6.28</v>
      </c>
      <c r="M1446" s="30">
        <f>IFERROR(INDEX(Parâmetros!$E$6:$E$11,MATCH($K1446,Parâmetros!$A$6:$A$11,0)),"")</f>
        <v>7.58</v>
      </c>
      <c r="N1446" s="33">
        <f t="shared" si="247"/>
        <v>0.82849604221635886</v>
      </c>
      <c r="O1446" s="33">
        <f>Parâmetros!$E$13</f>
        <v>0.8</v>
      </c>
      <c r="P1446" s="32" t="str">
        <f>IF(OR($M1446="",$F1446&gt;Parâmetros!$E$14),"Não","Sim")</f>
        <v>Sim</v>
      </c>
      <c r="Q1446" s="32" t="str">
        <f t="shared" si="248"/>
        <v>Sim</v>
      </c>
      <c r="R1446" s="32" t="str">
        <f t="shared" si="249"/>
        <v>Sim</v>
      </c>
      <c r="S1446" s="30">
        <f t="shared" si="250"/>
        <v>0</v>
      </c>
      <c r="T1446" s="32" t="str">
        <f>IF($Q1446&lt;&gt;"Sim","",IF($N1446&gt;Parâmetros!$E$15,"Sim","Não"))</f>
        <v>Não</v>
      </c>
      <c r="U1446" s="17" t="str">
        <f t="shared" si="251"/>
        <v>Na meta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'[Apontamento_Mes_Setembro Atualizado.xlsx]Base Diária'!$V$221folga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Evidência confirma cadastro</v>
      </c>
      <c r="W1446" s="34">
        <f>IF(OR(OR($D1446="6x1",$D1446="FF 6x1"),$D1446="5x2"),"",IF($AB1446&lt;&gt;$AB1445,IF(IFERROR(INDEX(Cadastro!$F$5:$F$148,$AB1446),"")="",IF($L1446&gt;0,1,0),IF(IFERROR(INDEX(Cadastro!$F$5:$F$148,$AB1446),"")&lt;=IFERROR(INDEX(Parâmetros!$B$39:$B$48,MATCH($E1446,Parâmetros!$A$39:$A$48,0)),99),IFERROR(INDEX(Cadastro!$F$5:$F$148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$148,$AB1446),"")="",0,IF(IFERROR(INDEX(Cadastro!$F$5:$F$148,$AB1446),"")&gt;IFERROR(INDEX(Parâmetros!$B$39:$B$48,MATCH($E1446,Parâmetros!$A$39:$A$48,0)),99),IFERROR(INDEX(Cadastro!$F$5:$F$148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registro"),IF(AND($AB1446&lt;&gt;$AB1445,IFERROR(INDEX(Cadastro!$F$5:$F$148,$AB1446),"")=""),"Indeterminado (início da série)",IF($X1446&gt;0,"Folga","Falta de registro"))))))))</f>
        <v>Trabalhado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IFERROR(MATCH($A1446&amp;"|"&amp;TEXT(_xlfn.MAXIFS(Cadastro!$E$5:$E$148,Cadastro!$A$5:$A$148,$A1446,Cadastro!$E$5:$E$148,"&lt;="&amp;$F1446),"yyyymmdd"),Cadastro!$I$5:$I$148,0),"")</f>
        <v>62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56012</v>
      </c>
      <c r="B1447" s="17" t="s">
        <v>198</v>
      </c>
      <c r="C1447" s="17" t="str">
        <f>IFERROR(INDEX(Cadastro!$C$5:$C$148,$AB1447),"NÃO INFORMADO")</f>
        <v>MEC</v>
      </c>
      <c r="D1447" s="17" t="str">
        <f>IFERROR(INDEX(Cadastro!$D$5:$D$148,$AB1447),"")</f>
        <v>A</v>
      </c>
      <c r="E1447" s="17" t="str">
        <f>IFERROR(INDEX(Cadastro!$G$5:$G$148,$AB1447),"")</f>
        <v>A</v>
      </c>
      <c r="F1447" s="29">
        <v>46269</v>
      </c>
      <c r="G1447" s="32" t="str">
        <f t="shared" si="246"/>
        <v>sex</v>
      </c>
      <c r="H1447" s="31">
        <f>IF($L1447=0,"",_xlfn.MINIFS(Dados!$Q:$Q,Dados!$A:$A,$A1447,Dados!$S:$S,$F1447))</f>
        <v>450</v>
      </c>
      <c r="I1447" s="31">
        <f>IF($H1447="","",_xlfn.MAXIFS(Dados!$R:$R,Dados!$A:$A,$A1447,Dados!$S:$S,$F1447))</f>
        <v>915</v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A</v>
      </c>
      <c r="L1447" s="30">
        <f>SUMIFS(Dados!$E:$E,Dados!$A:$A,$A1447,Dados!$S:$S,$F1447)</f>
        <v>6.26</v>
      </c>
      <c r="M1447" s="30">
        <f>IFERROR(INDEX(Parâmetros!$E$6:$E$11,MATCH($K1447,Parâmetros!$A$6:$A$11,0)),"")</f>
        <v>7.58</v>
      </c>
      <c r="N1447" s="33">
        <f t="shared" si="247"/>
        <v>0.82585751978891819</v>
      </c>
      <c r="O1447" s="33">
        <f>Parâmetros!$E$13</f>
        <v>0.8</v>
      </c>
      <c r="P1447" s="32" t="str">
        <f>IF(OR($M1447="",$F1447&gt;Parâmetros!$E$14),"Não","Sim")</f>
        <v>Sim</v>
      </c>
      <c r="Q1447" s="32" t="str">
        <f t="shared" si="248"/>
        <v>Sim</v>
      </c>
      <c r="R1447" s="32" t="str">
        <f t="shared" si="249"/>
        <v>Sim</v>
      </c>
      <c r="S1447" s="30">
        <f t="shared" si="250"/>
        <v>0</v>
      </c>
      <c r="T1447" s="32" t="str">
        <f>IF($Q1447&lt;&gt;"Sim","",IF($N1447&gt;Parâmetros!$E$15,"Sim","Não"))</f>
        <v>Não</v>
      </c>
      <c r="U1447" s="17" t="str">
        <f t="shared" si="251"/>
        <v>Na meta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'[Apontamento_Mes_Setembro Atualizado.xlsx]Base Diária'!$V$221folga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Evidência confirma cadastro</v>
      </c>
      <c r="W1447" s="34">
        <f>IF(OR(OR($D1447="6x1",$D1447="FF 6x1"),$D1447="5x2"),"",IF($AB1447&lt;&gt;$AB1446,IF(IFERROR(INDEX(Cadastro!$F$5:$F$148,$AB1447),"")="",IF($L1447&gt;0,1,0),IF(IFERROR(INDEX(Cadastro!$F$5:$F$148,$AB1447),"")&lt;=IFERROR(INDEX(Parâmetros!$B$39:$B$48,MATCH($E1447,Parâmetros!$A$39:$A$48,0)),99),IFERROR(INDEX(Cadastro!$F$5:$F$148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$148,$AB1447),"")="",0,IF(IFERROR(INDEX(Cadastro!$F$5:$F$148,$AB1447),"")&gt;IFERROR(INDEX(Parâmetros!$B$39:$B$48,MATCH($E1447,Parâmetros!$A$39:$A$48,0)),99),IFERROR(INDEX(Cadastro!$F$5:$F$148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registro"),IF(AND($AB1447&lt;&gt;$AB1446,IFERROR(INDEX(Cadastro!$F$5:$F$148,$AB1447),"")=""),"Indeterminado (início da série)",IF($X1447&gt;0,"Folga","Falta de registro"))))))))</f>
        <v>Trabalhado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IFERROR(MATCH($A1447&amp;"|"&amp;TEXT(_xlfn.MAXIFS(Cadastro!$E$5:$E$148,Cadastro!$A$5:$A$148,$A1447,Cadastro!$E$5:$E$148,"&lt;="&amp;$F1447),"yyyymmdd"),Cadastro!$I$5:$I$148,0),"")</f>
        <v>62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56012</v>
      </c>
      <c r="B1448" s="17" t="s">
        <v>198</v>
      </c>
      <c r="C1448" s="17" t="str">
        <f>IFERROR(INDEX(Cadastro!$C$5:$C$148,$AB1448),"NÃO INFORMADO")</f>
        <v>MEC</v>
      </c>
      <c r="D1448" s="17" t="str">
        <f>IFERROR(INDEX(Cadastro!$D$5:$D$148,$AB1448),"")</f>
        <v>A</v>
      </c>
      <c r="E1448" s="17" t="str">
        <f>IFERROR(INDEX(Cadastro!$G$5:$G$148,$AB1448),"")</f>
        <v>A</v>
      </c>
      <c r="F1448" s="29">
        <v>46270</v>
      </c>
      <c r="G1448" s="32" t="str">
        <f t="shared" si="246"/>
        <v>sáb</v>
      </c>
      <c r="H1448" s="31">
        <f>IF($L1448=0,"",_xlfn.MINIFS(Dados!$Q:$Q,Dados!$A:$A,$A1448,Dados!$S:$S,$F1448))</f>
        <v>449</v>
      </c>
      <c r="I1448" s="31">
        <f>IF($H1448="","",_xlfn.MAXIFS(Dados!$R:$R,Dados!$A:$A,$A1448,Dados!$S:$S,$F1448))</f>
        <v>918</v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A</v>
      </c>
      <c r="L1448" s="30">
        <f>SUMIFS(Dados!$E:$E,Dados!$A:$A,$A1448,Dados!$S:$S,$F1448)</f>
        <v>6.8100000000000005</v>
      </c>
      <c r="M1448" s="30">
        <f>IFERROR(INDEX(Parâmetros!$E$6:$E$11,MATCH($K1448,Parâmetros!$A$6:$A$11,0)),"")</f>
        <v>7.58</v>
      </c>
      <c r="N1448" s="33">
        <f t="shared" si="247"/>
        <v>0.89841688654353569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48"/>
        <v>Sim</v>
      </c>
      <c r="R1448" s="32" t="str">
        <f t="shared" si="249"/>
        <v>Sim</v>
      </c>
      <c r="S1448" s="30">
        <f t="shared" si="250"/>
        <v>0</v>
      </c>
      <c r="T1448" s="32" t="str">
        <f>IF($Q1448&lt;&gt;"Sim","",IF($N1448&gt;Parâmetros!$E$15,"Sim","Não"))</f>
        <v>Não</v>
      </c>
      <c r="U1448" s="17" t="str">
        <f t="shared" si="25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'[Apontamento_Mes_Setembro Atualizado.xlsx]Base Diária'!$V$221folga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cadastro</v>
      </c>
      <c r="W1448" s="34">
        <f>IF(OR(OR($D1448="6x1",$D1448="FF 6x1"),$D1448="5x2"),"",IF($AB1448&lt;&gt;$AB1447,IF(IFERROR(INDEX(Cadastro!$F$5:$F$148,$AB1448),"")="",IF($L1448&gt;0,1,0),IF(IFERROR(INDEX(Cadastro!$F$5:$F$148,$AB1448),"")&lt;=IFERROR(INDEX(Parâmetros!$B$39:$B$48,MATCH($E1448,Parâmetros!$A$39:$A$48,0)),99),IFERROR(INDEX(Cadastro!$F$5:$F$148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6</v>
      </c>
      <c r="X1448" s="34">
        <f>IF(OR(OR($D1448="6x1",$D1448="FF 6x1"),$D1448="5x2"),"",IF($AB1448&lt;&gt;$AB1447,IF(IFERROR(INDEX(Cadastro!$F$5:$F$148,$AB1448),"")="",0,IF(IFERROR(INDEX(Cadastro!$F$5:$F$148,$AB1448),"")&gt;IFERROR(INDEX(Parâmetros!$B$39:$B$48,MATCH($E1448,Parâmetros!$A$39:$A$48,0)),99),IFERROR(INDEX(Cadastro!$F$5:$F$148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registro"),IF(AND($AB1448&lt;&gt;$AB1447,IFERROR(INDEX(Cadastro!$F$5:$F$148,$AB1448),"")=""),"Indeterminado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IFERROR(MATCH($A1448&amp;"|"&amp;TEXT(_xlfn.MAXIFS(Cadastro!$E$5:$E$148,Cadastro!$A$5:$A$148,$A1448,Cadastro!$E$5:$E$148,"&lt;="&amp;$F1448),"yyyymmdd"),Cadastro!$I$5:$I$148,0),"")</f>
        <v>62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56012</v>
      </c>
      <c r="B1449" s="17" t="s">
        <v>198</v>
      </c>
      <c r="C1449" s="17" t="str">
        <f>IFERROR(INDEX(Cadastro!$C$5:$C$148,$AB1449),"NÃO INFORMADO")</f>
        <v>MEC</v>
      </c>
      <c r="D1449" s="17" t="str">
        <f>IFERROR(INDEX(Cadastro!$D$5:$D$148,$AB1449),"")</f>
        <v>A</v>
      </c>
      <c r="E1449" s="17" t="str">
        <f>IFERROR(INDEX(Cadastro!$G$5:$G$148,$AB1449),"")</f>
        <v>A</v>
      </c>
      <c r="F1449" s="29">
        <v>46271</v>
      </c>
      <c r="G1449" s="32" t="str">
        <f t="shared" si="246"/>
        <v>dom</v>
      </c>
      <c r="H1449" s="31">
        <f>IF($L1449=0,"",_xlfn.MINIFS(Dados!$Q:$Q,Dados!$A:$A,$A1449,Dados!$S:$S,$F1449))</f>
        <v>450</v>
      </c>
      <c r="I1449" s="31">
        <f>IF($H1449="","",_xlfn.MAXIFS(Dados!$R:$R,Dados!$A:$A,$A1449,Dados!$S:$S,$F1449))</f>
        <v>860</v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6.82</v>
      </c>
      <c r="M1449" s="30">
        <f>IFERROR(INDEX(Parâmetros!$E$6:$E$11,MATCH($K1449,Parâmetros!$A$6:$A$11,0)),"")</f>
        <v>7.58</v>
      </c>
      <c r="N1449" s="33">
        <f t="shared" si="247"/>
        <v>0.89973614775725597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48"/>
        <v>Sim</v>
      </c>
      <c r="R1449" s="32" t="str">
        <f t="shared" si="249"/>
        <v>Sim</v>
      </c>
      <c r="S1449" s="30">
        <f t="shared" si="250"/>
        <v>0</v>
      </c>
      <c r="T1449" s="32" t="str">
        <f>IF($Q1449&lt;&gt;"Sim","",IF($N1449&gt;Parâmetros!$E$15,"Sim","Não"))</f>
        <v>Não</v>
      </c>
      <c r="U1449" s="17" t="str">
        <f t="shared" si="25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'[Apontamento_Mes_Setembro Atualizado.xlsx]Base Diária'!$V$221folga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cadastro</v>
      </c>
      <c r="W1449" s="34">
        <f>IF(OR(OR($D1449="6x1",$D1449="FF 6x1"),$D1449="5x2"),"",IF($AB1449&lt;&gt;$AB1448,IF(IFERROR(INDEX(Cadastro!$F$5:$F$148,$AB1449),"")="",IF($L1449&gt;0,1,0),IF(IFERROR(INDEX(Cadastro!$F$5:$F$148,$AB1449),"")&lt;=IFERROR(INDEX(Parâmetros!$B$39:$B$48,MATCH($E1449,Parâmetros!$A$39:$A$48,0)),99),IFERROR(INDEX(Cadastro!$F$5:$F$148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7</v>
      </c>
      <c r="X1449" s="34">
        <f>IF(OR(OR($D1449="6x1",$D1449="FF 6x1"),$D1449="5x2"),"",IF($AB1449&lt;&gt;$AB1448,IF(IFERROR(INDEX(Cadastro!$F$5:$F$148,$AB1449),"")="",0,IF(IFERROR(INDEX(Cadastro!$F$5:$F$148,$AB1449),"")&gt;IFERROR(INDEX(Parâmetros!$B$39:$B$48,MATCH($E1449,Parâmetros!$A$39:$A$48,0)),99),IFERROR(INDEX(Cadastro!$F$5:$F$148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registro"),IF(AND($AB1449&lt;&gt;$AB1448,IFERROR(INDEX(Cadastro!$F$5:$F$148,$AB1449),"")=""),"Indeterminado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IFERROR(MATCH($A1449&amp;"|"&amp;TEXT(_xlfn.MAXIFS(Cadastro!$E$5:$E$148,Cadastro!$A$5:$A$148,$A1449,Cadastro!$E$5:$E$148,"&lt;="&amp;$F1449),"yyyymmdd"),Cadastro!$I$5:$I$148,0),"")</f>
        <v>62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56012</v>
      </c>
      <c r="B1450" s="17" t="s">
        <v>198</v>
      </c>
      <c r="C1450" s="17" t="str">
        <f>IFERROR(INDEX(Cadastro!$C$5:$C$148,$AB1450),"NÃO INFORMADO")</f>
        <v>MEC</v>
      </c>
      <c r="D1450" s="17" t="str">
        <f>IFERROR(INDEX(Cadastro!$D$5:$D$148,$AB1450),"")</f>
        <v>A</v>
      </c>
      <c r="E1450" s="17" t="str">
        <f>IFERROR(INDEX(Cadastro!$G$5:$G$148,$AB1450),"")</f>
        <v>A</v>
      </c>
      <c r="F1450" s="29">
        <v>46272</v>
      </c>
      <c r="G1450" s="32" t="str">
        <f t="shared" si="246"/>
        <v>seg</v>
      </c>
      <c r="H1450" s="31">
        <f>IF($L1450=0,"",_xlfn.MINIFS(Dados!$Q:$Q,Dados!$A:$A,$A1450,Dados!$S:$S,$F1450))</f>
        <v>440</v>
      </c>
      <c r="I1450" s="31">
        <f>IF($H1450="","",_xlfn.MAXIFS(Dados!$R:$R,Dados!$A:$A,$A1450,Dados!$S:$S,$F1450))</f>
        <v>920</v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A</v>
      </c>
      <c r="L1450" s="30">
        <f>SUMIFS(Dados!$E:$E,Dados!$A:$A,$A1450,Dados!$S:$S,$F1450)</f>
        <v>6.3300000000000018</v>
      </c>
      <c r="M1450" s="30">
        <f>IFERROR(INDEX(Parâmetros!$E$6:$E$11,MATCH($K1450,Parâmetros!$A$6:$A$11,0)),"")</f>
        <v>7.58</v>
      </c>
      <c r="N1450" s="33">
        <f t="shared" si="247"/>
        <v>0.83509234828496071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48"/>
        <v>Sim</v>
      </c>
      <c r="R1450" s="32" t="str">
        <f t="shared" si="249"/>
        <v>Sim</v>
      </c>
      <c r="S1450" s="30">
        <f t="shared" si="250"/>
        <v>0</v>
      </c>
      <c r="T1450" s="32" t="str">
        <f>IF($Q1450&lt;&gt;"Sim","",IF($N1450&gt;Parâmetros!$E$15,"Sim","Não"))</f>
        <v>Não</v>
      </c>
      <c r="U1450" s="17" t="str">
        <f t="shared" si="25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'[Apontamento_Mes_Setembro Atualizado.xlsx]Base Diária'!$V$221folga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cadastro</v>
      </c>
      <c r="W1450" s="34">
        <f>IF(OR(OR($D1450="6x1",$D1450="FF 6x1"),$D1450="5x2"),"",IF($AB1450&lt;&gt;$AB1449,IF(IFERROR(INDEX(Cadastro!$F$5:$F$148,$AB1450),"")="",IF($L1450&gt;0,1,0),IF(IFERROR(INDEX(Cadastro!$F$5:$F$148,$AB1450),"")&lt;=IFERROR(INDEX(Parâmetros!$B$39:$B$48,MATCH($E1450,Parâmetros!$A$39:$A$48,0)),99),IFERROR(INDEX(Cadastro!$F$5:$F$148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8</v>
      </c>
      <c r="X1450" s="34">
        <f>IF(OR(OR($D1450="6x1",$D1450="FF 6x1"),$D1450="5x2"),"",IF($AB1450&lt;&gt;$AB1449,IF(IFERROR(INDEX(Cadastro!$F$5:$F$148,$AB1450),"")="",0,IF(IFERROR(INDEX(Cadastro!$F$5:$F$148,$AB1450),"")&gt;IFERROR(INDEX(Parâmetros!$B$39:$B$48,MATCH($E1450,Parâmetros!$A$39:$A$48,0)),99),IFERROR(INDEX(Cadastro!$F$5:$F$148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registro"),IF(AND($AB1450&lt;&gt;$AB1449,IFERROR(INDEX(Cadastro!$F$5:$F$148,$AB1450),"")=""),"Indeterminado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IFERROR(MATCH($A1450&amp;"|"&amp;TEXT(_xlfn.MAXIFS(Cadastro!$E$5:$E$148,Cadastro!$A$5:$A$148,$A1450,Cadastro!$E$5:$E$148,"&lt;="&amp;$F1450),"yyyymmdd"),Cadastro!$I$5:$I$148,0),"")</f>
        <v>62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56012</v>
      </c>
      <c r="B1451" s="17" t="s">
        <v>198</v>
      </c>
      <c r="C1451" s="17" t="str">
        <f>IFERROR(INDEX(Cadastro!$C$5:$C$148,$AB1451),"NÃO INFORMADO")</f>
        <v>MEC</v>
      </c>
      <c r="D1451" s="17" t="str">
        <f>IFERROR(INDEX(Cadastro!$D$5:$D$148,$AB1451),"")</f>
        <v>A</v>
      </c>
      <c r="E1451" s="17" t="str">
        <f>IFERROR(INDEX(Cadastro!$G$5:$G$148,$AB1451),"")</f>
        <v>A</v>
      </c>
      <c r="F1451" s="29">
        <v>46273</v>
      </c>
      <c r="G1451" s="32" t="str">
        <f t="shared" si="246"/>
        <v>ter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/>
      </c>
      <c r="L1451" s="30">
        <f>SUMIFS(Dados!$E:$E,Dados!$A:$A,$A1451,Dados!$S:$S,$F1451)</f>
        <v>0</v>
      </c>
      <c r="M1451" s="30" t="str">
        <f>IFERROR(INDEX(Parâmetros!$E$6:$E$11,MATCH($K1451,Parâmetros!$A$6:$A$11,0)),"")</f>
        <v/>
      </c>
      <c r="N1451" s="33" t="str">
        <f t="shared" si="247"/>
        <v/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48"/>
        <v/>
      </c>
      <c r="R1451" s="32" t="str">
        <f t="shared" si="249"/>
        <v/>
      </c>
      <c r="S1451" s="30" t="str">
        <f t="shared" si="250"/>
        <v/>
      </c>
      <c r="T1451" s="32" t="str">
        <f>IF($Q1451&lt;&gt;"Sim","",IF($N1451&gt;Parâmetros!$E$15,"Sim","Não"))</f>
        <v/>
      </c>
      <c r="U1451" s="17" t="str">
        <f t="shared" si="251"/>
        <v>Folga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'[Apontamento_Mes_Setembro Atualizado.xlsx]Base Diária'!$V$221folga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Folga prevista pelo ciclo</v>
      </c>
      <c r="W1451" s="34">
        <f>IF(OR(OR($D1451="6x1",$D1451="FF 6x1"),$D1451="5x2"),"",IF($AB1451&lt;&gt;$AB1450,IF(IFERROR(INDEX(Cadastro!$F$5:$F$148,$AB1451),"")="",IF($L1451&gt;0,1,0),IF(IFERROR(INDEX(Cadastro!$F$5:$F$148,$AB1451),"")&lt;=IFERROR(INDEX(Parâmetros!$B$39:$B$48,MATCH($E1451,Parâmetros!$A$39:$A$48,0)),99),IFERROR(INDEX(Cadastro!$F$5:$F$148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0</v>
      </c>
      <c r="X1451" s="34">
        <f>IF(OR(OR($D1451="6x1",$D1451="FF 6x1"),$D1451="5x2"),"",IF($AB1451&lt;&gt;$AB1450,IF(IFERROR(INDEX(Cadastro!$F$5:$F$148,$AB1451),"")="",0,IF(IFERROR(INDEX(Cadastro!$F$5:$F$148,$AB1451),"")&gt;IFERROR(INDEX(Parâmetros!$B$39:$B$48,MATCH($E1451,Parâmetros!$A$39:$A$48,0)),99),IFERROR(INDEX(Cadastro!$F$5:$F$148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1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registro"),IF(AND($AB1451&lt;&gt;$AB1450,IFERROR(INDEX(Cadastro!$F$5:$F$148,$AB1451),"")=""),"Indeterminado (início da série)",IF($X1451&gt;0,"Folga","Falta de registro"))))))))</f>
        <v>Folga</v>
      </c>
      <c r="Z1451" s="34">
        <f>IF(OR($L1451&gt;0,$F1451&gt;Parâmetros!$E$14),0,IF($A1451&lt;&gt;$A1450,1,N($Z1450)+1))</f>
        <v>1</v>
      </c>
      <c r="AA1451" s="34">
        <f>IF(OR($L1451&gt;0,$F1451&gt;Parâmetros!$E$14),0,IF(OR($A1451&lt;&gt;$A1452,$F1452&gt;Parâmetros!$E$14),1,N($AA1452)+1))</f>
        <v>1</v>
      </c>
      <c r="AB1451" s="31">
        <f>IFERROR(MATCH($A1451&amp;"|"&amp;TEXT(_xlfn.MAXIFS(Cadastro!$E$5:$E$148,Cadastro!$A$5:$A$148,$A1451,Cadastro!$E$5:$E$148,"&lt;="&amp;$F1451),"yyyymmdd"),Cadastro!$I$5:$I$148,0),"")</f>
        <v>62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56012</v>
      </c>
      <c r="B1452" s="17" t="s">
        <v>198</v>
      </c>
      <c r="C1452" s="17" t="str">
        <f>IFERROR(INDEX(Cadastro!$C$5:$C$148,$AB1452),"NÃO INFORMADO")</f>
        <v>MEC</v>
      </c>
      <c r="D1452" s="17" t="str">
        <f>IFERROR(INDEX(Cadastro!$D$5:$D$148,$AB1452),"")</f>
        <v>A</v>
      </c>
      <c r="E1452" s="17" t="str">
        <f>IFERROR(INDEX(Cadastro!$G$5:$G$148,$AB1452),"")</f>
        <v>A</v>
      </c>
      <c r="F1452" s="29">
        <v>46274</v>
      </c>
      <c r="G1452" s="32" t="str">
        <f t="shared" si="246"/>
        <v>qua</v>
      </c>
      <c r="H1452" s="31">
        <f>IF($L1452=0,"",_xlfn.MINIFS(Dados!$Q:$Q,Dados!$A:$A,$A1452,Dados!$S:$S,$F1452))</f>
        <v>450</v>
      </c>
      <c r="I1452" s="31">
        <f>IF($H1452="","",_xlfn.MAXIFS(Dados!$R:$R,Dados!$A:$A,$A1452,Dados!$S:$S,$F1452))</f>
        <v>920</v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6.17</v>
      </c>
      <c r="M1452" s="30">
        <f>IFERROR(INDEX(Parâmetros!$E$6:$E$11,MATCH($K1452,Parâmetros!$A$6:$A$11,0)),"")</f>
        <v>7.58</v>
      </c>
      <c r="N1452" s="33">
        <f t="shared" si="247"/>
        <v>0.81398416886543534</v>
      </c>
      <c r="O1452" s="33">
        <f>Parâmetros!$E$13</f>
        <v>0.8</v>
      </c>
      <c r="P1452" s="32" t="str">
        <f>IF(OR($M1452="",$F1452&gt;Parâmetros!$E$14),"Não","Sim")</f>
        <v>Sim</v>
      </c>
      <c r="Q1452" s="32" t="str">
        <f t="shared" si="248"/>
        <v>Sim</v>
      </c>
      <c r="R1452" s="32" t="str">
        <f t="shared" si="249"/>
        <v>Sim</v>
      </c>
      <c r="S1452" s="30">
        <f t="shared" si="250"/>
        <v>0</v>
      </c>
      <c r="T1452" s="32" t="str">
        <f>IF($Q1452&lt;&gt;"Sim","",IF($N1452&gt;Parâmetros!$E$15,"Sim","Não"))</f>
        <v>Não</v>
      </c>
      <c r="U1452" s="17" t="str">
        <f t="shared" si="251"/>
        <v>Na meta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'[Apontamento_Mes_Setembro Atualizado.xlsx]Base Diária'!$V$221folga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Evidência confirma cadastro</v>
      </c>
      <c r="W1452" s="34">
        <f>IF(OR(OR($D1452="6x1",$D1452="FF 6x1"),$D1452="5x2"),"",IF($AB1452&lt;&gt;$AB1451,IF(IFERROR(INDEX(Cadastro!$F$5:$F$148,$AB1452),"")="",IF($L1452&gt;0,1,0),IF(IFERROR(INDEX(Cadastro!$F$5:$F$148,$AB1452),"")&lt;=IFERROR(INDEX(Parâmetros!$B$39:$B$48,MATCH($E1452,Parâmetros!$A$39:$A$48,0)),99),IFERROR(INDEX(Cadastro!$F$5:$F$148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1</v>
      </c>
      <c r="X1452" s="34">
        <f>IF(OR(OR($D1452="6x1",$D1452="FF 6x1"),$D1452="5x2"),"",IF($AB1452&lt;&gt;$AB1451,IF(IFERROR(INDEX(Cadastro!$F$5:$F$148,$AB1452),"")="",0,IF(IFERROR(INDEX(Cadastro!$F$5:$F$148,$AB1452),"")&gt;IFERROR(INDEX(Parâmetros!$B$39:$B$48,MATCH($E1452,Parâmetros!$A$39:$A$48,0)),99),IFERROR(INDEX(Cadastro!$F$5:$F$148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registro"),IF(AND($AB1452&lt;&gt;$AB1451,IFERROR(INDEX(Cadastro!$F$5:$F$148,$AB1452),"")=""),"Indeterminado (início da série)",IF($X1452&gt;0,"Folga","Falta de registro"))))))))</f>
        <v>Trabalhado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IFERROR(MATCH($A1452&amp;"|"&amp;TEXT(_xlfn.MAXIFS(Cadastro!$E$5:$E$148,Cadastro!$A$5:$A$148,$A1452,Cadastro!$E$5:$E$148,"&lt;="&amp;$F1452),"yyyymmdd"),Cadastro!$I$5:$I$148,0),"")</f>
        <v>62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56012</v>
      </c>
      <c r="B1453" s="17" t="s">
        <v>198</v>
      </c>
      <c r="C1453" s="17" t="str">
        <f>IFERROR(INDEX(Cadastro!$C$5:$C$148,$AB1453),"NÃO INFORMADO")</f>
        <v>MEC</v>
      </c>
      <c r="D1453" s="17" t="str">
        <f>IFERROR(INDEX(Cadastro!$D$5:$D$148,$AB1453),"")</f>
        <v>A</v>
      </c>
      <c r="E1453" s="17" t="str">
        <f>IFERROR(INDEX(Cadastro!$G$5:$G$148,$AB1453),"")</f>
        <v>A</v>
      </c>
      <c r="F1453" s="29">
        <v>46275</v>
      </c>
      <c r="G1453" s="32" t="str">
        <f t="shared" si="246"/>
        <v>qui</v>
      </c>
      <c r="H1453" s="31">
        <f>IF($L1453=0,"",_xlfn.MINIFS(Dados!$Q:$Q,Dados!$A:$A,$A1453,Dados!$S:$S,$F1453))</f>
        <v>440</v>
      </c>
      <c r="I1453" s="31">
        <f>IF($H1453="","",_xlfn.MAXIFS(Dados!$R:$R,Dados!$A:$A,$A1453,Dados!$S:$S,$F1453))</f>
        <v>900</v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A</v>
      </c>
      <c r="L1453" s="30">
        <f>SUMIFS(Dados!$E:$E,Dados!$A:$A,$A1453,Dados!$S:$S,$F1453)</f>
        <v>6.23</v>
      </c>
      <c r="M1453" s="30">
        <f>IFERROR(INDEX(Parâmetros!$E$6:$E$11,MATCH($K1453,Parâmetros!$A$6:$A$11,0)),"")</f>
        <v>7.58</v>
      </c>
      <c r="N1453" s="33">
        <f t="shared" si="247"/>
        <v>0.82189973614775735</v>
      </c>
      <c r="O1453" s="33">
        <f>Parâmetros!$E$13</f>
        <v>0.8</v>
      </c>
      <c r="P1453" s="32" t="str">
        <f>IF(OR($M1453="",$F1453&gt;Parâmetros!$E$14),"Não","Sim")</f>
        <v>Sim</v>
      </c>
      <c r="Q1453" s="32" t="str">
        <f t="shared" si="248"/>
        <v>Sim</v>
      </c>
      <c r="R1453" s="32" t="str">
        <f t="shared" si="249"/>
        <v>Sim</v>
      </c>
      <c r="S1453" s="30">
        <f t="shared" si="250"/>
        <v>0</v>
      </c>
      <c r="T1453" s="32" t="str">
        <f>IF($Q1453&lt;&gt;"Sim","",IF($N1453&gt;Parâmetros!$E$15,"Sim","Não"))</f>
        <v>Não</v>
      </c>
      <c r="U1453" s="17" t="str">
        <f t="shared" si="251"/>
        <v>Na meta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'[Apontamento_Mes_Setembro Atualizado.xlsx]Base Diária'!$V$221folga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Evidência confirma cadastro</v>
      </c>
      <c r="W1453" s="34">
        <f>IF(OR(OR($D1453="6x1",$D1453="FF 6x1"),$D1453="5x2"),"",IF($AB1453&lt;&gt;$AB1452,IF(IFERROR(INDEX(Cadastro!$F$5:$F$148,$AB1453),"")="",IF($L1453&gt;0,1,0),IF(IFERROR(INDEX(Cadastro!$F$5:$F$148,$AB1453),"")&lt;=IFERROR(INDEX(Parâmetros!$B$39:$B$48,MATCH($E1453,Parâmetros!$A$39:$A$48,0)),99),IFERROR(INDEX(Cadastro!$F$5:$F$148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2</v>
      </c>
      <c r="X1453" s="34">
        <f>IF(OR(OR($D1453="6x1",$D1453="FF 6x1"),$D1453="5x2"),"",IF($AB1453&lt;&gt;$AB1452,IF(IFERROR(INDEX(Cadastro!$F$5:$F$148,$AB1453),"")="",0,IF(IFERROR(INDEX(Cadastro!$F$5:$F$148,$AB1453),"")&gt;IFERROR(INDEX(Parâmetros!$B$39:$B$48,MATCH($E1453,Parâmetros!$A$39:$A$48,0)),99),IFERROR(INDEX(Cadastro!$F$5:$F$148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registro"),IF(AND($AB1453&lt;&gt;$AB1452,IFERROR(INDEX(Cadastro!$F$5:$F$148,$AB1453),"")=""),"Indeterminado (início da série)",IF($X1453&gt;0,"Folga","Falta de registro"))))))))</f>
        <v>Trabalhado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IFERROR(MATCH($A1453&amp;"|"&amp;TEXT(_xlfn.MAXIFS(Cadastro!$E$5:$E$148,Cadastro!$A$5:$A$148,$A1453,Cadastro!$E$5:$E$148,"&lt;="&amp;$F1453),"yyyymmdd"),Cadastro!$I$5:$I$148,0),"")</f>
        <v>62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56012</v>
      </c>
      <c r="B1454" s="17" t="s">
        <v>198</v>
      </c>
      <c r="C1454" s="17" t="str">
        <f>IFERROR(INDEX(Cadastro!$C$5:$C$148,$AB1454),"NÃO INFORMADO")</f>
        <v>MEC</v>
      </c>
      <c r="D1454" s="17" t="str">
        <f>IFERROR(INDEX(Cadastro!$D$5:$D$148,$AB1454),"")</f>
        <v>A</v>
      </c>
      <c r="E1454" s="17" t="str">
        <f>IFERROR(INDEX(Cadastro!$G$5:$G$148,$AB1454),"")</f>
        <v>A</v>
      </c>
      <c r="F1454" s="29">
        <v>46276</v>
      </c>
      <c r="G1454" s="32" t="str">
        <f t="shared" si="246"/>
        <v>sex</v>
      </c>
      <c r="H1454" s="31">
        <f>IF($L1454=0,"",_xlfn.MINIFS(Dados!$Q:$Q,Dados!$A:$A,$A1454,Dados!$S:$S,$F1454))</f>
        <v>440</v>
      </c>
      <c r="I1454" s="31">
        <f>IF($H1454="","",_xlfn.MAXIFS(Dados!$R:$R,Dados!$A:$A,$A1454,Dados!$S:$S,$F1454))</f>
        <v>910</v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A</v>
      </c>
      <c r="L1454" s="30">
        <f>SUMIFS(Dados!$E:$E,Dados!$A:$A,$A1454,Dados!$S:$S,$F1454)</f>
        <v>7.67</v>
      </c>
      <c r="M1454" s="30">
        <f>IFERROR(INDEX(Parâmetros!$E$6:$E$11,MATCH($K1454,Parâmetros!$A$6:$A$11,0)),"")</f>
        <v>7.58</v>
      </c>
      <c r="N1454" s="33">
        <f t="shared" si="247"/>
        <v>1.0118733509234827</v>
      </c>
      <c r="O1454" s="33">
        <f>Parâmetros!$E$13</f>
        <v>0.8</v>
      </c>
      <c r="P1454" s="32" t="str">
        <f>IF(OR($M1454="",$F1454&gt;Parâmetros!$E$14),"Não","Sim")</f>
        <v>Sim</v>
      </c>
      <c r="Q1454" s="32" t="str">
        <f t="shared" si="248"/>
        <v>Sim</v>
      </c>
      <c r="R1454" s="32" t="str">
        <f t="shared" si="249"/>
        <v>Sim</v>
      </c>
      <c r="S1454" s="30">
        <f t="shared" si="250"/>
        <v>0</v>
      </c>
      <c r="T1454" s="32" t="str">
        <f>IF($Q1454&lt;&gt;"Sim","",IF($N1454&gt;Parâmetros!$E$15,"Sim","Não"))</f>
        <v>Sim</v>
      </c>
      <c r="U1454" s="17" t="str">
        <f t="shared" si="251"/>
        <v>Na meta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'[Apontamento_Mes_Setembro Atualizado.xlsx]Base Diária'!$V$221folga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Evidência confirma cadastro</v>
      </c>
      <c r="W1454" s="34">
        <f>IF(OR(OR($D1454="6x1",$D1454="FF 6x1"),$D1454="5x2"),"",IF($AB1454&lt;&gt;$AB1453,IF(IFERROR(INDEX(Cadastro!$F$5:$F$148,$AB1454),"")="",IF($L1454&gt;0,1,0),IF(IFERROR(INDEX(Cadastro!$F$5:$F$148,$AB1454),"")&lt;=IFERROR(INDEX(Parâmetros!$B$39:$B$48,MATCH($E1454,Parâmetros!$A$39:$A$48,0)),99),IFERROR(INDEX(Cadastro!$F$5:$F$148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3</v>
      </c>
      <c r="X1454" s="34">
        <f>IF(OR(OR($D1454="6x1",$D1454="FF 6x1"),$D1454="5x2"),"",IF($AB1454&lt;&gt;$AB1453,IF(IFERROR(INDEX(Cadastro!$F$5:$F$148,$AB1454),"")="",0,IF(IFERROR(INDEX(Cadastro!$F$5:$F$148,$AB1454),"")&gt;IFERROR(INDEX(Parâmetros!$B$39:$B$48,MATCH($E1454,Parâmetros!$A$39:$A$48,0)),99),IFERROR(INDEX(Cadastro!$F$5:$F$148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registro"),IF(AND($AB1454&lt;&gt;$AB1453,IFERROR(INDEX(Cadastro!$F$5:$F$148,$AB1454),"")=""),"Indeterminado (início da série)",IF($X1454&gt;0,"Folga","Falta de registro"))))))))</f>
        <v>Trabalhado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IFERROR(MATCH($A1454&amp;"|"&amp;TEXT(_xlfn.MAXIFS(Cadastro!$E$5:$E$148,Cadastro!$A$5:$A$148,$A1454,Cadastro!$E$5:$E$148,"&lt;="&amp;$F1454),"yyyymmdd"),Cadastro!$I$5:$I$148,0),"")</f>
        <v>62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56012</v>
      </c>
      <c r="B1455" s="17" t="s">
        <v>198</v>
      </c>
      <c r="C1455" s="17" t="str">
        <f>IFERROR(INDEX(Cadastro!$C$5:$C$148,$AB1455),"NÃO INFORMADO")</f>
        <v>MEC</v>
      </c>
      <c r="D1455" s="17" t="str">
        <f>IFERROR(INDEX(Cadastro!$D$5:$D$148,$AB1455),"")</f>
        <v>A</v>
      </c>
      <c r="E1455" s="17" t="str">
        <f>IFERROR(INDEX(Cadastro!$G$5:$G$148,$AB1455),"")</f>
        <v>A</v>
      </c>
      <c r="F1455" s="29">
        <v>46277</v>
      </c>
      <c r="G1455" s="32" t="str">
        <f t="shared" si="246"/>
        <v>sáb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7.58</v>
      </c>
      <c r="N1455" s="33">
        <f t="shared" si="24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48"/>
        <v/>
      </c>
      <c r="R1455" s="32" t="str">
        <f t="shared" si="249"/>
        <v/>
      </c>
      <c r="S1455" s="30" t="str">
        <f t="shared" si="250"/>
        <v/>
      </c>
      <c r="T1455" s="32" t="str">
        <f>IF($Q1455&lt;&gt;"Sim","",IF($N1455&gt;Parâmetros!$E$15,"Sim","Não"))</f>
        <v/>
      </c>
      <c r="U1455" s="17" t="str">
        <f t="shared" si="25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'[Apontamento_Mes_Setembro Atualizado.xlsx]Base Diária'!$V$221folga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4 de 5 do ciclo</v>
      </c>
      <c r="W1455" s="34">
        <f>IF(OR(OR($D1455="6x1",$D1455="FF 6x1"),$D1455="5x2"),"",IF($AB1455&lt;&gt;$AB1454,IF(IFERROR(INDEX(Cadastro!$F$5:$F$148,$AB1455),"")="",IF($L1455&gt;0,1,0),IF(IFERROR(INDEX(Cadastro!$F$5:$F$148,$AB1455),"")&lt;=IFERROR(INDEX(Parâmetros!$B$39:$B$48,MATCH($E1455,Parâmetros!$A$39:$A$48,0)),99),IFERROR(INDEX(Cadastro!$F$5:$F$148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4</v>
      </c>
      <c r="X1455" s="34">
        <f>IF(OR(OR($D1455="6x1",$D1455="FF 6x1"),$D1455="5x2"),"",IF($AB1455&lt;&gt;$AB1454,IF(IFERROR(INDEX(Cadastro!$F$5:$F$148,$AB1455),"")="",0,IF(IFERROR(INDEX(Cadastro!$F$5:$F$148,$AB1455),"")&gt;IFERROR(INDEX(Parâmetros!$B$39:$B$48,MATCH($E1455,Parâmetros!$A$39:$A$48,0)),99),IFERROR(INDEX(Cadastro!$F$5:$F$148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registro"),IF(AND($AB1455&lt;&gt;$AB1454,IFERROR(INDEX(Cadastro!$F$5:$F$148,$AB1455),"")=""),"Indeterminado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IFERROR(MATCH($A1455&amp;"|"&amp;TEXT(_xlfn.MAXIFS(Cadastro!$E$5:$E$148,Cadastro!$A$5:$A$148,$A1455,Cadastro!$E$5:$E$148,"&lt;="&amp;$F1455),"yyyymmdd"),Cadastro!$I$5:$I$148,0),"")</f>
        <v>62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56012</v>
      </c>
      <c r="B1456" s="17" t="s">
        <v>198</v>
      </c>
      <c r="C1456" s="17" t="str">
        <f>IFERROR(INDEX(Cadastro!$C$5:$C$148,$AB1456),"NÃO INFORMADO")</f>
        <v>MEC</v>
      </c>
      <c r="D1456" s="17" t="str">
        <f>IFERROR(INDEX(Cadastro!$D$5:$D$148,$AB1456),"")</f>
        <v>A</v>
      </c>
      <c r="E1456" s="17" t="str">
        <f>IFERROR(INDEX(Cadastro!$G$5:$G$148,$AB1456),"")</f>
        <v>A</v>
      </c>
      <c r="F1456" s="29">
        <v>46278</v>
      </c>
      <c r="G1456" s="32" t="str">
        <f t="shared" si="246"/>
        <v>dom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A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7.58</v>
      </c>
      <c r="N1456" s="33">
        <f t="shared" si="24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48"/>
        <v/>
      </c>
      <c r="R1456" s="32" t="str">
        <f t="shared" si="249"/>
        <v/>
      </c>
      <c r="S1456" s="30" t="str">
        <f t="shared" si="250"/>
        <v/>
      </c>
      <c r="T1456" s="32" t="str">
        <f>IF($Q1456&lt;&gt;"Sim","",IF($N1456&gt;Parâmetros!$E$15,"Sim","Não"))</f>
        <v/>
      </c>
      <c r="U1456" s="17" t="str">
        <f t="shared" si="25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'[Apontamento_Mes_Setembro Atualizado.xlsx]Base Diária'!$V$221folga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5 de 5 do ciclo</v>
      </c>
      <c r="W1456" s="34">
        <f>IF(OR(OR($D1456="6x1",$D1456="FF 6x1"),$D1456="5x2"),"",IF($AB1456&lt;&gt;$AB1455,IF(IFERROR(INDEX(Cadastro!$F$5:$F$148,$AB1456),"")="",IF($L1456&gt;0,1,0),IF(IFERROR(INDEX(Cadastro!$F$5:$F$148,$AB1456),"")&lt;=IFERROR(INDEX(Parâmetros!$B$39:$B$48,MATCH($E1456,Parâmetros!$A$39:$A$48,0)),99),IFERROR(INDEX(Cadastro!$F$5:$F$148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5</v>
      </c>
      <c r="X1456" s="34">
        <f>IF(OR(OR($D1456="6x1",$D1456="FF 6x1"),$D1456="5x2"),"",IF($AB1456&lt;&gt;$AB1455,IF(IFERROR(INDEX(Cadastro!$F$5:$F$148,$AB1456),"")="",0,IF(IFERROR(INDEX(Cadastro!$F$5:$F$148,$AB1456),"")&gt;IFERROR(INDEX(Parâmetros!$B$39:$B$48,MATCH($E1456,Parâmetros!$A$39:$A$48,0)),99),IFERROR(INDEX(Cadastro!$F$5:$F$148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registro"),IF(AND($AB1456&lt;&gt;$AB1455,IFERROR(INDEX(Cadastro!$F$5:$F$148,$AB1456),"")=""),"Indeterminado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IFERROR(MATCH($A1456&amp;"|"&amp;TEXT(_xlfn.MAXIFS(Cadastro!$E$5:$E$148,Cadastro!$A$5:$A$148,$A1456,Cadastro!$E$5:$E$148,"&lt;="&amp;$F1456),"yyyymmdd"),Cadastro!$I$5:$I$148,0),"")</f>
        <v>62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56012</v>
      </c>
      <c r="B1457" s="17" t="s">
        <v>198</v>
      </c>
      <c r="C1457" s="17" t="str">
        <f>IFERROR(INDEX(Cadastro!$C$5:$C$148,$AB1457),"NÃO INFORMADO")</f>
        <v>MEC</v>
      </c>
      <c r="D1457" s="17" t="str">
        <f>IFERROR(INDEX(Cadastro!$D$5:$D$148,$AB1457),"")</f>
        <v>A</v>
      </c>
      <c r="E1457" s="17" t="str">
        <f>IFERROR(INDEX(Cadastro!$G$5:$G$148,$AB1457),"")</f>
        <v>A</v>
      </c>
      <c r="F1457" s="29">
        <v>46279</v>
      </c>
      <c r="G1457" s="32" t="str">
        <f t="shared" si="246"/>
        <v>seg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/>
      </c>
      <c r="L1457" s="30">
        <f>SUMIFS(Dados!$E:$E,Dados!$A:$A,$A1457,Dados!$S:$S,$F1457)</f>
        <v>0</v>
      </c>
      <c r="M1457" s="30" t="str">
        <f>IFERROR(INDEX(Parâmetros!$E$6:$E$11,MATCH($K1457,Parâmetros!$A$6:$A$11,0)),"")</f>
        <v/>
      </c>
      <c r="N1457" s="33" t="str">
        <f t="shared" si="247"/>
        <v/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48"/>
        <v/>
      </c>
      <c r="R1457" s="32" t="str">
        <f t="shared" si="249"/>
        <v/>
      </c>
      <c r="S1457" s="30" t="str">
        <f t="shared" si="250"/>
        <v/>
      </c>
      <c r="T1457" s="32" t="str">
        <f>IF($Q1457&lt;&gt;"Sim","",IF($N1457&gt;Parâmetros!$E$15,"Sim","Não"))</f>
        <v/>
      </c>
      <c r="U1457" s="17" t="str">
        <f t="shared" si="251"/>
        <v>Folga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'[Apontamento_Mes_Setembro Atualizado.xlsx]Base Diária'!$V$221folga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Folga prevista pelo ciclo</v>
      </c>
      <c r="W1457" s="34">
        <f>IF(OR(OR($D1457="6x1",$D1457="FF 6x1"),$D1457="5x2"),"",IF($AB1457&lt;&gt;$AB1456,IF(IFERROR(INDEX(Cadastro!$F$5:$F$148,$AB1457),"")="",IF($L1457&gt;0,1,0),IF(IFERROR(INDEX(Cadastro!$F$5:$F$148,$AB1457),"")&lt;=IFERROR(INDEX(Parâmetros!$B$39:$B$48,MATCH($E1457,Parâmetros!$A$39:$A$48,0)),99),IFERROR(INDEX(Cadastro!$F$5:$F$148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0</v>
      </c>
      <c r="X1457" s="34">
        <f>IF(OR(OR($D1457="6x1",$D1457="FF 6x1"),$D1457="5x2"),"",IF($AB1457&lt;&gt;$AB1456,IF(IFERROR(INDEX(Cadastro!$F$5:$F$148,$AB1457),"")="",0,IF(IFERROR(INDEX(Cadastro!$F$5:$F$148,$AB1457),"")&gt;IFERROR(INDEX(Parâmetros!$B$39:$B$48,MATCH($E1457,Parâmetros!$A$39:$A$48,0)),99),IFERROR(INDEX(Cadastro!$F$5:$F$148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1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registro"),IF(AND($AB1457&lt;&gt;$AB1456,IFERROR(INDEX(Cadastro!$F$5:$F$148,$AB1457),"")=""),"Indeterminado (início da série)",IF($X1457&gt;0,"Folga","Falta de registro"))))))))</f>
        <v>Folga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IFERROR(MATCH($A1457&amp;"|"&amp;TEXT(_xlfn.MAXIFS(Cadastro!$E$5:$E$148,Cadastro!$A$5:$A$148,$A1457,Cadastro!$E$5:$E$148,"&lt;="&amp;$F1457),"yyyymmdd"),Cadastro!$I$5:$I$148,0),"")</f>
        <v>62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56012</v>
      </c>
      <c r="B1458" s="17" t="s">
        <v>198</v>
      </c>
      <c r="C1458" s="17" t="str">
        <f>IFERROR(INDEX(Cadastro!$C$5:$C$148,$AB1458),"NÃO INFORMADO")</f>
        <v>MEC</v>
      </c>
      <c r="D1458" s="17" t="str">
        <f>IFERROR(INDEX(Cadastro!$D$5:$D$148,$AB1458),"")</f>
        <v>A</v>
      </c>
      <c r="E1458" s="17" t="str">
        <f>IFERROR(INDEX(Cadastro!$G$5:$G$148,$AB1458),"")</f>
        <v>A</v>
      </c>
      <c r="F1458" s="29">
        <v>46280</v>
      </c>
      <c r="G1458" s="32" t="str">
        <f t="shared" si="246"/>
        <v>ter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>A</v>
      </c>
      <c r="L1458" s="30">
        <f>SUMIFS(Dados!$E:$E,Dados!$A:$A,$A1458,Dados!$S:$S,$F1458)</f>
        <v>0</v>
      </c>
      <c r="M1458" s="30">
        <f>IFERROR(INDEX(Parâmetros!$E$6:$E$11,MATCH($K1458,Parâmetros!$A$6:$A$11,0)),"")</f>
        <v>7.58</v>
      </c>
      <c r="N1458" s="33">
        <f t="shared" si="247"/>
        <v>0</v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48"/>
        <v/>
      </c>
      <c r="R1458" s="32" t="str">
        <f t="shared" si="249"/>
        <v/>
      </c>
      <c r="S1458" s="30" t="str">
        <f t="shared" si="250"/>
        <v/>
      </c>
      <c r="T1458" s="32" t="str">
        <f>IF($Q1458&lt;&gt;"Sim","",IF($N1458&gt;Parâmetros!$E$15,"Sim","Não"))</f>
        <v/>
      </c>
      <c r="U1458" s="17" t="str">
        <f t="shared" si="251"/>
        <v>Fora da apuração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'[Apontamento_Mes_Setembro Atualizado.xlsx]Base Diária'!$V$221folga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FALTA DE REGISTRO · dia 1 de 5 do ciclo</v>
      </c>
      <c r="W1458" s="34">
        <f>IF(OR(OR($D1458="6x1",$D1458="FF 6x1"),$D1458="5x2"),"",IF($AB1458&lt;&gt;$AB1457,IF(IFERROR(INDEX(Cadastro!$F$5:$F$148,$AB1458),"")="",IF($L1458&gt;0,1,0),IF(IFERROR(INDEX(Cadastro!$F$5:$F$148,$AB1458),"")&lt;=IFERROR(INDEX(Parâmetros!$B$39:$B$48,MATCH($E1458,Parâmetros!$A$39:$A$48,0)),99),IFERROR(INDEX(Cadastro!$F$5:$F$148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1</v>
      </c>
      <c r="X1458" s="34">
        <f>IF(OR(OR($D1458="6x1",$D1458="FF 6x1"),$D1458="5x2"),"",IF($AB1458&lt;&gt;$AB1457,IF(IFERROR(INDEX(Cadastro!$F$5:$F$148,$AB1458),"")="",0,IF(IFERROR(INDEX(Cadastro!$F$5:$F$148,$AB1458),"")&gt;IFERROR(INDEX(Parâmetros!$B$39:$B$48,MATCH($E1458,Parâmetros!$A$39:$A$48,0)),99),IFERROR(INDEX(Cadastro!$F$5:$F$148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0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registro"),IF(AND($AB1458&lt;&gt;$AB1457,IFERROR(INDEX(Cadastro!$F$5:$F$148,$AB1458),"")=""),"Indeterminado (início da série)",IF($X1458&gt;0,"Folga","Falta de registro"))))))))</f>
        <v>Falta de registro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IFERROR(MATCH($A1458&amp;"|"&amp;TEXT(_xlfn.MAXIFS(Cadastro!$E$5:$E$148,Cadastro!$A$5:$A$148,$A1458,Cadastro!$E$5:$E$148,"&lt;="&amp;$F1458),"yyyymmdd"),Cadastro!$I$5:$I$148,0),"")</f>
        <v>62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>
        <v>56012</v>
      </c>
      <c r="B1459" s="17" t="s">
        <v>198</v>
      </c>
      <c r="C1459" s="17" t="str">
        <f>IFERROR(INDEX(Cadastro!$C$5:$C$148,$AB1459),"NÃO INFORMADO")</f>
        <v>MEC</v>
      </c>
      <c r="D1459" s="17" t="str">
        <f>IFERROR(INDEX(Cadastro!$D$5:$D$148,$AB1459),"")</f>
        <v>A</v>
      </c>
      <c r="E1459" s="17" t="str">
        <f>IFERROR(INDEX(Cadastro!$G$5:$G$148,$AB1459),"")</f>
        <v>A</v>
      </c>
      <c r="F1459" s="29">
        <v>46281</v>
      </c>
      <c r="G1459" s="32" t="str">
        <f t="shared" si="246"/>
        <v>qua</v>
      </c>
      <c r="H1459" s="31" t="str">
        <f>IF($L1459=0,"",_xlfn.MINIFS(Dados!$Q:$Q,Dados!$A:$A,$A1459,Dados!$S:$S,$F1459))</f>
        <v/>
      </c>
      <c r="I1459" s="31" t="str">
        <f>IF($H1459="","",_xlfn.MAXIFS(Dados!$R:$R,Dados!$A:$A,$A1459,Dados!$S:$S,$F1459))</f>
        <v/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A</v>
      </c>
      <c r="L1459" s="30">
        <f>SUMIFS(Dados!$E:$E,Dados!$A:$A,$A1459,Dados!$S:$S,$F1459)</f>
        <v>0</v>
      </c>
      <c r="M1459" s="30">
        <f>IFERROR(INDEX(Parâmetros!$E$6:$E$11,MATCH($K1459,Parâmetros!$A$6:$A$11,0)),"")</f>
        <v>7.58</v>
      </c>
      <c r="N1459" s="33">
        <f t="shared" si="247"/>
        <v>0</v>
      </c>
      <c r="O1459" s="33">
        <f>Parâmetros!$E$13</f>
        <v>0.8</v>
      </c>
      <c r="P1459" s="32" t="str">
        <f>IF(OR($M1459="",$F1459&gt;Parâmetros!$E$14),"Não","Sim")</f>
        <v>Não</v>
      </c>
      <c r="Q1459" s="32" t="str">
        <f t="shared" si="248"/>
        <v/>
      </c>
      <c r="R1459" s="32" t="str">
        <f t="shared" si="249"/>
        <v/>
      </c>
      <c r="S1459" s="30" t="str">
        <f t="shared" si="250"/>
        <v/>
      </c>
      <c r="T1459" s="32" t="str">
        <f>IF($Q1459&lt;&gt;"Sim","",IF($N1459&gt;Parâmetros!$E$15,"Sim","Não"))</f>
        <v/>
      </c>
      <c r="U1459" s="17" t="str">
        <f t="shared" si="251"/>
        <v>Fora da apuração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'[Apontamento_Mes_Setembro Atualizado.xlsx]Base Diária'!$V$221folga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FALTA DE REGISTRO · dia 2 de 5 do ciclo</v>
      </c>
      <c r="W1459" s="34">
        <f>IF(OR(OR($D1459="6x1",$D1459="FF 6x1"),$D1459="5x2"),"",IF($AB1459&lt;&gt;$AB1458,IF(IFERROR(INDEX(Cadastro!$F$5:$F$148,$AB1459),"")="",IF($L1459&gt;0,1,0),IF(IFERROR(INDEX(Cadastro!$F$5:$F$148,$AB1459),"")&lt;=IFERROR(INDEX(Parâmetros!$B$39:$B$48,MATCH($E1459,Parâmetros!$A$39:$A$48,0)),99),IFERROR(INDEX(Cadastro!$F$5:$F$148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2</v>
      </c>
      <c r="X1459" s="34">
        <f>IF(OR(OR($D1459="6x1",$D1459="FF 6x1"),$D1459="5x2"),"",IF($AB1459&lt;&gt;$AB1458,IF(IFERROR(INDEX(Cadastro!$F$5:$F$148,$AB1459),"")="",0,IF(IFERROR(INDEX(Cadastro!$F$5:$F$148,$AB1459),"")&gt;IFERROR(INDEX(Parâmetros!$B$39:$B$48,MATCH($E1459,Parâmetros!$A$39:$A$48,0)),99),IFERROR(INDEX(Cadastro!$F$5:$F$148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registro"),IF(AND($AB1459&lt;&gt;$AB1458,IFERROR(INDEX(Cadastro!$F$5:$F$148,$AB1459),"")=""),"Indeterminado (início da série)",IF($X1459&gt;0,"Folga","Falta de registro"))))))))</f>
        <v>Falta de registro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IFERROR(MATCH($A1459&amp;"|"&amp;TEXT(_xlfn.MAXIFS(Cadastro!$E$5:$E$148,Cadastro!$A$5:$A$148,$A1459,Cadastro!$E$5:$E$148,"&lt;="&amp;$F1459),"yyyymmdd"),Cadastro!$I$5:$I$148,0),"")</f>
        <v>62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hidden="1" customHeight="1" x14ac:dyDescent="0.25">
      <c r="A1460" s="31">
        <v>56012</v>
      </c>
      <c r="B1460" s="17" t="s">
        <v>198</v>
      </c>
      <c r="C1460" s="17" t="str">
        <f>IFERROR(INDEX(Cadastro!$C$5:$C$148,$AB1460),"NÃO INFORMADO")</f>
        <v>MEC</v>
      </c>
      <c r="D1460" s="17" t="str">
        <f>IFERROR(INDEX(Cadastro!$D$5:$D$148,$AB1460),"")</f>
        <v>A</v>
      </c>
      <c r="E1460" s="17" t="str">
        <f>IFERROR(INDEX(Cadastro!$G$5:$G$148,$AB1460),"")</f>
        <v>A</v>
      </c>
      <c r="F1460" s="29">
        <v>46282</v>
      </c>
      <c r="G1460" s="32" t="str">
        <f t="shared" si="246"/>
        <v>qui</v>
      </c>
      <c r="H1460" s="31" t="str">
        <f>IF($L1460=0,"",_xlfn.MINIFS(Dados!$Q:$Q,Dados!$A:$A,$A1460,Dados!$S:$S,$F1460))</f>
        <v/>
      </c>
      <c r="I1460" s="31" t="str">
        <f>IF($H1460="","",_xlfn.MAXIFS(Dados!$R:$R,Dados!$A:$A,$A1460,Dados!$S:$S,$F1460))</f>
        <v/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A</v>
      </c>
      <c r="L1460" s="30">
        <f>SUMIFS(Dados!$E:$E,Dados!$A:$A,$A1460,Dados!$S:$S,$F1460)</f>
        <v>0</v>
      </c>
      <c r="M1460" s="30">
        <f>IFERROR(INDEX(Parâmetros!$E$6:$E$11,MATCH($K1460,Parâmetros!$A$6:$A$11,0)),"")</f>
        <v>7.58</v>
      </c>
      <c r="N1460" s="33">
        <f t="shared" si="247"/>
        <v>0</v>
      </c>
      <c r="O1460" s="33">
        <f>Parâmetros!$E$13</f>
        <v>0.8</v>
      </c>
      <c r="P1460" s="32" t="str">
        <f>IF(OR($M1460="",$F1460&gt;Parâmetros!$E$14),"Não","Sim")</f>
        <v>Não</v>
      </c>
      <c r="Q1460" s="32" t="str">
        <f t="shared" si="248"/>
        <v/>
      </c>
      <c r="R1460" s="32" t="str">
        <f t="shared" si="249"/>
        <v/>
      </c>
      <c r="S1460" s="30" t="str">
        <f t="shared" si="250"/>
        <v/>
      </c>
      <c r="T1460" s="32" t="str">
        <f>IF($Q1460&lt;&gt;"Sim","",IF($N1460&gt;Parâmetros!$E$15,"Sim","Não"))</f>
        <v/>
      </c>
      <c r="U1460" s="17" t="str">
        <f t="shared" si="251"/>
        <v>Fora da apuração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'[Apontamento_Mes_Setembro Atualizado.xlsx]Base Diária'!$V$221folga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FALTA DE REGISTRO · dia 3 de 5 do ciclo</v>
      </c>
      <c r="W1460" s="34">
        <f>IF(OR(OR($D1460="6x1",$D1460="FF 6x1"),$D1460="5x2"),"",IF($AB1460&lt;&gt;$AB1459,IF(IFERROR(INDEX(Cadastro!$F$5:$F$148,$AB1460),"")="",IF($L1460&gt;0,1,0),IF(IFERROR(INDEX(Cadastro!$F$5:$F$148,$AB1460),"")&lt;=IFERROR(INDEX(Parâmetros!$B$39:$B$48,MATCH($E1460,Parâmetros!$A$39:$A$48,0)),99),IFERROR(INDEX(Cadastro!$F$5:$F$148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3</v>
      </c>
      <c r="X1460" s="34">
        <f>IF(OR(OR($D1460="6x1",$D1460="FF 6x1"),$D1460="5x2"),"",IF($AB1460&lt;&gt;$AB1459,IF(IFERROR(INDEX(Cadastro!$F$5:$F$148,$AB1460),"")="",0,IF(IFERROR(INDEX(Cadastro!$F$5:$F$148,$AB1460),"")&gt;IFERROR(INDEX(Parâmetros!$B$39:$B$48,MATCH($E1460,Parâmetros!$A$39:$A$48,0)),99),IFERROR(INDEX(Cadastro!$F$5:$F$148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registro"),IF(AND($AB1460&lt;&gt;$AB1459,IFERROR(INDEX(Cadastro!$F$5:$F$148,$AB1460),"")=""),"Indeterminado (início da série)",IF($X1460&gt;0,"Folga","Falta de registro"))))))))</f>
        <v>Falta de registro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IFERROR(MATCH($A1460&amp;"|"&amp;TEXT(_xlfn.MAXIFS(Cadastro!$E$5:$E$148,Cadastro!$A$5:$A$148,$A1460,Cadastro!$E$5:$E$148,"&lt;="&amp;$F1460),"yyyymmdd"),Cadastro!$I$5:$I$148,0),"")</f>
        <v>62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hidden="1" customHeight="1" x14ac:dyDescent="0.25">
      <c r="A1461" s="31">
        <v>56012</v>
      </c>
      <c r="B1461" s="17" t="s">
        <v>198</v>
      </c>
      <c r="C1461" s="17" t="str">
        <f>IFERROR(INDEX(Cadastro!$C$5:$C$148,$AB1461),"NÃO INFORMADO")</f>
        <v>MEC</v>
      </c>
      <c r="D1461" s="17" t="str">
        <f>IFERROR(INDEX(Cadastro!$D$5:$D$148,$AB1461),"")</f>
        <v>A</v>
      </c>
      <c r="E1461" s="17" t="str">
        <f>IFERROR(INDEX(Cadastro!$G$5:$G$148,$AB1461),"")</f>
        <v>A</v>
      </c>
      <c r="F1461" s="29">
        <v>46283</v>
      </c>
      <c r="G1461" s="32" t="str">
        <f t="shared" si="246"/>
        <v>sex</v>
      </c>
      <c r="H1461" s="31" t="str">
        <f>IF($L1461=0,"",_xlfn.MINIFS(Dados!$Q:$Q,Dados!$A:$A,$A1461,Dados!$S:$S,$F1461))</f>
        <v/>
      </c>
      <c r="I1461" s="31" t="str">
        <f>IF($H1461="","",_xlfn.MAXIFS(Dados!$R:$R,Dados!$A:$A,$A1461,Dados!$S:$S,$F1461))</f>
        <v/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A</v>
      </c>
      <c r="L1461" s="30">
        <f>SUMIFS(Dados!$E:$E,Dados!$A:$A,$A1461,Dados!$S:$S,$F1461)</f>
        <v>0</v>
      </c>
      <c r="M1461" s="30">
        <f>IFERROR(INDEX(Parâmetros!$E$6:$E$11,MATCH($K1461,Parâmetros!$A$6:$A$11,0)),"")</f>
        <v>7.58</v>
      </c>
      <c r="N1461" s="33">
        <f t="shared" si="247"/>
        <v>0</v>
      </c>
      <c r="O1461" s="33">
        <f>Parâmetros!$E$13</f>
        <v>0.8</v>
      </c>
      <c r="P1461" s="32" t="str">
        <f>IF(OR($M1461="",$F1461&gt;Parâmetros!$E$14),"Não","Sim")</f>
        <v>Não</v>
      </c>
      <c r="Q1461" s="32" t="str">
        <f t="shared" si="248"/>
        <v/>
      </c>
      <c r="R1461" s="32" t="str">
        <f t="shared" si="249"/>
        <v/>
      </c>
      <c r="S1461" s="30" t="str">
        <f t="shared" si="250"/>
        <v/>
      </c>
      <c r="T1461" s="32" t="str">
        <f>IF($Q1461&lt;&gt;"Sim","",IF($N1461&gt;Parâmetros!$E$15,"Sim","Não"))</f>
        <v/>
      </c>
      <c r="U1461" s="17" t="str">
        <f t="shared" si="251"/>
        <v>Fora da apuração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'[Apontamento_Mes_Setembro Atualizado.xlsx]Base Diária'!$V$221folga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FALTA DE REGISTRO · dia 4 de 5 do ciclo</v>
      </c>
      <c r="W1461" s="34">
        <f>IF(OR(OR($D1461="6x1",$D1461="FF 6x1"),$D1461="5x2"),"",IF($AB1461&lt;&gt;$AB1460,IF(IFERROR(INDEX(Cadastro!$F$5:$F$148,$AB1461),"")="",IF($L1461&gt;0,1,0),IF(IFERROR(INDEX(Cadastro!$F$5:$F$148,$AB1461),"")&lt;=IFERROR(INDEX(Parâmetros!$B$39:$B$48,MATCH($E1461,Parâmetros!$A$39:$A$48,0)),99),IFERROR(INDEX(Cadastro!$F$5:$F$148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4</v>
      </c>
      <c r="X1461" s="34">
        <f>IF(OR(OR($D1461="6x1",$D1461="FF 6x1"),$D1461="5x2"),"",IF($AB1461&lt;&gt;$AB1460,IF(IFERROR(INDEX(Cadastro!$F$5:$F$148,$AB1461),"")="",0,IF(IFERROR(INDEX(Cadastro!$F$5:$F$148,$AB1461),"")&gt;IFERROR(INDEX(Parâmetros!$B$39:$B$48,MATCH($E1461,Parâmetros!$A$39:$A$48,0)),99),IFERROR(INDEX(Cadastro!$F$5:$F$148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registro"),IF(AND($AB1461&lt;&gt;$AB1460,IFERROR(INDEX(Cadastro!$F$5:$F$148,$AB1461),"")=""),"Indeterminado (início da série)",IF($X1461&gt;0,"Folga","Falta de registro"))))))))</f>
        <v>Falta de registro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IFERROR(MATCH($A1461&amp;"|"&amp;TEXT(_xlfn.MAXIFS(Cadastro!$E$5:$E$148,Cadastro!$A$5:$A$148,$A1461,Cadastro!$E$5:$E$148,"&lt;="&amp;$F1461),"yyyymmdd"),Cadastro!$I$5:$I$148,0),"")</f>
        <v>62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56012</v>
      </c>
      <c r="B1462" s="17" t="s">
        <v>198</v>
      </c>
      <c r="C1462" s="17" t="str">
        <f>IFERROR(INDEX(Cadastro!$C$5:$C$148,$AB1462),"NÃO INFORMADO")</f>
        <v>MEC</v>
      </c>
      <c r="D1462" s="17" t="str">
        <f>IFERROR(INDEX(Cadastro!$D$5:$D$148,$AB1462),"")</f>
        <v>A</v>
      </c>
      <c r="E1462" s="17" t="str">
        <f>IFERROR(INDEX(Cadastro!$G$5:$G$148,$AB1462),"")</f>
        <v>A</v>
      </c>
      <c r="F1462" s="29">
        <v>46284</v>
      </c>
      <c r="G1462" s="32" t="str">
        <f t="shared" si="246"/>
        <v>sáb</v>
      </c>
      <c r="H1462" s="31" t="str">
        <f>IF($L1462=0,"",_xlfn.MINIFS(Dados!$Q:$Q,Dados!$A:$A,$A1462,Dados!$S:$S,$F1462))</f>
        <v/>
      </c>
      <c r="I1462" s="31" t="str">
        <f>IF($H1462="","",_xlfn.MAXIFS(Dados!$R:$R,Dados!$A:$A,$A1462,Dados!$S:$S,$F1462))</f>
        <v/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A</v>
      </c>
      <c r="L1462" s="30">
        <f>SUMIFS(Dados!$E:$E,Dados!$A:$A,$A1462,Dados!$S:$S,$F1462)</f>
        <v>0</v>
      </c>
      <c r="M1462" s="30">
        <f>IFERROR(INDEX(Parâmetros!$E$6:$E$11,MATCH($K1462,Parâmetros!$A$6:$A$11,0)),"")</f>
        <v>7.58</v>
      </c>
      <c r="N1462" s="33">
        <f t="shared" si="247"/>
        <v>0</v>
      </c>
      <c r="O1462" s="33">
        <f>Parâmetros!$E$13</f>
        <v>0.8</v>
      </c>
      <c r="P1462" s="32" t="str">
        <f>IF(OR($M1462="",$F1462&gt;Parâmetros!$E$14),"Não","Sim")</f>
        <v>Não</v>
      </c>
      <c r="Q1462" s="32" t="str">
        <f t="shared" si="248"/>
        <v/>
      </c>
      <c r="R1462" s="32" t="str">
        <f t="shared" si="249"/>
        <v/>
      </c>
      <c r="S1462" s="30" t="str">
        <f t="shared" si="250"/>
        <v/>
      </c>
      <c r="T1462" s="32" t="str">
        <f>IF($Q1462&lt;&gt;"Sim","",IF($N1462&gt;Parâmetros!$E$15,"Sim","Não"))</f>
        <v/>
      </c>
      <c r="U1462" s="17" t="str">
        <f t="shared" si="251"/>
        <v>Fora da apuração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'[Apontamento_Mes_Setembro Atualizado.xlsx]Base Diária'!$V$221folga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FALTA DE REGISTRO · dia 5 de 5 do ciclo</v>
      </c>
      <c r="W1462" s="34">
        <f>IF(OR(OR($D1462="6x1",$D1462="FF 6x1"),$D1462="5x2"),"",IF($AB1462&lt;&gt;$AB1461,IF(IFERROR(INDEX(Cadastro!$F$5:$F$148,$AB1462),"")="",IF($L1462&gt;0,1,0),IF(IFERROR(INDEX(Cadastro!$F$5:$F$148,$AB1462),"")&lt;=IFERROR(INDEX(Parâmetros!$B$39:$B$48,MATCH($E1462,Parâmetros!$A$39:$A$48,0)),99),IFERROR(INDEX(Cadastro!$F$5:$F$148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5</v>
      </c>
      <c r="X1462" s="34">
        <f>IF(OR(OR($D1462="6x1",$D1462="FF 6x1"),$D1462="5x2"),"",IF($AB1462&lt;&gt;$AB1461,IF(IFERROR(INDEX(Cadastro!$F$5:$F$148,$AB1462),"")="",0,IF(IFERROR(INDEX(Cadastro!$F$5:$F$148,$AB1462),"")&gt;IFERROR(INDEX(Parâmetros!$B$39:$B$48,MATCH($E1462,Parâmetros!$A$39:$A$48,0)),99),IFERROR(INDEX(Cadastro!$F$5:$F$148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registro"),IF(AND($AB1462&lt;&gt;$AB1461,IFERROR(INDEX(Cadastro!$F$5:$F$148,$AB1462),"")=""),"Indeterminado (início da série)",IF($X1462&gt;0,"Folga","Falta de registro"))))))))</f>
        <v>Falta de registro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IFERROR(MATCH($A1462&amp;"|"&amp;TEXT(_xlfn.MAXIFS(Cadastro!$E$5:$E$148,Cadastro!$A$5:$A$148,$A1462,Cadastro!$E$5:$E$148,"&lt;="&amp;$F1462),"yyyymmdd"),Cadastro!$I$5:$I$148,0),"")</f>
        <v>62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56012</v>
      </c>
      <c r="B1463" s="17" t="s">
        <v>198</v>
      </c>
      <c r="C1463" s="17" t="str">
        <f>IFERROR(INDEX(Cadastro!$C$5:$C$148,$AB1463),"NÃO INFORMADO")</f>
        <v>MEC</v>
      </c>
      <c r="D1463" s="17" t="str">
        <f>IFERROR(INDEX(Cadastro!$D$5:$D$148,$AB1463),"")</f>
        <v>A</v>
      </c>
      <c r="E1463" s="17" t="str">
        <f>IFERROR(INDEX(Cadastro!$G$5:$G$148,$AB1463),"")</f>
        <v>A</v>
      </c>
      <c r="F1463" s="29">
        <v>46285</v>
      </c>
      <c r="G1463" s="32" t="str">
        <f t="shared" si="246"/>
        <v>dom</v>
      </c>
      <c r="H1463" s="31" t="str">
        <f>IF($L1463=0,"",_xlfn.MINIFS(Dados!$Q:$Q,Dados!$A:$A,$A1463,Dados!$S:$S,$F1463))</f>
        <v/>
      </c>
      <c r="I1463" s="31" t="str">
        <f>IF($H1463="","",_xlfn.MAXIFS(Dados!$R:$R,Dados!$A:$A,$A1463,Dados!$S:$S,$F1463))</f>
        <v/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/>
      </c>
      <c r="L1463" s="30">
        <f>SUMIFS(Dados!$E:$E,Dados!$A:$A,$A1463,Dados!$S:$S,$F1463)</f>
        <v>0</v>
      </c>
      <c r="M1463" s="30" t="str">
        <f>IFERROR(INDEX(Parâmetros!$E$6:$E$11,MATCH($K1463,Parâmetros!$A$6:$A$11,0)),"")</f>
        <v/>
      </c>
      <c r="N1463" s="33" t="str">
        <f t="shared" si="247"/>
        <v/>
      </c>
      <c r="O1463" s="33">
        <f>Parâmetros!$E$13</f>
        <v>0.8</v>
      </c>
      <c r="P1463" s="32" t="str">
        <f>IF(OR($M1463="",$F1463&gt;Parâmetros!$E$14),"Não","Sim")</f>
        <v>Não</v>
      </c>
      <c r="Q1463" s="32" t="str">
        <f t="shared" si="248"/>
        <v/>
      </c>
      <c r="R1463" s="32" t="str">
        <f t="shared" si="249"/>
        <v/>
      </c>
      <c r="S1463" s="30" t="str">
        <f t="shared" si="250"/>
        <v/>
      </c>
      <c r="T1463" s="32" t="str">
        <f>IF($Q1463&lt;&gt;"Sim","",IF($N1463&gt;Parâmetros!$E$15,"Sim","Não"))</f>
        <v/>
      </c>
      <c r="U1463" s="17" t="str">
        <f t="shared" si="251"/>
        <v>Folga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'[Apontamento_Mes_Setembro Atualizado.xlsx]Base Diária'!$V$221folga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Folga prevista pelo ciclo</v>
      </c>
      <c r="W1463" s="34">
        <f>IF(OR(OR($D1463="6x1",$D1463="FF 6x1"),$D1463="5x2"),"",IF($AB1463&lt;&gt;$AB1462,IF(IFERROR(INDEX(Cadastro!$F$5:$F$148,$AB1463),"")="",IF($L1463&gt;0,1,0),IF(IFERROR(INDEX(Cadastro!$F$5:$F$148,$AB1463),"")&lt;=IFERROR(INDEX(Parâmetros!$B$39:$B$48,MATCH($E1463,Parâmetros!$A$39:$A$48,0)),99),IFERROR(INDEX(Cadastro!$F$5:$F$148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0</v>
      </c>
      <c r="X1463" s="34">
        <f>IF(OR(OR($D1463="6x1",$D1463="FF 6x1"),$D1463="5x2"),"",IF($AB1463&lt;&gt;$AB1462,IF(IFERROR(INDEX(Cadastro!$F$5:$F$148,$AB1463),"")="",0,IF(IFERROR(INDEX(Cadastro!$F$5:$F$148,$AB1463),"")&gt;IFERROR(INDEX(Parâmetros!$B$39:$B$48,MATCH($E1463,Parâmetros!$A$39:$A$48,0)),99),IFERROR(INDEX(Cadastro!$F$5:$F$148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1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registro"),IF(AND($AB1463&lt;&gt;$AB1462,IFERROR(INDEX(Cadastro!$F$5:$F$148,$AB1463),"")=""),"Indeterminado (início da série)",IF($X1463&gt;0,"Folga","Falta de registro"))))))))</f>
        <v>Folga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IFERROR(MATCH($A1463&amp;"|"&amp;TEXT(_xlfn.MAXIFS(Cadastro!$E$5:$E$148,Cadastro!$A$5:$A$148,$A1463,Cadastro!$E$5:$E$148,"&lt;="&amp;$F1463),"yyyymmdd"),Cadastro!$I$5:$I$148,0),"")</f>
        <v>62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56012</v>
      </c>
      <c r="B1464" s="17" t="s">
        <v>198</v>
      </c>
      <c r="C1464" s="17" t="str">
        <f>IFERROR(INDEX(Cadastro!$C$5:$C$148,$AB1464),"NÃO INFORMADO")</f>
        <v>MEC</v>
      </c>
      <c r="D1464" s="17" t="str">
        <f>IFERROR(INDEX(Cadastro!$D$5:$D$148,$AB1464),"")</f>
        <v>A</v>
      </c>
      <c r="E1464" s="17" t="str">
        <f>IFERROR(INDEX(Cadastro!$G$5:$G$148,$AB1464),"")</f>
        <v>A</v>
      </c>
      <c r="F1464" s="29">
        <v>46286</v>
      </c>
      <c r="G1464" s="32" t="str">
        <f t="shared" si="246"/>
        <v>seg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A</v>
      </c>
      <c r="L1464" s="30">
        <f>SUMIFS(Dados!$E:$E,Dados!$A:$A,$A1464,Dados!$S:$S,$F1464)</f>
        <v>0</v>
      </c>
      <c r="M1464" s="30">
        <f>IFERROR(INDEX(Parâmetros!$E$6:$E$11,MATCH($K1464,Parâmetros!$A$6:$A$11,0)),"")</f>
        <v>7.58</v>
      </c>
      <c r="N1464" s="33">
        <f t="shared" si="247"/>
        <v>0</v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248"/>
        <v/>
      </c>
      <c r="R1464" s="32" t="str">
        <f t="shared" si="249"/>
        <v/>
      </c>
      <c r="S1464" s="30" t="str">
        <f t="shared" si="250"/>
        <v/>
      </c>
      <c r="T1464" s="32" t="str">
        <f>IF($Q1464&lt;&gt;"Sim","",IF($N1464&gt;Parâmetros!$E$15,"Sim","Não"))</f>
        <v/>
      </c>
      <c r="U1464" s="17" t="str">
        <f t="shared" si="251"/>
        <v>Fora da apuração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'[Apontamento_Mes_Setembro Atualizado.xlsx]Base Diária'!$V$221folga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FALTA DE REGISTRO · dia 1 de 5 do ciclo</v>
      </c>
      <c r="W1464" s="34">
        <f>IF(OR(OR($D1464="6x1",$D1464="FF 6x1"),$D1464="5x2"),"",IF($AB1464&lt;&gt;$AB1463,IF(IFERROR(INDEX(Cadastro!$F$5:$F$148,$AB1464),"")="",IF($L1464&gt;0,1,0),IF(IFERROR(INDEX(Cadastro!$F$5:$F$148,$AB1464),"")&lt;=IFERROR(INDEX(Parâmetros!$B$39:$B$48,MATCH($E1464,Parâmetros!$A$39:$A$48,0)),99),IFERROR(INDEX(Cadastro!$F$5:$F$148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1</v>
      </c>
      <c r="X1464" s="34">
        <f>IF(OR(OR($D1464="6x1",$D1464="FF 6x1"),$D1464="5x2"),"",IF($AB1464&lt;&gt;$AB1463,IF(IFERROR(INDEX(Cadastro!$F$5:$F$148,$AB1464),"")="",0,IF(IFERROR(INDEX(Cadastro!$F$5:$F$148,$AB1464),"")&gt;IFERROR(INDEX(Parâmetros!$B$39:$B$48,MATCH($E1464,Parâmetros!$A$39:$A$48,0)),99),IFERROR(INDEX(Cadastro!$F$5:$F$148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0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registro"),IF(AND($AB1464&lt;&gt;$AB1463,IFERROR(INDEX(Cadastro!$F$5:$F$148,$AB1464),"")=""),"Indeterminado (início da série)",IF($X1464&gt;0,"Folga","Falta de registro"))))))))</f>
        <v>Falta de registro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IFERROR(MATCH($A1464&amp;"|"&amp;TEXT(_xlfn.MAXIFS(Cadastro!$E$5:$E$148,Cadastro!$A$5:$A$148,$A1464,Cadastro!$E$5:$E$148,"&lt;="&amp;$F1464),"yyyymmdd"),Cadastro!$I$5:$I$148,0),"")</f>
        <v>62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56012</v>
      </c>
      <c r="B1465" s="17" t="s">
        <v>198</v>
      </c>
      <c r="C1465" s="17" t="str">
        <f>IFERROR(INDEX(Cadastro!$C$5:$C$148,$AB1465),"NÃO INFORMADO")</f>
        <v>MEC</v>
      </c>
      <c r="D1465" s="17" t="str">
        <f>IFERROR(INDEX(Cadastro!$D$5:$D$148,$AB1465),"")</f>
        <v>A</v>
      </c>
      <c r="E1465" s="17" t="str">
        <f>IFERROR(INDEX(Cadastro!$G$5:$G$148,$AB1465),"")</f>
        <v>A</v>
      </c>
      <c r="F1465" s="29">
        <v>46287</v>
      </c>
      <c r="G1465" s="32" t="str">
        <f t="shared" si="246"/>
        <v>ter</v>
      </c>
      <c r="H1465" s="31" t="str">
        <f>IF($L1465=0,"",_xlfn.MINIFS(Dados!$Q:$Q,Dados!$A:$A,$A1465,Dados!$S:$S,$F1465))</f>
        <v/>
      </c>
      <c r="I1465" s="31" t="str">
        <f>IF($H1465="","",_xlfn.MAXIFS(Dados!$R:$R,Dados!$A:$A,$A1465,Dados!$S:$S,$F1465))</f>
        <v/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A</v>
      </c>
      <c r="L1465" s="30">
        <f>SUMIFS(Dados!$E:$E,Dados!$A:$A,$A1465,Dados!$S:$S,$F1465)</f>
        <v>0</v>
      </c>
      <c r="M1465" s="30">
        <f>IFERROR(INDEX(Parâmetros!$E$6:$E$11,MATCH($K1465,Parâmetros!$A$6:$A$11,0)),"")</f>
        <v>7.58</v>
      </c>
      <c r="N1465" s="33">
        <f t="shared" si="247"/>
        <v>0</v>
      </c>
      <c r="O1465" s="33">
        <f>Parâmetros!$E$13</f>
        <v>0.8</v>
      </c>
      <c r="P1465" s="32" t="str">
        <f>IF(OR($M1465="",$F1465&gt;Parâmetros!$E$14),"Não","Sim")</f>
        <v>Não</v>
      </c>
      <c r="Q1465" s="32" t="str">
        <f t="shared" si="248"/>
        <v/>
      </c>
      <c r="R1465" s="32" t="str">
        <f t="shared" si="249"/>
        <v/>
      </c>
      <c r="S1465" s="30" t="str">
        <f t="shared" si="250"/>
        <v/>
      </c>
      <c r="T1465" s="32" t="str">
        <f>IF($Q1465&lt;&gt;"Sim","",IF($N1465&gt;Parâmetros!$E$15,"Sim","Não"))</f>
        <v/>
      </c>
      <c r="U1465" s="17" t="str">
        <f t="shared" si="251"/>
        <v>Fora da apuração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'[Apontamento_Mes_Setembro Atualizado.xlsx]Base Diária'!$V$221folga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FALTA DE REGISTRO · dia 2 de 5 do ciclo</v>
      </c>
      <c r="W1465" s="34">
        <f>IF(OR(OR($D1465="6x1",$D1465="FF 6x1"),$D1465="5x2"),"",IF($AB1465&lt;&gt;$AB1464,IF(IFERROR(INDEX(Cadastro!$F$5:$F$148,$AB1465),"")="",IF($L1465&gt;0,1,0),IF(IFERROR(INDEX(Cadastro!$F$5:$F$148,$AB1465),"")&lt;=IFERROR(INDEX(Parâmetros!$B$39:$B$48,MATCH($E1465,Parâmetros!$A$39:$A$48,0)),99),IFERROR(INDEX(Cadastro!$F$5:$F$148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2</v>
      </c>
      <c r="X1465" s="34">
        <f>IF(OR(OR($D1465="6x1",$D1465="FF 6x1"),$D1465="5x2"),"",IF($AB1465&lt;&gt;$AB1464,IF(IFERROR(INDEX(Cadastro!$F$5:$F$148,$AB1465),"")="",0,IF(IFERROR(INDEX(Cadastro!$F$5:$F$148,$AB1465),"")&gt;IFERROR(INDEX(Parâmetros!$B$39:$B$48,MATCH($E1465,Parâmetros!$A$39:$A$48,0)),99),IFERROR(INDEX(Cadastro!$F$5:$F$148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registro"),IF(AND($AB1465&lt;&gt;$AB1464,IFERROR(INDEX(Cadastro!$F$5:$F$148,$AB1465),"")=""),"Indeterminado (início da série)",IF($X1465&gt;0,"Folga","Falta de registro"))))))))</f>
        <v>Falta de registro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IFERROR(MATCH($A1465&amp;"|"&amp;TEXT(_xlfn.MAXIFS(Cadastro!$E$5:$E$148,Cadastro!$A$5:$A$148,$A1465,Cadastro!$E$5:$E$148,"&lt;="&amp;$F1465),"yyyymmdd"),Cadastro!$I$5:$I$148,0),"")</f>
        <v>62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56012</v>
      </c>
      <c r="B1466" s="17" t="s">
        <v>198</v>
      </c>
      <c r="C1466" s="17" t="str">
        <f>IFERROR(INDEX(Cadastro!$C$5:$C$148,$AB1466),"NÃO INFORMADO")</f>
        <v>MEC</v>
      </c>
      <c r="D1466" s="17" t="str">
        <f>IFERROR(INDEX(Cadastro!$D$5:$D$148,$AB1466),"")</f>
        <v>A</v>
      </c>
      <c r="E1466" s="17" t="str">
        <f>IFERROR(INDEX(Cadastro!$G$5:$G$148,$AB1466),"")</f>
        <v>A</v>
      </c>
      <c r="F1466" s="29">
        <v>46288</v>
      </c>
      <c r="G1466" s="32" t="str">
        <f t="shared" si="246"/>
        <v>qua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A</v>
      </c>
      <c r="L1466" s="30">
        <f>SUMIFS(Dados!$E:$E,Dados!$A:$A,$A1466,Dados!$S:$S,$F1466)</f>
        <v>0</v>
      </c>
      <c r="M1466" s="30">
        <f>IFERROR(INDEX(Parâmetros!$E$6:$E$11,MATCH($K1466,Parâmetros!$A$6:$A$11,0)),"")</f>
        <v>7.58</v>
      </c>
      <c r="N1466" s="33">
        <f t="shared" si="247"/>
        <v>0</v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48"/>
        <v/>
      </c>
      <c r="R1466" s="32" t="str">
        <f t="shared" si="249"/>
        <v/>
      </c>
      <c r="S1466" s="30" t="str">
        <f t="shared" si="250"/>
        <v/>
      </c>
      <c r="T1466" s="32" t="str">
        <f>IF($Q1466&lt;&gt;"Sim","",IF($N1466&gt;Parâmetros!$E$15,"Sim","Não"))</f>
        <v/>
      </c>
      <c r="U1466" s="17" t="str">
        <f t="shared" si="251"/>
        <v>Fora da apuração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'[Apontamento_Mes_Setembro Atualizado.xlsx]Base Diária'!$V$221folga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FALTA DE REGISTRO · dia 3 de 5 do ciclo</v>
      </c>
      <c r="W1466" s="34">
        <f>IF(OR(OR($D1466="6x1",$D1466="FF 6x1"),$D1466="5x2"),"",IF($AB1466&lt;&gt;$AB1465,IF(IFERROR(INDEX(Cadastro!$F$5:$F$148,$AB1466),"")="",IF($L1466&gt;0,1,0),IF(IFERROR(INDEX(Cadastro!$F$5:$F$148,$AB1466),"")&lt;=IFERROR(INDEX(Parâmetros!$B$39:$B$48,MATCH($E1466,Parâmetros!$A$39:$A$48,0)),99),IFERROR(INDEX(Cadastro!$F$5:$F$148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3</v>
      </c>
      <c r="X1466" s="34">
        <f>IF(OR(OR($D1466="6x1",$D1466="FF 6x1"),$D1466="5x2"),"",IF($AB1466&lt;&gt;$AB1465,IF(IFERROR(INDEX(Cadastro!$F$5:$F$148,$AB1466),"")="",0,IF(IFERROR(INDEX(Cadastro!$F$5:$F$148,$AB1466),"")&gt;IFERROR(INDEX(Parâmetros!$B$39:$B$48,MATCH($E1466,Parâmetros!$A$39:$A$48,0)),99),IFERROR(INDEX(Cadastro!$F$5:$F$148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registro"),IF(AND($AB1466&lt;&gt;$AB1465,IFERROR(INDEX(Cadastro!$F$5:$F$148,$AB1466),"")=""),"Indeterminado (início da série)",IF($X1466&gt;0,"Folga","Falta de registro"))))))))</f>
        <v>Falta de registro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IFERROR(MATCH($A1466&amp;"|"&amp;TEXT(_xlfn.MAXIFS(Cadastro!$E$5:$E$148,Cadastro!$A$5:$A$148,$A1466,Cadastro!$E$5:$E$148,"&lt;="&amp;$F1466),"yyyymmdd"),Cadastro!$I$5:$I$148,0),"")</f>
        <v>62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56012</v>
      </c>
      <c r="B1467" s="17" t="s">
        <v>198</v>
      </c>
      <c r="C1467" s="17" t="str">
        <f>IFERROR(INDEX(Cadastro!$C$5:$C$148,$AB1467),"NÃO INFORMADO")</f>
        <v>MEC</v>
      </c>
      <c r="D1467" s="17" t="str">
        <f>IFERROR(INDEX(Cadastro!$D$5:$D$148,$AB1467),"")</f>
        <v>A</v>
      </c>
      <c r="E1467" s="17" t="str">
        <f>IFERROR(INDEX(Cadastro!$G$5:$G$148,$AB1467),"")</f>
        <v>A</v>
      </c>
      <c r="F1467" s="29">
        <v>46289</v>
      </c>
      <c r="G1467" s="32" t="str">
        <f t="shared" si="246"/>
        <v>qui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A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7.58</v>
      </c>
      <c r="N1467" s="33">
        <f t="shared" si="247"/>
        <v>0</v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48"/>
        <v/>
      </c>
      <c r="R1467" s="32" t="str">
        <f t="shared" si="249"/>
        <v/>
      </c>
      <c r="S1467" s="30" t="str">
        <f t="shared" si="250"/>
        <v/>
      </c>
      <c r="T1467" s="32" t="str">
        <f>IF($Q1467&lt;&gt;"Sim","",IF($N1467&gt;Parâmetros!$E$15,"Sim","Não"))</f>
        <v/>
      </c>
      <c r="U1467" s="17" t="str">
        <f t="shared" si="251"/>
        <v>Fora da apuração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'[Apontamento_Mes_Setembro Atualizado.xlsx]Base Diária'!$V$221folga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4 de 5 do ciclo</v>
      </c>
      <c r="W1467" s="34">
        <f>IF(OR(OR($D1467="6x1",$D1467="FF 6x1"),$D1467="5x2"),"",IF($AB1467&lt;&gt;$AB1466,IF(IFERROR(INDEX(Cadastro!$F$5:$F$148,$AB1467),"")="",IF($L1467&gt;0,1,0),IF(IFERROR(INDEX(Cadastro!$F$5:$F$148,$AB1467),"")&lt;=IFERROR(INDEX(Parâmetros!$B$39:$B$48,MATCH($E1467,Parâmetros!$A$39:$A$48,0)),99),IFERROR(INDEX(Cadastro!$F$5:$F$148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4</v>
      </c>
      <c r="X1467" s="34">
        <f>IF(OR(OR($D1467="6x1",$D1467="FF 6x1"),$D1467="5x2"),"",IF($AB1467&lt;&gt;$AB1466,IF(IFERROR(INDEX(Cadastro!$F$5:$F$148,$AB1467),"")="",0,IF(IFERROR(INDEX(Cadastro!$F$5:$F$148,$AB1467),"")&gt;IFERROR(INDEX(Parâmetros!$B$39:$B$48,MATCH($E1467,Parâmetros!$A$39:$A$48,0)),99),IFERROR(INDEX(Cadastro!$F$5:$F$148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registro"),IF(AND($AB1467&lt;&gt;$AB1466,IFERROR(INDEX(Cadastro!$F$5:$F$148,$AB1467),"")=""),"Indeterminado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IFERROR(MATCH($A1467&amp;"|"&amp;TEXT(_xlfn.MAXIFS(Cadastro!$E$5:$E$148,Cadastro!$A$5:$A$148,$A1467,Cadastro!$E$5:$E$148,"&lt;="&amp;$F1467),"yyyymmdd"),Cadastro!$I$5:$I$148,0),"")</f>
        <v>62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56012</v>
      </c>
      <c r="B1468" s="17" t="s">
        <v>198</v>
      </c>
      <c r="C1468" s="17" t="str">
        <f>IFERROR(INDEX(Cadastro!$C$5:$C$148,$AB1468),"NÃO INFORMADO")</f>
        <v>MEC</v>
      </c>
      <c r="D1468" s="17" t="str">
        <f>IFERROR(INDEX(Cadastro!$D$5:$D$148,$AB1468),"")</f>
        <v>A</v>
      </c>
      <c r="E1468" s="17" t="str">
        <f>IFERROR(INDEX(Cadastro!$G$5:$G$148,$AB1468),"")</f>
        <v>A</v>
      </c>
      <c r="F1468" s="29">
        <v>46290</v>
      </c>
      <c r="G1468" s="32" t="str">
        <f t="shared" si="246"/>
        <v>sex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A</v>
      </c>
      <c r="L1468" s="30">
        <f>SUMIFS(Dados!$E:$E,Dados!$A:$A,$A1468,Dados!$S:$S,$F1468)</f>
        <v>0</v>
      </c>
      <c r="M1468" s="30">
        <f>IFERROR(INDEX(Parâmetros!$E$6:$E$11,MATCH($K1468,Parâmetros!$A$6:$A$11,0)),"")</f>
        <v>7.58</v>
      </c>
      <c r="N1468" s="33">
        <f t="shared" si="247"/>
        <v>0</v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248"/>
        <v/>
      </c>
      <c r="R1468" s="32" t="str">
        <f t="shared" si="249"/>
        <v/>
      </c>
      <c r="S1468" s="30" t="str">
        <f t="shared" si="250"/>
        <v/>
      </c>
      <c r="T1468" s="32" t="str">
        <f>IF($Q1468&lt;&gt;"Sim","",IF($N1468&gt;Parâmetros!$E$15,"Sim","Não"))</f>
        <v/>
      </c>
      <c r="U1468" s="17" t="str">
        <f t="shared" si="251"/>
        <v>Fora da apuração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'[Apontamento_Mes_Setembro Atualizado.xlsx]Base Diária'!$V$221folga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FALTA DE REGISTRO · dia 5 de 5 do ciclo</v>
      </c>
      <c r="W1468" s="34">
        <f>IF(OR(OR($D1468="6x1",$D1468="FF 6x1"),$D1468="5x2"),"",IF($AB1468&lt;&gt;$AB1467,IF(IFERROR(INDEX(Cadastro!$F$5:$F$148,$AB1468),"")="",IF($L1468&gt;0,1,0),IF(IFERROR(INDEX(Cadastro!$F$5:$F$148,$AB1468),"")&lt;=IFERROR(INDEX(Parâmetros!$B$39:$B$48,MATCH($E1468,Parâmetros!$A$39:$A$48,0)),99),IFERROR(INDEX(Cadastro!$F$5:$F$148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5</v>
      </c>
      <c r="X1468" s="34">
        <f>IF(OR(OR($D1468="6x1",$D1468="FF 6x1"),$D1468="5x2"),"",IF($AB1468&lt;&gt;$AB1467,IF(IFERROR(INDEX(Cadastro!$F$5:$F$148,$AB1468),"")="",0,IF(IFERROR(INDEX(Cadastro!$F$5:$F$148,$AB1468),"")&gt;IFERROR(INDEX(Parâmetros!$B$39:$B$48,MATCH($E1468,Parâmetros!$A$39:$A$48,0)),99),IFERROR(INDEX(Cadastro!$F$5:$F$148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registro"),IF(AND($AB1468&lt;&gt;$AB1467,IFERROR(INDEX(Cadastro!$F$5:$F$148,$AB1468),"")=""),"Indeterminado (início da série)",IF($X1468&gt;0,"Folga","Falta de registro"))))))))</f>
        <v>Falta de registro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IFERROR(MATCH($A1468&amp;"|"&amp;TEXT(_xlfn.MAXIFS(Cadastro!$E$5:$E$148,Cadastro!$A$5:$A$148,$A1468,Cadastro!$E$5:$E$148,"&lt;="&amp;$F1468),"yyyymmdd"),Cadastro!$I$5:$I$148,0),"")</f>
        <v>62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56012</v>
      </c>
      <c r="B1469" s="17" t="s">
        <v>198</v>
      </c>
      <c r="C1469" s="17" t="str">
        <f>IFERROR(INDEX(Cadastro!$C$5:$C$148,$AB1469),"NÃO INFORMADO")</f>
        <v>MEC</v>
      </c>
      <c r="D1469" s="17" t="str">
        <f>IFERROR(INDEX(Cadastro!$D$5:$D$148,$AB1469),"")</f>
        <v>A</v>
      </c>
      <c r="E1469" s="17" t="str">
        <f>IFERROR(INDEX(Cadastro!$G$5:$G$148,$AB1469),"")</f>
        <v>A</v>
      </c>
      <c r="F1469" s="29">
        <v>46291</v>
      </c>
      <c r="G1469" s="32" t="str">
        <f t="shared" si="246"/>
        <v>sáb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/>
      </c>
      <c r="L1469" s="30">
        <f>SUMIFS(Dados!$E:$E,Dados!$A:$A,$A1469,Dados!$S:$S,$F1469)</f>
        <v>0</v>
      </c>
      <c r="M1469" s="30" t="str">
        <f>IFERROR(INDEX(Parâmetros!$E$6:$E$11,MATCH($K1469,Parâmetros!$A$6:$A$11,0)),"")</f>
        <v/>
      </c>
      <c r="N1469" s="33" t="str">
        <f t="shared" si="247"/>
        <v/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248"/>
        <v/>
      </c>
      <c r="R1469" s="32" t="str">
        <f t="shared" si="249"/>
        <v/>
      </c>
      <c r="S1469" s="30" t="str">
        <f t="shared" si="250"/>
        <v/>
      </c>
      <c r="T1469" s="32" t="str">
        <f>IF($Q1469&lt;&gt;"Sim","",IF($N1469&gt;Parâmetros!$E$15,"Sim","Não"))</f>
        <v/>
      </c>
      <c r="U1469" s="17" t="str">
        <f t="shared" si="251"/>
        <v>Folga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'[Apontamento_Mes_Setembro Atualizado.xlsx]Base Diária'!$V$221folga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Folga prevista pelo ciclo</v>
      </c>
      <c r="W1469" s="34">
        <f>IF(OR(OR($D1469="6x1",$D1469="FF 6x1"),$D1469="5x2"),"",IF($AB1469&lt;&gt;$AB1468,IF(IFERROR(INDEX(Cadastro!$F$5:$F$148,$AB1469),"")="",IF($L1469&gt;0,1,0),IF(IFERROR(INDEX(Cadastro!$F$5:$F$148,$AB1469),"")&lt;=IFERROR(INDEX(Parâmetros!$B$39:$B$48,MATCH($E1469,Parâmetros!$A$39:$A$48,0)),99),IFERROR(INDEX(Cadastro!$F$5:$F$148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0</v>
      </c>
      <c r="X1469" s="34">
        <f>IF(OR(OR($D1469="6x1",$D1469="FF 6x1"),$D1469="5x2"),"",IF($AB1469&lt;&gt;$AB1468,IF(IFERROR(INDEX(Cadastro!$F$5:$F$148,$AB1469),"")="",0,IF(IFERROR(INDEX(Cadastro!$F$5:$F$148,$AB1469),"")&gt;IFERROR(INDEX(Parâmetros!$B$39:$B$48,MATCH($E1469,Parâmetros!$A$39:$A$48,0)),99),IFERROR(INDEX(Cadastro!$F$5:$F$148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1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registro"),IF(AND($AB1469&lt;&gt;$AB1468,IFERROR(INDEX(Cadastro!$F$5:$F$148,$AB1469),"")=""),"Indeterminado (início da série)",IF($X1469&gt;0,"Folga","Falta de registro"))))))))</f>
        <v>Folga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IFERROR(MATCH($A1469&amp;"|"&amp;TEXT(_xlfn.MAXIFS(Cadastro!$E$5:$E$148,Cadastro!$A$5:$A$148,$A1469,Cadastro!$E$5:$E$148,"&lt;="&amp;$F1469),"yyyymmdd"),Cadastro!$I$5:$I$148,0),"")</f>
        <v>62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56012</v>
      </c>
      <c r="B1470" s="17" t="s">
        <v>198</v>
      </c>
      <c r="C1470" s="17" t="str">
        <f>IFERROR(INDEX(Cadastro!$C$5:$C$148,$AB1470),"NÃO INFORMADO")</f>
        <v>MEC</v>
      </c>
      <c r="D1470" s="17" t="str">
        <f>IFERROR(INDEX(Cadastro!$D$5:$D$148,$AB1470),"")</f>
        <v>A</v>
      </c>
      <c r="E1470" s="17" t="str">
        <f>IFERROR(INDEX(Cadastro!$G$5:$G$148,$AB1470),"")</f>
        <v>A</v>
      </c>
      <c r="F1470" s="29">
        <v>46292</v>
      </c>
      <c r="G1470" s="32" t="str">
        <f t="shared" si="246"/>
        <v>dom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>A</v>
      </c>
      <c r="L1470" s="30">
        <f>SUMIFS(Dados!$E:$E,Dados!$A:$A,$A1470,Dados!$S:$S,$F1470)</f>
        <v>0</v>
      </c>
      <c r="M1470" s="30">
        <f>IFERROR(INDEX(Parâmetros!$E$6:$E$11,MATCH($K1470,Parâmetros!$A$6:$A$11,0)),"")</f>
        <v>7.58</v>
      </c>
      <c r="N1470" s="33">
        <f t="shared" si="247"/>
        <v>0</v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48"/>
        <v/>
      </c>
      <c r="R1470" s="32" t="str">
        <f t="shared" si="249"/>
        <v/>
      </c>
      <c r="S1470" s="30" t="str">
        <f t="shared" si="250"/>
        <v/>
      </c>
      <c r="T1470" s="32" t="str">
        <f>IF($Q1470&lt;&gt;"Sim","",IF($N1470&gt;Parâmetros!$E$15,"Sim","Não"))</f>
        <v/>
      </c>
      <c r="U1470" s="17" t="str">
        <f t="shared" si="251"/>
        <v>Fora da apuração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'[Apontamento_Mes_Setembro Atualizado.xlsx]Base Diária'!$V$221folga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FALTA DE REGISTRO · dia 1 de 5 do ciclo</v>
      </c>
      <c r="W1470" s="34">
        <f>IF(OR(OR($D1470="6x1",$D1470="FF 6x1"),$D1470="5x2"),"",IF($AB1470&lt;&gt;$AB1469,IF(IFERROR(INDEX(Cadastro!$F$5:$F$148,$AB1470),"")="",IF($L1470&gt;0,1,0),IF(IFERROR(INDEX(Cadastro!$F$5:$F$148,$AB1470),"")&lt;=IFERROR(INDEX(Parâmetros!$B$39:$B$48,MATCH($E1470,Parâmetros!$A$39:$A$48,0)),99),IFERROR(INDEX(Cadastro!$F$5:$F$148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1</v>
      </c>
      <c r="X1470" s="34">
        <f>IF(OR(OR($D1470="6x1",$D1470="FF 6x1"),$D1470="5x2"),"",IF($AB1470&lt;&gt;$AB1469,IF(IFERROR(INDEX(Cadastro!$F$5:$F$148,$AB1470),"")="",0,IF(IFERROR(INDEX(Cadastro!$F$5:$F$148,$AB1470),"")&gt;IFERROR(INDEX(Parâmetros!$B$39:$B$48,MATCH($E1470,Parâmetros!$A$39:$A$48,0)),99),IFERROR(INDEX(Cadastro!$F$5:$F$148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0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registro"),IF(AND($AB1470&lt;&gt;$AB1469,IFERROR(INDEX(Cadastro!$F$5:$F$148,$AB1470),"")=""),"Indeterminado (início da série)",IF($X1470&gt;0,"Folga","Falta de registro"))))))))</f>
        <v>Falta de registro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IFERROR(MATCH($A1470&amp;"|"&amp;TEXT(_xlfn.MAXIFS(Cadastro!$E$5:$E$148,Cadastro!$A$5:$A$148,$A1470,Cadastro!$E$5:$E$148,"&lt;="&amp;$F1470),"yyyymmdd"),Cadastro!$I$5:$I$148,0),"")</f>
        <v>62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hidden="1" customHeight="1" x14ac:dyDescent="0.25">
      <c r="A1471" s="31">
        <v>56012</v>
      </c>
      <c r="B1471" s="17" t="s">
        <v>198</v>
      </c>
      <c r="C1471" s="17" t="str">
        <f>IFERROR(INDEX(Cadastro!$C$5:$C$148,$AB1471),"NÃO INFORMADO")</f>
        <v>MEC</v>
      </c>
      <c r="D1471" s="17" t="str">
        <f>IFERROR(INDEX(Cadastro!$D$5:$D$148,$AB1471),"")</f>
        <v>A</v>
      </c>
      <c r="E1471" s="17" t="str">
        <f>IFERROR(INDEX(Cadastro!$G$5:$G$148,$AB1471),"")</f>
        <v>A</v>
      </c>
      <c r="F1471" s="29">
        <v>46293</v>
      </c>
      <c r="G1471" s="32" t="str">
        <f t="shared" si="246"/>
        <v>seg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A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7.58</v>
      </c>
      <c r="N1471" s="33">
        <f t="shared" si="247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248"/>
        <v/>
      </c>
      <c r="R1471" s="32" t="str">
        <f t="shared" si="249"/>
        <v/>
      </c>
      <c r="S1471" s="30" t="str">
        <f t="shared" si="250"/>
        <v/>
      </c>
      <c r="T1471" s="32" t="str">
        <f>IF($Q1471&lt;&gt;"Sim","",IF($N1471&gt;Parâmetros!$E$15,"Sim","Não"))</f>
        <v/>
      </c>
      <c r="U1471" s="17" t="str">
        <f t="shared" si="251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'[Apontamento_Mes_Setembro Atualizado.xlsx]Base Diária'!$V$221folga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2 de 5 do ciclo</v>
      </c>
      <c r="W1471" s="34">
        <f>IF(OR(OR($D1471="6x1",$D1471="FF 6x1"),$D1471="5x2"),"",IF($AB1471&lt;&gt;$AB1470,IF(IFERROR(INDEX(Cadastro!$F$5:$F$148,$AB1471),"")="",IF($L1471&gt;0,1,0),IF(IFERROR(INDEX(Cadastro!$F$5:$F$148,$AB1471),"")&lt;=IFERROR(INDEX(Parâmetros!$B$39:$B$48,MATCH($E1471,Parâmetros!$A$39:$A$48,0)),99),IFERROR(INDEX(Cadastro!$F$5:$F$148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2</v>
      </c>
      <c r="X1471" s="34">
        <f>IF(OR(OR($D1471="6x1",$D1471="FF 6x1"),$D1471="5x2"),"",IF($AB1471&lt;&gt;$AB1470,IF(IFERROR(INDEX(Cadastro!$F$5:$F$148,$AB1471),"")="",0,IF(IFERROR(INDEX(Cadastro!$F$5:$F$148,$AB1471),"")&gt;IFERROR(INDEX(Parâmetros!$B$39:$B$48,MATCH($E1471,Parâmetros!$A$39:$A$48,0)),99),IFERROR(INDEX(Cadastro!$F$5:$F$148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registro"),IF(AND($AB1471&lt;&gt;$AB1470,IFERROR(INDEX(Cadastro!$F$5:$F$148,$AB1471),"")=""),"Indeterminado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IFERROR(MATCH($A1471&amp;"|"&amp;TEXT(_xlfn.MAXIFS(Cadastro!$E$5:$E$148,Cadastro!$A$5:$A$148,$A1471,Cadastro!$E$5:$E$148,"&lt;="&amp;$F1471),"yyyymmdd"),Cadastro!$I$5:$I$148,0),"")</f>
        <v>62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56012</v>
      </c>
      <c r="B1472" s="17" t="s">
        <v>198</v>
      </c>
      <c r="C1472" s="17" t="str">
        <f>IFERROR(INDEX(Cadastro!$C$5:$C$148,$AB1472),"NÃO INFORMADO")</f>
        <v>MEC</v>
      </c>
      <c r="D1472" s="17" t="str">
        <f>IFERROR(INDEX(Cadastro!$D$5:$D$148,$AB1472),"")</f>
        <v>A</v>
      </c>
      <c r="E1472" s="17" t="str">
        <f>IFERROR(INDEX(Cadastro!$G$5:$G$148,$AB1472),"")</f>
        <v>A</v>
      </c>
      <c r="F1472" s="29">
        <v>46294</v>
      </c>
      <c r="G1472" s="32" t="str">
        <f t="shared" si="246"/>
        <v>ter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A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7.58</v>
      </c>
      <c r="N1472" s="33">
        <f t="shared" si="247"/>
        <v>0</v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248"/>
        <v/>
      </c>
      <c r="R1472" s="32" t="str">
        <f t="shared" si="249"/>
        <v/>
      </c>
      <c r="S1472" s="30" t="str">
        <f t="shared" si="250"/>
        <v/>
      </c>
      <c r="T1472" s="32" t="str">
        <f>IF($Q1472&lt;&gt;"Sim","",IF($N1472&gt;Parâmetros!$E$15,"Sim","Não"))</f>
        <v/>
      </c>
      <c r="U1472" s="17" t="str">
        <f t="shared" si="251"/>
        <v>Fora da apuração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'[Apontamento_Mes_Setembro Atualizado.xlsx]Base Diária'!$V$221folga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3 de 5 do ciclo</v>
      </c>
      <c r="W1472" s="34">
        <f>IF(OR(OR($D1472="6x1",$D1472="FF 6x1"),$D1472="5x2"),"",IF($AB1472&lt;&gt;$AB1471,IF(IFERROR(INDEX(Cadastro!$F$5:$F$148,$AB1472),"")="",IF($L1472&gt;0,1,0),IF(IFERROR(INDEX(Cadastro!$F$5:$F$148,$AB1472),"")&lt;=IFERROR(INDEX(Parâmetros!$B$39:$B$48,MATCH($E1472,Parâmetros!$A$39:$A$48,0)),99),IFERROR(INDEX(Cadastro!$F$5:$F$148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3</v>
      </c>
      <c r="X1472" s="34">
        <f>IF(OR(OR($D1472="6x1",$D1472="FF 6x1"),$D1472="5x2"),"",IF($AB1472&lt;&gt;$AB1471,IF(IFERROR(INDEX(Cadastro!$F$5:$F$148,$AB1472),"")="",0,IF(IFERROR(INDEX(Cadastro!$F$5:$F$148,$AB1472),"")&gt;IFERROR(INDEX(Parâmetros!$B$39:$B$48,MATCH($E1472,Parâmetros!$A$39:$A$48,0)),99),IFERROR(INDEX(Cadastro!$F$5:$F$148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registro"),IF(AND($AB1472&lt;&gt;$AB1471,IFERROR(INDEX(Cadastro!$F$5:$F$148,$AB1472),"")=""),"Indeterminado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IFERROR(MATCH($A1472&amp;"|"&amp;TEXT(_xlfn.MAXIFS(Cadastro!$E$5:$E$148,Cadastro!$A$5:$A$148,$A1472,Cadastro!$E$5:$E$148,"&lt;="&amp;$F1472),"yyyymmdd"),Cadastro!$I$5:$I$148,0),"")</f>
        <v>62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56012</v>
      </c>
      <c r="B1473" s="17" t="s">
        <v>198</v>
      </c>
      <c r="C1473" s="17" t="str">
        <f>IFERROR(INDEX(Cadastro!$C$5:$C$148,$AB1473),"NÃO INFORMADO")</f>
        <v>MEC</v>
      </c>
      <c r="D1473" s="17" t="str">
        <f>IFERROR(INDEX(Cadastro!$D$5:$D$148,$AB1473),"")</f>
        <v>A</v>
      </c>
      <c r="E1473" s="17" t="str">
        <f>IFERROR(INDEX(Cadastro!$G$5:$G$148,$AB1473),"")</f>
        <v>A</v>
      </c>
      <c r="F1473" s="29">
        <v>46295</v>
      </c>
      <c r="G1473" s="32" t="str">
        <f t="shared" si="246"/>
        <v>qua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A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7.58</v>
      </c>
      <c r="N1473" s="33">
        <f t="shared" si="247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248"/>
        <v/>
      </c>
      <c r="R1473" s="32" t="str">
        <f t="shared" si="249"/>
        <v/>
      </c>
      <c r="S1473" s="30" t="str">
        <f t="shared" si="250"/>
        <v/>
      </c>
      <c r="T1473" s="32" t="str">
        <f>IF($Q1473&lt;&gt;"Sim","",IF($N1473&gt;Parâmetros!$E$15,"Sim","Não"))</f>
        <v/>
      </c>
      <c r="U1473" s="17" t="str">
        <f t="shared" si="251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'[Apontamento_Mes_Setembro Atualizado.xlsx]Base Diária'!$V$221folga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4 de 5 do ciclo</v>
      </c>
      <c r="W1473" s="34">
        <f>IF(OR(OR($D1473="6x1",$D1473="FF 6x1"),$D1473="5x2"),"",IF($AB1473&lt;&gt;$AB1472,IF(IFERROR(INDEX(Cadastro!$F$5:$F$148,$AB1473),"")="",IF($L1473&gt;0,1,0),IF(IFERROR(INDEX(Cadastro!$F$5:$F$148,$AB1473),"")&lt;=IFERROR(INDEX(Parâmetros!$B$39:$B$48,MATCH($E1473,Parâmetros!$A$39:$A$48,0)),99),IFERROR(INDEX(Cadastro!$F$5:$F$148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4</v>
      </c>
      <c r="X1473" s="34">
        <f>IF(OR(OR($D1473="6x1",$D1473="FF 6x1"),$D1473="5x2"),"",IF($AB1473&lt;&gt;$AB1472,IF(IFERROR(INDEX(Cadastro!$F$5:$F$148,$AB1473),"")="",0,IF(IFERROR(INDEX(Cadastro!$F$5:$F$148,$AB1473),"")&gt;IFERROR(INDEX(Parâmetros!$B$39:$B$48,MATCH($E1473,Parâmetros!$A$39:$A$48,0)),99),IFERROR(INDEX(Cadastro!$F$5:$F$148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registro"),IF(AND($AB1473&lt;&gt;$AB1472,IFERROR(INDEX(Cadastro!$F$5:$F$148,$AB1473),"")=""),"Indeterminado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IFERROR(MATCH($A1473&amp;"|"&amp;TEXT(_xlfn.MAXIFS(Cadastro!$E$5:$E$148,Cadastro!$A$5:$A$148,$A1473,Cadastro!$E$5:$E$148,"&lt;="&amp;$F1473),"yyyymmdd"),Cadastro!$I$5:$I$148,0),"")</f>
        <v>62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56012</v>
      </c>
      <c r="B1474" s="17" t="s">
        <v>198</v>
      </c>
      <c r="C1474" s="17" t="str">
        <f>IFERROR(INDEX(Cadastro!$C$5:$C$148,$AB1474),"NÃO INFORMADO")</f>
        <v>MEC</v>
      </c>
      <c r="D1474" s="17" t="str">
        <f>IFERROR(INDEX(Cadastro!$D$5:$D$148,$AB1474),"")</f>
        <v>A</v>
      </c>
      <c r="E1474" s="17" t="str">
        <f>IFERROR(INDEX(Cadastro!$G$5:$G$148,$AB1474),"")</f>
        <v>A</v>
      </c>
      <c r="F1474" s="29">
        <v>46296</v>
      </c>
      <c r="G1474" s="32" t="str">
        <f t="shared" si="246"/>
        <v>qui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A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7.58</v>
      </c>
      <c r="N1474" s="33">
        <f t="shared" si="247"/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48"/>
        <v/>
      </c>
      <c r="R1474" s="32" t="str">
        <f t="shared" si="249"/>
        <v/>
      </c>
      <c r="S1474" s="30" t="str">
        <f t="shared" si="250"/>
        <v/>
      </c>
      <c r="T1474" s="32" t="str">
        <f>IF($Q1474&lt;&gt;"Sim","",IF($N1474&gt;Parâmetros!$E$15,"Sim","Não"))</f>
        <v/>
      </c>
      <c r="U1474" s="17" t="str">
        <f t="shared" si="251"/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'[Apontamento_Mes_Setembro Atualizado.xlsx]Base Diária'!$V$221folga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5 de 5 do ciclo</v>
      </c>
      <c r="W1474" s="34">
        <f>IF(OR(OR($D1474="6x1",$D1474="FF 6x1"),$D1474="5x2"),"",IF($AB1474&lt;&gt;$AB1473,IF(IFERROR(INDEX(Cadastro!$F$5:$F$148,$AB1474),"")="",IF($L1474&gt;0,1,0),IF(IFERROR(INDEX(Cadastro!$F$5:$F$148,$AB1474),"")&lt;=IFERROR(INDEX(Parâmetros!$B$39:$B$48,MATCH($E1474,Parâmetros!$A$39:$A$48,0)),99),IFERROR(INDEX(Cadastro!$F$5:$F$148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5</v>
      </c>
      <c r="X1474" s="34">
        <f>IF(OR(OR($D1474="6x1",$D1474="FF 6x1"),$D1474="5x2"),"",IF($AB1474&lt;&gt;$AB1473,IF(IFERROR(INDEX(Cadastro!$F$5:$F$148,$AB1474),"")="",0,IF(IFERROR(INDEX(Cadastro!$F$5:$F$148,$AB1474),"")&gt;IFERROR(INDEX(Parâmetros!$B$39:$B$48,MATCH($E1474,Parâmetros!$A$39:$A$48,0)),99),IFERROR(INDEX(Cadastro!$F$5:$F$148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registro"),IF(AND($AB1474&lt;&gt;$AB1473,IFERROR(INDEX(Cadastro!$F$5:$F$148,$AB1474),"")=""),"Indeterminado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IFERROR(MATCH($A1474&amp;"|"&amp;TEXT(_xlfn.MAXIFS(Cadastro!$E$5:$E$148,Cadastro!$A$5:$A$148,$A1474,Cadastro!$E$5:$E$148,"&lt;="&amp;$F1474),"yyyymmdd"),Cadastro!$I$5:$I$148,0),"")</f>
        <v>62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56012</v>
      </c>
      <c r="B1475" s="17" t="s">
        <v>198</v>
      </c>
      <c r="C1475" s="17" t="str">
        <f>IFERROR(INDEX(Cadastro!$C$5:$C$148,$AB1475),"NÃO INFORMADO")</f>
        <v>MEC</v>
      </c>
      <c r="D1475" s="17" t="str">
        <f>IFERROR(INDEX(Cadastro!$D$5:$D$148,$AB1475),"")</f>
        <v>A</v>
      </c>
      <c r="E1475" s="17" t="str">
        <f>IFERROR(INDEX(Cadastro!$G$5:$G$148,$AB1475),"")</f>
        <v>A</v>
      </c>
      <c r="F1475" s="29">
        <v>46297</v>
      </c>
      <c r="G1475" s="32" t="str">
        <f t="shared" si="246"/>
        <v>sex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/>
      </c>
      <c r="L1475" s="30">
        <f>SUMIFS(Dados!$E:$E,Dados!$A:$A,$A1475,Dados!$S:$S,$F1475)</f>
        <v>0</v>
      </c>
      <c r="M1475" s="30" t="str">
        <f>IFERROR(INDEX(Parâmetros!$E$6:$E$11,MATCH($K1475,Parâmetros!$A$6:$A$11,0)),"")</f>
        <v/>
      </c>
      <c r="N1475" s="33" t="str">
        <f t="shared" si="247"/>
        <v/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248"/>
        <v/>
      </c>
      <c r="R1475" s="32" t="str">
        <f t="shared" si="249"/>
        <v/>
      </c>
      <c r="S1475" s="30" t="str">
        <f t="shared" si="250"/>
        <v/>
      </c>
      <c r="T1475" s="32" t="str">
        <f>IF($Q1475&lt;&gt;"Sim","",IF($N1475&gt;Parâmetros!$E$15,"Sim","Não"))</f>
        <v/>
      </c>
      <c r="U1475" s="17" t="str">
        <f t="shared" si="251"/>
        <v>Folga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'[Apontamento_Mes_Setembro Atualizado.xlsx]Base Diária'!$V$221folga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Folga prevista pelo ciclo</v>
      </c>
      <c r="W1475" s="34">
        <f>IF(OR(OR($D1475="6x1",$D1475="FF 6x1"),$D1475="5x2"),"",IF($AB1475&lt;&gt;$AB1474,IF(IFERROR(INDEX(Cadastro!$F$5:$F$148,$AB1475),"")="",IF($L1475&gt;0,1,0),IF(IFERROR(INDEX(Cadastro!$F$5:$F$148,$AB1475),"")&lt;=IFERROR(INDEX(Parâmetros!$B$39:$B$48,MATCH($E1475,Parâmetros!$A$39:$A$48,0)),99),IFERROR(INDEX(Cadastro!$F$5:$F$148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0</v>
      </c>
      <c r="X1475" s="34">
        <f>IF(OR(OR($D1475="6x1",$D1475="FF 6x1"),$D1475="5x2"),"",IF($AB1475&lt;&gt;$AB1474,IF(IFERROR(INDEX(Cadastro!$F$5:$F$148,$AB1475),"")="",0,IF(IFERROR(INDEX(Cadastro!$F$5:$F$148,$AB1475),"")&gt;IFERROR(INDEX(Parâmetros!$B$39:$B$48,MATCH($E1475,Parâmetros!$A$39:$A$48,0)),99),IFERROR(INDEX(Cadastro!$F$5:$F$148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1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registro"),IF(AND($AB1475&lt;&gt;$AB1474,IFERROR(INDEX(Cadastro!$F$5:$F$148,$AB1475),"")=""),"Indeterminado (início da série)",IF($X1475&gt;0,"Folga","Falta de registro"))))))))</f>
        <v>Folga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IFERROR(MATCH($A1475&amp;"|"&amp;TEXT(_xlfn.MAXIFS(Cadastro!$E$5:$E$148,Cadastro!$A$5:$A$148,$A1475,Cadastro!$E$5:$E$148,"&lt;="&amp;$F1475),"yyyymmdd"),Cadastro!$I$5:$I$148,0),"")</f>
        <v>62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56012</v>
      </c>
      <c r="B1476" s="17" t="s">
        <v>198</v>
      </c>
      <c r="C1476" s="17" t="str">
        <f>IFERROR(INDEX(Cadastro!$C$5:$C$148,$AB1476),"NÃO INFORMADO")</f>
        <v>MEC</v>
      </c>
      <c r="D1476" s="17" t="str">
        <f>IFERROR(INDEX(Cadastro!$D$5:$D$148,$AB1476),"")</f>
        <v>A</v>
      </c>
      <c r="E1476" s="17" t="str">
        <f>IFERROR(INDEX(Cadastro!$G$5:$G$148,$AB1476),"")</f>
        <v>A</v>
      </c>
      <c r="F1476" s="29">
        <v>46298</v>
      </c>
      <c r="G1476" s="32" t="str">
        <f t="shared" si="246"/>
        <v>sáb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A</v>
      </c>
      <c r="L1476" s="30">
        <f>SUMIFS(Dados!$E:$E,Dados!$A:$A,$A1476,Dados!$S:$S,$F1476)</f>
        <v>0</v>
      </c>
      <c r="M1476" s="30">
        <f>IFERROR(INDEX(Parâmetros!$E$6:$E$11,MATCH($K1476,Parâmetros!$A$6:$A$11,0)),"")</f>
        <v>7.58</v>
      </c>
      <c r="N1476" s="33">
        <f t="shared" si="247"/>
        <v>0</v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248"/>
        <v/>
      </c>
      <c r="R1476" s="32" t="str">
        <f t="shared" si="249"/>
        <v/>
      </c>
      <c r="S1476" s="30" t="str">
        <f t="shared" si="250"/>
        <v/>
      </c>
      <c r="T1476" s="32" t="str">
        <f>IF($Q1476&lt;&gt;"Sim","",IF($N1476&gt;Parâmetros!$E$15,"Sim","Não"))</f>
        <v/>
      </c>
      <c r="U1476" s="17" t="str">
        <f t="shared" si="251"/>
        <v>Fora da apuração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'[Apontamento_Mes_Setembro Atualizado.xlsx]Base Diária'!$V$221folga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FALTA DE REGISTRO · dia 1 de 5 do ciclo</v>
      </c>
      <c r="W1476" s="34">
        <f>IF(OR(OR($D1476="6x1",$D1476="FF 6x1"),$D1476="5x2"),"",IF($AB1476&lt;&gt;$AB1475,IF(IFERROR(INDEX(Cadastro!$F$5:$F$148,$AB1476),"")="",IF($L1476&gt;0,1,0),IF(IFERROR(INDEX(Cadastro!$F$5:$F$148,$AB1476),"")&lt;=IFERROR(INDEX(Parâmetros!$B$39:$B$48,MATCH($E1476,Parâmetros!$A$39:$A$48,0)),99),IFERROR(INDEX(Cadastro!$F$5:$F$148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1</v>
      </c>
      <c r="X1476" s="34">
        <f>IF(OR(OR($D1476="6x1",$D1476="FF 6x1"),$D1476="5x2"),"",IF($AB1476&lt;&gt;$AB1475,IF(IFERROR(INDEX(Cadastro!$F$5:$F$148,$AB1476),"")="",0,IF(IFERROR(INDEX(Cadastro!$F$5:$F$148,$AB1476),"")&gt;IFERROR(INDEX(Parâmetros!$B$39:$B$48,MATCH($E1476,Parâmetros!$A$39:$A$48,0)),99),IFERROR(INDEX(Cadastro!$F$5:$F$148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0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registro"),IF(AND($AB1476&lt;&gt;$AB1475,IFERROR(INDEX(Cadastro!$F$5:$F$148,$AB1476),"")=""),"Indeterminado (início da série)",IF($X1476&gt;0,"Folga","Falta de registro"))))))))</f>
        <v>Falta de registro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IFERROR(MATCH($A1476&amp;"|"&amp;TEXT(_xlfn.MAXIFS(Cadastro!$E$5:$E$148,Cadastro!$A$5:$A$148,$A1476,Cadastro!$E$5:$E$148,"&lt;="&amp;$F1476),"yyyymmdd"),Cadastro!$I$5:$I$148,0),"")</f>
        <v>62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56012</v>
      </c>
      <c r="B1477" s="17" t="s">
        <v>198</v>
      </c>
      <c r="C1477" s="17" t="str">
        <f>IFERROR(INDEX(Cadastro!$C$5:$C$148,$AB1477),"NÃO INFORMADO")</f>
        <v>MEC</v>
      </c>
      <c r="D1477" s="17" t="str">
        <f>IFERROR(INDEX(Cadastro!$D$5:$D$148,$AB1477),"")</f>
        <v>A</v>
      </c>
      <c r="E1477" s="17" t="str">
        <f>IFERROR(INDEX(Cadastro!$G$5:$G$148,$AB1477),"")</f>
        <v>A</v>
      </c>
      <c r="F1477" s="29">
        <v>46299</v>
      </c>
      <c r="G1477" s="32" t="str">
        <f t="shared" si="246"/>
        <v>dom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A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7.58</v>
      </c>
      <c r="N1477" s="33">
        <f t="shared" si="247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248"/>
        <v/>
      </c>
      <c r="R1477" s="32" t="str">
        <f t="shared" si="249"/>
        <v/>
      </c>
      <c r="S1477" s="30" t="str">
        <f t="shared" si="250"/>
        <v/>
      </c>
      <c r="T1477" s="32" t="str">
        <f>IF($Q1477&lt;&gt;"Sim","",IF($N1477&gt;Parâmetros!$E$15,"Sim","Não"))</f>
        <v/>
      </c>
      <c r="U1477" s="17" t="str">
        <f t="shared" si="251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'[Apontamento_Mes_Setembro Atualizado.xlsx]Base Diária'!$V$221folga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2 de 5 do ciclo</v>
      </c>
      <c r="W1477" s="34">
        <f>IF(OR(OR($D1477="6x1",$D1477="FF 6x1"),$D1477="5x2"),"",IF($AB1477&lt;&gt;$AB1476,IF(IFERROR(INDEX(Cadastro!$F$5:$F$148,$AB1477),"")="",IF($L1477&gt;0,1,0),IF(IFERROR(INDEX(Cadastro!$F$5:$F$148,$AB1477),"")&lt;=IFERROR(INDEX(Parâmetros!$B$39:$B$48,MATCH($E1477,Parâmetros!$A$39:$A$48,0)),99),IFERROR(INDEX(Cadastro!$F$5:$F$148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2</v>
      </c>
      <c r="X1477" s="34">
        <f>IF(OR(OR($D1477="6x1",$D1477="FF 6x1"),$D1477="5x2"),"",IF($AB1477&lt;&gt;$AB1476,IF(IFERROR(INDEX(Cadastro!$F$5:$F$148,$AB1477),"")="",0,IF(IFERROR(INDEX(Cadastro!$F$5:$F$148,$AB1477),"")&gt;IFERROR(INDEX(Parâmetros!$B$39:$B$48,MATCH($E1477,Parâmetros!$A$39:$A$48,0)),99),IFERROR(INDEX(Cadastro!$F$5:$F$148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registro"),IF(AND($AB1477&lt;&gt;$AB1476,IFERROR(INDEX(Cadastro!$F$5:$F$148,$AB1477),"")=""),"Indeterminado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IFERROR(MATCH($A1477&amp;"|"&amp;TEXT(_xlfn.MAXIFS(Cadastro!$E$5:$E$148,Cadastro!$A$5:$A$148,$A1477,Cadastro!$E$5:$E$148,"&lt;="&amp;$F1477),"yyyymmdd"),Cadastro!$I$5:$I$148,0),"")</f>
        <v>62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56012</v>
      </c>
      <c r="B1478" s="17" t="s">
        <v>198</v>
      </c>
      <c r="C1478" s="17" t="str">
        <f>IFERROR(INDEX(Cadastro!$C$5:$C$148,$AB1478),"NÃO INFORMADO")</f>
        <v>MEC</v>
      </c>
      <c r="D1478" s="17" t="str">
        <f>IFERROR(INDEX(Cadastro!$D$5:$D$148,$AB1478),"")</f>
        <v>A</v>
      </c>
      <c r="E1478" s="17" t="str">
        <f>IFERROR(INDEX(Cadastro!$G$5:$G$148,$AB1478),"")</f>
        <v>A</v>
      </c>
      <c r="F1478" s="29">
        <v>46300</v>
      </c>
      <c r="G1478" s="32" t="str">
        <f t="shared" si="246"/>
        <v>seg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A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7.58</v>
      </c>
      <c r="N1478" s="33">
        <f t="shared" si="247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248"/>
        <v/>
      </c>
      <c r="R1478" s="32" t="str">
        <f t="shared" si="249"/>
        <v/>
      </c>
      <c r="S1478" s="30" t="str">
        <f t="shared" si="250"/>
        <v/>
      </c>
      <c r="T1478" s="32" t="str">
        <f>IF($Q1478&lt;&gt;"Sim","",IF($N1478&gt;Parâmetros!$E$15,"Sim","Não"))</f>
        <v/>
      </c>
      <c r="U1478" s="17" t="str">
        <f t="shared" si="251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'[Apontamento_Mes_Setembro Atualizado.xlsx]Base Diária'!$V$221folga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3 de 5 do ciclo</v>
      </c>
      <c r="W1478" s="34">
        <f>IF(OR(OR($D1478="6x1",$D1478="FF 6x1"),$D1478="5x2"),"",IF($AB1478&lt;&gt;$AB1477,IF(IFERROR(INDEX(Cadastro!$F$5:$F$148,$AB1478),"")="",IF($L1478&gt;0,1,0),IF(IFERROR(INDEX(Cadastro!$F$5:$F$148,$AB1478),"")&lt;=IFERROR(INDEX(Parâmetros!$B$39:$B$48,MATCH($E1478,Parâmetros!$A$39:$A$48,0)),99),IFERROR(INDEX(Cadastro!$F$5:$F$148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3</v>
      </c>
      <c r="X1478" s="34">
        <f>IF(OR(OR($D1478="6x1",$D1478="FF 6x1"),$D1478="5x2"),"",IF($AB1478&lt;&gt;$AB1477,IF(IFERROR(INDEX(Cadastro!$F$5:$F$148,$AB1478),"")="",0,IF(IFERROR(INDEX(Cadastro!$F$5:$F$148,$AB1478),"")&gt;IFERROR(INDEX(Parâmetros!$B$39:$B$48,MATCH($E1478,Parâmetros!$A$39:$A$48,0)),99),IFERROR(INDEX(Cadastro!$F$5:$F$148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registro"),IF(AND($AB1478&lt;&gt;$AB1477,IFERROR(INDEX(Cadastro!$F$5:$F$148,$AB1478),"")=""),"Indeterminado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IFERROR(MATCH($A1478&amp;"|"&amp;TEXT(_xlfn.MAXIFS(Cadastro!$E$5:$E$148,Cadastro!$A$5:$A$148,$A1478,Cadastro!$E$5:$E$148,"&lt;="&amp;$F1478),"yyyymmdd"),Cadastro!$I$5:$I$148,0),"")</f>
        <v>62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10495</v>
      </c>
      <c r="B1479" s="17" t="s">
        <v>199</v>
      </c>
      <c r="C1479" s="17" t="str">
        <f>IFERROR(INDEX(Cadastro!$C$5:$C$148,$AB1479),"NÃO INFORMADO")</f>
        <v>ELE</v>
      </c>
      <c r="D1479" s="17" t="str">
        <f>IFERROR(INDEX(Cadastro!$D$5:$D$148,$AB1479),"")</f>
        <v>A</v>
      </c>
      <c r="E1479" s="17" t="str">
        <f>IFERROR(INDEX(Cadastro!$G$5:$G$148,$AB1479),"")</f>
        <v>A</v>
      </c>
      <c r="F1479" s="29">
        <v>46265</v>
      </c>
      <c r="G1479" s="32" t="str">
        <f t="shared" ref="G1479:G1514" si="252">CHOOSE(WEEKDAY($F1479,1),"dom","seg","ter","qua","qui","sex","sáb")</f>
        <v>seg</v>
      </c>
      <c r="H1479" s="31">
        <f>IF($L1479=0,"",_xlfn.MINIFS(Dados!$Q:$Q,Dados!$A:$A,$A1479,Dados!$S:$S,$F1479))</f>
        <v>420</v>
      </c>
      <c r="I1479" s="31">
        <f>IF($H1479="","",_xlfn.MAXIFS(Dados!$R:$R,Dados!$A:$A,$A1479,Dados!$S:$S,$F1479))</f>
        <v>929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A</v>
      </c>
      <c r="L1479" s="30">
        <f>SUMIFS(Dados!$E:$E,Dados!$A:$A,$A1479,Dados!$S:$S,$F1479)</f>
        <v>7.3100000000000005</v>
      </c>
      <c r="M1479" s="30">
        <f>IFERROR(INDEX(Parâmetros!$E$6:$E$11,MATCH($K1479,Parâmetros!$A$6:$A$11,0)),"")</f>
        <v>7.58</v>
      </c>
      <c r="N1479" s="33">
        <f t="shared" ref="N1479:N1514" si="253">IFERROR($L1479/$M1479,"")</f>
        <v>0.96437994722955156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ref="Q1479:Q1514" si="254">IF($P1479="Não","",IF($L1479&gt;0,"Sim","Não"))</f>
        <v>Sim</v>
      </c>
      <c r="R1479" s="32" t="str">
        <f t="shared" ref="R1479:R1514" si="255">IF($Q1479&lt;&gt;"Sim","",IF($N1479&gt;=$O1479,"Sim","Não"))</f>
        <v>Sim</v>
      </c>
      <c r="S1479" s="30">
        <f t="shared" ref="S1479:S1514" si="256">IF($Q1479&lt;&gt;"Sim","",MAX(0,$M1479*$O1479-$L1479))</f>
        <v>0</v>
      </c>
      <c r="T1479" s="32" t="str">
        <f>IF($Q1479&lt;&gt;"Sim","",IF($N1479&gt;Parâmetros!$E$15,"Sim","Não"))</f>
        <v>Não</v>
      </c>
      <c r="U1479" s="17" t="str">
        <f t="shared" ref="U1479:U1514" si="257">IF($AC1479&lt;&gt;"",$AC1479,IF($P1479="Não",IF($Y1479="Folga","Folga",IF(LEFT($Y1479,6)="Férias","Férias / afastamento",IF($Y1479="Indeterminado (início da série)","Início da série","Fora da apuração"))),IF($Q1479="Não","Falta de registro",IF($R1479="Sim","Na meta","Abaixo da meta"))))</f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'[Apontamento_Mes_Setembro Atualizado.xlsx]Base Diária'!$V$221folga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Evidência confirma cadastro</v>
      </c>
      <c r="W1479" s="34">
        <f>IF(OR(OR($D1479="6x1",$D1479="FF 6x1"),$D1479="5x2"),"",IF($AB1479&lt;&gt;$AB1478,IF(IFERROR(INDEX(Cadastro!$F$5:$F$148,$AB1479),"")="",IF($L1479&gt;0,1,0),IF(IFERROR(INDEX(Cadastro!$F$5:$F$148,$AB1479),"")&lt;=IFERROR(INDEX(Parâmetros!$B$39:$B$48,MATCH($E1479,Parâmetros!$A$39:$A$48,0)),99),IFERROR(INDEX(Cadastro!$F$5:$F$148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4</v>
      </c>
      <c r="X1479" s="34">
        <f>IF(OR(OR($D1479="6x1",$D1479="FF 6x1"),$D1479="5x2"),"",IF($AB1479&lt;&gt;$AB1478,IF(IFERROR(INDEX(Cadastro!$F$5:$F$148,$AB1479),"")="",0,IF(IFERROR(INDEX(Cadastro!$F$5:$F$148,$AB1479),"")&gt;IFERROR(INDEX(Parâmetros!$B$39:$B$48,MATCH($E1479,Parâmetros!$A$39:$A$48,0)),99),IFERROR(INDEX(Cadastro!$F$5:$F$148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registro"),IF(AND($AB1479&lt;&gt;$AB1478,IFERROR(INDEX(Cadastro!$F$5:$F$148,$AB1479),"")=""),"Indeterminado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IFERROR(MATCH($A1479&amp;"|"&amp;TEXT(_xlfn.MAXIFS(Cadastro!$E$5:$E$148,Cadastro!$A$5:$A$148,$A1479,Cadastro!$E$5:$E$148,"&lt;="&amp;$F1479),"yyyymmdd"),Cadastro!$I$5:$I$148,0),"")</f>
        <v>63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10495</v>
      </c>
      <c r="B1480" s="17" t="s">
        <v>199</v>
      </c>
      <c r="C1480" s="17" t="str">
        <f>IFERROR(INDEX(Cadastro!$C$5:$C$148,$AB1480),"NÃO INFORMADO")</f>
        <v>ELE</v>
      </c>
      <c r="D1480" s="17" t="str">
        <f>IFERROR(INDEX(Cadastro!$D$5:$D$148,$AB1480),"")</f>
        <v>A</v>
      </c>
      <c r="E1480" s="17" t="str">
        <f>IFERROR(INDEX(Cadastro!$G$5:$G$148,$AB1480),"")</f>
        <v>A</v>
      </c>
      <c r="F1480" s="29">
        <v>46266</v>
      </c>
      <c r="G1480" s="32" t="str">
        <f t="shared" si="252"/>
        <v>ter</v>
      </c>
      <c r="H1480" s="31">
        <f>IF($L1480=0,"",_xlfn.MINIFS(Dados!$Q:$Q,Dados!$A:$A,$A1480,Dados!$S:$S,$F1480))</f>
        <v>425</v>
      </c>
      <c r="I1480" s="31">
        <f>IF($H1480="","",_xlfn.MAXIFS(Dados!$R:$R,Dados!$A:$A,$A1480,Dados!$S:$S,$F1480))</f>
        <v>930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A</v>
      </c>
      <c r="L1480" s="30">
        <f>SUMIFS(Dados!$E:$E,Dados!$A:$A,$A1480,Dados!$S:$S,$F1480)</f>
        <v>7.3199999999999985</v>
      </c>
      <c r="M1480" s="30">
        <f>IFERROR(INDEX(Parâmetros!$E$6:$E$11,MATCH($K1480,Parâmetros!$A$6:$A$11,0)),"")</f>
        <v>7.58</v>
      </c>
      <c r="N1480" s="33">
        <f t="shared" si="253"/>
        <v>0.96569920844327162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54"/>
        <v>Sim</v>
      </c>
      <c r="R1480" s="32" t="str">
        <f t="shared" si="255"/>
        <v>Sim</v>
      </c>
      <c r="S1480" s="30">
        <f t="shared" si="256"/>
        <v>0</v>
      </c>
      <c r="T1480" s="32" t="str">
        <f>IF($Q1480&lt;&gt;"Sim","",IF($N1480&gt;Parâmetros!$E$15,"Sim","Não"))</f>
        <v>Não</v>
      </c>
      <c r="U1480" s="17" t="str">
        <f t="shared" si="257"/>
        <v>Na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'[Apontamento_Mes_Setembro Atualizado.xlsx]Base Diária'!$V$221folga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Evidência confirma cadastro</v>
      </c>
      <c r="W1480" s="34">
        <f>IF(OR(OR($D1480="6x1",$D1480="FF 6x1"),$D1480="5x2"),"",IF($AB1480&lt;&gt;$AB1479,IF(IFERROR(INDEX(Cadastro!$F$5:$F$148,$AB1480),"")="",IF($L1480&gt;0,1,0),IF(IFERROR(INDEX(Cadastro!$F$5:$F$148,$AB1480),"")&lt;=IFERROR(INDEX(Parâmetros!$B$39:$B$48,MATCH($E1480,Parâmetros!$A$39:$A$48,0)),99),IFERROR(INDEX(Cadastro!$F$5:$F$148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5</v>
      </c>
      <c r="X1480" s="34">
        <f>IF(OR(OR($D1480="6x1",$D1480="FF 6x1"),$D1480="5x2"),"",IF($AB1480&lt;&gt;$AB1479,IF(IFERROR(INDEX(Cadastro!$F$5:$F$148,$AB1480),"")="",0,IF(IFERROR(INDEX(Cadastro!$F$5:$F$148,$AB1480),"")&gt;IFERROR(INDEX(Parâmetros!$B$39:$B$48,MATCH($E1480,Parâmetros!$A$39:$A$48,0)),99),IFERROR(INDEX(Cadastro!$F$5:$F$148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registro"),IF(AND($AB1480&lt;&gt;$AB1479,IFERROR(INDEX(Cadastro!$F$5:$F$148,$AB1480),"")=""),"Indeterminado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IFERROR(MATCH($A1480&amp;"|"&amp;TEXT(_xlfn.MAXIFS(Cadastro!$E$5:$E$148,Cadastro!$A$5:$A$148,$A1480,Cadastro!$E$5:$E$148,"&lt;="&amp;$F1480),"yyyymmdd"),Cadastro!$I$5:$I$148,0),"")</f>
        <v>63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10495</v>
      </c>
      <c r="B1481" s="17" t="s">
        <v>199</v>
      </c>
      <c r="C1481" s="17" t="str">
        <f>IFERROR(INDEX(Cadastro!$C$5:$C$148,$AB1481),"NÃO INFORMADO")</f>
        <v>ELE</v>
      </c>
      <c r="D1481" s="17" t="str">
        <f>IFERROR(INDEX(Cadastro!$D$5:$D$148,$AB1481),"")</f>
        <v>A</v>
      </c>
      <c r="E1481" s="17" t="str">
        <f>IFERROR(INDEX(Cadastro!$G$5:$G$148,$AB1481),"")</f>
        <v>A</v>
      </c>
      <c r="F1481" s="29">
        <v>46267</v>
      </c>
      <c r="G1481" s="32" t="str">
        <f t="shared" si="252"/>
        <v>qua</v>
      </c>
      <c r="H1481" s="31">
        <f>IF($L1481=0,"",_xlfn.MINIFS(Dados!$Q:$Q,Dados!$A:$A,$A1481,Dados!$S:$S,$F1481))</f>
        <v>425</v>
      </c>
      <c r="I1481" s="31">
        <f>IF($H1481="","",_xlfn.MAXIFS(Dados!$R:$R,Dados!$A:$A,$A1481,Dados!$S:$S,$F1481))</f>
        <v>930</v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A</v>
      </c>
      <c r="L1481" s="30">
        <f>SUMIFS(Dados!$E:$E,Dados!$A:$A,$A1481,Dados!$S:$S,$F1481)</f>
        <v>7.49</v>
      </c>
      <c r="M1481" s="30">
        <f>IFERROR(INDEX(Parâmetros!$E$6:$E$11,MATCH($K1481,Parâmetros!$A$6:$A$11,0)),"")</f>
        <v>7.58</v>
      </c>
      <c r="N1481" s="33">
        <f t="shared" si="253"/>
        <v>0.98812664907651715</v>
      </c>
      <c r="O1481" s="33">
        <f>Parâmetros!$E$13</f>
        <v>0.8</v>
      </c>
      <c r="P1481" s="32" t="str">
        <f>IF(OR($M1481="",$F1481&gt;Parâmetros!$E$14),"Não","Sim")</f>
        <v>Sim</v>
      </c>
      <c r="Q1481" s="32" t="str">
        <f t="shared" si="254"/>
        <v>Sim</v>
      </c>
      <c r="R1481" s="32" t="str">
        <f t="shared" si="255"/>
        <v>Sim</v>
      </c>
      <c r="S1481" s="30">
        <f t="shared" si="256"/>
        <v>0</v>
      </c>
      <c r="T1481" s="32" t="str">
        <f>IF($Q1481&lt;&gt;"Sim","",IF($N1481&gt;Parâmetros!$E$15,"Sim","Não"))</f>
        <v>Não</v>
      </c>
      <c r="U1481" s="17" t="str">
        <f t="shared" si="257"/>
        <v>Na meta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'[Apontamento_Mes_Setembro Atualizado.xlsx]Base Diária'!$V$221folga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Evidência confirma cadastro</v>
      </c>
      <c r="W1481" s="34">
        <f>IF(OR(OR($D1481="6x1",$D1481="FF 6x1"),$D1481="5x2"),"",IF($AB1481&lt;&gt;$AB1480,IF(IFERROR(INDEX(Cadastro!$F$5:$F$148,$AB1481),"")="",IF($L1481&gt;0,1,0),IF(IFERROR(INDEX(Cadastro!$F$5:$F$148,$AB1481),"")&lt;=IFERROR(INDEX(Parâmetros!$B$39:$B$48,MATCH($E1481,Parâmetros!$A$39:$A$48,0)),99),IFERROR(INDEX(Cadastro!$F$5:$F$148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6</v>
      </c>
      <c r="X1481" s="34">
        <f>IF(OR(OR($D1481="6x1",$D1481="FF 6x1"),$D1481="5x2"),"",IF($AB1481&lt;&gt;$AB1480,IF(IFERROR(INDEX(Cadastro!$F$5:$F$148,$AB1481),"")="",0,IF(IFERROR(INDEX(Cadastro!$F$5:$F$148,$AB1481),"")&gt;IFERROR(INDEX(Parâmetros!$B$39:$B$48,MATCH($E1481,Parâmetros!$A$39:$A$48,0)),99),IFERROR(INDEX(Cadastro!$F$5:$F$148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registro"),IF(AND($AB1481&lt;&gt;$AB1480,IFERROR(INDEX(Cadastro!$F$5:$F$148,$AB1481),"")=""),"Indeterminado (início da série)",IF($X1481&gt;0,"Folga","Falta de registro"))))))))</f>
        <v>Trabalhado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IFERROR(MATCH($A1481&amp;"|"&amp;TEXT(_xlfn.MAXIFS(Cadastro!$E$5:$E$148,Cadastro!$A$5:$A$148,$A1481,Cadastro!$E$5:$E$148,"&lt;="&amp;$F1481),"yyyymmdd"),Cadastro!$I$5:$I$148,0),"")</f>
        <v>63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10495</v>
      </c>
      <c r="B1482" s="17" t="s">
        <v>199</v>
      </c>
      <c r="C1482" s="17" t="str">
        <f>IFERROR(INDEX(Cadastro!$C$5:$C$148,$AB1482),"NÃO INFORMADO")</f>
        <v>ELE</v>
      </c>
      <c r="D1482" s="17" t="str">
        <f>IFERROR(INDEX(Cadastro!$D$5:$D$148,$AB1482),"")</f>
        <v>A</v>
      </c>
      <c r="E1482" s="17" t="str">
        <f>IFERROR(INDEX(Cadastro!$G$5:$G$148,$AB1482),"")</f>
        <v>A</v>
      </c>
      <c r="F1482" s="29">
        <v>46268</v>
      </c>
      <c r="G1482" s="32" t="str">
        <f t="shared" si="252"/>
        <v>qui</v>
      </c>
      <c r="H1482" s="31">
        <f>IF($L1482=0,"",_xlfn.MINIFS(Dados!$Q:$Q,Dados!$A:$A,$A1482,Dados!$S:$S,$F1482))</f>
        <v>420</v>
      </c>
      <c r="I1482" s="31">
        <f>IF($H1482="","",_xlfn.MAXIFS(Dados!$R:$R,Dados!$A:$A,$A1482,Dados!$S:$S,$F1482))</f>
        <v>720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A</v>
      </c>
      <c r="L1482" s="30">
        <f>SUMIFS(Dados!$E:$E,Dados!$A:$A,$A1482,Dados!$S:$S,$F1482)</f>
        <v>4.96</v>
      </c>
      <c r="M1482" s="30">
        <f>IFERROR(INDEX(Parâmetros!$E$6:$E$11,MATCH($K1482,Parâmetros!$A$6:$A$11,0)),"")</f>
        <v>7.58</v>
      </c>
      <c r="N1482" s="33">
        <f t="shared" si="253"/>
        <v>0.65435356200527706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54"/>
        <v>Sim</v>
      </c>
      <c r="R1482" s="32" t="str">
        <f t="shared" si="255"/>
        <v>Não</v>
      </c>
      <c r="S1482" s="30">
        <f t="shared" si="256"/>
        <v>1.1040000000000001</v>
      </c>
      <c r="T1482" s="32" t="str">
        <f>IF($Q1482&lt;&gt;"Sim","",IF($N1482&gt;Parâmetros!$E$15,"Sim","Não"))</f>
        <v>Não</v>
      </c>
      <c r="U1482" s="17" t="str">
        <f t="shared" si="257"/>
        <v>Abaixo da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'[Apontamento_Mes_Setembro Atualizado.xlsx]Base Diária'!$V$221folga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Evidência confirma cadastro</v>
      </c>
      <c r="W1482" s="34">
        <f>IF(OR(OR($D1482="6x1",$D1482="FF 6x1"),$D1482="5x2"),"",IF($AB1482&lt;&gt;$AB1481,IF(IFERROR(INDEX(Cadastro!$F$5:$F$148,$AB1482),"")="",IF($L1482&gt;0,1,0),IF(IFERROR(INDEX(Cadastro!$F$5:$F$148,$AB1482),"")&lt;=IFERROR(INDEX(Parâmetros!$B$39:$B$48,MATCH($E1482,Parâmetros!$A$39:$A$48,0)),99),IFERROR(INDEX(Cadastro!$F$5:$F$148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7</v>
      </c>
      <c r="X1482" s="34">
        <f>IF(OR(OR($D1482="6x1",$D1482="FF 6x1"),$D1482="5x2"),"",IF($AB1482&lt;&gt;$AB1481,IF(IFERROR(INDEX(Cadastro!$F$5:$F$148,$AB1482),"")="",0,IF(IFERROR(INDEX(Cadastro!$F$5:$F$148,$AB1482),"")&gt;IFERROR(INDEX(Parâmetros!$B$39:$B$48,MATCH($E1482,Parâmetros!$A$39:$A$48,0)),99),IFERROR(INDEX(Cadastro!$F$5:$F$148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0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registro"),IF(AND($AB1482&lt;&gt;$AB1481,IFERROR(INDEX(Cadastro!$F$5:$F$148,$AB1482),"")=""),"Indeterminado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IFERROR(MATCH($A1482&amp;"|"&amp;TEXT(_xlfn.MAXIFS(Cadastro!$E$5:$E$148,Cadastro!$A$5:$A$148,$A1482,Cadastro!$E$5:$E$148,"&lt;="&amp;$F1482),"yyyymmdd"),Cadastro!$I$5:$I$148,0),"")</f>
        <v>63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10495</v>
      </c>
      <c r="B1483" s="17" t="s">
        <v>199</v>
      </c>
      <c r="C1483" s="17" t="str">
        <f>IFERROR(INDEX(Cadastro!$C$5:$C$148,$AB1483),"NÃO INFORMADO")</f>
        <v>ELE</v>
      </c>
      <c r="D1483" s="17" t="str">
        <f>IFERROR(INDEX(Cadastro!$D$5:$D$148,$AB1483),"")</f>
        <v>A</v>
      </c>
      <c r="E1483" s="17" t="str">
        <f>IFERROR(INDEX(Cadastro!$G$5:$G$148,$AB1483),"")</f>
        <v>A</v>
      </c>
      <c r="F1483" s="29">
        <v>46269</v>
      </c>
      <c r="G1483" s="32" t="str">
        <f t="shared" si="252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/>
      </c>
      <c r="L1483" s="30">
        <f>SUMIFS(Dados!$E:$E,Dados!$A:$A,$A1483,Dados!$S:$S,$F1483)</f>
        <v>0</v>
      </c>
      <c r="M1483" s="30" t="str">
        <f>IFERROR(INDEX(Parâmetros!$E$6:$E$11,MATCH($K1483,Parâmetros!$A$6:$A$11,0)),"")</f>
        <v/>
      </c>
      <c r="N1483" s="33" t="str">
        <f t="shared" si="253"/>
        <v/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54"/>
        <v/>
      </c>
      <c r="R1483" s="32" t="str">
        <f t="shared" si="255"/>
        <v/>
      </c>
      <c r="S1483" s="30" t="str">
        <f t="shared" si="256"/>
        <v/>
      </c>
      <c r="T1483" s="32" t="str">
        <f>IF($Q1483&lt;&gt;"Sim","",IF($N1483&gt;Parâmetros!$E$15,"Sim","Não"))</f>
        <v/>
      </c>
      <c r="U1483" s="17" t="str">
        <f t="shared" si="257"/>
        <v>Folga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'[Apontamento_Mes_Setembro Atualizado.xlsx]Base Diária'!$V$221folga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Folga prevista pelo ciclo</v>
      </c>
      <c r="W1483" s="34">
        <f>IF(OR(OR($D1483="6x1",$D1483="FF 6x1"),$D1483="5x2"),"",IF($AB1483&lt;&gt;$AB1482,IF(IFERROR(INDEX(Cadastro!$F$5:$F$148,$AB1483),"")="",IF($L1483&gt;0,1,0),IF(IFERROR(INDEX(Cadastro!$F$5:$F$148,$AB1483),"")&lt;=IFERROR(INDEX(Parâmetros!$B$39:$B$48,MATCH($E1483,Parâmetros!$A$39:$A$48,0)),99),IFERROR(INDEX(Cadastro!$F$5:$F$148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0</v>
      </c>
      <c r="X1483" s="34">
        <f>IF(OR(OR($D1483="6x1",$D1483="FF 6x1"),$D1483="5x2"),"",IF($AB1483&lt;&gt;$AB1482,IF(IFERROR(INDEX(Cadastro!$F$5:$F$148,$AB1483),"")="",0,IF(IFERROR(INDEX(Cadastro!$F$5:$F$148,$AB1483),"")&gt;IFERROR(INDEX(Parâmetros!$B$39:$B$48,MATCH($E1483,Parâmetros!$A$39:$A$48,0)),99),IFERROR(INDEX(Cadastro!$F$5:$F$148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1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registro"),IF(AND($AB1483&lt;&gt;$AB1482,IFERROR(INDEX(Cadastro!$F$5:$F$148,$AB1483),"")=""),"Indeterminado (início da série)",IF($X1483&gt;0,"Folga","Falta de registro"))))))))</f>
        <v>Folga</v>
      </c>
      <c r="Z1483" s="34">
        <f>IF(OR($L1483&gt;0,$F1483&gt;Parâmetros!$E$14),0,IF($A1483&lt;&gt;$A1482,1,N($Z1482)+1))</f>
        <v>1</v>
      </c>
      <c r="AA1483" s="34">
        <f>IF(OR($L1483&gt;0,$F1483&gt;Parâmetros!$E$14),0,IF(OR($A1483&lt;&gt;$A1484,$F1484&gt;Parâmetros!$E$14),1,N($AA1484)+1))</f>
        <v>1</v>
      </c>
      <c r="AB1483" s="31">
        <f>IFERROR(MATCH($A1483&amp;"|"&amp;TEXT(_xlfn.MAXIFS(Cadastro!$E$5:$E$148,Cadastro!$A$5:$A$148,$A1483,Cadastro!$E$5:$E$148,"&lt;="&amp;$F1483),"yyyymmdd"),Cadastro!$I$5:$I$148,0),"")</f>
        <v>63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10495</v>
      </c>
      <c r="B1484" s="17" t="s">
        <v>199</v>
      </c>
      <c r="C1484" s="17" t="str">
        <f>IFERROR(INDEX(Cadastro!$C$5:$C$148,$AB1484),"NÃO INFORMADO")</f>
        <v>ELE</v>
      </c>
      <c r="D1484" s="17" t="str">
        <f>IFERROR(INDEX(Cadastro!$D$5:$D$148,$AB1484),"")</f>
        <v>A</v>
      </c>
      <c r="E1484" s="17" t="str">
        <f>IFERROR(INDEX(Cadastro!$G$5:$G$148,$AB1484),"")</f>
        <v>A</v>
      </c>
      <c r="F1484" s="29">
        <v>46270</v>
      </c>
      <c r="G1484" s="32" t="str">
        <f t="shared" si="252"/>
        <v>sáb</v>
      </c>
      <c r="H1484" s="31">
        <f>IF($L1484=0,"",_xlfn.MINIFS(Dados!$Q:$Q,Dados!$A:$A,$A1484,Dados!$S:$S,$F1484))</f>
        <v>420</v>
      </c>
      <c r="I1484" s="31">
        <f>IF($H1484="","",_xlfn.MAXIFS(Dados!$R:$R,Dados!$A:$A,$A1484,Dados!$S:$S,$F1484))</f>
        <v>868</v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A</v>
      </c>
      <c r="L1484" s="30">
        <f>SUMIFS(Dados!$E:$E,Dados!$A:$A,$A1484,Dados!$S:$S,$F1484)</f>
        <v>7.0400000000000009</v>
      </c>
      <c r="M1484" s="30">
        <f>IFERROR(INDEX(Parâmetros!$E$6:$E$11,MATCH($K1484,Parâmetros!$A$6:$A$11,0)),"")</f>
        <v>7.58</v>
      </c>
      <c r="N1484" s="33">
        <f t="shared" si="253"/>
        <v>0.92875989445910301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54"/>
        <v>Sim</v>
      </c>
      <c r="R1484" s="32" t="str">
        <f t="shared" si="255"/>
        <v>Sim</v>
      </c>
      <c r="S1484" s="30">
        <f t="shared" si="256"/>
        <v>0</v>
      </c>
      <c r="T1484" s="32" t="str">
        <f>IF($Q1484&lt;&gt;"Sim","",IF($N1484&gt;Parâmetros!$E$15,"Sim","Não"))</f>
        <v>Não</v>
      </c>
      <c r="U1484" s="17" t="str">
        <f t="shared" si="257"/>
        <v>Na meta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'[Apontamento_Mes_Setembro Atualizado.xlsx]Base Diária'!$V$221folga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Evidência confirma cadastro</v>
      </c>
      <c r="W1484" s="34">
        <f>IF(OR(OR($D1484="6x1",$D1484="FF 6x1"),$D1484="5x2"),"",IF($AB1484&lt;&gt;$AB1483,IF(IFERROR(INDEX(Cadastro!$F$5:$F$148,$AB1484),"")="",IF($L1484&gt;0,1,0),IF(IFERROR(INDEX(Cadastro!$F$5:$F$148,$AB1484),"")&lt;=IFERROR(INDEX(Parâmetros!$B$39:$B$48,MATCH($E1484,Parâmetros!$A$39:$A$48,0)),99),IFERROR(INDEX(Cadastro!$F$5:$F$148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1</v>
      </c>
      <c r="X1484" s="34">
        <f>IF(OR(OR($D1484="6x1",$D1484="FF 6x1"),$D1484="5x2"),"",IF($AB1484&lt;&gt;$AB1483,IF(IFERROR(INDEX(Cadastro!$F$5:$F$148,$AB1484),"")="",0,IF(IFERROR(INDEX(Cadastro!$F$5:$F$148,$AB1484),"")&gt;IFERROR(INDEX(Parâmetros!$B$39:$B$48,MATCH($E1484,Parâmetros!$A$39:$A$48,0)),99),IFERROR(INDEX(Cadastro!$F$5:$F$148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registro"),IF(AND($AB1484&lt;&gt;$AB1483,IFERROR(INDEX(Cadastro!$F$5:$F$148,$AB1484),"")=""),"Indeterminado (início da série)",IF($X1484&gt;0,"Folga","Falta de registro"))))))))</f>
        <v>Trabalhado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IFERROR(MATCH($A1484&amp;"|"&amp;TEXT(_xlfn.MAXIFS(Cadastro!$E$5:$E$148,Cadastro!$A$5:$A$148,$A1484,Cadastro!$E$5:$E$148,"&lt;="&amp;$F1484),"yyyymmdd"),Cadastro!$I$5:$I$148,0),"")</f>
        <v>63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10495</v>
      </c>
      <c r="B1485" s="17" t="s">
        <v>199</v>
      </c>
      <c r="C1485" s="17" t="str">
        <f>IFERROR(INDEX(Cadastro!$C$5:$C$148,$AB1485),"NÃO INFORMADO")</f>
        <v>ELE</v>
      </c>
      <c r="D1485" s="17" t="str">
        <f>IFERROR(INDEX(Cadastro!$D$5:$D$148,$AB1485),"")</f>
        <v>A</v>
      </c>
      <c r="E1485" s="17" t="str">
        <f>IFERROR(INDEX(Cadastro!$G$5:$G$148,$AB1485),"")</f>
        <v>A</v>
      </c>
      <c r="F1485" s="29">
        <v>46271</v>
      </c>
      <c r="G1485" s="32" t="str">
        <f t="shared" si="252"/>
        <v>dom</v>
      </c>
      <c r="H1485" s="31">
        <f>IF($L1485=0,"",_xlfn.MINIFS(Dados!$Q:$Q,Dados!$A:$A,$A1485,Dados!$S:$S,$F1485))</f>
        <v>423</v>
      </c>
      <c r="I1485" s="31">
        <f>IF($H1485="","",_xlfn.MAXIFS(Dados!$R:$R,Dados!$A:$A,$A1485,Dados!$S:$S,$F1485))</f>
        <v>922</v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A</v>
      </c>
      <c r="L1485" s="30">
        <f>SUMIFS(Dados!$E:$E,Dados!$A:$A,$A1485,Dados!$S:$S,$F1485)</f>
        <v>8.2099999999999991</v>
      </c>
      <c r="M1485" s="30">
        <f>IFERROR(INDEX(Parâmetros!$E$6:$E$11,MATCH($K1485,Parâmetros!$A$6:$A$11,0)),"")</f>
        <v>7.58</v>
      </c>
      <c r="N1485" s="33">
        <f t="shared" si="253"/>
        <v>1.0831134564643798</v>
      </c>
      <c r="O1485" s="33">
        <f>Parâmetros!$E$13</f>
        <v>0.8</v>
      </c>
      <c r="P1485" s="32" t="str">
        <f>IF(OR($M1485="",$F1485&gt;Parâmetros!$E$14),"Não","Sim")</f>
        <v>Sim</v>
      </c>
      <c r="Q1485" s="32" t="str">
        <f t="shared" si="254"/>
        <v>Sim</v>
      </c>
      <c r="R1485" s="32" t="str">
        <f t="shared" si="255"/>
        <v>Sim</v>
      </c>
      <c r="S1485" s="30">
        <f t="shared" si="256"/>
        <v>0</v>
      </c>
      <c r="T1485" s="32" t="str">
        <f>IF($Q1485&lt;&gt;"Sim","",IF($N1485&gt;Parâmetros!$E$15,"Sim","Não"))</f>
        <v>Sim</v>
      </c>
      <c r="U1485" s="17" t="str">
        <f t="shared" si="257"/>
        <v>Na meta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'[Apontamento_Mes_Setembro Atualizado.xlsx]Base Diária'!$V$221folga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Evidência confirma cadastro</v>
      </c>
      <c r="W1485" s="34">
        <f>IF(OR(OR($D1485="6x1",$D1485="FF 6x1"),$D1485="5x2"),"",IF($AB1485&lt;&gt;$AB1484,IF(IFERROR(INDEX(Cadastro!$F$5:$F$148,$AB1485),"")="",IF($L1485&gt;0,1,0),IF(IFERROR(INDEX(Cadastro!$F$5:$F$148,$AB1485),"")&lt;=IFERROR(INDEX(Parâmetros!$B$39:$B$48,MATCH($E1485,Parâmetros!$A$39:$A$48,0)),99),IFERROR(INDEX(Cadastro!$F$5:$F$148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2</v>
      </c>
      <c r="X1485" s="34">
        <f>IF(OR(OR($D1485="6x1",$D1485="FF 6x1"),$D1485="5x2"),"",IF($AB1485&lt;&gt;$AB1484,IF(IFERROR(INDEX(Cadastro!$F$5:$F$148,$AB1485),"")="",0,IF(IFERROR(INDEX(Cadastro!$F$5:$F$148,$AB1485),"")&gt;IFERROR(INDEX(Parâmetros!$B$39:$B$48,MATCH($E1485,Parâmetros!$A$39:$A$48,0)),99),IFERROR(INDEX(Cadastro!$F$5:$F$148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registro"),IF(AND($AB1485&lt;&gt;$AB1484,IFERROR(INDEX(Cadastro!$F$5:$F$148,$AB1485),"")=""),"Indeterminado (início da série)",IF($X1485&gt;0,"Folga","Falta de registro"))))))))</f>
        <v>Trabalhado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IFERROR(MATCH($A1485&amp;"|"&amp;TEXT(_xlfn.MAXIFS(Cadastro!$E$5:$E$148,Cadastro!$A$5:$A$148,$A1485,Cadastro!$E$5:$E$148,"&lt;="&amp;$F1485),"yyyymmdd"),Cadastro!$I$5:$I$148,0),"")</f>
        <v>63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10495</v>
      </c>
      <c r="B1486" s="17" t="s">
        <v>199</v>
      </c>
      <c r="C1486" s="17" t="str">
        <f>IFERROR(INDEX(Cadastro!$C$5:$C$148,$AB1486),"NÃO INFORMADO")</f>
        <v>ELE</v>
      </c>
      <c r="D1486" s="17" t="str">
        <f>IFERROR(INDEX(Cadastro!$D$5:$D$148,$AB1486),"")</f>
        <v>A</v>
      </c>
      <c r="E1486" s="17" t="str">
        <f>IFERROR(INDEX(Cadastro!$G$5:$G$148,$AB1486),"")</f>
        <v>A</v>
      </c>
      <c r="F1486" s="29">
        <v>46272</v>
      </c>
      <c r="G1486" s="32" t="str">
        <f t="shared" si="252"/>
        <v>seg</v>
      </c>
      <c r="H1486" s="31">
        <f>IF($L1486=0,"",_xlfn.MINIFS(Dados!$Q:$Q,Dados!$A:$A,$A1486,Dados!$S:$S,$F1486))</f>
        <v>423</v>
      </c>
      <c r="I1486" s="31">
        <f>IF($H1486="","",_xlfn.MAXIFS(Dados!$R:$R,Dados!$A:$A,$A1486,Dados!$S:$S,$F1486))</f>
        <v>930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7.4</v>
      </c>
      <c r="M1486" s="30">
        <f>IFERROR(INDEX(Parâmetros!$E$6:$E$11,MATCH($K1486,Parâmetros!$A$6:$A$11,0)),"")</f>
        <v>7.58</v>
      </c>
      <c r="N1486" s="33">
        <f t="shared" si="253"/>
        <v>0.9762532981530343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254"/>
        <v>Sim</v>
      </c>
      <c r="R1486" s="32" t="str">
        <f t="shared" si="255"/>
        <v>Sim</v>
      </c>
      <c r="S1486" s="30">
        <f t="shared" si="256"/>
        <v>0</v>
      </c>
      <c r="T1486" s="32" t="str">
        <f>IF($Q1486&lt;&gt;"Sim","",IF($N1486&gt;Parâmetros!$E$15,"Sim","Não"))</f>
        <v>Não</v>
      </c>
      <c r="U1486" s="17" t="str">
        <f t="shared" si="257"/>
        <v>Na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'[Apontamento_Mes_Setembro Atualizado.xlsx]Base Diária'!$V$221folga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Evidência confirma cadastro</v>
      </c>
      <c r="W1486" s="34">
        <f>IF(OR(OR($D1486="6x1",$D1486="FF 6x1"),$D1486="5x2"),"",IF($AB1486&lt;&gt;$AB1485,IF(IFERROR(INDEX(Cadastro!$F$5:$F$148,$AB1486),"")="",IF($L1486&gt;0,1,0),IF(IFERROR(INDEX(Cadastro!$F$5:$F$148,$AB1486),"")&lt;=IFERROR(INDEX(Parâmetros!$B$39:$B$48,MATCH($E1486,Parâmetros!$A$39:$A$48,0)),99),IFERROR(INDEX(Cadastro!$F$5:$F$148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$148,$AB1486),"")="",0,IF(IFERROR(INDEX(Cadastro!$F$5:$F$148,$AB1486),"")&gt;IFERROR(INDEX(Parâmetros!$B$39:$B$48,MATCH($E1486,Parâmetros!$A$39:$A$48,0)),99),IFERROR(INDEX(Cadastro!$F$5:$F$148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registro"),IF(AND($AB1486&lt;&gt;$AB1485,IFERROR(INDEX(Cadastro!$F$5:$F$148,$AB1486),"")=""),"Indeterminado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IFERROR(MATCH($A1486&amp;"|"&amp;TEXT(_xlfn.MAXIFS(Cadastro!$E$5:$E$148,Cadastro!$A$5:$A$148,$A1486,Cadastro!$E$5:$E$148,"&lt;="&amp;$F1486),"yyyymmdd"),Cadastro!$I$5:$I$148,0),"")</f>
        <v>63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10495</v>
      </c>
      <c r="B1487" s="17" t="s">
        <v>199</v>
      </c>
      <c r="C1487" s="17" t="str">
        <f>IFERROR(INDEX(Cadastro!$C$5:$C$148,$AB1487),"NÃO INFORMADO")</f>
        <v>ELE</v>
      </c>
      <c r="D1487" s="17" t="str">
        <f>IFERROR(INDEX(Cadastro!$D$5:$D$148,$AB1487),"")</f>
        <v>A</v>
      </c>
      <c r="E1487" s="17" t="str">
        <f>IFERROR(INDEX(Cadastro!$G$5:$G$148,$AB1487),"")</f>
        <v>A</v>
      </c>
      <c r="F1487" s="29">
        <v>46273</v>
      </c>
      <c r="G1487" s="32" t="str">
        <f t="shared" si="252"/>
        <v>ter</v>
      </c>
      <c r="H1487" s="31">
        <f>IF($L1487=0,"",_xlfn.MINIFS(Dados!$Q:$Q,Dados!$A:$A,$A1487,Dados!$S:$S,$F1487))</f>
        <v>420</v>
      </c>
      <c r="I1487" s="31">
        <f>IF($H1487="","",_xlfn.MAXIFS(Dados!$R:$R,Dados!$A:$A,$A1487,Dados!$S:$S,$F1487))</f>
        <v>600</v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>A</v>
      </c>
      <c r="L1487" s="30">
        <f>SUMIFS(Dados!$E:$E,Dados!$A:$A,$A1487,Dados!$S:$S,$F1487)</f>
        <v>2.98</v>
      </c>
      <c r="M1487" s="30">
        <f>IFERROR(INDEX(Parâmetros!$E$6:$E$11,MATCH($K1487,Parâmetros!$A$6:$A$11,0)),"")</f>
        <v>7.58</v>
      </c>
      <c r="N1487" s="33">
        <f t="shared" si="253"/>
        <v>0.39313984168865435</v>
      </c>
      <c r="O1487" s="33">
        <f>Parâmetros!$E$13</f>
        <v>0.8</v>
      </c>
      <c r="P1487" s="32" t="str">
        <f>IF(OR($M1487="",$F1487&gt;Parâmetros!$E$14),"Não","Sim")</f>
        <v>Sim</v>
      </c>
      <c r="Q1487" s="32" t="str">
        <f t="shared" si="254"/>
        <v>Sim</v>
      </c>
      <c r="R1487" s="32" t="str">
        <f t="shared" si="255"/>
        <v>Não</v>
      </c>
      <c r="S1487" s="30">
        <f t="shared" si="256"/>
        <v>3.0840000000000001</v>
      </c>
      <c r="T1487" s="32" t="str">
        <f>IF($Q1487&lt;&gt;"Sim","",IF($N1487&gt;Parâmetros!$E$15,"Sim","Não"))</f>
        <v>Não</v>
      </c>
      <c r="U1487" s="17" t="str">
        <f t="shared" si="257"/>
        <v>Abaixo da meta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'[Apontamento_Mes_Setembro Atualizado.xlsx]Base Diária'!$V$221folga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Evidência confirma cadastro</v>
      </c>
      <c r="W1487" s="34">
        <f>IF(OR(OR($D1487="6x1",$D1487="FF 6x1"),$D1487="5x2"),"",IF($AB1487&lt;&gt;$AB1486,IF(IFERROR(INDEX(Cadastro!$F$5:$F$148,$AB1487),"")="",IF($L1487&gt;0,1,0),IF(IFERROR(INDEX(Cadastro!$F$5:$F$148,$AB1487),"")&lt;=IFERROR(INDEX(Parâmetros!$B$39:$B$48,MATCH($E1487,Parâmetros!$A$39:$A$48,0)),99),IFERROR(INDEX(Cadastro!$F$5:$F$148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$148,$AB1487),"")="",0,IF(IFERROR(INDEX(Cadastro!$F$5:$F$148,$AB1487),"")&gt;IFERROR(INDEX(Parâmetros!$B$39:$B$48,MATCH($E1487,Parâmetros!$A$39:$A$48,0)),99),IFERROR(INDEX(Cadastro!$F$5:$F$148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registro"),IF(AND($AB1487&lt;&gt;$AB1486,IFERROR(INDEX(Cadastro!$F$5:$F$148,$AB1487),"")=""),"Indeterminado (início da série)",IF($X1487&gt;0,"Folga","Falta de registro"))))))))</f>
        <v>Trabalhado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IFERROR(MATCH($A1487&amp;"|"&amp;TEXT(_xlfn.MAXIFS(Cadastro!$E$5:$E$148,Cadastro!$A$5:$A$148,$A1487,Cadastro!$E$5:$E$148,"&lt;="&amp;$F1487),"yyyymmdd"),Cadastro!$I$5:$I$148,0),"")</f>
        <v>63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10495</v>
      </c>
      <c r="B1488" s="17" t="s">
        <v>199</v>
      </c>
      <c r="C1488" s="17" t="str">
        <f>IFERROR(INDEX(Cadastro!$C$5:$C$148,$AB1488),"NÃO INFORMADO")</f>
        <v>ELE</v>
      </c>
      <c r="D1488" s="17" t="str">
        <f>IFERROR(INDEX(Cadastro!$D$5:$D$148,$AB1488),"")</f>
        <v>A</v>
      </c>
      <c r="E1488" s="17" t="str">
        <f>IFERROR(INDEX(Cadastro!$G$5:$G$148,$AB1488),"")</f>
        <v>A</v>
      </c>
      <c r="F1488" s="29">
        <v>46274</v>
      </c>
      <c r="G1488" s="32" t="str">
        <f t="shared" si="252"/>
        <v>qua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0</v>
      </c>
      <c r="M1488" s="30">
        <f>IFERROR(INDEX(Parâmetros!$E$6:$E$11,MATCH($K1488,Parâmetros!$A$6:$A$11,0)),"")</f>
        <v>7.58</v>
      </c>
      <c r="N1488" s="33">
        <f t="shared" si="253"/>
        <v>0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254"/>
        <v>Não</v>
      </c>
      <c r="R1488" s="32" t="str">
        <f t="shared" si="255"/>
        <v/>
      </c>
      <c r="S1488" s="30" t="str">
        <f t="shared" si="256"/>
        <v/>
      </c>
      <c r="T1488" s="32" t="str">
        <f>IF($Q1488&lt;&gt;"Sim","",IF($N1488&gt;Parâmetros!$E$15,"Sim","Não"))</f>
        <v/>
      </c>
      <c r="U1488" s="17" t="str">
        <f t="shared" si="257"/>
        <v>Falta de registro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'[Apontamento_Mes_Setembro Atualizado.xlsx]Base Diária'!$V$221folga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FALTA DE REGISTRO · dia 5 de 5 do ciclo</v>
      </c>
      <c r="W1488" s="34">
        <f>IF(OR(OR($D1488="6x1",$D1488="FF 6x1"),$D1488="5x2"),"",IF($AB1488&lt;&gt;$AB1487,IF(IFERROR(INDEX(Cadastro!$F$5:$F$148,$AB1488),"")="",IF($L1488&gt;0,1,0),IF(IFERROR(INDEX(Cadastro!$F$5:$F$148,$AB1488),"")&lt;=IFERROR(INDEX(Parâmetros!$B$39:$B$48,MATCH($E1488,Parâmetros!$A$39:$A$48,0)),99),IFERROR(INDEX(Cadastro!$F$5:$F$148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$148,$AB1488),"")="",0,IF(IFERROR(INDEX(Cadastro!$F$5:$F$148,$AB1488),"")&gt;IFERROR(INDEX(Parâmetros!$B$39:$B$48,MATCH($E1488,Parâmetros!$A$39:$A$48,0)),99),IFERROR(INDEX(Cadastro!$F$5:$F$148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registro"),IF(AND($AB1488&lt;&gt;$AB1487,IFERROR(INDEX(Cadastro!$F$5:$F$148,$AB1488),"")=""),"Indeterminado (início da série)",IF($X1488&gt;0,"Folga","Falta de registro"))))))))</f>
        <v>Falta de registro</v>
      </c>
      <c r="Z1488" s="34">
        <f>IF(OR($L1488&gt;0,$F1488&gt;Parâmetros!$E$14),0,IF($A1488&lt;&gt;$A1487,1,N($Z1487)+1))</f>
        <v>1</v>
      </c>
      <c r="AA1488" s="34">
        <f>IF(OR($L1488&gt;0,$F1488&gt;Parâmetros!$E$14),0,IF(OR($A1488&lt;&gt;$A1489,$F1489&gt;Parâmetros!$E$14),1,N($AA1489)+1))</f>
        <v>3</v>
      </c>
      <c r="AB1488" s="31">
        <f>IFERROR(MATCH($A1488&amp;"|"&amp;TEXT(_xlfn.MAXIFS(Cadastro!$E$5:$E$148,Cadastro!$A$5:$A$148,$A1488,Cadastro!$E$5:$E$148,"&lt;="&amp;$F1488),"yyyymmdd"),Cadastro!$I$5:$I$148,0),"")</f>
        <v>63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10495</v>
      </c>
      <c r="B1489" s="17" t="s">
        <v>199</v>
      </c>
      <c r="C1489" s="17" t="str">
        <f>IFERROR(INDEX(Cadastro!$C$5:$C$148,$AB1489),"NÃO INFORMADO")</f>
        <v>ELE</v>
      </c>
      <c r="D1489" s="17" t="str">
        <f>IFERROR(INDEX(Cadastro!$D$5:$D$148,$AB1489),"")</f>
        <v>A</v>
      </c>
      <c r="E1489" s="17" t="str">
        <f>IFERROR(INDEX(Cadastro!$G$5:$G$148,$AB1489),"")</f>
        <v>A</v>
      </c>
      <c r="F1489" s="29">
        <v>46275</v>
      </c>
      <c r="G1489" s="32" t="str">
        <f t="shared" si="252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253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54"/>
        <v/>
      </c>
      <c r="R1489" s="32" t="str">
        <f t="shared" si="255"/>
        <v/>
      </c>
      <c r="S1489" s="30" t="str">
        <f t="shared" si="256"/>
        <v/>
      </c>
      <c r="T1489" s="32" t="str">
        <f>IF($Q1489&lt;&gt;"Sim","",IF($N1489&gt;Parâmetros!$E$15,"Sim","Não"))</f>
        <v/>
      </c>
      <c r="U1489" s="17" t="str">
        <f t="shared" si="257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'[Apontamento_Mes_Setembro Atualizado.xlsx]Base Diária'!$V$221folga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$148,$AB1489),"")="",IF($L1489&gt;0,1,0),IF(IFERROR(INDEX(Cadastro!$F$5:$F$148,$AB1489),"")&lt;=IFERROR(INDEX(Parâmetros!$B$39:$B$48,MATCH($E1489,Parâmetros!$A$39:$A$48,0)),99),IFERROR(INDEX(Cadastro!$F$5:$F$148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$148,$AB1489),"")="",0,IF(IFERROR(INDEX(Cadastro!$F$5:$F$148,$AB1489),"")&gt;IFERROR(INDEX(Parâmetros!$B$39:$B$48,MATCH($E1489,Parâmetros!$A$39:$A$48,0)),99),IFERROR(INDEX(Cadastro!$F$5:$F$148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registro"),IF(AND($AB1489&lt;&gt;$AB1488,IFERROR(INDEX(Cadastro!$F$5:$F$148,$AB1489),"")=""),"Indeterminado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2</v>
      </c>
      <c r="AA1489" s="34">
        <f>IF(OR($L1489&gt;0,$F1489&gt;Parâmetros!$E$14),0,IF(OR($A1489&lt;&gt;$A1490,$F1490&gt;Parâmetros!$E$14),1,N($AA1490)+1))</f>
        <v>2</v>
      </c>
      <c r="AB1489" s="31">
        <f>IFERROR(MATCH($A1489&amp;"|"&amp;TEXT(_xlfn.MAXIFS(Cadastro!$E$5:$E$148,Cadastro!$A$5:$A$148,$A1489,Cadastro!$E$5:$E$148,"&lt;="&amp;$F1489),"yyyymmdd"),Cadastro!$I$5:$I$148,0),"")</f>
        <v>63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>
        <v>10495</v>
      </c>
      <c r="B1490" s="17" t="s">
        <v>199</v>
      </c>
      <c r="C1490" s="17" t="str">
        <f>IFERROR(INDEX(Cadastro!$C$5:$C$148,$AB1490),"NÃO INFORMADO")</f>
        <v>ELE</v>
      </c>
      <c r="D1490" s="17" t="str">
        <f>IFERROR(INDEX(Cadastro!$D$5:$D$148,$AB1490),"")</f>
        <v>A</v>
      </c>
      <c r="E1490" s="17" t="str">
        <f>IFERROR(INDEX(Cadastro!$G$5:$G$148,$AB1490),"")</f>
        <v>A</v>
      </c>
      <c r="F1490" s="29">
        <v>46276</v>
      </c>
      <c r="G1490" s="32" t="str">
        <f t="shared" si="252"/>
        <v>sex</v>
      </c>
      <c r="H1490" s="31" t="str">
        <f>IF($L1490=0,"",_xlfn.MINIFS(Dados!$Q:$Q,Dados!$A:$A,$A1490,Dados!$S:$S,$F1490))</f>
        <v/>
      </c>
      <c r="I1490" s="31" t="str">
        <f>IF($H1490="","",_xlfn.MAXIFS(Dados!$R:$R,Dados!$A:$A,$A1490,Dados!$S:$S,$F1490))</f>
        <v/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0</v>
      </c>
      <c r="M1490" s="30">
        <f>IFERROR(INDEX(Parâmetros!$E$6:$E$11,MATCH($K1490,Parâmetros!$A$6:$A$11,0)),"")</f>
        <v>7.58</v>
      </c>
      <c r="N1490" s="33">
        <f t="shared" si="253"/>
        <v>0</v>
      </c>
      <c r="O1490" s="33">
        <f>Parâmetros!$E$13</f>
        <v>0.8</v>
      </c>
      <c r="P1490" s="32" t="str">
        <f>IF(OR($M1490="",$F1490&gt;Parâmetros!$E$14),"Não","Sim")</f>
        <v>Sim</v>
      </c>
      <c r="Q1490" s="32" t="str">
        <f t="shared" si="254"/>
        <v>Não</v>
      </c>
      <c r="R1490" s="32" t="str">
        <f t="shared" si="255"/>
        <v/>
      </c>
      <c r="S1490" s="30" t="str">
        <f t="shared" si="256"/>
        <v/>
      </c>
      <c r="T1490" s="32" t="str">
        <f>IF($Q1490&lt;&gt;"Sim","",IF($N1490&gt;Parâmetros!$E$15,"Sim","Não"))</f>
        <v/>
      </c>
      <c r="U1490" s="17" t="str">
        <f t="shared" si="257"/>
        <v>Falta de registro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'[Apontamento_Mes_Setembro Atualizado.xlsx]Base Diária'!$V$221folga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FALTA DE REGISTRO · dia 1 de 5 do ciclo</v>
      </c>
      <c r="W1490" s="34">
        <f>IF(OR(OR($D1490="6x1",$D1490="FF 6x1"),$D1490="5x2"),"",IF($AB1490&lt;&gt;$AB1489,IF(IFERROR(INDEX(Cadastro!$F$5:$F$148,$AB1490),"")="",IF($L1490&gt;0,1,0),IF(IFERROR(INDEX(Cadastro!$F$5:$F$148,$AB1490),"")&lt;=IFERROR(INDEX(Parâmetros!$B$39:$B$48,MATCH($E1490,Parâmetros!$A$39:$A$48,0)),99),IFERROR(INDEX(Cadastro!$F$5:$F$148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$148,$AB1490),"")="",0,IF(IFERROR(INDEX(Cadastro!$F$5:$F$148,$AB1490),"")&gt;IFERROR(INDEX(Parâmetros!$B$39:$B$48,MATCH($E1490,Parâmetros!$A$39:$A$48,0)),99),IFERROR(INDEX(Cadastro!$F$5:$F$148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registro"),IF(AND($AB1490&lt;&gt;$AB1489,IFERROR(INDEX(Cadastro!$F$5:$F$148,$AB1490),"")=""),"Indeterminado (início da série)",IF($X1490&gt;0,"Folga","Falta de registro"))))))))</f>
        <v>Falta de registro</v>
      </c>
      <c r="Z1490" s="34">
        <f>IF(OR($L1490&gt;0,$F1490&gt;Parâmetros!$E$14),0,IF($A1490&lt;&gt;$A1489,1,N($Z1489)+1))</f>
        <v>3</v>
      </c>
      <c r="AA1490" s="34">
        <f>IF(OR($L1490&gt;0,$F1490&gt;Parâmetros!$E$14),0,IF(OR($A1490&lt;&gt;$A1491,$F1491&gt;Parâmetros!$E$14),1,N($AA1491)+1))</f>
        <v>1</v>
      </c>
      <c r="AB1490" s="31">
        <f>IFERROR(MATCH($A1490&amp;"|"&amp;TEXT(_xlfn.MAXIFS(Cadastro!$E$5:$E$148,Cadastro!$A$5:$A$148,$A1490,Cadastro!$E$5:$E$148,"&lt;="&amp;$F1490),"yyyymmdd"),Cadastro!$I$5:$I$148,0),"")</f>
        <v>63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hidden="1" customHeight="1" x14ac:dyDescent="0.25">
      <c r="A1491" s="31">
        <v>10495</v>
      </c>
      <c r="B1491" s="17" t="s">
        <v>199</v>
      </c>
      <c r="C1491" s="17" t="str">
        <f>IFERROR(INDEX(Cadastro!$C$5:$C$148,$AB1491),"NÃO INFORMADO")</f>
        <v>ELE</v>
      </c>
      <c r="D1491" s="17" t="str">
        <f>IFERROR(INDEX(Cadastro!$D$5:$D$148,$AB1491),"")</f>
        <v>A</v>
      </c>
      <c r="E1491" s="17" t="str">
        <f>IFERROR(INDEX(Cadastro!$G$5:$G$148,$AB1491),"")</f>
        <v>A</v>
      </c>
      <c r="F1491" s="29">
        <v>46277</v>
      </c>
      <c r="G1491" s="32" t="str">
        <f t="shared" si="252"/>
        <v>sáb</v>
      </c>
      <c r="H1491" s="31" t="str">
        <f>IF($L1491=0,"",_xlfn.MINIFS(Dados!$Q:$Q,Dados!$A:$A,$A1491,Dados!$S:$S,$F1491))</f>
        <v/>
      </c>
      <c r="I1491" s="31" t="str">
        <f>IF($H1491="","",_xlfn.MAXIFS(Dados!$R:$R,Dados!$A:$A,$A1491,Dados!$S:$S,$F1491))</f>
        <v/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0</v>
      </c>
      <c r="M1491" s="30">
        <f>IFERROR(INDEX(Parâmetros!$E$6:$E$11,MATCH($K1491,Parâmetros!$A$6:$A$11,0)),"")</f>
        <v>7.58</v>
      </c>
      <c r="N1491" s="33">
        <f t="shared" si="253"/>
        <v>0</v>
      </c>
      <c r="O1491" s="33">
        <f>Parâmetros!$E$13</f>
        <v>0.8</v>
      </c>
      <c r="P1491" s="32" t="str">
        <f>IF(OR($M1491="",$F1491&gt;Parâmetros!$E$14),"Não","Sim")</f>
        <v>Não</v>
      </c>
      <c r="Q1491" s="32" t="str">
        <f t="shared" si="254"/>
        <v/>
      </c>
      <c r="R1491" s="32" t="str">
        <f t="shared" si="255"/>
        <v/>
      </c>
      <c r="S1491" s="30" t="str">
        <f t="shared" si="256"/>
        <v/>
      </c>
      <c r="T1491" s="32" t="str">
        <f>IF($Q1491&lt;&gt;"Sim","",IF($N1491&gt;Parâmetros!$E$15,"Sim","Não"))</f>
        <v/>
      </c>
      <c r="U1491" s="17" t="str">
        <f t="shared" si="257"/>
        <v>Fora da apuração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'[Apontamento_Mes_Setembro Atualizado.xlsx]Base Diária'!$V$221folga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FALTA DE REGISTRO · dia 2 de 5 do ciclo</v>
      </c>
      <c r="W1491" s="34">
        <f>IF(OR(OR($D1491="6x1",$D1491="FF 6x1"),$D1491="5x2"),"",IF($AB1491&lt;&gt;$AB1490,IF(IFERROR(INDEX(Cadastro!$F$5:$F$148,$AB1491),"")="",IF($L1491&gt;0,1,0),IF(IFERROR(INDEX(Cadastro!$F$5:$F$148,$AB1491),"")&lt;=IFERROR(INDEX(Parâmetros!$B$39:$B$48,MATCH($E1491,Parâmetros!$A$39:$A$48,0)),99),IFERROR(INDEX(Cadastro!$F$5:$F$148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$148,$AB1491),"")="",0,IF(IFERROR(INDEX(Cadastro!$F$5:$F$148,$AB1491),"")&gt;IFERROR(INDEX(Parâmetros!$B$39:$B$48,MATCH($E1491,Parâmetros!$A$39:$A$48,0)),99),IFERROR(INDEX(Cadastro!$F$5:$F$148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registro"),IF(AND($AB1491&lt;&gt;$AB1490,IFERROR(INDEX(Cadastro!$F$5:$F$148,$AB1491),"")=""),"Indeterminado (início da série)",IF($X1491&gt;0,"Folga","Falta de registro"))))))))</f>
        <v>Falta de registro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IFERROR(MATCH($A1491&amp;"|"&amp;TEXT(_xlfn.MAXIFS(Cadastro!$E$5:$E$148,Cadastro!$A$5:$A$148,$A1491,Cadastro!$E$5:$E$148,"&lt;="&amp;$F1491),"yyyymmdd"),Cadastro!$I$5:$I$148,0),"")</f>
        <v>63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hidden="1" customHeight="1" x14ac:dyDescent="0.25">
      <c r="A1492" s="31">
        <v>10495</v>
      </c>
      <c r="B1492" s="17" t="s">
        <v>199</v>
      </c>
      <c r="C1492" s="17" t="str">
        <f>IFERROR(INDEX(Cadastro!$C$5:$C$148,$AB1492),"NÃO INFORMADO")</f>
        <v>ELE</v>
      </c>
      <c r="D1492" s="17" t="str">
        <f>IFERROR(INDEX(Cadastro!$D$5:$D$148,$AB1492),"")</f>
        <v>A</v>
      </c>
      <c r="E1492" s="17" t="str">
        <f>IFERROR(INDEX(Cadastro!$G$5:$G$148,$AB1492),"")</f>
        <v>A</v>
      </c>
      <c r="F1492" s="29">
        <v>46278</v>
      </c>
      <c r="G1492" s="32" t="str">
        <f t="shared" si="252"/>
        <v>dom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0</v>
      </c>
      <c r="M1492" s="30">
        <f>IFERROR(INDEX(Parâmetros!$E$6:$E$11,MATCH($K1492,Parâmetros!$A$6:$A$11,0)),"")</f>
        <v>7.58</v>
      </c>
      <c r="N1492" s="33">
        <f t="shared" si="253"/>
        <v>0</v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si="254"/>
        <v/>
      </c>
      <c r="R1492" s="32" t="str">
        <f t="shared" si="255"/>
        <v/>
      </c>
      <c r="S1492" s="30" t="str">
        <f t="shared" si="256"/>
        <v/>
      </c>
      <c r="T1492" s="32" t="str">
        <f>IF($Q1492&lt;&gt;"Sim","",IF($N1492&gt;Parâmetros!$E$15,"Sim","Não"))</f>
        <v/>
      </c>
      <c r="U1492" s="17" t="str">
        <f t="shared" si="257"/>
        <v>Fora da apuração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'[Apontamento_Mes_Setembro Atualizado.xlsx]Base Diária'!$V$221folga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FALTA DE REGISTRO · dia 3 de 5 do ciclo</v>
      </c>
      <c r="W1492" s="34">
        <f>IF(OR(OR($D1492="6x1",$D1492="FF 6x1"),$D1492="5x2"),"",IF($AB1492&lt;&gt;$AB1491,IF(IFERROR(INDEX(Cadastro!$F$5:$F$148,$AB1492),"")="",IF($L1492&gt;0,1,0),IF(IFERROR(INDEX(Cadastro!$F$5:$F$148,$AB1492),"")&lt;=IFERROR(INDEX(Parâmetros!$B$39:$B$48,MATCH($E1492,Parâmetros!$A$39:$A$48,0)),99),IFERROR(INDEX(Cadastro!$F$5:$F$148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$148,$AB1492),"")="",0,IF(IFERROR(INDEX(Cadastro!$F$5:$F$148,$AB1492),"")&gt;IFERROR(INDEX(Parâmetros!$B$39:$B$48,MATCH($E1492,Parâmetros!$A$39:$A$48,0)),99),IFERROR(INDEX(Cadastro!$F$5:$F$148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registro"),IF(AND($AB1492&lt;&gt;$AB1491,IFERROR(INDEX(Cadastro!$F$5:$F$148,$AB1492),"")=""),"Indeterminado (início da série)",IF($X1492&gt;0,"Folga","Falta de registro"))))))))</f>
        <v>Falta de registro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IFERROR(MATCH($A1492&amp;"|"&amp;TEXT(_xlfn.MAXIFS(Cadastro!$E$5:$E$148,Cadastro!$A$5:$A$148,$A1492,Cadastro!$E$5:$E$148,"&lt;="&amp;$F1492),"yyyymmdd"),Cadastro!$I$5:$I$148,0),"")</f>
        <v>63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hidden="1" customHeight="1" x14ac:dyDescent="0.25">
      <c r="A1493" s="31">
        <v>10495</v>
      </c>
      <c r="B1493" s="17" t="s">
        <v>199</v>
      </c>
      <c r="C1493" s="17" t="str">
        <f>IFERROR(INDEX(Cadastro!$C$5:$C$148,$AB1493),"NÃO INFORMADO")</f>
        <v>ELE</v>
      </c>
      <c r="D1493" s="17" t="str">
        <f>IFERROR(INDEX(Cadastro!$D$5:$D$148,$AB1493),"")</f>
        <v>A</v>
      </c>
      <c r="E1493" s="17" t="str">
        <f>IFERROR(INDEX(Cadastro!$G$5:$G$148,$AB1493),"")</f>
        <v>A</v>
      </c>
      <c r="F1493" s="29">
        <v>46279</v>
      </c>
      <c r="G1493" s="32" t="str">
        <f t="shared" si="252"/>
        <v>seg</v>
      </c>
      <c r="H1493" s="31" t="str">
        <f>IF($L1493=0,"",_xlfn.MINIFS(Dados!$Q:$Q,Dados!$A:$A,$A1493,Dados!$S:$S,$F1493))</f>
        <v/>
      </c>
      <c r="I1493" s="31" t="str">
        <f>IF($H1493="","",_xlfn.MAXIFS(Dados!$R:$R,Dados!$A:$A,$A1493,Dados!$S:$S,$F1493))</f>
        <v/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0</v>
      </c>
      <c r="M1493" s="30">
        <f>IFERROR(INDEX(Parâmetros!$E$6:$E$11,MATCH($K1493,Parâmetros!$A$6:$A$11,0)),"")</f>
        <v>7.58</v>
      </c>
      <c r="N1493" s="33">
        <f t="shared" si="253"/>
        <v>0</v>
      </c>
      <c r="O1493" s="33">
        <f>Parâmetros!$E$13</f>
        <v>0.8</v>
      </c>
      <c r="P1493" s="32" t="str">
        <f>IF(OR($M1493="",$F1493&gt;Parâmetros!$E$14),"Não","Sim")</f>
        <v>Não</v>
      </c>
      <c r="Q1493" s="32" t="str">
        <f t="shared" si="254"/>
        <v/>
      </c>
      <c r="R1493" s="32" t="str">
        <f t="shared" si="255"/>
        <v/>
      </c>
      <c r="S1493" s="30" t="str">
        <f t="shared" si="256"/>
        <v/>
      </c>
      <c r="T1493" s="32" t="str">
        <f>IF($Q1493&lt;&gt;"Sim","",IF($N1493&gt;Parâmetros!$E$15,"Sim","Não"))</f>
        <v/>
      </c>
      <c r="U1493" s="17" t="str">
        <f t="shared" si="257"/>
        <v>Fora da apuração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'[Apontamento_Mes_Setembro Atualizado.xlsx]Base Diária'!$V$221folga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FALTA DE REGISTRO · dia 4 de 5 do ciclo</v>
      </c>
      <c r="W1493" s="34">
        <f>IF(OR(OR($D1493="6x1",$D1493="FF 6x1"),$D1493="5x2"),"",IF($AB1493&lt;&gt;$AB1492,IF(IFERROR(INDEX(Cadastro!$F$5:$F$148,$AB1493),"")="",IF($L1493&gt;0,1,0),IF(IFERROR(INDEX(Cadastro!$F$5:$F$148,$AB1493),"")&lt;=IFERROR(INDEX(Parâmetros!$B$39:$B$48,MATCH($E1493,Parâmetros!$A$39:$A$48,0)),99),IFERROR(INDEX(Cadastro!$F$5:$F$148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$148,$AB1493),"")="",0,IF(IFERROR(INDEX(Cadastro!$F$5:$F$148,$AB1493),"")&gt;IFERROR(INDEX(Parâmetros!$B$39:$B$48,MATCH($E1493,Parâmetros!$A$39:$A$48,0)),99),IFERROR(INDEX(Cadastro!$F$5:$F$148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registro"),IF(AND($AB1493&lt;&gt;$AB1492,IFERROR(INDEX(Cadastro!$F$5:$F$148,$AB1493),"")=""),"Indeterminado (início da série)",IF($X1493&gt;0,"Folga","Falta de registro"))))))))</f>
        <v>Falta de registro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IFERROR(MATCH($A1493&amp;"|"&amp;TEXT(_xlfn.MAXIFS(Cadastro!$E$5:$E$148,Cadastro!$A$5:$A$148,$A1493,Cadastro!$E$5:$E$148,"&lt;="&amp;$F1493),"yyyymmdd"),Cadastro!$I$5:$I$148,0),"")</f>
        <v>63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10495</v>
      </c>
      <c r="B1494" s="17" t="s">
        <v>199</v>
      </c>
      <c r="C1494" s="17" t="str">
        <f>IFERROR(INDEX(Cadastro!$C$5:$C$148,$AB1494),"NÃO INFORMADO")</f>
        <v>ELE</v>
      </c>
      <c r="D1494" s="17" t="str">
        <f>IFERROR(INDEX(Cadastro!$D$5:$D$148,$AB1494),"")</f>
        <v>A</v>
      </c>
      <c r="E1494" s="17" t="str">
        <f>IFERROR(INDEX(Cadastro!$G$5:$G$148,$AB1494),"")</f>
        <v>A</v>
      </c>
      <c r="F1494" s="29">
        <v>46280</v>
      </c>
      <c r="G1494" s="32" t="str">
        <f t="shared" si="252"/>
        <v>ter</v>
      </c>
      <c r="H1494" s="31" t="str">
        <f>IF($L1494=0,"",_xlfn.MINIFS(Dados!$Q:$Q,Dados!$A:$A,$A1494,Dados!$S:$S,$F1494))</f>
        <v/>
      </c>
      <c r="I1494" s="31" t="str">
        <f>IF($H1494="","",_xlfn.MAXIFS(Dados!$R:$R,Dados!$A:$A,$A1494,Dados!$S:$S,$F1494))</f>
        <v/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0</v>
      </c>
      <c r="M1494" s="30">
        <f>IFERROR(INDEX(Parâmetros!$E$6:$E$11,MATCH($K1494,Parâmetros!$A$6:$A$11,0)),"")</f>
        <v>7.58</v>
      </c>
      <c r="N1494" s="33">
        <f t="shared" si="253"/>
        <v>0</v>
      </c>
      <c r="O1494" s="33">
        <f>Parâmetros!$E$13</f>
        <v>0.8</v>
      </c>
      <c r="P1494" s="32" t="str">
        <f>IF(OR($M1494="",$F1494&gt;Parâmetros!$E$14),"Não","Sim")</f>
        <v>Não</v>
      </c>
      <c r="Q1494" s="32" t="str">
        <f t="shared" si="254"/>
        <v/>
      </c>
      <c r="R1494" s="32" t="str">
        <f t="shared" si="255"/>
        <v/>
      </c>
      <c r="S1494" s="30" t="str">
        <f t="shared" si="256"/>
        <v/>
      </c>
      <c r="T1494" s="32" t="str">
        <f>IF($Q1494&lt;&gt;"Sim","",IF($N1494&gt;Parâmetros!$E$15,"Sim","Não"))</f>
        <v/>
      </c>
      <c r="U1494" s="17" t="str">
        <f t="shared" si="257"/>
        <v>Fora da apuração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'[Apontamento_Mes_Setembro Atualizado.xlsx]Base Diária'!$V$221folga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FALTA DE REGISTRO · dia 5 de 5 do ciclo</v>
      </c>
      <c r="W1494" s="34">
        <f>IF(OR(OR($D1494="6x1",$D1494="FF 6x1"),$D1494="5x2"),"",IF($AB1494&lt;&gt;$AB1493,IF(IFERROR(INDEX(Cadastro!$F$5:$F$148,$AB1494),"")="",IF($L1494&gt;0,1,0),IF(IFERROR(INDEX(Cadastro!$F$5:$F$148,$AB1494),"")&lt;=IFERROR(INDEX(Parâmetros!$B$39:$B$48,MATCH($E1494,Parâmetros!$A$39:$A$48,0)),99),IFERROR(INDEX(Cadastro!$F$5:$F$148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$148,$AB1494),"")="",0,IF(IFERROR(INDEX(Cadastro!$F$5:$F$148,$AB1494),"")&gt;IFERROR(INDEX(Parâmetros!$B$39:$B$48,MATCH($E1494,Parâmetros!$A$39:$A$48,0)),99),IFERROR(INDEX(Cadastro!$F$5:$F$148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registro"),IF(AND($AB1494&lt;&gt;$AB1493,IFERROR(INDEX(Cadastro!$F$5:$F$148,$AB1494),"")=""),"Indeterminado (início da série)",IF($X1494&gt;0,"Folga","Falta de registro"))))))))</f>
        <v>Falta de registro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IFERROR(MATCH($A1494&amp;"|"&amp;TEXT(_xlfn.MAXIFS(Cadastro!$E$5:$E$148,Cadastro!$A$5:$A$148,$A1494,Cadastro!$E$5:$E$148,"&lt;="&amp;$F1494),"yyyymmdd"),Cadastro!$I$5:$I$148,0),"")</f>
        <v>63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10495</v>
      </c>
      <c r="B1495" s="17" t="s">
        <v>199</v>
      </c>
      <c r="C1495" s="17" t="str">
        <f>IFERROR(INDEX(Cadastro!$C$5:$C$148,$AB1495),"NÃO INFORMADO")</f>
        <v>ELE</v>
      </c>
      <c r="D1495" s="17" t="str">
        <f>IFERROR(INDEX(Cadastro!$D$5:$D$148,$AB1495),"")</f>
        <v>A</v>
      </c>
      <c r="E1495" s="17" t="str">
        <f>IFERROR(INDEX(Cadastro!$G$5:$G$148,$AB1495),"")</f>
        <v>A</v>
      </c>
      <c r="F1495" s="29">
        <v>46281</v>
      </c>
      <c r="G1495" s="32" t="str">
        <f t="shared" si="252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253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254"/>
        <v/>
      </c>
      <c r="R1495" s="32" t="str">
        <f t="shared" si="255"/>
        <v/>
      </c>
      <c r="S1495" s="30" t="str">
        <f t="shared" si="256"/>
        <v/>
      </c>
      <c r="T1495" s="32" t="str">
        <f>IF($Q1495&lt;&gt;"Sim","",IF($N1495&gt;Parâmetros!$E$15,"Sim","Não"))</f>
        <v/>
      </c>
      <c r="U1495" s="17" t="str">
        <f t="shared" si="257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'[Apontamento_Mes_Setembro Atualizado.xlsx]Base Diária'!$V$221folga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$148,$AB1495),"")="",IF($L1495&gt;0,1,0),IF(IFERROR(INDEX(Cadastro!$F$5:$F$148,$AB1495),"")&lt;=IFERROR(INDEX(Parâmetros!$B$39:$B$48,MATCH($E1495,Parâmetros!$A$39:$A$48,0)),99),IFERROR(INDEX(Cadastro!$F$5:$F$148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$148,$AB1495),"")="",0,IF(IFERROR(INDEX(Cadastro!$F$5:$F$148,$AB1495),"")&gt;IFERROR(INDEX(Parâmetros!$B$39:$B$48,MATCH($E1495,Parâmetros!$A$39:$A$48,0)),99),IFERROR(INDEX(Cadastro!$F$5:$F$148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registro"),IF(AND($AB1495&lt;&gt;$AB1494,IFERROR(INDEX(Cadastro!$F$5:$F$148,$AB1495),"")=""),"Indeterminado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IFERROR(MATCH($A1495&amp;"|"&amp;TEXT(_xlfn.MAXIFS(Cadastro!$E$5:$E$148,Cadastro!$A$5:$A$148,$A1495,Cadastro!$E$5:$E$148,"&lt;="&amp;$F1495),"yyyymmdd"),Cadastro!$I$5:$I$148,0),"")</f>
        <v>63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10495</v>
      </c>
      <c r="B1496" s="17" t="s">
        <v>199</v>
      </c>
      <c r="C1496" s="17" t="str">
        <f>IFERROR(INDEX(Cadastro!$C$5:$C$148,$AB1496),"NÃO INFORMADO")</f>
        <v>ELE</v>
      </c>
      <c r="D1496" s="17" t="str">
        <f>IFERROR(INDEX(Cadastro!$D$5:$D$148,$AB1496),"")</f>
        <v>A</v>
      </c>
      <c r="E1496" s="17" t="str">
        <f>IFERROR(INDEX(Cadastro!$G$5:$G$148,$AB1496),"")</f>
        <v>A</v>
      </c>
      <c r="F1496" s="29">
        <v>46282</v>
      </c>
      <c r="G1496" s="32" t="str">
        <f t="shared" si="252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253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254"/>
        <v/>
      </c>
      <c r="R1496" s="32" t="str">
        <f t="shared" si="255"/>
        <v/>
      </c>
      <c r="S1496" s="30" t="str">
        <f t="shared" si="256"/>
        <v/>
      </c>
      <c r="T1496" s="32" t="str">
        <f>IF($Q1496&lt;&gt;"Sim","",IF($N1496&gt;Parâmetros!$E$15,"Sim","Não"))</f>
        <v/>
      </c>
      <c r="U1496" s="17" t="str">
        <f t="shared" si="257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'[Apontamento_Mes_Setembro Atualizado.xlsx]Base Diária'!$V$221folga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1 de 5 do ciclo</v>
      </c>
      <c r="W1496" s="34">
        <f>IF(OR(OR($D1496="6x1",$D1496="FF 6x1"),$D1496="5x2"),"",IF($AB1496&lt;&gt;$AB1495,IF(IFERROR(INDEX(Cadastro!$F$5:$F$148,$AB1496),"")="",IF($L1496&gt;0,1,0),IF(IFERROR(INDEX(Cadastro!$F$5:$F$148,$AB1496),"")&lt;=IFERROR(INDEX(Parâmetros!$B$39:$B$48,MATCH($E1496,Parâmetros!$A$39:$A$48,0)),99),IFERROR(INDEX(Cadastro!$F$5:$F$148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$148,$AB1496),"")="",0,IF(IFERROR(INDEX(Cadastro!$F$5:$F$148,$AB1496),"")&gt;IFERROR(INDEX(Parâmetros!$B$39:$B$48,MATCH($E1496,Parâmetros!$A$39:$A$48,0)),99),IFERROR(INDEX(Cadastro!$F$5:$F$148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registro"),IF(AND($AB1496&lt;&gt;$AB1495,IFERROR(INDEX(Cadastro!$F$5:$F$148,$AB1496),"")=""),"Indeterminado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IFERROR(MATCH($A1496&amp;"|"&amp;TEXT(_xlfn.MAXIFS(Cadastro!$E$5:$E$148,Cadastro!$A$5:$A$148,$A1496,Cadastro!$E$5:$E$148,"&lt;="&amp;$F1496),"yyyymmdd"),Cadastro!$I$5:$I$148,0),"")</f>
        <v>63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10495</v>
      </c>
      <c r="B1497" s="17" t="s">
        <v>199</v>
      </c>
      <c r="C1497" s="17" t="str">
        <f>IFERROR(INDEX(Cadastro!$C$5:$C$148,$AB1497),"NÃO INFORMADO")</f>
        <v>ELE</v>
      </c>
      <c r="D1497" s="17" t="str">
        <f>IFERROR(INDEX(Cadastro!$D$5:$D$148,$AB1497),"")</f>
        <v>A</v>
      </c>
      <c r="E1497" s="17" t="str">
        <f>IFERROR(INDEX(Cadastro!$G$5:$G$148,$AB1497),"")</f>
        <v>A</v>
      </c>
      <c r="F1497" s="29">
        <v>46283</v>
      </c>
      <c r="G1497" s="32" t="str">
        <f t="shared" si="252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253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254"/>
        <v/>
      </c>
      <c r="R1497" s="32" t="str">
        <f t="shared" si="255"/>
        <v/>
      </c>
      <c r="S1497" s="30" t="str">
        <f t="shared" si="256"/>
        <v/>
      </c>
      <c r="T1497" s="32" t="str">
        <f>IF($Q1497&lt;&gt;"Sim","",IF($N1497&gt;Parâmetros!$E$15,"Sim","Não"))</f>
        <v/>
      </c>
      <c r="U1497" s="17" t="str">
        <f t="shared" si="257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'[Apontamento_Mes_Setembro Atualizado.xlsx]Base Diária'!$V$221folga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2 de 5 do ciclo</v>
      </c>
      <c r="W1497" s="34">
        <f>IF(OR(OR($D1497="6x1",$D1497="FF 6x1"),$D1497="5x2"),"",IF($AB1497&lt;&gt;$AB1496,IF(IFERROR(INDEX(Cadastro!$F$5:$F$148,$AB1497),"")="",IF($L1497&gt;0,1,0),IF(IFERROR(INDEX(Cadastro!$F$5:$F$148,$AB1497),"")&lt;=IFERROR(INDEX(Parâmetros!$B$39:$B$48,MATCH($E1497,Parâmetros!$A$39:$A$48,0)),99),IFERROR(INDEX(Cadastro!$F$5:$F$148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$148,$AB1497),"")="",0,IF(IFERROR(INDEX(Cadastro!$F$5:$F$148,$AB1497),"")&gt;IFERROR(INDEX(Parâmetros!$B$39:$B$48,MATCH($E1497,Parâmetros!$A$39:$A$48,0)),99),IFERROR(INDEX(Cadastro!$F$5:$F$148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registro"),IF(AND($AB1497&lt;&gt;$AB1496,IFERROR(INDEX(Cadastro!$F$5:$F$148,$AB1497),"")=""),"Indeterminado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IFERROR(MATCH($A1497&amp;"|"&amp;TEXT(_xlfn.MAXIFS(Cadastro!$E$5:$E$148,Cadastro!$A$5:$A$148,$A1497,Cadastro!$E$5:$E$148,"&lt;="&amp;$F1497),"yyyymmdd"),Cadastro!$I$5:$I$148,0),"")</f>
        <v>63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10495</v>
      </c>
      <c r="B1498" s="17" t="s">
        <v>199</v>
      </c>
      <c r="C1498" s="17" t="str">
        <f>IFERROR(INDEX(Cadastro!$C$5:$C$148,$AB1498),"NÃO INFORMADO")</f>
        <v>ELE</v>
      </c>
      <c r="D1498" s="17" t="str">
        <f>IFERROR(INDEX(Cadastro!$D$5:$D$148,$AB1498),"")</f>
        <v>A</v>
      </c>
      <c r="E1498" s="17" t="str">
        <f>IFERROR(INDEX(Cadastro!$G$5:$G$148,$AB1498),"")</f>
        <v>A</v>
      </c>
      <c r="F1498" s="29">
        <v>46284</v>
      </c>
      <c r="G1498" s="32" t="str">
        <f t="shared" si="252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253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54"/>
        <v/>
      </c>
      <c r="R1498" s="32" t="str">
        <f t="shared" si="255"/>
        <v/>
      </c>
      <c r="S1498" s="30" t="str">
        <f t="shared" si="256"/>
        <v/>
      </c>
      <c r="T1498" s="32" t="str">
        <f>IF($Q1498&lt;&gt;"Sim","",IF($N1498&gt;Parâmetros!$E$15,"Sim","Não"))</f>
        <v/>
      </c>
      <c r="U1498" s="17" t="str">
        <f t="shared" si="257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'[Apontamento_Mes_Setembro Atualizado.xlsx]Base Diária'!$V$221folga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3 de 5 do ciclo</v>
      </c>
      <c r="W1498" s="34">
        <f>IF(OR(OR($D1498="6x1",$D1498="FF 6x1"),$D1498="5x2"),"",IF($AB1498&lt;&gt;$AB1497,IF(IFERROR(INDEX(Cadastro!$F$5:$F$148,$AB1498),"")="",IF($L1498&gt;0,1,0),IF(IFERROR(INDEX(Cadastro!$F$5:$F$148,$AB1498),"")&lt;=IFERROR(INDEX(Parâmetros!$B$39:$B$48,MATCH($E1498,Parâmetros!$A$39:$A$48,0)),99),IFERROR(INDEX(Cadastro!$F$5:$F$148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$148,$AB1498),"")="",0,IF(IFERROR(INDEX(Cadastro!$F$5:$F$148,$AB1498),"")&gt;IFERROR(INDEX(Parâmetros!$B$39:$B$48,MATCH($E1498,Parâmetros!$A$39:$A$48,0)),99),IFERROR(INDEX(Cadastro!$F$5:$F$148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registro"),IF(AND($AB1498&lt;&gt;$AB1497,IFERROR(INDEX(Cadastro!$F$5:$F$148,$AB1498),"")=""),"Indeterminado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IFERROR(MATCH($A1498&amp;"|"&amp;TEXT(_xlfn.MAXIFS(Cadastro!$E$5:$E$148,Cadastro!$A$5:$A$148,$A1498,Cadastro!$E$5:$E$148,"&lt;="&amp;$F1498),"yyyymmdd"),Cadastro!$I$5:$I$148,0),"")</f>
        <v>63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10495</v>
      </c>
      <c r="B1499" s="17" t="s">
        <v>199</v>
      </c>
      <c r="C1499" s="17" t="str">
        <f>IFERROR(INDEX(Cadastro!$C$5:$C$148,$AB1499),"NÃO INFORMADO")</f>
        <v>ELE</v>
      </c>
      <c r="D1499" s="17" t="str">
        <f>IFERROR(INDEX(Cadastro!$D$5:$D$148,$AB1499),"")</f>
        <v>A</v>
      </c>
      <c r="E1499" s="17" t="str">
        <f>IFERROR(INDEX(Cadastro!$G$5:$G$148,$AB1499),"")</f>
        <v>A</v>
      </c>
      <c r="F1499" s="29">
        <v>46285</v>
      </c>
      <c r="G1499" s="32" t="str">
        <f t="shared" si="252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0</v>
      </c>
      <c r="M1499" s="30">
        <f>IFERROR(INDEX(Parâmetros!$E$6:$E$11,MATCH($K1499,Parâmetros!$A$6:$A$11,0)),"")</f>
        <v>7.58</v>
      </c>
      <c r="N1499" s="33">
        <f t="shared" si="253"/>
        <v>0</v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254"/>
        <v/>
      </c>
      <c r="R1499" s="32" t="str">
        <f t="shared" si="255"/>
        <v/>
      </c>
      <c r="S1499" s="30" t="str">
        <f t="shared" si="256"/>
        <v/>
      </c>
      <c r="T1499" s="32" t="str">
        <f>IF($Q1499&lt;&gt;"Sim","",IF($N1499&gt;Parâmetros!$E$15,"Sim","Não"))</f>
        <v/>
      </c>
      <c r="U1499" s="17" t="str">
        <f t="shared" si="257"/>
        <v>Fora da apuração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'[Apontamento_Mes_Setembro Atualizado.xlsx]Base Diária'!$V$221folga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FALTA DE REGISTRO · dia 4 de 5 do ciclo</v>
      </c>
      <c r="W1499" s="34">
        <f>IF(OR(OR($D1499="6x1",$D1499="FF 6x1"),$D1499="5x2"),"",IF($AB1499&lt;&gt;$AB1498,IF(IFERROR(INDEX(Cadastro!$F$5:$F$148,$AB1499),"")="",IF($L1499&gt;0,1,0),IF(IFERROR(INDEX(Cadastro!$F$5:$F$148,$AB1499),"")&lt;=IFERROR(INDEX(Parâmetros!$B$39:$B$48,MATCH($E1499,Parâmetros!$A$39:$A$48,0)),99),IFERROR(INDEX(Cadastro!$F$5:$F$148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$148,$AB1499),"")="",0,IF(IFERROR(INDEX(Cadastro!$F$5:$F$148,$AB1499),"")&gt;IFERROR(INDEX(Parâmetros!$B$39:$B$48,MATCH($E1499,Parâmetros!$A$39:$A$48,0)),99),IFERROR(INDEX(Cadastro!$F$5:$F$148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registro"),IF(AND($AB1499&lt;&gt;$AB1498,IFERROR(INDEX(Cadastro!$F$5:$F$148,$AB1499),"")=""),"Indeterminado (início da série)",IF($X1499&gt;0,"Folga","Falta de registro"))))))))</f>
        <v>Falta de registro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IFERROR(MATCH($A1499&amp;"|"&amp;TEXT(_xlfn.MAXIFS(Cadastro!$E$5:$E$148,Cadastro!$A$5:$A$148,$A1499,Cadastro!$E$5:$E$148,"&lt;="&amp;$F1499),"yyyymmdd"),Cadastro!$I$5:$I$148,0),"")</f>
        <v>63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10495</v>
      </c>
      <c r="B1500" s="17" t="s">
        <v>199</v>
      </c>
      <c r="C1500" s="17" t="str">
        <f>IFERROR(INDEX(Cadastro!$C$5:$C$148,$AB1500),"NÃO INFORMADO")</f>
        <v>ELE</v>
      </c>
      <c r="D1500" s="17" t="str">
        <f>IFERROR(INDEX(Cadastro!$D$5:$D$148,$AB1500),"")</f>
        <v>A</v>
      </c>
      <c r="E1500" s="17" t="str">
        <f>IFERROR(INDEX(Cadastro!$G$5:$G$148,$AB1500),"")</f>
        <v>A</v>
      </c>
      <c r="F1500" s="29">
        <v>46286</v>
      </c>
      <c r="G1500" s="32" t="str">
        <f t="shared" si="252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253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254"/>
        <v/>
      </c>
      <c r="R1500" s="32" t="str">
        <f t="shared" si="255"/>
        <v/>
      </c>
      <c r="S1500" s="30" t="str">
        <f t="shared" si="256"/>
        <v/>
      </c>
      <c r="T1500" s="32" t="str">
        <f>IF($Q1500&lt;&gt;"Sim","",IF($N1500&gt;Parâmetros!$E$15,"Sim","Não"))</f>
        <v/>
      </c>
      <c r="U1500" s="17" t="str">
        <f t="shared" si="257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'[Apontamento_Mes_Setembro Atualizado.xlsx]Base Diária'!$V$221folga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5 de 5 do ciclo</v>
      </c>
      <c r="W1500" s="34">
        <f>IF(OR(OR($D1500="6x1",$D1500="FF 6x1"),$D1500="5x2"),"",IF($AB1500&lt;&gt;$AB1499,IF(IFERROR(INDEX(Cadastro!$F$5:$F$148,$AB1500),"")="",IF($L1500&gt;0,1,0),IF(IFERROR(INDEX(Cadastro!$F$5:$F$148,$AB1500),"")&lt;=IFERROR(INDEX(Parâmetros!$B$39:$B$48,MATCH($E1500,Parâmetros!$A$39:$A$48,0)),99),IFERROR(INDEX(Cadastro!$F$5:$F$148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5</v>
      </c>
      <c r="X1500" s="34">
        <f>IF(OR(OR($D1500="6x1",$D1500="FF 6x1"),$D1500="5x2"),"",IF($AB1500&lt;&gt;$AB1499,IF(IFERROR(INDEX(Cadastro!$F$5:$F$148,$AB1500),"")="",0,IF(IFERROR(INDEX(Cadastro!$F$5:$F$148,$AB1500),"")&gt;IFERROR(INDEX(Parâmetros!$B$39:$B$48,MATCH($E1500,Parâmetros!$A$39:$A$48,0)),99),IFERROR(INDEX(Cadastro!$F$5:$F$148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registro"),IF(AND($AB1500&lt;&gt;$AB1499,IFERROR(INDEX(Cadastro!$F$5:$F$148,$AB1500),"")=""),"Indeterminado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IFERROR(MATCH($A1500&amp;"|"&amp;TEXT(_xlfn.MAXIFS(Cadastro!$E$5:$E$148,Cadastro!$A$5:$A$148,$A1500,Cadastro!$E$5:$E$148,"&lt;="&amp;$F1500),"yyyymmdd"),Cadastro!$I$5:$I$148,0),"")</f>
        <v>63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10495</v>
      </c>
      <c r="B1501" s="17" t="s">
        <v>199</v>
      </c>
      <c r="C1501" s="17" t="str">
        <f>IFERROR(INDEX(Cadastro!$C$5:$C$148,$AB1501),"NÃO INFORMADO")</f>
        <v>ELE</v>
      </c>
      <c r="D1501" s="17" t="str">
        <f>IFERROR(INDEX(Cadastro!$D$5:$D$148,$AB1501),"")</f>
        <v>A</v>
      </c>
      <c r="E1501" s="17" t="str">
        <f>IFERROR(INDEX(Cadastro!$G$5:$G$148,$AB1501),"")</f>
        <v>A</v>
      </c>
      <c r="F1501" s="29">
        <v>46287</v>
      </c>
      <c r="G1501" s="32" t="str">
        <f t="shared" si="252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53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54"/>
        <v/>
      </c>
      <c r="R1501" s="32" t="str">
        <f t="shared" si="255"/>
        <v/>
      </c>
      <c r="S1501" s="30" t="str">
        <f t="shared" si="256"/>
        <v/>
      </c>
      <c r="T1501" s="32" t="str">
        <f>IF($Q1501&lt;&gt;"Sim","",IF($N1501&gt;Parâmetros!$E$15,"Sim","Não"))</f>
        <v/>
      </c>
      <c r="U1501" s="17" t="str">
        <f t="shared" si="257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'[Apontamento_Mes_Setembro Atualizado.xlsx]Base Diária'!$V$221folga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Folga prevista pelo ciclo</v>
      </c>
      <c r="W1501" s="34">
        <f>IF(OR(OR($D1501="6x1",$D1501="FF 6x1"),$D1501="5x2"),"",IF($AB1501&lt;&gt;$AB1500,IF(IFERROR(INDEX(Cadastro!$F$5:$F$148,$AB1501),"")="",IF($L1501&gt;0,1,0),IF(IFERROR(INDEX(Cadastro!$F$5:$F$148,$AB1501),"")&lt;=IFERROR(INDEX(Parâmetros!$B$39:$B$48,MATCH($E1501,Parâmetros!$A$39:$A$48,0)),99),IFERROR(INDEX(Cadastro!$F$5:$F$148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0</v>
      </c>
      <c r="X1501" s="34">
        <f>IF(OR(OR($D1501="6x1",$D1501="FF 6x1"),$D1501="5x2"),"",IF($AB1501&lt;&gt;$AB1500,IF(IFERROR(INDEX(Cadastro!$F$5:$F$148,$AB1501),"")="",0,IF(IFERROR(INDEX(Cadastro!$F$5:$F$148,$AB1501),"")&gt;IFERROR(INDEX(Parâmetros!$B$39:$B$48,MATCH($E1501,Parâmetros!$A$39:$A$48,0)),99),IFERROR(INDEX(Cadastro!$F$5:$F$148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1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registro"),IF(AND($AB1501&lt;&gt;$AB1500,IFERROR(INDEX(Cadastro!$F$5:$F$148,$AB1501),"")=""),"Indeterminado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IFERROR(MATCH($A1501&amp;"|"&amp;TEXT(_xlfn.MAXIFS(Cadastro!$E$5:$E$148,Cadastro!$A$5:$A$148,$A1501,Cadastro!$E$5:$E$148,"&lt;="&amp;$F1501),"yyyymmdd"),Cadastro!$I$5:$I$148,0),"")</f>
        <v>63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hidden="1" customHeight="1" x14ac:dyDescent="0.25">
      <c r="A1502" s="31">
        <v>10495</v>
      </c>
      <c r="B1502" s="17" t="s">
        <v>199</v>
      </c>
      <c r="C1502" s="17" t="str">
        <f>IFERROR(INDEX(Cadastro!$C$5:$C$148,$AB1502),"NÃO INFORMADO")</f>
        <v>ELE</v>
      </c>
      <c r="D1502" s="17" t="str">
        <f>IFERROR(INDEX(Cadastro!$D$5:$D$148,$AB1502),"")</f>
        <v>A</v>
      </c>
      <c r="E1502" s="17" t="str">
        <f>IFERROR(INDEX(Cadastro!$G$5:$G$148,$AB1502),"")</f>
        <v>A</v>
      </c>
      <c r="F1502" s="29">
        <v>46288</v>
      </c>
      <c r="G1502" s="32" t="str">
        <f t="shared" si="252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253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254"/>
        <v/>
      </c>
      <c r="R1502" s="32" t="str">
        <f t="shared" si="255"/>
        <v/>
      </c>
      <c r="S1502" s="30" t="str">
        <f t="shared" si="256"/>
        <v/>
      </c>
      <c r="T1502" s="32" t="str">
        <f>IF($Q1502&lt;&gt;"Sim","",IF($N1502&gt;Parâmetros!$E$15,"Sim","Não"))</f>
        <v/>
      </c>
      <c r="U1502" s="17" t="str">
        <f t="shared" si="257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'[Apontamento_Mes_Setembro Atualizado.xlsx]Base Diária'!$V$221folga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1 de 5 do ciclo</v>
      </c>
      <c r="W1502" s="34">
        <f>IF(OR(OR($D1502="6x1",$D1502="FF 6x1"),$D1502="5x2"),"",IF($AB1502&lt;&gt;$AB1501,IF(IFERROR(INDEX(Cadastro!$F$5:$F$148,$AB1502),"")="",IF($L1502&gt;0,1,0),IF(IFERROR(INDEX(Cadastro!$F$5:$F$148,$AB1502),"")&lt;=IFERROR(INDEX(Parâmetros!$B$39:$B$48,MATCH($E1502,Parâmetros!$A$39:$A$48,0)),99),IFERROR(INDEX(Cadastro!$F$5:$F$148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1</v>
      </c>
      <c r="X1502" s="34">
        <f>IF(OR(OR($D1502="6x1",$D1502="FF 6x1"),$D1502="5x2"),"",IF($AB1502&lt;&gt;$AB1501,IF(IFERROR(INDEX(Cadastro!$F$5:$F$148,$AB1502),"")="",0,IF(IFERROR(INDEX(Cadastro!$F$5:$F$148,$AB1502),"")&gt;IFERROR(INDEX(Parâmetros!$B$39:$B$48,MATCH($E1502,Parâmetros!$A$39:$A$48,0)),99),IFERROR(INDEX(Cadastro!$F$5:$F$148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registro"),IF(AND($AB1502&lt;&gt;$AB1501,IFERROR(INDEX(Cadastro!$F$5:$F$148,$AB1502),"")=""),"Indeterminado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IFERROR(MATCH($A1502&amp;"|"&amp;TEXT(_xlfn.MAXIFS(Cadastro!$E$5:$E$148,Cadastro!$A$5:$A$148,$A1502,Cadastro!$E$5:$E$148,"&lt;="&amp;$F1502),"yyyymmdd"),Cadastro!$I$5:$I$148,0),"")</f>
        <v>63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10495</v>
      </c>
      <c r="B1503" s="17" t="s">
        <v>199</v>
      </c>
      <c r="C1503" s="17" t="str">
        <f>IFERROR(INDEX(Cadastro!$C$5:$C$148,$AB1503),"NÃO INFORMADO")</f>
        <v>ELE</v>
      </c>
      <c r="D1503" s="17" t="str">
        <f>IFERROR(INDEX(Cadastro!$D$5:$D$148,$AB1503),"")</f>
        <v>A</v>
      </c>
      <c r="E1503" s="17" t="str">
        <f>IFERROR(INDEX(Cadastro!$G$5:$G$148,$AB1503),"")</f>
        <v>A</v>
      </c>
      <c r="F1503" s="29">
        <v>46289</v>
      </c>
      <c r="G1503" s="32" t="str">
        <f t="shared" si="252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253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254"/>
        <v/>
      </c>
      <c r="R1503" s="32" t="str">
        <f t="shared" si="255"/>
        <v/>
      </c>
      <c r="S1503" s="30" t="str">
        <f t="shared" si="256"/>
        <v/>
      </c>
      <c r="T1503" s="32" t="str">
        <f>IF($Q1503&lt;&gt;"Sim","",IF($N1503&gt;Parâmetros!$E$15,"Sim","Não"))</f>
        <v/>
      </c>
      <c r="U1503" s="17" t="str">
        <f t="shared" si="257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'[Apontamento_Mes_Setembro Atualizado.xlsx]Base Diária'!$V$221folga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2 de 5 do ciclo</v>
      </c>
      <c r="W1503" s="34">
        <f>IF(OR(OR($D1503="6x1",$D1503="FF 6x1"),$D1503="5x2"),"",IF($AB1503&lt;&gt;$AB1502,IF(IFERROR(INDEX(Cadastro!$F$5:$F$148,$AB1503),"")="",IF($L1503&gt;0,1,0),IF(IFERROR(INDEX(Cadastro!$F$5:$F$148,$AB1503),"")&lt;=IFERROR(INDEX(Parâmetros!$B$39:$B$48,MATCH($E1503,Parâmetros!$A$39:$A$48,0)),99),IFERROR(INDEX(Cadastro!$F$5:$F$148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2</v>
      </c>
      <c r="X1503" s="34">
        <f>IF(OR(OR($D1503="6x1",$D1503="FF 6x1"),$D1503="5x2"),"",IF($AB1503&lt;&gt;$AB1502,IF(IFERROR(INDEX(Cadastro!$F$5:$F$148,$AB1503),"")="",0,IF(IFERROR(INDEX(Cadastro!$F$5:$F$148,$AB1503),"")&gt;IFERROR(INDEX(Parâmetros!$B$39:$B$48,MATCH($E1503,Parâmetros!$A$39:$A$48,0)),99),IFERROR(INDEX(Cadastro!$F$5:$F$148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registro"),IF(AND($AB1503&lt;&gt;$AB1502,IFERROR(INDEX(Cadastro!$F$5:$F$148,$AB1503),"")=""),"Indeterminado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IFERROR(MATCH($A1503&amp;"|"&amp;TEXT(_xlfn.MAXIFS(Cadastro!$E$5:$E$148,Cadastro!$A$5:$A$148,$A1503,Cadastro!$E$5:$E$148,"&lt;="&amp;$F1503),"yyyymmdd"),Cadastro!$I$5:$I$148,0),"")</f>
        <v>63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10495</v>
      </c>
      <c r="B1504" s="17" t="s">
        <v>199</v>
      </c>
      <c r="C1504" s="17" t="str">
        <f>IFERROR(INDEX(Cadastro!$C$5:$C$148,$AB1504),"NÃO INFORMADO")</f>
        <v>ELE</v>
      </c>
      <c r="D1504" s="17" t="str">
        <f>IFERROR(INDEX(Cadastro!$D$5:$D$148,$AB1504),"")</f>
        <v>A</v>
      </c>
      <c r="E1504" s="17" t="str">
        <f>IFERROR(INDEX(Cadastro!$G$5:$G$148,$AB1504),"")</f>
        <v>A</v>
      </c>
      <c r="F1504" s="29">
        <v>46290</v>
      </c>
      <c r="G1504" s="32" t="str">
        <f t="shared" si="252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253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254"/>
        <v/>
      </c>
      <c r="R1504" s="32" t="str">
        <f t="shared" si="255"/>
        <v/>
      </c>
      <c r="S1504" s="30" t="str">
        <f t="shared" si="256"/>
        <v/>
      </c>
      <c r="T1504" s="32" t="str">
        <f>IF($Q1504&lt;&gt;"Sim","",IF($N1504&gt;Parâmetros!$E$15,"Sim","Não"))</f>
        <v/>
      </c>
      <c r="U1504" s="17" t="str">
        <f t="shared" si="257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'[Apontamento_Mes_Setembro Atualizado.xlsx]Base Diária'!$V$221folga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3 de 5 do ciclo</v>
      </c>
      <c r="W1504" s="34">
        <f>IF(OR(OR($D1504="6x1",$D1504="FF 6x1"),$D1504="5x2"),"",IF($AB1504&lt;&gt;$AB1503,IF(IFERROR(INDEX(Cadastro!$F$5:$F$148,$AB1504),"")="",IF($L1504&gt;0,1,0),IF(IFERROR(INDEX(Cadastro!$F$5:$F$148,$AB1504),"")&lt;=IFERROR(INDEX(Parâmetros!$B$39:$B$48,MATCH($E1504,Parâmetros!$A$39:$A$48,0)),99),IFERROR(INDEX(Cadastro!$F$5:$F$148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3</v>
      </c>
      <c r="X1504" s="34">
        <f>IF(OR(OR($D1504="6x1",$D1504="FF 6x1"),$D1504="5x2"),"",IF($AB1504&lt;&gt;$AB1503,IF(IFERROR(INDEX(Cadastro!$F$5:$F$148,$AB1504),"")="",0,IF(IFERROR(INDEX(Cadastro!$F$5:$F$148,$AB1504),"")&gt;IFERROR(INDEX(Parâmetros!$B$39:$B$48,MATCH($E1504,Parâmetros!$A$39:$A$48,0)),99),IFERROR(INDEX(Cadastro!$F$5:$F$148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registro"),IF(AND($AB1504&lt;&gt;$AB1503,IFERROR(INDEX(Cadastro!$F$5:$F$148,$AB1504),"")=""),"Indeterminado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IFERROR(MATCH($A1504&amp;"|"&amp;TEXT(_xlfn.MAXIFS(Cadastro!$E$5:$E$148,Cadastro!$A$5:$A$148,$A1504,Cadastro!$E$5:$E$148,"&lt;="&amp;$F1504),"yyyymmdd"),Cadastro!$I$5:$I$148,0),"")</f>
        <v>63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10495</v>
      </c>
      <c r="B1505" s="17" t="s">
        <v>199</v>
      </c>
      <c r="C1505" s="17" t="str">
        <f>IFERROR(INDEX(Cadastro!$C$5:$C$148,$AB1505),"NÃO INFORMADO")</f>
        <v>ELE</v>
      </c>
      <c r="D1505" s="17" t="str">
        <f>IFERROR(INDEX(Cadastro!$D$5:$D$148,$AB1505),"")</f>
        <v>A</v>
      </c>
      <c r="E1505" s="17" t="str">
        <f>IFERROR(INDEX(Cadastro!$G$5:$G$148,$AB1505),"")</f>
        <v>A</v>
      </c>
      <c r="F1505" s="29">
        <v>46291</v>
      </c>
      <c r="G1505" s="32" t="str">
        <f t="shared" si="252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>A</v>
      </c>
      <c r="L1505" s="30">
        <f>SUMIFS(Dados!$E:$E,Dados!$A:$A,$A1505,Dados!$S:$S,$F1505)</f>
        <v>0</v>
      </c>
      <c r="M1505" s="30">
        <f>IFERROR(INDEX(Parâmetros!$E$6:$E$11,MATCH($K1505,Parâmetros!$A$6:$A$11,0)),"")</f>
        <v>7.58</v>
      </c>
      <c r="N1505" s="33">
        <f t="shared" si="253"/>
        <v>0</v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54"/>
        <v/>
      </c>
      <c r="R1505" s="32" t="str">
        <f t="shared" si="255"/>
        <v/>
      </c>
      <c r="S1505" s="30" t="str">
        <f t="shared" si="256"/>
        <v/>
      </c>
      <c r="T1505" s="32" t="str">
        <f>IF($Q1505&lt;&gt;"Sim","",IF($N1505&gt;Parâmetros!$E$15,"Sim","Não"))</f>
        <v/>
      </c>
      <c r="U1505" s="17" t="str">
        <f t="shared" si="257"/>
        <v>Fora da apuração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'[Apontamento_Mes_Setembro Atualizado.xlsx]Base Diária'!$V$221folga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FALTA DE REGISTRO · dia 4 de 5 do ciclo</v>
      </c>
      <c r="W1505" s="34">
        <f>IF(OR(OR($D1505="6x1",$D1505="FF 6x1"),$D1505="5x2"),"",IF($AB1505&lt;&gt;$AB1504,IF(IFERROR(INDEX(Cadastro!$F$5:$F$148,$AB1505),"")="",IF($L1505&gt;0,1,0),IF(IFERROR(INDEX(Cadastro!$F$5:$F$148,$AB1505),"")&lt;=IFERROR(INDEX(Parâmetros!$B$39:$B$48,MATCH($E1505,Parâmetros!$A$39:$A$48,0)),99),IFERROR(INDEX(Cadastro!$F$5:$F$148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4</v>
      </c>
      <c r="X1505" s="34">
        <f>IF(OR(OR($D1505="6x1",$D1505="FF 6x1"),$D1505="5x2"),"",IF($AB1505&lt;&gt;$AB1504,IF(IFERROR(INDEX(Cadastro!$F$5:$F$148,$AB1505),"")="",0,IF(IFERROR(INDEX(Cadastro!$F$5:$F$148,$AB1505),"")&gt;IFERROR(INDEX(Parâmetros!$B$39:$B$48,MATCH($E1505,Parâmetros!$A$39:$A$48,0)),99),IFERROR(INDEX(Cadastro!$F$5:$F$148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registro"),IF(AND($AB1505&lt;&gt;$AB1504,IFERROR(INDEX(Cadastro!$F$5:$F$148,$AB1505),"")=""),"Indeterminado (início da série)",IF($X1505&gt;0,"Folga","Falta de registro"))))))))</f>
        <v>Falta de registro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IFERROR(MATCH($A1505&amp;"|"&amp;TEXT(_xlfn.MAXIFS(Cadastro!$E$5:$E$148,Cadastro!$A$5:$A$148,$A1505,Cadastro!$E$5:$E$148,"&lt;="&amp;$F1505),"yyyymmdd"),Cadastro!$I$5:$I$148,0),"")</f>
        <v>63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10495</v>
      </c>
      <c r="B1506" s="17" t="s">
        <v>199</v>
      </c>
      <c r="C1506" s="17" t="str">
        <f>IFERROR(INDEX(Cadastro!$C$5:$C$148,$AB1506),"NÃO INFORMADO")</f>
        <v>ELE</v>
      </c>
      <c r="D1506" s="17" t="str">
        <f>IFERROR(INDEX(Cadastro!$D$5:$D$148,$AB1506),"")</f>
        <v>A</v>
      </c>
      <c r="E1506" s="17" t="str">
        <f>IFERROR(INDEX(Cadastro!$G$5:$G$148,$AB1506),"")</f>
        <v>A</v>
      </c>
      <c r="F1506" s="29">
        <v>46292</v>
      </c>
      <c r="G1506" s="32" t="str">
        <f t="shared" si="252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253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254"/>
        <v/>
      </c>
      <c r="R1506" s="32" t="str">
        <f t="shared" si="255"/>
        <v/>
      </c>
      <c r="S1506" s="30" t="str">
        <f t="shared" si="256"/>
        <v/>
      </c>
      <c r="T1506" s="32" t="str">
        <f>IF($Q1506&lt;&gt;"Sim","",IF($N1506&gt;Parâmetros!$E$15,"Sim","Não"))</f>
        <v/>
      </c>
      <c r="U1506" s="17" t="str">
        <f t="shared" si="257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'[Apontamento_Mes_Setembro Atualizado.xlsx]Base Diária'!$V$221folga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5 de 5 do ciclo</v>
      </c>
      <c r="W1506" s="34">
        <f>IF(OR(OR($D1506="6x1",$D1506="FF 6x1"),$D1506="5x2"),"",IF($AB1506&lt;&gt;$AB1505,IF(IFERROR(INDEX(Cadastro!$F$5:$F$148,$AB1506),"")="",IF($L1506&gt;0,1,0),IF(IFERROR(INDEX(Cadastro!$F$5:$F$148,$AB1506),"")&lt;=IFERROR(INDEX(Parâmetros!$B$39:$B$48,MATCH($E1506,Parâmetros!$A$39:$A$48,0)),99),IFERROR(INDEX(Cadastro!$F$5:$F$148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5</v>
      </c>
      <c r="X1506" s="34">
        <f>IF(OR(OR($D1506="6x1",$D1506="FF 6x1"),$D1506="5x2"),"",IF($AB1506&lt;&gt;$AB1505,IF(IFERROR(INDEX(Cadastro!$F$5:$F$148,$AB1506),"")="",0,IF(IFERROR(INDEX(Cadastro!$F$5:$F$148,$AB1506),"")&gt;IFERROR(INDEX(Parâmetros!$B$39:$B$48,MATCH($E1506,Parâmetros!$A$39:$A$48,0)),99),IFERROR(INDEX(Cadastro!$F$5:$F$148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registro"),IF(AND($AB1506&lt;&gt;$AB1505,IFERROR(INDEX(Cadastro!$F$5:$F$148,$AB1506),"")=""),"Indeterminado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IFERROR(MATCH($A1506&amp;"|"&amp;TEXT(_xlfn.MAXIFS(Cadastro!$E$5:$E$148,Cadastro!$A$5:$A$148,$A1506,Cadastro!$E$5:$E$148,"&lt;="&amp;$F1506),"yyyymmdd"),Cadastro!$I$5:$I$148,0),"")</f>
        <v>63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10495</v>
      </c>
      <c r="B1507" s="17" t="s">
        <v>199</v>
      </c>
      <c r="C1507" s="17" t="str">
        <f>IFERROR(INDEX(Cadastro!$C$5:$C$148,$AB1507),"NÃO INFORMADO")</f>
        <v>ELE</v>
      </c>
      <c r="D1507" s="17" t="str">
        <f>IFERROR(INDEX(Cadastro!$D$5:$D$148,$AB1507),"")</f>
        <v>A</v>
      </c>
      <c r="E1507" s="17" t="str">
        <f>IFERROR(INDEX(Cadastro!$G$5:$G$148,$AB1507),"")</f>
        <v>A</v>
      </c>
      <c r="F1507" s="29">
        <v>46293</v>
      </c>
      <c r="G1507" s="32" t="str">
        <f t="shared" si="252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253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254"/>
        <v/>
      </c>
      <c r="R1507" s="32" t="str">
        <f t="shared" si="255"/>
        <v/>
      </c>
      <c r="S1507" s="30" t="str">
        <f t="shared" si="256"/>
        <v/>
      </c>
      <c r="T1507" s="32" t="str">
        <f>IF($Q1507&lt;&gt;"Sim","",IF($N1507&gt;Parâmetros!$E$15,"Sim","Não"))</f>
        <v/>
      </c>
      <c r="U1507" s="17" t="str">
        <f t="shared" si="257"/>
        <v>Folga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'[Apontamento_Mes_Setembro Atualizado.xlsx]Base Diária'!$V$221folga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Folga prevista pelo ciclo</v>
      </c>
      <c r="W1507" s="34">
        <f>IF(OR(OR($D1507="6x1",$D1507="FF 6x1"),$D1507="5x2"),"",IF($AB1507&lt;&gt;$AB1506,IF(IFERROR(INDEX(Cadastro!$F$5:$F$148,$AB1507),"")="",IF($L1507&gt;0,1,0),IF(IFERROR(INDEX(Cadastro!$F$5:$F$148,$AB1507),"")&lt;=IFERROR(INDEX(Parâmetros!$B$39:$B$48,MATCH($E1507,Parâmetros!$A$39:$A$48,0)),99),IFERROR(INDEX(Cadastro!$F$5:$F$148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0</v>
      </c>
      <c r="X1507" s="34">
        <f>IF(OR(OR($D1507="6x1",$D1507="FF 6x1"),$D1507="5x2"),"",IF($AB1507&lt;&gt;$AB1506,IF(IFERROR(INDEX(Cadastro!$F$5:$F$148,$AB1507),"")="",0,IF(IFERROR(INDEX(Cadastro!$F$5:$F$148,$AB1507),"")&gt;IFERROR(INDEX(Parâmetros!$B$39:$B$48,MATCH($E1507,Parâmetros!$A$39:$A$48,0)),99),IFERROR(INDEX(Cadastro!$F$5:$F$148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1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registro"),IF(AND($AB1507&lt;&gt;$AB1506,IFERROR(INDEX(Cadastro!$F$5:$F$148,$AB1507),"")=""),"Indeterminado (início da série)",IF($X1507&gt;0,"Folga","Falta de registro"))))))))</f>
        <v>Folga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IFERROR(MATCH($A1507&amp;"|"&amp;TEXT(_xlfn.MAXIFS(Cadastro!$E$5:$E$148,Cadastro!$A$5:$A$148,$A1507,Cadastro!$E$5:$E$148,"&lt;="&amp;$F1507),"yyyymmdd"),Cadastro!$I$5:$I$148,0),"")</f>
        <v>63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10495</v>
      </c>
      <c r="B1508" s="17" t="s">
        <v>199</v>
      </c>
      <c r="C1508" s="17" t="str">
        <f>IFERROR(INDEX(Cadastro!$C$5:$C$148,$AB1508),"NÃO INFORMADO")</f>
        <v>ELE</v>
      </c>
      <c r="D1508" s="17" t="str">
        <f>IFERROR(INDEX(Cadastro!$D$5:$D$148,$AB1508),"")</f>
        <v>A</v>
      </c>
      <c r="E1508" s="17" t="str">
        <f>IFERROR(INDEX(Cadastro!$G$5:$G$148,$AB1508),"")</f>
        <v>A</v>
      </c>
      <c r="F1508" s="29">
        <v>46294</v>
      </c>
      <c r="G1508" s="32" t="str">
        <f t="shared" si="252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253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254"/>
        <v/>
      </c>
      <c r="R1508" s="32" t="str">
        <f t="shared" si="255"/>
        <v/>
      </c>
      <c r="S1508" s="30" t="str">
        <f t="shared" si="256"/>
        <v/>
      </c>
      <c r="T1508" s="32" t="str">
        <f>IF($Q1508&lt;&gt;"Sim","",IF($N1508&gt;Parâmetros!$E$15,"Sim","Não"))</f>
        <v/>
      </c>
      <c r="U1508" s="17" t="str">
        <f t="shared" si="257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'[Apontamento_Mes_Setembro Atualizado.xlsx]Base Diária'!$V$221folga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1 de 5 do ciclo</v>
      </c>
      <c r="W1508" s="34">
        <f>IF(OR(OR($D1508="6x1",$D1508="FF 6x1"),$D1508="5x2"),"",IF($AB1508&lt;&gt;$AB1507,IF(IFERROR(INDEX(Cadastro!$F$5:$F$148,$AB1508),"")="",IF($L1508&gt;0,1,0),IF(IFERROR(INDEX(Cadastro!$F$5:$F$148,$AB1508),"")&lt;=IFERROR(INDEX(Parâmetros!$B$39:$B$48,MATCH($E1508,Parâmetros!$A$39:$A$48,0)),99),IFERROR(INDEX(Cadastro!$F$5:$F$148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1</v>
      </c>
      <c r="X1508" s="34">
        <f>IF(OR(OR($D1508="6x1",$D1508="FF 6x1"),$D1508="5x2"),"",IF($AB1508&lt;&gt;$AB1507,IF(IFERROR(INDEX(Cadastro!$F$5:$F$148,$AB1508),"")="",0,IF(IFERROR(INDEX(Cadastro!$F$5:$F$148,$AB1508),"")&gt;IFERROR(INDEX(Parâmetros!$B$39:$B$48,MATCH($E1508,Parâmetros!$A$39:$A$48,0)),99),IFERROR(INDEX(Cadastro!$F$5:$F$148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registro"),IF(AND($AB1508&lt;&gt;$AB1507,IFERROR(INDEX(Cadastro!$F$5:$F$148,$AB1508),"")=""),"Indeterminado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IFERROR(MATCH($A1508&amp;"|"&amp;TEXT(_xlfn.MAXIFS(Cadastro!$E$5:$E$148,Cadastro!$A$5:$A$148,$A1508,Cadastro!$E$5:$E$148,"&lt;="&amp;$F1508),"yyyymmdd"),Cadastro!$I$5:$I$148,0),"")</f>
        <v>63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10495</v>
      </c>
      <c r="B1509" s="17" t="s">
        <v>199</v>
      </c>
      <c r="C1509" s="17" t="str">
        <f>IFERROR(INDEX(Cadastro!$C$5:$C$148,$AB1509),"NÃO INFORMADO")</f>
        <v>ELE</v>
      </c>
      <c r="D1509" s="17" t="str">
        <f>IFERROR(INDEX(Cadastro!$D$5:$D$148,$AB1509),"")</f>
        <v>A</v>
      </c>
      <c r="E1509" s="17" t="str">
        <f>IFERROR(INDEX(Cadastro!$G$5:$G$148,$AB1509),"")</f>
        <v>A</v>
      </c>
      <c r="F1509" s="29">
        <v>46295</v>
      </c>
      <c r="G1509" s="32" t="str">
        <f t="shared" si="252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253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254"/>
        <v/>
      </c>
      <c r="R1509" s="32" t="str">
        <f t="shared" si="255"/>
        <v/>
      </c>
      <c r="S1509" s="30" t="str">
        <f t="shared" si="256"/>
        <v/>
      </c>
      <c r="T1509" s="32" t="str">
        <f>IF($Q1509&lt;&gt;"Sim","",IF($N1509&gt;Parâmetros!$E$15,"Sim","Não"))</f>
        <v/>
      </c>
      <c r="U1509" s="17" t="str">
        <f t="shared" si="257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'[Apontamento_Mes_Setembro Atualizado.xlsx]Base Diária'!$V$221folga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2 de 5 do ciclo</v>
      </c>
      <c r="W1509" s="34">
        <f>IF(OR(OR($D1509="6x1",$D1509="FF 6x1"),$D1509="5x2"),"",IF($AB1509&lt;&gt;$AB1508,IF(IFERROR(INDEX(Cadastro!$F$5:$F$148,$AB1509),"")="",IF($L1509&gt;0,1,0),IF(IFERROR(INDEX(Cadastro!$F$5:$F$148,$AB1509),"")&lt;=IFERROR(INDEX(Parâmetros!$B$39:$B$48,MATCH($E1509,Parâmetros!$A$39:$A$48,0)),99),IFERROR(INDEX(Cadastro!$F$5:$F$148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2</v>
      </c>
      <c r="X1509" s="34">
        <f>IF(OR(OR($D1509="6x1",$D1509="FF 6x1"),$D1509="5x2"),"",IF($AB1509&lt;&gt;$AB1508,IF(IFERROR(INDEX(Cadastro!$F$5:$F$148,$AB1509),"")="",0,IF(IFERROR(INDEX(Cadastro!$F$5:$F$148,$AB1509),"")&gt;IFERROR(INDEX(Parâmetros!$B$39:$B$48,MATCH($E1509,Parâmetros!$A$39:$A$48,0)),99),IFERROR(INDEX(Cadastro!$F$5:$F$148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registro"),IF(AND($AB1509&lt;&gt;$AB1508,IFERROR(INDEX(Cadastro!$F$5:$F$148,$AB1509),"")=""),"Indeterminado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IFERROR(MATCH($A1509&amp;"|"&amp;TEXT(_xlfn.MAXIFS(Cadastro!$E$5:$E$148,Cadastro!$A$5:$A$148,$A1509,Cadastro!$E$5:$E$148,"&lt;="&amp;$F1509),"yyyymmdd"),Cadastro!$I$5:$I$148,0),"")</f>
        <v>63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10495</v>
      </c>
      <c r="B1510" s="17" t="s">
        <v>199</v>
      </c>
      <c r="C1510" s="17" t="str">
        <f>IFERROR(INDEX(Cadastro!$C$5:$C$148,$AB1510),"NÃO INFORMADO")</f>
        <v>ELE</v>
      </c>
      <c r="D1510" s="17" t="str">
        <f>IFERROR(INDEX(Cadastro!$D$5:$D$148,$AB1510),"")</f>
        <v>A</v>
      </c>
      <c r="E1510" s="17" t="str">
        <f>IFERROR(INDEX(Cadastro!$G$5:$G$148,$AB1510),"")</f>
        <v>A</v>
      </c>
      <c r="F1510" s="29">
        <v>46296</v>
      </c>
      <c r="G1510" s="32" t="str">
        <f t="shared" si="252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253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254"/>
        <v/>
      </c>
      <c r="R1510" s="32" t="str">
        <f t="shared" si="255"/>
        <v/>
      </c>
      <c r="S1510" s="30" t="str">
        <f t="shared" si="256"/>
        <v/>
      </c>
      <c r="T1510" s="32" t="str">
        <f>IF($Q1510&lt;&gt;"Sim","",IF($N1510&gt;Parâmetros!$E$15,"Sim","Não"))</f>
        <v/>
      </c>
      <c r="U1510" s="17" t="str">
        <f t="shared" si="257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'[Apontamento_Mes_Setembro Atualizado.xlsx]Base Diária'!$V$221folga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3 de 5 do ciclo</v>
      </c>
      <c r="W1510" s="34">
        <f>IF(OR(OR($D1510="6x1",$D1510="FF 6x1"),$D1510="5x2"),"",IF($AB1510&lt;&gt;$AB1509,IF(IFERROR(INDEX(Cadastro!$F$5:$F$148,$AB1510),"")="",IF($L1510&gt;0,1,0),IF(IFERROR(INDEX(Cadastro!$F$5:$F$148,$AB1510),"")&lt;=IFERROR(INDEX(Parâmetros!$B$39:$B$48,MATCH($E1510,Parâmetros!$A$39:$A$48,0)),99),IFERROR(INDEX(Cadastro!$F$5:$F$148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3</v>
      </c>
      <c r="X1510" s="34">
        <f>IF(OR(OR($D1510="6x1",$D1510="FF 6x1"),$D1510="5x2"),"",IF($AB1510&lt;&gt;$AB1509,IF(IFERROR(INDEX(Cadastro!$F$5:$F$148,$AB1510),"")="",0,IF(IFERROR(INDEX(Cadastro!$F$5:$F$148,$AB1510),"")&gt;IFERROR(INDEX(Parâmetros!$B$39:$B$48,MATCH($E1510,Parâmetros!$A$39:$A$48,0)),99),IFERROR(INDEX(Cadastro!$F$5:$F$148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registro"),IF(AND($AB1510&lt;&gt;$AB1509,IFERROR(INDEX(Cadastro!$F$5:$F$148,$AB1510),"")=""),"Indeterminado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IFERROR(MATCH($A1510&amp;"|"&amp;TEXT(_xlfn.MAXIFS(Cadastro!$E$5:$E$148,Cadastro!$A$5:$A$148,$A1510,Cadastro!$E$5:$E$148,"&lt;="&amp;$F1510),"yyyymmdd"),Cadastro!$I$5:$I$148,0),"")</f>
        <v>63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10495</v>
      </c>
      <c r="B1511" s="17" t="s">
        <v>199</v>
      </c>
      <c r="C1511" s="17" t="str">
        <f>IFERROR(INDEX(Cadastro!$C$5:$C$148,$AB1511),"NÃO INFORMADO")</f>
        <v>ELE</v>
      </c>
      <c r="D1511" s="17" t="str">
        <f>IFERROR(INDEX(Cadastro!$D$5:$D$148,$AB1511),"")</f>
        <v>A</v>
      </c>
      <c r="E1511" s="17" t="str">
        <f>IFERROR(INDEX(Cadastro!$G$5:$G$148,$AB1511),"")</f>
        <v>A</v>
      </c>
      <c r="F1511" s="29">
        <v>46297</v>
      </c>
      <c r="G1511" s="32" t="str">
        <f t="shared" si="252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A</v>
      </c>
      <c r="L1511" s="30">
        <f>SUMIFS(Dados!$E:$E,Dados!$A:$A,$A1511,Dados!$S:$S,$F1511)</f>
        <v>0</v>
      </c>
      <c r="M1511" s="30">
        <f>IFERROR(INDEX(Parâmetros!$E$6:$E$11,MATCH($K1511,Parâmetros!$A$6:$A$11,0)),"")</f>
        <v>7.58</v>
      </c>
      <c r="N1511" s="33">
        <f t="shared" si="253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54"/>
        <v/>
      </c>
      <c r="R1511" s="32" t="str">
        <f t="shared" si="255"/>
        <v/>
      </c>
      <c r="S1511" s="30" t="str">
        <f t="shared" si="256"/>
        <v/>
      </c>
      <c r="T1511" s="32" t="str">
        <f>IF($Q1511&lt;&gt;"Sim","",IF($N1511&gt;Parâmetros!$E$15,"Sim","Não"))</f>
        <v/>
      </c>
      <c r="U1511" s="17" t="str">
        <f t="shared" si="257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'[Apontamento_Mes_Setembro Atualizado.xlsx]Base Diária'!$V$221folga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4 de 5 do ciclo</v>
      </c>
      <c r="W1511" s="34">
        <f>IF(OR(OR($D1511="6x1",$D1511="FF 6x1"),$D1511="5x2"),"",IF($AB1511&lt;&gt;$AB1510,IF(IFERROR(INDEX(Cadastro!$F$5:$F$148,$AB1511),"")="",IF($L1511&gt;0,1,0),IF(IFERROR(INDEX(Cadastro!$F$5:$F$148,$AB1511),"")&lt;=IFERROR(INDEX(Parâmetros!$B$39:$B$48,MATCH($E1511,Parâmetros!$A$39:$A$48,0)),99),IFERROR(INDEX(Cadastro!$F$5:$F$148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4</v>
      </c>
      <c r="X1511" s="34">
        <f>IF(OR(OR($D1511="6x1",$D1511="FF 6x1"),$D1511="5x2"),"",IF($AB1511&lt;&gt;$AB1510,IF(IFERROR(INDEX(Cadastro!$F$5:$F$148,$AB1511),"")="",0,IF(IFERROR(INDEX(Cadastro!$F$5:$F$148,$AB1511),"")&gt;IFERROR(INDEX(Parâmetros!$B$39:$B$48,MATCH($E1511,Parâmetros!$A$39:$A$48,0)),99),IFERROR(INDEX(Cadastro!$F$5:$F$148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registro"),IF(AND($AB1511&lt;&gt;$AB1510,IFERROR(INDEX(Cadastro!$F$5:$F$148,$AB1511),"")=""),"Indeterminado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IFERROR(MATCH($A1511&amp;"|"&amp;TEXT(_xlfn.MAXIFS(Cadastro!$E$5:$E$148,Cadastro!$A$5:$A$148,$A1511,Cadastro!$E$5:$E$148,"&lt;="&amp;$F1511),"yyyymmdd"),Cadastro!$I$5:$I$148,0),"")</f>
        <v>63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10495</v>
      </c>
      <c r="B1512" s="17" t="s">
        <v>199</v>
      </c>
      <c r="C1512" s="17" t="str">
        <f>IFERROR(INDEX(Cadastro!$C$5:$C$148,$AB1512),"NÃO INFORMADO")</f>
        <v>ELE</v>
      </c>
      <c r="D1512" s="17" t="str">
        <f>IFERROR(INDEX(Cadastro!$D$5:$D$148,$AB1512),"")</f>
        <v>A</v>
      </c>
      <c r="E1512" s="17" t="str">
        <f>IFERROR(INDEX(Cadastro!$G$5:$G$148,$AB1512),"")</f>
        <v>A</v>
      </c>
      <c r="F1512" s="29">
        <v>46298</v>
      </c>
      <c r="G1512" s="32" t="str">
        <f t="shared" si="252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253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54"/>
        <v/>
      </c>
      <c r="R1512" s="32" t="str">
        <f t="shared" si="255"/>
        <v/>
      </c>
      <c r="S1512" s="30" t="str">
        <f t="shared" si="256"/>
        <v/>
      </c>
      <c r="T1512" s="32" t="str">
        <f>IF($Q1512&lt;&gt;"Sim","",IF($N1512&gt;Parâmetros!$E$15,"Sim","Não"))</f>
        <v/>
      </c>
      <c r="U1512" s="17" t="str">
        <f t="shared" si="257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'[Apontamento_Mes_Setembro Atualizado.xlsx]Base Diária'!$V$221folga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5 de 5 do ciclo</v>
      </c>
      <c r="W1512" s="34">
        <f>IF(OR(OR($D1512="6x1",$D1512="FF 6x1"),$D1512="5x2"),"",IF($AB1512&lt;&gt;$AB1511,IF(IFERROR(INDEX(Cadastro!$F$5:$F$148,$AB1512),"")="",IF($L1512&gt;0,1,0),IF(IFERROR(INDEX(Cadastro!$F$5:$F$148,$AB1512),"")&lt;=IFERROR(INDEX(Parâmetros!$B$39:$B$48,MATCH($E1512,Parâmetros!$A$39:$A$48,0)),99),IFERROR(INDEX(Cadastro!$F$5:$F$148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5</v>
      </c>
      <c r="X1512" s="34">
        <f>IF(OR(OR($D1512="6x1",$D1512="FF 6x1"),$D1512="5x2"),"",IF($AB1512&lt;&gt;$AB1511,IF(IFERROR(INDEX(Cadastro!$F$5:$F$148,$AB1512),"")="",0,IF(IFERROR(INDEX(Cadastro!$F$5:$F$148,$AB1512),"")&gt;IFERROR(INDEX(Parâmetros!$B$39:$B$48,MATCH($E1512,Parâmetros!$A$39:$A$48,0)),99),IFERROR(INDEX(Cadastro!$F$5:$F$148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registro"),IF(AND($AB1512&lt;&gt;$AB1511,IFERROR(INDEX(Cadastro!$F$5:$F$148,$AB1512),"")=""),"Indeterminado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IFERROR(MATCH($A1512&amp;"|"&amp;TEXT(_xlfn.MAXIFS(Cadastro!$E$5:$E$148,Cadastro!$A$5:$A$148,$A1512,Cadastro!$E$5:$E$148,"&lt;="&amp;$F1512),"yyyymmdd"),Cadastro!$I$5:$I$148,0),"")</f>
        <v>63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10495</v>
      </c>
      <c r="B1513" s="17" t="s">
        <v>199</v>
      </c>
      <c r="C1513" s="17" t="str">
        <f>IFERROR(INDEX(Cadastro!$C$5:$C$148,$AB1513),"NÃO INFORMADO")</f>
        <v>ELE</v>
      </c>
      <c r="D1513" s="17" t="str">
        <f>IFERROR(INDEX(Cadastro!$D$5:$D$148,$AB1513),"")</f>
        <v>A</v>
      </c>
      <c r="E1513" s="17" t="str">
        <f>IFERROR(INDEX(Cadastro!$G$5:$G$148,$AB1513),"")</f>
        <v>A</v>
      </c>
      <c r="F1513" s="29">
        <v>46299</v>
      </c>
      <c r="G1513" s="32" t="str">
        <f t="shared" si="252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253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54"/>
        <v/>
      </c>
      <c r="R1513" s="32" t="str">
        <f t="shared" si="255"/>
        <v/>
      </c>
      <c r="S1513" s="30" t="str">
        <f t="shared" si="256"/>
        <v/>
      </c>
      <c r="T1513" s="32" t="str">
        <f>IF($Q1513&lt;&gt;"Sim","",IF($N1513&gt;Parâmetros!$E$15,"Sim","Não"))</f>
        <v/>
      </c>
      <c r="U1513" s="17" t="str">
        <f t="shared" si="257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'[Apontamento_Mes_Setembro Atualizado.xlsx]Base Diária'!$V$221folga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prevista pelo ciclo</v>
      </c>
      <c r="W1513" s="34">
        <f>IF(OR(OR($D1513="6x1",$D1513="FF 6x1"),$D1513="5x2"),"",IF($AB1513&lt;&gt;$AB1512,IF(IFERROR(INDEX(Cadastro!$F$5:$F$148,$AB1513),"")="",IF($L1513&gt;0,1,0),IF(IFERROR(INDEX(Cadastro!$F$5:$F$148,$AB1513),"")&lt;=IFERROR(INDEX(Parâmetros!$B$39:$B$48,MATCH($E1513,Parâmetros!$A$39:$A$48,0)),99),IFERROR(INDEX(Cadastro!$F$5:$F$148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0</v>
      </c>
      <c r="X1513" s="34">
        <f>IF(OR(OR($D1513="6x1",$D1513="FF 6x1"),$D1513="5x2"),"",IF($AB1513&lt;&gt;$AB1512,IF(IFERROR(INDEX(Cadastro!$F$5:$F$148,$AB1513),"")="",0,IF(IFERROR(INDEX(Cadastro!$F$5:$F$148,$AB1513),"")&gt;IFERROR(INDEX(Parâmetros!$B$39:$B$48,MATCH($E1513,Parâmetros!$A$39:$A$48,0)),99),IFERROR(INDEX(Cadastro!$F$5:$F$148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1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registro"),IF(AND($AB1513&lt;&gt;$AB1512,IFERROR(INDEX(Cadastro!$F$5:$F$148,$AB1513),"")=""),"Indeterminado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IFERROR(MATCH($A1513&amp;"|"&amp;TEXT(_xlfn.MAXIFS(Cadastro!$E$5:$E$148,Cadastro!$A$5:$A$148,$A1513,Cadastro!$E$5:$E$148,"&lt;="&amp;$F1513),"yyyymmdd"),Cadastro!$I$5:$I$148,0),"")</f>
        <v>63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10495</v>
      </c>
      <c r="B1514" s="17" t="s">
        <v>199</v>
      </c>
      <c r="C1514" s="17" t="str">
        <f>IFERROR(INDEX(Cadastro!$C$5:$C$148,$AB1514),"NÃO INFORMADO")</f>
        <v>ELE</v>
      </c>
      <c r="D1514" s="17" t="str">
        <f>IFERROR(INDEX(Cadastro!$D$5:$D$148,$AB1514),"")</f>
        <v>A</v>
      </c>
      <c r="E1514" s="17" t="str">
        <f>IFERROR(INDEX(Cadastro!$G$5:$G$148,$AB1514),"")</f>
        <v>A</v>
      </c>
      <c r="F1514" s="29">
        <v>46300</v>
      </c>
      <c r="G1514" s="32" t="str">
        <f t="shared" si="252"/>
        <v>seg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0</v>
      </c>
      <c r="M1514" s="30">
        <f>IFERROR(INDEX(Parâmetros!$E$6:$E$11,MATCH($K1514,Parâmetros!$A$6:$A$11,0)),"")</f>
        <v>7.58</v>
      </c>
      <c r="N1514" s="33">
        <f t="shared" si="253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54"/>
        <v/>
      </c>
      <c r="R1514" s="32" t="str">
        <f t="shared" si="255"/>
        <v/>
      </c>
      <c r="S1514" s="30" t="str">
        <f t="shared" si="256"/>
        <v/>
      </c>
      <c r="T1514" s="32" t="str">
        <f>IF($Q1514&lt;&gt;"Sim","",IF($N1514&gt;Parâmetros!$E$15,"Sim","Não"))</f>
        <v/>
      </c>
      <c r="U1514" s="17" t="str">
        <f t="shared" si="257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'[Apontamento_Mes_Setembro Atualizado.xlsx]Base Diária'!$V$221folga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1 de 5 do ciclo</v>
      </c>
      <c r="W1514" s="34">
        <f>IF(OR(OR($D1514="6x1",$D1514="FF 6x1"),$D1514="5x2"),"",IF($AB1514&lt;&gt;$AB1513,IF(IFERROR(INDEX(Cadastro!$F$5:$F$148,$AB1514),"")="",IF($L1514&gt;0,1,0),IF(IFERROR(INDEX(Cadastro!$F$5:$F$148,$AB1514),"")&lt;=IFERROR(INDEX(Parâmetros!$B$39:$B$48,MATCH($E1514,Parâmetros!$A$39:$A$48,0)),99),IFERROR(INDEX(Cadastro!$F$5:$F$148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1</v>
      </c>
      <c r="X1514" s="34">
        <f>IF(OR(OR($D1514="6x1",$D1514="FF 6x1"),$D1514="5x2"),"",IF($AB1514&lt;&gt;$AB1513,IF(IFERROR(INDEX(Cadastro!$F$5:$F$148,$AB1514),"")="",0,IF(IFERROR(INDEX(Cadastro!$F$5:$F$148,$AB1514),"")&gt;IFERROR(INDEX(Parâmetros!$B$39:$B$48,MATCH($E1514,Parâmetros!$A$39:$A$48,0)),99),IFERROR(INDEX(Cadastro!$F$5:$F$148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registro"),IF(AND($AB1514&lt;&gt;$AB1513,IFERROR(INDEX(Cadastro!$F$5:$F$148,$AB1514),"")=""),"Indeterminado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IFERROR(MATCH($A1514&amp;"|"&amp;TEXT(_xlfn.MAXIFS(Cadastro!$E$5:$E$148,Cadastro!$A$5:$A$148,$A1514,Cadastro!$E$5:$E$148,"&lt;="&amp;$F1514),"yyyymmdd"),Cadastro!$I$5:$I$148,0),"")</f>
        <v>63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12291</v>
      </c>
      <c r="B1515" s="17" t="s">
        <v>200</v>
      </c>
      <c r="C1515" s="17" t="str">
        <f>IFERROR(INDEX(Cadastro!$C$5:$C$148,$AB1515),"NÃO INFORMADO")</f>
        <v>CAL</v>
      </c>
      <c r="D1515" s="17" t="str">
        <f>IFERROR(INDEX(Cadastro!$D$5:$D$148,$AB1515),"")</f>
        <v>6x1</v>
      </c>
      <c r="E1515" s="17" t="str">
        <f>IFERROR(INDEX(Cadastro!$G$5:$G$148,$AB1515),"")</f>
        <v>6x1</v>
      </c>
      <c r="F1515" s="29">
        <v>46265</v>
      </c>
      <c r="G1515" s="32" t="str">
        <f t="shared" ref="G1515:G1550" si="258">CHOOSE(WEEKDAY($F1515,1),"dom","seg","ter","qua","qui","sex","sáb")</f>
        <v>seg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ref="N1515:N1550" si="259">IFERROR($L1515/$M1515,"")</f>
        <v>0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ref="Q1515:Q1550" si="260">IF($P1515="Não","",IF($L1515&gt;0,"Sim","Não"))</f>
        <v>Não</v>
      </c>
      <c r="R1515" s="32" t="str">
        <f t="shared" ref="R1515:R1550" si="261">IF($Q1515&lt;&gt;"Sim","",IF($N1515&gt;=$O1515,"Sim","Não"))</f>
        <v/>
      </c>
      <c r="S1515" s="30" t="str">
        <f t="shared" ref="S1515:S1550" si="262">IF($Q1515&lt;&gt;"Sim","",MAX(0,$M1515*$O1515-$L1515))</f>
        <v/>
      </c>
      <c r="T1515" s="32" t="str">
        <f>IF($Q1515&lt;&gt;"Sim","",IF($N1515&gt;Parâmetros!$E$15,"Sim","Não"))</f>
        <v/>
      </c>
      <c r="U1515" s="17" t="str">
        <f t="shared" ref="U1515:U1550" si="263">IF($AC1515&lt;&gt;"",$AC1515,IF($P1515="Não",IF($Y1515="Folga","Folga",IF(LEFT($Y1515,6)="Férias","Férias / afastamento",IF($Y1515="Indeterminado (início da série)","Início da série","Fora da apuração"))),IF($Q1515="Não","Falta de registro",IF($R1515="Sim","Na meta","Abaixo da meta"))))</f>
        <v>Falta de registro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'[Apontamento_Mes_Setembro Atualizado.xlsx]Base Diária'!$V$221folga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$148,$AB1515),"")="",IF($L1515&gt;0,1,0),IF(IFERROR(INDEX(Cadastro!$F$5:$F$148,$AB1515),"")&lt;=IFERROR(INDEX(Parâmetros!$B$39:$B$48,MATCH($E1515,Parâmetros!$A$39:$A$48,0)),99),IFERROR(INDEX(Cadastro!$F$5:$F$148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$148,$AB1515),"")="",0,IF(IFERROR(INDEX(Cadastro!$F$5:$F$148,$AB1515),"")&gt;IFERROR(INDEX(Parâmetros!$B$39:$B$48,MATCH($E1515,Parâmetros!$A$39:$A$48,0)),99),IFERROR(INDEX(Cadastro!$F$5:$F$148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registro"),IF(AND($AB1515&lt;&gt;$AB1514,IFERROR(INDEX(Cadastro!$F$5:$F$148,$AB1515),"")=""),"Indeterminado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1</v>
      </c>
      <c r="AA1515" s="34">
        <f>IF(OR($L1515&gt;0,$F1515&gt;Parâmetros!$E$14),0,IF(OR($A1515&lt;&gt;$A1516,$F1516&gt;Parâmetros!$E$14),1,N($AA1516)+1))</f>
        <v>2</v>
      </c>
      <c r="AB1515" s="31">
        <f>IFERROR(MATCH($A1515&amp;"|"&amp;TEXT(_xlfn.MAXIFS(Cadastro!$E$5:$E$148,Cadastro!$A$5:$A$148,$A1515,Cadastro!$E$5:$E$148,"&lt;="&amp;$F1515),"yyyymmdd"),Cadastro!$I$5:$I$148,0),"")</f>
        <v>64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12291</v>
      </c>
      <c r="B1516" s="17" t="s">
        <v>200</v>
      </c>
      <c r="C1516" s="17" t="str">
        <f>IFERROR(INDEX(Cadastro!$C$5:$C$148,$AB1516),"NÃO INFORMADO")</f>
        <v>CAL</v>
      </c>
      <c r="D1516" s="17" t="str">
        <f>IFERROR(INDEX(Cadastro!$D$5:$D$148,$AB1516),"")</f>
        <v>6x1</v>
      </c>
      <c r="E1516" s="17" t="str">
        <f>IFERROR(INDEX(Cadastro!$G$5:$G$148,$AB1516),"")</f>
        <v>6x1</v>
      </c>
      <c r="F1516" s="29">
        <v>46266</v>
      </c>
      <c r="G1516" s="32" t="str">
        <f t="shared" si="258"/>
        <v>ter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59"/>
        <v>0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60"/>
        <v>Não</v>
      </c>
      <c r="R1516" s="32" t="str">
        <f t="shared" si="261"/>
        <v/>
      </c>
      <c r="S1516" s="30" t="str">
        <f t="shared" si="262"/>
        <v/>
      </c>
      <c r="T1516" s="32" t="str">
        <f>IF($Q1516&lt;&gt;"Sim","",IF($N1516&gt;Parâmetros!$E$15,"Sim","Não"))</f>
        <v/>
      </c>
      <c r="U1516" s="17" t="str">
        <f t="shared" si="263"/>
        <v>Falta de registro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'[Apontamento_Mes_Setembro Atualizado.xlsx]Base Diária'!$V$221folga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$148,$AB1516),"")="",IF($L1516&gt;0,1,0),IF(IFERROR(INDEX(Cadastro!$F$5:$F$148,$AB1516),"")&lt;=IFERROR(INDEX(Parâmetros!$B$39:$B$48,MATCH($E1516,Parâmetros!$A$39:$A$48,0)),99),IFERROR(INDEX(Cadastro!$F$5:$F$148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$148,$AB1516),"")="",0,IF(IFERROR(INDEX(Cadastro!$F$5:$F$148,$AB1516),"")&gt;IFERROR(INDEX(Parâmetros!$B$39:$B$48,MATCH($E1516,Parâmetros!$A$39:$A$48,0)),99),IFERROR(INDEX(Cadastro!$F$5:$F$148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registro"),IF(AND($AB1516&lt;&gt;$AB1515,IFERROR(INDEX(Cadastro!$F$5:$F$148,$AB1516),"")=""),"Indeterminado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2</v>
      </c>
      <c r="AA1516" s="34">
        <f>IF(OR($L1516&gt;0,$F1516&gt;Parâmetros!$E$14),0,IF(OR($A1516&lt;&gt;$A1517,$F1517&gt;Parâmetros!$E$14),1,N($AA1517)+1))</f>
        <v>1</v>
      </c>
      <c r="AB1516" s="31">
        <f>IFERROR(MATCH($A1516&amp;"|"&amp;TEXT(_xlfn.MAXIFS(Cadastro!$E$5:$E$148,Cadastro!$A$5:$A$148,$A1516,Cadastro!$E$5:$E$148,"&lt;="&amp;$F1516),"yyyymmdd"),Cadastro!$I$5:$I$148,0),"")</f>
        <v>64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12291</v>
      </c>
      <c r="B1517" s="17" t="s">
        <v>200</v>
      </c>
      <c r="C1517" s="17" t="str">
        <f>IFERROR(INDEX(Cadastro!$C$5:$C$148,$AB1517),"NÃO INFORMADO")</f>
        <v>CAL</v>
      </c>
      <c r="D1517" s="17" t="str">
        <f>IFERROR(INDEX(Cadastro!$D$5:$D$148,$AB1517),"")</f>
        <v>6x1</v>
      </c>
      <c r="E1517" s="17" t="str">
        <f>IFERROR(INDEX(Cadastro!$G$5:$G$148,$AB1517),"")</f>
        <v>6x1</v>
      </c>
      <c r="F1517" s="29">
        <v>46267</v>
      </c>
      <c r="G1517" s="32" t="str">
        <f t="shared" si="258"/>
        <v>qua</v>
      </c>
      <c r="H1517" s="31">
        <f>IF($L1517=0,"",_xlfn.MINIFS(Dados!$Q:$Q,Dados!$A:$A,$A1517,Dados!$S:$S,$F1517))</f>
        <v>439</v>
      </c>
      <c r="I1517" s="31">
        <f>IF($H1517="","",_xlfn.MAXIFS(Dados!$R:$R,Dados!$A:$A,$A1517,Dados!$S:$S,$F1517))</f>
        <v>1002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8.07</v>
      </c>
      <c r="M1517" s="30">
        <f>IFERROR(INDEX(Parâmetros!$E$6:$E$11,MATCH($K1517,Parâmetros!$A$6:$A$11,0)),"")</f>
        <v>8.8000000000000007</v>
      </c>
      <c r="N1517" s="33">
        <f t="shared" si="259"/>
        <v>0.9170454545454545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260"/>
        <v>Sim</v>
      </c>
      <c r="R1517" s="32" t="str">
        <f t="shared" si="261"/>
        <v>Sim</v>
      </c>
      <c r="S1517" s="30">
        <f t="shared" si="262"/>
        <v>0</v>
      </c>
      <c r="T1517" s="32" t="str">
        <f>IF($Q1517&lt;&gt;"Sim","",IF($N1517&gt;Parâmetros!$E$15,"Sim","Não"))</f>
        <v>Não</v>
      </c>
      <c r="U1517" s="17" t="str">
        <f t="shared" si="26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'[Apontamento_Mes_Setembro Atualizado.xlsx]Base Diária'!$V$221folga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Jornada fixa do 6x1</v>
      </c>
      <c r="W1517" s="34" t="str">
        <f>IF(OR(OR($D1517="6x1",$D1517="FF 6x1"),$D1517="5x2"),"",IF($AB1517&lt;&gt;$AB1516,IF(IFERROR(INDEX(Cadastro!$F$5:$F$148,$AB1517),"")="",IF($L1517&gt;0,1,0),IF(IFERROR(INDEX(Cadastro!$F$5:$F$148,$AB1517),"")&lt;=IFERROR(INDEX(Parâmetros!$B$39:$B$48,MATCH($E1517,Parâmetros!$A$39:$A$48,0)),99),IFERROR(INDEX(Cadastro!$F$5:$F$148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$148,$AB1517),"")="",0,IF(IFERROR(INDEX(Cadastro!$F$5:$F$148,$AB1517),"")&gt;IFERROR(INDEX(Parâmetros!$B$39:$B$48,MATCH($E1517,Parâmetros!$A$39:$A$48,0)),99),IFERROR(INDEX(Cadastro!$F$5:$F$148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registro"),IF(AND($AB1517&lt;&gt;$AB1516,IFERROR(INDEX(Cadastro!$F$5:$F$148,$AB1517),"")=""),"Indeterminado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IFERROR(MATCH($A1517&amp;"|"&amp;TEXT(_xlfn.MAXIFS(Cadastro!$E$5:$E$148,Cadastro!$A$5:$A$148,$A1517,Cadastro!$E$5:$E$148,"&lt;="&amp;$F1517),"yyyymmdd"),Cadastro!$I$5:$I$148,0),"")</f>
        <v>64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12291</v>
      </c>
      <c r="B1518" s="17" t="s">
        <v>200</v>
      </c>
      <c r="C1518" s="17" t="str">
        <f>IFERROR(INDEX(Cadastro!$C$5:$C$148,$AB1518),"NÃO INFORMADO")</f>
        <v>CAL</v>
      </c>
      <c r="D1518" s="17" t="str">
        <f>IFERROR(INDEX(Cadastro!$D$5:$D$148,$AB1518),"")</f>
        <v>6x1</v>
      </c>
      <c r="E1518" s="17" t="str">
        <f>IFERROR(INDEX(Cadastro!$G$5:$G$148,$AB1518),"")</f>
        <v>6x1</v>
      </c>
      <c r="F1518" s="29">
        <v>46268</v>
      </c>
      <c r="G1518" s="32" t="str">
        <f t="shared" si="258"/>
        <v>qui</v>
      </c>
      <c r="H1518" s="31">
        <f>IF($L1518=0,"",_xlfn.MINIFS(Dados!$Q:$Q,Dados!$A:$A,$A1518,Dados!$S:$S,$F1518))</f>
        <v>441</v>
      </c>
      <c r="I1518" s="31">
        <f>IF($H1518="","",_xlfn.MAXIFS(Dados!$R:$R,Dados!$A:$A,$A1518,Dados!$S:$S,$F1518))</f>
        <v>990</v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>6x1</v>
      </c>
      <c r="L1518" s="30">
        <f>SUMIFS(Dados!$E:$E,Dados!$A:$A,$A1518,Dados!$S:$S,$F1518)</f>
        <v>7.8000000000000007</v>
      </c>
      <c r="M1518" s="30">
        <f>IFERROR(INDEX(Parâmetros!$E$6:$E$11,MATCH($K1518,Parâmetros!$A$6:$A$11,0)),"")</f>
        <v>8.8000000000000007</v>
      </c>
      <c r="N1518" s="33">
        <f t="shared" si="259"/>
        <v>0.88636363636363635</v>
      </c>
      <c r="O1518" s="33">
        <f>Parâmetros!$E$13</f>
        <v>0.8</v>
      </c>
      <c r="P1518" s="32" t="str">
        <f>IF(OR($M1518="",$F1518&gt;Parâmetros!$E$14),"Não","Sim")</f>
        <v>Sim</v>
      </c>
      <c r="Q1518" s="32" t="str">
        <f t="shared" si="260"/>
        <v>Sim</v>
      </c>
      <c r="R1518" s="32" t="str">
        <f t="shared" si="261"/>
        <v>Sim</v>
      </c>
      <c r="S1518" s="30">
        <f t="shared" si="262"/>
        <v>0</v>
      </c>
      <c r="T1518" s="32" t="str">
        <f>IF($Q1518&lt;&gt;"Sim","",IF($N1518&gt;Parâmetros!$E$15,"Sim","Não"))</f>
        <v>Não</v>
      </c>
      <c r="U1518" s="17" t="str">
        <f t="shared" si="263"/>
        <v>Na meta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'[Apontamento_Mes_Setembro Atualizado.xlsx]Base Diária'!$V$221folga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Jornada fixa do 6x1</v>
      </c>
      <c r="W1518" s="34" t="str">
        <f>IF(OR(OR($D1518="6x1",$D1518="FF 6x1"),$D1518="5x2"),"",IF($AB1518&lt;&gt;$AB1517,IF(IFERROR(INDEX(Cadastro!$F$5:$F$148,$AB1518),"")="",IF($L1518&gt;0,1,0),IF(IFERROR(INDEX(Cadastro!$F$5:$F$148,$AB1518),"")&lt;=IFERROR(INDEX(Parâmetros!$B$39:$B$48,MATCH($E1518,Parâmetros!$A$39:$A$48,0)),99),IFERROR(INDEX(Cadastro!$F$5:$F$148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$148,$AB1518),"")="",0,IF(IFERROR(INDEX(Cadastro!$F$5:$F$148,$AB1518),"")&gt;IFERROR(INDEX(Parâmetros!$B$39:$B$48,MATCH($E1518,Parâmetros!$A$39:$A$48,0)),99),IFERROR(INDEX(Cadastro!$F$5:$F$148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registro"),IF(AND($AB1518&lt;&gt;$AB1517,IFERROR(INDEX(Cadastro!$F$5:$F$148,$AB1518),"")=""),"Indeterminado (início da série)",IF($X1518&gt;0,"Folga","Falta de registro"))))))))</f>
        <v>Trabalhado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IFERROR(MATCH($A1518&amp;"|"&amp;TEXT(_xlfn.MAXIFS(Cadastro!$E$5:$E$148,Cadastro!$A$5:$A$148,$A1518,Cadastro!$E$5:$E$148,"&lt;="&amp;$F1518),"yyyymmdd"),Cadastro!$I$5:$I$148,0),"")</f>
        <v>64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12291</v>
      </c>
      <c r="B1519" s="17" t="s">
        <v>200</v>
      </c>
      <c r="C1519" s="17" t="str">
        <f>IFERROR(INDEX(Cadastro!$C$5:$C$148,$AB1519),"NÃO INFORMADO")</f>
        <v>CAL</v>
      </c>
      <c r="D1519" s="17" t="str">
        <f>IFERROR(INDEX(Cadastro!$D$5:$D$148,$AB1519),"")</f>
        <v>6x1</v>
      </c>
      <c r="E1519" s="17" t="str">
        <f>IFERROR(INDEX(Cadastro!$G$5:$G$148,$AB1519),"")</f>
        <v>6x1</v>
      </c>
      <c r="F1519" s="29">
        <v>46269</v>
      </c>
      <c r="G1519" s="32" t="str">
        <f t="shared" si="258"/>
        <v>sex</v>
      </c>
      <c r="H1519" s="31">
        <f>IF($L1519=0,"",_xlfn.MINIFS(Dados!$Q:$Q,Dados!$A:$A,$A1519,Dados!$S:$S,$F1519))</f>
        <v>443</v>
      </c>
      <c r="I1519" s="31">
        <f>IF($H1519="","",_xlfn.MAXIFS(Dados!$R:$R,Dados!$A:$A,$A1519,Dados!$S:$S,$F1519))</f>
        <v>998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6x1</v>
      </c>
      <c r="L1519" s="30">
        <f>SUMIFS(Dados!$E:$E,Dados!$A:$A,$A1519,Dados!$S:$S,$F1519)</f>
        <v>7.9399999999999995</v>
      </c>
      <c r="M1519" s="30">
        <f>IFERROR(INDEX(Parâmetros!$E$6:$E$11,MATCH($K1519,Parâmetros!$A$6:$A$11,0)),"")</f>
        <v>8.8000000000000007</v>
      </c>
      <c r="N1519" s="33">
        <f t="shared" si="259"/>
        <v>0.90227272727272712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260"/>
        <v>Sim</v>
      </c>
      <c r="R1519" s="32" t="str">
        <f t="shared" si="261"/>
        <v>Sim</v>
      </c>
      <c r="S1519" s="30">
        <f t="shared" si="262"/>
        <v>0</v>
      </c>
      <c r="T1519" s="32" t="str">
        <f>IF($Q1519&lt;&gt;"Sim","",IF($N1519&gt;Parâmetros!$E$15,"Sim","Não"))</f>
        <v>Não</v>
      </c>
      <c r="U1519" s="17" t="str">
        <f t="shared" si="26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'[Apontamento_Mes_Setembro Atualizado.xlsx]Base Diária'!$V$221folga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Jornada fixa do 6x1</v>
      </c>
      <c r="W1519" s="34" t="str">
        <f>IF(OR(OR($D1519="6x1",$D1519="FF 6x1"),$D1519="5x2"),"",IF($AB1519&lt;&gt;$AB1518,IF(IFERROR(INDEX(Cadastro!$F$5:$F$148,$AB1519),"")="",IF($L1519&gt;0,1,0),IF(IFERROR(INDEX(Cadastro!$F$5:$F$148,$AB1519),"")&lt;=IFERROR(INDEX(Parâmetros!$B$39:$B$48,MATCH($E1519,Parâmetros!$A$39:$A$48,0)),99),IFERROR(INDEX(Cadastro!$F$5:$F$148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$148,$AB1519),"")="",0,IF(IFERROR(INDEX(Cadastro!$F$5:$F$148,$AB1519),"")&gt;IFERROR(INDEX(Parâmetros!$B$39:$B$48,MATCH($E1519,Parâmetros!$A$39:$A$48,0)),99),IFERROR(INDEX(Cadastro!$F$5:$F$148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registro"),IF(AND($AB1519&lt;&gt;$AB1518,IFERROR(INDEX(Cadastro!$F$5:$F$148,$AB1519),"")=""),"Indeterminado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IFERROR(MATCH($A1519&amp;"|"&amp;TEXT(_xlfn.MAXIFS(Cadastro!$E$5:$E$148,Cadastro!$A$5:$A$148,$A1519,Cadastro!$E$5:$E$148,"&lt;="&amp;$F1519),"yyyymmdd"),Cadastro!$I$5:$I$148,0),"")</f>
        <v>64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12291</v>
      </c>
      <c r="B1520" s="17" t="s">
        <v>200</v>
      </c>
      <c r="C1520" s="17" t="str">
        <f>IFERROR(INDEX(Cadastro!$C$5:$C$148,$AB1520),"NÃO INFORMADO")</f>
        <v>CAL</v>
      </c>
      <c r="D1520" s="17" t="str">
        <f>IFERROR(INDEX(Cadastro!$D$5:$D$148,$AB1520),"")</f>
        <v>6x1</v>
      </c>
      <c r="E1520" s="17" t="str">
        <f>IFERROR(INDEX(Cadastro!$G$5:$G$148,$AB1520),"")</f>
        <v>6x1</v>
      </c>
      <c r="F1520" s="29">
        <v>46270</v>
      </c>
      <c r="G1520" s="32" t="str">
        <f t="shared" si="258"/>
        <v>sáb</v>
      </c>
      <c r="H1520" s="31">
        <f>IF($L1520=0,"",_xlfn.MINIFS(Dados!$Q:$Q,Dados!$A:$A,$A1520,Dados!$S:$S,$F1520))</f>
        <v>443</v>
      </c>
      <c r="I1520" s="31">
        <f>IF($H1520="","",_xlfn.MAXIFS(Dados!$R:$R,Dados!$A:$A,$A1520,Dados!$S:$S,$F1520))</f>
        <v>924</v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 sáb/dom</v>
      </c>
      <c r="L1520" s="30">
        <f>SUMIFS(Dados!$E:$E,Dados!$A:$A,$A1520,Dados!$S:$S,$F1520)</f>
        <v>6.84</v>
      </c>
      <c r="M1520" s="30">
        <f>IFERROR(INDEX(Parâmetros!$E$6:$E$11,MATCH($K1520,Parâmetros!$A$6:$A$11,0)),"")</f>
        <v>7.33</v>
      </c>
      <c r="N1520" s="33">
        <f t="shared" si="259"/>
        <v>0.93315143246930421</v>
      </c>
      <c r="O1520" s="33">
        <f>Parâmetros!$E$13</f>
        <v>0.8</v>
      </c>
      <c r="P1520" s="32" t="str">
        <f>IF(OR($M1520="",$F1520&gt;Parâmetros!$E$14),"Não","Sim")</f>
        <v>Sim</v>
      </c>
      <c r="Q1520" s="32" t="str">
        <f t="shared" si="260"/>
        <v>Sim</v>
      </c>
      <c r="R1520" s="32" t="str">
        <f t="shared" si="261"/>
        <v>Sim</v>
      </c>
      <c r="S1520" s="30">
        <f t="shared" si="262"/>
        <v>0</v>
      </c>
      <c r="T1520" s="32" t="str">
        <f>IF($Q1520&lt;&gt;"Sim","",IF($N1520&gt;Parâmetros!$E$15,"Sim","Não"))</f>
        <v>Não</v>
      </c>
      <c r="U1520" s="17" t="str">
        <f t="shared" si="263"/>
        <v>Na meta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'[Apontamento_Mes_Setembro Atualizado.xlsx]Base Diária'!$V$221folga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Jornada de fim de semana do 6x1</v>
      </c>
      <c r="W1520" s="34" t="str">
        <f>IF(OR(OR($D1520="6x1",$D1520="FF 6x1"),$D1520="5x2"),"",IF($AB1520&lt;&gt;$AB1519,IF(IFERROR(INDEX(Cadastro!$F$5:$F$148,$AB1520),"")="",IF($L1520&gt;0,1,0),IF(IFERROR(INDEX(Cadastro!$F$5:$F$148,$AB1520),"")&lt;=IFERROR(INDEX(Parâmetros!$B$39:$B$48,MATCH($E1520,Parâmetros!$A$39:$A$48,0)),99),IFERROR(INDEX(Cadastro!$F$5:$F$148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$148,$AB1520),"")="",0,IF(IFERROR(INDEX(Cadastro!$F$5:$F$148,$AB1520),"")&gt;IFERROR(INDEX(Parâmetros!$B$39:$B$48,MATCH($E1520,Parâmetros!$A$39:$A$48,0)),99),IFERROR(INDEX(Cadastro!$F$5:$F$148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registro"),IF(AND($AB1520&lt;&gt;$AB1519,IFERROR(INDEX(Cadastro!$F$5:$F$148,$AB1520),"")=""),"Indeterminado (início da série)",IF($X1520&gt;0,"Folga","Falta de registro"))))))))</f>
        <v>Trabalhado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IFERROR(MATCH($A1520&amp;"|"&amp;TEXT(_xlfn.MAXIFS(Cadastro!$E$5:$E$148,Cadastro!$A$5:$A$148,$A1520,Cadastro!$E$5:$E$148,"&lt;="&amp;$F1520),"yyyymmdd"),Cadastro!$I$5:$I$148,0),"")</f>
        <v>64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>
        <v>12291</v>
      </c>
      <c r="B1521" s="17" t="s">
        <v>200</v>
      </c>
      <c r="C1521" s="17" t="str">
        <f>IFERROR(INDEX(Cadastro!$C$5:$C$148,$AB1521),"NÃO INFORMADO")</f>
        <v>CAL</v>
      </c>
      <c r="D1521" s="17" t="str">
        <f>IFERROR(INDEX(Cadastro!$D$5:$D$148,$AB1521),"")</f>
        <v>6x1</v>
      </c>
      <c r="E1521" s="17" t="str">
        <f>IFERROR(INDEX(Cadastro!$G$5:$G$148,$AB1521),"")</f>
        <v>6x1</v>
      </c>
      <c r="F1521" s="29">
        <v>46271</v>
      </c>
      <c r="G1521" s="32" t="str">
        <f t="shared" si="258"/>
        <v>dom</v>
      </c>
      <c r="H1521" s="31" t="str">
        <f>IF($L1521=0,"",_xlfn.MINIFS(Dados!$Q:$Q,Dados!$A:$A,$A1521,Dados!$S:$S,$F1521))</f>
        <v/>
      </c>
      <c r="I1521" s="31" t="str">
        <f>IF($H1521="","",_xlfn.MAXIFS(Dados!$R:$R,Dados!$A:$A,$A1521,Dados!$S:$S,$F1521))</f>
        <v/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/>
      </c>
      <c r="L1521" s="30">
        <f>SUMIFS(Dados!$E:$E,Dados!$A:$A,$A1521,Dados!$S:$S,$F1521)</f>
        <v>0</v>
      </c>
      <c r="M1521" s="30" t="str">
        <f>IFERROR(INDEX(Parâmetros!$E$6:$E$11,MATCH($K1521,Parâmetros!$A$6:$A$11,0)),"")</f>
        <v/>
      </c>
      <c r="N1521" s="33" t="str">
        <f t="shared" si="259"/>
        <v/>
      </c>
      <c r="O1521" s="33">
        <f>Parâmetros!$E$13</f>
        <v>0.8</v>
      </c>
      <c r="P1521" s="32" t="str">
        <f>IF(OR($M1521="",$F1521&gt;Parâmetros!$E$14),"Não","Sim")</f>
        <v>Não</v>
      </c>
      <c r="Q1521" s="32" t="str">
        <f t="shared" si="260"/>
        <v/>
      </c>
      <c r="R1521" s="32" t="str">
        <f t="shared" si="261"/>
        <v/>
      </c>
      <c r="S1521" s="30" t="str">
        <f t="shared" si="262"/>
        <v/>
      </c>
      <c r="T1521" s="32" t="str">
        <f>IF($Q1521&lt;&gt;"Sim","",IF($N1521&gt;Parâmetros!$E$15,"Sim","Não"))</f>
        <v/>
      </c>
      <c r="U1521" s="17" t="str">
        <f t="shared" si="263"/>
        <v>Folga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'[Apontamento_Mes_Setembro Atualizado.xlsx]Base Diária'!$V$221folga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Folga de fim de semana · apontou no sábado</v>
      </c>
      <c r="W1521" s="34" t="str">
        <f>IF(OR(OR($D1521="6x1",$D1521="FF 6x1"),$D1521="5x2"),"",IF($AB1521&lt;&gt;$AB1520,IF(IFERROR(INDEX(Cadastro!$F$5:$F$148,$AB1521),"")="",IF($L1521&gt;0,1,0),IF(IFERROR(INDEX(Cadastro!$F$5:$F$148,$AB1521),"")&lt;=IFERROR(INDEX(Parâmetros!$B$39:$B$48,MATCH($E1521,Parâmetros!$A$39:$A$48,0)),99),IFERROR(INDEX(Cadastro!$F$5:$F$148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/>
      </c>
      <c r="X1521" s="34" t="str">
        <f>IF(OR(OR($D1521="6x1",$D1521="FF 6x1"),$D1521="5x2"),"",IF($AB1521&lt;&gt;$AB1520,IF(IFERROR(INDEX(Cadastro!$F$5:$F$148,$AB1521),"")="",0,IF(IFERROR(INDEX(Cadastro!$F$5:$F$148,$AB1521),"")&gt;IFERROR(INDEX(Parâmetros!$B$39:$B$48,MATCH($E1521,Parâmetros!$A$39:$A$48,0)),99),IFERROR(INDEX(Cadastro!$F$5:$F$148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/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registro"),IF(AND($AB1521&lt;&gt;$AB1520,IFERROR(INDEX(Cadastro!$F$5:$F$148,$AB1521),"")=""),"Indeterminado (início da série)",IF($X1521&gt;0,"Folga","Falta de registro"))))))))</f>
        <v>Folga</v>
      </c>
      <c r="Z1521" s="34">
        <f>IF(OR($L1521&gt;0,$F1521&gt;Parâmetros!$E$14),0,IF($A1521&lt;&gt;$A1520,1,N($Z1520)+1))</f>
        <v>1</v>
      </c>
      <c r="AA1521" s="34">
        <f>IF(OR($L1521&gt;0,$F1521&gt;Parâmetros!$E$14),0,IF(OR($A1521&lt;&gt;$A1522,$F1522&gt;Parâmetros!$E$14),1,N($AA1522)+1))</f>
        <v>1</v>
      </c>
      <c r="AB1521" s="31">
        <f>IFERROR(MATCH($A1521&amp;"|"&amp;TEXT(_xlfn.MAXIFS(Cadastro!$E$5:$E$148,Cadastro!$A$5:$A$148,$A1521,Cadastro!$E$5:$E$148,"&lt;="&amp;$F1521),"yyyymmdd"),Cadastro!$I$5:$I$148,0),"")</f>
        <v>64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hidden="1" customHeight="1" x14ac:dyDescent="0.25">
      <c r="A1522" s="31">
        <v>12291</v>
      </c>
      <c r="B1522" s="17" t="s">
        <v>200</v>
      </c>
      <c r="C1522" s="17" t="str">
        <f>IFERROR(INDEX(Cadastro!$C$5:$C$148,$AB1522),"NÃO INFORMADO")</f>
        <v>CAL</v>
      </c>
      <c r="D1522" s="17" t="str">
        <f>IFERROR(INDEX(Cadastro!$D$5:$D$148,$AB1522),"")</f>
        <v>6x1</v>
      </c>
      <c r="E1522" s="17" t="str">
        <f>IFERROR(INDEX(Cadastro!$G$5:$G$148,$AB1522),"")</f>
        <v>6x1</v>
      </c>
      <c r="F1522" s="29">
        <v>46272</v>
      </c>
      <c r="G1522" s="32" t="str">
        <f t="shared" si="258"/>
        <v>seg</v>
      </c>
      <c r="H1522" s="31">
        <f>IF($L1522=0,"",_xlfn.MINIFS(Dados!$Q:$Q,Dados!$A:$A,$A1522,Dados!$S:$S,$F1522))</f>
        <v>434</v>
      </c>
      <c r="I1522" s="31">
        <f>IF($H1522="","",_xlfn.MAXIFS(Dados!$R:$R,Dados!$A:$A,$A1522,Dados!$S:$S,$F1522))</f>
        <v>922</v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6x1</v>
      </c>
      <c r="L1522" s="30">
        <f>SUMIFS(Dados!$E:$E,Dados!$A:$A,$A1522,Dados!$S:$S,$F1522)</f>
        <v>7.2</v>
      </c>
      <c r="M1522" s="30">
        <f>IFERROR(INDEX(Parâmetros!$E$6:$E$11,MATCH($K1522,Parâmetros!$A$6:$A$11,0)),"")</f>
        <v>8.8000000000000007</v>
      </c>
      <c r="N1522" s="33">
        <f t="shared" si="259"/>
        <v>0.81818181818181812</v>
      </c>
      <c r="O1522" s="33">
        <f>Parâmetros!$E$13</f>
        <v>0.8</v>
      </c>
      <c r="P1522" s="32" t="str">
        <f>IF(OR($M1522="",$F1522&gt;Parâmetros!$E$14),"Não","Sim")</f>
        <v>Sim</v>
      </c>
      <c r="Q1522" s="32" t="str">
        <f t="shared" si="260"/>
        <v>Sim</v>
      </c>
      <c r="R1522" s="32" t="str">
        <f t="shared" si="261"/>
        <v>Sim</v>
      </c>
      <c r="S1522" s="30">
        <f t="shared" si="262"/>
        <v>0</v>
      </c>
      <c r="T1522" s="32" t="str">
        <f>IF($Q1522&lt;&gt;"Sim","",IF($N1522&gt;Parâmetros!$E$15,"Sim","Não"))</f>
        <v>Não</v>
      </c>
      <c r="U1522" s="17" t="str">
        <f t="shared" si="263"/>
        <v>Na meta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'[Apontamento_Mes_Setembro Atualizado.xlsx]Base Diária'!$V$221folga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Jornada fixa do 6x1</v>
      </c>
      <c r="W1522" s="34" t="str">
        <f>IF(OR(OR($D1522="6x1",$D1522="FF 6x1"),$D1522="5x2"),"",IF($AB1522&lt;&gt;$AB1521,IF(IFERROR(INDEX(Cadastro!$F$5:$F$148,$AB1522),"")="",IF($L1522&gt;0,1,0),IF(IFERROR(INDEX(Cadastro!$F$5:$F$148,$AB1522),"")&lt;=IFERROR(INDEX(Parâmetros!$B$39:$B$48,MATCH($E1522,Parâmetros!$A$39:$A$48,0)),99),IFERROR(INDEX(Cadastro!$F$5:$F$148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/>
      </c>
      <c r="X1522" s="34" t="str">
        <f>IF(OR(OR($D1522="6x1",$D1522="FF 6x1"),$D1522="5x2"),"",IF($AB1522&lt;&gt;$AB1521,IF(IFERROR(INDEX(Cadastro!$F$5:$F$148,$AB1522),"")="",0,IF(IFERROR(INDEX(Cadastro!$F$5:$F$148,$AB1522),"")&gt;IFERROR(INDEX(Parâmetros!$B$39:$B$48,MATCH($E1522,Parâmetros!$A$39:$A$48,0)),99),IFERROR(INDEX(Cadastro!$F$5:$F$148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/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registro"),IF(AND($AB1522&lt;&gt;$AB1521,IFERROR(INDEX(Cadastro!$F$5:$F$148,$AB1522),"")=""),"Indeterminado (início da série)",IF($X1522&gt;0,"Folga","Falta de registro"))))))))</f>
        <v>Trabalhado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IFERROR(MATCH($A1522&amp;"|"&amp;TEXT(_xlfn.MAXIFS(Cadastro!$E$5:$E$148,Cadastro!$A$5:$A$148,$A1522,Cadastro!$E$5:$E$148,"&lt;="&amp;$F1522),"yyyymmdd"),Cadastro!$I$5:$I$148,0),"")</f>
        <v>64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hidden="1" customHeight="1" x14ac:dyDescent="0.25">
      <c r="A1523" s="31">
        <v>12291</v>
      </c>
      <c r="B1523" s="17" t="s">
        <v>200</v>
      </c>
      <c r="C1523" s="17" t="str">
        <f>IFERROR(INDEX(Cadastro!$C$5:$C$148,$AB1523),"NÃO INFORMADO")</f>
        <v>CAL</v>
      </c>
      <c r="D1523" s="17" t="str">
        <f>IFERROR(INDEX(Cadastro!$D$5:$D$148,$AB1523),"")</f>
        <v>6x1</v>
      </c>
      <c r="E1523" s="17" t="str">
        <f>IFERROR(INDEX(Cadastro!$G$5:$G$148,$AB1523),"")</f>
        <v>6x1</v>
      </c>
      <c r="F1523" s="29">
        <v>46273</v>
      </c>
      <c r="G1523" s="32" t="str">
        <f t="shared" si="258"/>
        <v>ter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0</v>
      </c>
      <c r="M1523" s="30">
        <f>IFERROR(INDEX(Parâmetros!$E$6:$E$11,MATCH($K1523,Parâmetros!$A$6:$A$11,0)),"")</f>
        <v>8.8000000000000007</v>
      </c>
      <c r="N1523" s="33">
        <f t="shared" si="259"/>
        <v>0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si="260"/>
        <v>Não</v>
      </c>
      <c r="R1523" s="32" t="str">
        <f t="shared" si="261"/>
        <v/>
      </c>
      <c r="S1523" s="30" t="str">
        <f t="shared" si="262"/>
        <v/>
      </c>
      <c r="T1523" s="32" t="str">
        <f>IF($Q1523&lt;&gt;"Sim","",IF($N1523&gt;Parâmetros!$E$15,"Sim","Não"))</f>
        <v/>
      </c>
      <c r="U1523" s="17" t="str">
        <f t="shared" si="263"/>
        <v>Falta de registro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'[Apontamento_Mes_Setembro Atualizado.xlsx]Base Diária'!$V$221folga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FALTA DE REGISTRO · dia útil da escala 6x1</v>
      </c>
      <c r="W1523" s="34" t="str">
        <f>IF(OR(OR($D1523="6x1",$D1523="FF 6x1"),$D1523="5x2"),"",IF($AB1523&lt;&gt;$AB1522,IF(IFERROR(INDEX(Cadastro!$F$5:$F$148,$AB1523),"")="",IF($L1523&gt;0,1,0),IF(IFERROR(INDEX(Cadastro!$F$5:$F$148,$AB1523),"")&lt;=IFERROR(INDEX(Parâmetros!$B$39:$B$48,MATCH($E1523,Parâmetros!$A$39:$A$48,0)),99),IFERROR(INDEX(Cadastro!$F$5:$F$148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$148,$AB1523),"")="",0,IF(IFERROR(INDEX(Cadastro!$F$5:$F$148,$AB1523),"")&gt;IFERROR(INDEX(Parâmetros!$B$39:$B$48,MATCH($E1523,Parâmetros!$A$39:$A$48,0)),99),IFERROR(INDEX(Cadastro!$F$5:$F$148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registro"),IF(AND($AB1523&lt;&gt;$AB1522,IFERROR(INDEX(Cadastro!$F$5:$F$148,$AB1523),"")=""),"Indeterminado (início da série)",IF($X1523&gt;0,"Folga","Falta de registro"))))))))</f>
        <v>Falta de registro</v>
      </c>
      <c r="Z1523" s="34">
        <f>IF(OR($L1523&gt;0,$F1523&gt;Parâmetros!$E$14),0,IF($A1523&lt;&gt;$A1522,1,N($Z1522)+1))</f>
        <v>1</v>
      </c>
      <c r="AA1523" s="34">
        <f>IF(OR($L1523&gt;0,$F1523&gt;Parâmetros!$E$14),0,IF(OR($A1523&lt;&gt;$A1524,$F1524&gt;Parâmetros!$E$14),1,N($AA1524)+1))</f>
        <v>1</v>
      </c>
      <c r="AB1523" s="31">
        <f>IFERROR(MATCH($A1523&amp;"|"&amp;TEXT(_xlfn.MAXIFS(Cadastro!$E$5:$E$148,Cadastro!$A$5:$A$148,$A1523,Cadastro!$E$5:$E$148,"&lt;="&amp;$F1523),"yyyymmdd"),Cadastro!$I$5:$I$148,0),"")</f>
        <v>64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12291</v>
      </c>
      <c r="B1524" s="17" t="s">
        <v>200</v>
      </c>
      <c r="C1524" s="17" t="str">
        <f>IFERROR(INDEX(Cadastro!$C$5:$C$148,$AB1524),"NÃO INFORMADO")</f>
        <v>CAL</v>
      </c>
      <c r="D1524" s="17" t="str">
        <f>IFERROR(INDEX(Cadastro!$D$5:$D$148,$AB1524),"")</f>
        <v>6x1</v>
      </c>
      <c r="E1524" s="17" t="str">
        <f>IFERROR(INDEX(Cadastro!$G$5:$G$148,$AB1524),"")</f>
        <v>6x1</v>
      </c>
      <c r="F1524" s="29">
        <v>46274</v>
      </c>
      <c r="G1524" s="32" t="str">
        <f t="shared" si="258"/>
        <v>qua</v>
      </c>
      <c r="H1524" s="31">
        <f>IF($L1524=0,"",_xlfn.MINIFS(Dados!$Q:$Q,Dados!$A:$A,$A1524,Dados!$S:$S,$F1524))</f>
        <v>447</v>
      </c>
      <c r="I1524" s="31">
        <f>IF($H1524="","",_xlfn.MAXIFS(Dados!$R:$R,Dados!$A:$A,$A1524,Dados!$S:$S,$F1524))</f>
        <v>999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</v>
      </c>
      <c r="M1524" s="30">
        <f>IFERROR(INDEX(Parâmetros!$E$6:$E$11,MATCH($K1524,Parâmetros!$A$6:$A$11,0)),"")</f>
        <v>8.8000000000000007</v>
      </c>
      <c r="N1524" s="33">
        <f t="shared" si="259"/>
        <v>0.90909090909090906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60"/>
        <v>Sim</v>
      </c>
      <c r="R1524" s="32" t="str">
        <f t="shared" si="261"/>
        <v>Sim</v>
      </c>
      <c r="S1524" s="30">
        <f t="shared" si="262"/>
        <v>0</v>
      </c>
      <c r="T1524" s="32" t="str">
        <f>IF($Q1524&lt;&gt;"Sim","",IF($N1524&gt;Parâmetros!$E$15,"Sim","Não"))</f>
        <v>Não</v>
      </c>
      <c r="U1524" s="17" t="str">
        <f t="shared" si="263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'[Apontamento_Mes_Setembro Atualizado.xlsx]Base Diária'!$V$221folga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$148,$AB1524),"")="",IF($L1524&gt;0,1,0),IF(IFERROR(INDEX(Cadastro!$F$5:$F$148,$AB1524),"")&lt;=IFERROR(INDEX(Parâmetros!$B$39:$B$48,MATCH($E1524,Parâmetros!$A$39:$A$48,0)),99),IFERROR(INDEX(Cadastro!$F$5:$F$148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$148,$AB1524),"")="",0,IF(IFERROR(INDEX(Cadastro!$F$5:$F$148,$AB1524),"")&gt;IFERROR(INDEX(Parâmetros!$B$39:$B$48,MATCH($E1524,Parâmetros!$A$39:$A$48,0)),99),IFERROR(INDEX(Cadastro!$F$5:$F$148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registro"),IF(AND($AB1524&lt;&gt;$AB1523,IFERROR(INDEX(Cadastro!$F$5:$F$148,$AB1524),"")=""),"Indeterminado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IFERROR(MATCH($A1524&amp;"|"&amp;TEXT(_xlfn.MAXIFS(Cadastro!$E$5:$E$148,Cadastro!$A$5:$A$148,$A1524,Cadastro!$E$5:$E$148,"&lt;="&amp;$F1524),"yyyymmdd"),Cadastro!$I$5:$I$148,0),"")</f>
        <v>64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12291</v>
      </c>
      <c r="B1525" s="17" t="s">
        <v>200</v>
      </c>
      <c r="C1525" s="17" t="str">
        <f>IFERROR(INDEX(Cadastro!$C$5:$C$148,$AB1525),"NÃO INFORMADO")</f>
        <v>CAL</v>
      </c>
      <c r="D1525" s="17" t="str">
        <f>IFERROR(INDEX(Cadastro!$D$5:$D$148,$AB1525),"")</f>
        <v>6x1</v>
      </c>
      <c r="E1525" s="17" t="str">
        <f>IFERROR(INDEX(Cadastro!$G$5:$G$148,$AB1525),"")</f>
        <v>6x1</v>
      </c>
      <c r="F1525" s="29">
        <v>46275</v>
      </c>
      <c r="G1525" s="32" t="str">
        <f t="shared" si="258"/>
        <v>qui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0</v>
      </c>
      <c r="M1525" s="30">
        <f>IFERROR(INDEX(Parâmetros!$E$6:$E$11,MATCH($K1525,Parâmetros!$A$6:$A$11,0)),"")</f>
        <v>8.8000000000000007</v>
      </c>
      <c r="N1525" s="33">
        <f t="shared" si="259"/>
        <v>0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60"/>
        <v>Não</v>
      </c>
      <c r="R1525" s="32" t="str">
        <f t="shared" si="261"/>
        <v/>
      </c>
      <c r="S1525" s="30" t="str">
        <f t="shared" si="262"/>
        <v/>
      </c>
      <c r="T1525" s="32" t="str">
        <f>IF($Q1525&lt;&gt;"Sim","",IF($N1525&gt;Parâmetros!$E$15,"Sim","Não"))</f>
        <v/>
      </c>
      <c r="U1525" s="17" t="str">
        <f t="shared" si="263"/>
        <v>Falta de registro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'[Apontamento_Mes_Setembro Atualizado.xlsx]Base Diária'!$V$221folga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FALTA DE REGISTRO · dia útil da escala 6x1</v>
      </c>
      <c r="W1525" s="34" t="str">
        <f>IF(OR(OR($D1525="6x1",$D1525="FF 6x1"),$D1525="5x2"),"",IF($AB1525&lt;&gt;$AB1524,IF(IFERROR(INDEX(Cadastro!$F$5:$F$148,$AB1525),"")="",IF($L1525&gt;0,1,0),IF(IFERROR(INDEX(Cadastro!$F$5:$F$148,$AB1525),"")&lt;=IFERROR(INDEX(Parâmetros!$B$39:$B$48,MATCH($E1525,Parâmetros!$A$39:$A$48,0)),99),IFERROR(INDEX(Cadastro!$F$5:$F$148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$148,$AB1525),"")="",0,IF(IFERROR(INDEX(Cadastro!$F$5:$F$148,$AB1525),"")&gt;IFERROR(INDEX(Parâmetros!$B$39:$B$48,MATCH($E1525,Parâmetros!$A$39:$A$48,0)),99),IFERROR(INDEX(Cadastro!$F$5:$F$148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registro"),IF(AND($AB1525&lt;&gt;$AB1524,IFERROR(INDEX(Cadastro!$F$5:$F$148,$AB1525),"")=""),"Indeterminado (início da série)",IF($X1525&gt;0,"Folga","Falta de registro"))))))))</f>
        <v>Falta de registro</v>
      </c>
      <c r="Z1525" s="34">
        <f>IF(OR($L1525&gt;0,$F1525&gt;Parâmetros!$E$14),0,IF($A1525&lt;&gt;$A1524,1,N($Z1524)+1))</f>
        <v>1</v>
      </c>
      <c r="AA1525" s="34">
        <f>IF(OR($L1525&gt;0,$F1525&gt;Parâmetros!$E$14),0,IF(OR($A1525&lt;&gt;$A1526,$F1526&gt;Parâmetros!$E$14),1,N($AA1526)+1))</f>
        <v>1</v>
      </c>
      <c r="AB1525" s="31">
        <f>IFERROR(MATCH($A1525&amp;"|"&amp;TEXT(_xlfn.MAXIFS(Cadastro!$E$5:$E$148,Cadastro!$A$5:$A$148,$A1525,Cadastro!$E$5:$E$148,"&lt;="&amp;$F1525),"yyyymmdd"),Cadastro!$I$5:$I$148,0),"")</f>
        <v>64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12291</v>
      </c>
      <c r="B1526" s="17" t="s">
        <v>200</v>
      </c>
      <c r="C1526" s="17" t="str">
        <f>IFERROR(INDEX(Cadastro!$C$5:$C$148,$AB1526),"NÃO INFORMADO")</f>
        <v>CAL</v>
      </c>
      <c r="D1526" s="17" t="str">
        <f>IFERROR(INDEX(Cadastro!$D$5:$D$148,$AB1526),"")</f>
        <v>6x1</v>
      </c>
      <c r="E1526" s="17" t="str">
        <f>IFERROR(INDEX(Cadastro!$G$5:$G$148,$AB1526),"")</f>
        <v>6x1</v>
      </c>
      <c r="F1526" s="29">
        <v>46276</v>
      </c>
      <c r="G1526" s="32" t="str">
        <f t="shared" si="258"/>
        <v>sex</v>
      </c>
      <c r="H1526" s="31">
        <f>IF($L1526=0,"",_xlfn.MINIFS(Dados!$Q:$Q,Dados!$A:$A,$A1526,Dados!$S:$S,$F1526))</f>
        <v>441</v>
      </c>
      <c r="I1526" s="31">
        <f>IF($H1526="","",_xlfn.MAXIFS(Dados!$R:$R,Dados!$A:$A,$A1526,Dados!$S:$S,$F1526))</f>
        <v>999</v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>6x1</v>
      </c>
      <c r="L1526" s="30">
        <f>SUMIFS(Dados!$E:$E,Dados!$A:$A,$A1526,Dados!$S:$S,$F1526)</f>
        <v>7.89</v>
      </c>
      <c r="M1526" s="30">
        <f>IFERROR(INDEX(Parâmetros!$E$6:$E$11,MATCH($K1526,Parâmetros!$A$6:$A$11,0)),"")</f>
        <v>8.8000000000000007</v>
      </c>
      <c r="N1526" s="33">
        <f t="shared" si="259"/>
        <v>0.89659090909090899</v>
      </c>
      <c r="O1526" s="33">
        <f>Parâmetros!$E$13</f>
        <v>0.8</v>
      </c>
      <c r="P1526" s="32" t="str">
        <f>IF(OR($M1526="",$F1526&gt;Parâmetros!$E$14),"Não","Sim")</f>
        <v>Sim</v>
      </c>
      <c r="Q1526" s="32" t="str">
        <f t="shared" si="260"/>
        <v>Sim</v>
      </c>
      <c r="R1526" s="32" t="str">
        <f t="shared" si="261"/>
        <v>Sim</v>
      </c>
      <c r="S1526" s="30">
        <f t="shared" si="262"/>
        <v>0</v>
      </c>
      <c r="T1526" s="32" t="str">
        <f>IF($Q1526&lt;&gt;"Sim","",IF($N1526&gt;Parâmetros!$E$15,"Sim","Não"))</f>
        <v>Não</v>
      </c>
      <c r="U1526" s="17" t="str">
        <f t="shared" si="263"/>
        <v>Na meta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'[Apontamento_Mes_Setembro Atualizado.xlsx]Base Diária'!$V$221folga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Jornada fixa do 6x1</v>
      </c>
      <c r="W1526" s="34" t="str">
        <f>IF(OR(OR($D1526="6x1",$D1526="FF 6x1"),$D1526="5x2"),"",IF($AB1526&lt;&gt;$AB1525,IF(IFERROR(INDEX(Cadastro!$F$5:$F$148,$AB1526),"")="",IF($L1526&gt;0,1,0),IF(IFERROR(INDEX(Cadastro!$F$5:$F$148,$AB1526),"")&lt;=IFERROR(INDEX(Parâmetros!$B$39:$B$48,MATCH($E1526,Parâmetros!$A$39:$A$48,0)),99),IFERROR(INDEX(Cadastro!$F$5:$F$148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$148,$AB1526),"")="",0,IF(IFERROR(INDEX(Cadastro!$F$5:$F$148,$AB1526),"")&gt;IFERROR(INDEX(Parâmetros!$B$39:$B$48,MATCH($E1526,Parâmetros!$A$39:$A$48,0)),99),IFERROR(INDEX(Cadastro!$F$5:$F$148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registro"),IF(AND($AB1526&lt;&gt;$AB1525,IFERROR(INDEX(Cadastro!$F$5:$F$148,$AB1526),"")=""),"Indeterminado (início da série)",IF($X1526&gt;0,"Folga","Falta de registro"))))))))</f>
        <v>Trabalhado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IFERROR(MATCH($A1526&amp;"|"&amp;TEXT(_xlfn.MAXIFS(Cadastro!$E$5:$E$148,Cadastro!$A$5:$A$148,$A1526,Cadastro!$E$5:$E$148,"&lt;="&amp;$F1526),"yyyymmdd"),Cadastro!$I$5:$I$148,0),"")</f>
        <v>64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hidden="1" customHeight="1" x14ac:dyDescent="0.25">
      <c r="A1527" s="31">
        <v>12291</v>
      </c>
      <c r="B1527" s="17" t="s">
        <v>200</v>
      </c>
      <c r="C1527" s="17" t="str">
        <f>IFERROR(INDEX(Cadastro!$C$5:$C$148,$AB1527),"NÃO INFORMADO")</f>
        <v>CAL</v>
      </c>
      <c r="D1527" s="17" t="str">
        <f>IFERROR(INDEX(Cadastro!$D$5:$D$148,$AB1527),"")</f>
        <v>6x1</v>
      </c>
      <c r="E1527" s="17" t="str">
        <f>IFERROR(INDEX(Cadastro!$G$5:$G$148,$AB1527),"")</f>
        <v>6x1</v>
      </c>
      <c r="F1527" s="29">
        <v>46277</v>
      </c>
      <c r="G1527" s="32" t="str">
        <f t="shared" si="258"/>
        <v>sáb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/>
      </c>
      <c r="L1527" s="30">
        <f>SUMIFS(Dados!$E:$E,Dados!$A:$A,$A1527,Dados!$S:$S,$F1527)</f>
        <v>0</v>
      </c>
      <c r="M1527" s="30" t="str">
        <f>IFERROR(INDEX(Parâmetros!$E$6:$E$11,MATCH($K1527,Parâmetros!$A$6:$A$11,0)),"")</f>
        <v/>
      </c>
      <c r="N1527" s="33" t="str">
        <f t="shared" si="259"/>
        <v/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260"/>
        <v/>
      </c>
      <c r="R1527" s="32" t="str">
        <f t="shared" si="261"/>
        <v/>
      </c>
      <c r="S1527" s="30" t="str">
        <f t="shared" si="262"/>
        <v/>
      </c>
      <c r="T1527" s="32" t="str">
        <f>IF($Q1527&lt;&gt;"Sim","",IF($N1527&gt;Parâmetros!$E$15,"Sim","Não"))</f>
        <v/>
      </c>
      <c r="U1527" s="17" t="str">
        <f t="shared" si="263"/>
        <v>Folga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'[Apontamento_Mes_Setembro Atualizado.xlsx]Base Diária'!$V$221folga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Folga de fim de semana · sem apontamento no sábado nem no domingo</v>
      </c>
      <c r="W1527" s="34" t="str">
        <f>IF(OR(OR($D1527="6x1",$D1527="FF 6x1"),$D1527="5x2"),"",IF($AB1527&lt;&gt;$AB1526,IF(IFERROR(INDEX(Cadastro!$F$5:$F$148,$AB1527),"")="",IF($L1527&gt;0,1,0),IF(IFERROR(INDEX(Cadastro!$F$5:$F$148,$AB1527),"")&lt;=IFERROR(INDEX(Parâmetros!$B$39:$B$48,MATCH($E1527,Parâmetros!$A$39:$A$48,0)),99),IFERROR(INDEX(Cadastro!$F$5:$F$148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$148,$AB1527),"")="",0,IF(IFERROR(INDEX(Cadastro!$F$5:$F$148,$AB1527),"")&gt;IFERROR(INDEX(Parâmetros!$B$39:$B$48,MATCH($E1527,Parâmetros!$A$39:$A$48,0)),99),IFERROR(INDEX(Cadastro!$F$5:$F$148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registro"),IF(AND($AB1527&lt;&gt;$AB1526,IFERROR(INDEX(Cadastro!$F$5:$F$148,$AB1527),"")=""),"Indeterminado (início da série)",IF($X1527&gt;0,"Folga","Falta de registro"))))))))</f>
        <v>Folga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IFERROR(MATCH($A1527&amp;"|"&amp;TEXT(_xlfn.MAXIFS(Cadastro!$E$5:$E$148,Cadastro!$A$5:$A$148,$A1527,Cadastro!$E$5:$E$148,"&lt;="&amp;$F1527),"yyyymmdd"),Cadastro!$I$5:$I$148,0),"")</f>
        <v>64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12291</v>
      </c>
      <c r="B1528" s="17" t="s">
        <v>200</v>
      </c>
      <c r="C1528" s="17" t="str">
        <f>IFERROR(INDEX(Cadastro!$C$5:$C$148,$AB1528),"NÃO INFORMADO")</f>
        <v>CAL</v>
      </c>
      <c r="D1528" s="17" t="str">
        <f>IFERROR(INDEX(Cadastro!$D$5:$D$148,$AB1528),"")</f>
        <v>6x1</v>
      </c>
      <c r="E1528" s="17" t="str">
        <f>IFERROR(INDEX(Cadastro!$G$5:$G$148,$AB1528),"")</f>
        <v>6x1</v>
      </c>
      <c r="F1528" s="29">
        <v>46278</v>
      </c>
      <c r="G1528" s="32" t="str">
        <f t="shared" si="258"/>
        <v>dom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/>
      </c>
      <c r="L1528" s="30">
        <f>SUMIFS(Dados!$E:$E,Dados!$A:$A,$A1528,Dados!$S:$S,$F1528)</f>
        <v>0</v>
      </c>
      <c r="M1528" s="30" t="str">
        <f>IFERROR(INDEX(Parâmetros!$E$6:$E$11,MATCH($K1528,Parâmetros!$A$6:$A$11,0)),"")</f>
        <v/>
      </c>
      <c r="N1528" s="33" t="str">
        <f t="shared" si="259"/>
        <v/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260"/>
        <v/>
      </c>
      <c r="R1528" s="32" t="str">
        <f t="shared" si="261"/>
        <v/>
      </c>
      <c r="S1528" s="30" t="str">
        <f t="shared" si="262"/>
        <v/>
      </c>
      <c r="T1528" s="32" t="str">
        <f>IF($Q1528&lt;&gt;"Sim","",IF($N1528&gt;Parâmetros!$E$15,"Sim","Não"))</f>
        <v/>
      </c>
      <c r="U1528" s="17" t="str">
        <f t="shared" si="263"/>
        <v>Folga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'[Apontamento_Mes_Setembro Atualizado.xlsx]Base Diária'!$V$221folga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Folga de fim de semana · sem apontamento no sábado nem no domingo</v>
      </c>
      <c r="W1528" s="34" t="str">
        <f>IF(OR(OR($D1528="6x1",$D1528="FF 6x1"),$D1528="5x2"),"",IF($AB1528&lt;&gt;$AB1527,IF(IFERROR(INDEX(Cadastro!$F$5:$F$148,$AB1528),"")="",IF($L1528&gt;0,1,0),IF(IFERROR(INDEX(Cadastro!$F$5:$F$148,$AB1528),"")&lt;=IFERROR(INDEX(Parâmetros!$B$39:$B$48,MATCH($E1528,Parâmetros!$A$39:$A$48,0)),99),IFERROR(INDEX(Cadastro!$F$5:$F$148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$148,$AB1528),"")="",0,IF(IFERROR(INDEX(Cadastro!$F$5:$F$148,$AB1528),"")&gt;IFERROR(INDEX(Parâmetros!$B$39:$B$48,MATCH($E1528,Parâmetros!$A$39:$A$48,0)),99),IFERROR(INDEX(Cadastro!$F$5:$F$148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registro"),IF(AND($AB1528&lt;&gt;$AB1527,IFERROR(INDEX(Cadastro!$F$5:$F$148,$AB1528),"")=""),"Indeterminado (início da série)",IF($X1528&gt;0,"Folga","Falta de registro"))))))))</f>
        <v>Folga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IFERROR(MATCH($A1528&amp;"|"&amp;TEXT(_xlfn.MAXIFS(Cadastro!$E$5:$E$148,Cadastro!$A$5:$A$148,$A1528,Cadastro!$E$5:$E$148,"&lt;="&amp;$F1528),"yyyymmdd"),Cadastro!$I$5:$I$148,0),"")</f>
        <v>64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12291</v>
      </c>
      <c r="B1529" s="17" t="s">
        <v>200</v>
      </c>
      <c r="C1529" s="17" t="str">
        <f>IFERROR(INDEX(Cadastro!$C$5:$C$148,$AB1529),"NÃO INFORMADO")</f>
        <v>CAL</v>
      </c>
      <c r="D1529" s="17" t="str">
        <f>IFERROR(INDEX(Cadastro!$D$5:$D$148,$AB1529),"")</f>
        <v>6x1</v>
      </c>
      <c r="E1529" s="17" t="str">
        <f>IFERROR(INDEX(Cadastro!$G$5:$G$148,$AB1529),"")</f>
        <v>6x1</v>
      </c>
      <c r="F1529" s="29">
        <v>46279</v>
      </c>
      <c r="G1529" s="32" t="str">
        <f t="shared" si="258"/>
        <v>seg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6x1</v>
      </c>
      <c r="L1529" s="30">
        <f>SUMIFS(Dados!$E:$E,Dados!$A:$A,$A1529,Dados!$S:$S,$F1529)</f>
        <v>0</v>
      </c>
      <c r="M1529" s="30">
        <f>IFERROR(INDEX(Parâmetros!$E$6:$E$11,MATCH($K1529,Parâmetros!$A$6:$A$11,0)),"")</f>
        <v>8.8000000000000007</v>
      </c>
      <c r="N1529" s="33">
        <f t="shared" si="259"/>
        <v>0</v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60"/>
        <v/>
      </c>
      <c r="R1529" s="32" t="str">
        <f t="shared" si="261"/>
        <v/>
      </c>
      <c r="S1529" s="30" t="str">
        <f t="shared" si="262"/>
        <v/>
      </c>
      <c r="T1529" s="32" t="str">
        <f>IF($Q1529&lt;&gt;"Sim","",IF($N1529&gt;Parâmetros!$E$15,"Sim","Não"))</f>
        <v/>
      </c>
      <c r="U1529" s="17" t="str">
        <f t="shared" si="263"/>
        <v>Fora da apuração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'[Apontamento_Mes_Setembro Atualizado.xlsx]Base Diária'!$V$221folga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útil da escala 6x1</v>
      </c>
      <c r="W1529" s="34" t="str">
        <f>IF(OR(OR($D1529="6x1",$D1529="FF 6x1"),$D1529="5x2"),"",IF($AB1529&lt;&gt;$AB1528,IF(IFERROR(INDEX(Cadastro!$F$5:$F$148,$AB1529),"")="",IF($L1529&gt;0,1,0),IF(IFERROR(INDEX(Cadastro!$F$5:$F$148,$AB1529),"")&lt;=IFERROR(INDEX(Parâmetros!$B$39:$B$48,MATCH($E1529,Parâmetros!$A$39:$A$48,0)),99),IFERROR(INDEX(Cadastro!$F$5:$F$148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$148,$AB1529),"")="",0,IF(IFERROR(INDEX(Cadastro!$F$5:$F$148,$AB1529),"")&gt;IFERROR(INDEX(Parâmetros!$B$39:$B$48,MATCH($E1529,Parâmetros!$A$39:$A$48,0)),99),IFERROR(INDEX(Cadastro!$F$5:$F$148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registro"),IF(AND($AB1529&lt;&gt;$AB1528,IFERROR(INDEX(Cadastro!$F$5:$F$148,$AB1529),"")=""),"Indeterminado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IFERROR(MATCH($A1529&amp;"|"&amp;TEXT(_xlfn.MAXIFS(Cadastro!$E$5:$E$148,Cadastro!$A$5:$A$148,$A1529,Cadastro!$E$5:$E$148,"&lt;="&amp;$F1529),"yyyymmdd"),Cadastro!$I$5:$I$148,0),"")</f>
        <v>64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12291</v>
      </c>
      <c r="B1530" s="17" t="s">
        <v>200</v>
      </c>
      <c r="C1530" s="17" t="str">
        <f>IFERROR(INDEX(Cadastro!$C$5:$C$148,$AB1530),"NÃO INFORMADO")</f>
        <v>CAL</v>
      </c>
      <c r="D1530" s="17" t="str">
        <f>IFERROR(INDEX(Cadastro!$D$5:$D$148,$AB1530),"")</f>
        <v>6x1</v>
      </c>
      <c r="E1530" s="17" t="str">
        <f>IFERROR(INDEX(Cadastro!$G$5:$G$148,$AB1530),"")</f>
        <v>6x1</v>
      </c>
      <c r="F1530" s="29">
        <v>46280</v>
      </c>
      <c r="G1530" s="32" t="str">
        <f t="shared" si="258"/>
        <v>ter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0</v>
      </c>
      <c r="M1530" s="30">
        <f>IFERROR(INDEX(Parâmetros!$E$6:$E$11,MATCH($K1530,Parâmetros!$A$6:$A$11,0)),"")</f>
        <v>8.8000000000000007</v>
      </c>
      <c r="N1530" s="33">
        <f t="shared" si="259"/>
        <v>0</v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260"/>
        <v/>
      </c>
      <c r="R1530" s="32" t="str">
        <f t="shared" si="261"/>
        <v/>
      </c>
      <c r="S1530" s="30" t="str">
        <f t="shared" si="262"/>
        <v/>
      </c>
      <c r="T1530" s="32" t="str">
        <f>IF($Q1530&lt;&gt;"Sim","",IF($N1530&gt;Parâmetros!$E$15,"Sim","Não"))</f>
        <v/>
      </c>
      <c r="U1530" s="17" t="str">
        <f t="shared" si="263"/>
        <v>Fora da apuração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'[Apontamento_Mes_Setembro Atualizado.xlsx]Base Diária'!$V$221folga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FALTA DE REGISTRO · dia útil da escala 6x1</v>
      </c>
      <c r="W1530" s="34" t="str">
        <f>IF(OR(OR($D1530="6x1",$D1530="FF 6x1"),$D1530="5x2"),"",IF($AB1530&lt;&gt;$AB1529,IF(IFERROR(INDEX(Cadastro!$F$5:$F$148,$AB1530),"")="",IF($L1530&gt;0,1,0),IF(IFERROR(INDEX(Cadastro!$F$5:$F$148,$AB1530),"")&lt;=IFERROR(INDEX(Parâmetros!$B$39:$B$48,MATCH($E1530,Parâmetros!$A$39:$A$48,0)),99),IFERROR(INDEX(Cadastro!$F$5:$F$148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$148,$AB1530),"")="",0,IF(IFERROR(INDEX(Cadastro!$F$5:$F$148,$AB1530),"")&gt;IFERROR(INDEX(Parâmetros!$B$39:$B$48,MATCH($E1530,Parâmetros!$A$39:$A$48,0)),99),IFERROR(INDEX(Cadastro!$F$5:$F$148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registro"),IF(AND($AB1530&lt;&gt;$AB1529,IFERROR(INDEX(Cadastro!$F$5:$F$148,$AB1530),"")=""),"Indeterminado (início da série)",IF($X1530&gt;0,"Folga","Falta de registro"))))))))</f>
        <v>Falta de registro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IFERROR(MATCH($A1530&amp;"|"&amp;TEXT(_xlfn.MAXIFS(Cadastro!$E$5:$E$148,Cadastro!$A$5:$A$148,$A1530,Cadastro!$E$5:$E$148,"&lt;="&amp;$F1530),"yyyymmdd"),Cadastro!$I$5:$I$148,0),"")</f>
        <v>64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12291</v>
      </c>
      <c r="B1531" s="17" t="s">
        <v>200</v>
      </c>
      <c r="C1531" s="17" t="str">
        <f>IFERROR(INDEX(Cadastro!$C$5:$C$148,$AB1531),"NÃO INFORMADO")</f>
        <v>CAL</v>
      </c>
      <c r="D1531" s="17" t="str">
        <f>IFERROR(INDEX(Cadastro!$D$5:$D$148,$AB1531),"")</f>
        <v>6x1</v>
      </c>
      <c r="E1531" s="17" t="str">
        <f>IFERROR(INDEX(Cadastro!$G$5:$G$148,$AB1531),"")</f>
        <v>6x1</v>
      </c>
      <c r="F1531" s="29">
        <v>46281</v>
      </c>
      <c r="G1531" s="32" t="str">
        <f t="shared" si="258"/>
        <v>qua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0</v>
      </c>
      <c r="M1531" s="30">
        <f>IFERROR(INDEX(Parâmetros!$E$6:$E$11,MATCH($K1531,Parâmetros!$A$6:$A$11,0)),"")</f>
        <v>8.8000000000000007</v>
      </c>
      <c r="N1531" s="33">
        <f t="shared" si="259"/>
        <v>0</v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260"/>
        <v/>
      </c>
      <c r="R1531" s="32" t="str">
        <f t="shared" si="261"/>
        <v/>
      </c>
      <c r="S1531" s="30" t="str">
        <f t="shared" si="262"/>
        <v/>
      </c>
      <c r="T1531" s="32" t="str">
        <f>IF($Q1531&lt;&gt;"Sim","",IF($N1531&gt;Parâmetros!$E$15,"Sim","Não"))</f>
        <v/>
      </c>
      <c r="U1531" s="17" t="str">
        <f t="shared" si="263"/>
        <v>Fora da apuração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'[Apontamento_Mes_Setembro Atualizado.xlsx]Base Diária'!$V$221folga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útil da escala 6x1</v>
      </c>
      <c r="W1531" s="34" t="str">
        <f>IF(OR(OR($D1531="6x1",$D1531="FF 6x1"),$D1531="5x2"),"",IF($AB1531&lt;&gt;$AB1530,IF(IFERROR(INDEX(Cadastro!$F$5:$F$148,$AB1531),"")="",IF($L1531&gt;0,1,0),IF(IFERROR(INDEX(Cadastro!$F$5:$F$148,$AB1531),"")&lt;=IFERROR(INDEX(Parâmetros!$B$39:$B$48,MATCH($E1531,Parâmetros!$A$39:$A$48,0)),99),IFERROR(INDEX(Cadastro!$F$5:$F$148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$148,$AB1531),"")="",0,IF(IFERROR(INDEX(Cadastro!$F$5:$F$148,$AB1531),"")&gt;IFERROR(INDEX(Parâmetros!$B$39:$B$48,MATCH($E1531,Parâmetros!$A$39:$A$48,0)),99),IFERROR(INDEX(Cadastro!$F$5:$F$148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registro"),IF(AND($AB1531&lt;&gt;$AB1530,IFERROR(INDEX(Cadastro!$F$5:$F$148,$AB1531),"")=""),"Indeterminado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IFERROR(MATCH($A1531&amp;"|"&amp;TEXT(_xlfn.MAXIFS(Cadastro!$E$5:$E$148,Cadastro!$A$5:$A$148,$A1531,Cadastro!$E$5:$E$148,"&lt;="&amp;$F1531),"yyyymmdd"),Cadastro!$I$5:$I$148,0),"")</f>
        <v>64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12291</v>
      </c>
      <c r="B1532" s="17" t="s">
        <v>200</v>
      </c>
      <c r="C1532" s="17" t="str">
        <f>IFERROR(INDEX(Cadastro!$C$5:$C$148,$AB1532),"NÃO INFORMADO")</f>
        <v>CAL</v>
      </c>
      <c r="D1532" s="17" t="str">
        <f>IFERROR(INDEX(Cadastro!$D$5:$D$148,$AB1532),"")</f>
        <v>6x1</v>
      </c>
      <c r="E1532" s="17" t="str">
        <f>IFERROR(INDEX(Cadastro!$G$5:$G$148,$AB1532),"")</f>
        <v>6x1</v>
      </c>
      <c r="F1532" s="29">
        <v>46282</v>
      </c>
      <c r="G1532" s="32" t="str">
        <f t="shared" si="258"/>
        <v>qui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0</v>
      </c>
      <c r="M1532" s="30">
        <f>IFERROR(INDEX(Parâmetros!$E$6:$E$11,MATCH($K1532,Parâmetros!$A$6:$A$11,0)),"")</f>
        <v>8.8000000000000007</v>
      </c>
      <c r="N1532" s="33">
        <f t="shared" si="259"/>
        <v>0</v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260"/>
        <v/>
      </c>
      <c r="R1532" s="32" t="str">
        <f t="shared" si="261"/>
        <v/>
      </c>
      <c r="S1532" s="30" t="str">
        <f t="shared" si="262"/>
        <v/>
      </c>
      <c r="T1532" s="32" t="str">
        <f>IF($Q1532&lt;&gt;"Sim","",IF($N1532&gt;Parâmetros!$E$15,"Sim","Não"))</f>
        <v/>
      </c>
      <c r="U1532" s="17" t="str">
        <f t="shared" si="263"/>
        <v>Fora da apuração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'[Apontamento_Mes_Setembro Atualizado.xlsx]Base Diária'!$V$221folga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FALTA DE REGISTRO · dia útil da escala 6x1</v>
      </c>
      <c r="W1532" s="34" t="str">
        <f>IF(OR(OR($D1532="6x1",$D1532="FF 6x1"),$D1532="5x2"),"",IF($AB1532&lt;&gt;$AB1531,IF(IFERROR(INDEX(Cadastro!$F$5:$F$148,$AB1532),"")="",IF($L1532&gt;0,1,0),IF(IFERROR(INDEX(Cadastro!$F$5:$F$148,$AB1532),"")&lt;=IFERROR(INDEX(Parâmetros!$B$39:$B$48,MATCH($E1532,Parâmetros!$A$39:$A$48,0)),99),IFERROR(INDEX(Cadastro!$F$5:$F$148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$148,$AB1532),"")="",0,IF(IFERROR(INDEX(Cadastro!$F$5:$F$148,$AB1532),"")&gt;IFERROR(INDEX(Parâmetros!$B$39:$B$48,MATCH($E1532,Parâmetros!$A$39:$A$48,0)),99),IFERROR(INDEX(Cadastro!$F$5:$F$148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registro"),IF(AND($AB1532&lt;&gt;$AB1531,IFERROR(INDEX(Cadastro!$F$5:$F$148,$AB1532),"")=""),"Indeterminado (início da série)",IF($X1532&gt;0,"Folga","Falta de registro"))))))))</f>
        <v>Falta de registro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IFERROR(MATCH($A1532&amp;"|"&amp;TEXT(_xlfn.MAXIFS(Cadastro!$E$5:$E$148,Cadastro!$A$5:$A$148,$A1532,Cadastro!$E$5:$E$148,"&lt;="&amp;$F1532),"yyyymmdd"),Cadastro!$I$5:$I$148,0),"")</f>
        <v>64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12291</v>
      </c>
      <c r="B1533" s="17" t="s">
        <v>200</v>
      </c>
      <c r="C1533" s="17" t="str">
        <f>IFERROR(INDEX(Cadastro!$C$5:$C$148,$AB1533),"NÃO INFORMADO")</f>
        <v>CAL</v>
      </c>
      <c r="D1533" s="17" t="str">
        <f>IFERROR(INDEX(Cadastro!$D$5:$D$148,$AB1533),"")</f>
        <v>6x1</v>
      </c>
      <c r="E1533" s="17" t="str">
        <f>IFERROR(INDEX(Cadastro!$G$5:$G$148,$AB1533),"")</f>
        <v>6x1</v>
      </c>
      <c r="F1533" s="29">
        <v>46283</v>
      </c>
      <c r="G1533" s="32" t="str">
        <f t="shared" si="258"/>
        <v>sex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0</v>
      </c>
      <c r="M1533" s="30">
        <f>IFERROR(INDEX(Parâmetros!$E$6:$E$11,MATCH($K1533,Parâmetros!$A$6:$A$11,0)),"")</f>
        <v>8.8000000000000007</v>
      </c>
      <c r="N1533" s="33">
        <f t="shared" si="25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260"/>
        <v/>
      </c>
      <c r="R1533" s="32" t="str">
        <f t="shared" si="261"/>
        <v/>
      </c>
      <c r="S1533" s="30" t="str">
        <f t="shared" si="262"/>
        <v/>
      </c>
      <c r="T1533" s="32" t="str">
        <f>IF($Q1533&lt;&gt;"Sim","",IF($N1533&gt;Parâmetros!$E$15,"Sim","Não"))</f>
        <v/>
      </c>
      <c r="U1533" s="17" t="str">
        <f t="shared" si="26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'[Apontamento_Mes_Setembro Atualizado.xlsx]Base Diária'!$V$221folga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útil da escala 6x1</v>
      </c>
      <c r="W1533" s="34" t="str">
        <f>IF(OR(OR($D1533="6x1",$D1533="FF 6x1"),$D1533="5x2"),"",IF($AB1533&lt;&gt;$AB1532,IF(IFERROR(INDEX(Cadastro!$F$5:$F$148,$AB1533),"")="",IF($L1533&gt;0,1,0),IF(IFERROR(INDEX(Cadastro!$F$5:$F$148,$AB1533),"")&lt;=IFERROR(INDEX(Parâmetros!$B$39:$B$48,MATCH($E1533,Parâmetros!$A$39:$A$48,0)),99),IFERROR(INDEX(Cadastro!$F$5:$F$148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$148,$AB1533),"")="",0,IF(IFERROR(INDEX(Cadastro!$F$5:$F$148,$AB1533),"")&gt;IFERROR(INDEX(Parâmetros!$B$39:$B$48,MATCH($E1533,Parâmetros!$A$39:$A$48,0)),99),IFERROR(INDEX(Cadastro!$F$5:$F$148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registro"),IF(AND($AB1533&lt;&gt;$AB1532,IFERROR(INDEX(Cadastro!$F$5:$F$148,$AB1533),"")=""),"Indeterminado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IFERROR(MATCH($A1533&amp;"|"&amp;TEXT(_xlfn.MAXIFS(Cadastro!$E$5:$E$148,Cadastro!$A$5:$A$148,$A1533,Cadastro!$E$5:$E$148,"&lt;="&amp;$F1533),"yyyymmdd"),Cadastro!$I$5:$I$148,0),"")</f>
        <v>64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12291</v>
      </c>
      <c r="B1534" s="17" t="s">
        <v>200</v>
      </c>
      <c r="C1534" s="17" t="str">
        <f>IFERROR(INDEX(Cadastro!$C$5:$C$148,$AB1534),"NÃO INFORMADO")</f>
        <v>CAL</v>
      </c>
      <c r="D1534" s="17" t="str">
        <f>IFERROR(INDEX(Cadastro!$D$5:$D$148,$AB1534),"")</f>
        <v>6x1</v>
      </c>
      <c r="E1534" s="17" t="str">
        <f>IFERROR(INDEX(Cadastro!$G$5:$G$148,$AB1534),"")</f>
        <v>6x1</v>
      </c>
      <c r="F1534" s="29">
        <v>46284</v>
      </c>
      <c r="G1534" s="32" t="str">
        <f t="shared" si="258"/>
        <v>sáb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/>
      </c>
      <c r="L1534" s="30">
        <f>SUMIFS(Dados!$E:$E,Dados!$A:$A,$A1534,Dados!$S:$S,$F1534)</f>
        <v>0</v>
      </c>
      <c r="M1534" s="30" t="str">
        <f>IFERROR(INDEX(Parâmetros!$E$6:$E$11,MATCH($K1534,Parâmetros!$A$6:$A$11,0)),"")</f>
        <v/>
      </c>
      <c r="N1534" s="33" t="str">
        <f t="shared" si="259"/>
        <v/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260"/>
        <v/>
      </c>
      <c r="R1534" s="32" t="str">
        <f t="shared" si="261"/>
        <v/>
      </c>
      <c r="S1534" s="30" t="str">
        <f t="shared" si="262"/>
        <v/>
      </c>
      <c r="T1534" s="32" t="str">
        <f>IF($Q1534&lt;&gt;"Sim","",IF($N1534&gt;Parâmetros!$E$15,"Sim","Não"))</f>
        <v/>
      </c>
      <c r="U1534" s="17" t="str">
        <f t="shared" si="263"/>
        <v>Folga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'[Apontamento_Mes_Setembro Atualizado.xlsx]Base Diária'!$V$221folga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Folga de fim de semana · sem apontamento no sábado nem no domingo</v>
      </c>
      <c r="W1534" s="34" t="str">
        <f>IF(OR(OR($D1534="6x1",$D1534="FF 6x1"),$D1534="5x2"),"",IF($AB1534&lt;&gt;$AB1533,IF(IFERROR(INDEX(Cadastro!$F$5:$F$148,$AB1534),"")="",IF($L1534&gt;0,1,0),IF(IFERROR(INDEX(Cadastro!$F$5:$F$148,$AB1534),"")&lt;=IFERROR(INDEX(Parâmetros!$B$39:$B$48,MATCH($E1534,Parâmetros!$A$39:$A$48,0)),99),IFERROR(INDEX(Cadastro!$F$5:$F$148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$148,$AB1534),"")="",0,IF(IFERROR(INDEX(Cadastro!$F$5:$F$148,$AB1534),"")&gt;IFERROR(INDEX(Parâmetros!$B$39:$B$48,MATCH($E1534,Parâmetros!$A$39:$A$48,0)),99),IFERROR(INDEX(Cadastro!$F$5:$F$148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registro"),IF(AND($AB1534&lt;&gt;$AB1533,IFERROR(INDEX(Cadastro!$F$5:$F$148,$AB1534),"")=""),"Indeterminado (início da série)",IF($X1534&gt;0,"Folga","Falta de registro"))))))))</f>
        <v>Folga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IFERROR(MATCH($A1534&amp;"|"&amp;TEXT(_xlfn.MAXIFS(Cadastro!$E$5:$E$148,Cadastro!$A$5:$A$148,$A1534,Cadastro!$E$5:$E$148,"&lt;="&amp;$F1534),"yyyymmdd"),Cadastro!$I$5:$I$148,0),"")</f>
        <v>64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12291</v>
      </c>
      <c r="B1535" s="17" t="s">
        <v>200</v>
      </c>
      <c r="C1535" s="17" t="str">
        <f>IFERROR(INDEX(Cadastro!$C$5:$C$148,$AB1535),"NÃO INFORMADO")</f>
        <v>CAL</v>
      </c>
      <c r="D1535" s="17" t="str">
        <f>IFERROR(INDEX(Cadastro!$D$5:$D$148,$AB1535),"")</f>
        <v>6x1</v>
      </c>
      <c r="E1535" s="17" t="str">
        <f>IFERROR(INDEX(Cadastro!$G$5:$G$148,$AB1535),"")</f>
        <v>6x1</v>
      </c>
      <c r="F1535" s="29">
        <v>46285</v>
      </c>
      <c r="G1535" s="32" t="str">
        <f t="shared" si="258"/>
        <v>dom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/>
      </c>
      <c r="L1535" s="30">
        <f>SUMIFS(Dados!$E:$E,Dados!$A:$A,$A1535,Dados!$S:$S,$F1535)</f>
        <v>0</v>
      </c>
      <c r="M1535" s="30" t="str">
        <f>IFERROR(INDEX(Parâmetros!$E$6:$E$11,MATCH($K1535,Parâmetros!$A$6:$A$11,0)),"")</f>
        <v/>
      </c>
      <c r="N1535" s="33" t="str">
        <f t="shared" si="259"/>
        <v/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260"/>
        <v/>
      </c>
      <c r="R1535" s="32" t="str">
        <f t="shared" si="261"/>
        <v/>
      </c>
      <c r="S1535" s="30" t="str">
        <f t="shared" si="262"/>
        <v/>
      </c>
      <c r="T1535" s="32" t="str">
        <f>IF($Q1535&lt;&gt;"Sim","",IF($N1535&gt;Parâmetros!$E$15,"Sim","Não"))</f>
        <v/>
      </c>
      <c r="U1535" s="17" t="str">
        <f t="shared" si="263"/>
        <v>Folga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'[Apontamento_Mes_Setembro Atualizado.xlsx]Base Diária'!$V$221folga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Folga de fim de semana · sem apontamento no sábado nem no domingo</v>
      </c>
      <c r="W1535" s="34" t="str">
        <f>IF(OR(OR($D1535="6x1",$D1535="FF 6x1"),$D1535="5x2"),"",IF($AB1535&lt;&gt;$AB1534,IF(IFERROR(INDEX(Cadastro!$F$5:$F$148,$AB1535),"")="",IF($L1535&gt;0,1,0),IF(IFERROR(INDEX(Cadastro!$F$5:$F$148,$AB1535),"")&lt;=IFERROR(INDEX(Parâmetros!$B$39:$B$48,MATCH($E1535,Parâmetros!$A$39:$A$48,0)),99),IFERROR(INDEX(Cadastro!$F$5:$F$148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$148,$AB1535),"")="",0,IF(IFERROR(INDEX(Cadastro!$F$5:$F$148,$AB1535),"")&gt;IFERROR(INDEX(Parâmetros!$B$39:$B$48,MATCH($E1535,Parâmetros!$A$39:$A$48,0)),99),IFERROR(INDEX(Cadastro!$F$5:$F$148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registro"),IF(AND($AB1535&lt;&gt;$AB1534,IFERROR(INDEX(Cadastro!$F$5:$F$148,$AB1535),"")=""),"Indeterminado (início da série)",IF($X1535&gt;0,"Folga","Falta de registro"))))))))</f>
        <v>Folga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IFERROR(MATCH($A1535&amp;"|"&amp;TEXT(_xlfn.MAXIFS(Cadastro!$E$5:$E$148,Cadastro!$A$5:$A$148,$A1535,Cadastro!$E$5:$E$148,"&lt;="&amp;$F1535),"yyyymmdd"),Cadastro!$I$5:$I$148,0),"")</f>
        <v>64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12291</v>
      </c>
      <c r="B1536" s="17" t="s">
        <v>200</v>
      </c>
      <c r="C1536" s="17" t="str">
        <f>IFERROR(INDEX(Cadastro!$C$5:$C$148,$AB1536),"NÃO INFORMADO")</f>
        <v>CAL</v>
      </c>
      <c r="D1536" s="17" t="str">
        <f>IFERROR(INDEX(Cadastro!$D$5:$D$148,$AB1536),"")</f>
        <v>6x1</v>
      </c>
      <c r="E1536" s="17" t="str">
        <f>IFERROR(INDEX(Cadastro!$G$5:$G$148,$AB1536),"")</f>
        <v>6x1</v>
      </c>
      <c r="F1536" s="29">
        <v>46286</v>
      </c>
      <c r="G1536" s="32" t="str">
        <f t="shared" si="258"/>
        <v>seg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>6x1</v>
      </c>
      <c r="L1536" s="30">
        <f>SUMIFS(Dados!$E:$E,Dados!$A:$A,$A1536,Dados!$S:$S,$F1536)</f>
        <v>0</v>
      </c>
      <c r="M1536" s="30">
        <f>IFERROR(INDEX(Parâmetros!$E$6:$E$11,MATCH($K1536,Parâmetros!$A$6:$A$11,0)),"")</f>
        <v>8.8000000000000007</v>
      </c>
      <c r="N1536" s="33">
        <f t="shared" si="259"/>
        <v>0</v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60"/>
        <v/>
      </c>
      <c r="R1536" s="32" t="str">
        <f t="shared" si="261"/>
        <v/>
      </c>
      <c r="S1536" s="30" t="str">
        <f t="shared" si="262"/>
        <v/>
      </c>
      <c r="T1536" s="32" t="str">
        <f>IF($Q1536&lt;&gt;"Sim","",IF($N1536&gt;Parâmetros!$E$15,"Sim","Não"))</f>
        <v/>
      </c>
      <c r="U1536" s="17" t="str">
        <f t="shared" si="263"/>
        <v>Fora da apuração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'[Apontamento_Mes_Setembro Atualizado.xlsx]Base Diária'!$V$221folga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FALTA DE REGISTRO · dia útil da escala 6x1</v>
      </c>
      <c r="W1536" s="34" t="str">
        <f>IF(OR(OR($D1536="6x1",$D1536="FF 6x1"),$D1536="5x2"),"",IF($AB1536&lt;&gt;$AB1535,IF(IFERROR(INDEX(Cadastro!$F$5:$F$148,$AB1536),"")="",IF($L1536&gt;0,1,0),IF(IFERROR(INDEX(Cadastro!$F$5:$F$148,$AB1536),"")&lt;=IFERROR(INDEX(Parâmetros!$B$39:$B$48,MATCH($E1536,Parâmetros!$A$39:$A$48,0)),99),IFERROR(INDEX(Cadastro!$F$5:$F$148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$148,$AB1536),"")="",0,IF(IFERROR(INDEX(Cadastro!$F$5:$F$148,$AB1536),"")&gt;IFERROR(INDEX(Parâmetros!$B$39:$B$48,MATCH($E1536,Parâmetros!$A$39:$A$48,0)),99),IFERROR(INDEX(Cadastro!$F$5:$F$148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registro"),IF(AND($AB1536&lt;&gt;$AB1535,IFERROR(INDEX(Cadastro!$F$5:$F$148,$AB1536),"")=""),"Indeterminado (início da série)",IF($X1536&gt;0,"Folga","Falta de registro"))))))))</f>
        <v>Falta de registro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IFERROR(MATCH($A1536&amp;"|"&amp;TEXT(_xlfn.MAXIFS(Cadastro!$E$5:$E$148,Cadastro!$A$5:$A$148,$A1536,Cadastro!$E$5:$E$148,"&lt;="&amp;$F1536),"yyyymmdd"),Cadastro!$I$5:$I$148,0),"")</f>
        <v>64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12291</v>
      </c>
      <c r="B1537" s="17" t="s">
        <v>200</v>
      </c>
      <c r="C1537" s="17" t="str">
        <f>IFERROR(INDEX(Cadastro!$C$5:$C$148,$AB1537),"NÃO INFORMADO")</f>
        <v>CAL</v>
      </c>
      <c r="D1537" s="17" t="str">
        <f>IFERROR(INDEX(Cadastro!$D$5:$D$148,$AB1537),"")</f>
        <v>6x1</v>
      </c>
      <c r="E1537" s="17" t="str">
        <f>IFERROR(INDEX(Cadastro!$G$5:$G$148,$AB1537),"")</f>
        <v>6x1</v>
      </c>
      <c r="F1537" s="29">
        <v>46287</v>
      </c>
      <c r="G1537" s="32" t="str">
        <f t="shared" si="258"/>
        <v>ter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0</v>
      </c>
      <c r="M1537" s="30">
        <f>IFERROR(INDEX(Parâmetros!$E$6:$E$11,MATCH($K1537,Parâmetros!$A$6:$A$11,0)),"")</f>
        <v>8.8000000000000007</v>
      </c>
      <c r="N1537" s="33">
        <f t="shared" si="25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260"/>
        <v/>
      </c>
      <c r="R1537" s="32" t="str">
        <f t="shared" si="261"/>
        <v/>
      </c>
      <c r="S1537" s="30" t="str">
        <f t="shared" si="262"/>
        <v/>
      </c>
      <c r="T1537" s="32" t="str">
        <f>IF($Q1537&lt;&gt;"Sim","",IF($N1537&gt;Parâmetros!$E$15,"Sim","Não"))</f>
        <v/>
      </c>
      <c r="U1537" s="17" t="str">
        <f t="shared" si="26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'[Apontamento_Mes_Setembro Atualizado.xlsx]Base Diária'!$V$221folga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útil da escala 6x1</v>
      </c>
      <c r="W1537" s="34" t="str">
        <f>IF(OR(OR($D1537="6x1",$D1537="FF 6x1"),$D1537="5x2"),"",IF($AB1537&lt;&gt;$AB1536,IF(IFERROR(INDEX(Cadastro!$F$5:$F$148,$AB1537),"")="",IF($L1537&gt;0,1,0),IF(IFERROR(INDEX(Cadastro!$F$5:$F$148,$AB1537),"")&lt;=IFERROR(INDEX(Parâmetros!$B$39:$B$48,MATCH($E1537,Parâmetros!$A$39:$A$48,0)),99),IFERROR(INDEX(Cadastro!$F$5:$F$148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$148,$AB1537),"")="",0,IF(IFERROR(INDEX(Cadastro!$F$5:$F$148,$AB1537),"")&gt;IFERROR(INDEX(Parâmetros!$B$39:$B$48,MATCH($E1537,Parâmetros!$A$39:$A$48,0)),99),IFERROR(INDEX(Cadastro!$F$5:$F$148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registro"),IF(AND($AB1537&lt;&gt;$AB1536,IFERROR(INDEX(Cadastro!$F$5:$F$148,$AB1537),"")=""),"Indeterminado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IFERROR(MATCH($A1537&amp;"|"&amp;TEXT(_xlfn.MAXIFS(Cadastro!$E$5:$E$148,Cadastro!$A$5:$A$148,$A1537,Cadastro!$E$5:$E$148,"&lt;="&amp;$F1537),"yyyymmdd"),Cadastro!$I$5:$I$148,0),"")</f>
        <v>64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12291</v>
      </c>
      <c r="B1538" s="17" t="s">
        <v>200</v>
      </c>
      <c r="C1538" s="17" t="str">
        <f>IFERROR(INDEX(Cadastro!$C$5:$C$148,$AB1538),"NÃO INFORMADO")</f>
        <v>CAL</v>
      </c>
      <c r="D1538" s="17" t="str">
        <f>IFERROR(INDEX(Cadastro!$D$5:$D$148,$AB1538),"")</f>
        <v>6x1</v>
      </c>
      <c r="E1538" s="17" t="str">
        <f>IFERROR(INDEX(Cadastro!$G$5:$G$148,$AB1538),"")</f>
        <v>6x1</v>
      </c>
      <c r="F1538" s="29">
        <v>46288</v>
      </c>
      <c r="G1538" s="32" t="str">
        <f t="shared" si="258"/>
        <v>qua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0</v>
      </c>
      <c r="M1538" s="30">
        <f>IFERROR(INDEX(Parâmetros!$E$6:$E$11,MATCH($K1538,Parâmetros!$A$6:$A$11,0)),"")</f>
        <v>8.8000000000000007</v>
      </c>
      <c r="N1538" s="33">
        <f t="shared" si="259"/>
        <v>0</v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si="260"/>
        <v/>
      </c>
      <c r="R1538" s="32" t="str">
        <f t="shared" si="261"/>
        <v/>
      </c>
      <c r="S1538" s="30" t="str">
        <f t="shared" si="262"/>
        <v/>
      </c>
      <c r="T1538" s="32" t="str">
        <f>IF($Q1538&lt;&gt;"Sim","",IF($N1538&gt;Parâmetros!$E$15,"Sim","Não"))</f>
        <v/>
      </c>
      <c r="U1538" s="17" t="str">
        <f t="shared" si="263"/>
        <v>Fora da apuração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'[Apontamento_Mes_Setembro Atualizado.xlsx]Base Diária'!$V$221folga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FALTA DE REGISTRO · dia útil da escala 6x1</v>
      </c>
      <c r="W1538" s="34" t="str">
        <f>IF(OR(OR($D1538="6x1",$D1538="FF 6x1"),$D1538="5x2"),"",IF($AB1538&lt;&gt;$AB1537,IF(IFERROR(INDEX(Cadastro!$F$5:$F$148,$AB1538),"")="",IF($L1538&gt;0,1,0),IF(IFERROR(INDEX(Cadastro!$F$5:$F$148,$AB1538),"")&lt;=IFERROR(INDEX(Parâmetros!$B$39:$B$48,MATCH($E1538,Parâmetros!$A$39:$A$48,0)),99),IFERROR(INDEX(Cadastro!$F$5:$F$148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$148,$AB1538),"")="",0,IF(IFERROR(INDEX(Cadastro!$F$5:$F$148,$AB1538),"")&gt;IFERROR(INDEX(Parâmetros!$B$39:$B$48,MATCH($E1538,Parâmetros!$A$39:$A$48,0)),99),IFERROR(INDEX(Cadastro!$F$5:$F$148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registro"),IF(AND($AB1538&lt;&gt;$AB1537,IFERROR(INDEX(Cadastro!$F$5:$F$148,$AB1538),"")=""),"Indeterminado (início da série)",IF($X1538&gt;0,"Folga","Falta de registro"))))))))</f>
        <v>Falta de registro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IFERROR(MATCH($A1538&amp;"|"&amp;TEXT(_xlfn.MAXIFS(Cadastro!$E$5:$E$148,Cadastro!$A$5:$A$148,$A1538,Cadastro!$E$5:$E$148,"&lt;="&amp;$F1538),"yyyymmdd"),Cadastro!$I$5:$I$148,0),"")</f>
        <v>64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12291</v>
      </c>
      <c r="B1539" s="17" t="s">
        <v>200</v>
      </c>
      <c r="C1539" s="17" t="str">
        <f>IFERROR(INDEX(Cadastro!$C$5:$C$148,$AB1539),"NÃO INFORMADO")</f>
        <v>CAL</v>
      </c>
      <c r="D1539" s="17" t="str">
        <f>IFERROR(INDEX(Cadastro!$D$5:$D$148,$AB1539),"")</f>
        <v>6x1</v>
      </c>
      <c r="E1539" s="17" t="str">
        <f>IFERROR(INDEX(Cadastro!$G$5:$G$148,$AB1539),"")</f>
        <v>6x1</v>
      </c>
      <c r="F1539" s="29">
        <v>46289</v>
      </c>
      <c r="G1539" s="32" t="str">
        <f t="shared" si="258"/>
        <v>qui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0</v>
      </c>
      <c r="M1539" s="30">
        <f>IFERROR(INDEX(Parâmetros!$E$6:$E$11,MATCH($K1539,Parâmetros!$A$6:$A$11,0)),"")</f>
        <v>8.8000000000000007</v>
      </c>
      <c r="N1539" s="33">
        <f t="shared" si="259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260"/>
        <v/>
      </c>
      <c r="R1539" s="32" t="str">
        <f t="shared" si="261"/>
        <v/>
      </c>
      <c r="S1539" s="30" t="str">
        <f t="shared" si="262"/>
        <v/>
      </c>
      <c r="T1539" s="32" t="str">
        <f>IF($Q1539&lt;&gt;"Sim","",IF($N1539&gt;Parâmetros!$E$15,"Sim","Não"))</f>
        <v/>
      </c>
      <c r="U1539" s="17" t="str">
        <f t="shared" si="263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'[Apontamento_Mes_Setembro Atualizado.xlsx]Base Diária'!$V$221folga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útil da escala 6x1</v>
      </c>
      <c r="W1539" s="34" t="str">
        <f>IF(OR(OR($D1539="6x1",$D1539="FF 6x1"),$D1539="5x2"),"",IF($AB1539&lt;&gt;$AB1538,IF(IFERROR(INDEX(Cadastro!$F$5:$F$148,$AB1539),"")="",IF($L1539&gt;0,1,0),IF(IFERROR(INDEX(Cadastro!$F$5:$F$148,$AB1539),"")&lt;=IFERROR(INDEX(Parâmetros!$B$39:$B$48,MATCH($E1539,Parâmetros!$A$39:$A$48,0)),99),IFERROR(INDEX(Cadastro!$F$5:$F$148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$148,$AB1539),"")="",0,IF(IFERROR(INDEX(Cadastro!$F$5:$F$148,$AB1539),"")&gt;IFERROR(INDEX(Parâmetros!$B$39:$B$48,MATCH($E1539,Parâmetros!$A$39:$A$48,0)),99),IFERROR(INDEX(Cadastro!$F$5:$F$148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registro"),IF(AND($AB1539&lt;&gt;$AB1538,IFERROR(INDEX(Cadastro!$F$5:$F$148,$AB1539),"")=""),"Indeterminado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IFERROR(MATCH($A1539&amp;"|"&amp;TEXT(_xlfn.MAXIFS(Cadastro!$E$5:$E$148,Cadastro!$A$5:$A$148,$A1539,Cadastro!$E$5:$E$148,"&lt;="&amp;$F1539),"yyyymmdd"),Cadastro!$I$5:$I$148,0),"")</f>
        <v>64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12291</v>
      </c>
      <c r="B1540" s="17" t="s">
        <v>200</v>
      </c>
      <c r="C1540" s="17" t="str">
        <f>IFERROR(INDEX(Cadastro!$C$5:$C$148,$AB1540),"NÃO INFORMADO")</f>
        <v>CAL</v>
      </c>
      <c r="D1540" s="17" t="str">
        <f>IFERROR(INDEX(Cadastro!$D$5:$D$148,$AB1540),"")</f>
        <v>6x1</v>
      </c>
      <c r="E1540" s="17" t="str">
        <f>IFERROR(INDEX(Cadastro!$G$5:$G$148,$AB1540),"")</f>
        <v>6x1</v>
      </c>
      <c r="F1540" s="29">
        <v>46290</v>
      </c>
      <c r="G1540" s="32" t="str">
        <f t="shared" si="258"/>
        <v>sex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0</v>
      </c>
      <c r="M1540" s="30">
        <f>IFERROR(INDEX(Parâmetros!$E$6:$E$11,MATCH($K1540,Parâmetros!$A$6:$A$11,0)),"")</f>
        <v>8.8000000000000007</v>
      </c>
      <c r="N1540" s="33">
        <f t="shared" si="259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260"/>
        <v/>
      </c>
      <c r="R1540" s="32" t="str">
        <f t="shared" si="261"/>
        <v/>
      </c>
      <c r="S1540" s="30" t="str">
        <f t="shared" si="262"/>
        <v/>
      </c>
      <c r="T1540" s="32" t="str">
        <f>IF($Q1540&lt;&gt;"Sim","",IF($N1540&gt;Parâmetros!$E$15,"Sim","Não"))</f>
        <v/>
      </c>
      <c r="U1540" s="17" t="str">
        <f t="shared" si="263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'[Apontamento_Mes_Setembro Atualizado.xlsx]Base Diária'!$V$221folga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útil da escala 6x1</v>
      </c>
      <c r="W1540" s="34" t="str">
        <f>IF(OR(OR($D1540="6x1",$D1540="FF 6x1"),$D1540="5x2"),"",IF($AB1540&lt;&gt;$AB1539,IF(IFERROR(INDEX(Cadastro!$F$5:$F$148,$AB1540),"")="",IF($L1540&gt;0,1,0),IF(IFERROR(INDEX(Cadastro!$F$5:$F$148,$AB1540),"")&lt;=IFERROR(INDEX(Parâmetros!$B$39:$B$48,MATCH($E1540,Parâmetros!$A$39:$A$48,0)),99),IFERROR(INDEX(Cadastro!$F$5:$F$148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$148,$AB1540),"")="",0,IF(IFERROR(INDEX(Cadastro!$F$5:$F$148,$AB1540),"")&gt;IFERROR(INDEX(Parâmetros!$B$39:$B$48,MATCH($E1540,Parâmetros!$A$39:$A$48,0)),99),IFERROR(INDEX(Cadastro!$F$5:$F$148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registro"),IF(AND($AB1540&lt;&gt;$AB1539,IFERROR(INDEX(Cadastro!$F$5:$F$148,$AB1540),"")=""),"Indeterminado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IFERROR(MATCH($A1540&amp;"|"&amp;TEXT(_xlfn.MAXIFS(Cadastro!$E$5:$E$148,Cadastro!$A$5:$A$148,$A1540,Cadastro!$E$5:$E$148,"&lt;="&amp;$F1540),"yyyymmdd"),Cadastro!$I$5:$I$148,0),"")</f>
        <v>64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12291</v>
      </c>
      <c r="B1541" s="17" t="s">
        <v>200</v>
      </c>
      <c r="C1541" s="17" t="str">
        <f>IFERROR(INDEX(Cadastro!$C$5:$C$148,$AB1541),"NÃO INFORMADO")</f>
        <v>CAL</v>
      </c>
      <c r="D1541" s="17" t="str">
        <f>IFERROR(INDEX(Cadastro!$D$5:$D$148,$AB1541),"")</f>
        <v>6x1</v>
      </c>
      <c r="E1541" s="17" t="str">
        <f>IFERROR(INDEX(Cadastro!$G$5:$G$148,$AB1541),"")</f>
        <v>6x1</v>
      </c>
      <c r="F1541" s="29">
        <v>46291</v>
      </c>
      <c r="G1541" s="32" t="str">
        <f t="shared" si="258"/>
        <v>sáb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/>
      </c>
      <c r="L1541" s="30">
        <f>SUMIFS(Dados!$E:$E,Dados!$A:$A,$A1541,Dados!$S:$S,$F1541)</f>
        <v>0</v>
      </c>
      <c r="M1541" s="30" t="str">
        <f>IFERROR(INDEX(Parâmetros!$E$6:$E$11,MATCH($K1541,Parâmetros!$A$6:$A$11,0)),"")</f>
        <v/>
      </c>
      <c r="N1541" s="33" t="str">
        <f t="shared" si="259"/>
        <v/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260"/>
        <v/>
      </c>
      <c r="R1541" s="32" t="str">
        <f t="shared" si="261"/>
        <v/>
      </c>
      <c r="S1541" s="30" t="str">
        <f t="shared" si="262"/>
        <v/>
      </c>
      <c r="T1541" s="32" t="str">
        <f>IF($Q1541&lt;&gt;"Sim","",IF($N1541&gt;Parâmetros!$E$15,"Sim","Não"))</f>
        <v/>
      </c>
      <c r="U1541" s="17" t="str">
        <f t="shared" si="263"/>
        <v>Folga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'[Apontamento_Mes_Setembro Atualizado.xlsx]Base Diária'!$V$221folga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Folga de fim de semana · sem apontamento no sábado nem no domingo</v>
      </c>
      <c r="W1541" s="34" t="str">
        <f>IF(OR(OR($D1541="6x1",$D1541="FF 6x1"),$D1541="5x2"),"",IF($AB1541&lt;&gt;$AB1540,IF(IFERROR(INDEX(Cadastro!$F$5:$F$148,$AB1541),"")="",IF($L1541&gt;0,1,0),IF(IFERROR(INDEX(Cadastro!$F$5:$F$148,$AB1541),"")&lt;=IFERROR(INDEX(Parâmetros!$B$39:$B$48,MATCH($E1541,Parâmetros!$A$39:$A$48,0)),99),IFERROR(INDEX(Cadastro!$F$5:$F$148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$148,$AB1541),"")="",0,IF(IFERROR(INDEX(Cadastro!$F$5:$F$148,$AB1541),"")&gt;IFERROR(INDEX(Parâmetros!$B$39:$B$48,MATCH($E1541,Parâmetros!$A$39:$A$48,0)),99),IFERROR(INDEX(Cadastro!$F$5:$F$148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registro"),IF(AND($AB1541&lt;&gt;$AB1540,IFERROR(INDEX(Cadastro!$F$5:$F$148,$AB1541),"")=""),"Indeterminado (início da série)",IF($X1541&gt;0,"Folga","Falta de registro"))))))))</f>
        <v>Folga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IFERROR(MATCH($A1541&amp;"|"&amp;TEXT(_xlfn.MAXIFS(Cadastro!$E$5:$E$148,Cadastro!$A$5:$A$148,$A1541,Cadastro!$E$5:$E$148,"&lt;="&amp;$F1541),"yyyymmdd"),Cadastro!$I$5:$I$148,0),"")</f>
        <v>64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12291</v>
      </c>
      <c r="B1542" s="17" t="s">
        <v>200</v>
      </c>
      <c r="C1542" s="17" t="str">
        <f>IFERROR(INDEX(Cadastro!$C$5:$C$148,$AB1542),"NÃO INFORMADO")</f>
        <v>CAL</v>
      </c>
      <c r="D1542" s="17" t="str">
        <f>IFERROR(INDEX(Cadastro!$D$5:$D$148,$AB1542),"")</f>
        <v>6x1</v>
      </c>
      <c r="E1542" s="17" t="str">
        <f>IFERROR(INDEX(Cadastro!$G$5:$G$148,$AB1542),"")</f>
        <v>6x1</v>
      </c>
      <c r="F1542" s="29">
        <v>46292</v>
      </c>
      <c r="G1542" s="32" t="str">
        <f t="shared" si="258"/>
        <v>dom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259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60"/>
        <v/>
      </c>
      <c r="R1542" s="32" t="str">
        <f t="shared" si="261"/>
        <v/>
      </c>
      <c r="S1542" s="30" t="str">
        <f t="shared" si="262"/>
        <v/>
      </c>
      <c r="T1542" s="32" t="str">
        <f>IF($Q1542&lt;&gt;"Sim","",IF($N1542&gt;Parâmetros!$E$15,"Sim","Não"))</f>
        <v/>
      </c>
      <c r="U1542" s="17" t="str">
        <f t="shared" si="263"/>
        <v>Folga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'[Apontamento_Mes_Setembro Atualizado.xlsx]Base Diária'!$V$221folga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Folga de fim de semana · sem apontamento no sábado nem no domingo</v>
      </c>
      <c r="W1542" s="34" t="str">
        <f>IF(OR(OR($D1542="6x1",$D1542="FF 6x1"),$D1542="5x2"),"",IF($AB1542&lt;&gt;$AB1541,IF(IFERROR(INDEX(Cadastro!$F$5:$F$148,$AB1542),"")="",IF($L1542&gt;0,1,0),IF(IFERROR(INDEX(Cadastro!$F$5:$F$148,$AB1542),"")&lt;=IFERROR(INDEX(Parâmetros!$B$39:$B$48,MATCH($E1542,Parâmetros!$A$39:$A$48,0)),99),IFERROR(INDEX(Cadastro!$F$5:$F$148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$148,$AB1542),"")="",0,IF(IFERROR(INDEX(Cadastro!$F$5:$F$148,$AB1542),"")&gt;IFERROR(INDEX(Parâmetros!$B$39:$B$48,MATCH($E1542,Parâmetros!$A$39:$A$48,0)),99),IFERROR(INDEX(Cadastro!$F$5:$F$148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registro"),IF(AND($AB1542&lt;&gt;$AB1541,IFERROR(INDEX(Cadastro!$F$5:$F$148,$AB1542),"")=""),"Indeterminado (início da série)",IF($X1542&gt;0,"Folga","Falta de registro"))))))))</f>
        <v>Folga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IFERROR(MATCH($A1542&amp;"|"&amp;TEXT(_xlfn.MAXIFS(Cadastro!$E$5:$E$148,Cadastro!$A$5:$A$148,$A1542,Cadastro!$E$5:$E$148,"&lt;="&amp;$F1542),"yyyymmdd"),Cadastro!$I$5:$I$148,0),"")</f>
        <v>64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12291</v>
      </c>
      <c r="B1543" s="17" t="s">
        <v>200</v>
      </c>
      <c r="C1543" s="17" t="str">
        <f>IFERROR(INDEX(Cadastro!$C$5:$C$148,$AB1543),"NÃO INFORMADO")</f>
        <v>CAL</v>
      </c>
      <c r="D1543" s="17" t="str">
        <f>IFERROR(INDEX(Cadastro!$D$5:$D$148,$AB1543),"")</f>
        <v>6x1</v>
      </c>
      <c r="E1543" s="17" t="str">
        <f>IFERROR(INDEX(Cadastro!$G$5:$G$148,$AB1543),"")</f>
        <v>6x1</v>
      </c>
      <c r="F1543" s="29">
        <v>46293</v>
      </c>
      <c r="G1543" s="32" t="str">
        <f t="shared" si="258"/>
        <v>seg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>6x1</v>
      </c>
      <c r="L1543" s="30">
        <f>SUMIFS(Dados!$E:$E,Dados!$A:$A,$A1543,Dados!$S:$S,$F1543)</f>
        <v>0</v>
      </c>
      <c r="M1543" s="30">
        <f>IFERROR(INDEX(Parâmetros!$E$6:$E$11,MATCH($K1543,Parâmetros!$A$6:$A$11,0)),"")</f>
        <v>8.8000000000000007</v>
      </c>
      <c r="N1543" s="33">
        <f t="shared" si="259"/>
        <v>0</v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60"/>
        <v/>
      </c>
      <c r="R1543" s="32" t="str">
        <f t="shared" si="261"/>
        <v/>
      </c>
      <c r="S1543" s="30" t="str">
        <f t="shared" si="262"/>
        <v/>
      </c>
      <c r="T1543" s="32" t="str">
        <f>IF($Q1543&lt;&gt;"Sim","",IF($N1543&gt;Parâmetros!$E$15,"Sim","Não"))</f>
        <v/>
      </c>
      <c r="U1543" s="17" t="str">
        <f t="shared" si="263"/>
        <v>Fora da apuração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'[Apontamento_Mes_Setembro Atualizado.xlsx]Base Diária'!$V$221folga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FALTA DE REGISTRO · dia útil da escala 6x1</v>
      </c>
      <c r="W1543" s="34" t="str">
        <f>IF(OR(OR($D1543="6x1",$D1543="FF 6x1"),$D1543="5x2"),"",IF($AB1543&lt;&gt;$AB1542,IF(IFERROR(INDEX(Cadastro!$F$5:$F$148,$AB1543),"")="",IF($L1543&gt;0,1,0),IF(IFERROR(INDEX(Cadastro!$F$5:$F$148,$AB1543),"")&lt;=IFERROR(INDEX(Parâmetros!$B$39:$B$48,MATCH($E1543,Parâmetros!$A$39:$A$48,0)),99),IFERROR(INDEX(Cadastro!$F$5:$F$148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$148,$AB1543),"")="",0,IF(IFERROR(INDEX(Cadastro!$F$5:$F$148,$AB1543),"")&gt;IFERROR(INDEX(Parâmetros!$B$39:$B$48,MATCH($E1543,Parâmetros!$A$39:$A$48,0)),99),IFERROR(INDEX(Cadastro!$F$5:$F$148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registro"),IF(AND($AB1543&lt;&gt;$AB1542,IFERROR(INDEX(Cadastro!$F$5:$F$148,$AB1543),"")=""),"Indeterminado (início da série)",IF($X1543&gt;0,"Folga","Falta de registro"))))))))</f>
        <v>Falta de registro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IFERROR(MATCH($A1543&amp;"|"&amp;TEXT(_xlfn.MAXIFS(Cadastro!$E$5:$E$148,Cadastro!$A$5:$A$148,$A1543,Cadastro!$E$5:$E$148,"&lt;="&amp;$F1543),"yyyymmdd"),Cadastro!$I$5:$I$148,0),"")</f>
        <v>64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12291</v>
      </c>
      <c r="B1544" s="17" t="s">
        <v>200</v>
      </c>
      <c r="C1544" s="17" t="str">
        <f>IFERROR(INDEX(Cadastro!$C$5:$C$148,$AB1544),"NÃO INFORMADO")</f>
        <v>CAL</v>
      </c>
      <c r="D1544" s="17" t="str">
        <f>IFERROR(INDEX(Cadastro!$D$5:$D$148,$AB1544),"")</f>
        <v>6x1</v>
      </c>
      <c r="E1544" s="17" t="str">
        <f>IFERROR(INDEX(Cadastro!$G$5:$G$148,$AB1544),"")</f>
        <v>6x1</v>
      </c>
      <c r="F1544" s="29">
        <v>46294</v>
      </c>
      <c r="G1544" s="32" t="str">
        <f t="shared" si="258"/>
        <v>ter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0</v>
      </c>
      <c r="M1544" s="30">
        <f>IFERROR(INDEX(Parâmetros!$E$6:$E$11,MATCH($K1544,Parâmetros!$A$6:$A$11,0)),"")</f>
        <v>8.8000000000000007</v>
      </c>
      <c r="N1544" s="33">
        <f t="shared" si="259"/>
        <v>0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60"/>
        <v/>
      </c>
      <c r="R1544" s="32" t="str">
        <f t="shared" si="261"/>
        <v/>
      </c>
      <c r="S1544" s="30" t="str">
        <f t="shared" si="262"/>
        <v/>
      </c>
      <c r="T1544" s="32" t="str">
        <f>IF($Q1544&lt;&gt;"Sim","",IF($N1544&gt;Parâmetros!$E$15,"Sim","Não"))</f>
        <v/>
      </c>
      <c r="U1544" s="17" t="str">
        <f t="shared" si="263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'[Apontamento_Mes_Setembro Atualizado.xlsx]Base Diária'!$V$221folga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FALTA DE REGISTRO · dia útil da escala 6x1</v>
      </c>
      <c r="W1544" s="34" t="str">
        <f>IF(OR(OR($D1544="6x1",$D1544="FF 6x1"),$D1544="5x2"),"",IF($AB1544&lt;&gt;$AB1543,IF(IFERROR(INDEX(Cadastro!$F$5:$F$148,$AB1544),"")="",IF($L1544&gt;0,1,0),IF(IFERROR(INDEX(Cadastro!$F$5:$F$148,$AB1544),"")&lt;=IFERROR(INDEX(Parâmetros!$B$39:$B$48,MATCH($E1544,Parâmetros!$A$39:$A$48,0)),99),IFERROR(INDEX(Cadastro!$F$5:$F$148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$148,$AB1544),"")="",0,IF(IFERROR(INDEX(Cadastro!$F$5:$F$148,$AB1544),"")&gt;IFERROR(INDEX(Parâmetros!$B$39:$B$48,MATCH($E1544,Parâmetros!$A$39:$A$48,0)),99),IFERROR(INDEX(Cadastro!$F$5:$F$148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registro"),IF(AND($AB1544&lt;&gt;$AB1543,IFERROR(INDEX(Cadastro!$F$5:$F$148,$AB1544),"")=""),"Indeterminado (início da série)",IF($X1544&gt;0,"Folga","Falta de registro"))))))))</f>
        <v>Falta de registro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IFERROR(MATCH($A1544&amp;"|"&amp;TEXT(_xlfn.MAXIFS(Cadastro!$E$5:$E$148,Cadastro!$A$5:$A$148,$A1544,Cadastro!$E$5:$E$148,"&lt;="&amp;$F1544),"yyyymmdd"),Cadastro!$I$5:$I$148,0),"")</f>
        <v>64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12291</v>
      </c>
      <c r="B1545" s="17" t="s">
        <v>200</v>
      </c>
      <c r="C1545" s="17" t="str">
        <f>IFERROR(INDEX(Cadastro!$C$5:$C$148,$AB1545),"NÃO INFORMADO")</f>
        <v>CAL</v>
      </c>
      <c r="D1545" s="17" t="str">
        <f>IFERROR(INDEX(Cadastro!$D$5:$D$148,$AB1545),"")</f>
        <v>6x1</v>
      </c>
      <c r="E1545" s="17" t="str">
        <f>IFERROR(INDEX(Cadastro!$G$5:$G$148,$AB1545),"")</f>
        <v>6x1</v>
      </c>
      <c r="F1545" s="29">
        <v>46295</v>
      </c>
      <c r="G1545" s="32" t="str">
        <f t="shared" si="258"/>
        <v>qua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59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60"/>
        <v/>
      </c>
      <c r="R1545" s="32" t="str">
        <f t="shared" si="261"/>
        <v/>
      </c>
      <c r="S1545" s="30" t="str">
        <f t="shared" si="262"/>
        <v/>
      </c>
      <c r="T1545" s="32" t="str">
        <f>IF($Q1545&lt;&gt;"Sim","",IF($N1545&gt;Parâmetros!$E$15,"Sim","Não"))</f>
        <v/>
      </c>
      <c r="U1545" s="17" t="str">
        <f t="shared" si="263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'[Apontamento_Mes_Setembro Atualizado.xlsx]Base Diária'!$V$221folga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$148,$AB1545),"")="",IF($L1545&gt;0,1,0),IF(IFERROR(INDEX(Cadastro!$F$5:$F$148,$AB1545),"")&lt;=IFERROR(INDEX(Parâmetros!$B$39:$B$48,MATCH($E1545,Parâmetros!$A$39:$A$48,0)),99),IFERROR(INDEX(Cadastro!$F$5:$F$148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$148,$AB1545),"")="",0,IF(IFERROR(INDEX(Cadastro!$F$5:$F$148,$AB1545),"")&gt;IFERROR(INDEX(Parâmetros!$B$39:$B$48,MATCH($E1545,Parâmetros!$A$39:$A$48,0)),99),IFERROR(INDEX(Cadastro!$F$5:$F$148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registro"),IF(AND($AB1545&lt;&gt;$AB1544,IFERROR(INDEX(Cadastro!$F$5:$F$148,$AB1545),"")=""),"Indeterminado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IFERROR(MATCH($A1545&amp;"|"&amp;TEXT(_xlfn.MAXIFS(Cadastro!$E$5:$E$148,Cadastro!$A$5:$A$148,$A1545,Cadastro!$E$5:$E$148,"&lt;="&amp;$F1545),"yyyymmdd"),Cadastro!$I$5:$I$148,0),"")</f>
        <v>64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12291</v>
      </c>
      <c r="B1546" s="17" t="s">
        <v>200</v>
      </c>
      <c r="C1546" s="17" t="str">
        <f>IFERROR(INDEX(Cadastro!$C$5:$C$148,$AB1546),"NÃO INFORMADO")</f>
        <v>CAL</v>
      </c>
      <c r="D1546" s="17" t="str">
        <f>IFERROR(INDEX(Cadastro!$D$5:$D$148,$AB1546),"")</f>
        <v>6x1</v>
      </c>
      <c r="E1546" s="17" t="str">
        <f>IFERROR(INDEX(Cadastro!$G$5:$G$148,$AB1546),"")</f>
        <v>6x1</v>
      </c>
      <c r="F1546" s="29">
        <v>46296</v>
      </c>
      <c r="G1546" s="32" t="str">
        <f t="shared" si="258"/>
        <v>qui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59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60"/>
        <v/>
      </c>
      <c r="R1546" s="32" t="str">
        <f t="shared" si="261"/>
        <v/>
      </c>
      <c r="S1546" s="30" t="str">
        <f t="shared" si="262"/>
        <v/>
      </c>
      <c r="T1546" s="32" t="str">
        <f>IF($Q1546&lt;&gt;"Sim","",IF($N1546&gt;Parâmetros!$E$15,"Sim","Não"))</f>
        <v/>
      </c>
      <c r="U1546" s="17" t="str">
        <f t="shared" si="263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'[Apontamento_Mes_Setembro Atualizado.xlsx]Base Diária'!$V$221folga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$148,$AB1546),"")="",IF($L1546&gt;0,1,0),IF(IFERROR(INDEX(Cadastro!$F$5:$F$148,$AB1546),"")&lt;=IFERROR(INDEX(Parâmetros!$B$39:$B$48,MATCH($E1546,Parâmetros!$A$39:$A$48,0)),99),IFERROR(INDEX(Cadastro!$F$5:$F$148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$148,$AB1546),"")="",0,IF(IFERROR(INDEX(Cadastro!$F$5:$F$148,$AB1546),"")&gt;IFERROR(INDEX(Parâmetros!$B$39:$B$48,MATCH($E1546,Parâmetros!$A$39:$A$48,0)),99),IFERROR(INDEX(Cadastro!$F$5:$F$148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registro"),IF(AND($AB1546&lt;&gt;$AB1545,IFERROR(INDEX(Cadastro!$F$5:$F$148,$AB1546),"")=""),"Indeterminado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IFERROR(MATCH($A1546&amp;"|"&amp;TEXT(_xlfn.MAXIFS(Cadastro!$E$5:$E$148,Cadastro!$A$5:$A$148,$A1546,Cadastro!$E$5:$E$148,"&lt;="&amp;$F1546),"yyyymmdd"),Cadastro!$I$5:$I$148,0),"")</f>
        <v>64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12291</v>
      </c>
      <c r="B1547" s="17" t="s">
        <v>200</v>
      </c>
      <c r="C1547" s="17" t="str">
        <f>IFERROR(INDEX(Cadastro!$C$5:$C$148,$AB1547),"NÃO INFORMADO")</f>
        <v>CAL</v>
      </c>
      <c r="D1547" s="17" t="str">
        <f>IFERROR(INDEX(Cadastro!$D$5:$D$148,$AB1547),"")</f>
        <v>6x1</v>
      </c>
      <c r="E1547" s="17" t="str">
        <f>IFERROR(INDEX(Cadastro!$G$5:$G$148,$AB1547),"")</f>
        <v>6x1</v>
      </c>
      <c r="F1547" s="29">
        <v>46297</v>
      </c>
      <c r="G1547" s="32" t="str">
        <f t="shared" si="258"/>
        <v>sex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59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60"/>
        <v/>
      </c>
      <c r="R1547" s="32" t="str">
        <f t="shared" si="261"/>
        <v/>
      </c>
      <c r="S1547" s="30" t="str">
        <f t="shared" si="262"/>
        <v/>
      </c>
      <c r="T1547" s="32" t="str">
        <f>IF($Q1547&lt;&gt;"Sim","",IF($N1547&gt;Parâmetros!$E$15,"Sim","Não"))</f>
        <v/>
      </c>
      <c r="U1547" s="17" t="str">
        <f t="shared" si="263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'[Apontamento_Mes_Setembro Atualizado.xlsx]Base Diária'!$V$221folga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$148,$AB1547),"")="",IF($L1547&gt;0,1,0),IF(IFERROR(INDEX(Cadastro!$F$5:$F$148,$AB1547),"")&lt;=IFERROR(INDEX(Parâmetros!$B$39:$B$48,MATCH($E1547,Parâmetros!$A$39:$A$48,0)),99),IFERROR(INDEX(Cadastro!$F$5:$F$148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$148,$AB1547),"")="",0,IF(IFERROR(INDEX(Cadastro!$F$5:$F$148,$AB1547),"")&gt;IFERROR(INDEX(Parâmetros!$B$39:$B$48,MATCH($E1547,Parâmetros!$A$39:$A$48,0)),99),IFERROR(INDEX(Cadastro!$F$5:$F$148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registro"),IF(AND($AB1547&lt;&gt;$AB1546,IFERROR(INDEX(Cadastro!$F$5:$F$148,$AB1547),"")=""),"Indeterminado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IFERROR(MATCH($A1547&amp;"|"&amp;TEXT(_xlfn.MAXIFS(Cadastro!$E$5:$E$148,Cadastro!$A$5:$A$148,$A1547,Cadastro!$E$5:$E$148,"&lt;="&amp;$F1547),"yyyymmdd"),Cadastro!$I$5:$I$148,0),"")</f>
        <v>64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12291</v>
      </c>
      <c r="B1548" s="17" t="s">
        <v>200</v>
      </c>
      <c r="C1548" s="17" t="str">
        <f>IFERROR(INDEX(Cadastro!$C$5:$C$148,$AB1548),"NÃO INFORMADO")</f>
        <v>CAL</v>
      </c>
      <c r="D1548" s="17" t="str">
        <f>IFERROR(INDEX(Cadastro!$D$5:$D$148,$AB1548),"")</f>
        <v>6x1</v>
      </c>
      <c r="E1548" s="17" t="str">
        <f>IFERROR(INDEX(Cadastro!$G$5:$G$148,$AB1548),"")</f>
        <v>6x1</v>
      </c>
      <c r="F1548" s="29">
        <v>46298</v>
      </c>
      <c r="G1548" s="32" t="str">
        <f t="shared" si="258"/>
        <v>sáb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259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60"/>
        <v/>
      </c>
      <c r="R1548" s="32" t="str">
        <f t="shared" si="261"/>
        <v/>
      </c>
      <c r="S1548" s="30" t="str">
        <f t="shared" si="262"/>
        <v/>
      </c>
      <c r="T1548" s="32" t="str">
        <f>IF($Q1548&lt;&gt;"Sim","",IF($N1548&gt;Parâmetros!$E$15,"Sim","Não"))</f>
        <v/>
      </c>
      <c r="U1548" s="17" t="str">
        <f t="shared" si="263"/>
        <v>Folga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'[Apontamento_Mes_Setembro Atualizado.xlsx]Base Diária'!$V$221folga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Folga de fim de semana · sem apontamento no sábado nem no domingo</v>
      </c>
      <c r="W1548" s="34" t="str">
        <f>IF(OR(OR($D1548="6x1",$D1548="FF 6x1"),$D1548="5x2"),"",IF($AB1548&lt;&gt;$AB1547,IF(IFERROR(INDEX(Cadastro!$F$5:$F$148,$AB1548),"")="",IF($L1548&gt;0,1,0),IF(IFERROR(INDEX(Cadastro!$F$5:$F$148,$AB1548),"")&lt;=IFERROR(INDEX(Parâmetros!$B$39:$B$48,MATCH($E1548,Parâmetros!$A$39:$A$48,0)),99),IFERROR(INDEX(Cadastro!$F$5:$F$148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$148,$AB1548),"")="",0,IF(IFERROR(INDEX(Cadastro!$F$5:$F$148,$AB1548),"")&gt;IFERROR(INDEX(Parâmetros!$B$39:$B$48,MATCH($E1548,Parâmetros!$A$39:$A$48,0)),99),IFERROR(INDEX(Cadastro!$F$5:$F$148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registro"),IF(AND($AB1548&lt;&gt;$AB1547,IFERROR(INDEX(Cadastro!$F$5:$F$148,$AB1548),"")=""),"Indeterminado (início da série)",IF($X1548&gt;0,"Folga","Falta de registro"))))))))</f>
        <v>Folga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IFERROR(MATCH($A1548&amp;"|"&amp;TEXT(_xlfn.MAXIFS(Cadastro!$E$5:$E$148,Cadastro!$A$5:$A$148,$A1548,Cadastro!$E$5:$E$148,"&lt;="&amp;$F1548),"yyyymmdd"),Cadastro!$I$5:$I$148,0),"")</f>
        <v>64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12291</v>
      </c>
      <c r="B1549" s="17" t="s">
        <v>200</v>
      </c>
      <c r="C1549" s="17" t="str">
        <f>IFERROR(INDEX(Cadastro!$C$5:$C$148,$AB1549),"NÃO INFORMADO")</f>
        <v>CAL</v>
      </c>
      <c r="D1549" s="17" t="str">
        <f>IFERROR(INDEX(Cadastro!$D$5:$D$148,$AB1549),"")</f>
        <v>6x1</v>
      </c>
      <c r="E1549" s="17" t="str">
        <f>IFERROR(INDEX(Cadastro!$G$5:$G$148,$AB1549),"")</f>
        <v>6x1</v>
      </c>
      <c r="F1549" s="29">
        <v>46299</v>
      </c>
      <c r="G1549" s="32" t="str">
        <f t="shared" si="258"/>
        <v>dom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59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60"/>
        <v/>
      </c>
      <c r="R1549" s="32" t="str">
        <f t="shared" si="261"/>
        <v/>
      </c>
      <c r="S1549" s="30" t="str">
        <f t="shared" si="262"/>
        <v/>
      </c>
      <c r="T1549" s="32" t="str">
        <f>IF($Q1549&lt;&gt;"Sim","",IF($N1549&gt;Parâmetros!$E$15,"Sim","Não"))</f>
        <v/>
      </c>
      <c r="U1549" s="17" t="str">
        <f t="shared" si="263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'[Apontamento_Mes_Setembro Atualizado.xlsx]Base Diária'!$V$221folga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$148,$AB1549),"")="",IF($L1549&gt;0,1,0),IF(IFERROR(INDEX(Cadastro!$F$5:$F$148,$AB1549),"")&lt;=IFERROR(INDEX(Parâmetros!$B$39:$B$48,MATCH($E1549,Parâmetros!$A$39:$A$48,0)),99),IFERROR(INDEX(Cadastro!$F$5:$F$148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$148,$AB1549),"")="",0,IF(IFERROR(INDEX(Cadastro!$F$5:$F$148,$AB1549),"")&gt;IFERROR(INDEX(Parâmetros!$B$39:$B$48,MATCH($E1549,Parâmetros!$A$39:$A$48,0)),99),IFERROR(INDEX(Cadastro!$F$5:$F$148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registro"),IF(AND($AB1549&lt;&gt;$AB1548,IFERROR(INDEX(Cadastro!$F$5:$F$148,$AB1549),"")=""),"Indeterminado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IFERROR(MATCH($A1549&amp;"|"&amp;TEXT(_xlfn.MAXIFS(Cadastro!$E$5:$E$148,Cadastro!$A$5:$A$148,$A1549,Cadastro!$E$5:$E$148,"&lt;="&amp;$F1549),"yyyymmdd"),Cadastro!$I$5:$I$148,0),"")</f>
        <v>64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12291</v>
      </c>
      <c r="B1550" s="17" t="s">
        <v>200</v>
      </c>
      <c r="C1550" s="17" t="str">
        <f>IFERROR(INDEX(Cadastro!$C$5:$C$148,$AB1550),"NÃO INFORMADO")</f>
        <v>CAL</v>
      </c>
      <c r="D1550" s="17" t="str">
        <f>IFERROR(INDEX(Cadastro!$D$5:$D$148,$AB1550),"")</f>
        <v>6x1</v>
      </c>
      <c r="E1550" s="17" t="str">
        <f>IFERROR(INDEX(Cadastro!$G$5:$G$148,$AB1550),"")</f>
        <v>6x1</v>
      </c>
      <c r="F1550" s="29">
        <v>46300</v>
      </c>
      <c r="G1550" s="32" t="str">
        <f t="shared" si="258"/>
        <v>seg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>6x1</v>
      </c>
      <c r="L1550" s="30">
        <f>SUMIFS(Dados!$E:$E,Dados!$A:$A,$A1550,Dados!$S:$S,$F1550)</f>
        <v>0</v>
      </c>
      <c r="M1550" s="30">
        <f>IFERROR(INDEX(Parâmetros!$E$6:$E$11,MATCH($K1550,Parâmetros!$A$6:$A$11,0)),"")</f>
        <v>8.8000000000000007</v>
      </c>
      <c r="N1550" s="33">
        <f t="shared" si="259"/>
        <v>0</v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60"/>
        <v/>
      </c>
      <c r="R1550" s="32" t="str">
        <f t="shared" si="261"/>
        <v/>
      </c>
      <c r="S1550" s="30" t="str">
        <f t="shared" si="262"/>
        <v/>
      </c>
      <c r="T1550" s="32" t="str">
        <f>IF($Q1550&lt;&gt;"Sim","",IF($N1550&gt;Parâmetros!$E$15,"Sim","Não"))</f>
        <v/>
      </c>
      <c r="U1550" s="17" t="str">
        <f t="shared" si="263"/>
        <v>Fora da apuração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'[Apontamento_Mes_Setembro Atualizado.xlsx]Base Diária'!$V$221folga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FALTA DE REGISTRO · dia útil da escala 6x1</v>
      </c>
      <c r="W1550" s="34" t="str">
        <f>IF(OR(OR($D1550="6x1",$D1550="FF 6x1"),$D1550="5x2"),"",IF($AB1550&lt;&gt;$AB1549,IF(IFERROR(INDEX(Cadastro!$F$5:$F$148,$AB1550),"")="",IF($L1550&gt;0,1,0),IF(IFERROR(INDEX(Cadastro!$F$5:$F$148,$AB1550),"")&lt;=IFERROR(INDEX(Parâmetros!$B$39:$B$48,MATCH($E1550,Parâmetros!$A$39:$A$48,0)),99),IFERROR(INDEX(Cadastro!$F$5:$F$148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$148,$AB1550),"")="",0,IF(IFERROR(INDEX(Cadastro!$F$5:$F$148,$AB1550),"")&gt;IFERROR(INDEX(Parâmetros!$B$39:$B$48,MATCH($E1550,Parâmetros!$A$39:$A$48,0)),99),IFERROR(INDEX(Cadastro!$F$5:$F$148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registro"),IF(AND($AB1550&lt;&gt;$AB1549,IFERROR(INDEX(Cadastro!$F$5:$F$148,$AB1550),"")=""),"Indeterminado (início da série)",IF($X1550&gt;0,"Folga","Falta de registro"))))))))</f>
        <v>Falta de registro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IFERROR(MATCH($A1550&amp;"|"&amp;TEXT(_xlfn.MAXIFS(Cadastro!$E$5:$E$148,Cadastro!$A$5:$A$148,$A1550,Cadastro!$E$5:$E$148,"&lt;="&amp;$F1550),"yyyymmdd"),Cadastro!$I$5:$I$148,0),"")</f>
        <v>64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56010</v>
      </c>
      <c r="B1551" s="17" t="s">
        <v>201</v>
      </c>
      <c r="C1551" s="17" t="str">
        <f>IFERROR(INDEX(Cadastro!$C$5:$C$148,$AB1551),"NÃO INFORMADO")</f>
        <v>ELE</v>
      </c>
      <c r="D1551" s="17" t="str">
        <f>IFERROR(INDEX(Cadastro!$D$5:$D$148,$AB1551),"")</f>
        <v>A</v>
      </c>
      <c r="E1551" s="17" t="str">
        <f>IFERROR(INDEX(Cadastro!$G$5:$G$148,$AB1551),"")</f>
        <v>A</v>
      </c>
      <c r="F1551" s="29">
        <v>46265</v>
      </c>
      <c r="G1551" s="32" t="str">
        <f t="shared" ref="G1551:G1586" si="264">CHOOSE(WEEKDAY($F1551,1),"dom","seg","ter","qua","qui","sex","sáb")</f>
        <v>seg</v>
      </c>
      <c r="H1551" s="31">
        <f>IF($L1551=0,"",_xlfn.MINIFS(Dados!$Q:$Q,Dados!$A:$A,$A1551,Dados!$S:$S,$F1551))</f>
        <v>440</v>
      </c>
      <c r="I1551" s="31">
        <f>IF($H1551="","",_xlfn.MAXIFS(Dados!$R:$R,Dados!$A:$A,$A1551,Dados!$S:$S,$F1551))</f>
        <v>925</v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A</v>
      </c>
      <c r="L1551" s="30">
        <f>SUMIFS(Dados!$E:$E,Dados!$A:$A,$A1551,Dados!$S:$S,$F1551)</f>
        <v>7.0699999999999994</v>
      </c>
      <c r="M1551" s="30">
        <f>IFERROR(INDEX(Parâmetros!$E$6:$E$11,MATCH($K1551,Parâmetros!$A$6:$A$11,0)),"")</f>
        <v>7.58</v>
      </c>
      <c r="N1551" s="33">
        <f t="shared" ref="N1551:N1586" si="265">IFERROR($L1551/$M1551,"")</f>
        <v>0.93271767810026374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ref="Q1551:Q1586" si="266">IF($P1551="Não","",IF($L1551&gt;0,"Sim","Não"))</f>
        <v>Sim</v>
      </c>
      <c r="R1551" s="32" t="str">
        <f t="shared" ref="R1551:R1586" si="267">IF($Q1551&lt;&gt;"Sim","",IF($N1551&gt;=$O1551,"Sim","Não"))</f>
        <v>Sim</v>
      </c>
      <c r="S1551" s="30">
        <f t="shared" ref="S1551:S1586" si="268">IF($Q1551&lt;&gt;"Sim","",MAX(0,$M1551*$O1551-$L1551))</f>
        <v>0</v>
      </c>
      <c r="T1551" s="32" t="str">
        <f>IF($Q1551&lt;&gt;"Sim","",IF($N1551&gt;Parâmetros!$E$15,"Sim","Não"))</f>
        <v>Não</v>
      </c>
      <c r="U1551" s="17" t="str">
        <f t="shared" ref="U1551:U1586" si="269">IF($AC1551&lt;&gt;"",$AC1551,IF($P1551="Não",IF($Y1551="Folga","Folga",IF(LEFT($Y1551,6)="Férias","Férias / afastamento",IF($Y1551="Indeterminado (início da série)","Início da série","Fora da apuração"))),IF($Q1551="Não","Falta de registro",IF($R1551="Sim","Na meta","Abaixo da meta"))))</f>
        <v>Na meta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'[Apontamento_Mes_Setembro Atualizado.xlsx]Base Diária'!$V$221folga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Evidência confirma cadastro</v>
      </c>
      <c r="W1551" s="34">
        <f>IF(OR(OR($D1551="6x1",$D1551="FF 6x1"),$D1551="5x2"),"",IF($AB1551&lt;&gt;$AB1550,IF(IFERROR(INDEX(Cadastro!$F$5:$F$148,$AB1551),"")="",IF($L1551&gt;0,1,0),IF(IFERROR(INDEX(Cadastro!$F$5:$F$148,$AB1551),"")&lt;=IFERROR(INDEX(Parâmetros!$B$39:$B$48,MATCH($E1551,Parâmetros!$A$39:$A$48,0)),99),IFERROR(INDEX(Cadastro!$F$5:$F$148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4</v>
      </c>
      <c r="X1551" s="34">
        <f>IF(OR(OR($D1551="6x1",$D1551="FF 6x1"),$D1551="5x2"),"",IF($AB1551&lt;&gt;$AB1550,IF(IFERROR(INDEX(Cadastro!$F$5:$F$148,$AB1551),"")="",0,IF(IFERROR(INDEX(Cadastro!$F$5:$F$148,$AB1551),"")&gt;IFERROR(INDEX(Parâmetros!$B$39:$B$48,MATCH($E1551,Parâmetros!$A$39:$A$48,0)),99),IFERROR(INDEX(Cadastro!$F$5:$F$148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registro"),IF(AND($AB1551&lt;&gt;$AB1550,IFERROR(INDEX(Cadastro!$F$5:$F$148,$AB1551),"")=""),"Indeterminado (início da série)",IF($X1551&gt;0,"Folga","Falta de registro"))))))))</f>
        <v>Trabalhado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IFERROR(MATCH($A1551&amp;"|"&amp;TEXT(_xlfn.MAXIFS(Cadastro!$E$5:$E$148,Cadastro!$A$5:$A$148,$A1551,Cadastro!$E$5:$E$148,"&lt;="&amp;$F1551),"yyyymmdd"),Cadastro!$I$5:$I$148,0),"")</f>
        <v>65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>
        <v>56010</v>
      </c>
      <c r="B1552" s="17" t="s">
        <v>201</v>
      </c>
      <c r="C1552" s="17" t="str">
        <f>IFERROR(INDEX(Cadastro!$C$5:$C$148,$AB1552),"NÃO INFORMADO")</f>
        <v>ELE</v>
      </c>
      <c r="D1552" s="17" t="str">
        <f>IFERROR(INDEX(Cadastro!$D$5:$D$148,$AB1552),"")</f>
        <v>A</v>
      </c>
      <c r="E1552" s="17" t="str">
        <f>IFERROR(INDEX(Cadastro!$G$5:$G$148,$AB1552),"")</f>
        <v>A</v>
      </c>
      <c r="F1552" s="29">
        <v>46266</v>
      </c>
      <c r="G1552" s="32" t="str">
        <f t="shared" si="264"/>
        <v>ter</v>
      </c>
      <c r="H1552" s="31">
        <f>IF($L1552=0,"",_xlfn.MINIFS(Dados!$Q:$Q,Dados!$A:$A,$A1552,Dados!$S:$S,$F1552))</f>
        <v>440</v>
      </c>
      <c r="I1552" s="31">
        <f>IF($H1552="","",_xlfn.MAXIFS(Dados!$R:$R,Dados!$A:$A,$A1552,Dados!$S:$S,$F1552))</f>
        <v>910</v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6.57</v>
      </c>
      <c r="M1552" s="30">
        <f>IFERROR(INDEX(Parâmetros!$E$6:$E$11,MATCH($K1552,Parâmetros!$A$6:$A$11,0)),"")</f>
        <v>7.58</v>
      </c>
      <c r="N1552" s="33">
        <f t="shared" si="265"/>
        <v>0.86675461741424809</v>
      </c>
      <c r="O1552" s="33">
        <f>Parâmetros!$E$13</f>
        <v>0.8</v>
      </c>
      <c r="P1552" s="32" t="str">
        <f>IF(OR($M1552="",$F1552&gt;Parâmetros!$E$14),"Não","Sim")</f>
        <v>Sim</v>
      </c>
      <c r="Q1552" s="32" t="str">
        <f t="shared" si="266"/>
        <v>Sim</v>
      </c>
      <c r="R1552" s="32" t="str">
        <f t="shared" si="267"/>
        <v>Sim</v>
      </c>
      <c r="S1552" s="30">
        <f t="shared" si="268"/>
        <v>0</v>
      </c>
      <c r="T1552" s="32" t="str">
        <f>IF($Q1552&lt;&gt;"Sim","",IF($N1552&gt;Parâmetros!$E$15,"Sim","Não"))</f>
        <v>Não</v>
      </c>
      <c r="U1552" s="17" t="str">
        <f t="shared" si="269"/>
        <v>Na meta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'[Apontamento_Mes_Setembro Atualizado.xlsx]Base Diária'!$V$221folga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Evidência confirma cadastro</v>
      </c>
      <c r="W1552" s="34">
        <f>IF(OR(OR($D1552="6x1",$D1552="FF 6x1"),$D1552="5x2"),"",IF($AB1552&lt;&gt;$AB1551,IF(IFERROR(INDEX(Cadastro!$F$5:$F$148,$AB1552),"")="",IF($L1552&gt;0,1,0),IF(IFERROR(INDEX(Cadastro!$F$5:$F$148,$AB1552),"")&lt;=IFERROR(INDEX(Parâmetros!$B$39:$B$48,MATCH($E1552,Parâmetros!$A$39:$A$48,0)),99),IFERROR(INDEX(Cadastro!$F$5:$F$148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5</v>
      </c>
      <c r="X1552" s="34">
        <f>IF(OR(OR($D1552="6x1",$D1552="FF 6x1"),$D1552="5x2"),"",IF($AB1552&lt;&gt;$AB1551,IF(IFERROR(INDEX(Cadastro!$F$5:$F$148,$AB1552),"")="",0,IF(IFERROR(INDEX(Cadastro!$F$5:$F$148,$AB1552),"")&gt;IFERROR(INDEX(Parâmetros!$B$39:$B$48,MATCH($E1552,Parâmetros!$A$39:$A$48,0)),99),IFERROR(INDEX(Cadastro!$F$5:$F$148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registro"),IF(AND($AB1552&lt;&gt;$AB1551,IFERROR(INDEX(Cadastro!$F$5:$F$148,$AB1552),"")=""),"Indeterminado (início da série)",IF($X1552&gt;0,"Folga","Falta de registro"))))))))</f>
        <v>Trabalhado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IFERROR(MATCH($A1552&amp;"|"&amp;TEXT(_xlfn.MAXIFS(Cadastro!$E$5:$E$148,Cadastro!$A$5:$A$148,$A1552,Cadastro!$E$5:$E$148,"&lt;="&amp;$F1552),"yyyymmdd"),Cadastro!$I$5:$I$148,0),"")</f>
        <v>65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hidden="1" customHeight="1" x14ac:dyDescent="0.25">
      <c r="A1553" s="31">
        <v>56010</v>
      </c>
      <c r="B1553" s="17" t="s">
        <v>201</v>
      </c>
      <c r="C1553" s="17" t="str">
        <f>IFERROR(INDEX(Cadastro!$C$5:$C$148,$AB1553),"NÃO INFORMADO")</f>
        <v>ELE</v>
      </c>
      <c r="D1553" s="17" t="str">
        <f>IFERROR(INDEX(Cadastro!$D$5:$D$148,$AB1553),"")</f>
        <v>A</v>
      </c>
      <c r="E1553" s="17" t="str">
        <f>IFERROR(INDEX(Cadastro!$G$5:$G$148,$AB1553),"")</f>
        <v>A</v>
      </c>
      <c r="F1553" s="29">
        <v>46267</v>
      </c>
      <c r="G1553" s="32" t="str">
        <f t="shared" si="264"/>
        <v>qua</v>
      </c>
      <c r="H1553" s="31">
        <f>IF($L1553=0,"",_xlfn.MINIFS(Dados!$Q:$Q,Dados!$A:$A,$A1553,Dados!$S:$S,$F1553))</f>
        <v>440</v>
      </c>
      <c r="I1553" s="31">
        <f>IF($H1553="","",_xlfn.MAXIFS(Dados!$R:$R,Dados!$A:$A,$A1553,Dados!$S:$S,$F1553))</f>
        <v>920</v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A</v>
      </c>
      <c r="L1553" s="30">
        <f>SUMIFS(Dados!$E:$E,Dados!$A:$A,$A1553,Dados!$S:$S,$F1553)</f>
        <v>6.99</v>
      </c>
      <c r="M1553" s="30">
        <f>IFERROR(INDEX(Parâmetros!$E$6:$E$11,MATCH($K1553,Parâmetros!$A$6:$A$11,0)),"")</f>
        <v>7.58</v>
      </c>
      <c r="N1553" s="33">
        <f t="shared" si="265"/>
        <v>0.92216358839050139</v>
      </c>
      <c r="O1553" s="33">
        <f>Parâmetros!$E$13</f>
        <v>0.8</v>
      </c>
      <c r="P1553" s="32" t="str">
        <f>IF(OR($M1553="",$F1553&gt;Parâmetros!$E$14),"Não","Sim")</f>
        <v>Sim</v>
      </c>
      <c r="Q1553" s="32" t="str">
        <f t="shared" si="266"/>
        <v>Sim</v>
      </c>
      <c r="R1553" s="32" t="str">
        <f t="shared" si="267"/>
        <v>Sim</v>
      </c>
      <c r="S1553" s="30">
        <f t="shared" si="268"/>
        <v>0</v>
      </c>
      <c r="T1553" s="32" t="str">
        <f>IF($Q1553&lt;&gt;"Sim","",IF($N1553&gt;Parâmetros!$E$15,"Sim","Não"))</f>
        <v>Não</v>
      </c>
      <c r="U1553" s="17" t="str">
        <f t="shared" si="269"/>
        <v>Na meta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'[Apontamento_Mes_Setembro Atualizado.xlsx]Base Diária'!$V$221folga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Evidência confirma cadastro</v>
      </c>
      <c r="W1553" s="34">
        <f>IF(OR(OR($D1553="6x1",$D1553="FF 6x1"),$D1553="5x2"),"",IF($AB1553&lt;&gt;$AB1552,IF(IFERROR(INDEX(Cadastro!$F$5:$F$148,$AB1553),"")="",IF($L1553&gt;0,1,0),IF(IFERROR(INDEX(Cadastro!$F$5:$F$148,$AB1553),"")&lt;=IFERROR(INDEX(Parâmetros!$B$39:$B$48,MATCH($E1553,Parâmetros!$A$39:$A$48,0)),99),IFERROR(INDEX(Cadastro!$F$5:$F$148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6</v>
      </c>
      <c r="X1553" s="34">
        <f>IF(OR(OR($D1553="6x1",$D1553="FF 6x1"),$D1553="5x2"),"",IF($AB1553&lt;&gt;$AB1552,IF(IFERROR(INDEX(Cadastro!$F$5:$F$148,$AB1553),"")="",0,IF(IFERROR(INDEX(Cadastro!$F$5:$F$148,$AB1553),"")&gt;IFERROR(INDEX(Parâmetros!$B$39:$B$48,MATCH($E1553,Parâmetros!$A$39:$A$48,0)),99),IFERROR(INDEX(Cadastro!$F$5:$F$148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registro"),IF(AND($AB1553&lt;&gt;$AB1552,IFERROR(INDEX(Cadastro!$F$5:$F$148,$AB1553),"")=""),"Indeterminado (início da série)",IF($X1553&gt;0,"Folga","Falta de registro"))))))))</f>
        <v>Trabalhado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IFERROR(MATCH($A1553&amp;"|"&amp;TEXT(_xlfn.MAXIFS(Cadastro!$E$5:$E$148,Cadastro!$A$5:$A$148,$A1553,Cadastro!$E$5:$E$148,"&lt;="&amp;$F1553),"yyyymmdd"),Cadastro!$I$5:$I$148,0),"")</f>
        <v>65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hidden="1" customHeight="1" x14ac:dyDescent="0.25">
      <c r="A1554" s="31">
        <v>56010</v>
      </c>
      <c r="B1554" s="17" t="s">
        <v>201</v>
      </c>
      <c r="C1554" s="17" t="str">
        <f>IFERROR(INDEX(Cadastro!$C$5:$C$148,$AB1554),"NÃO INFORMADO")</f>
        <v>ELE</v>
      </c>
      <c r="D1554" s="17" t="str">
        <f>IFERROR(INDEX(Cadastro!$D$5:$D$148,$AB1554),"")</f>
        <v>A</v>
      </c>
      <c r="E1554" s="17" t="str">
        <f>IFERROR(INDEX(Cadastro!$G$5:$G$148,$AB1554),"")</f>
        <v>A</v>
      </c>
      <c r="F1554" s="29">
        <v>46268</v>
      </c>
      <c r="G1554" s="32" t="str">
        <f t="shared" si="264"/>
        <v>qui</v>
      </c>
      <c r="H1554" s="31">
        <f>IF($L1554=0,"",_xlfn.MINIFS(Dados!$Q:$Q,Dados!$A:$A,$A1554,Dados!$S:$S,$F1554))</f>
        <v>450</v>
      </c>
      <c r="I1554" s="31">
        <f>IF($H1554="","",_xlfn.MAXIFS(Dados!$R:$R,Dados!$A:$A,$A1554,Dados!$S:$S,$F1554))</f>
        <v>920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6.83</v>
      </c>
      <c r="M1554" s="30">
        <f>IFERROR(INDEX(Parâmetros!$E$6:$E$11,MATCH($K1554,Parâmetros!$A$6:$A$11,0)),"")</f>
        <v>7.58</v>
      </c>
      <c r="N1554" s="33">
        <f t="shared" si="265"/>
        <v>0.90105540897097625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si="266"/>
        <v>Sim</v>
      </c>
      <c r="R1554" s="32" t="str">
        <f t="shared" si="267"/>
        <v>Sim</v>
      </c>
      <c r="S1554" s="30">
        <f t="shared" si="268"/>
        <v>0</v>
      </c>
      <c r="T1554" s="32" t="str">
        <f>IF($Q1554&lt;&gt;"Sim","",IF($N1554&gt;Parâmetros!$E$15,"Sim","Não"))</f>
        <v>Não</v>
      </c>
      <c r="U1554" s="17" t="str">
        <f t="shared" si="269"/>
        <v>Na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'[Apontamento_Mes_Setembro Atualizado.xlsx]Base Diária'!$V$221folga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$148,$AB1554),"")="",IF($L1554&gt;0,1,0),IF(IFERROR(INDEX(Cadastro!$F$5:$F$148,$AB1554),"")&lt;=IFERROR(INDEX(Parâmetros!$B$39:$B$48,MATCH($E1554,Parâmetros!$A$39:$A$48,0)),99),IFERROR(INDEX(Cadastro!$F$5:$F$148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7</v>
      </c>
      <c r="X1554" s="34">
        <f>IF(OR(OR($D1554="6x1",$D1554="FF 6x1"),$D1554="5x2"),"",IF($AB1554&lt;&gt;$AB1553,IF(IFERROR(INDEX(Cadastro!$F$5:$F$148,$AB1554),"")="",0,IF(IFERROR(INDEX(Cadastro!$F$5:$F$148,$AB1554),"")&gt;IFERROR(INDEX(Parâmetros!$B$39:$B$48,MATCH($E1554,Parâmetros!$A$39:$A$48,0)),99),IFERROR(INDEX(Cadastro!$F$5:$F$148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registro"),IF(AND($AB1554&lt;&gt;$AB1553,IFERROR(INDEX(Cadastro!$F$5:$F$148,$AB1554),"")=""),"Indeterminado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IFERROR(MATCH($A1554&amp;"|"&amp;TEXT(_xlfn.MAXIFS(Cadastro!$E$5:$E$148,Cadastro!$A$5:$A$148,$A1554,Cadastro!$E$5:$E$148,"&lt;="&amp;$F1554),"yyyymmdd"),Cadastro!$I$5:$I$148,0),"")</f>
        <v>65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56010</v>
      </c>
      <c r="B1555" s="17" t="s">
        <v>201</v>
      </c>
      <c r="C1555" s="17" t="str">
        <f>IFERROR(INDEX(Cadastro!$C$5:$C$148,$AB1555),"NÃO INFORMADO")</f>
        <v>ELE</v>
      </c>
      <c r="D1555" s="17" t="str">
        <f>IFERROR(INDEX(Cadastro!$D$5:$D$148,$AB1555),"")</f>
        <v>A</v>
      </c>
      <c r="E1555" s="17" t="str">
        <f>IFERROR(INDEX(Cadastro!$G$5:$G$148,$AB1555),"")</f>
        <v>A</v>
      </c>
      <c r="F1555" s="29">
        <v>46269</v>
      </c>
      <c r="G1555" s="32" t="str">
        <f t="shared" si="264"/>
        <v>sex</v>
      </c>
      <c r="H1555" s="31">
        <f>IF($L1555=0,"",_xlfn.MINIFS(Dados!$Q:$Q,Dados!$A:$A,$A1555,Dados!$S:$S,$F1555))</f>
        <v>440</v>
      </c>
      <c r="I1555" s="31">
        <f>IF($H1555="","",_xlfn.MAXIFS(Dados!$R:$R,Dados!$A:$A,$A1555,Dados!$S:$S,$F1555))</f>
        <v>910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6.68</v>
      </c>
      <c r="M1555" s="30">
        <f>IFERROR(INDEX(Parâmetros!$E$6:$E$11,MATCH($K1555,Parâmetros!$A$6:$A$11,0)),"")</f>
        <v>7.58</v>
      </c>
      <c r="N1555" s="33">
        <f t="shared" si="265"/>
        <v>0.8812664907651715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266"/>
        <v>Sim</v>
      </c>
      <c r="R1555" s="32" t="str">
        <f t="shared" si="267"/>
        <v>Sim</v>
      </c>
      <c r="S1555" s="30">
        <f t="shared" si="268"/>
        <v>0</v>
      </c>
      <c r="T1555" s="32" t="str">
        <f>IF($Q1555&lt;&gt;"Sim","",IF($N1555&gt;Parâmetros!$E$15,"Sim","Não"))</f>
        <v>Não</v>
      </c>
      <c r="U1555" s="17" t="str">
        <f t="shared" si="269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'[Apontamento_Mes_Setembro Atualizado.xlsx]Base Diária'!$V$221folga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$148,$AB1555),"")="",IF($L1555&gt;0,1,0),IF(IFERROR(INDEX(Cadastro!$F$5:$F$148,$AB1555),"")&lt;=IFERROR(INDEX(Parâmetros!$B$39:$B$48,MATCH($E1555,Parâmetros!$A$39:$A$48,0)),99),IFERROR(INDEX(Cadastro!$F$5:$F$148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8</v>
      </c>
      <c r="X1555" s="34">
        <f>IF(OR(OR($D1555="6x1",$D1555="FF 6x1"),$D1555="5x2"),"",IF($AB1555&lt;&gt;$AB1554,IF(IFERROR(INDEX(Cadastro!$F$5:$F$148,$AB1555),"")="",0,IF(IFERROR(INDEX(Cadastro!$F$5:$F$148,$AB1555),"")&gt;IFERROR(INDEX(Parâmetros!$B$39:$B$48,MATCH($E1555,Parâmetros!$A$39:$A$48,0)),99),IFERROR(INDEX(Cadastro!$F$5:$F$148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registro"),IF(AND($AB1555&lt;&gt;$AB1554,IFERROR(INDEX(Cadastro!$F$5:$F$148,$AB1555),"")=""),"Indeterminado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IFERROR(MATCH($A1555&amp;"|"&amp;TEXT(_xlfn.MAXIFS(Cadastro!$E$5:$E$148,Cadastro!$A$5:$A$148,$A1555,Cadastro!$E$5:$E$148,"&lt;="&amp;$F1555),"yyyymmdd"),Cadastro!$I$5:$I$148,0),"")</f>
        <v>65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56010</v>
      </c>
      <c r="B1556" s="17" t="s">
        <v>201</v>
      </c>
      <c r="C1556" s="17" t="str">
        <f>IFERROR(INDEX(Cadastro!$C$5:$C$148,$AB1556),"NÃO INFORMADO")</f>
        <v>ELE</v>
      </c>
      <c r="D1556" s="17" t="str">
        <f>IFERROR(INDEX(Cadastro!$D$5:$D$148,$AB1556),"")</f>
        <v>A</v>
      </c>
      <c r="E1556" s="17" t="str">
        <f>IFERROR(INDEX(Cadastro!$G$5:$G$148,$AB1556),"")</f>
        <v>A</v>
      </c>
      <c r="F1556" s="29">
        <v>46270</v>
      </c>
      <c r="G1556" s="32" t="str">
        <f t="shared" si="264"/>
        <v>sáb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/>
      </c>
      <c r="L1556" s="30">
        <f>SUMIFS(Dados!$E:$E,Dados!$A:$A,$A1556,Dados!$S:$S,$F1556)</f>
        <v>0</v>
      </c>
      <c r="M1556" s="30" t="str">
        <f>IFERROR(INDEX(Parâmetros!$E$6:$E$11,MATCH($K1556,Parâmetros!$A$6:$A$11,0)),"")</f>
        <v/>
      </c>
      <c r="N1556" s="33" t="str">
        <f t="shared" si="265"/>
        <v/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266"/>
        <v/>
      </c>
      <c r="R1556" s="32" t="str">
        <f t="shared" si="267"/>
        <v/>
      </c>
      <c r="S1556" s="30" t="str">
        <f t="shared" si="268"/>
        <v/>
      </c>
      <c r="T1556" s="32" t="str">
        <f>IF($Q1556&lt;&gt;"Sim","",IF($N1556&gt;Parâmetros!$E$15,"Sim","Não"))</f>
        <v/>
      </c>
      <c r="U1556" s="17" t="str">
        <f t="shared" si="269"/>
        <v>Folga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'[Apontamento_Mes_Setembro Atualizado.xlsx]Base Diária'!$V$221folga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Folga prevista pelo ciclo</v>
      </c>
      <c r="W1556" s="34">
        <f>IF(OR(OR($D1556="6x1",$D1556="FF 6x1"),$D1556="5x2"),"",IF($AB1556&lt;&gt;$AB1555,IF(IFERROR(INDEX(Cadastro!$F$5:$F$148,$AB1556),"")="",IF($L1556&gt;0,1,0),IF(IFERROR(INDEX(Cadastro!$F$5:$F$148,$AB1556),"")&lt;=IFERROR(INDEX(Parâmetros!$B$39:$B$48,MATCH($E1556,Parâmetros!$A$39:$A$48,0)),99),IFERROR(INDEX(Cadastro!$F$5:$F$148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0</v>
      </c>
      <c r="X1556" s="34">
        <f>IF(OR(OR($D1556="6x1",$D1556="FF 6x1"),$D1556="5x2"),"",IF($AB1556&lt;&gt;$AB1555,IF(IFERROR(INDEX(Cadastro!$F$5:$F$148,$AB1556),"")="",0,IF(IFERROR(INDEX(Cadastro!$F$5:$F$148,$AB1556),"")&gt;IFERROR(INDEX(Parâmetros!$B$39:$B$48,MATCH($E1556,Parâmetros!$A$39:$A$48,0)),99),IFERROR(INDEX(Cadastro!$F$5:$F$148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1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registro"),IF(AND($AB1556&lt;&gt;$AB1555,IFERROR(INDEX(Cadastro!$F$5:$F$148,$AB1556),"")=""),"Indeterminado (início da série)",IF($X1556&gt;0,"Folga","Falta de registro"))))))))</f>
        <v>Folga</v>
      </c>
      <c r="Z1556" s="34">
        <f>IF(OR($L1556&gt;0,$F1556&gt;Parâmetros!$E$14),0,IF($A1556&lt;&gt;$A1555,1,N($Z1555)+1))</f>
        <v>1</v>
      </c>
      <c r="AA1556" s="34">
        <f>IF(OR($L1556&gt;0,$F1556&gt;Parâmetros!$E$14),0,IF(OR($A1556&lt;&gt;$A1557,$F1557&gt;Parâmetros!$E$14),1,N($AA1557)+1))</f>
        <v>1</v>
      </c>
      <c r="AB1556" s="31">
        <f>IFERROR(MATCH($A1556&amp;"|"&amp;TEXT(_xlfn.MAXIFS(Cadastro!$E$5:$E$148,Cadastro!$A$5:$A$148,$A1556,Cadastro!$E$5:$E$148,"&lt;="&amp;$F1556),"yyyymmdd"),Cadastro!$I$5:$I$148,0),"")</f>
        <v>65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56010</v>
      </c>
      <c r="B1557" s="17" t="s">
        <v>201</v>
      </c>
      <c r="C1557" s="17" t="str">
        <f>IFERROR(INDEX(Cadastro!$C$5:$C$148,$AB1557),"NÃO INFORMADO")</f>
        <v>ELE</v>
      </c>
      <c r="D1557" s="17" t="str">
        <f>IFERROR(INDEX(Cadastro!$D$5:$D$148,$AB1557),"")</f>
        <v>A</v>
      </c>
      <c r="E1557" s="17" t="str">
        <f>IFERROR(INDEX(Cadastro!$G$5:$G$148,$AB1557),"")</f>
        <v>A</v>
      </c>
      <c r="F1557" s="29">
        <v>46271</v>
      </c>
      <c r="G1557" s="32" t="str">
        <f t="shared" si="264"/>
        <v>dom</v>
      </c>
      <c r="H1557" s="31">
        <f>IF($L1557=0,"",_xlfn.MINIFS(Dados!$Q:$Q,Dados!$A:$A,$A1557,Dados!$S:$S,$F1557))</f>
        <v>440</v>
      </c>
      <c r="I1557" s="31">
        <f>IF($H1557="","",_xlfn.MAXIFS(Dados!$R:$R,Dados!$A:$A,$A1557,Dados!$S:$S,$F1557))</f>
        <v>910</v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A</v>
      </c>
      <c r="L1557" s="30">
        <f>SUMIFS(Dados!$E:$E,Dados!$A:$A,$A1557,Dados!$S:$S,$F1557)</f>
        <v>6.75</v>
      </c>
      <c r="M1557" s="30">
        <f>IFERROR(INDEX(Parâmetros!$E$6:$E$11,MATCH($K1557,Parâmetros!$A$6:$A$11,0)),"")</f>
        <v>7.58</v>
      </c>
      <c r="N1557" s="33">
        <f t="shared" si="265"/>
        <v>0.89050131926121368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266"/>
        <v>Sim</v>
      </c>
      <c r="R1557" s="32" t="str">
        <f t="shared" si="267"/>
        <v>Sim</v>
      </c>
      <c r="S1557" s="30">
        <f t="shared" si="268"/>
        <v>0</v>
      </c>
      <c r="T1557" s="32" t="str">
        <f>IF($Q1557&lt;&gt;"Sim","",IF($N1557&gt;Parâmetros!$E$15,"Sim","Não"))</f>
        <v>Não</v>
      </c>
      <c r="U1557" s="17" t="str">
        <f t="shared" si="269"/>
        <v>Na meta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'[Apontamento_Mes_Setembro Atualizado.xlsx]Base Diária'!$V$221folga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Evidência confirma cadastro</v>
      </c>
      <c r="W1557" s="34">
        <f>IF(OR(OR($D1557="6x1",$D1557="FF 6x1"),$D1557="5x2"),"",IF($AB1557&lt;&gt;$AB1556,IF(IFERROR(INDEX(Cadastro!$F$5:$F$148,$AB1557),"")="",IF($L1557&gt;0,1,0),IF(IFERROR(INDEX(Cadastro!$F$5:$F$148,$AB1557),"")&lt;=IFERROR(INDEX(Parâmetros!$B$39:$B$48,MATCH($E1557,Parâmetros!$A$39:$A$48,0)),99),IFERROR(INDEX(Cadastro!$F$5:$F$148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1</v>
      </c>
      <c r="X1557" s="34">
        <f>IF(OR(OR($D1557="6x1",$D1557="FF 6x1"),$D1557="5x2"),"",IF($AB1557&lt;&gt;$AB1556,IF(IFERROR(INDEX(Cadastro!$F$5:$F$148,$AB1557),"")="",0,IF(IFERROR(INDEX(Cadastro!$F$5:$F$148,$AB1557),"")&gt;IFERROR(INDEX(Parâmetros!$B$39:$B$48,MATCH($E1557,Parâmetros!$A$39:$A$48,0)),99),IFERROR(INDEX(Cadastro!$F$5:$F$148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registro"),IF(AND($AB1557&lt;&gt;$AB1556,IFERROR(INDEX(Cadastro!$F$5:$F$148,$AB1557),"")=""),"Indeterminado (início da série)",IF($X1557&gt;0,"Folga","Falta de registro"))))))))</f>
        <v>Trabalhado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IFERROR(MATCH($A1557&amp;"|"&amp;TEXT(_xlfn.MAXIFS(Cadastro!$E$5:$E$148,Cadastro!$A$5:$A$148,$A1557,Cadastro!$E$5:$E$148,"&lt;="&amp;$F1557),"yyyymmdd"),Cadastro!$I$5:$I$148,0),"")</f>
        <v>65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56010</v>
      </c>
      <c r="B1558" s="17" t="s">
        <v>201</v>
      </c>
      <c r="C1558" s="17" t="str">
        <f>IFERROR(INDEX(Cadastro!$C$5:$C$148,$AB1558),"NÃO INFORMADO")</f>
        <v>ELE</v>
      </c>
      <c r="D1558" s="17" t="str">
        <f>IFERROR(INDEX(Cadastro!$D$5:$D$148,$AB1558),"")</f>
        <v>A</v>
      </c>
      <c r="E1558" s="17" t="str">
        <f>IFERROR(INDEX(Cadastro!$G$5:$G$148,$AB1558),"")</f>
        <v>A</v>
      </c>
      <c r="F1558" s="29">
        <v>46272</v>
      </c>
      <c r="G1558" s="32" t="str">
        <f t="shared" si="264"/>
        <v>seg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265"/>
        <v>0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266"/>
        <v>Não</v>
      </c>
      <c r="R1558" s="32" t="str">
        <f t="shared" si="267"/>
        <v/>
      </c>
      <c r="S1558" s="30" t="str">
        <f t="shared" si="268"/>
        <v/>
      </c>
      <c r="T1558" s="32" t="str">
        <f>IF($Q1558&lt;&gt;"Sim","",IF($N1558&gt;Parâmetros!$E$15,"Sim","Não"))</f>
        <v/>
      </c>
      <c r="U1558" s="17" t="str">
        <f t="shared" si="269"/>
        <v>Falta de registro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'[Apontamento_Mes_Setembro Atualizado.xlsx]Base Diária'!$V$221folga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2 de 5 do ciclo</v>
      </c>
      <c r="W1558" s="34">
        <f>IF(OR(OR($D1558="6x1",$D1558="FF 6x1"),$D1558="5x2"),"",IF($AB1558&lt;&gt;$AB1557,IF(IFERROR(INDEX(Cadastro!$F$5:$F$148,$AB1558),"")="",IF($L1558&gt;0,1,0),IF(IFERROR(INDEX(Cadastro!$F$5:$F$148,$AB1558),"")&lt;=IFERROR(INDEX(Parâmetros!$B$39:$B$48,MATCH($E1558,Parâmetros!$A$39:$A$48,0)),99),IFERROR(INDEX(Cadastro!$F$5:$F$148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2</v>
      </c>
      <c r="X1558" s="34">
        <f>IF(OR(OR($D1558="6x1",$D1558="FF 6x1"),$D1558="5x2"),"",IF($AB1558&lt;&gt;$AB1557,IF(IFERROR(INDEX(Cadastro!$F$5:$F$148,$AB1558),"")="",0,IF(IFERROR(INDEX(Cadastro!$F$5:$F$148,$AB1558),"")&gt;IFERROR(INDEX(Parâmetros!$B$39:$B$48,MATCH($E1558,Parâmetros!$A$39:$A$48,0)),99),IFERROR(INDEX(Cadastro!$F$5:$F$148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registro"),IF(AND($AB1558&lt;&gt;$AB1557,IFERROR(INDEX(Cadastro!$F$5:$F$148,$AB1558),"")=""),"Indeterminado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1</v>
      </c>
      <c r="AA1558" s="34">
        <f>IF(OR($L1558&gt;0,$F1558&gt;Parâmetros!$E$14),0,IF(OR($A1558&lt;&gt;$A1559,$F1559&gt;Parâmetros!$E$14),1,N($AA1559)+1))</f>
        <v>1</v>
      </c>
      <c r="AB1558" s="31">
        <f>IFERROR(MATCH($A1558&amp;"|"&amp;TEXT(_xlfn.MAXIFS(Cadastro!$E$5:$E$148,Cadastro!$A$5:$A$148,$A1558,Cadastro!$E$5:$E$148,"&lt;="&amp;$F1558),"yyyymmdd"),Cadastro!$I$5:$I$148,0),"")</f>
        <v>65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56010</v>
      </c>
      <c r="B1559" s="17" t="s">
        <v>201</v>
      </c>
      <c r="C1559" s="17" t="str">
        <f>IFERROR(INDEX(Cadastro!$C$5:$C$148,$AB1559),"NÃO INFORMADO")</f>
        <v>ELE</v>
      </c>
      <c r="D1559" s="17" t="str">
        <f>IFERROR(INDEX(Cadastro!$D$5:$D$148,$AB1559),"")</f>
        <v>A</v>
      </c>
      <c r="E1559" s="17" t="str">
        <f>IFERROR(INDEX(Cadastro!$G$5:$G$148,$AB1559),"")</f>
        <v>A</v>
      </c>
      <c r="F1559" s="29">
        <v>46273</v>
      </c>
      <c r="G1559" s="32" t="str">
        <f t="shared" si="264"/>
        <v>ter</v>
      </c>
      <c r="H1559" s="31">
        <f>IF($L1559=0,"",_xlfn.MINIFS(Dados!$Q:$Q,Dados!$A:$A,$A1559,Dados!$S:$S,$F1559))</f>
        <v>440</v>
      </c>
      <c r="I1559" s="31">
        <f>IF($H1559="","",_xlfn.MAXIFS(Dados!$R:$R,Dados!$A:$A,$A1559,Dados!$S:$S,$F1559))</f>
        <v>920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A</v>
      </c>
      <c r="L1559" s="30">
        <f>SUMIFS(Dados!$E:$E,Dados!$A:$A,$A1559,Dados!$S:$S,$F1559)</f>
        <v>6.99</v>
      </c>
      <c r="M1559" s="30">
        <f>IFERROR(INDEX(Parâmetros!$E$6:$E$11,MATCH($K1559,Parâmetros!$A$6:$A$11,0)),"")</f>
        <v>7.58</v>
      </c>
      <c r="N1559" s="33">
        <f t="shared" si="265"/>
        <v>0.92216358839050139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266"/>
        <v>Sim</v>
      </c>
      <c r="R1559" s="32" t="str">
        <f t="shared" si="267"/>
        <v>Sim</v>
      </c>
      <c r="S1559" s="30">
        <f t="shared" si="268"/>
        <v>0</v>
      </c>
      <c r="T1559" s="32" t="str">
        <f>IF($Q1559&lt;&gt;"Sim","",IF($N1559&gt;Parâmetros!$E$15,"Sim","Não"))</f>
        <v>Não</v>
      </c>
      <c r="U1559" s="17" t="str">
        <f t="shared" si="269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'[Apontamento_Mes_Setembro Atualizado.xlsx]Base Diária'!$V$221folga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$148,$AB1559),"")="",IF($L1559&gt;0,1,0),IF(IFERROR(INDEX(Cadastro!$F$5:$F$148,$AB1559),"")&lt;=IFERROR(INDEX(Parâmetros!$B$39:$B$48,MATCH($E1559,Parâmetros!$A$39:$A$48,0)),99),IFERROR(INDEX(Cadastro!$F$5:$F$148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3</v>
      </c>
      <c r="X1559" s="34">
        <f>IF(OR(OR($D1559="6x1",$D1559="FF 6x1"),$D1559="5x2"),"",IF($AB1559&lt;&gt;$AB1558,IF(IFERROR(INDEX(Cadastro!$F$5:$F$148,$AB1559),"")="",0,IF(IFERROR(INDEX(Cadastro!$F$5:$F$148,$AB1559),"")&gt;IFERROR(INDEX(Parâmetros!$B$39:$B$48,MATCH($E1559,Parâmetros!$A$39:$A$48,0)),99),IFERROR(INDEX(Cadastro!$F$5:$F$148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registro"),IF(AND($AB1559&lt;&gt;$AB1558,IFERROR(INDEX(Cadastro!$F$5:$F$148,$AB1559),"")=""),"Indeterminado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IFERROR(MATCH($A1559&amp;"|"&amp;TEXT(_xlfn.MAXIFS(Cadastro!$E$5:$E$148,Cadastro!$A$5:$A$148,$A1559,Cadastro!$E$5:$E$148,"&lt;="&amp;$F1559),"yyyymmdd"),Cadastro!$I$5:$I$148,0),"")</f>
        <v>65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56010</v>
      </c>
      <c r="B1560" s="17" t="s">
        <v>201</v>
      </c>
      <c r="C1560" s="17" t="str">
        <f>IFERROR(INDEX(Cadastro!$C$5:$C$148,$AB1560),"NÃO INFORMADO")</f>
        <v>ELE</v>
      </c>
      <c r="D1560" s="17" t="str">
        <f>IFERROR(INDEX(Cadastro!$D$5:$D$148,$AB1560),"")</f>
        <v>A</v>
      </c>
      <c r="E1560" s="17" t="str">
        <f>IFERROR(INDEX(Cadastro!$G$5:$G$148,$AB1560),"")</f>
        <v>A</v>
      </c>
      <c r="F1560" s="29">
        <v>46274</v>
      </c>
      <c r="G1560" s="32" t="str">
        <f t="shared" si="264"/>
        <v>qua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265"/>
        <v>0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266"/>
        <v>Não</v>
      </c>
      <c r="R1560" s="32" t="str">
        <f t="shared" si="267"/>
        <v/>
      </c>
      <c r="S1560" s="30" t="str">
        <f t="shared" si="268"/>
        <v/>
      </c>
      <c r="T1560" s="32" t="str">
        <f>IF($Q1560&lt;&gt;"Sim","",IF($N1560&gt;Parâmetros!$E$15,"Sim","Não"))</f>
        <v/>
      </c>
      <c r="U1560" s="17" t="str">
        <f t="shared" si="269"/>
        <v>Falta de registro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'[Apontamento_Mes_Setembro Atualizado.xlsx]Base Diária'!$V$221folga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4 de 5 do ciclo</v>
      </c>
      <c r="W1560" s="34">
        <f>IF(OR(OR($D1560="6x1",$D1560="FF 6x1"),$D1560="5x2"),"",IF($AB1560&lt;&gt;$AB1559,IF(IFERROR(INDEX(Cadastro!$F$5:$F$148,$AB1560),"")="",IF($L1560&gt;0,1,0),IF(IFERROR(INDEX(Cadastro!$F$5:$F$148,$AB1560),"")&lt;=IFERROR(INDEX(Parâmetros!$B$39:$B$48,MATCH($E1560,Parâmetros!$A$39:$A$48,0)),99),IFERROR(INDEX(Cadastro!$F$5:$F$148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4</v>
      </c>
      <c r="X1560" s="34">
        <f>IF(OR(OR($D1560="6x1",$D1560="FF 6x1"),$D1560="5x2"),"",IF($AB1560&lt;&gt;$AB1559,IF(IFERROR(INDEX(Cadastro!$F$5:$F$148,$AB1560),"")="",0,IF(IFERROR(INDEX(Cadastro!$F$5:$F$148,$AB1560),"")&gt;IFERROR(INDEX(Parâmetros!$B$39:$B$48,MATCH($E1560,Parâmetros!$A$39:$A$48,0)),99),IFERROR(INDEX(Cadastro!$F$5:$F$148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registro"),IF(AND($AB1560&lt;&gt;$AB1559,IFERROR(INDEX(Cadastro!$F$5:$F$148,$AB1560),"")=""),"Indeterminado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1</v>
      </c>
      <c r="AA1560" s="34">
        <f>IF(OR($L1560&gt;0,$F1560&gt;Parâmetros!$E$14),0,IF(OR($A1560&lt;&gt;$A1561,$F1561&gt;Parâmetros!$E$14),1,N($AA1561)+1))</f>
        <v>3</v>
      </c>
      <c r="AB1560" s="31">
        <f>IFERROR(MATCH($A1560&amp;"|"&amp;TEXT(_xlfn.MAXIFS(Cadastro!$E$5:$E$148,Cadastro!$A$5:$A$148,$A1560,Cadastro!$E$5:$E$148,"&lt;="&amp;$F1560),"yyyymmdd"),Cadastro!$I$5:$I$148,0),"")</f>
        <v>65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56010</v>
      </c>
      <c r="B1561" s="17" t="s">
        <v>201</v>
      </c>
      <c r="C1561" s="17" t="str">
        <f>IFERROR(INDEX(Cadastro!$C$5:$C$148,$AB1561),"NÃO INFORMADO")</f>
        <v>ELE</v>
      </c>
      <c r="D1561" s="17" t="str">
        <f>IFERROR(INDEX(Cadastro!$D$5:$D$148,$AB1561),"")</f>
        <v>A</v>
      </c>
      <c r="E1561" s="17" t="str">
        <f>IFERROR(INDEX(Cadastro!$G$5:$G$148,$AB1561),"")</f>
        <v>A</v>
      </c>
      <c r="F1561" s="29">
        <v>46275</v>
      </c>
      <c r="G1561" s="32" t="str">
        <f t="shared" si="264"/>
        <v>qui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265"/>
        <v>0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266"/>
        <v>Não</v>
      </c>
      <c r="R1561" s="32" t="str">
        <f t="shared" si="267"/>
        <v/>
      </c>
      <c r="S1561" s="30" t="str">
        <f t="shared" si="268"/>
        <v/>
      </c>
      <c r="T1561" s="32" t="str">
        <f>IF($Q1561&lt;&gt;"Sim","",IF($N1561&gt;Parâmetros!$E$15,"Sim","Não"))</f>
        <v/>
      </c>
      <c r="U1561" s="17" t="str">
        <f t="shared" si="269"/>
        <v>Falta de registro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'[Apontamento_Mes_Setembro Atualizado.xlsx]Base Diária'!$V$221folga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5 de 5 do ciclo</v>
      </c>
      <c r="W1561" s="34">
        <f>IF(OR(OR($D1561="6x1",$D1561="FF 6x1"),$D1561="5x2"),"",IF($AB1561&lt;&gt;$AB1560,IF(IFERROR(INDEX(Cadastro!$F$5:$F$148,$AB1561),"")="",IF($L1561&gt;0,1,0),IF(IFERROR(INDEX(Cadastro!$F$5:$F$148,$AB1561),"")&lt;=IFERROR(INDEX(Parâmetros!$B$39:$B$48,MATCH($E1561,Parâmetros!$A$39:$A$48,0)),99),IFERROR(INDEX(Cadastro!$F$5:$F$148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5</v>
      </c>
      <c r="X1561" s="34">
        <f>IF(OR(OR($D1561="6x1",$D1561="FF 6x1"),$D1561="5x2"),"",IF($AB1561&lt;&gt;$AB1560,IF(IFERROR(INDEX(Cadastro!$F$5:$F$148,$AB1561),"")="",0,IF(IFERROR(INDEX(Cadastro!$F$5:$F$148,$AB1561),"")&gt;IFERROR(INDEX(Parâmetros!$B$39:$B$48,MATCH($E1561,Parâmetros!$A$39:$A$48,0)),99),IFERROR(INDEX(Cadastro!$F$5:$F$148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registro"),IF(AND($AB1561&lt;&gt;$AB1560,IFERROR(INDEX(Cadastro!$F$5:$F$148,$AB1561),"")=""),"Indeterminado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2</v>
      </c>
      <c r="AA1561" s="34">
        <f>IF(OR($L1561&gt;0,$F1561&gt;Parâmetros!$E$14),0,IF(OR($A1561&lt;&gt;$A1562,$F1562&gt;Parâmetros!$E$14),1,N($AA1562)+1))</f>
        <v>2</v>
      </c>
      <c r="AB1561" s="31">
        <f>IFERROR(MATCH($A1561&amp;"|"&amp;TEXT(_xlfn.MAXIFS(Cadastro!$E$5:$E$148,Cadastro!$A$5:$A$148,$A1561,Cadastro!$E$5:$E$148,"&lt;="&amp;$F1561),"yyyymmdd"),Cadastro!$I$5:$I$148,0),"")</f>
        <v>65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56010</v>
      </c>
      <c r="B1562" s="17" t="s">
        <v>201</v>
      </c>
      <c r="C1562" s="17" t="str">
        <f>IFERROR(INDEX(Cadastro!$C$5:$C$148,$AB1562),"NÃO INFORMADO")</f>
        <v>ELE</v>
      </c>
      <c r="D1562" s="17" t="str">
        <f>IFERROR(INDEX(Cadastro!$D$5:$D$148,$AB1562),"")</f>
        <v>A</v>
      </c>
      <c r="E1562" s="17" t="str">
        <f>IFERROR(INDEX(Cadastro!$G$5:$G$148,$AB1562),"")</f>
        <v>A</v>
      </c>
      <c r="F1562" s="29">
        <v>46276</v>
      </c>
      <c r="G1562" s="32" t="str">
        <f t="shared" si="264"/>
        <v>sex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/>
      </c>
      <c r="L1562" s="30">
        <f>SUMIFS(Dados!$E:$E,Dados!$A:$A,$A1562,Dados!$S:$S,$F1562)</f>
        <v>0</v>
      </c>
      <c r="M1562" s="30" t="str">
        <f>IFERROR(INDEX(Parâmetros!$E$6:$E$11,MATCH($K1562,Parâmetros!$A$6:$A$11,0)),"")</f>
        <v/>
      </c>
      <c r="N1562" s="33" t="str">
        <f t="shared" si="265"/>
        <v/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266"/>
        <v/>
      </c>
      <c r="R1562" s="32" t="str">
        <f t="shared" si="267"/>
        <v/>
      </c>
      <c r="S1562" s="30" t="str">
        <f t="shared" si="268"/>
        <v/>
      </c>
      <c r="T1562" s="32" t="str">
        <f>IF($Q1562&lt;&gt;"Sim","",IF($N1562&gt;Parâmetros!$E$15,"Sim","Não"))</f>
        <v/>
      </c>
      <c r="U1562" s="17" t="str">
        <f t="shared" si="269"/>
        <v>Folga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'[Apontamento_Mes_Setembro Atualizado.xlsx]Base Diária'!$V$221folga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Folga prevista pelo ciclo</v>
      </c>
      <c r="W1562" s="34">
        <f>IF(OR(OR($D1562="6x1",$D1562="FF 6x1"),$D1562="5x2"),"",IF($AB1562&lt;&gt;$AB1561,IF(IFERROR(INDEX(Cadastro!$F$5:$F$148,$AB1562),"")="",IF($L1562&gt;0,1,0),IF(IFERROR(INDEX(Cadastro!$F$5:$F$148,$AB1562),"")&lt;=IFERROR(INDEX(Parâmetros!$B$39:$B$48,MATCH($E1562,Parâmetros!$A$39:$A$48,0)),99),IFERROR(INDEX(Cadastro!$F$5:$F$148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0</v>
      </c>
      <c r="X1562" s="34">
        <f>IF(OR(OR($D1562="6x1",$D1562="FF 6x1"),$D1562="5x2"),"",IF($AB1562&lt;&gt;$AB1561,IF(IFERROR(INDEX(Cadastro!$F$5:$F$148,$AB1562),"")="",0,IF(IFERROR(INDEX(Cadastro!$F$5:$F$148,$AB1562),"")&gt;IFERROR(INDEX(Parâmetros!$B$39:$B$48,MATCH($E1562,Parâmetros!$A$39:$A$48,0)),99),IFERROR(INDEX(Cadastro!$F$5:$F$148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1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registro"),IF(AND($AB1562&lt;&gt;$AB1561,IFERROR(INDEX(Cadastro!$F$5:$F$148,$AB1562),"")=""),"Indeterminado (início da série)",IF($X1562&gt;0,"Folga","Falta de registro"))))))))</f>
        <v>Folga</v>
      </c>
      <c r="Z1562" s="34">
        <f>IF(OR($L1562&gt;0,$F1562&gt;Parâmetros!$E$14),0,IF($A1562&lt;&gt;$A1561,1,N($Z1561)+1))</f>
        <v>3</v>
      </c>
      <c r="AA1562" s="34">
        <f>IF(OR($L1562&gt;0,$F1562&gt;Parâmetros!$E$14),0,IF(OR($A1562&lt;&gt;$A1563,$F1563&gt;Parâmetros!$E$14),1,N($AA1563)+1))</f>
        <v>1</v>
      </c>
      <c r="AB1562" s="31">
        <f>IFERROR(MATCH($A1562&amp;"|"&amp;TEXT(_xlfn.MAXIFS(Cadastro!$E$5:$E$148,Cadastro!$A$5:$A$148,$A1562,Cadastro!$E$5:$E$148,"&lt;="&amp;$F1562),"yyyymmdd"),Cadastro!$I$5:$I$148,0),"")</f>
        <v>65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56010</v>
      </c>
      <c r="B1563" s="17" t="s">
        <v>201</v>
      </c>
      <c r="C1563" s="17" t="str">
        <f>IFERROR(INDEX(Cadastro!$C$5:$C$148,$AB1563),"NÃO INFORMADO")</f>
        <v>ELE</v>
      </c>
      <c r="D1563" s="17" t="str">
        <f>IFERROR(INDEX(Cadastro!$D$5:$D$148,$AB1563),"")</f>
        <v>A</v>
      </c>
      <c r="E1563" s="17" t="str">
        <f>IFERROR(INDEX(Cadastro!$G$5:$G$148,$AB1563),"")</f>
        <v>A</v>
      </c>
      <c r="F1563" s="29">
        <v>46277</v>
      </c>
      <c r="G1563" s="32" t="str">
        <f t="shared" si="264"/>
        <v>sáb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A</v>
      </c>
      <c r="L1563" s="30">
        <f>SUMIFS(Dados!$E:$E,Dados!$A:$A,$A1563,Dados!$S:$S,$F1563)</f>
        <v>0</v>
      </c>
      <c r="M1563" s="30">
        <f>IFERROR(INDEX(Parâmetros!$E$6:$E$11,MATCH($K1563,Parâmetros!$A$6:$A$11,0)),"")</f>
        <v>7.58</v>
      </c>
      <c r="N1563" s="33">
        <f t="shared" si="265"/>
        <v>0</v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266"/>
        <v/>
      </c>
      <c r="R1563" s="32" t="str">
        <f t="shared" si="267"/>
        <v/>
      </c>
      <c r="S1563" s="30" t="str">
        <f t="shared" si="268"/>
        <v/>
      </c>
      <c r="T1563" s="32" t="str">
        <f>IF($Q1563&lt;&gt;"Sim","",IF($N1563&gt;Parâmetros!$E$15,"Sim","Não"))</f>
        <v/>
      </c>
      <c r="U1563" s="17" t="str">
        <f t="shared" si="269"/>
        <v>Fora da apuração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'[Apontamento_Mes_Setembro Atualizado.xlsx]Base Diária'!$V$221folga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FALTA DE REGISTRO · dia 1 de 5 do ciclo</v>
      </c>
      <c r="W1563" s="34">
        <f>IF(OR(OR($D1563="6x1",$D1563="FF 6x1"),$D1563="5x2"),"",IF($AB1563&lt;&gt;$AB1562,IF(IFERROR(INDEX(Cadastro!$F$5:$F$148,$AB1563),"")="",IF($L1563&gt;0,1,0),IF(IFERROR(INDEX(Cadastro!$F$5:$F$148,$AB1563),"")&lt;=IFERROR(INDEX(Parâmetros!$B$39:$B$48,MATCH($E1563,Parâmetros!$A$39:$A$48,0)),99),IFERROR(INDEX(Cadastro!$F$5:$F$148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1</v>
      </c>
      <c r="X1563" s="34">
        <f>IF(OR(OR($D1563="6x1",$D1563="FF 6x1"),$D1563="5x2"),"",IF($AB1563&lt;&gt;$AB1562,IF(IFERROR(INDEX(Cadastro!$F$5:$F$148,$AB1563),"")="",0,IF(IFERROR(INDEX(Cadastro!$F$5:$F$148,$AB1563),"")&gt;IFERROR(INDEX(Parâmetros!$B$39:$B$48,MATCH($E1563,Parâmetros!$A$39:$A$48,0)),99),IFERROR(INDEX(Cadastro!$F$5:$F$148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registro"),IF(AND($AB1563&lt;&gt;$AB1562,IFERROR(INDEX(Cadastro!$F$5:$F$148,$AB1563),"")=""),"Indeterminado (início da série)",IF($X1563&gt;0,"Folga","Falta de registro"))))))))</f>
        <v>Falta de registro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IFERROR(MATCH($A1563&amp;"|"&amp;TEXT(_xlfn.MAXIFS(Cadastro!$E$5:$E$148,Cadastro!$A$5:$A$148,$A1563,Cadastro!$E$5:$E$148,"&lt;="&amp;$F1563),"yyyymmdd"),Cadastro!$I$5:$I$148,0),"")</f>
        <v>65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56010</v>
      </c>
      <c r="B1564" s="17" t="s">
        <v>201</v>
      </c>
      <c r="C1564" s="17" t="str">
        <f>IFERROR(INDEX(Cadastro!$C$5:$C$148,$AB1564),"NÃO INFORMADO")</f>
        <v>ELE</v>
      </c>
      <c r="D1564" s="17" t="str">
        <f>IFERROR(INDEX(Cadastro!$D$5:$D$148,$AB1564),"")</f>
        <v>A</v>
      </c>
      <c r="E1564" s="17" t="str">
        <f>IFERROR(INDEX(Cadastro!$G$5:$G$148,$AB1564),"")</f>
        <v>A</v>
      </c>
      <c r="F1564" s="29">
        <v>46278</v>
      </c>
      <c r="G1564" s="32" t="str">
        <f t="shared" si="264"/>
        <v>dom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26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266"/>
        <v/>
      </c>
      <c r="R1564" s="32" t="str">
        <f t="shared" si="267"/>
        <v/>
      </c>
      <c r="S1564" s="30" t="str">
        <f t="shared" si="268"/>
        <v/>
      </c>
      <c r="T1564" s="32" t="str">
        <f>IF($Q1564&lt;&gt;"Sim","",IF($N1564&gt;Parâmetros!$E$15,"Sim","Não"))</f>
        <v/>
      </c>
      <c r="U1564" s="17" t="str">
        <f t="shared" si="26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'[Apontamento_Mes_Setembro Atualizado.xlsx]Base Diária'!$V$221folga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2 de 5 do ciclo</v>
      </c>
      <c r="W1564" s="34">
        <f>IF(OR(OR($D1564="6x1",$D1564="FF 6x1"),$D1564="5x2"),"",IF($AB1564&lt;&gt;$AB1563,IF(IFERROR(INDEX(Cadastro!$F$5:$F$148,$AB1564),"")="",IF($L1564&gt;0,1,0),IF(IFERROR(INDEX(Cadastro!$F$5:$F$148,$AB1564),"")&lt;=IFERROR(INDEX(Parâmetros!$B$39:$B$48,MATCH($E1564,Parâmetros!$A$39:$A$48,0)),99),IFERROR(INDEX(Cadastro!$F$5:$F$148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2</v>
      </c>
      <c r="X1564" s="34">
        <f>IF(OR(OR($D1564="6x1",$D1564="FF 6x1"),$D1564="5x2"),"",IF($AB1564&lt;&gt;$AB1563,IF(IFERROR(INDEX(Cadastro!$F$5:$F$148,$AB1564),"")="",0,IF(IFERROR(INDEX(Cadastro!$F$5:$F$148,$AB1564),"")&gt;IFERROR(INDEX(Parâmetros!$B$39:$B$48,MATCH($E1564,Parâmetros!$A$39:$A$48,0)),99),IFERROR(INDEX(Cadastro!$F$5:$F$148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registro"),IF(AND($AB1564&lt;&gt;$AB1563,IFERROR(INDEX(Cadastro!$F$5:$F$148,$AB1564),"")=""),"Indeterminado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IFERROR(MATCH($A1564&amp;"|"&amp;TEXT(_xlfn.MAXIFS(Cadastro!$E$5:$E$148,Cadastro!$A$5:$A$148,$A1564,Cadastro!$E$5:$E$148,"&lt;="&amp;$F1564),"yyyymmdd"),Cadastro!$I$5:$I$148,0),"")</f>
        <v>65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56010</v>
      </c>
      <c r="B1565" s="17" t="s">
        <v>201</v>
      </c>
      <c r="C1565" s="17" t="str">
        <f>IFERROR(INDEX(Cadastro!$C$5:$C$148,$AB1565),"NÃO INFORMADO")</f>
        <v>ELE</v>
      </c>
      <c r="D1565" s="17" t="str">
        <f>IFERROR(INDEX(Cadastro!$D$5:$D$148,$AB1565),"")</f>
        <v>A</v>
      </c>
      <c r="E1565" s="17" t="str">
        <f>IFERROR(INDEX(Cadastro!$G$5:$G$148,$AB1565),"")</f>
        <v>A</v>
      </c>
      <c r="F1565" s="29">
        <v>46279</v>
      </c>
      <c r="G1565" s="32" t="str">
        <f t="shared" si="264"/>
        <v>seg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A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7.58</v>
      </c>
      <c r="N1565" s="33">
        <f t="shared" si="265"/>
        <v>0</v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266"/>
        <v/>
      </c>
      <c r="R1565" s="32" t="str">
        <f t="shared" si="267"/>
        <v/>
      </c>
      <c r="S1565" s="30" t="str">
        <f t="shared" si="268"/>
        <v/>
      </c>
      <c r="T1565" s="32" t="str">
        <f>IF($Q1565&lt;&gt;"Sim","",IF($N1565&gt;Parâmetros!$E$15,"Sim","Não"))</f>
        <v/>
      </c>
      <c r="U1565" s="17" t="str">
        <f t="shared" si="269"/>
        <v>Fora da apuração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'[Apontamento_Mes_Setembro Atualizado.xlsx]Base Diária'!$V$221folga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3 de 5 do ciclo</v>
      </c>
      <c r="W1565" s="34">
        <f>IF(OR(OR($D1565="6x1",$D1565="FF 6x1"),$D1565="5x2"),"",IF($AB1565&lt;&gt;$AB1564,IF(IFERROR(INDEX(Cadastro!$F$5:$F$148,$AB1565),"")="",IF($L1565&gt;0,1,0),IF(IFERROR(INDEX(Cadastro!$F$5:$F$148,$AB1565),"")&lt;=IFERROR(INDEX(Parâmetros!$B$39:$B$48,MATCH($E1565,Parâmetros!$A$39:$A$48,0)),99),IFERROR(INDEX(Cadastro!$F$5:$F$148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3</v>
      </c>
      <c r="X1565" s="34">
        <f>IF(OR(OR($D1565="6x1",$D1565="FF 6x1"),$D1565="5x2"),"",IF($AB1565&lt;&gt;$AB1564,IF(IFERROR(INDEX(Cadastro!$F$5:$F$148,$AB1565),"")="",0,IF(IFERROR(INDEX(Cadastro!$F$5:$F$148,$AB1565),"")&gt;IFERROR(INDEX(Parâmetros!$B$39:$B$48,MATCH($E1565,Parâmetros!$A$39:$A$48,0)),99),IFERROR(INDEX(Cadastro!$F$5:$F$148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registro"),IF(AND($AB1565&lt;&gt;$AB1564,IFERROR(INDEX(Cadastro!$F$5:$F$148,$AB1565),"")=""),"Indeterminado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IFERROR(MATCH($A1565&amp;"|"&amp;TEXT(_xlfn.MAXIFS(Cadastro!$E$5:$E$148,Cadastro!$A$5:$A$148,$A1565,Cadastro!$E$5:$E$148,"&lt;="&amp;$F1565),"yyyymmdd"),Cadastro!$I$5:$I$148,0),"")</f>
        <v>65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56010</v>
      </c>
      <c r="B1566" s="17" t="s">
        <v>201</v>
      </c>
      <c r="C1566" s="17" t="str">
        <f>IFERROR(INDEX(Cadastro!$C$5:$C$148,$AB1566),"NÃO INFORMADO")</f>
        <v>ELE</v>
      </c>
      <c r="D1566" s="17" t="str">
        <f>IFERROR(INDEX(Cadastro!$D$5:$D$148,$AB1566),"")</f>
        <v>A</v>
      </c>
      <c r="E1566" s="17" t="str">
        <f>IFERROR(INDEX(Cadastro!$G$5:$G$148,$AB1566),"")</f>
        <v>A</v>
      </c>
      <c r="F1566" s="29">
        <v>46280</v>
      </c>
      <c r="G1566" s="32" t="str">
        <f t="shared" si="264"/>
        <v>ter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26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266"/>
        <v/>
      </c>
      <c r="R1566" s="32" t="str">
        <f t="shared" si="267"/>
        <v/>
      </c>
      <c r="S1566" s="30" t="str">
        <f t="shared" si="268"/>
        <v/>
      </c>
      <c r="T1566" s="32" t="str">
        <f>IF($Q1566&lt;&gt;"Sim","",IF($N1566&gt;Parâmetros!$E$15,"Sim","Não"))</f>
        <v/>
      </c>
      <c r="U1566" s="17" t="str">
        <f t="shared" si="26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'[Apontamento_Mes_Setembro Atualizado.xlsx]Base Diária'!$V$221folga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4 de 5 do ciclo</v>
      </c>
      <c r="W1566" s="34">
        <f>IF(OR(OR($D1566="6x1",$D1566="FF 6x1"),$D1566="5x2"),"",IF($AB1566&lt;&gt;$AB1565,IF(IFERROR(INDEX(Cadastro!$F$5:$F$148,$AB1566),"")="",IF($L1566&gt;0,1,0),IF(IFERROR(INDEX(Cadastro!$F$5:$F$148,$AB1566),"")&lt;=IFERROR(INDEX(Parâmetros!$B$39:$B$48,MATCH($E1566,Parâmetros!$A$39:$A$48,0)),99),IFERROR(INDEX(Cadastro!$F$5:$F$148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4</v>
      </c>
      <c r="X1566" s="34">
        <f>IF(OR(OR($D1566="6x1",$D1566="FF 6x1"),$D1566="5x2"),"",IF($AB1566&lt;&gt;$AB1565,IF(IFERROR(INDEX(Cadastro!$F$5:$F$148,$AB1566),"")="",0,IF(IFERROR(INDEX(Cadastro!$F$5:$F$148,$AB1566),"")&gt;IFERROR(INDEX(Parâmetros!$B$39:$B$48,MATCH($E1566,Parâmetros!$A$39:$A$48,0)),99),IFERROR(INDEX(Cadastro!$F$5:$F$148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registro"),IF(AND($AB1566&lt;&gt;$AB1565,IFERROR(INDEX(Cadastro!$F$5:$F$148,$AB1566),"")=""),"Indeterminado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IFERROR(MATCH($A1566&amp;"|"&amp;TEXT(_xlfn.MAXIFS(Cadastro!$E$5:$E$148,Cadastro!$A$5:$A$148,$A1566,Cadastro!$E$5:$E$148,"&lt;="&amp;$F1566),"yyyymmdd"),Cadastro!$I$5:$I$148,0),"")</f>
        <v>65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56010</v>
      </c>
      <c r="B1567" s="17" t="s">
        <v>201</v>
      </c>
      <c r="C1567" s="17" t="str">
        <f>IFERROR(INDEX(Cadastro!$C$5:$C$148,$AB1567),"NÃO INFORMADO")</f>
        <v>ELE</v>
      </c>
      <c r="D1567" s="17" t="str">
        <f>IFERROR(INDEX(Cadastro!$D$5:$D$148,$AB1567),"")</f>
        <v>A</v>
      </c>
      <c r="E1567" s="17" t="str">
        <f>IFERROR(INDEX(Cadastro!$G$5:$G$148,$AB1567),"")</f>
        <v>A</v>
      </c>
      <c r="F1567" s="29">
        <v>46281</v>
      </c>
      <c r="G1567" s="32" t="str">
        <f t="shared" si="264"/>
        <v>qua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26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266"/>
        <v/>
      </c>
      <c r="R1567" s="32" t="str">
        <f t="shared" si="267"/>
        <v/>
      </c>
      <c r="S1567" s="30" t="str">
        <f t="shared" si="268"/>
        <v/>
      </c>
      <c r="T1567" s="32" t="str">
        <f>IF($Q1567&lt;&gt;"Sim","",IF($N1567&gt;Parâmetros!$E$15,"Sim","Não"))</f>
        <v/>
      </c>
      <c r="U1567" s="17" t="str">
        <f t="shared" si="26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'[Apontamento_Mes_Setembro Atualizado.xlsx]Base Diária'!$V$221folga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5 de 5 do ciclo</v>
      </c>
      <c r="W1567" s="34">
        <f>IF(OR(OR($D1567="6x1",$D1567="FF 6x1"),$D1567="5x2"),"",IF($AB1567&lt;&gt;$AB1566,IF(IFERROR(INDEX(Cadastro!$F$5:$F$148,$AB1567),"")="",IF($L1567&gt;0,1,0),IF(IFERROR(INDEX(Cadastro!$F$5:$F$148,$AB1567),"")&lt;=IFERROR(INDEX(Parâmetros!$B$39:$B$48,MATCH($E1567,Parâmetros!$A$39:$A$48,0)),99),IFERROR(INDEX(Cadastro!$F$5:$F$148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5</v>
      </c>
      <c r="X1567" s="34">
        <f>IF(OR(OR($D1567="6x1",$D1567="FF 6x1"),$D1567="5x2"),"",IF($AB1567&lt;&gt;$AB1566,IF(IFERROR(INDEX(Cadastro!$F$5:$F$148,$AB1567),"")="",0,IF(IFERROR(INDEX(Cadastro!$F$5:$F$148,$AB1567),"")&gt;IFERROR(INDEX(Parâmetros!$B$39:$B$48,MATCH($E1567,Parâmetros!$A$39:$A$48,0)),99),IFERROR(INDEX(Cadastro!$F$5:$F$148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registro"),IF(AND($AB1567&lt;&gt;$AB1566,IFERROR(INDEX(Cadastro!$F$5:$F$148,$AB1567),"")=""),"Indeterminado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IFERROR(MATCH($A1567&amp;"|"&amp;TEXT(_xlfn.MAXIFS(Cadastro!$E$5:$E$148,Cadastro!$A$5:$A$148,$A1567,Cadastro!$E$5:$E$148,"&lt;="&amp;$F1567),"yyyymmdd"),Cadastro!$I$5:$I$148,0),"")</f>
        <v>65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56010</v>
      </c>
      <c r="B1568" s="17" t="s">
        <v>201</v>
      </c>
      <c r="C1568" s="17" t="str">
        <f>IFERROR(INDEX(Cadastro!$C$5:$C$148,$AB1568),"NÃO INFORMADO")</f>
        <v>ELE</v>
      </c>
      <c r="D1568" s="17" t="str">
        <f>IFERROR(INDEX(Cadastro!$D$5:$D$148,$AB1568),"")</f>
        <v>A</v>
      </c>
      <c r="E1568" s="17" t="str">
        <f>IFERROR(INDEX(Cadastro!$G$5:$G$148,$AB1568),"")</f>
        <v>A</v>
      </c>
      <c r="F1568" s="29">
        <v>46282</v>
      </c>
      <c r="G1568" s="32" t="str">
        <f t="shared" si="264"/>
        <v>qui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/>
      </c>
      <c r="L1568" s="30">
        <f>SUMIFS(Dados!$E:$E,Dados!$A:$A,$A1568,Dados!$S:$S,$F1568)</f>
        <v>0</v>
      </c>
      <c r="M1568" s="30" t="str">
        <f>IFERROR(INDEX(Parâmetros!$E$6:$E$11,MATCH($K1568,Parâmetros!$A$6:$A$11,0)),"")</f>
        <v/>
      </c>
      <c r="N1568" s="33" t="str">
        <f t="shared" si="265"/>
        <v/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266"/>
        <v/>
      </c>
      <c r="R1568" s="32" t="str">
        <f t="shared" si="267"/>
        <v/>
      </c>
      <c r="S1568" s="30" t="str">
        <f t="shared" si="268"/>
        <v/>
      </c>
      <c r="T1568" s="32" t="str">
        <f>IF($Q1568&lt;&gt;"Sim","",IF($N1568&gt;Parâmetros!$E$15,"Sim","Não"))</f>
        <v/>
      </c>
      <c r="U1568" s="17" t="str">
        <f t="shared" si="269"/>
        <v>Folga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'[Apontamento_Mes_Setembro Atualizado.xlsx]Base Diária'!$V$221folga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Folga prevista pelo ciclo</v>
      </c>
      <c r="W1568" s="34">
        <f>IF(OR(OR($D1568="6x1",$D1568="FF 6x1"),$D1568="5x2"),"",IF($AB1568&lt;&gt;$AB1567,IF(IFERROR(INDEX(Cadastro!$F$5:$F$148,$AB1568),"")="",IF($L1568&gt;0,1,0),IF(IFERROR(INDEX(Cadastro!$F$5:$F$148,$AB1568),"")&lt;=IFERROR(INDEX(Parâmetros!$B$39:$B$48,MATCH($E1568,Parâmetros!$A$39:$A$48,0)),99),IFERROR(INDEX(Cadastro!$F$5:$F$148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0</v>
      </c>
      <c r="X1568" s="34">
        <f>IF(OR(OR($D1568="6x1",$D1568="FF 6x1"),$D1568="5x2"),"",IF($AB1568&lt;&gt;$AB1567,IF(IFERROR(INDEX(Cadastro!$F$5:$F$148,$AB1568),"")="",0,IF(IFERROR(INDEX(Cadastro!$F$5:$F$148,$AB1568),"")&gt;IFERROR(INDEX(Parâmetros!$B$39:$B$48,MATCH($E1568,Parâmetros!$A$39:$A$48,0)),99),IFERROR(INDEX(Cadastro!$F$5:$F$148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1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registro"),IF(AND($AB1568&lt;&gt;$AB1567,IFERROR(INDEX(Cadastro!$F$5:$F$148,$AB1568),"")=""),"Indeterminado (início da série)",IF($X1568&gt;0,"Folga","Falta de registro"))))))))</f>
        <v>Folga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IFERROR(MATCH($A1568&amp;"|"&amp;TEXT(_xlfn.MAXIFS(Cadastro!$E$5:$E$148,Cadastro!$A$5:$A$148,$A1568,Cadastro!$E$5:$E$148,"&lt;="&amp;$F1568),"yyyymmdd"),Cadastro!$I$5:$I$148,0),"")</f>
        <v>65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56010</v>
      </c>
      <c r="B1569" s="17" t="s">
        <v>201</v>
      </c>
      <c r="C1569" s="17" t="str">
        <f>IFERROR(INDEX(Cadastro!$C$5:$C$148,$AB1569),"NÃO INFORMADO")</f>
        <v>ELE</v>
      </c>
      <c r="D1569" s="17" t="str">
        <f>IFERROR(INDEX(Cadastro!$D$5:$D$148,$AB1569),"")</f>
        <v>A</v>
      </c>
      <c r="E1569" s="17" t="str">
        <f>IFERROR(INDEX(Cadastro!$G$5:$G$148,$AB1569),"")</f>
        <v>A</v>
      </c>
      <c r="F1569" s="29">
        <v>46283</v>
      </c>
      <c r="G1569" s="32" t="str">
        <f t="shared" si="264"/>
        <v>sex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A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7.58</v>
      </c>
      <c r="N1569" s="33">
        <f t="shared" si="26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266"/>
        <v/>
      </c>
      <c r="R1569" s="32" t="str">
        <f t="shared" si="267"/>
        <v/>
      </c>
      <c r="S1569" s="30" t="str">
        <f t="shared" si="268"/>
        <v/>
      </c>
      <c r="T1569" s="32" t="str">
        <f>IF($Q1569&lt;&gt;"Sim","",IF($N1569&gt;Parâmetros!$E$15,"Sim","Não"))</f>
        <v/>
      </c>
      <c r="U1569" s="17" t="str">
        <f t="shared" si="26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'[Apontamento_Mes_Setembro Atualizado.xlsx]Base Diária'!$V$221folga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1 de 5 do ciclo</v>
      </c>
      <c r="W1569" s="34">
        <f>IF(OR(OR($D1569="6x1",$D1569="FF 6x1"),$D1569="5x2"),"",IF($AB1569&lt;&gt;$AB1568,IF(IFERROR(INDEX(Cadastro!$F$5:$F$148,$AB1569),"")="",IF($L1569&gt;0,1,0),IF(IFERROR(INDEX(Cadastro!$F$5:$F$148,$AB1569),"")&lt;=IFERROR(INDEX(Parâmetros!$B$39:$B$48,MATCH($E1569,Parâmetros!$A$39:$A$48,0)),99),IFERROR(INDEX(Cadastro!$F$5:$F$148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1</v>
      </c>
      <c r="X1569" s="34">
        <f>IF(OR(OR($D1569="6x1",$D1569="FF 6x1"),$D1569="5x2"),"",IF($AB1569&lt;&gt;$AB1568,IF(IFERROR(INDEX(Cadastro!$F$5:$F$148,$AB1569),"")="",0,IF(IFERROR(INDEX(Cadastro!$F$5:$F$148,$AB1569),"")&gt;IFERROR(INDEX(Parâmetros!$B$39:$B$48,MATCH($E1569,Parâmetros!$A$39:$A$48,0)),99),IFERROR(INDEX(Cadastro!$F$5:$F$148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registro"),IF(AND($AB1569&lt;&gt;$AB1568,IFERROR(INDEX(Cadastro!$F$5:$F$148,$AB1569),"")=""),"Indeterminado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IFERROR(MATCH($A1569&amp;"|"&amp;TEXT(_xlfn.MAXIFS(Cadastro!$E$5:$E$148,Cadastro!$A$5:$A$148,$A1569,Cadastro!$E$5:$E$148,"&lt;="&amp;$F1569),"yyyymmdd"),Cadastro!$I$5:$I$148,0),"")</f>
        <v>65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56010</v>
      </c>
      <c r="B1570" s="17" t="s">
        <v>201</v>
      </c>
      <c r="C1570" s="17" t="str">
        <f>IFERROR(INDEX(Cadastro!$C$5:$C$148,$AB1570),"NÃO INFORMADO")</f>
        <v>ELE</v>
      </c>
      <c r="D1570" s="17" t="str">
        <f>IFERROR(INDEX(Cadastro!$D$5:$D$148,$AB1570),"")</f>
        <v>A</v>
      </c>
      <c r="E1570" s="17" t="str">
        <f>IFERROR(INDEX(Cadastro!$G$5:$G$148,$AB1570),"")</f>
        <v>A</v>
      </c>
      <c r="F1570" s="29">
        <v>46284</v>
      </c>
      <c r="G1570" s="32" t="str">
        <f t="shared" si="264"/>
        <v>sáb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>A</v>
      </c>
      <c r="L1570" s="30">
        <f>SUMIFS(Dados!$E:$E,Dados!$A:$A,$A1570,Dados!$S:$S,$F1570)</f>
        <v>0</v>
      </c>
      <c r="M1570" s="30">
        <f>IFERROR(INDEX(Parâmetros!$E$6:$E$11,MATCH($K1570,Parâmetros!$A$6:$A$11,0)),"")</f>
        <v>7.58</v>
      </c>
      <c r="N1570" s="33">
        <f t="shared" si="265"/>
        <v>0</v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266"/>
        <v/>
      </c>
      <c r="R1570" s="32" t="str">
        <f t="shared" si="267"/>
        <v/>
      </c>
      <c r="S1570" s="30" t="str">
        <f t="shared" si="268"/>
        <v/>
      </c>
      <c r="T1570" s="32" t="str">
        <f>IF($Q1570&lt;&gt;"Sim","",IF($N1570&gt;Parâmetros!$E$15,"Sim","Não"))</f>
        <v/>
      </c>
      <c r="U1570" s="17" t="str">
        <f t="shared" si="269"/>
        <v>Fora da apuração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'[Apontamento_Mes_Setembro Atualizado.xlsx]Base Diária'!$V$221folga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FALTA DE REGISTRO · dia 2 de 5 do ciclo</v>
      </c>
      <c r="W1570" s="34">
        <f>IF(OR(OR($D1570="6x1",$D1570="FF 6x1"),$D1570="5x2"),"",IF($AB1570&lt;&gt;$AB1569,IF(IFERROR(INDEX(Cadastro!$F$5:$F$148,$AB1570),"")="",IF($L1570&gt;0,1,0),IF(IFERROR(INDEX(Cadastro!$F$5:$F$148,$AB1570),"")&lt;=IFERROR(INDEX(Parâmetros!$B$39:$B$48,MATCH($E1570,Parâmetros!$A$39:$A$48,0)),99),IFERROR(INDEX(Cadastro!$F$5:$F$148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2</v>
      </c>
      <c r="X1570" s="34">
        <f>IF(OR(OR($D1570="6x1",$D1570="FF 6x1"),$D1570="5x2"),"",IF($AB1570&lt;&gt;$AB1569,IF(IFERROR(INDEX(Cadastro!$F$5:$F$148,$AB1570),"")="",0,IF(IFERROR(INDEX(Cadastro!$F$5:$F$148,$AB1570),"")&gt;IFERROR(INDEX(Parâmetros!$B$39:$B$48,MATCH($E1570,Parâmetros!$A$39:$A$48,0)),99),IFERROR(INDEX(Cadastro!$F$5:$F$148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registro"),IF(AND($AB1570&lt;&gt;$AB1569,IFERROR(INDEX(Cadastro!$F$5:$F$148,$AB1570),"")=""),"Indeterminado (início da série)",IF($X1570&gt;0,"Folga","Falta de registro"))))))))</f>
        <v>Falta de registro</v>
      </c>
      <c r="Z1570" s="34">
        <f>IF(OR($L1570&gt;0,$F1570&gt;Parâmetros!$E$14),0,IF($A1570&lt;&gt;$A1569,1,N($Z1569)+1))</f>
        <v>0</v>
      </c>
      <c r="AA1570" s="34">
        <f>IF(OR($L1570&gt;0,$F1570&gt;Parâmetros!$E$14),0,IF(OR($A1570&lt;&gt;$A1571,$F1571&gt;Parâmetros!$E$14),1,N($AA1571)+1))</f>
        <v>0</v>
      </c>
      <c r="AB1570" s="31">
        <f>IFERROR(MATCH($A1570&amp;"|"&amp;TEXT(_xlfn.MAXIFS(Cadastro!$E$5:$E$148,Cadastro!$A$5:$A$148,$A1570,Cadastro!$E$5:$E$148,"&lt;="&amp;$F1570),"yyyymmdd"),Cadastro!$I$5:$I$148,0),"")</f>
        <v>65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56010</v>
      </c>
      <c r="B1571" s="17" t="s">
        <v>201</v>
      </c>
      <c r="C1571" s="17" t="str">
        <f>IFERROR(INDEX(Cadastro!$C$5:$C$148,$AB1571),"NÃO INFORMADO")</f>
        <v>ELE</v>
      </c>
      <c r="D1571" s="17" t="str">
        <f>IFERROR(INDEX(Cadastro!$D$5:$D$148,$AB1571),"")</f>
        <v>A</v>
      </c>
      <c r="E1571" s="17" t="str">
        <f>IFERROR(INDEX(Cadastro!$G$5:$G$148,$AB1571),"")</f>
        <v>A</v>
      </c>
      <c r="F1571" s="29">
        <v>46285</v>
      </c>
      <c r="G1571" s="32" t="str">
        <f t="shared" si="264"/>
        <v>dom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A</v>
      </c>
      <c r="L1571" s="30">
        <f>SUMIFS(Dados!$E:$E,Dados!$A:$A,$A1571,Dados!$S:$S,$F1571)</f>
        <v>0</v>
      </c>
      <c r="M1571" s="30">
        <f>IFERROR(INDEX(Parâmetros!$E$6:$E$11,MATCH($K1571,Parâmetros!$A$6:$A$11,0)),"")</f>
        <v>7.58</v>
      </c>
      <c r="N1571" s="33">
        <f t="shared" si="265"/>
        <v>0</v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266"/>
        <v/>
      </c>
      <c r="R1571" s="32" t="str">
        <f t="shared" si="267"/>
        <v/>
      </c>
      <c r="S1571" s="30" t="str">
        <f t="shared" si="268"/>
        <v/>
      </c>
      <c r="T1571" s="32" t="str">
        <f>IF($Q1571&lt;&gt;"Sim","",IF($N1571&gt;Parâmetros!$E$15,"Sim","Não"))</f>
        <v/>
      </c>
      <c r="U1571" s="17" t="str">
        <f t="shared" si="269"/>
        <v>Fora da apuração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'[Apontamento_Mes_Setembro Atualizado.xlsx]Base Diária'!$V$221folga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FALTA DE REGISTRO · dia 3 de 5 do ciclo</v>
      </c>
      <c r="W1571" s="34">
        <f>IF(OR(OR($D1571="6x1",$D1571="FF 6x1"),$D1571="5x2"),"",IF($AB1571&lt;&gt;$AB1570,IF(IFERROR(INDEX(Cadastro!$F$5:$F$148,$AB1571),"")="",IF($L1571&gt;0,1,0),IF(IFERROR(INDEX(Cadastro!$F$5:$F$148,$AB1571),"")&lt;=IFERROR(INDEX(Parâmetros!$B$39:$B$48,MATCH($E1571,Parâmetros!$A$39:$A$48,0)),99),IFERROR(INDEX(Cadastro!$F$5:$F$148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3</v>
      </c>
      <c r="X1571" s="34">
        <f>IF(OR(OR($D1571="6x1",$D1571="FF 6x1"),$D1571="5x2"),"",IF($AB1571&lt;&gt;$AB1570,IF(IFERROR(INDEX(Cadastro!$F$5:$F$148,$AB1571),"")="",0,IF(IFERROR(INDEX(Cadastro!$F$5:$F$148,$AB1571),"")&gt;IFERROR(INDEX(Parâmetros!$B$39:$B$48,MATCH($E1571,Parâmetros!$A$39:$A$48,0)),99),IFERROR(INDEX(Cadastro!$F$5:$F$148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registro"),IF(AND($AB1571&lt;&gt;$AB1570,IFERROR(INDEX(Cadastro!$F$5:$F$148,$AB1571),"")=""),"Indeterminado (início da série)",IF($X1571&gt;0,"Folga","Falta de registro"))))))))</f>
        <v>Falta de registro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IFERROR(MATCH($A1571&amp;"|"&amp;TEXT(_xlfn.MAXIFS(Cadastro!$E$5:$E$148,Cadastro!$A$5:$A$148,$A1571,Cadastro!$E$5:$E$148,"&lt;="&amp;$F1571),"yyyymmdd"),Cadastro!$I$5:$I$148,0),"")</f>
        <v>65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56010</v>
      </c>
      <c r="B1572" s="17" t="s">
        <v>201</v>
      </c>
      <c r="C1572" s="17" t="str">
        <f>IFERROR(INDEX(Cadastro!$C$5:$C$148,$AB1572),"NÃO INFORMADO")</f>
        <v>ELE</v>
      </c>
      <c r="D1572" s="17" t="str">
        <f>IFERROR(INDEX(Cadastro!$D$5:$D$148,$AB1572),"")</f>
        <v>A</v>
      </c>
      <c r="E1572" s="17" t="str">
        <f>IFERROR(INDEX(Cadastro!$G$5:$G$148,$AB1572),"")</f>
        <v>A</v>
      </c>
      <c r="F1572" s="29">
        <v>46286</v>
      </c>
      <c r="G1572" s="32" t="str">
        <f t="shared" si="264"/>
        <v>seg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A</v>
      </c>
      <c r="L1572" s="30">
        <f>SUMIFS(Dados!$E:$E,Dados!$A:$A,$A1572,Dados!$S:$S,$F1572)</f>
        <v>0</v>
      </c>
      <c r="M1572" s="30">
        <f>IFERROR(INDEX(Parâmetros!$E$6:$E$11,MATCH($K1572,Parâmetros!$A$6:$A$11,0)),"")</f>
        <v>7.58</v>
      </c>
      <c r="N1572" s="33">
        <f t="shared" si="265"/>
        <v>0</v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266"/>
        <v/>
      </c>
      <c r="R1572" s="32" t="str">
        <f t="shared" si="267"/>
        <v/>
      </c>
      <c r="S1572" s="30" t="str">
        <f t="shared" si="268"/>
        <v/>
      </c>
      <c r="T1572" s="32" t="str">
        <f>IF($Q1572&lt;&gt;"Sim","",IF($N1572&gt;Parâmetros!$E$15,"Sim","Não"))</f>
        <v/>
      </c>
      <c r="U1572" s="17" t="str">
        <f t="shared" si="269"/>
        <v>Fora da apuração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'[Apontamento_Mes_Setembro Atualizado.xlsx]Base Diária'!$V$221folga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FALTA DE REGISTRO · dia 4 de 5 do ciclo</v>
      </c>
      <c r="W1572" s="34">
        <f>IF(OR(OR($D1572="6x1",$D1572="FF 6x1"),$D1572="5x2"),"",IF($AB1572&lt;&gt;$AB1571,IF(IFERROR(INDEX(Cadastro!$F$5:$F$148,$AB1572),"")="",IF($L1572&gt;0,1,0),IF(IFERROR(INDEX(Cadastro!$F$5:$F$148,$AB1572),"")&lt;=IFERROR(INDEX(Parâmetros!$B$39:$B$48,MATCH($E1572,Parâmetros!$A$39:$A$48,0)),99),IFERROR(INDEX(Cadastro!$F$5:$F$148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4</v>
      </c>
      <c r="X1572" s="34">
        <f>IF(OR(OR($D1572="6x1",$D1572="FF 6x1"),$D1572="5x2"),"",IF($AB1572&lt;&gt;$AB1571,IF(IFERROR(INDEX(Cadastro!$F$5:$F$148,$AB1572),"")="",0,IF(IFERROR(INDEX(Cadastro!$F$5:$F$148,$AB1572),"")&gt;IFERROR(INDEX(Parâmetros!$B$39:$B$48,MATCH($E1572,Parâmetros!$A$39:$A$48,0)),99),IFERROR(INDEX(Cadastro!$F$5:$F$148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registro"),IF(AND($AB1572&lt;&gt;$AB1571,IFERROR(INDEX(Cadastro!$F$5:$F$148,$AB1572),"")=""),"Indeterminado (início da série)",IF($X1572&gt;0,"Folga","Falta de registro"))))))))</f>
        <v>Falta de registro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IFERROR(MATCH($A1572&amp;"|"&amp;TEXT(_xlfn.MAXIFS(Cadastro!$E$5:$E$148,Cadastro!$A$5:$A$148,$A1572,Cadastro!$E$5:$E$148,"&lt;="&amp;$F1572),"yyyymmdd"),Cadastro!$I$5:$I$148,0),"")</f>
        <v>65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56010</v>
      </c>
      <c r="B1573" s="17" t="s">
        <v>201</v>
      </c>
      <c r="C1573" s="17" t="str">
        <f>IFERROR(INDEX(Cadastro!$C$5:$C$148,$AB1573),"NÃO INFORMADO")</f>
        <v>ELE</v>
      </c>
      <c r="D1573" s="17" t="str">
        <f>IFERROR(INDEX(Cadastro!$D$5:$D$148,$AB1573),"")</f>
        <v>A</v>
      </c>
      <c r="E1573" s="17" t="str">
        <f>IFERROR(INDEX(Cadastro!$G$5:$G$148,$AB1573),"")</f>
        <v>A</v>
      </c>
      <c r="F1573" s="29">
        <v>46287</v>
      </c>
      <c r="G1573" s="32" t="str">
        <f t="shared" si="264"/>
        <v>ter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A</v>
      </c>
      <c r="L1573" s="30">
        <f>SUMIFS(Dados!$E:$E,Dados!$A:$A,$A1573,Dados!$S:$S,$F1573)</f>
        <v>0</v>
      </c>
      <c r="M1573" s="30">
        <f>IFERROR(INDEX(Parâmetros!$E$6:$E$11,MATCH($K1573,Parâmetros!$A$6:$A$11,0)),"")</f>
        <v>7.58</v>
      </c>
      <c r="N1573" s="33">
        <f t="shared" si="265"/>
        <v>0</v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266"/>
        <v/>
      </c>
      <c r="R1573" s="32" t="str">
        <f t="shared" si="267"/>
        <v/>
      </c>
      <c r="S1573" s="30" t="str">
        <f t="shared" si="268"/>
        <v/>
      </c>
      <c r="T1573" s="32" t="str">
        <f>IF($Q1573&lt;&gt;"Sim","",IF($N1573&gt;Parâmetros!$E$15,"Sim","Não"))</f>
        <v/>
      </c>
      <c r="U1573" s="17" t="str">
        <f t="shared" si="269"/>
        <v>Fora da apuração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'[Apontamento_Mes_Setembro Atualizado.xlsx]Base Diária'!$V$221folga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5 de 5 do ciclo</v>
      </c>
      <c r="W1573" s="34">
        <f>IF(OR(OR($D1573="6x1",$D1573="FF 6x1"),$D1573="5x2"),"",IF($AB1573&lt;&gt;$AB1572,IF(IFERROR(INDEX(Cadastro!$F$5:$F$148,$AB1573),"")="",IF($L1573&gt;0,1,0),IF(IFERROR(INDEX(Cadastro!$F$5:$F$148,$AB1573),"")&lt;=IFERROR(INDEX(Parâmetros!$B$39:$B$48,MATCH($E1573,Parâmetros!$A$39:$A$48,0)),99),IFERROR(INDEX(Cadastro!$F$5:$F$148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5</v>
      </c>
      <c r="X1573" s="34">
        <f>IF(OR(OR($D1573="6x1",$D1573="FF 6x1"),$D1573="5x2"),"",IF($AB1573&lt;&gt;$AB1572,IF(IFERROR(INDEX(Cadastro!$F$5:$F$148,$AB1573),"")="",0,IF(IFERROR(INDEX(Cadastro!$F$5:$F$148,$AB1573),"")&gt;IFERROR(INDEX(Parâmetros!$B$39:$B$48,MATCH($E1573,Parâmetros!$A$39:$A$48,0)),99),IFERROR(INDEX(Cadastro!$F$5:$F$148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registro"),IF(AND($AB1573&lt;&gt;$AB1572,IFERROR(INDEX(Cadastro!$F$5:$F$148,$AB1573),"")=""),"Indeterminado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IFERROR(MATCH($A1573&amp;"|"&amp;TEXT(_xlfn.MAXIFS(Cadastro!$E$5:$E$148,Cadastro!$A$5:$A$148,$A1573,Cadastro!$E$5:$E$148,"&lt;="&amp;$F1573),"yyyymmdd"),Cadastro!$I$5:$I$148,0),"")</f>
        <v>65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56010</v>
      </c>
      <c r="B1574" s="17" t="s">
        <v>201</v>
      </c>
      <c r="C1574" s="17" t="str">
        <f>IFERROR(INDEX(Cadastro!$C$5:$C$148,$AB1574),"NÃO INFORMADO")</f>
        <v>ELE</v>
      </c>
      <c r="D1574" s="17" t="str">
        <f>IFERROR(INDEX(Cadastro!$D$5:$D$148,$AB1574),"")</f>
        <v>A</v>
      </c>
      <c r="E1574" s="17" t="str">
        <f>IFERROR(INDEX(Cadastro!$G$5:$G$148,$AB1574),"")</f>
        <v>A</v>
      </c>
      <c r="F1574" s="29">
        <v>46288</v>
      </c>
      <c r="G1574" s="32" t="str">
        <f t="shared" si="264"/>
        <v>qua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26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266"/>
        <v/>
      </c>
      <c r="R1574" s="32" t="str">
        <f t="shared" si="267"/>
        <v/>
      </c>
      <c r="S1574" s="30" t="str">
        <f t="shared" si="268"/>
        <v/>
      </c>
      <c r="T1574" s="32" t="str">
        <f>IF($Q1574&lt;&gt;"Sim","",IF($N1574&gt;Parâmetros!$E$15,"Sim","Não"))</f>
        <v/>
      </c>
      <c r="U1574" s="17" t="str">
        <f t="shared" si="269"/>
        <v>Folga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'[Apontamento_Mes_Setembro Atualizado.xlsx]Base Diária'!$V$221folga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Folga prevista pelo ciclo</v>
      </c>
      <c r="W1574" s="34">
        <f>IF(OR(OR($D1574="6x1",$D1574="FF 6x1"),$D1574="5x2"),"",IF($AB1574&lt;&gt;$AB1573,IF(IFERROR(INDEX(Cadastro!$F$5:$F$148,$AB1574),"")="",IF($L1574&gt;0,1,0),IF(IFERROR(INDEX(Cadastro!$F$5:$F$148,$AB1574),"")&lt;=IFERROR(INDEX(Parâmetros!$B$39:$B$48,MATCH($E1574,Parâmetros!$A$39:$A$48,0)),99),IFERROR(INDEX(Cadastro!$F$5:$F$148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0</v>
      </c>
      <c r="X1574" s="34">
        <f>IF(OR(OR($D1574="6x1",$D1574="FF 6x1"),$D1574="5x2"),"",IF($AB1574&lt;&gt;$AB1573,IF(IFERROR(INDEX(Cadastro!$F$5:$F$148,$AB1574),"")="",0,IF(IFERROR(INDEX(Cadastro!$F$5:$F$148,$AB1574),"")&gt;IFERROR(INDEX(Parâmetros!$B$39:$B$48,MATCH($E1574,Parâmetros!$A$39:$A$48,0)),99),IFERROR(INDEX(Cadastro!$F$5:$F$148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1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registro"),IF(AND($AB1574&lt;&gt;$AB1573,IFERROR(INDEX(Cadastro!$F$5:$F$148,$AB1574),"")=""),"Indeterminado (início da série)",IF($X1574&gt;0,"Folga","Falta de registro"))))))))</f>
        <v>Folga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IFERROR(MATCH($A1574&amp;"|"&amp;TEXT(_xlfn.MAXIFS(Cadastro!$E$5:$E$148,Cadastro!$A$5:$A$148,$A1574,Cadastro!$E$5:$E$148,"&lt;="&amp;$F1574),"yyyymmdd"),Cadastro!$I$5:$I$148,0),"")</f>
        <v>65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56010</v>
      </c>
      <c r="B1575" s="17" t="s">
        <v>201</v>
      </c>
      <c r="C1575" s="17" t="str">
        <f>IFERROR(INDEX(Cadastro!$C$5:$C$148,$AB1575),"NÃO INFORMADO")</f>
        <v>ELE</v>
      </c>
      <c r="D1575" s="17" t="str">
        <f>IFERROR(INDEX(Cadastro!$D$5:$D$148,$AB1575),"")</f>
        <v>A</v>
      </c>
      <c r="E1575" s="17" t="str">
        <f>IFERROR(INDEX(Cadastro!$G$5:$G$148,$AB1575),"")</f>
        <v>A</v>
      </c>
      <c r="F1575" s="29">
        <v>46289</v>
      </c>
      <c r="G1575" s="32" t="str">
        <f t="shared" si="264"/>
        <v>qui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A</v>
      </c>
      <c r="L1575" s="30">
        <f>SUMIFS(Dados!$E:$E,Dados!$A:$A,$A1575,Dados!$S:$S,$F1575)</f>
        <v>0</v>
      </c>
      <c r="M1575" s="30">
        <f>IFERROR(INDEX(Parâmetros!$E$6:$E$11,MATCH($K1575,Parâmetros!$A$6:$A$11,0)),"")</f>
        <v>7.58</v>
      </c>
      <c r="N1575" s="33">
        <f t="shared" si="265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266"/>
        <v/>
      </c>
      <c r="R1575" s="32" t="str">
        <f t="shared" si="267"/>
        <v/>
      </c>
      <c r="S1575" s="30" t="str">
        <f t="shared" si="268"/>
        <v/>
      </c>
      <c r="T1575" s="32" t="str">
        <f>IF($Q1575&lt;&gt;"Sim","",IF($N1575&gt;Parâmetros!$E$15,"Sim","Não"))</f>
        <v/>
      </c>
      <c r="U1575" s="17" t="str">
        <f t="shared" si="269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'[Apontamento_Mes_Setembro Atualizado.xlsx]Base Diária'!$V$221folga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1 de 5 do ciclo</v>
      </c>
      <c r="W1575" s="34">
        <f>IF(OR(OR($D1575="6x1",$D1575="FF 6x1"),$D1575="5x2"),"",IF($AB1575&lt;&gt;$AB1574,IF(IFERROR(INDEX(Cadastro!$F$5:$F$148,$AB1575),"")="",IF($L1575&gt;0,1,0),IF(IFERROR(INDEX(Cadastro!$F$5:$F$148,$AB1575),"")&lt;=IFERROR(INDEX(Parâmetros!$B$39:$B$48,MATCH($E1575,Parâmetros!$A$39:$A$48,0)),99),IFERROR(INDEX(Cadastro!$F$5:$F$148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1</v>
      </c>
      <c r="X1575" s="34">
        <f>IF(OR(OR($D1575="6x1",$D1575="FF 6x1"),$D1575="5x2"),"",IF($AB1575&lt;&gt;$AB1574,IF(IFERROR(INDEX(Cadastro!$F$5:$F$148,$AB1575),"")="",0,IF(IFERROR(INDEX(Cadastro!$F$5:$F$148,$AB1575),"")&gt;IFERROR(INDEX(Parâmetros!$B$39:$B$48,MATCH($E1575,Parâmetros!$A$39:$A$48,0)),99),IFERROR(INDEX(Cadastro!$F$5:$F$148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registro"),IF(AND($AB1575&lt;&gt;$AB1574,IFERROR(INDEX(Cadastro!$F$5:$F$148,$AB1575),"")=""),"Indeterminado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IFERROR(MATCH($A1575&amp;"|"&amp;TEXT(_xlfn.MAXIFS(Cadastro!$E$5:$E$148,Cadastro!$A$5:$A$148,$A1575,Cadastro!$E$5:$E$148,"&lt;="&amp;$F1575),"yyyymmdd"),Cadastro!$I$5:$I$148,0),"")</f>
        <v>65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56010</v>
      </c>
      <c r="B1576" s="17" t="s">
        <v>201</v>
      </c>
      <c r="C1576" s="17" t="str">
        <f>IFERROR(INDEX(Cadastro!$C$5:$C$148,$AB1576),"NÃO INFORMADO")</f>
        <v>ELE</v>
      </c>
      <c r="D1576" s="17" t="str">
        <f>IFERROR(INDEX(Cadastro!$D$5:$D$148,$AB1576),"")</f>
        <v>A</v>
      </c>
      <c r="E1576" s="17" t="str">
        <f>IFERROR(INDEX(Cadastro!$G$5:$G$148,$AB1576),"")</f>
        <v>A</v>
      </c>
      <c r="F1576" s="29">
        <v>46290</v>
      </c>
      <c r="G1576" s="32" t="str">
        <f t="shared" si="264"/>
        <v>sex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>A</v>
      </c>
      <c r="L1576" s="30">
        <f>SUMIFS(Dados!$E:$E,Dados!$A:$A,$A1576,Dados!$S:$S,$F1576)</f>
        <v>0</v>
      </c>
      <c r="M1576" s="30">
        <f>IFERROR(INDEX(Parâmetros!$E$6:$E$11,MATCH($K1576,Parâmetros!$A$6:$A$11,0)),"")</f>
        <v>7.58</v>
      </c>
      <c r="N1576" s="33">
        <f t="shared" si="265"/>
        <v>0</v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266"/>
        <v/>
      </c>
      <c r="R1576" s="32" t="str">
        <f t="shared" si="267"/>
        <v/>
      </c>
      <c r="S1576" s="30" t="str">
        <f t="shared" si="268"/>
        <v/>
      </c>
      <c r="T1576" s="32" t="str">
        <f>IF($Q1576&lt;&gt;"Sim","",IF($N1576&gt;Parâmetros!$E$15,"Sim","Não"))</f>
        <v/>
      </c>
      <c r="U1576" s="17" t="str">
        <f t="shared" si="269"/>
        <v>Fora da apuração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'[Apontamento_Mes_Setembro Atualizado.xlsx]Base Diária'!$V$221folga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FALTA DE REGISTRO · dia 2 de 5 do ciclo</v>
      </c>
      <c r="W1576" s="34">
        <f>IF(OR(OR($D1576="6x1",$D1576="FF 6x1"),$D1576="5x2"),"",IF($AB1576&lt;&gt;$AB1575,IF(IFERROR(INDEX(Cadastro!$F$5:$F$148,$AB1576),"")="",IF($L1576&gt;0,1,0),IF(IFERROR(INDEX(Cadastro!$F$5:$F$148,$AB1576),"")&lt;=IFERROR(INDEX(Parâmetros!$B$39:$B$48,MATCH($E1576,Parâmetros!$A$39:$A$48,0)),99),IFERROR(INDEX(Cadastro!$F$5:$F$148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2</v>
      </c>
      <c r="X1576" s="34">
        <f>IF(OR(OR($D1576="6x1",$D1576="FF 6x1"),$D1576="5x2"),"",IF($AB1576&lt;&gt;$AB1575,IF(IFERROR(INDEX(Cadastro!$F$5:$F$148,$AB1576),"")="",0,IF(IFERROR(INDEX(Cadastro!$F$5:$F$148,$AB1576),"")&gt;IFERROR(INDEX(Parâmetros!$B$39:$B$48,MATCH($E1576,Parâmetros!$A$39:$A$48,0)),99),IFERROR(INDEX(Cadastro!$F$5:$F$148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registro"),IF(AND($AB1576&lt;&gt;$AB1575,IFERROR(INDEX(Cadastro!$F$5:$F$148,$AB1576),"")=""),"Indeterminado (início da série)",IF($X1576&gt;0,"Folga","Falta de registro"))))))))</f>
        <v>Falta de registro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IFERROR(MATCH($A1576&amp;"|"&amp;TEXT(_xlfn.MAXIFS(Cadastro!$E$5:$E$148,Cadastro!$A$5:$A$148,$A1576,Cadastro!$E$5:$E$148,"&lt;="&amp;$F1576),"yyyymmdd"),Cadastro!$I$5:$I$148,0),"")</f>
        <v>65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56010</v>
      </c>
      <c r="B1577" s="17" t="s">
        <v>201</v>
      </c>
      <c r="C1577" s="17" t="str">
        <f>IFERROR(INDEX(Cadastro!$C$5:$C$148,$AB1577),"NÃO INFORMADO")</f>
        <v>ELE</v>
      </c>
      <c r="D1577" s="17" t="str">
        <f>IFERROR(INDEX(Cadastro!$D$5:$D$148,$AB1577),"")</f>
        <v>A</v>
      </c>
      <c r="E1577" s="17" t="str">
        <f>IFERROR(INDEX(Cadastro!$G$5:$G$148,$AB1577),"")</f>
        <v>A</v>
      </c>
      <c r="F1577" s="29">
        <v>46291</v>
      </c>
      <c r="G1577" s="32" t="str">
        <f t="shared" si="264"/>
        <v>sáb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A</v>
      </c>
      <c r="L1577" s="30">
        <f>SUMIFS(Dados!$E:$E,Dados!$A:$A,$A1577,Dados!$S:$S,$F1577)</f>
        <v>0</v>
      </c>
      <c r="M1577" s="30">
        <f>IFERROR(INDEX(Parâmetros!$E$6:$E$11,MATCH($K1577,Parâmetros!$A$6:$A$11,0)),"")</f>
        <v>7.58</v>
      </c>
      <c r="N1577" s="33">
        <f t="shared" si="265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266"/>
        <v/>
      </c>
      <c r="R1577" s="32" t="str">
        <f t="shared" si="267"/>
        <v/>
      </c>
      <c r="S1577" s="30" t="str">
        <f t="shared" si="268"/>
        <v/>
      </c>
      <c r="T1577" s="32" t="str">
        <f>IF($Q1577&lt;&gt;"Sim","",IF($N1577&gt;Parâmetros!$E$15,"Sim","Não"))</f>
        <v/>
      </c>
      <c r="U1577" s="17" t="str">
        <f t="shared" si="269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'[Apontamento_Mes_Setembro Atualizado.xlsx]Base Diária'!$V$221folga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3 de 5 do ciclo</v>
      </c>
      <c r="W1577" s="34">
        <f>IF(OR(OR($D1577="6x1",$D1577="FF 6x1"),$D1577="5x2"),"",IF($AB1577&lt;&gt;$AB1576,IF(IFERROR(INDEX(Cadastro!$F$5:$F$148,$AB1577),"")="",IF($L1577&gt;0,1,0),IF(IFERROR(INDEX(Cadastro!$F$5:$F$148,$AB1577),"")&lt;=IFERROR(INDEX(Parâmetros!$B$39:$B$48,MATCH($E1577,Parâmetros!$A$39:$A$48,0)),99),IFERROR(INDEX(Cadastro!$F$5:$F$148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3</v>
      </c>
      <c r="X1577" s="34">
        <f>IF(OR(OR($D1577="6x1",$D1577="FF 6x1"),$D1577="5x2"),"",IF($AB1577&lt;&gt;$AB1576,IF(IFERROR(INDEX(Cadastro!$F$5:$F$148,$AB1577),"")="",0,IF(IFERROR(INDEX(Cadastro!$F$5:$F$148,$AB1577),"")&gt;IFERROR(INDEX(Parâmetros!$B$39:$B$48,MATCH($E1577,Parâmetros!$A$39:$A$48,0)),99),IFERROR(INDEX(Cadastro!$F$5:$F$148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registro"),IF(AND($AB1577&lt;&gt;$AB1576,IFERROR(INDEX(Cadastro!$F$5:$F$148,$AB1577),"")=""),"Indeterminado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IFERROR(MATCH($A1577&amp;"|"&amp;TEXT(_xlfn.MAXIFS(Cadastro!$E$5:$E$148,Cadastro!$A$5:$A$148,$A1577,Cadastro!$E$5:$E$148,"&lt;="&amp;$F1577),"yyyymmdd"),Cadastro!$I$5:$I$148,0),"")</f>
        <v>65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56010</v>
      </c>
      <c r="B1578" s="17" t="s">
        <v>201</v>
      </c>
      <c r="C1578" s="17" t="str">
        <f>IFERROR(INDEX(Cadastro!$C$5:$C$148,$AB1578),"NÃO INFORMADO")</f>
        <v>ELE</v>
      </c>
      <c r="D1578" s="17" t="str">
        <f>IFERROR(INDEX(Cadastro!$D$5:$D$148,$AB1578),"")</f>
        <v>A</v>
      </c>
      <c r="E1578" s="17" t="str">
        <f>IFERROR(INDEX(Cadastro!$G$5:$G$148,$AB1578),"")</f>
        <v>A</v>
      </c>
      <c r="F1578" s="29">
        <v>46292</v>
      </c>
      <c r="G1578" s="32" t="str">
        <f t="shared" si="264"/>
        <v>dom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A</v>
      </c>
      <c r="L1578" s="30">
        <f>SUMIFS(Dados!$E:$E,Dados!$A:$A,$A1578,Dados!$S:$S,$F1578)</f>
        <v>0</v>
      </c>
      <c r="M1578" s="30">
        <f>IFERROR(INDEX(Parâmetros!$E$6:$E$11,MATCH($K1578,Parâmetros!$A$6:$A$11,0)),"")</f>
        <v>7.58</v>
      </c>
      <c r="N1578" s="33">
        <f t="shared" si="265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266"/>
        <v/>
      </c>
      <c r="R1578" s="32" t="str">
        <f t="shared" si="267"/>
        <v/>
      </c>
      <c r="S1578" s="30" t="str">
        <f t="shared" si="268"/>
        <v/>
      </c>
      <c r="T1578" s="32" t="str">
        <f>IF($Q1578&lt;&gt;"Sim","",IF($N1578&gt;Parâmetros!$E$15,"Sim","Não"))</f>
        <v/>
      </c>
      <c r="U1578" s="17" t="str">
        <f t="shared" si="269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'[Apontamento_Mes_Setembro Atualizado.xlsx]Base Diária'!$V$221folga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4 de 5 do ciclo</v>
      </c>
      <c r="W1578" s="34">
        <f>IF(OR(OR($D1578="6x1",$D1578="FF 6x1"),$D1578="5x2"),"",IF($AB1578&lt;&gt;$AB1577,IF(IFERROR(INDEX(Cadastro!$F$5:$F$148,$AB1578),"")="",IF($L1578&gt;0,1,0),IF(IFERROR(INDEX(Cadastro!$F$5:$F$148,$AB1578),"")&lt;=IFERROR(INDEX(Parâmetros!$B$39:$B$48,MATCH($E1578,Parâmetros!$A$39:$A$48,0)),99),IFERROR(INDEX(Cadastro!$F$5:$F$148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4</v>
      </c>
      <c r="X1578" s="34">
        <f>IF(OR(OR($D1578="6x1",$D1578="FF 6x1"),$D1578="5x2"),"",IF($AB1578&lt;&gt;$AB1577,IF(IFERROR(INDEX(Cadastro!$F$5:$F$148,$AB1578),"")="",0,IF(IFERROR(INDEX(Cadastro!$F$5:$F$148,$AB1578),"")&gt;IFERROR(INDEX(Parâmetros!$B$39:$B$48,MATCH($E1578,Parâmetros!$A$39:$A$48,0)),99),IFERROR(INDEX(Cadastro!$F$5:$F$148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registro"),IF(AND($AB1578&lt;&gt;$AB1577,IFERROR(INDEX(Cadastro!$F$5:$F$148,$AB1578),"")=""),"Indeterminado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IFERROR(MATCH($A1578&amp;"|"&amp;TEXT(_xlfn.MAXIFS(Cadastro!$E$5:$E$148,Cadastro!$A$5:$A$148,$A1578,Cadastro!$E$5:$E$148,"&lt;="&amp;$F1578),"yyyymmdd"),Cadastro!$I$5:$I$148,0),"")</f>
        <v>65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56010</v>
      </c>
      <c r="B1579" s="17" t="s">
        <v>201</v>
      </c>
      <c r="C1579" s="17" t="str">
        <f>IFERROR(INDEX(Cadastro!$C$5:$C$148,$AB1579),"NÃO INFORMADO")</f>
        <v>ELE</v>
      </c>
      <c r="D1579" s="17" t="str">
        <f>IFERROR(INDEX(Cadastro!$D$5:$D$148,$AB1579),"")</f>
        <v>A</v>
      </c>
      <c r="E1579" s="17" t="str">
        <f>IFERROR(INDEX(Cadastro!$G$5:$G$148,$AB1579),"")</f>
        <v>A</v>
      </c>
      <c r="F1579" s="29">
        <v>46293</v>
      </c>
      <c r="G1579" s="32" t="str">
        <f t="shared" si="264"/>
        <v>seg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A</v>
      </c>
      <c r="L1579" s="30">
        <f>SUMIFS(Dados!$E:$E,Dados!$A:$A,$A1579,Dados!$S:$S,$F1579)</f>
        <v>0</v>
      </c>
      <c r="M1579" s="30">
        <f>IFERROR(INDEX(Parâmetros!$E$6:$E$11,MATCH($K1579,Parâmetros!$A$6:$A$11,0)),"")</f>
        <v>7.58</v>
      </c>
      <c r="N1579" s="33">
        <f t="shared" si="265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266"/>
        <v/>
      </c>
      <c r="R1579" s="32" t="str">
        <f t="shared" si="267"/>
        <v/>
      </c>
      <c r="S1579" s="30" t="str">
        <f t="shared" si="268"/>
        <v/>
      </c>
      <c r="T1579" s="32" t="str">
        <f>IF($Q1579&lt;&gt;"Sim","",IF($N1579&gt;Parâmetros!$E$15,"Sim","Não"))</f>
        <v/>
      </c>
      <c r="U1579" s="17" t="str">
        <f t="shared" si="269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'[Apontamento_Mes_Setembro Atualizado.xlsx]Base Diária'!$V$221folga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5 de 5 do ciclo</v>
      </c>
      <c r="W1579" s="34">
        <f>IF(OR(OR($D1579="6x1",$D1579="FF 6x1"),$D1579="5x2"),"",IF($AB1579&lt;&gt;$AB1578,IF(IFERROR(INDEX(Cadastro!$F$5:$F$148,$AB1579),"")="",IF($L1579&gt;0,1,0),IF(IFERROR(INDEX(Cadastro!$F$5:$F$148,$AB1579),"")&lt;=IFERROR(INDEX(Parâmetros!$B$39:$B$48,MATCH($E1579,Parâmetros!$A$39:$A$48,0)),99),IFERROR(INDEX(Cadastro!$F$5:$F$148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5</v>
      </c>
      <c r="X1579" s="34">
        <f>IF(OR(OR($D1579="6x1",$D1579="FF 6x1"),$D1579="5x2"),"",IF($AB1579&lt;&gt;$AB1578,IF(IFERROR(INDEX(Cadastro!$F$5:$F$148,$AB1579),"")="",0,IF(IFERROR(INDEX(Cadastro!$F$5:$F$148,$AB1579),"")&gt;IFERROR(INDEX(Parâmetros!$B$39:$B$48,MATCH($E1579,Parâmetros!$A$39:$A$48,0)),99),IFERROR(INDEX(Cadastro!$F$5:$F$148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registro"),IF(AND($AB1579&lt;&gt;$AB1578,IFERROR(INDEX(Cadastro!$F$5:$F$148,$AB1579),"")=""),"Indeterminado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IFERROR(MATCH($A1579&amp;"|"&amp;TEXT(_xlfn.MAXIFS(Cadastro!$E$5:$E$148,Cadastro!$A$5:$A$148,$A1579,Cadastro!$E$5:$E$148,"&lt;="&amp;$F1579),"yyyymmdd"),Cadastro!$I$5:$I$148,0),"")</f>
        <v>65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56010</v>
      </c>
      <c r="B1580" s="17" t="s">
        <v>201</v>
      </c>
      <c r="C1580" s="17" t="str">
        <f>IFERROR(INDEX(Cadastro!$C$5:$C$148,$AB1580),"NÃO INFORMADO")</f>
        <v>ELE</v>
      </c>
      <c r="D1580" s="17" t="str">
        <f>IFERROR(INDEX(Cadastro!$D$5:$D$148,$AB1580),"")</f>
        <v>A</v>
      </c>
      <c r="E1580" s="17" t="str">
        <f>IFERROR(INDEX(Cadastro!$G$5:$G$148,$AB1580),"")</f>
        <v>A</v>
      </c>
      <c r="F1580" s="29">
        <v>46294</v>
      </c>
      <c r="G1580" s="32" t="str">
        <f t="shared" si="264"/>
        <v>ter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26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266"/>
        <v/>
      </c>
      <c r="R1580" s="32" t="str">
        <f t="shared" si="267"/>
        <v/>
      </c>
      <c r="S1580" s="30" t="str">
        <f t="shared" si="268"/>
        <v/>
      </c>
      <c r="T1580" s="32" t="str">
        <f>IF($Q1580&lt;&gt;"Sim","",IF($N1580&gt;Parâmetros!$E$15,"Sim","Não"))</f>
        <v/>
      </c>
      <c r="U1580" s="17" t="str">
        <f t="shared" si="269"/>
        <v>Folga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'[Apontamento_Mes_Setembro Atualizado.xlsx]Base Diária'!$V$221folga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Folga prevista pelo ciclo</v>
      </c>
      <c r="W1580" s="34">
        <f>IF(OR(OR($D1580="6x1",$D1580="FF 6x1"),$D1580="5x2"),"",IF($AB1580&lt;&gt;$AB1579,IF(IFERROR(INDEX(Cadastro!$F$5:$F$148,$AB1580),"")="",IF($L1580&gt;0,1,0),IF(IFERROR(INDEX(Cadastro!$F$5:$F$148,$AB1580),"")&lt;=IFERROR(INDEX(Parâmetros!$B$39:$B$48,MATCH($E1580,Parâmetros!$A$39:$A$48,0)),99),IFERROR(INDEX(Cadastro!$F$5:$F$148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0</v>
      </c>
      <c r="X1580" s="34">
        <f>IF(OR(OR($D1580="6x1",$D1580="FF 6x1"),$D1580="5x2"),"",IF($AB1580&lt;&gt;$AB1579,IF(IFERROR(INDEX(Cadastro!$F$5:$F$148,$AB1580),"")="",0,IF(IFERROR(INDEX(Cadastro!$F$5:$F$148,$AB1580),"")&gt;IFERROR(INDEX(Parâmetros!$B$39:$B$48,MATCH($E1580,Parâmetros!$A$39:$A$48,0)),99),IFERROR(INDEX(Cadastro!$F$5:$F$148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1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registro"),IF(AND($AB1580&lt;&gt;$AB1579,IFERROR(INDEX(Cadastro!$F$5:$F$148,$AB1580),"")=""),"Indeterminado (início da série)",IF($X1580&gt;0,"Folga","Falta de registro"))))))))</f>
        <v>Folga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IFERROR(MATCH($A1580&amp;"|"&amp;TEXT(_xlfn.MAXIFS(Cadastro!$E$5:$E$148,Cadastro!$A$5:$A$148,$A1580,Cadastro!$E$5:$E$148,"&lt;="&amp;$F1580),"yyyymmdd"),Cadastro!$I$5:$I$148,0),"")</f>
        <v>65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56010</v>
      </c>
      <c r="B1581" s="17" t="s">
        <v>201</v>
      </c>
      <c r="C1581" s="17" t="str">
        <f>IFERROR(INDEX(Cadastro!$C$5:$C$148,$AB1581),"NÃO INFORMADO")</f>
        <v>ELE</v>
      </c>
      <c r="D1581" s="17" t="str">
        <f>IFERROR(INDEX(Cadastro!$D$5:$D$148,$AB1581),"")</f>
        <v>A</v>
      </c>
      <c r="E1581" s="17" t="str">
        <f>IFERROR(INDEX(Cadastro!$G$5:$G$148,$AB1581),"")</f>
        <v>A</v>
      </c>
      <c r="F1581" s="29">
        <v>46295</v>
      </c>
      <c r="G1581" s="32" t="str">
        <f t="shared" si="264"/>
        <v>qua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A</v>
      </c>
      <c r="L1581" s="30">
        <f>SUMIFS(Dados!$E:$E,Dados!$A:$A,$A1581,Dados!$S:$S,$F1581)</f>
        <v>0</v>
      </c>
      <c r="M1581" s="30">
        <f>IFERROR(INDEX(Parâmetros!$E$6:$E$11,MATCH($K1581,Parâmetros!$A$6:$A$11,0)),"")</f>
        <v>7.58</v>
      </c>
      <c r="N1581" s="33">
        <f t="shared" si="265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266"/>
        <v/>
      </c>
      <c r="R1581" s="32" t="str">
        <f t="shared" si="267"/>
        <v/>
      </c>
      <c r="S1581" s="30" t="str">
        <f t="shared" si="268"/>
        <v/>
      </c>
      <c r="T1581" s="32" t="str">
        <f>IF($Q1581&lt;&gt;"Sim","",IF($N1581&gt;Parâmetros!$E$15,"Sim","Não"))</f>
        <v/>
      </c>
      <c r="U1581" s="17" t="str">
        <f t="shared" si="269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'[Apontamento_Mes_Setembro Atualizado.xlsx]Base Diária'!$V$221folga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1 de 5 do ciclo</v>
      </c>
      <c r="W1581" s="34">
        <f>IF(OR(OR($D1581="6x1",$D1581="FF 6x1"),$D1581="5x2"),"",IF($AB1581&lt;&gt;$AB1580,IF(IFERROR(INDEX(Cadastro!$F$5:$F$148,$AB1581),"")="",IF($L1581&gt;0,1,0),IF(IFERROR(INDEX(Cadastro!$F$5:$F$148,$AB1581),"")&lt;=IFERROR(INDEX(Parâmetros!$B$39:$B$48,MATCH($E1581,Parâmetros!$A$39:$A$48,0)),99),IFERROR(INDEX(Cadastro!$F$5:$F$148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</v>
      </c>
      <c r="X1581" s="34">
        <f>IF(OR(OR($D1581="6x1",$D1581="FF 6x1"),$D1581="5x2"),"",IF($AB1581&lt;&gt;$AB1580,IF(IFERROR(INDEX(Cadastro!$F$5:$F$148,$AB1581),"")="",0,IF(IFERROR(INDEX(Cadastro!$F$5:$F$148,$AB1581),"")&gt;IFERROR(INDEX(Parâmetros!$B$39:$B$48,MATCH($E1581,Parâmetros!$A$39:$A$48,0)),99),IFERROR(INDEX(Cadastro!$F$5:$F$148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registro"),IF(AND($AB1581&lt;&gt;$AB1580,IFERROR(INDEX(Cadastro!$F$5:$F$148,$AB1581),"")=""),"Indeterminado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IFERROR(MATCH($A1581&amp;"|"&amp;TEXT(_xlfn.MAXIFS(Cadastro!$E$5:$E$148,Cadastro!$A$5:$A$148,$A1581,Cadastro!$E$5:$E$148,"&lt;="&amp;$F1581),"yyyymmdd"),Cadastro!$I$5:$I$148,0),"")</f>
        <v>65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56010</v>
      </c>
      <c r="B1582" s="17" t="s">
        <v>201</v>
      </c>
      <c r="C1582" s="17" t="str">
        <f>IFERROR(INDEX(Cadastro!$C$5:$C$148,$AB1582),"NÃO INFORMADO")</f>
        <v>ELE</v>
      </c>
      <c r="D1582" s="17" t="str">
        <f>IFERROR(INDEX(Cadastro!$D$5:$D$148,$AB1582),"")</f>
        <v>A</v>
      </c>
      <c r="E1582" s="17" t="str">
        <f>IFERROR(INDEX(Cadastro!$G$5:$G$148,$AB1582),"")</f>
        <v>A</v>
      </c>
      <c r="F1582" s="29">
        <v>46296</v>
      </c>
      <c r="G1582" s="32" t="str">
        <f t="shared" si="264"/>
        <v>qui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>A</v>
      </c>
      <c r="L1582" s="30">
        <f>SUMIFS(Dados!$E:$E,Dados!$A:$A,$A1582,Dados!$S:$S,$F1582)</f>
        <v>0</v>
      </c>
      <c r="M1582" s="30">
        <f>IFERROR(INDEX(Parâmetros!$E$6:$E$11,MATCH($K1582,Parâmetros!$A$6:$A$11,0)),"")</f>
        <v>7.58</v>
      </c>
      <c r="N1582" s="33">
        <f t="shared" si="265"/>
        <v>0</v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266"/>
        <v/>
      </c>
      <c r="R1582" s="32" t="str">
        <f t="shared" si="267"/>
        <v/>
      </c>
      <c r="S1582" s="30" t="str">
        <f t="shared" si="268"/>
        <v/>
      </c>
      <c r="T1582" s="32" t="str">
        <f>IF($Q1582&lt;&gt;"Sim","",IF($N1582&gt;Parâmetros!$E$15,"Sim","Não"))</f>
        <v/>
      </c>
      <c r="U1582" s="17" t="str">
        <f t="shared" si="269"/>
        <v>Fora da apuração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'[Apontamento_Mes_Setembro Atualizado.xlsx]Base Diária'!$V$221folga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FALTA DE REGISTRO · dia 2 de 5 do ciclo</v>
      </c>
      <c r="W1582" s="34">
        <f>IF(OR(OR($D1582="6x1",$D1582="FF 6x1"),$D1582="5x2"),"",IF($AB1582&lt;&gt;$AB1581,IF(IFERROR(INDEX(Cadastro!$F$5:$F$148,$AB1582),"")="",IF($L1582&gt;0,1,0),IF(IFERROR(INDEX(Cadastro!$F$5:$F$148,$AB1582),"")&lt;=IFERROR(INDEX(Parâmetros!$B$39:$B$48,MATCH($E1582,Parâmetros!$A$39:$A$48,0)),99),IFERROR(INDEX(Cadastro!$F$5:$F$148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2</v>
      </c>
      <c r="X1582" s="34">
        <f>IF(OR(OR($D1582="6x1",$D1582="FF 6x1"),$D1582="5x2"),"",IF($AB1582&lt;&gt;$AB1581,IF(IFERROR(INDEX(Cadastro!$F$5:$F$148,$AB1582),"")="",0,IF(IFERROR(INDEX(Cadastro!$F$5:$F$148,$AB1582),"")&gt;IFERROR(INDEX(Parâmetros!$B$39:$B$48,MATCH($E1582,Parâmetros!$A$39:$A$48,0)),99),IFERROR(INDEX(Cadastro!$F$5:$F$148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registro"),IF(AND($AB1582&lt;&gt;$AB1581,IFERROR(INDEX(Cadastro!$F$5:$F$148,$AB1582),"")=""),"Indeterminado (início da série)",IF($X1582&gt;0,"Folga","Falta de registro"))))))))</f>
        <v>Falta de registro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IFERROR(MATCH($A1582&amp;"|"&amp;TEXT(_xlfn.MAXIFS(Cadastro!$E$5:$E$148,Cadastro!$A$5:$A$148,$A1582,Cadastro!$E$5:$E$148,"&lt;="&amp;$F1582),"yyyymmdd"),Cadastro!$I$5:$I$148,0),"")</f>
        <v>65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>
        <v>56010</v>
      </c>
      <c r="B1583" s="17" t="s">
        <v>201</v>
      </c>
      <c r="C1583" s="17" t="str">
        <f>IFERROR(INDEX(Cadastro!$C$5:$C$148,$AB1583),"NÃO INFORMADO")</f>
        <v>ELE</v>
      </c>
      <c r="D1583" s="17" t="str">
        <f>IFERROR(INDEX(Cadastro!$D$5:$D$148,$AB1583),"")</f>
        <v>A</v>
      </c>
      <c r="E1583" s="17" t="str">
        <f>IFERROR(INDEX(Cadastro!$G$5:$G$148,$AB1583),"")</f>
        <v>A</v>
      </c>
      <c r="F1583" s="29">
        <v>46297</v>
      </c>
      <c r="G1583" s="32" t="str">
        <f t="shared" si="264"/>
        <v>sex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>A</v>
      </c>
      <c r="L1583" s="30">
        <f>SUMIFS(Dados!$E:$E,Dados!$A:$A,$A1583,Dados!$S:$S,$F1583)</f>
        <v>0</v>
      </c>
      <c r="M1583" s="30">
        <f>IFERROR(INDEX(Parâmetros!$E$6:$E$11,MATCH($K1583,Parâmetros!$A$6:$A$11,0)),"")</f>
        <v>7.58</v>
      </c>
      <c r="N1583" s="33">
        <f t="shared" si="265"/>
        <v>0</v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266"/>
        <v/>
      </c>
      <c r="R1583" s="32" t="str">
        <f t="shared" si="267"/>
        <v/>
      </c>
      <c r="S1583" s="30" t="str">
        <f t="shared" si="268"/>
        <v/>
      </c>
      <c r="T1583" s="32" t="str">
        <f>IF($Q1583&lt;&gt;"Sim","",IF($N1583&gt;Parâmetros!$E$15,"Sim","Não"))</f>
        <v/>
      </c>
      <c r="U1583" s="17" t="str">
        <f t="shared" si="269"/>
        <v>Fora da apuração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'[Apontamento_Mes_Setembro Atualizado.xlsx]Base Diária'!$V$221folga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FALTA DE REGISTRO · dia 3 de 5 do ciclo</v>
      </c>
      <c r="W1583" s="34">
        <f>IF(OR(OR($D1583="6x1",$D1583="FF 6x1"),$D1583="5x2"),"",IF($AB1583&lt;&gt;$AB1582,IF(IFERROR(INDEX(Cadastro!$F$5:$F$148,$AB1583),"")="",IF($L1583&gt;0,1,0),IF(IFERROR(INDEX(Cadastro!$F$5:$F$148,$AB1583),"")&lt;=IFERROR(INDEX(Parâmetros!$B$39:$B$48,MATCH($E1583,Parâmetros!$A$39:$A$48,0)),99),IFERROR(INDEX(Cadastro!$F$5:$F$148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3</v>
      </c>
      <c r="X1583" s="34">
        <f>IF(OR(OR($D1583="6x1",$D1583="FF 6x1"),$D1583="5x2"),"",IF($AB1583&lt;&gt;$AB1582,IF(IFERROR(INDEX(Cadastro!$F$5:$F$148,$AB1583),"")="",0,IF(IFERROR(INDEX(Cadastro!$F$5:$F$148,$AB1583),"")&gt;IFERROR(INDEX(Parâmetros!$B$39:$B$48,MATCH($E1583,Parâmetros!$A$39:$A$48,0)),99),IFERROR(INDEX(Cadastro!$F$5:$F$148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registro"),IF(AND($AB1583&lt;&gt;$AB1582,IFERROR(INDEX(Cadastro!$F$5:$F$148,$AB1583),"")=""),"Indeterminado (início da série)",IF($X1583&gt;0,"Folga","Falta de registro"))))))))</f>
        <v>Falta de registro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IFERROR(MATCH($A1583&amp;"|"&amp;TEXT(_xlfn.MAXIFS(Cadastro!$E$5:$E$148,Cadastro!$A$5:$A$148,$A1583,Cadastro!$E$5:$E$148,"&lt;="&amp;$F1583),"yyyymmdd"),Cadastro!$I$5:$I$148,0),"")</f>
        <v>65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hidden="1" customHeight="1" x14ac:dyDescent="0.25">
      <c r="A1584" s="31">
        <v>56010</v>
      </c>
      <c r="B1584" s="17" t="s">
        <v>201</v>
      </c>
      <c r="C1584" s="17" t="str">
        <f>IFERROR(INDEX(Cadastro!$C$5:$C$148,$AB1584),"NÃO INFORMADO")</f>
        <v>ELE</v>
      </c>
      <c r="D1584" s="17" t="str">
        <f>IFERROR(INDEX(Cadastro!$D$5:$D$148,$AB1584),"")</f>
        <v>A</v>
      </c>
      <c r="E1584" s="17" t="str">
        <f>IFERROR(INDEX(Cadastro!$G$5:$G$148,$AB1584),"")</f>
        <v>A</v>
      </c>
      <c r="F1584" s="29">
        <v>46298</v>
      </c>
      <c r="G1584" s="32" t="str">
        <f t="shared" si="264"/>
        <v>sáb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>A</v>
      </c>
      <c r="L1584" s="30">
        <f>SUMIFS(Dados!$E:$E,Dados!$A:$A,$A1584,Dados!$S:$S,$F1584)</f>
        <v>0</v>
      </c>
      <c r="M1584" s="30">
        <f>IFERROR(INDEX(Parâmetros!$E$6:$E$11,MATCH($K1584,Parâmetros!$A$6:$A$11,0)),"")</f>
        <v>7.58</v>
      </c>
      <c r="N1584" s="33">
        <f t="shared" si="265"/>
        <v>0</v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266"/>
        <v/>
      </c>
      <c r="R1584" s="32" t="str">
        <f t="shared" si="267"/>
        <v/>
      </c>
      <c r="S1584" s="30" t="str">
        <f t="shared" si="268"/>
        <v/>
      </c>
      <c r="T1584" s="32" t="str">
        <f>IF($Q1584&lt;&gt;"Sim","",IF($N1584&gt;Parâmetros!$E$15,"Sim","Não"))</f>
        <v/>
      </c>
      <c r="U1584" s="17" t="str">
        <f t="shared" si="269"/>
        <v>Fora da apuração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'[Apontamento_Mes_Setembro Atualizado.xlsx]Base Diária'!$V$221folga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FALTA DE REGISTRO · dia 4 de 5 do ciclo</v>
      </c>
      <c r="W1584" s="34">
        <f>IF(OR(OR($D1584="6x1",$D1584="FF 6x1"),$D1584="5x2"),"",IF($AB1584&lt;&gt;$AB1583,IF(IFERROR(INDEX(Cadastro!$F$5:$F$148,$AB1584),"")="",IF($L1584&gt;0,1,0),IF(IFERROR(INDEX(Cadastro!$F$5:$F$148,$AB1584),"")&lt;=IFERROR(INDEX(Parâmetros!$B$39:$B$48,MATCH($E1584,Parâmetros!$A$39:$A$48,0)),99),IFERROR(INDEX(Cadastro!$F$5:$F$148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4</v>
      </c>
      <c r="X1584" s="34">
        <f>IF(OR(OR($D1584="6x1",$D1584="FF 6x1"),$D1584="5x2"),"",IF($AB1584&lt;&gt;$AB1583,IF(IFERROR(INDEX(Cadastro!$F$5:$F$148,$AB1584),"")="",0,IF(IFERROR(INDEX(Cadastro!$F$5:$F$148,$AB1584),"")&gt;IFERROR(INDEX(Parâmetros!$B$39:$B$48,MATCH($E1584,Parâmetros!$A$39:$A$48,0)),99),IFERROR(INDEX(Cadastro!$F$5:$F$148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registro"),IF(AND($AB1584&lt;&gt;$AB1583,IFERROR(INDEX(Cadastro!$F$5:$F$148,$AB1584),"")=""),"Indeterminado (início da série)",IF($X1584&gt;0,"Folga","Falta de registro"))))))))</f>
        <v>Falta de registro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IFERROR(MATCH($A1584&amp;"|"&amp;TEXT(_xlfn.MAXIFS(Cadastro!$E$5:$E$148,Cadastro!$A$5:$A$148,$A1584,Cadastro!$E$5:$E$148,"&lt;="&amp;$F1584),"yyyymmdd"),Cadastro!$I$5:$I$148,0),"")</f>
        <v>65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hidden="1" customHeight="1" x14ac:dyDescent="0.25">
      <c r="A1585" s="31">
        <v>56010</v>
      </c>
      <c r="B1585" s="17" t="s">
        <v>201</v>
      </c>
      <c r="C1585" s="17" t="str">
        <f>IFERROR(INDEX(Cadastro!$C$5:$C$148,$AB1585),"NÃO INFORMADO")</f>
        <v>ELE</v>
      </c>
      <c r="D1585" s="17" t="str">
        <f>IFERROR(INDEX(Cadastro!$D$5:$D$148,$AB1585),"")</f>
        <v>A</v>
      </c>
      <c r="E1585" s="17" t="str">
        <f>IFERROR(INDEX(Cadastro!$G$5:$G$148,$AB1585),"")</f>
        <v>A</v>
      </c>
      <c r="F1585" s="29">
        <v>46299</v>
      </c>
      <c r="G1585" s="32" t="str">
        <f t="shared" si="264"/>
        <v>dom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>A</v>
      </c>
      <c r="L1585" s="30">
        <f>SUMIFS(Dados!$E:$E,Dados!$A:$A,$A1585,Dados!$S:$S,$F1585)</f>
        <v>0</v>
      </c>
      <c r="M1585" s="30">
        <f>IFERROR(INDEX(Parâmetros!$E$6:$E$11,MATCH($K1585,Parâmetros!$A$6:$A$11,0)),"")</f>
        <v>7.58</v>
      </c>
      <c r="N1585" s="33">
        <f t="shared" si="265"/>
        <v>0</v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266"/>
        <v/>
      </c>
      <c r="R1585" s="32" t="str">
        <f t="shared" si="267"/>
        <v/>
      </c>
      <c r="S1585" s="30" t="str">
        <f t="shared" si="268"/>
        <v/>
      </c>
      <c r="T1585" s="32" t="str">
        <f>IF($Q1585&lt;&gt;"Sim","",IF($N1585&gt;Parâmetros!$E$15,"Sim","Não"))</f>
        <v/>
      </c>
      <c r="U1585" s="17" t="str">
        <f t="shared" si="269"/>
        <v>Fora da apuração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'[Apontamento_Mes_Setembro Atualizado.xlsx]Base Diária'!$V$221folga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FALTA DE REGISTRO · dia 5 de 5 do ciclo</v>
      </c>
      <c r="W1585" s="34">
        <f>IF(OR(OR($D1585="6x1",$D1585="FF 6x1"),$D1585="5x2"),"",IF($AB1585&lt;&gt;$AB1584,IF(IFERROR(INDEX(Cadastro!$F$5:$F$148,$AB1585),"")="",IF($L1585&gt;0,1,0),IF(IFERROR(INDEX(Cadastro!$F$5:$F$148,$AB1585),"")&lt;=IFERROR(INDEX(Parâmetros!$B$39:$B$48,MATCH($E1585,Parâmetros!$A$39:$A$48,0)),99),IFERROR(INDEX(Cadastro!$F$5:$F$148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5</v>
      </c>
      <c r="X1585" s="34">
        <f>IF(OR(OR($D1585="6x1",$D1585="FF 6x1"),$D1585="5x2"),"",IF($AB1585&lt;&gt;$AB1584,IF(IFERROR(INDEX(Cadastro!$F$5:$F$148,$AB1585),"")="",0,IF(IFERROR(INDEX(Cadastro!$F$5:$F$148,$AB1585),"")&gt;IFERROR(INDEX(Parâmetros!$B$39:$B$48,MATCH($E1585,Parâmetros!$A$39:$A$48,0)),99),IFERROR(INDEX(Cadastro!$F$5:$F$148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registro"),IF(AND($AB1585&lt;&gt;$AB1584,IFERROR(INDEX(Cadastro!$F$5:$F$148,$AB1585),"")=""),"Indeterminado (início da série)",IF($X1585&gt;0,"Folga","Falta de registro"))))))))</f>
        <v>Falta de registro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IFERROR(MATCH($A1585&amp;"|"&amp;TEXT(_xlfn.MAXIFS(Cadastro!$E$5:$E$148,Cadastro!$A$5:$A$148,$A1585,Cadastro!$E$5:$E$148,"&lt;="&amp;$F1585),"yyyymmdd"),Cadastro!$I$5:$I$148,0),"")</f>
        <v>65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56010</v>
      </c>
      <c r="B1586" s="17" t="s">
        <v>201</v>
      </c>
      <c r="C1586" s="17" t="str">
        <f>IFERROR(INDEX(Cadastro!$C$5:$C$148,$AB1586),"NÃO INFORMADO")</f>
        <v>ELE</v>
      </c>
      <c r="D1586" s="17" t="str">
        <f>IFERROR(INDEX(Cadastro!$D$5:$D$148,$AB1586),"")</f>
        <v>A</v>
      </c>
      <c r="E1586" s="17" t="str">
        <f>IFERROR(INDEX(Cadastro!$G$5:$G$148,$AB1586),"")</f>
        <v>A</v>
      </c>
      <c r="F1586" s="29">
        <v>46300</v>
      </c>
      <c r="G1586" s="32" t="str">
        <f t="shared" si="264"/>
        <v>seg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265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266"/>
        <v/>
      </c>
      <c r="R1586" s="32" t="str">
        <f t="shared" si="267"/>
        <v/>
      </c>
      <c r="S1586" s="30" t="str">
        <f t="shared" si="268"/>
        <v/>
      </c>
      <c r="T1586" s="32" t="str">
        <f>IF($Q1586&lt;&gt;"Sim","",IF($N1586&gt;Parâmetros!$E$15,"Sim","Não"))</f>
        <v/>
      </c>
      <c r="U1586" s="17" t="str">
        <f t="shared" si="269"/>
        <v>Folga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'[Apontamento_Mes_Setembro Atualizado.xlsx]Base Diária'!$V$221folga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Folga prevista pelo ciclo</v>
      </c>
      <c r="W1586" s="34">
        <f>IF(OR(OR($D1586="6x1",$D1586="FF 6x1"),$D1586="5x2"),"",IF($AB1586&lt;&gt;$AB1585,IF(IFERROR(INDEX(Cadastro!$F$5:$F$148,$AB1586),"")="",IF($L1586&gt;0,1,0),IF(IFERROR(INDEX(Cadastro!$F$5:$F$148,$AB1586),"")&lt;=IFERROR(INDEX(Parâmetros!$B$39:$B$48,MATCH($E1586,Parâmetros!$A$39:$A$48,0)),99),IFERROR(INDEX(Cadastro!$F$5:$F$148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0</v>
      </c>
      <c r="X1586" s="34">
        <f>IF(OR(OR($D1586="6x1",$D1586="FF 6x1"),$D1586="5x2"),"",IF($AB1586&lt;&gt;$AB1585,IF(IFERROR(INDEX(Cadastro!$F$5:$F$148,$AB1586),"")="",0,IF(IFERROR(INDEX(Cadastro!$F$5:$F$148,$AB1586),"")&gt;IFERROR(INDEX(Parâmetros!$B$39:$B$48,MATCH($E1586,Parâmetros!$A$39:$A$48,0)),99),IFERROR(INDEX(Cadastro!$F$5:$F$148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1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registro"),IF(AND($AB1586&lt;&gt;$AB1585,IFERROR(INDEX(Cadastro!$F$5:$F$148,$AB1586),"")=""),"Indeterminado (início da série)",IF($X1586&gt;0,"Folga","Falta de registro"))))))))</f>
        <v>Folga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IFERROR(MATCH($A1586&amp;"|"&amp;TEXT(_xlfn.MAXIFS(Cadastro!$E$5:$E$148,Cadastro!$A$5:$A$148,$A1586,Cadastro!$E$5:$E$148,"&lt;="&amp;$F1586),"yyyymmdd"),Cadastro!$I$5:$I$148,0),"")</f>
        <v>65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52498</v>
      </c>
      <c r="B1587" s="17" t="s">
        <v>202</v>
      </c>
      <c r="C1587" s="17" t="str">
        <f>IFERROR(INDEX(Cadastro!$C$5:$C$148,$AB1587),"NÃO INFORMADO")</f>
        <v>MEC</v>
      </c>
      <c r="D1587" s="17" t="str">
        <f>IFERROR(INDEX(Cadastro!$D$5:$D$148,$AB1587),"")</f>
        <v>B</v>
      </c>
      <c r="E1587" s="17" t="str">
        <f>IFERROR(INDEX(Cadastro!$G$5:$G$148,$AB1587),"")</f>
        <v>B</v>
      </c>
      <c r="F1587" s="29">
        <v>46265</v>
      </c>
      <c r="G1587" s="32" t="str">
        <f t="shared" ref="G1587:G1622" si="270">CHOOSE(WEEKDAY($F1587,1),"dom","seg","ter","qua","qui","sex","sáb")</f>
        <v>seg</v>
      </c>
      <c r="H1587" s="31">
        <f>IF($L1587=0,"",_xlfn.MINIFS(Dados!$Q:$Q,Dados!$A:$A,$A1587,Dados!$S:$S,$F1587))</f>
        <v>956</v>
      </c>
      <c r="I1587" s="31">
        <f>IF($H1587="","",_xlfn.MAXIFS(Dados!$R:$R,Dados!$A:$A,$A1587,Dados!$S:$S,$F1587))</f>
        <v>1358</v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>B</v>
      </c>
      <c r="L1587" s="30">
        <f>SUMIFS(Dados!$E:$E,Dados!$A:$A,$A1587,Dados!$S:$S,$F1587)</f>
        <v>6.42</v>
      </c>
      <c r="M1587" s="30">
        <f>IFERROR(INDEX(Parâmetros!$E$6:$E$11,MATCH($K1587,Parâmetros!$A$6:$A$11,0)),"")</f>
        <v>7.67</v>
      </c>
      <c r="N1587" s="33">
        <f t="shared" ref="N1587:N1622" si="271">IFERROR($L1587/$M1587,"")</f>
        <v>0.83702737940026073</v>
      </c>
      <c r="O1587" s="33">
        <f>Parâmetros!$E$13</f>
        <v>0.8</v>
      </c>
      <c r="P1587" s="32" t="str">
        <f>IF(OR($M1587="",$F1587&gt;Parâmetros!$E$14),"Não","Sim")</f>
        <v>Sim</v>
      </c>
      <c r="Q1587" s="32" t="str">
        <f t="shared" ref="Q1587:Q1622" si="272">IF($P1587="Não","",IF($L1587&gt;0,"Sim","Não"))</f>
        <v>Sim</v>
      </c>
      <c r="R1587" s="32" t="str">
        <f t="shared" ref="R1587:R1622" si="273">IF($Q1587&lt;&gt;"Sim","",IF($N1587&gt;=$O1587,"Sim","Não"))</f>
        <v>Sim</v>
      </c>
      <c r="S1587" s="30">
        <f t="shared" ref="S1587:S1622" si="274">IF($Q1587&lt;&gt;"Sim","",MAX(0,$M1587*$O1587-$L1587))</f>
        <v>0</v>
      </c>
      <c r="T1587" s="32" t="str">
        <f>IF($Q1587&lt;&gt;"Sim","",IF($N1587&gt;Parâmetros!$E$15,"Sim","Não"))</f>
        <v>Não</v>
      </c>
      <c r="U1587" s="17" t="str">
        <f t="shared" ref="U1587:U1622" si="275">IF($AC1587&lt;&gt;"",$AC1587,IF($P1587="Não",IF($Y1587="Folga","Folga",IF(LEFT($Y1587,6)="Férias","Férias / afastamento",IF($Y1587="Indeterminado (início da série)","Início da série","Fora da apuração"))),IF($Q1587="Não","Falta de registro",IF($R1587="Sim","Na meta","Abaixo da meta"))))</f>
        <v>Na meta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'[Apontamento_Mes_Setembro Atualizado.xlsx]Base Diária'!$V$221folga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Evidência confirma cadastro</v>
      </c>
      <c r="W1587" s="34">
        <f>IF(OR(OR($D1587="6x1",$D1587="FF 6x1"),$D1587="5x2"),"",IF($AB1587&lt;&gt;$AB1586,IF(IFERROR(INDEX(Cadastro!$F$5:$F$148,$AB1587),"")="",IF($L1587&gt;0,1,0),IF(IFERROR(INDEX(Cadastro!$F$5:$F$148,$AB1587),"")&lt;=IFERROR(INDEX(Parâmetros!$B$39:$B$48,MATCH($E1587,Parâmetros!$A$39:$A$48,0)),99),IFERROR(INDEX(Cadastro!$F$5:$F$148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5</v>
      </c>
      <c r="X1587" s="34">
        <f>IF(OR(OR($D1587="6x1",$D1587="FF 6x1"),$D1587="5x2"),"",IF($AB1587&lt;&gt;$AB1586,IF(IFERROR(INDEX(Cadastro!$F$5:$F$148,$AB1587),"")="",0,IF(IFERROR(INDEX(Cadastro!$F$5:$F$148,$AB1587),"")&gt;IFERROR(INDEX(Parâmetros!$B$39:$B$48,MATCH($E1587,Parâmetros!$A$39:$A$48,0)),99),IFERROR(INDEX(Cadastro!$F$5:$F$148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registro"),IF(AND($AB1587&lt;&gt;$AB1586,IFERROR(INDEX(Cadastro!$F$5:$F$148,$AB1587),"")=""),"Indeterminado (início da série)",IF($X1587&gt;0,"Folga","Falta de registro"))))))))</f>
        <v>Trabalhado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IFERROR(MATCH($A1587&amp;"|"&amp;TEXT(_xlfn.MAXIFS(Cadastro!$E$5:$E$148,Cadastro!$A$5:$A$148,$A1587,Cadastro!$E$5:$E$148,"&lt;="&amp;$F1587),"yyyymmdd"),Cadastro!$I$5:$I$148,0),"")</f>
        <v>66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52498</v>
      </c>
      <c r="B1588" s="17" t="s">
        <v>202</v>
      </c>
      <c r="C1588" s="17" t="str">
        <f>IFERROR(INDEX(Cadastro!$C$5:$C$148,$AB1588),"NÃO INFORMADO")</f>
        <v>MEC</v>
      </c>
      <c r="D1588" s="17" t="str">
        <f>IFERROR(INDEX(Cadastro!$D$5:$D$148,$AB1588),"")</f>
        <v>B</v>
      </c>
      <c r="E1588" s="17" t="str">
        <f>IFERROR(INDEX(Cadastro!$G$5:$G$148,$AB1588),"")</f>
        <v>B</v>
      </c>
      <c r="F1588" s="29">
        <v>46266</v>
      </c>
      <c r="G1588" s="32" t="str">
        <f t="shared" si="270"/>
        <v>ter</v>
      </c>
      <c r="H1588" s="31">
        <f>IF($L1588=0,"",_xlfn.MINIFS(Dados!$Q:$Q,Dados!$A:$A,$A1588,Dados!$S:$S,$F1588))</f>
        <v>959</v>
      </c>
      <c r="I1588" s="31">
        <f>IF($H1588="","",_xlfn.MAXIFS(Dados!$R:$R,Dados!$A:$A,$A1588,Dados!$S:$S,$F1588))</f>
        <v>1343</v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>B</v>
      </c>
      <c r="L1588" s="30">
        <f>SUMIFS(Dados!$E:$E,Dados!$A:$A,$A1588,Dados!$S:$S,$F1588)</f>
        <v>6.4</v>
      </c>
      <c r="M1588" s="30">
        <f>IFERROR(INDEX(Parâmetros!$E$6:$E$11,MATCH($K1588,Parâmetros!$A$6:$A$11,0)),"")</f>
        <v>7.67</v>
      </c>
      <c r="N1588" s="33">
        <f t="shared" si="271"/>
        <v>0.83441981747066496</v>
      </c>
      <c r="O1588" s="33">
        <f>Parâmetros!$E$13</f>
        <v>0.8</v>
      </c>
      <c r="P1588" s="32" t="str">
        <f>IF(OR($M1588="",$F1588&gt;Parâmetros!$E$14),"Não","Sim")</f>
        <v>Sim</v>
      </c>
      <c r="Q1588" s="32" t="str">
        <f t="shared" si="272"/>
        <v>Sim</v>
      </c>
      <c r="R1588" s="32" t="str">
        <f t="shared" si="273"/>
        <v>Sim</v>
      </c>
      <c r="S1588" s="30">
        <f t="shared" si="274"/>
        <v>0</v>
      </c>
      <c r="T1588" s="32" t="str">
        <f>IF($Q1588&lt;&gt;"Sim","",IF($N1588&gt;Parâmetros!$E$15,"Sim","Não"))</f>
        <v>Não</v>
      </c>
      <c r="U1588" s="17" t="str">
        <f t="shared" si="275"/>
        <v>Na meta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'[Apontamento_Mes_Setembro Atualizado.xlsx]Base Diária'!$V$221folga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Evidência confirma cadastro</v>
      </c>
      <c r="W1588" s="34">
        <f>IF(OR(OR($D1588="6x1",$D1588="FF 6x1"),$D1588="5x2"),"",IF($AB1588&lt;&gt;$AB1587,IF(IFERROR(INDEX(Cadastro!$F$5:$F$148,$AB1588),"")="",IF($L1588&gt;0,1,0),IF(IFERROR(INDEX(Cadastro!$F$5:$F$148,$AB1588),"")&lt;=IFERROR(INDEX(Parâmetros!$B$39:$B$48,MATCH($E1588,Parâmetros!$A$39:$A$48,0)),99),IFERROR(INDEX(Cadastro!$F$5:$F$148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6</v>
      </c>
      <c r="X1588" s="34">
        <f>IF(OR(OR($D1588="6x1",$D1588="FF 6x1"),$D1588="5x2"),"",IF($AB1588&lt;&gt;$AB1587,IF(IFERROR(INDEX(Cadastro!$F$5:$F$148,$AB1588),"")="",0,IF(IFERROR(INDEX(Cadastro!$F$5:$F$148,$AB1588),"")&gt;IFERROR(INDEX(Parâmetros!$B$39:$B$48,MATCH($E1588,Parâmetros!$A$39:$A$48,0)),99),IFERROR(INDEX(Cadastro!$F$5:$F$148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registro"),IF(AND($AB1588&lt;&gt;$AB1587,IFERROR(INDEX(Cadastro!$F$5:$F$148,$AB1588),"")=""),"Indeterminado (início da série)",IF($X1588&gt;0,"Folga","Falta de registro"))))))))</f>
        <v>Trabalhado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IFERROR(MATCH($A1588&amp;"|"&amp;TEXT(_xlfn.MAXIFS(Cadastro!$E$5:$E$148,Cadastro!$A$5:$A$148,$A1588,Cadastro!$E$5:$E$148,"&lt;="&amp;$F1588),"yyyymmdd"),Cadastro!$I$5:$I$148,0),"")</f>
        <v>66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52498</v>
      </c>
      <c r="B1589" s="17" t="s">
        <v>202</v>
      </c>
      <c r="C1589" s="17" t="str">
        <f>IFERROR(INDEX(Cadastro!$C$5:$C$148,$AB1589),"NÃO INFORMADO")</f>
        <v>MEC</v>
      </c>
      <c r="D1589" s="17" t="str">
        <f>IFERROR(INDEX(Cadastro!$D$5:$D$148,$AB1589),"")</f>
        <v>B</v>
      </c>
      <c r="E1589" s="17" t="str">
        <f>IFERROR(INDEX(Cadastro!$G$5:$G$148,$AB1589),"")</f>
        <v>B</v>
      </c>
      <c r="F1589" s="29">
        <v>46267</v>
      </c>
      <c r="G1589" s="32" t="str">
        <f t="shared" si="270"/>
        <v>qua</v>
      </c>
      <c r="H1589" s="31">
        <f>IF($L1589=0,"",_xlfn.MINIFS(Dados!$Q:$Q,Dados!$A:$A,$A1589,Dados!$S:$S,$F1589))</f>
        <v>945</v>
      </c>
      <c r="I1589" s="31">
        <f>IF($H1589="","",_xlfn.MAXIFS(Dados!$R:$R,Dados!$A:$A,$A1589,Dados!$S:$S,$F1589))</f>
        <v>1388</v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>B</v>
      </c>
      <c r="L1589" s="30">
        <f>SUMIFS(Dados!$E:$E,Dados!$A:$A,$A1589,Dados!$S:$S,$F1589)</f>
        <v>7.38</v>
      </c>
      <c r="M1589" s="30">
        <f>IFERROR(INDEX(Parâmetros!$E$6:$E$11,MATCH($K1589,Parâmetros!$A$6:$A$11,0)),"")</f>
        <v>7.67</v>
      </c>
      <c r="N1589" s="33">
        <f t="shared" si="271"/>
        <v>0.96219035202086045</v>
      </c>
      <c r="O1589" s="33">
        <f>Parâmetros!$E$13</f>
        <v>0.8</v>
      </c>
      <c r="P1589" s="32" t="str">
        <f>IF(OR($M1589="",$F1589&gt;Parâmetros!$E$14),"Não","Sim")</f>
        <v>Sim</v>
      </c>
      <c r="Q1589" s="32" t="str">
        <f t="shared" si="272"/>
        <v>Sim</v>
      </c>
      <c r="R1589" s="32" t="str">
        <f t="shared" si="273"/>
        <v>Sim</v>
      </c>
      <c r="S1589" s="30">
        <f t="shared" si="274"/>
        <v>0</v>
      </c>
      <c r="T1589" s="32" t="str">
        <f>IF($Q1589&lt;&gt;"Sim","",IF($N1589&gt;Parâmetros!$E$15,"Sim","Não"))</f>
        <v>Não</v>
      </c>
      <c r="U1589" s="17" t="str">
        <f t="shared" si="275"/>
        <v>Na meta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'[Apontamento_Mes_Setembro Atualizado.xlsx]Base Diária'!$V$221folga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Evidência confirma cadastro</v>
      </c>
      <c r="W1589" s="34">
        <f>IF(OR(OR($D1589="6x1",$D1589="FF 6x1"),$D1589="5x2"),"",IF($AB1589&lt;&gt;$AB1588,IF(IFERROR(INDEX(Cadastro!$F$5:$F$148,$AB1589),"")="",IF($L1589&gt;0,1,0),IF(IFERROR(INDEX(Cadastro!$F$5:$F$148,$AB1589),"")&lt;=IFERROR(INDEX(Parâmetros!$B$39:$B$48,MATCH($E1589,Parâmetros!$A$39:$A$48,0)),99),IFERROR(INDEX(Cadastro!$F$5:$F$148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7</v>
      </c>
      <c r="X1589" s="34">
        <f>IF(OR(OR($D1589="6x1",$D1589="FF 6x1"),$D1589="5x2"),"",IF($AB1589&lt;&gt;$AB1588,IF(IFERROR(INDEX(Cadastro!$F$5:$F$148,$AB1589),"")="",0,IF(IFERROR(INDEX(Cadastro!$F$5:$F$148,$AB1589),"")&gt;IFERROR(INDEX(Parâmetros!$B$39:$B$48,MATCH($E1589,Parâmetros!$A$39:$A$48,0)),99),IFERROR(INDEX(Cadastro!$F$5:$F$148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registro"),IF(AND($AB1589&lt;&gt;$AB1588,IFERROR(INDEX(Cadastro!$F$5:$F$148,$AB1589),"")=""),"Indeterminado (início da série)",IF($X1589&gt;0,"Folga","Falta de registro"))))))))</f>
        <v>Trabalhado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IFERROR(MATCH($A1589&amp;"|"&amp;TEXT(_xlfn.MAXIFS(Cadastro!$E$5:$E$148,Cadastro!$A$5:$A$148,$A1589,Cadastro!$E$5:$E$148,"&lt;="&amp;$F1589),"yyyymmdd"),Cadastro!$I$5:$I$148,0),"")</f>
        <v>66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52498</v>
      </c>
      <c r="B1590" s="17" t="s">
        <v>202</v>
      </c>
      <c r="C1590" s="17" t="str">
        <f>IFERROR(INDEX(Cadastro!$C$5:$C$148,$AB1590),"NÃO INFORMADO")</f>
        <v>MEC</v>
      </c>
      <c r="D1590" s="17" t="str">
        <f>IFERROR(INDEX(Cadastro!$D$5:$D$148,$AB1590),"")</f>
        <v>B</v>
      </c>
      <c r="E1590" s="17" t="str">
        <f>IFERROR(INDEX(Cadastro!$G$5:$G$148,$AB1590),"")</f>
        <v>B</v>
      </c>
      <c r="F1590" s="29">
        <v>46268</v>
      </c>
      <c r="G1590" s="32" t="str">
        <f t="shared" si="270"/>
        <v>qui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271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272"/>
        <v/>
      </c>
      <c r="R1590" s="32" t="str">
        <f t="shared" si="273"/>
        <v/>
      </c>
      <c r="S1590" s="30" t="str">
        <f t="shared" si="274"/>
        <v/>
      </c>
      <c r="T1590" s="32" t="str">
        <f>IF($Q1590&lt;&gt;"Sim","",IF($N1590&gt;Parâmetros!$E$15,"Sim","Não"))</f>
        <v/>
      </c>
      <c r="U1590" s="17" t="str">
        <f t="shared" si="275"/>
        <v>Folga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'[Apontamento_Mes_Setembro Atualizado.xlsx]Base Diária'!$V$221folga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Folga prevista pelo ciclo</v>
      </c>
      <c r="W1590" s="34">
        <f>IF(OR(OR($D1590="6x1",$D1590="FF 6x1"),$D1590="5x2"),"",IF($AB1590&lt;&gt;$AB1589,IF(IFERROR(INDEX(Cadastro!$F$5:$F$148,$AB1590),"")="",IF($L1590&gt;0,1,0),IF(IFERROR(INDEX(Cadastro!$F$5:$F$148,$AB1590),"")&lt;=IFERROR(INDEX(Parâmetros!$B$39:$B$48,MATCH($E1590,Parâmetros!$A$39:$A$48,0)),99),IFERROR(INDEX(Cadastro!$F$5:$F$148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0</v>
      </c>
      <c r="X1590" s="34">
        <f>IF(OR(OR($D1590="6x1",$D1590="FF 6x1"),$D1590="5x2"),"",IF($AB1590&lt;&gt;$AB1589,IF(IFERROR(INDEX(Cadastro!$F$5:$F$148,$AB1590),"")="",0,IF(IFERROR(INDEX(Cadastro!$F$5:$F$148,$AB1590),"")&gt;IFERROR(INDEX(Parâmetros!$B$39:$B$48,MATCH($E1590,Parâmetros!$A$39:$A$48,0)),99),IFERROR(INDEX(Cadastro!$F$5:$F$148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1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registro"),IF(AND($AB1590&lt;&gt;$AB1589,IFERROR(INDEX(Cadastro!$F$5:$F$148,$AB1590),"")=""),"Indeterminado (início da série)",IF($X1590&gt;0,"Folga","Falta de registro"))))))))</f>
        <v>Folga</v>
      </c>
      <c r="Z1590" s="34">
        <f>IF(OR($L1590&gt;0,$F1590&gt;Parâmetros!$E$14),0,IF($A1590&lt;&gt;$A1589,1,N($Z1589)+1))</f>
        <v>1</v>
      </c>
      <c r="AA1590" s="34">
        <f>IF(OR($L1590&gt;0,$F1590&gt;Parâmetros!$E$14),0,IF(OR($A1590&lt;&gt;$A1591,$F1591&gt;Parâmetros!$E$14),1,N($AA1591)+1))</f>
        <v>1</v>
      </c>
      <c r="AB1590" s="31">
        <f>IFERROR(MATCH($A1590&amp;"|"&amp;TEXT(_xlfn.MAXIFS(Cadastro!$E$5:$E$148,Cadastro!$A$5:$A$148,$A1590,Cadastro!$E$5:$E$148,"&lt;="&amp;$F1590),"yyyymmdd"),Cadastro!$I$5:$I$148,0),"")</f>
        <v>66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52498</v>
      </c>
      <c r="B1591" s="17" t="s">
        <v>202</v>
      </c>
      <c r="C1591" s="17" t="str">
        <f>IFERROR(INDEX(Cadastro!$C$5:$C$148,$AB1591),"NÃO INFORMADO")</f>
        <v>MEC</v>
      </c>
      <c r="D1591" s="17" t="str">
        <f>IFERROR(INDEX(Cadastro!$D$5:$D$148,$AB1591),"")</f>
        <v>B</v>
      </c>
      <c r="E1591" s="17" t="str">
        <f>IFERROR(INDEX(Cadastro!$G$5:$G$148,$AB1591),"")</f>
        <v>B</v>
      </c>
      <c r="F1591" s="29">
        <v>46269</v>
      </c>
      <c r="G1591" s="32" t="str">
        <f t="shared" si="270"/>
        <v>sex</v>
      </c>
      <c r="H1591" s="31">
        <f>IF($L1591=0,"",_xlfn.MINIFS(Dados!$Q:$Q,Dados!$A:$A,$A1591,Dados!$S:$S,$F1591))</f>
        <v>958</v>
      </c>
      <c r="I1591" s="31">
        <f>IF($H1591="","",_xlfn.MAXIFS(Dados!$R:$R,Dados!$A:$A,$A1591,Dados!$S:$S,$F1591))</f>
        <v>1388</v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>B</v>
      </c>
      <c r="L1591" s="30">
        <f>SUMIFS(Dados!$E:$E,Dados!$A:$A,$A1591,Dados!$S:$S,$F1591)</f>
        <v>7.14</v>
      </c>
      <c r="M1591" s="30">
        <f>IFERROR(INDEX(Parâmetros!$E$6:$E$11,MATCH($K1591,Parâmetros!$A$6:$A$11,0)),"")</f>
        <v>7.67</v>
      </c>
      <c r="N1591" s="33">
        <f t="shared" si="271"/>
        <v>0.93089960886571055</v>
      </c>
      <c r="O1591" s="33">
        <f>Parâmetros!$E$13</f>
        <v>0.8</v>
      </c>
      <c r="P1591" s="32" t="str">
        <f>IF(OR($M1591="",$F1591&gt;Parâmetros!$E$14),"Não","Sim")</f>
        <v>Sim</v>
      </c>
      <c r="Q1591" s="32" t="str">
        <f t="shared" si="272"/>
        <v>Sim</v>
      </c>
      <c r="R1591" s="32" t="str">
        <f t="shared" si="273"/>
        <v>Sim</v>
      </c>
      <c r="S1591" s="30">
        <f t="shared" si="274"/>
        <v>0</v>
      </c>
      <c r="T1591" s="32" t="str">
        <f>IF($Q1591&lt;&gt;"Sim","",IF($N1591&gt;Parâmetros!$E$15,"Sim","Não"))</f>
        <v>Não</v>
      </c>
      <c r="U1591" s="17" t="str">
        <f t="shared" si="275"/>
        <v>Na meta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'[Apontamento_Mes_Setembro Atualizado.xlsx]Base Diária'!$V$221folga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Evidência confirma cadastro</v>
      </c>
      <c r="W1591" s="34">
        <f>IF(OR(OR($D1591="6x1",$D1591="FF 6x1"),$D1591="5x2"),"",IF($AB1591&lt;&gt;$AB1590,IF(IFERROR(INDEX(Cadastro!$F$5:$F$148,$AB1591),"")="",IF($L1591&gt;0,1,0),IF(IFERROR(INDEX(Cadastro!$F$5:$F$148,$AB1591),"")&lt;=IFERROR(INDEX(Parâmetros!$B$39:$B$48,MATCH($E1591,Parâmetros!$A$39:$A$48,0)),99),IFERROR(INDEX(Cadastro!$F$5:$F$148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1</v>
      </c>
      <c r="X1591" s="34">
        <f>IF(OR(OR($D1591="6x1",$D1591="FF 6x1"),$D1591="5x2"),"",IF($AB1591&lt;&gt;$AB1590,IF(IFERROR(INDEX(Cadastro!$F$5:$F$148,$AB1591),"")="",0,IF(IFERROR(INDEX(Cadastro!$F$5:$F$148,$AB1591),"")&gt;IFERROR(INDEX(Parâmetros!$B$39:$B$48,MATCH($E1591,Parâmetros!$A$39:$A$48,0)),99),IFERROR(INDEX(Cadastro!$F$5:$F$148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registro"),IF(AND($AB1591&lt;&gt;$AB1590,IFERROR(INDEX(Cadastro!$F$5:$F$148,$AB1591),"")=""),"Indeterminado (início da série)",IF($X1591&gt;0,"Folga","Falta de registro"))))))))</f>
        <v>Trabalhado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IFERROR(MATCH($A1591&amp;"|"&amp;TEXT(_xlfn.MAXIFS(Cadastro!$E$5:$E$148,Cadastro!$A$5:$A$148,$A1591,Cadastro!$E$5:$E$148,"&lt;="&amp;$F1591),"yyyymmdd"),Cadastro!$I$5:$I$148,0),"")</f>
        <v>66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52498</v>
      </c>
      <c r="B1592" s="17" t="s">
        <v>202</v>
      </c>
      <c r="C1592" s="17" t="str">
        <f>IFERROR(INDEX(Cadastro!$C$5:$C$148,$AB1592),"NÃO INFORMADO")</f>
        <v>MEC</v>
      </c>
      <c r="D1592" s="17" t="str">
        <f>IFERROR(INDEX(Cadastro!$D$5:$D$148,$AB1592),"")</f>
        <v>B</v>
      </c>
      <c r="E1592" s="17" t="str">
        <f>IFERROR(INDEX(Cadastro!$G$5:$G$148,$AB1592),"")</f>
        <v>B</v>
      </c>
      <c r="F1592" s="29">
        <v>46270</v>
      </c>
      <c r="G1592" s="32" t="str">
        <f t="shared" si="270"/>
        <v>sáb</v>
      </c>
      <c r="H1592" s="31">
        <f>IF($L1592=0,"",_xlfn.MINIFS(Dados!$Q:$Q,Dados!$A:$A,$A1592,Dados!$S:$S,$F1592))</f>
        <v>960</v>
      </c>
      <c r="I1592" s="31">
        <f>IF($H1592="","",_xlfn.MAXIFS(Dados!$R:$R,Dados!$A:$A,$A1592,Dados!$S:$S,$F1592))</f>
        <v>1388</v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>B</v>
      </c>
      <c r="L1592" s="30">
        <f>SUMIFS(Dados!$E:$E,Dados!$A:$A,$A1592,Dados!$S:$S,$F1592)</f>
        <v>5</v>
      </c>
      <c r="M1592" s="30">
        <f>IFERROR(INDEX(Parâmetros!$E$6:$E$11,MATCH($K1592,Parâmetros!$A$6:$A$11,0)),"")</f>
        <v>7.67</v>
      </c>
      <c r="N1592" s="33">
        <f t="shared" si="271"/>
        <v>0.65189048239895697</v>
      </c>
      <c r="O1592" s="33">
        <f>Parâmetros!$E$13</f>
        <v>0.8</v>
      </c>
      <c r="P1592" s="32" t="str">
        <f>IF(OR($M1592="",$F1592&gt;Parâmetros!$E$14),"Não","Sim")</f>
        <v>Sim</v>
      </c>
      <c r="Q1592" s="32" t="str">
        <f t="shared" si="272"/>
        <v>Sim</v>
      </c>
      <c r="R1592" s="32" t="str">
        <f t="shared" si="273"/>
        <v>Não</v>
      </c>
      <c r="S1592" s="30">
        <f t="shared" si="274"/>
        <v>1.1360000000000001</v>
      </c>
      <c r="T1592" s="32" t="str">
        <f>IF($Q1592&lt;&gt;"Sim","",IF($N1592&gt;Parâmetros!$E$15,"Sim","Não"))</f>
        <v>Não</v>
      </c>
      <c r="U1592" s="17" t="str">
        <f t="shared" si="275"/>
        <v>Abaixo da meta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'[Apontamento_Mes_Setembro Atualizado.xlsx]Base Diária'!$V$221folga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Evidência confirma cadastro</v>
      </c>
      <c r="W1592" s="34">
        <f>IF(OR(OR($D1592="6x1",$D1592="FF 6x1"),$D1592="5x2"),"",IF($AB1592&lt;&gt;$AB1591,IF(IFERROR(INDEX(Cadastro!$F$5:$F$148,$AB1592),"")="",IF($L1592&gt;0,1,0),IF(IFERROR(INDEX(Cadastro!$F$5:$F$148,$AB1592),"")&lt;=IFERROR(INDEX(Parâmetros!$B$39:$B$48,MATCH($E1592,Parâmetros!$A$39:$A$48,0)),99),IFERROR(INDEX(Cadastro!$F$5:$F$148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</v>
      </c>
      <c r="X1592" s="34">
        <f>IF(OR(OR($D1592="6x1",$D1592="FF 6x1"),$D1592="5x2"),"",IF($AB1592&lt;&gt;$AB1591,IF(IFERROR(INDEX(Cadastro!$F$5:$F$148,$AB1592),"")="",0,IF(IFERROR(INDEX(Cadastro!$F$5:$F$148,$AB1592),"")&gt;IFERROR(INDEX(Parâmetros!$B$39:$B$48,MATCH($E1592,Parâmetros!$A$39:$A$48,0)),99),IFERROR(INDEX(Cadastro!$F$5:$F$148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registro"),IF(AND($AB1592&lt;&gt;$AB1591,IFERROR(INDEX(Cadastro!$F$5:$F$148,$AB1592),"")=""),"Indeterminado (início da série)",IF($X1592&gt;0,"Folga","Falta de registro"))))))))</f>
        <v>Trabalhado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IFERROR(MATCH($A1592&amp;"|"&amp;TEXT(_xlfn.MAXIFS(Cadastro!$E$5:$E$148,Cadastro!$A$5:$A$148,$A1592,Cadastro!$E$5:$E$148,"&lt;="&amp;$F1592),"yyyymmdd"),Cadastro!$I$5:$I$148,0),"")</f>
        <v>66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52498</v>
      </c>
      <c r="B1593" s="17" t="s">
        <v>202</v>
      </c>
      <c r="C1593" s="17" t="str">
        <f>IFERROR(INDEX(Cadastro!$C$5:$C$148,$AB1593),"NÃO INFORMADO")</f>
        <v>MEC</v>
      </c>
      <c r="D1593" s="17" t="str">
        <f>IFERROR(INDEX(Cadastro!$D$5:$D$148,$AB1593),"")</f>
        <v>B</v>
      </c>
      <c r="E1593" s="17" t="str">
        <f>IFERROR(INDEX(Cadastro!$G$5:$G$148,$AB1593),"")</f>
        <v>B</v>
      </c>
      <c r="F1593" s="29">
        <v>46271</v>
      </c>
      <c r="G1593" s="32" t="str">
        <f t="shared" si="270"/>
        <v>dom</v>
      </c>
      <c r="H1593" s="31">
        <f>IF($L1593=0,"",_xlfn.MINIFS(Dados!$Q:$Q,Dados!$A:$A,$A1593,Dados!$S:$S,$F1593))</f>
        <v>937</v>
      </c>
      <c r="I1593" s="31">
        <f>IF($H1593="","",_xlfn.MAXIFS(Dados!$R:$R,Dados!$A:$A,$A1593,Dados!$S:$S,$F1593))</f>
        <v>1351</v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>B</v>
      </c>
      <c r="L1593" s="30">
        <f>SUMIFS(Dados!$E:$E,Dados!$A:$A,$A1593,Dados!$S:$S,$F1593)</f>
        <v>6.9</v>
      </c>
      <c r="M1593" s="30">
        <f>IFERROR(INDEX(Parâmetros!$E$6:$E$11,MATCH($K1593,Parâmetros!$A$6:$A$11,0)),"")</f>
        <v>7.67</v>
      </c>
      <c r="N1593" s="33">
        <f t="shared" si="271"/>
        <v>0.89960886571056065</v>
      </c>
      <c r="O1593" s="33">
        <f>Parâmetros!$E$13</f>
        <v>0.8</v>
      </c>
      <c r="P1593" s="32" t="str">
        <f>IF(OR($M1593="",$F1593&gt;Parâmetros!$E$14),"Não","Sim")</f>
        <v>Sim</v>
      </c>
      <c r="Q1593" s="32" t="str">
        <f t="shared" si="272"/>
        <v>Sim</v>
      </c>
      <c r="R1593" s="32" t="str">
        <f t="shared" si="273"/>
        <v>Sim</v>
      </c>
      <c r="S1593" s="30">
        <f t="shared" si="274"/>
        <v>0</v>
      </c>
      <c r="T1593" s="32" t="str">
        <f>IF($Q1593&lt;&gt;"Sim","",IF($N1593&gt;Parâmetros!$E$15,"Sim","Não"))</f>
        <v>Não</v>
      </c>
      <c r="U1593" s="17" t="str">
        <f t="shared" si="275"/>
        <v>Na meta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'[Apontamento_Mes_Setembro Atualizado.xlsx]Base Diária'!$V$221folga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Evidência confirma cadastro</v>
      </c>
      <c r="W1593" s="34">
        <f>IF(OR(OR($D1593="6x1",$D1593="FF 6x1"),$D1593="5x2"),"",IF($AB1593&lt;&gt;$AB1592,IF(IFERROR(INDEX(Cadastro!$F$5:$F$148,$AB1593),"")="",IF($L1593&gt;0,1,0),IF(IFERROR(INDEX(Cadastro!$F$5:$F$148,$AB1593),"")&lt;=IFERROR(INDEX(Parâmetros!$B$39:$B$48,MATCH($E1593,Parâmetros!$A$39:$A$48,0)),99),IFERROR(INDEX(Cadastro!$F$5:$F$148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3</v>
      </c>
      <c r="X1593" s="34">
        <f>IF(OR(OR($D1593="6x1",$D1593="FF 6x1"),$D1593="5x2"),"",IF($AB1593&lt;&gt;$AB1592,IF(IFERROR(INDEX(Cadastro!$F$5:$F$148,$AB1593),"")="",0,IF(IFERROR(INDEX(Cadastro!$F$5:$F$148,$AB1593),"")&gt;IFERROR(INDEX(Parâmetros!$B$39:$B$48,MATCH($E1593,Parâmetros!$A$39:$A$48,0)),99),IFERROR(INDEX(Cadastro!$F$5:$F$148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registro"),IF(AND($AB1593&lt;&gt;$AB1592,IFERROR(INDEX(Cadastro!$F$5:$F$148,$AB1593),"")=""),"Indeterminado (início da série)",IF($X1593&gt;0,"Folga","Falta de registro"))))))))</f>
        <v>Trabalhado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IFERROR(MATCH($A1593&amp;"|"&amp;TEXT(_xlfn.MAXIFS(Cadastro!$E$5:$E$148,Cadastro!$A$5:$A$148,$A1593,Cadastro!$E$5:$E$148,"&lt;="&amp;$F1593),"yyyymmdd"),Cadastro!$I$5:$I$148,0),"")</f>
        <v>66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52498</v>
      </c>
      <c r="B1594" s="17" t="s">
        <v>202</v>
      </c>
      <c r="C1594" s="17" t="str">
        <f>IFERROR(INDEX(Cadastro!$C$5:$C$148,$AB1594),"NÃO INFORMADO")</f>
        <v>MEC</v>
      </c>
      <c r="D1594" s="17" t="str">
        <f>IFERROR(INDEX(Cadastro!$D$5:$D$148,$AB1594),"")</f>
        <v>B</v>
      </c>
      <c r="E1594" s="17" t="str">
        <f>IFERROR(INDEX(Cadastro!$G$5:$G$148,$AB1594),"")</f>
        <v>B</v>
      </c>
      <c r="F1594" s="29">
        <v>46272</v>
      </c>
      <c r="G1594" s="32" t="str">
        <f t="shared" si="270"/>
        <v>seg</v>
      </c>
      <c r="H1594" s="31">
        <f>IF($L1594=0,"",_xlfn.MINIFS(Dados!$Q:$Q,Dados!$A:$A,$A1594,Dados!$S:$S,$F1594))</f>
        <v>960</v>
      </c>
      <c r="I1594" s="31">
        <f>IF($H1594="","",_xlfn.MAXIFS(Dados!$R:$R,Dados!$A:$A,$A1594,Dados!$S:$S,$F1594))</f>
        <v>1389</v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>B</v>
      </c>
      <c r="L1594" s="30">
        <f>SUMIFS(Dados!$E:$E,Dados!$A:$A,$A1594,Dados!$S:$S,$F1594)</f>
        <v>6.1700000000000008</v>
      </c>
      <c r="M1594" s="30">
        <f>IFERROR(INDEX(Parâmetros!$E$6:$E$11,MATCH($K1594,Parâmetros!$A$6:$A$11,0)),"")</f>
        <v>7.67</v>
      </c>
      <c r="N1594" s="33">
        <f t="shared" si="271"/>
        <v>0.80443285528031305</v>
      </c>
      <c r="O1594" s="33">
        <f>Parâmetros!$E$13</f>
        <v>0.8</v>
      </c>
      <c r="P1594" s="32" t="str">
        <f>IF(OR($M1594="",$F1594&gt;Parâmetros!$E$14),"Não","Sim")</f>
        <v>Sim</v>
      </c>
      <c r="Q1594" s="32" t="str">
        <f t="shared" si="272"/>
        <v>Sim</v>
      </c>
      <c r="R1594" s="32" t="str">
        <f t="shared" si="273"/>
        <v>Sim</v>
      </c>
      <c r="S1594" s="30">
        <f t="shared" si="274"/>
        <v>0</v>
      </c>
      <c r="T1594" s="32" t="str">
        <f>IF($Q1594&lt;&gt;"Sim","",IF($N1594&gt;Parâmetros!$E$15,"Sim","Não"))</f>
        <v>Não</v>
      </c>
      <c r="U1594" s="17" t="str">
        <f t="shared" si="275"/>
        <v>Na meta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'[Apontamento_Mes_Setembro Atualizado.xlsx]Base Diária'!$V$221folga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Evidência confirma cadastro</v>
      </c>
      <c r="W1594" s="34">
        <f>IF(OR(OR($D1594="6x1",$D1594="FF 6x1"),$D1594="5x2"),"",IF($AB1594&lt;&gt;$AB1593,IF(IFERROR(INDEX(Cadastro!$F$5:$F$148,$AB1594),"")="",IF($L1594&gt;0,1,0),IF(IFERROR(INDEX(Cadastro!$F$5:$F$148,$AB1594),"")&lt;=IFERROR(INDEX(Parâmetros!$B$39:$B$48,MATCH($E1594,Parâmetros!$A$39:$A$48,0)),99),IFERROR(INDEX(Cadastro!$F$5:$F$148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4</v>
      </c>
      <c r="X1594" s="34">
        <f>IF(OR(OR($D1594="6x1",$D1594="FF 6x1"),$D1594="5x2"),"",IF($AB1594&lt;&gt;$AB1593,IF(IFERROR(INDEX(Cadastro!$F$5:$F$148,$AB1594),"")="",0,IF(IFERROR(INDEX(Cadastro!$F$5:$F$148,$AB1594),"")&gt;IFERROR(INDEX(Parâmetros!$B$39:$B$48,MATCH($E1594,Parâmetros!$A$39:$A$48,0)),99),IFERROR(INDEX(Cadastro!$F$5:$F$148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registro"),IF(AND($AB1594&lt;&gt;$AB1593,IFERROR(INDEX(Cadastro!$F$5:$F$148,$AB1594),"")=""),"Indeterminado (início da série)",IF($X1594&gt;0,"Folga","Falta de registro"))))))))</f>
        <v>Trabalhado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IFERROR(MATCH($A1594&amp;"|"&amp;TEXT(_xlfn.MAXIFS(Cadastro!$E$5:$E$148,Cadastro!$A$5:$A$148,$A1594,Cadastro!$E$5:$E$148,"&lt;="&amp;$F1594),"yyyymmdd"),Cadastro!$I$5:$I$148,0),"")</f>
        <v>66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52498</v>
      </c>
      <c r="B1595" s="17" t="s">
        <v>202</v>
      </c>
      <c r="C1595" s="17" t="str">
        <f>IFERROR(INDEX(Cadastro!$C$5:$C$148,$AB1595),"NÃO INFORMADO")</f>
        <v>MEC</v>
      </c>
      <c r="D1595" s="17" t="str">
        <f>IFERROR(INDEX(Cadastro!$D$5:$D$148,$AB1595),"")</f>
        <v>B</v>
      </c>
      <c r="E1595" s="17" t="str">
        <f>IFERROR(INDEX(Cadastro!$G$5:$G$148,$AB1595),"")</f>
        <v>B</v>
      </c>
      <c r="F1595" s="29">
        <v>46273</v>
      </c>
      <c r="G1595" s="32" t="str">
        <f t="shared" si="270"/>
        <v>ter</v>
      </c>
      <c r="H1595" s="31">
        <f>IF($L1595=0,"",_xlfn.MINIFS(Dados!$Q:$Q,Dados!$A:$A,$A1595,Dados!$S:$S,$F1595))</f>
        <v>935</v>
      </c>
      <c r="I1595" s="31">
        <f>IF($H1595="","",_xlfn.MAXIFS(Dados!$R:$R,Dados!$A:$A,$A1595,Dados!$S:$S,$F1595))</f>
        <v>1336</v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>B</v>
      </c>
      <c r="L1595" s="30">
        <f>SUMIFS(Dados!$E:$E,Dados!$A:$A,$A1595,Dados!$S:$S,$F1595)</f>
        <v>6.01</v>
      </c>
      <c r="M1595" s="30">
        <f>IFERROR(INDEX(Parâmetros!$E$6:$E$11,MATCH($K1595,Parâmetros!$A$6:$A$11,0)),"")</f>
        <v>7.67</v>
      </c>
      <c r="N1595" s="33">
        <f t="shared" si="271"/>
        <v>0.78357235984354623</v>
      </c>
      <c r="O1595" s="33">
        <f>Parâmetros!$E$13</f>
        <v>0.8</v>
      </c>
      <c r="P1595" s="32" t="str">
        <f>IF(OR($M1595="",$F1595&gt;Parâmetros!$E$14),"Não","Sim")</f>
        <v>Sim</v>
      </c>
      <c r="Q1595" s="32" t="str">
        <f t="shared" si="272"/>
        <v>Sim</v>
      </c>
      <c r="R1595" s="32" t="str">
        <f t="shared" si="273"/>
        <v>Não</v>
      </c>
      <c r="S1595" s="30">
        <f t="shared" si="274"/>
        <v>0.12600000000000033</v>
      </c>
      <c r="T1595" s="32" t="str">
        <f>IF($Q1595&lt;&gt;"Sim","",IF($N1595&gt;Parâmetros!$E$15,"Sim","Não"))</f>
        <v>Não</v>
      </c>
      <c r="U1595" s="17" t="str">
        <f t="shared" si="275"/>
        <v>Abaixo da meta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'[Apontamento_Mes_Setembro Atualizado.xlsx]Base Diária'!$V$221folga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Evidência confirma cadastro</v>
      </c>
      <c r="W1595" s="34">
        <f>IF(OR(OR($D1595="6x1",$D1595="FF 6x1"),$D1595="5x2"),"",IF($AB1595&lt;&gt;$AB1594,IF(IFERROR(INDEX(Cadastro!$F$5:$F$148,$AB1595),"")="",IF($L1595&gt;0,1,0),IF(IFERROR(INDEX(Cadastro!$F$5:$F$148,$AB1595),"")&lt;=IFERROR(INDEX(Parâmetros!$B$39:$B$48,MATCH($E1595,Parâmetros!$A$39:$A$48,0)),99),IFERROR(INDEX(Cadastro!$F$5:$F$148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5</v>
      </c>
      <c r="X1595" s="34">
        <f>IF(OR(OR($D1595="6x1",$D1595="FF 6x1"),$D1595="5x2"),"",IF($AB1595&lt;&gt;$AB1594,IF(IFERROR(INDEX(Cadastro!$F$5:$F$148,$AB1595),"")="",0,IF(IFERROR(INDEX(Cadastro!$F$5:$F$148,$AB1595),"")&gt;IFERROR(INDEX(Parâmetros!$B$39:$B$48,MATCH($E1595,Parâmetros!$A$39:$A$48,0)),99),IFERROR(INDEX(Cadastro!$F$5:$F$148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registro"),IF(AND($AB1595&lt;&gt;$AB1594,IFERROR(INDEX(Cadastro!$F$5:$F$148,$AB1595),"")=""),"Indeterminado (início da série)",IF($X1595&gt;0,"Folga","Falta de registro"))))))))</f>
        <v>Trabalhado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IFERROR(MATCH($A1595&amp;"|"&amp;TEXT(_xlfn.MAXIFS(Cadastro!$E$5:$E$148,Cadastro!$A$5:$A$148,$A1595,Cadastro!$E$5:$E$148,"&lt;="&amp;$F1595),"yyyymmdd"),Cadastro!$I$5:$I$148,0),"")</f>
        <v>66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52498</v>
      </c>
      <c r="B1596" s="17" t="s">
        <v>202</v>
      </c>
      <c r="C1596" s="17" t="str">
        <f>IFERROR(INDEX(Cadastro!$C$5:$C$148,$AB1596),"NÃO INFORMADO")</f>
        <v>MEC</v>
      </c>
      <c r="D1596" s="17" t="str">
        <f>IFERROR(INDEX(Cadastro!$D$5:$D$148,$AB1596),"")</f>
        <v>B</v>
      </c>
      <c r="E1596" s="17" t="str">
        <f>IFERROR(INDEX(Cadastro!$G$5:$G$148,$AB1596),"")</f>
        <v>B</v>
      </c>
      <c r="F1596" s="29">
        <v>46274</v>
      </c>
      <c r="G1596" s="32" t="str">
        <f t="shared" si="270"/>
        <v>qua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271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272"/>
        <v/>
      </c>
      <c r="R1596" s="32" t="str">
        <f t="shared" si="273"/>
        <v/>
      </c>
      <c r="S1596" s="30" t="str">
        <f t="shared" si="274"/>
        <v/>
      </c>
      <c r="T1596" s="32" t="str">
        <f>IF($Q1596&lt;&gt;"Sim","",IF($N1596&gt;Parâmetros!$E$15,"Sim","Não"))</f>
        <v/>
      </c>
      <c r="U1596" s="17" t="str">
        <f t="shared" si="275"/>
        <v>Folga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'[Apontamento_Mes_Setembro Atualizado.xlsx]Base Diária'!$V$221folga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Folga prevista pelo ciclo</v>
      </c>
      <c r="W1596" s="34">
        <f>IF(OR(OR($D1596="6x1",$D1596="FF 6x1"),$D1596="5x2"),"",IF($AB1596&lt;&gt;$AB1595,IF(IFERROR(INDEX(Cadastro!$F$5:$F$148,$AB1596),"")="",IF($L1596&gt;0,1,0),IF(IFERROR(INDEX(Cadastro!$F$5:$F$148,$AB1596),"")&lt;=IFERROR(INDEX(Parâmetros!$B$39:$B$48,MATCH($E1596,Parâmetros!$A$39:$A$48,0)),99),IFERROR(INDEX(Cadastro!$F$5:$F$148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0</v>
      </c>
      <c r="X1596" s="34">
        <f>IF(OR(OR($D1596="6x1",$D1596="FF 6x1"),$D1596="5x2"),"",IF($AB1596&lt;&gt;$AB1595,IF(IFERROR(INDEX(Cadastro!$F$5:$F$148,$AB1596),"")="",0,IF(IFERROR(INDEX(Cadastro!$F$5:$F$148,$AB1596),"")&gt;IFERROR(INDEX(Parâmetros!$B$39:$B$48,MATCH($E1596,Parâmetros!$A$39:$A$48,0)),99),IFERROR(INDEX(Cadastro!$F$5:$F$148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1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registro"),IF(AND($AB1596&lt;&gt;$AB1595,IFERROR(INDEX(Cadastro!$F$5:$F$148,$AB1596),"")=""),"Indeterminado (início da série)",IF($X1596&gt;0,"Folga","Falta de registro"))))))))</f>
        <v>Folga</v>
      </c>
      <c r="Z1596" s="34">
        <f>IF(OR($L1596&gt;0,$F1596&gt;Parâmetros!$E$14),0,IF($A1596&lt;&gt;$A1595,1,N($Z1595)+1))</f>
        <v>1</v>
      </c>
      <c r="AA1596" s="34">
        <f>IF(OR($L1596&gt;0,$F1596&gt;Parâmetros!$E$14),0,IF(OR($A1596&lt;&gt;$A1597,$F1597&gt;Parâmetros!$E$14),1,N($AA1597)+1))</f>
        <v>1</v>
      </c>
      <c r="AB1596" s="31">
        <f>IFERROR(MATCH($A1596&amp;"|"&amp;TEXT(_xlfn.MAXIFS(Cadastro!$E$5:$E$148,Cadastro!$A$5:$A$148,$A1596,Cadastro!$E$5:$E$148,"&lt;="&amp;$F1596),"yyyymmdd"),Cadastro!$I$5:$I$148,0),"")</f>
        <v>66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52498</v>
      </c>
      <c r="B1597" s="17" t="s">
        <v>202</v>
      </c>
      <c r="C1597" s="17" t="str">
        <f>IFERROR(INDEX(Cadastro!$C$5:$C$148,$AB1597),"NÃO INFORMADO")</f>
        <v>MEC</v>
      </c>
      <c r="D1597" s="17" t="str">
        <f>IFERROR(INDEX(Cadastro!$D$5:$D$148,$AB1597),"")</f>
        <v>B</v>
      </c>
      <c r="E1597" s="17" t="str">
        <f>IFERROR(INDEX(Cadastro!$G$5:$G$148,$AB1597),"")</f>
        <v>B</v>
      </c>
      <c r="F1597" s="29">
        <v>46275</v>
      </c>
      <c r="G1597" s="32" t="str">
        <f t="shared" si="270"/>
        <v>qui</v>
      </c>
      <c r="H1597" s="31">
        <f>IF($L1597=0,"",_xlfn.MINIFS(Dados!$Q:$Q,Dados!$A:$A,$A1597,Dados!$S:$S,$F1597))</f>
        <v>947</v>
      </c>
      <c r="I1597" s="31">
        <f>IF($H1597="","",_xlfn.MAXIFS(Dados!$R:$R,Dados!$A:$A,$A1597,Dados!$S:$S,$F1597))</f>
        <v>1364</v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>B</v>
      </c>
      <c r="L1597" s="30">
        <f>SUMIFS(Dados!$E:$E,Dados!$A:$A,$A1597,Dados!$S:$S,$F1597)</f>
        <v>6.95</v>
      </c>
      <c r="M1597" s="30">
        <f>IFERROR(INDEX(Parâmetros!$E$6:$E$11,MATCH($K1597,Parâmetros!$A$6:$A$11,0)),"")</f>
        <v>7.67</v>
      </c>
      <c r="N1597" s="33">
        <f t="shared" si="271"/>
        <v>0.90612777053455018</v>
      </c>
      <c r="O1597" s="33">
        <f>Parâmetros!$E$13</f>
        <v>0.8</v>
      </c>
      <c r="P1597" s="32" t="str">
        <f>IF(OR($M1597="",$F1597&gt;Parâmetros!$E$14),"Não","Sim")</f>
        <v>Sim</v>
      </c>
      <c r="Q1597" s="32" t="str">
        <f t="shared" si="272"/>
        <v>Sim</v>
      </c>
      <c r="R1597" s="32" t="str">
        <f t="shared" si="273"/>
        <v>Sim</v>
      </c>
      <c r="S1597" s="30">
        <f t="shared" si="274"/>
        <v>0</v>
      </c>
      <c r="T1597" s="32" t="str">
        <f>IF($Q1597&lt;&gt;"Sim","",IF($N1597&gt;Parâmetros!$E$15,"Sim","Não"))</f>
        <v>Não</v>
      </c>
      <c r="U1597" s="17" t="str">
        <f t="shared" si="275"/>
        <v>Na meta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'[Apontamento_Mes_Setembro Atualizado.xlsx]Base Diária'!$V$221folga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Evidência confirma cadastro</v>
      </c>
      <c r="W1597" s="34">
        <f>IF(OR(OR($D1597="6x1",$D1597="FF 6x1"),$D1597="5x2"),"",IF($AB1597&lt;&gt;$AB1596,IF(IFERROR(INDEX(Cadastro!$F$5:$F$148,$AB1597),"")="",IF($L1597&gt;0,1,0),IF(IFERROR(INDEX(Cadastro!$F$5:$F$148,$AB1597),"")&lt;=IFERROR(INDEX(Parâmetros!$B$39:$B$48,MATCH($E1597,Parâmetros!$A$39:$A$48,0)),99),IFERROR(INDEX(Cadastro!$F$5:$F$148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</v>
      </c>
      <c r="X1597" s="34">
        <f>IF(OR(OR($D1597="6x1",$D1597="FF 6x1"),$D1597="5x2"),"",IF($AB1597&lt;&gt;$AB1596,IF(IFERROR(INDEX(Cadastro!$F$5:$F$148,$AB1597),"")="",0,IF(IFERROR(INDEX(Cadastro!$F$5:$F$148,$AB1597),"")&gt;IFERROR(INDEX(Parâmetros!$B$39:$B$48,MATCH($E1597,Parâmetros!$A$39:$A$48,0)),99),IFERROR(INDEX(Cadastro!$F$5:$F$148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registro"),IF(AND($AB1597&lt;&gt;$AB1596,IFERROR(INDEX(Cadastro!$F$5:$F$148,$AB1597),"")=""),"Indeterminado (início da série)",IF($X1597&gt;0,"Folga","Falta de registro"))))))))</f>
        <v>Trabalhado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IFERROR(MATCH($A1597&amp;"|"&amp;TEXT(_xlfn.MAXIFS(Cadastro!$E$5:$E$148,Cadastro!$A$5:$A$148,$A1597,Cadastro!$E$5:$E$148,"&lt;="&amp;$F1597),"yyyymmdd"),Cadastro!$I$5:$I$148,0),"")</f>
        <v>66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52498</v>
      </c>
      <c r="B1598" s="17" t="s">
        <v>202</v>
      </c>
      <c r="C1598" s="17" t="str">
        <f>IFERROR(INDEX(Cadastro!$C$5:$C$148,$AB1598),"NÃO INFORMADO")</f>
        <v>MEC</v>
      </c>
      <c r="D1598" s="17" t="str">
        <f>IFERROR(INDEX(Cadastro!$D$5:$D$148,$AB1598),"")</f>
        <v>B</v>
      </c>
      <c r="E1598" s="17" t="str">
        <f>IFERROR(INDEX(Cadastro!$G$5:$G$148,$AB1598),"")</f>
        <v>B</v>
      </c>
      <c r="F1598" s="29">
        <v>46276</v>
      </c>
      <c r="G1598" s="32" t="str">
        <f t="shared" si="270"/>
        <v>sex</v>
      </c>
      <c r="H1598" s="31">
        <f>IF($L1598=0,"",_xlfn.MINIFS(Dados!$Q:$Q,Dados!$A:$A,$A1598,Dados!$S:$S,$F1598))</f>
        <v>947</v>
      </c>
      <c r="I1598" s="31">
        <f>IF($H1598="","",_xlfn.MAXIFS(Dados!$R:$R,Dados!$A:$A,$A1598,Dados!$S:$S,$F1598))</f>
        <v>1256</v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B</v>
      </c>
      <c r="L1598" s="30">
        <f>SUMIFS(Dados!$E:$E,Dados!$A:$A,$A1598,Dados!$S:$S,$F1598)</f>
        <v>4.9000000000000004</v>
      </c>
      <c r="M1598" s="30">
        <f>IFERROR(INDEX(Parâmetros!$E$6:$E$11,MATCH($K1598,Parâmetros!$A$6:$A$11,0)),"")</f>
        <v>7.67</v>
      </c>
      <c r="N1598" s="33">
        <f t="shared" si="271"/>
        <v>0.6388526727509779</v>
      </c>
      <c r="O1598" s="33">
        <f>Parâmetros!$E$13</f>
        <v>0.8</v>
      </c>
      <c r="P1598" s="32" t="str">
        <f>IF(OR($M1598="",$F1598&gt;Parâmetros!$E$14),"Não","Sim")</f>
        <v>Sim</v>
      </c>
      <c r="Q1598" s="32" t="str">
        <f t="shared" si="272"/>
        <v>Sim</v>
      </c>
      <c r="R1598" s="32" t="str">
        <f t="shared" si="273"/>
        <v>Não</v>
      </c>
      <c r="S1598" s="30">
        <f t="shared" si="274"/>
        <v>1.2359999999999998</v>
      </c>
      <c r="T1598" s="32" t="str">
        <f>IF($Q1598&lt;&gt;"Sim","",IF($N1598&gt;Parâmetros!$E$15,"Sim","Não"))</f>
        <v>Não</v>
      </c>
      <c r="U1598" s="17" t="str">
        <f t="shared" si="275"/>
        <v>Abaixo da meta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'[Apontamento_Mes_Setembro Atualizado.xlsx]Base Diária'!$V$221folga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Evidência confirma cadastro</v>
      </c>
      <c r="W1598" s="34">
        <f>IF(OR(OR($D1598="6x1",$D1598="FF 6x1"),$D1598="5x2"),"",IF($AB1598&lt;&gt;$AB1597,IF(IFERROR(INDEX(Cadastro!$F$5:$F$148,$AB1598),"")="",IF($L1598&gt;0,1,0),IF(IFERROR(INDEX(Cadastro!$F$5:$F$148,$AB1598),"")&lt;=IFERROR(INDEX(Parâmetros!$B$39:$B$48,MATCH($E1598,Parâmetros!$A$39:$A$48,0)),99),IFERROR(INDEX(Cadastro!$F$5:$F$148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2</v>
      </c>
      <c r="X1598" s="34">
        <f>IF(OR(OR($D1598="6x1",$D1598="FF 6x1"),$D1598="5x2"),"",IF($AB1598&lt;&gt;$AB1597,IF(IFERROR(INDEX(Cadastro!$F$5:$F$148,$AB1598),"")="",0,IF(IFERROR(INDEX(Cadastro!$F$5:$F$148,$AB1598),"")&gt;IFERROR(INDEX(Parâmetros!$B$39:$B$48,MATCH($E1598,Parâmetros!$A$39:$A$48,0)),99),IFERROR(INDEX(Cadastro!$F$5:$F$148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registro"),IF(AND($AB1598&lt;&gt;$AB1597,IFERROR(INDEX(Cadastro!$F$5:$F$148,$AB1598),"")=""),"Indeterminado (início da série)",IF($X1598&gt;0,"Folga","Falta de registro"))))))))</f>
        <v>Trabalhado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IFERROR(MATCH($A1598&amp;"|"&amp;TEXT(_xlfn.MAXIFS(Cadastro!$E$5:$E$148,Cadastro!$A$5:$A$148,$A1598,Cadastro!$E$5:$E$148,"&lt;="&amp;$F1598),"yyyymmdd"),Cadastro!$I$5:$I$148,0),"")</f>
        <v>66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52498</v>
      </c>
      <c r="B1599" s="17" t="s">
        <v>202</v>
      </c>
      <c r="C1599" s="17" t="str">
        <f>IFERROR(INDEX(Cadastro!$C$5:$C$148,$AB1599),"NÃO INFORMADO")</f>
        <v>MEC</v>
      </c>
      <c r="D1599" s="17" t="str">
        <f>IFERROR(INDEX(Cadastro!$D$5:$D$148,$AB1599),"")</f>
        <v>B</v>
      </c>
      <c r="E1599" s="17" t="str">
        <f>IFERROR(INDEX(Cadastro!$G$5:$G$148,$AB1599),"")</f>
        <v>B</v>
      </c>
      <c r="F1599" s="29">
        <v>46277</v>
      </c>
      <c r="G1599" s="32" t="str">
        <f t="shared" si="270"/>
        <v>sáb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B</v>
      </c>
      <c r="L1599" s="30">
        <f>SUMIFS(Dados!$E:$E,Dados!$A:$A,$A1599,Dados!$S:$S,$F1599)</f>
        <v>0</v>
      </c>
      <c r="M1599" s="30">
        <f>IFERROR(INDEX(Parâmetros!$E$6:$E$11,MATCH($K1599,Parâmetros!$A$6:$A$11,0)),"")</f>
        <v>7.67</v>
      </c>
      <c r="N1599" s="33">
        <f t="shared" si="271"/>
        <v>0</v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272"/>
        <v/>
      </c>
      <c r="R1599" s="32" t="str">
        <f t="shared" si="273"/>
        <v/>
      </c>
      <c r="S1599" s="30" t="str">
        <f t="shared" si="274"/>
        <v/>
      </c>
      <c r="T1599" s="32" t="str">
        <f>IF($Q1599&lt;&gt;"Sim","",IF($N1599&gt;Parâmetros!$E$15,"Sim","Não"))</f>
        <v/>
      </c>
      <c r="U1599" s="17" t="str">
        <f t="shared" si="275"/>
        <v>Fora da apuração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'[Apontamento_Mes_Setembro Atualizado.xlsx]Base Diária'!$V$221folga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FALTA DE REGISTRO · dia 3 de 5 do ciclo</v>
      </c>
      <c r="W1599" s="34">
        <f>IF(OR(OR($D1599="6x1",$D1599="FF 6x1"),$D1599="5x2"),"",IF($AB1599&lt;&gt;$AB1598,IF(IFERROR(INDEX(Cadastro!$F$5:$F$148,$AB1599),"")="",IF($L1599&gt;0,1,0),IF(IFERROR(INDEX(Cadastro!$F$5:$F$148,$AB1599),"")&lt;=IFERROR(INDEX(Parâmetros!$B$39:$B$48,MATCH($E1599,Parâmetros!$A$39:$A$48,0)),99),IFERROR(INDEX(Cadastro!$F$5:$F$148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3</v>
      </c>
      <c r="X1599" s="34">
        <f>IF(OR(OR($D1599="6x1",$D1599="FF 6x1"),$D1599="5x2"),"",IF($AB1599&lt;&gt;$AB1598,IF(IFERROR(INDEX(Cadastro!$F$5:$F$148,$AB1599),"")="",0,IF(IFERROR(INDEX(Cadastro!$F$5:$F$148,$AB1599),"")&gt;IFERROR(INDEX(Parâmetros!$B$39:$B$48,MATCH($E1599,Parâmetros!$A$39:$A$48,0)),99),IFERROR(INDEX(Cadastro!$F$5:$F$148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registro"),IF(AND($AB1599&lt;&gt;$AB1598,IFERROR(INDEX(Cadastro!$F$5:$F$148,$AB1599),"")=""),"Indeterminado (início da série)",IF($X1599&gt;0,"Folga","Falta de registro"))))))))</f>
        <v>Falta de registro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IFERROR(MATCH($A1599&amp;"|"&amp;TEXT(_xlfn.MAXIFS(Cadastro!$E$5:$E$148,Cadastro!$A$5:$A$148,$A1599,Cadastro!$E$5:$E$148,"&lt;="&amp;$F1599),"yyyymmdd"),Cadastro!$I$5:$I$148,0),"")</f>
        <v>66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52498</v>
      </c>
      <c r="B1600" s="17" t="s">
        <v>202</v>
      </c>
      <c r="C1600" s="17" t="str">
        <f>IFERROR(INDEX(Cadastro!$C$5:$C$148,$AB1600),"NÃO INFORMADO")</f>
        <v>MEC</v>
      </c>
      <c r="D1600" s="17" t="str">
        <f>IFERROR(INDEX(Cadastro!$D$5:$D$148,$AB1600),"")</f>
        <v>B</v>
      </c>
      <c r="E1600" s="17" t="str">
        <f>IFERROR(INDEX(Cadastro!$G$5:$G$148,$AB1600),"")</f>
        <v>B</v>
      </c>
      <c r="F1600" s="29">
        <v>46278</v>
      </c>
      <c r="G1600" s="32" t="str">
        <f t="shared" si="270"/>
        <v>dom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>B</v>
      </c>
      <c r="L1600" s="30">
        <f>SUMIFS(Dados!$E:$E,Dados!$A:$A,$A1600,Dados!$S:$S,$F1600)</f>
        <v>0</v>
      </c>
      <c r="M1600" s="30">
        <f>IFERROR(INDEX(Parâmetros!$E$6:$E$11,MATCH($K1600,Parâmetros!$A$6:$A$11,0)),"")</f>
        <v>7.67</v>
      </c>
      <c r="N1600" s="33">
        <f t="shared" si="271"/>
        <v>0</v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272"/>
        <v/>
      </c>
      <c r="R1600" s="32" t="str">
        <f t="shared" si="273"/>
        <v/>
      </c>
      <c r="S1600" s="30" t="str">
        <f t="shared" si="274"/>
        <v/>
      </c>
      <c r="T1600" s="32" t="str">
        <f>IF($Q1600&lt;&gt;"Sim","",IF($N1600&gt;Parâmetros!$E$15,"Sim","Não"))</f>
        <v/>
      </c>
      <c r="U1600" s="17" t="str">
        <f t="shared" si="275"/>
        <v>Fora da apuração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'[Apontamento_Mes_Setembro Atualizado.xlsx]Base Diária'!$V$221folga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FALTA DE REGISTRO · dia 4 de 5 do ciclo</v>
      </c>
      <c r="W1600" s="34">
        <f>IF(OR(OR($D1600="6x1",$D1600="FF 6x1"),$D1600="5x2"),"",IF($AB1600&lt;&gt;$AB1599,IF(IFERROR(INDEX(Cadastro!$F$5:$F$148,$AB1600),"")="",IF($L1600&gt;0,1,0),IF(IFERROR(INDEX(Cadastro!$F$5:$F$148,$AB1600),"")&lt;=IFERROR(INDEX(Parâmetros!$B$39:$B$48,MATCH($E1600,Parâmetros!$A$39:$A$48,0)),99),IFERROR(INDEX(Cadastro!$F$5:$F$148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4</v>
      </c>
      <c r="X1600" s="34">
        <f>IF(OR(OR($D1600="6x1",$D1600="FF 6x1"),$D1600="5x2"),"",IF($AB1600&lt;&gt;$AB1599,IF(IFERROR(INDEX(Cadastro!$F$5:$F$148,$AB1600),"")="",0,IF(IFERROR(INDEX(Cadastro!$F$5:$F$148,$AB1600),"")&gt;IFERROR(INDEX(Parâmetros!$B$39:$B$48,MATCH($E1600,Parâmetros!$A$39:$A$48,0)),99),IFERROR(INDEX(Cadastro!$F$5:$F$148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registro"),IF(AND($AB1600&lt;&gt;$AB1599,IFERROR(INDEX(Cadastro!$F$5:$F$148,$AB1600),"")=""),"Indeterminado (início da série)",IF($X1600&gt;0,"Folga","Falta de registro"))))))))</f>
        <v>Falta de registro</v>
      </c>
      <c r="Z1600" s="34">
        <f>IF(OR($L1600&gt;0,$F1600&gt;Parâmetros!$E$14),0,IF($A1600&lt;&gt;$A1599,1,N($Z1599)+1))</f>
        <v>0</v>
      </c>
      <c r="AA1600" s="34">
        <f>IF(OR($L1600&gt;0,$F1600&gt;Parâmetros!$E$14),0,IF(OR($A1600&lt;&gt;$A1601,$F1601&gt;Parâmetros!$E$14),1,N($AA1601)+1))</f>
        <v>0</v>
      </c>
      <c r="AB1600" s="31">
        <f>IFERROR(MATCH($A1600&amp;"|"&amp;TEXT(_xlfn.MAXIFS(Cadastro!$E$5:$E$148,Cadastro!$A$5:$A$148,$A1600,Cadastro!$E$5:$E$148,"&lt;="&amp;$F1600),"yyyymmdd"),Cadastro!$I$5:$I$148,0),"")</f>
        <v>66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52498</v>
      </c>
      <c r="B1601" s="17" t="s">
        <v>202</v>
      </c>
      <c r="C1601" s="17" t="str">
        <f>IFERROR(INDEX(Cadastro!$C$5:$C$148,$AB1601),"NÃO INFORMADO")</f>
        <v>MEC</v>
      </c>
      <c r="D1601" s="17" t="str">
        <f>IFERROR(INDEX(Cadastro!$D$5:$D$148,$AB1601),"")</f>
        <v>B</v>
      </c>
      <c r="E1601" s="17" t="str">
        <f>IFERROR(INDEX(Cadastro!$G$5:$G$148,$AB1601),"")</f>
        <v>B</v>
      </c>
      <c r="F1601" s="29">
        <v>46279</v>
      </c>
      <c r="G1601" s="32" t="str">
        <f t="shared" si="270"/>
        <v>seg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B</v>
      </c>
      <c r="L1601" s="30">
        <f>SUMIFS(Dados!$E:$E,Dados!$A:$A,$A1601,Dados!$S:$S,$F1601)</f>
        <v>0</v>
      </c>
      <c r="M1601" s="30">
        <f>IFERROR(INDEX(Parâmetros!$E$6:$E$11,MATCH($K1601,Parâmetros!$A$6:$A$11,0)),"")</f>
        <v>7.67</v>
      </c>
      <c r="N1601" s="33">
        <f t="shared" si="271"/>
        <v>0</v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272"/>
        <v/>
      </c>
      <c r="R1601" s="32" t="str">
        <f t="shared" si="273"/>
        <v/>
      </c>
      <c r="S1601" s="30" t="str">
        <f t="shared" si="274"/>
        <v/>
      </c>
      <c r="T1601" s="32" t="str">
        <f>IF($Q1601&lt;&gt;"Sim","",IF($N1601&gt;Parâmetros!$E$15,"Sim","Não"))</f>
        <v/>
      </c>
      <c r="U1601" s="17" t="str">
        <f t="shared" si="275"/>
        <v>Fora da apuração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'[Apontamento_Mes_Setembro Atualizado.xlsx]Base Diária'!$V$221folga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FALTA DE REGISTRO · dia 5 de 5 do ciclo</v>
      </c>
      <c r="W1601" s="34">
        <f>IF(OR(OR($D1601="6x1",$D1601="FF 6x1"),$D1601="5x2"),"",IF($AB1601&lt;&gt;$AB1600,IF(IFERROR(INDEX(Cadastro!$F$5:$F$148,$AB1601),"")="",IF($L1601&gt;0,1,0),IF(IFERROR(INDEX(Cadastro!$F$5:$F$148,$AB1601),"")&lt;=IFERROR(INDEX(Parâmetros!$B$39:$B$48,MATCH($E1601,Parâmetros!$A$39:$A$48,0)),99),IFERROR(INDEX(Cadastro!$F$5:$F$148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>5</v>
      </c>
      <c r="X1601" s="34">
        <f>IF(OR(OR($D1601="6x1",$D1601="FF 6x1"),$D1601="5x2"),"",IF($AB1601&lt;&gt;$AB1600,IF(IFERROR(INDEX(Cadastro!$F$5:$F$148,$AB1601),"")="",0,IF(IFERROR(INDEX(Cadastro!$F$5:$F$148,$AB1601),"")&gt;IFERROR(INDEX(Parâmetros!$B$39:$B$48,MATCH($E1601,Parâmetros!$A$39:$A$48,0)),99),IFERROR(INDEX(Cadastro!$F$5:$F$148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>0</v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registro"),IF(AND($AB1601&lt;&gt;$AB1600,IFERROR(INDEX(Cadastro!$F$5:$F$148,$AB1601),"")=""),"Indeterminado (início da série)",IF($X1601&gt;0,"Folga","Falta de registro"))))))))</f>
        <v>Falta de registro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IFERROR(MATCH($A1601&amp;"|"&amp;TEXT(_xlfn.MAXIFS(Cadastro!$E$5:$E$148,Cadastro!$A$5:$A$148,$A1601,Cadastro!$E$5:$E$148,"&lt;="&amp;$F1601),"yyyymmdd"),Cadastro!$I$5:$I$148,0),"")</f>
        <v>66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52498</v>
      </c>
      <c r="B1602" s="17" t="s">
        <v>202</v>
      </c>
      <c r="C1602" s="17" t="str">
        <f>IFERROR(INDEX(Cadastro!$C$5:$C$148,$AB1602),"NÃO INFORMADO")</f>
        <v>MEC</v>
      </c>
      <c r="D1602" s="17" t="str">
        <f>IFERROR(INDEX(Cadastro!$D$5:$D$148,$AB1602),"")</f>
        <v>B</v>
      </c>
      <c r="E1602" s="17" t="str">
        <f>IFERROR(INDEX(Cadastro!$G$5:$G$148,$AB1602),"")</f>
        <v>B</v>
      </c>
      <c r="F1602" s="29">
        <v>46280</v>
      </c>
      <c r="G1602" s="32" t="str">
        <f t="shared" si="270"/>
        <v>ter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271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272"/>
        <v/>
      </c>
      <c r="R1602" s="32" t="str">
        <f t="shared" si="273"/>
        <v/>
      </c>
      <c r="S1602" s="30" t="str">
        <f t="shared" si="274"/>
        <v/>
      </c>
      <c r="T1602" s="32" t="str">
        <f>IF($Q1602&lt;&gt;"Sim","",IF($N1602&gt;Parâmetros!$E$15,"Sim","Não"))</f>
        <v/>
      </c>
      <c r="U1602" s="17" t="str">
        <f t="shared" si="275"/>
        <v>Folga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'[Apontamento_Mes_Setembro Atualizado.xlsx]Base Diária'!$V$221folga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Folga prevista pelo ciclo</v>
      </c>
      <c r="W1602" s="34">
        <f>IF(OR(OR($D1602="6x1",$D1602="FF 6x1"),$D1602="5x2"),"",IF($AB1602&lt;&gt;$AB1601,IF(IFERROR(INDEX(Cadastro!$F$5:$F$148,$AB1602),"")="",IF($L1602&gt;0,1,0),IF(IFERROR(INDEX(Cadastro!$F$5:$F$148,$AB1602),"")&lt;=IFERROR(INDEX(Parâmetros!$B$39:$B$48,MATCH($E1602,Parâmetros!$A$39:$A$48,0)),99),IFERROR(INDEX(Cadastro!$F$5:$F$148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>0</v>
      </c>
      <c r="X1602" s="34">
        <f>IF(OR(OR($D1602="6x1",$D1602="FF 6x1"),$D1602="5x2"),"",IF($AB1602&lt;&gt;$AB1601,IF(IFERROR(INDEX(Cadastro!$F$5:$F$148,$AB1602),"")="",0,IF(IFERROR(INDEX(Cadastro!$F$5:$F$148,$AB1602),"")&gt;IFERROR(INDEX(Parâmetros!$B$39:$B$48,MATCH($E1602,Parâmetros!$A$39:$A$48,0)),99),IFERROR(INDEX(Cadastro!$F$5:$F$148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>1</v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registro"),IF(AND($AB1602&lt;&gt;$AB1601,IFERROR(INDEX(Cadastro!$F$5:$F$148,$AB1602),"")=""),"Indeterminado (início da série)",IF($X1602&gt;0,"Folga","Falta de registro"))))))))</f>
        <v>Folga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IFERROR(MATCH($A1602&amp;"|"&amp;TEXT(_xlfn.MAXIFS(Cadastro!$E$5:$E$148,Cadastro!$A$5:$A$148,$A1602,Cadastro!$E$5:$E$148,"&lt;="&amp;$F1602),"yyyymmdd"),Cadastro!$I$5:$I$148,0),"")</f>
        <v>66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52498</v>
      </c>
      <c r="B1603" s="17" t="s">
        <v>202</v>
      </c>
      <c r="C1603" s="17" t="str">
        <f>IFERROR(INDEX(Cadastro!$C$5:$C$148,$AB1603),"NÃO INFORMADO")</f>
        <v>MEC</v>
      </c>
      <c r="D1603" s="17" t="str">
        <f>IFERROR(INDEX(Cadastro!$D$5:$D$148,$AB1603),"")</f>
        <v>B</v>
      </c>
      <c r="E1603" s="17" t="str">
        <f>IFERROR(INDEX(Cadastro!$G$5:$G$148,$AB1603),"")</f>
        <v>B</v>
      </c>
      <c r="F1603" s="29">
        <v>46281</v>
      </c>
      <c r="G1603" s="32" t="str">
        <f t="shared" si="270"/>
        <v>qua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B</v>
      </c>
      <c r="L1603" s="30">
        <f>SUMIFS(Dados!$E:$E,Dados!$A:$A,$A1603,Dados!$S:$S,$F1603)</f>
        <v>0</v>
      </c>
      <c r="M1603" s="30">
        <f>IFERROR(INDEX(Parâmetros!$E$6:$E$11,MATCH($K1603,Parâmetros!$A$6:$A$11,0)),"")</f>
        <v>7.67</v>
      </c>
      <c r="N1603" s="33">
        <f t="shared" si="271"/>
        <v>0</v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272"/>
        <v/>
      </c>
      <c r="R1603" s="32" t="str">
        <f t="shared" si="273"/>
        <v/>
      </c>
      <c r="S1603" s="30" t="str">
        <f t="shared" si="274"/>
        <v/>
      </c>
      <c r="T1603" s="32" t="str">
        <f>IF($Q1603&lt;&gt;"Sim","",IF($N1603&gt;Parâmetros!$E$15,"Sim","Não"))</f>
        <v/>
      </c>
      <c r="U1603" s="17" t="str">
        <f t="shared" si="275"/>
        <v>Fora da apuração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'[Apontamento_Mes_Setembro Atualizado.xlsx]Base Diária'!$V$221folga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FALTA DE REGISTRO · dia 1 de 5 do ciclo</v>
      </c>
      <c r="W1603" s="34">
        <f>IF(OR(OR($D1603="6x1",$D1603="FF 6x1"),$D1603="5x2"),"",IF($AB1603&lt;&gt;$AB1602,IF(IFERROR(INDEX(Cadastro!$F$5:$F$148,$AB1603),"")="",IF($L1603&gt;0,1,0),IF(IFERROR(INDEX(Cadastro!$F$5:$F$148,$AB1603),"")&lt;=IFERROR(INDEX(Parâmetros!$B$39:$B$48,MATCH($E1603,Parâmetros!$A$39:$A$48,0)),99),IFERROR(INDEX(Cadastro!$F$5:$F$148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>1</v>
      </c>
      <c r="X1603" s="34">
        <f>IF(OR(OR($D1603="6x1",$D1603="FF 6x1"),$D1603="5x2"),"",IF($AB1603&lt;&gt;$AB1602,IF(IFERROR(INDEX(Cadastro!$F$5:$F$148,$AB1603),"")="",0,IF(IFERROR(INDEX(Cadastro!$F$5:$F$148,$AB1603),"")&gt;IFERROR(INDEX(Parâmetros!$B$39:$B$48,MATCH($E1603,Parâmetros!$A$39:$A$48,0)),99),IFERROR(INDEX(Cadastro!$F$5:$F$148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>0</v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registro"),IF(AND($AB1603&lt;&gt;$AB1602,IFERROR(INDEX(Cadastro!$F$5:$F$148,$AB1603),"")=""),"Indeterminado (início da série)",IF($X1603&gt;0,"Folga","Falta de registro"))))))))</f>
        <v>Falta de registro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IFERROR(MATCH($A1603&amp;"|"&amp;TEXT(_xlfn.MAXIFS(Cadastro!$E$5:$E$148,Cadastro!$A$5:$A$148,$A1603,Cadastro!$E$5:$E$148,"&lt;="&amp;$F1603),"yyyymmdd"),Cadastro!$I$5:$I$148,0),"")</f>
        <v>66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52498</v>
      </c>
      <c r="B1604" s="17" t="s">
        <v>202</v>
      </c>
      <c r="C1604" s="17" t="str">
        <f>IFERROR(INDEX(Cadastro!$C$5:$C$148,$AB1604),"NÃO INFORMADO")</f>
        <v>MEC</v>
      </c>
      <c r="D1604" s="17" t="str">
        <f>IFERROR(INDEX(Cadastro!$D$5:$D$148,$AB1604),"")</f>
        <v>B</v>
      </c>
      <c r="E1604" s="17" t="str">
        <f>IFERROR(INDEX(Cadastro!$G$5:$G$148,$AB1604),"")</f>
        <v>B</v>
      </c>
      <c r="F1604" s="29">
        <v>46282</v>
      </c>
      <c r="G1604" s="32" t="str">
        <f t="shared" si="270"/>
        <v>qui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>B</v>
      </c>
      <c r="L1604" s="30">
        <f>SUMIFS(Dados!$E:$E,Dados!$A:$A,$A1604,Dados!$S:$S,$F1604)</f>
        <v>0</v>
      </c>
      <c r="M1604" s="30">
        <f>IFERROR(INDEX(Parâmetros!$E$6:$E$11,MATCH($K1604,Parâmetros!$A$6:$A$11,0)),"")</f>
        <v>7.67</v>
      </c>
      <c r="N1604" s="33">
        <f t="shared" si="271"/>
        <v>0</v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272"/>
        <v/>
      </c>
      <c r="R1604" s="32" t="str">
        <f t="shared" si="273"/>
        <v/>
      </c>
      <c r="S1604" s="30" t="str">
        <f t="shared" si="274"/>
        <v/>
      </c>
      <c r="T1604" s="32" t="str">
        <f>IF($Q1604&lt;&gt;"Sim","",IF($N1604&gt;Parâmetros!$E$15,"Sim","Não"))</f>
        <v/>
      </c>
      <c r="U1604" s="17" t="str">
        <f t="shared" si="275"/>
        <v>Fora da apuração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'[Apontamento_Mes_Setembro Atualizado.xlsx]Base Diária'!$V$221folga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FALTA DE REGISTRO · dia 2 de 5 do ciclo</v>
      </c>
      <c r="W1604" s="34">
        <f>IF(OR(OR($D1604="6x1",$D1604="FF 6x1"),$D1604="5x2"),"",IF($AB1604&lt;&gt;$AB1603,IF(IFERROR(INDEX(Cadastro!$F$5:$F$148,$AB1604),"")="",IF($L1604&gt;0,1,0),IF(IFERROR(INDEX(Cadastro!$F$5:$F$148,$AB1604),"")&lt;=IFERROR(INDEX(Parâmetros!$B$39:$B$48,MATCH($E1604,Parâmetros!$A$39:$A$48,0)),99),IFERROR(INDEX(Cadastro!$F$5:$F$148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>2</v>
      </c>
      <c r="X1604" s="34">
        <f>IF(OR(OR($D1604="6x1",$D1604="FF 6x1"),$D1604="5x2"),"",IF($AB1604&lt;&gt;$AB1603,IF(IFERROR(INDEX(Cadastro!$F$5:$F$148,$AB1604),"")="",0,IF(IFERROR(INDEX(Cadastro!$F$5:$F$148,$AB1604),"")&gt;IFERROR(INDEX(Parâmetros!$B$39:$B$48,MATCH($E1604,Parâmetros!$A$39:$A$48,0)),99),IFERROR(INDEX(Cadastro!$F$5:$F$148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>0</v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registro"),IF(AND($AB1604&lt;&gt;$AB1603,IFERROR(INDEX(Cadastro!$F$5:$F$148,$AB1604),"")=""),"Indeterminado (início da série)",IF($X1604&gt;0,"Folga","Falta de registro"))))))))</f>
        <v>Falta de registro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IFERROR(MATCH($A1604&amp;"|"&amp;TEXT(_xlfn.MAXIFS(Cadastro!$E$5:$E$148,Cadastro!$A$5:$A$148,$A1604,Cadastro!$E$5:$E$148,"&lt;="&amp;$F1604),"yyyymmdd"),Cadastro!$I$5:$I$148,0),"")</f>
        <v>66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52498</v>
      </c>
      <c r="B1605" s="17" t="s">
        <v>202</v>
      </c>
      <c r="C1605" s="17" t="str">
        <f>IFERROR(INDEX(Cadastro!$C$5:$C$148,$AB1605),"NÃO INFORMADO")</f>
        <v>MEC</v>
      </c>
      <c r="D1605" s="17" t="str">
        <f>IFERROR(INDEX(Cadastro!$D$5:$D$148,$AB1605),"")</f>
        <v>B</v>
      </c>
      <c r="E1605" s="17" t="str">
        <f>IFERROR(INDEX(Cadastro!$G$5:$G$148,$AB1605),"")</f>
        <v>B</v>
      </c>
      <c r="F1605" s="29">
        <v>46283</v>
      </c>
      <c r="G1605" s="32" t="str">
        <f t="shared" si="270"/>
        <v>sex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B</v>
      </c>
      <c r="L1605" s="30">
        <f>SUMIFS(Dados!$E:$E,Dados!$A:$A,$A1605,Dados!$S:$S,$F1605)</f>
        <v>0</v>
      </c>
      <c r="M1605" s="30">
        <f>IFERROR(INDEX(Parâmetros!$E$6:$E$11,MATCH($K1605,Parâmetros!$A$6:$A$11,0)),"")</f>
        <v>7.67</v>
      </c>
      <c r="N1605" s="33">
        <f t="shared" si="271"/>
        <v>0</v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272"/>
        <v/>
      </c>
      <c r="R1605" s="32" t="str">
        <f t="shared" si="273"/>
        <v/>
      </c>
      <c r="S1605" s="30" t="str">
        <f t="shared" si="274"/>
        <v/>
      </c>
      <c r="T1605" s="32" t="str">
        <f>IF($Q1605&lt;&gt;"Sim","",IF($N1605&gt;Parâmetros!$E$15,"Sim","Não"))</f>
        <v/>
      </c>
      <c r="U1605" s="17" t="str">
        <f t="shared" si="275"/>
        <v>Fora da apuração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'[Apontamento_Mes_Setembro Atualizado.xlsx]Base Diária'!$V$221folga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FALTA DE REGISTRO · dia 3 de 5 do ciclo</v>
      </c>
      <c r="W1605" s="34">
        <f>IF(OR(OR($D1605="6x1",$D1605="FF 6x1"),$D1605="5x2"),"",IF($AB1605&lt;&gt;$AB1604,IF(IFERROR(INDEX(Cadastro!$F$5:$F$148,$AB1605),"")="",IF($L1605&gt;0,1,0),IF(IFERROR(INDEX(Cadastro!$F$5:$F$148,$AB1605),"")&lt;=IFERROR(INDEX(Parâmetros!$B$39:$B$48,MATCH($E1605,Parâmetros!$A$39:$A$48,0)),99),IFERROR(INDEX(Cadastro!$F$5:$F$148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3</v>
      </c>
      <c r="X1605" s="34">
        <f>IF(OR(OR($D1605="6x1",$D1605="FF 6x1"),$D1605="5x2"),"",IF($AB1605&lt;&gt;$AB1604,IF(IFERROR(INDEX(Cadastro!$F$5:$F$148,$AB1605),"")="",0,IF(IFERROR(INDEX(Cadastro!$F$5:$F$148,$AB1605),"")&gt;IFERROR(INDEX(Parâmetros!$B$39:$B$48,MATCH($E1605,Parâmetros!$A$39:$A$48,0)),99),IFERROR(INDEX(Cadastro!$F$5:$F$148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registro"),IF(AND($AB1605&lt;&gt;$AB1604,IFERROR(INDEX(Cadastro!$F$5:$F$148,$AB1605),"")=""),"Indeterminado (início da série)",IF($X1605&gt;0,"Folga","Falta de registro"))))))))</f>
        <v>Falta de registro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IFERROR(MATCH($A1605&amp;"|"&amp;TEXT(_xlfn.MAXIFS(Cadastro!$E$5:$E$148,Cadastro!$A$5:$A$148,$A1605,Cadastro!$E$5:$E$148,"&lt;="&amp;$F1605),"yyyymmdd"),Cadastro!$I$5:$I$148,0),"")</f>
        <v>66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52498</v>
      </c>
      <c r="B1606" s="17" t="s">
        <v>202</v>
      </c>
      <c r="C1606" s="17" t="str">
        <f>IFERROR(INDEX(Cadastro!$C$5:$C$148,$AB1606),"NÃO INFORMADO")</f>
        <v>MEC</v>
      </c>
      <c r="D1606" s="17" t="str">
        <f>IFERROR(INDEX(Cadastro!$D$5:$D$148,$AB1606),"")</f>
        <v>B</v>
      </c>
      <c r="E1606" s="17" t="str">
        <f>IFERROR(INDEX(Cadastro!$G$5:$G$148,$AB1606),"")</f>
        <v>B</v>
      </c>
      <c r="F1606" s="29">
        <v>46284</v>
      </c>
      <c r="G1606" s="32" t="str">
        <f t="shared" si="270"/>
        <v>sáb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B</v>
      </c>
      <c r="L1606" s="30">
        <f>SUMIFS(Dados!$E:$E,Dados!$A:$A,$A1606,Dados!$S:$S,$F1606)</f>
        <v>0</v>
      </c>
      <c r="M1606" s="30">
        <f>IFERROR(INDEX(Parâmetros!$E$6:$E$11,MATCH($K1606,Parâmetros!$A$6:$A$11,0)),"")</f>
        <v>7.67</v>
      </c>
      <c r="N1606" s="33">
        <f t="shared" si="271"/>
        <v>0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272"/>
        <v/>
      </c>
      <c r="R1606" s="32" t="str">
        <f t="shared" si="273"/>
        <v/>
      </c>
      <c r="S1606" s="30" t="str">
        <f t="shared" si="274"/>
        <v/>
      </c>
      <c r="T1606" s="32" t="str">
        <f>IF($Q1606&lt;&gt;"Sim","",IF($N1606&gt;Parâmetros!$E$15,"Sim","Não"))</f>
        <v/>
      </c>
      <c r="U1606" s="17" t="str">
        <f t="shared" si="275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'[Apontamento_Mes_Setembro Atualizado.xlsx]Base Diária'!$V$221folga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FALTA DE REGISTRO · dia 4 de 5 do ciclo</v>
      </c>
      <c r="W1606" s="34">
        <f>IF(OR(OR($D1606="6x1",$D1606="FF 6x1"),$D1606="5x2"),"",IF($AB1606&lt;&gt;$AB1605,IF(IFERROR(INDEX(Cadastro!$F$5:$F$148,$AB1606),"")="",IF($L1606&gt;0,1,0),IF(IFERROR(INDEX(Cadastro!$F$5:$F$148,$AB1606),"")&lt;=IFERROR(INDEX(Parâmetros!$B$39:$B$48,MATCH($E1606,Parâmetros!$A$39:$A$48,0)),99),IFERROR(INDEX(Cadastro!$F$5:$F$148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>4</v>
      </c>
      <c r="X1606" s="34">
        <f>IF(OR(OR($D1606="6x1",$D1606="FF 6x1"),$D1606="5x2"),"",IF($AB1606&lt;&gt;$AB1605,IF(IFERROR(INDEX(Cadastro!$F$5:$F$148,$AB1606),"")="",0,IF(IFERROR(INDEX(Cadastro!$F$5:$F$148,$AB1606),"")&gt;IFERROR(INDEX(Parâmetros!$B$39:$B$48,MATCH($E1606,Parâmetros!$A$39:$A$48,0)),99),IFERROR(INDEX(Cadastro!$F$5:$F$148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>0</v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registro"),IF(AND($AB1606&lt;&gt;$AB1605,IFERROR(INDEX(Cadastro!$F$5:$F$148,$AB1606),"")=""),"Indeterminado (início da série)",IF($X1606&gt;0,"Folga","Falta de registro"))))))))</f>
        <v>Falta de registro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IFERROR(MATCH($A1606&amp;"|"&amp;TEXT(_xlfn.MAXIFS(Cadastro!$E$5:$E$148,Cadastro!$A$5:$A$148,$A1606,Cadastro!$E$5:$E$148,"&lt;="&amp;$F1606),"yyyymmdd"),Cadastro!$I$5:$I$148,0),"")</f>
        <v>66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52498</v>
      </c>
      <c r="B1607" s="17" t="s">
        <v>202</v>
      </c>
      <c r="C1607" s="17" t="str">
        <f>IFERROR(INDEX(Cadastro!$C$5:$C$148,$AB1607),"NÃO INFORMADO")</f>
        <v>MEC</v>
      </c>
      <c r="D1607" s="17" t="str">
        <f>IFERROR(INDEX(Cadastro!$D$5:$D$148,$AB1607),"")</f>
        <v>B</v>
      </c>
      <c r="E1607" s="17" t="str">
        <f>IFERROR(INDEX(Cadastro!$G$5:$G$148,$AB1607),"")</f>
        <v>B</v>
      </c>
      <c r="F1607" s="29">
        <v>46285</v>
      </c>
      <c r="G1607" s="32" t="str">
        <f t="shared" si="270"/>
        <v>dom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B</v>
      </c>
      <c r="L1607" s="30">
        <f>SUMIFS(Dados!$E:$E,Dados!$A:$A,$A1607,Dados!$S:$S,$F1607)</f>
        <v>0</v>
      </c>
      <c r="M1607" s="30">
        <f>IFERROR(INDEX(Parâmetros!$E$6:$E$11,MATCH($K1607,Parâmetros!$A$6:$A$11,0)),"")</f>
        <v>7.67</v>
      </c>
      <c r="N1607" s="33">
        <f t="shared" si="271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272"/>
        <v/>
      </c>
      <c r="R1607" s="32" t="str">
        <f t="shared" si="273"/>
        <v/>
      </c>
      <c r="S1607" s="30" t="str">
        <f t="shared" si="274"/>
        <v/>
      </c>
      <c r="T1607" s="32" t="str">
        <f>IF($Q1607&lt;&gt;"Sim","",IF($N1607&gt;Parâmetros!$E$15,"Sim","Não"))</f>
        <v/>
      </c>
      <c r="U1607" s="17" t="str">
        <f t="shared" si="275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'[Apontamento_Mes_Setembro Atualizado.xlsx]Base Diária'!$V$221folga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5 de 5 do ciclo</v>
      </c>
      <c r="W1607" s="34">
        <f>IF(OR(OR($D1607="6x1",$D1607="FF 6x1"),$D1607="5x2"),"",IF($AB1607&lt;&gt;$AB1606,IF(IFERROR(INDEX(Cadastro!$F$5:$F$148,$AB1607),"")="",IF($L1607&gt;0,1,0),IF(IFERROR(INDEX(Cadastro!$F$5:$F$148,$AB1607),"")&lt;=IFERROR(INDEX(Parâmetros!$B$39:$B$48,MATCH($E1607,Parâmetros!$A$39:$A$48,0)),99),IFERROR(INDEX(Cadastro!$F$5:$F$148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>5</v>
      </c>
      <c r="X1607" s="34">
        <f>IF(OR(OR($D1607="6x1",$D1607="FF 6x1"),$D1607="5x2"),"",IF($AB1607&lt;&gt;$AB1606,IF(IFERROR(INDEX(Cadastro!$F$5:$F$148,$AB1607),"")="",0,IF(IFERROR(INDEX(Cadastro!$F$5:$F$148,$AB1607),"")&gt;IFERROR(INDEX(Parâmetros!$B$39:$B$48,MATCH($E1607,Parâmetros!$A$39:$A$48,0)),99),IFERROR(INDEX(Cadastro!$F$5:$F$148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>0</v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registro"),IF(AND($AB1607&lt;&gt;$AB1606,IFERROR(INDEX(Cadastro!$F$5:$F$148,$AB1607),"")=""),"Indeterminado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IFERROR(MATCH($A1607&amp;"|"&amp;TEXT(_xlfn.MAXIFS(Cadastro!$E$5:$E$148,Cadastro!$A$5:$A$148,$A1607,Cadastro!$E$5:$E$148,"&lt;="&amp;$F1607),"yyyymmdd"),Cadastro!$I$5:$I$148,0),"")</f>
        <v>66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52498</v>
      </c>
      <c r="B1608" s="17" t="s">
        <v>202</v>
      </c>
      <c r="C1608" s="17" t="str">
        <f>IFERROR(INDEX(Cadastro!$C$5:$C$148,$AB1608),"NÃO INFORMADO")</f>
        <v>MEC</v>
      </c>
      <c r="D1608" s="17" t="str">
        <f>IFERROR(INDEX(Cadastro!$D$5:$D$148,$AB1608),"")</f>
        <v>B</v>
      </c>
      <c r="E1608" s="17" t="str">
        <f>IFERROR(INDEX(Cadastro!$G$5:$G$148,$AB1608),"")</f>
        <v>B</v>
      </c>
      <c r="F1608" s="29">
        <v>46286</v>
      </c>
      <c r="G1608" s="32" t="str">
        <f t="shared" si="270"/>
        <v>seg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/>
      </c>
      <c r="L1608" s="30">
        <f>SUMIFS(Dados!$E:$E,Dados!$A:$A,$A1608,Dados!$S:$S,$F1608)</f>
        <v>0</v>
      </c>
      <c r="M1608" s="30" t="str">
        <f>IFERROR(INDEX(Parâmetros!$E$6:$E$11,MATCH($K1608,Parâmetros!$A$6:$A$11,0)),"")</f>
        <v/>
      </c>
      <c r="N1608" s="33" t="str">
        <f t="shared" si="271"/>
        <v/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272"/>
        <v/>
      </c>
      <c r="R1608" s="32" t="str">
        <f t="shared" si="273"/>
        <v/>
      </c>
      <c r="S1608" s="30" t="str">
        <f t="shared" si="274"/>
        <v/>
      </c>
      <c r="T1608" s="32" t="str">
        <f>IF($Q1608&lt;&gt;"Sim","",IF($N1608&gt;Parâmetros!$E$15,"Sim","Não"))</f>
        <v/>
      </c>
      <c r="U1608" s="17" t="str">
        <f t="shared" si="275"/>
        <v>Folga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'[Apontamento_Mes_Setembro Atualizado.xlsx]Base Diária'!$V$221folga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Folga prevista pelo ciclo</v>
      </c>
      <c r="W1608" s="34">
        <f>IF(OR(OR($D1608="6x1",$D1608="FF 6x1"),$D1608="5x2"),"",IF($AB1608&lt;&gt;$AB1607,IF(IFERROR(INDEX(Cadastro!$F$5:$F$148,$AB1608),"")="",IF($L1608&gt;0,1,0),IF(IFERROR(INDEX(Cadastro!$F$5:$F$148,$AB1608),"")&lt;=IFERROR(INDEX(Parâmetros!$B$39:$B$48,MATCH($E1608,Parâmetros!$A$39:$A$48,0)),99),IFERROR(INDEX(Cadastro!$F$5:$F$148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>0</v>
      </c>
      <c r="X1608" s="34">
        <f>IF(OR(OR($D1608="6x1",$D1608="FF 6x1"),$D1608="5x2"),"",IF($AB1608&lt;&gt;$AB1607,IF(IFERROR(INDEX(Cadastro!$F$5:$F$148,$AB1608),"")="",0,IF(IFERROR(INDEX(Cadastro!$F$5:$F$148,$AB1608),"")&gt;IFERROR(INDEX(Parâmetros!$B$39:$B$48,MATCH($E1608,Parâmetros!$A$39:$A$48,0)),99),IFERROR(INDEX(Cadastro!$F$5:$F$148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>1</v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registro"),IF(AND($AB1608&lt;&gt;$AB1607,IFERROR(INDEX(Cadastro!$F$5:$F$148,$AB1608),"")=""),"Indeterminado (início da série)",IF($X1608&gt;0,"Folga","Falta de registro"))))))))</f>
        <v>Folga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IFERROR(MATCH($A1608&amp;"|"&amp;TEXT(_xlfn.MAXIFS(Cadastro!$E$5:$E$148,Cadastro!$A$5:$A$148,$A1608,Cadastro!$E$5:$E$148,"&lt;="&amp;$F1608),"yyyymmdd"),Cadastro!$I$5:$I$148,0),"")</f>
        <v>66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52498</v>
      </c>
      <c r="B1609" s="17" t="s">
        <v>202</v>
      </c>
      <c r="C1609" s="17" t="str">
        <f>IFERROR(INDEX(Cadastro!$C$5:$C$148,$AB1609),"NÃO INFORMADO")</f>
        <v>MEC</v>
      </c>
      <c r="D1609" s="17" t="str">
        <f>IFERROR(INDEX(Cadastro!$D$5:$D$148,$AB1609),"")</f>
        <v>B</v>
      </c>
      <c r="E1609" s="17" t="str">
        <f>IFERROR(INDEX(Cadastro!$G$5:$G$148,$AB1609),"")</f>
        <v>B</v>
      </c>
      <c r="F1609" s="29">
        <v>46287</v>
      </c>
      <c r="G1609" s="32" t="str">
        <f t="shared" si="270"/>
        <v>ter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B</v>
      </c>
      <c r="L1609" s="30">
        <f>SUMIFS(Dados!$E:$E,Dados!$A:$A,$A1609,Dados!$S:$S,$F1609)</f>
        <v>0</v>
      </c>
      <c r="M1609" s="30">
        <f>IFERROR(INDEX(Parâmetros!$E$6:$E$11,MATCH($K1609,Parâmetros!$A$6:$A$11,0)),"")</f>
        <v>7.67</v>
      </c>
      <c r="N1609" s="33">
        <f t="shared" si="27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272"/>
        <v/>
      </c>
      <c r="R1609" s="32" t="str">
        <f t="shared" si="273"/>
        <v/>
      </c>
      <c r="S1609" s="30" t="str">
        <f t="shared" si="274"/>
        <v/>
      </c>
      <c r="T1609" s="32" t="str">
        <f>IF($Q1609&lt;&gt;"Sim","",IF($N1609&gt;Parâmetros!$E$15,"Sim","Não"))</f>
        <v/>
      </c>
      <c r="U1609" s="17" t="str">
        <f t="shared" si="27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'[Apontamento_Mes_Setembro Atualizado.xlsx]Base Diária'!$V$221folga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1 de 5 do ciclo</v>
      </c>
      <c r="W1609" s="34">
        <f>IF(OR(OR($D1609="6x1",$D1609="FF 6x1"),$D1609="5x2"),"",IF($AB1609&lt;&gt;$AB1608,IF(IFERROR(INDEX(Cadastro!$F$5:$F$148,$AB1609),"")="",IF($L1609&gt;0,1,0),IF(IFERROR(INDEX(Cadastro!$F$5:$F$148,$AB1609),"")&lt;=IFERROR(INDEX(Parâmetros!$B$39:$B$48,MATCH($E1609,Parâmetros!$A$39:$A$48,0)),99),IFERROR(INDEX(Cadastro!$F$5:$F$148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>1</v>
      </c>
      <c r="X1609" s="34">
        <f>IF(OR(OR($D1609="6x1",$D1609="FF 6x1"),$D1609="5x2"),"",IF($AB1609&lt;&gt;$AB1608,IF(IFERROR(INDEX(Cadastro!$F$5:$F$148,$AB1609),"")="",0,IF(IFERROR(INDEX(Cadastro!$F$5:$F$148,$AB1609),"")&gt;IFERROR(INDEX(Parâmetros!$B$39:$B$48,MATCH($E1609,Parâmetros!$A$39:$A$48,0)),99),IFERROR(INDEX(Cadastro!$F$5:$F$148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>0</v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registro"),IF(AND($AB1609&lt;&gt;$AB1608,IFERROR(INDEX(Cadastro!$F$5:$F$148,$AB1609),"")=""),"Indeterminado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IFERROR(MATCH($A1609&amp;"|"&amp;TEXT(_xlfn.MAXIFS(Cadastro!$E$5:$E$148,Cadastro!$A$5:$A$148,$A1609,Cadastro!$E$5:$E$148,"&lt;="&amp;$F1609),"yyyymmdd"),Cadastro!$I$5:$I$148,0),"")</f>
        <v>66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52498</v>
      </c>
      <c r="B1610" s="17" t="s">
        <v>202</v>
      </c>
      <c r="C1610" s="17" t="str">
        <f>IFERROR(INDEX(Cadastro!$C$5:$C$148,$AB1610),"NÃO INFORMADO")</f>
        <v>MEC</v>
      </c>
      <c r="D1610" s="17" t="str">
        <f>IFERROR(INDEX(Cadastro!$D$5:$D$148,$AB1610),"")</f>
        <v>B</v>
      </c>
      <c r="E1610" s="17" t="str">
        <f>IFERROR(INDEX(Cadastro!$G$5:$G$148,$AB1610),"")</f>
        <v>B</v>
      </c>
      <c r="F1610" s="29">
        <v>46288</v>
      </c>
      <c r="G1610" s="32" t="str">
        <f t="shared" si="270"/>
        <v>qua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B</v>
      </c>
      <c r="L1610" s="30">
        <f>SUMIFS(Dados!$E:$E,Dados!$A:$A,$A1610,Dados!$S:$S,$F1610)</f>
        <v>0</v>
      </c>
      <c r="M1610" s="30">
        <f>IFERROR(INDEX(Parâmetros!$E$6:$E$11,MATCH($K1610,Parâmetros!$A$6:$A$11,0)),"")</f>
        <v>7.67</v>
      </c>
      <c r="N1610" s="33">
        <f t="shared" si="271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272"/>
        <v/>
      </c>
      <c r="R1610" s="32" t="str">
        <f t="shared" si="273"/>
        <v/>
      </c>
      <c r="S1610" s="30" t="str">
        <f t="shared" si="274"/>
        <v/>
      </c>
      <c r="T1610" s="32" t="str">
        <f>IF($Q1610&lt;&gt;"Sim","",IF($N1610&gt;Parâmetros!$E$15,"Sim","Não"))</f>
        <v/>
      </c>
      <c r="U1610" s="17" t="str">
        <f t="shared" si="275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'[Apontamento_Mes_Setembro Atualizado.xlsx]Base Diária'!$V$221folga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2 de 5 do ciclo</v>
      </c>
      <c r="W1610" s="34">
        <f>IF(OR(OR($D1610="6x1",$D1610="FF 6x1"),$D1610="5x2"),"",IF($AB1610&lt;&gt;$AB1609,IF(IFERROR(INDEX(Cadastro!$F$5:$F$148,$AB1610),"")="",IF($L1610&gt;0,1,0),IF(IFERROR(INDEX(Cadastro!$F$5:$F$148,$AB1610),"")&lt;=IFERROR(INDEX(Parâmetros!$B$39:$B$48,MATCH($E1610,Parâmetros!$A$39:$A$48,0)),99),IFERROR(INDEX(Cadastro!$F$5:$F$148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>2</v>
      </c>
      <c r="X1610" s="34">
        <f>IF(OR(OR($D1610="6x1",$D1610="FF 6x1"),$D1610="5x2"),"",IF($AB1610&lt;&gt;$AB1609,IF(IFERROR(INDEX(Cadastro!$F$5:$F$148,$AB1610),"")="",0,IF(IFERROR(INDEX(Cadastro!$F$5:$F$148,$AB1610),"")&gt;IFERROR(INDEX(Parâmetros!$B$39:$B$48,MATCH($E1610,Parâmetros!$A$39:$A$48,0)),99),IFERROR(INDEX(Cadastro!$F$5:$F$148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>0</v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registro"),IF(AND($AB1610&lt;&gt;$AB1609,IFERROR(INDEX(Cadastro!$F$5:$F$148,$AB1610),"")=""),"Indeterminado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IFERROR(MATCH($A1610&amp;"|"&amp;TEXT(_xlfn.MAXIFS(Cadastro!$E$5:$E$148,Cadastro!$A$5:$A$148,$A1610,Cadastro!$E$5:$E$148,"&lt;="&amp;$F1610),"yyyymmdd"),Cadastro!$I$5:$I$148,0),"")</f>
        <v>66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52498</v>
      </c>
      <c r="B1611" s="17" t="s">
        <v>202</v>
      </c>
      <c r="C1611" s="17" t="str">
        <f>IFERROR(INDEX(Cadastro!$C$5:$C$148,$AB1611),"NÃO INFORMADO")</f>
        <v>MEC</v>
      </c>
      <c r="D1611" s="17" t="str">
        <f>IFERROR(INDEX(Cadastro!$D$5:$D$148,$AB1611),"")</f>
        <v>B</v>
      </c>
      <c r="E1611" s="17" t="str">
        <f>IFERROR(INDEX(Cadastro!$G$5:$G$148,$AB1611),"")</f>
        <v>B</v>
      </c>
      <c r="F1611" s="29">
        <v>46289</v>
      </c>
      <c r="G1611" s="32" t="str">
        <f t="shared" si="270"/>
        <v>qui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>B</v>
      </c>
      <c r="L1611" s="30">
        <f>SUMIFS(Dados!$E:$E,Dados!$A:$A,$A1611,Dados!$S:$S,$F1611)</f>
        <v>0</v>
      </c>
      <c r="M1611" s="30">
        <f>IFERROR(INDEX(Parâmetros!$E$6:$E$11,MATCH($K1611,Parâmetros!$A$6:$A$11,0)),"")</f>
        <v>7.67</v>
      </c>
      <c r="N1611" s="33">
        <f t="shared" si="271"/>
        <v>0</v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272"/>
        <v/>
      </c>
      <c r="R1611" s="32" t="str">
        <f t="shared" si="273"/>
        <v/>
      </c>
      <c r="S1611" s="30" t="str">
        <f t="shared" si="274"/>
        <v/>
      </c>
      <c r="T1611" s="32" t="str">
        <f>IF($Q1611&lt;&gt;"Sim","",IF($N1611&gt;Parâmetros!$E$15,"Sim","Não"))</f>
        <v/>
      </c>
      <c r="U1611" s="17" t="str">
        <f t="shared" si="275"/>
        <v>Fora da apuração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'[Apontamento_Mes_Setembro Atualizado.xlsx]Base Diária'!$V$221folga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FALTA DE REGISTRO · dia 3 de 5 do ciclo</v>
      </c>
      <c r="W1611" s="34">
        <f>IF(OR(OR($D1611="6x1",$D1611="FF 6x1"),$D1611="5x2"),"",IF($AB1611&lt;&gt;$AB1610,IF(IFERROR(INDEX(Cadastro!$F$5:$F$148,$AB1611),"")="",IF($L1611&gt;0,1,0),IF(IFERROR(INDEX(Cadastro!$F$5:$F$148,$AB1611),"")&lt;=IFERROR(INDEX(Parâmetros!$B$39:$B$48,MATCH($E1611,Parâmetros!$A$39:$A$48,0)),99),IFERROR(INDEX(Cadastro!$F$5:$F$148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>3</v>
      </c>
      <c r="X1611" s="34">
        <f>IF(OR(OR($D1611="6x1",$D1611="FF 6x1"),$D1611="5x2"),"",IF($AB1611&lt;&gt;$AB1610,IF(IFERROR(INDEX(Cadastro!$F$5:$F$148,$AB1611),"")="",0,IF(IFERROR(INDEX(Cadastro!$F$5:$F$148,$AB1611),"")&gt;IFERROR(INDEX(Parâmetros!$B$39:$B$48,MATCH($E1611,Parâmetros!$A$39:$A$48,0)),99),IFERROR(INDEX(Cadastro!$F$5:$F$148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>0</v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registro"),IF(AND($AB1611&lt;&gt;$AB1610,IFERROR(INDEX(Cadastro!$F$5:$F$148,$AB1611),"")=""),"Indeterminado (início da série)",IF($X1611&gt;0,"Folga","Falta de registro"))))))))</f>
        <v>Falta de registro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IFERROR(MATCH($A1611&amp;"|"&amp;TEXT(_xlfn.MAXIFS(Cadastro!$E$5:$E$148,Cadastro!$A$5:$A$148,$A1611,Cadastro!$E$5:$E$148,"&lt;="&amp;$F1611),"yyyymmdd"),Cadastro!$I$5:$I$148,0),"")</f>
        <v>66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52498</v>
      </c>
      <c r="B1612" s="17" t="s">
        <v>202</v>
      </c>
      <c r="C1612" s="17" t="str">
        <f>IFERROR(INDEX(Cadastro!$C$5:$C$148,$AB1612),"NÃO INFORMADO")</f>
        <v>MEC</v>
      </c>
      <c r="D1612" s="17" t="str">
        <f>IFERROR(INDEX(Cadastro!$D$5:$D$148,$AB1612),"")</f>
        <v>B</v>
      </c>
      <c r="E1612" s="17" t="str">
        <f>IFERROR(INDEX(Cadastro!$G$5:$G$148,$AB1612),"")</f>
        <v>B</v>
      </c>
      <c r="F1612" s="29">
        <v>46290</v>
      </c>
      <c r="G1612" s="32" t="str">
        <f t="shared" si="270"/>
        <v>sex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B</v>
      </c>
      <c r="L1612" s="30">
        <f>SUMIFS(Dados!$E:$E,Dados!$A:$A,$A1612,Dados!$S:$S,$F1612)</f>
        <v>0</v>
      </c>
      <c r="M1612" s="30">
        <f>IFERROR(INDEX(Parâmetros!$E$6:$E$11,MATCH($K1612,Parâmetros!$A$6:$A$11,0)),"")</f>
        <v>7.67</v>
      </c>
      <c r="N1612" s="33">
        <f t="shared" si="27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272"/>
        <v/>
      </c>
      <c r="R1612" s="32" t="str">
        <f t="shared" si="273"/>
        <v/>
      </c>
      <c r="S1612" s="30" t="str">
        <f t="shared" si="274"/>
        <v/>
      </c>
      <c r="T1612" s="32" t="str">
        <f>IF($Q1612&lt;&gt;"Sim","",IF($N1612&gt;Parâmetros!$E$15,"Sim","Não"))</f>
        <v/>
      </c>
      <c r="U1612" s="17" t="str">
        <f t="shared" si="27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'[Apontamento_Mes_Setembro Atualizado.xlsx]Base Diária'!$V$221folga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4 de 5 do ciclo</v>
      </c>
      <c r="W1612" s="34">
        <f>IF(OR(OR($D1612="6x1",$D1612="FF 6x1"),$D1612="5x2"),"",IF($AB1612&lt;&gt;$AB1611,IF(IFERROR(INDEX(Cadastro!$F$5:$F$148,$AB1612),"")="",IF($L1612&gt;0,1,0),IF(IFERROR(INDEX(Cadastro!$F$5:$F$148,$AB1612),"")&lt;=IFERROR(INDEX(Parâmetros!$B$39:$B$48,MATCH($E1612,Parâmetros!$A$39:$A$48,0)),99),IFERROR(INDEX(Cadastro!$F$5:$F$148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>4</v>
      </c>
      <c r="X1612" s="34">
        <f>IF(OR(OR($D1612="6x1",$D1612="FF 6x1"),$D1612="5x2"),"",IF($AB1612&lt;&gt;$AB1611,IF(IFERROR(INDEX(Cadastro!$F$5:$F$148,$AB1612),"")="",0,IF(IFERROR(INDEX(Cadastro!$F$5:$F$148,$AB1612),"")&gt;IFERROR(INDEX(Parâmetros!$B$39:$B$48,MATCH($E1612,Parâmetros!$A$39:$A$48,0)),99),IFERROR(INDEX(Cadastro!$F$5:$F$148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>0</v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registro"),IF(AND($AB1612&lt;&gt;$AB1611,IFERROR(INDEX(Cadastro!$F$5:$F$148,$AB1612),"")=""),"Indeterminado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IFERROR(MATCH($A1612&amp;"|"&amp;TEXT(_xlfn.MAXIFS(Cadastro!$E$5:$E$148,Cadastro!$A$5:$A$148,$A1612,Cadastro!$E$5:$E$148,"&lt;="&amp;$F1612),"yyyymmdd"),Cadastro!$I$5:$I$148,0),"")</f>
        <v>66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52498</v>
      </c>
      <c r="B1613" s="17" t="s">
        <v>202</v>
      </c>
      <c r="C1613" s="17" t="str">
        <f>IFERROR(INDEX(Cadastro!$C$5:$C$148,$AB1613),"NÃO INFORMADO")</f>
        <v>MEC</v>
      </c>
      <c r="D1613" s="17" t="str">
        <f>IFERROR(INDEX(Cadastro!$D$5:$D$148,$AB1613),"")</f>
        <v>B</v>
      </c>
      <c r="E1613" s="17" t="str">
        <f>IFERROR(INDEX(Cadastro!$G$5:$G$148,$AB1613),"")</f>
        <v>B</v>
      </c>
      <c r="F1613" s="29">
        <v>46291</v>
      </c>
      <c r="G1613" s="32" t="str">
        <f t="shared" si="270"/>
        <v>sáb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B</v>
      </c>
      <c r="L1613" s="30">
        <f>SUMIFS(Dados!$E:$E,Dados!$A:$A,$A1613,Dados!$S:$S,$F1613)</f>
        <v>0</v>
      </c>
      <c r="M1613" s="30">
        <f>IFERROR(INDEX(Parâmetros!$E$6:$E$11,MATCH($K1613,Parâmetros!$A$6:$A$11,0)),"")</f>
        <v>7.67</v>
      </c>
      <c r="N1613" s="33">
        <f t="shared" si="27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272"/>
        <v/>
      </c>
      <c r="R1613" s="32" t="str">
        <f t="shared" si="273"/>
        <v/>
      </c>
      <c r="S1613" s="30" t="str">
        <f t="shared" si="274"/>
        <v/>
      </c>
      <c r="T1613" s="32" t="str">
        <f>IF($Q1613&lt;&gt;"Sim","",IF($N1613&gt;Parâmetros!$E$15,"Sim","Não"))</f>
        <v/>
      </c>
      <c r="U1613" s="17" t="str">
        <f t="shared" si="27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'[Apontamento_Mes_Setembro Atualizado.xlsx]Base Diária'!$V$221folga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5 de 5 do ciclo</v>
      </c>
      <c r="W1613" s="34">
        <f>IF(OR(OR($D1613="6x1",$D1613="FF 6x1"),$D1613="5x2"),"",IF($AB1613&lt;&gt;$AB1612,IF(IFERROR(INDEX(Cadastro!$F$5:$F$148,$AB1613),"")="",IF($L1613&gt;0,1,0),IF(IFERROR(INDEX(Cadastro!$F$5:$F$148,$AB1613),"")&lt;=IFERROR(INDEX(Parâmetros!$B$39:$B$48,MATCH($E1613,Parâmetros!$A$39:$A$48,0)),99),IFERROR(INDEX(Cadastro!$F$5:$F$148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>5</v>
      </c>
      <c r="X1613" s="34">
        <f>IF(OR(OR($D1613="6x1",$D1613="FF 6x1"),$D1613="5x2"),"",IF($AB1613&lt;&gt;$AB1612,IF(IFERROR(INDEX(Cadastro!$F$5:$F$148,$AB1613),"")="",0,IF(IFERROR(INDEX(Cadastro!$F$5:$F$148,$AB1613),"")&gt;IFERROR(INDEX(Parâmetros!$B$39:$B$48,MATCH($E1613,Parâmetros!$A$39:$A$48,0)),99),IFERROR(INDEX(Cadastro!$F$5:$F$148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>0</v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registro"),IF(AND($AB1613&lt;&gt;$AB1612,IFERROR(INDEX(Cadastro!$F$5:$F$148,$AB1613),"")=""),"Indeterminado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IFERROR(MATCH($A1613&amp;"|"&amp;TEXT(_xlfn.MAXIFS(Cadastro!$E$5:$E$148,Cadastro!$A$5:$A$148,$A1613,Cadastro!$E$5:$E$148,"&lt;="&amp;$F1613),"yyyymmdd"),Cadastro!$I$5:$I$148,0),"")</f>
        <v>66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>
        <v>52498</v>
      </c>
      <c r="B1614" s="17" t="s">
        <v>202</v>
      </c>
      <c r="C1614" s="17" t="str">
        <f>IFERROR(INDEX(Cadastro!$C$5:$C$148,$AB1614),"NÃO INFORMADO")</f>
        <v>MEC</v>
      </c>
      <c r="D1614" s="17" t="str">
        <f>IFERROR(INDEX(Cadastro!$D$5:$D$148,$AB1614),"")</f>
        <v>B</v>
      </c>
      <c r="E1614" s="17" t="str">
        <f>IFERROR(INDEX(Cadastro!$G$5:$G$148,$AB1614),"")</f>
        <v>B</v>
      </c>
      <c r="F1614" s="29">
        <v>46292</v>
      </c>
      <c r="G1614" s="32" t="str">
        <f t="shared" si="270"/>
        <v>dom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/>
      </c>
      <c r="L1614" s="30">
        <f>SUMIFS(Dados!$E:$E,Dados!$A:$A,$A1614,Dados!$S:$S,$F1614)</f>
        <v>0</v>
      </c>
      <c r="M1614" s="30" t="str">
        <f>IFERROR(INDEX(Parâmetros!$E$6:$E$11,MATCH($K1614,Parâmetros!$A$6:$A$11,0)),"")</f>
        <v/>
      </c>
      <c r="N1614" s="33" t="str">
        <f t="shared" si="271"/>
        <v/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272"/>
        <v/>
      </c>
      <c r="R1614" s="32" t="str">
        <f t="shared" si="273"/>
        <v/>
      </c>
      <c r="S1614" s="30" t="str">
        <f t="shared" si="274"/>
        <v/>
      </c>
      <c r="T1614" s="32" t="str">
        <f>IF($Q1614&lt;&gt;"Sim","",IF($N1614&gt;Parâmetros!$E$15,"Sim","Não"))</f>
        <v/>
      </c>
      <c r="U1614" s="17" t="str">
        <f t="shared" si="275"/>
        <v>Folga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'[Apontamento_Mes_Setembro Atualizado.xlsx]Base Diária'!$V$221folga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Folga prevista pelo ciclo</v>
      </c>
      <c r="W1614" s="34">
        <f>IF(OR(OR($D1614="6x1",$D1614="FF 6x1"),$D1614="5x2"),"",IF($AB1614&lt;&gt;$AB1613,IF(IFERROR(INDEX(Cadastro!$F$5:$F$148,$AB1614),"")="",IF($L1614&gt;0,1,0),IF(IFERROR(INDEX(Cadastro!$F$5:$F$148,$AB1614),"")&lt;=IFERROR(INDEX(Parâmetros!$B$39:$B$48,MATCH($E1614,Parâmetros!$A$39:$A$48,0)),99),IFERROR(INDEX(Cadastro!$F$5:$F$148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>0</v>
      </c>
      <c r="X1614" s="34">
        <f>IF(OR(OR($D1614="6x1",$D1614="FF 6x1"),$D1614="5x2"),"",IF($AB1614&lt;&gt;$AB1613,IF(IFERROR(INDEX(Cadastro!$F$5:$F$148,$AB1614),"")="",0,IF(IFERROR(INDEX(Cadastro!$F$5:$F$148,$AB1614),"")&gt;IFERROR(INDEX(Parâmetros!$B$39:$B$48,MATCH($E1614,Parâmetros!$A$39:$A$48,0)),99),IFERROR(INDEX(Cadastro!$F$5:$F$148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>1</v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registro"),IF(AND($AB1614&lt;&gt;$AB1613,IFERROR(INDEX(Cadastro!$F$5:$F$148,$AB1614),"")=""),"Indeterminado (início da série)",IF($X1614&gt;0,"Folga","Falta de registro"))))))))</f>
        <v>Folga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IFERROR(MATCH($A1614&amp;"|"&amp;TEXT(_xlfn.MAXIFS(Cadastro!$E$5:$E$148,Cadastro!$A$5:$A$148,$A1614,Cadastro!$E$5:$E$148,"&lt;="&amp;$F1614),"yyyymmdd"),Cadastro!$I$5:$I$148,0),"")</f>
        <v>66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hidden="1" customHeight="1" x14ac:dyDescent="0.25">
      <c r="A1615" s="31">
        <v>52498</v>
      </c>
      <c r="B1615" s="17" t="s">
        <v>202</v>
      </c>
      <c r="C1615" s="17" t="str">
        <f>IFERROR(INDEX(Cadastro!$C$5:$C$148,$AB1615),"NÃO INFORMADO")</f>
        <v>MEC</v>
      </c>
      <c r="D1615" s="17" t="str">
        <f>IFERROR(INDEX(Cadastro!$D$5:$D$148,$AB1615),"")</f>
        <v>B</v>
      </c>
      <c r="E1615" s="17" t="str">
        <f>IFERROR(INDEX(Cadastro!$G$5:$G$148,$AB1615),"")</f>
        <v>B</v>
      </c>
      <c r="F1615" s="29">
        <v>46293</v>
      </c>
      <c r="G1615" s="32" t="str">
        <f t="shared" si="270"/>
        <v>seg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B</v>
      </c>
      <c r="L1615" s="30">
        <f>SUMIFS(Dados!$E:$E,Dados!$A:$A,$A1615,Dados!$S:$S,$F1615)</f>
        <v>0</v>
      </c>
      <c r="M1615" s="30">
        <f>IFERROR(INDEX(Parâmetros!$E$6:$E$11,MATCH($K1615,Parâmetros!$A$6:$A$11,0)),"")</f>
        <v>7.67</v>
      </c>
      <c r="N1615" s="33">
        <f t="shared" si="27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272"/>
        <v/>
      </c>
      <c r="R1615" s="32" t="str">
        <f t="shared" si="273"/>
        <v/>
      </c>
      <c r="S1615" s="30" t="str">
        <f t="shared" si="274"/>
        <v/>
      </c>
      <c r="T1615" s="32" t="str">
        <f>IF($Q1615&lt;&gt;"Sim","",IF($N1615&gt;Parâmetros!$E$15,"Sim","Não"))</f>
        <v/>
      </c>
      <c r="U1615" s="17" t="str">
        <f t="shared" si="27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'[Apontamento_Mes_Setembro Atualizado.xlsx]Base Diária'!$V$221folga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1 de 5 do ciclo</v>
      </c>
      <c r="W1615" s="34">
        <f>IF(OR(OR($D1615="6x1",$D1615="FF 6x1"),$D1615="5x2"),"",IF($AB1615&lt;&gt;$AB1614,IF(IFERROR(INDEX(Cadastro!$F$5:$F$148,$AB1615),"")="",IF($L1615&gt;0,1,0),IF(IFERROR(INDEX(Cadastro!$F$5:$F$148,$AB1615),"")&lt;=IFERROR(INDEX(Parâmetros!$B$39:$B$48,MATCH($E1615,Parâmetros!$A$39:$A$48,0)),99),IFERROR(INDEX(Cadastro!$F$5:$F$148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>1</v>
      </c>
      <c r="X1615" s="34">
        <f>IF(OR(OR($D1615="6x1",$D1615="FF 6x1"),$D1615="5x2"),"",IF($AB1615&lt;&gt;$AB1614,IF(IFERROR(INDEX(Cadastro!$F$5:$F$148,$AB1615),"")="",0,IF(IFERROR(INDEX(Cadastro!$F$5:$F$148,$AB1615),"")&gt;IFERROR(INDEX(Parâmetros!$B$39:$B$48,MATCH($E1615,Parâmetros!$A$39:$A$48,0)),99),IFERROR(INDEX(Cadastro!$F$5:$F$148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>0</v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registro"),IF(AND($AB1615&lt;&gt;$AB1614,IFERROR(INDEX(Cadastro!$F$5:$F$148,$AB1615),"")=""),"Indeterminado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IFERROR(MATCH($A1615&amp;"|"&amp;TEXT(_xlfn.MAXIFS(Cadastro!$E$5:$E$148,Cadastro!$A$5:$A$148,$A1615,Cadastro!$E$5:$E$148,"&lt;="&amp;$F1615),"yyyymmdd"),Cadastro!$I$5:$I$148,0),"")</f>
        <v>66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hidden="1" customHeight="1" x14ac:dyDescent="0.25">
      <c r="A1616" s="31">
        <v>52498</v>
      </c>
      <c r="B1616" s="17" t="s">
        <v>202</v>
      </c>
      <c r="C1616" s="17" t="str">
        <f>IFERROR(INDEX(Cadastro!$C$5:$C$148,$AB1616),"NÃO INFORMADO")</f>
        <v>MEC</v>
      </c>
      <c r="D1616" s="17" t="str">
        <f>IFERROR(INDEX(Cadastro!$D$5:$D$148,$AB1616),"")</f>
        <v>B</v>
      </c>
      <c r="E1616" s="17" t="str">
        <f>IFERROR(INDEX(Cadastro!$G$5:$G$148,$AB1616),"")</f>
        <v>B</v>
      </c>
      <c r="F1616" s="29">
        <v>46294</v>
      </c>
      <c r="G1616" s="32" t="str">
        <f t="shared" si="270"/>
        <v>ter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0</v>
      </c>
      <c r="M1616" s="30">
        <f>IFERROR(INDEX(Parâmetros!$E$6:$E$11,MATCH($K1616,Parâmetros!$A$6:$A$11,0)),"")</f>
        <v>7.67</v>
      </c>
      <c r="N1616" s="33">
        <f t="shared" si="27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272"/>
        <v/>
      </c>
      <c r="R1616" s="32" t="str">
        <f t="shared" si="273"/>
        <v/>
      </c>
      <c r="S1616" s="30" t="str">
        <f t="shared" si="274"/>
        <v/>
      </c>
      <c r="T1616" s="32" t="str">
        <f>IF($Q1616&lt;&gt;"Sim","",IF($N1616&gt;Parâmetros!$E$15,"Sim","Não"))</f>
        <v/>
      </c>
      <c r="U1616" s="17" t="str">
        <f t="shared" si="27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'[Apontamento_Mes_Setembro Atualizado.xlsx]Base Diária'!$V$221folga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2 de 5 do ciclo</v>
      </c>
      <c r="W1616" s="34">
        <f>IF(OR(OR($D1616="6x1",$D1616="FF 6x1"),$D1616="5x2"),"",IF($AB1616&lt;&gt;$AB1615,IF(IFERROR(INDEX(Cadastro!$F$5:$F$148,$AB1616),"")="",IF($L1616&gt;0,1,0),IF(IFERROR(INDEX(Cadastro!$F$5:$F$148,$AB1616),"")&lt;=IFERROR(INDEX(Parâmetros!$B$39:$B$48,MATCH($E1616,Parâmetros!$A$39:$A$48,0)),99),IFERROR(INDEX(Cadastro!$F$5:$F$148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2</v>
      </c>
      <c r="X1616" s="34">
        <f>IF(OR(OR($D1616="6x1",$D1616="FF 6x1"),$D1616="5x2"),"",IF($AB1616&lt;&gt;$AB1615,IF(IFERROR(INDEX(Cadastro!$F$5:$F$148,$AB1616),"")="",0,IF(IFERROR(INDEX(Cadastro!$F$5:$F$148,$AB1616),"")&gt;IFERROR(INDEX(Parâmetros!$B$39:$B$48,MATCH($E1616,Parâmetros!$A$39:$A$48,0)),99),IFERROR(INDEX(Cadastro!$F$5:$F$148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registro"),IF(AND($AB1616&lt;&gt;$AB1615,IFERROR(INDEX(Cadastro!$F$5:$F$148,$AB1616),"")=""),"Indeterminado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IFERROR(MATCH($A1616&amp;"|"&amp;TEXT(_xlfn.MAXIFS(Cadastro!$E$5:$E$148,Cadastro!$A$5:$A$148,$A1616,Cadastro!$E$5:$E$148,"&lt;="&amp;$F1616),"yyyymmdd"),Cadastro!$I$5:$I$148,0),"")</f>
        <v>66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52498</v>
      </c>
      <c r="B1617" s="17" t="s">
        <v>202</v>
      </c>
      <c r="C1617" s="17" t="str">
        <f>IFERROR(INDEX(Cadastro!$C$5:$C$148,$AB1617),"NÃO INFORMADO")</f>
        <v>MEC</v>
      </c>
      <c r="D1617" s="17" t="str">
        <f>IFERROR(INDEX(Cadastro!$D$5:$D$148,$AB1617),"")</f>
        <v>B</v>
      </c>
      <c r="E1617" s="17" t="str">
        <f>IFERROR(INDEX(Cadastro!$G$5:$G$148,$AB1617),"")</f>
        <v>B</v>
      </c>
      <c r="F1617" s="29">
        <v>46295</v>
      </c>
      <c r="G1617" s="32" t="str">
        <f t="shared" si="270"/>
        <v>qua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0</v>
      </c>
      <c r="M1617" s="30">
        <f>IFERROR(INDEX(Parâmetros!$E$6:$E$11,MATCH($K1617,Parâmetros!$A$6:$A$11,0)),"")</f>
        <v>7.67</v>
      </c>
      <c r="N1617" s="33">
        <f t="shared" si="271"/>
        <v>0</v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272"/>
        <v/>
      </c>
      <c r="R1617" s="32" t="str">
        <f t="shared" si="273"/>
        <v/>
      </c>
      <c r="S1617" s="30" t="str">
        <f t="shared" si="274"/>
        <v/>
      </c>
      <c r="T1617" s="32" t="str">
        <f>IF($Q1617&lt;&gt;"Sim","",IF($N1617&gt;Parâmetros!$E$15,"Sim","Não"))</f>
        <v/>
      </c>
      <c r="U1617" s="17" t="str">
        <f t="shared" si="275"/>
        <v>Fora da apuração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'[Apontamento_Mes_Setembro Atualizado.xlsx]Base Diária'!$V$221folga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FALTA DE REGISTRO · dia 3 de 5 do ciclo</v>
      </c>
      <c r="W1617" s="34">
        <f>IF(OR(OR($D1617="6x1",$D1617="FF 6x1"),$D1617="5x2"),"",IF($AB1617&lt;&gt;$AB1616,IF(IFERROR(INDEX(Cadastro!$F$5:$F$148,$AB1617),"")="",IF($L1617&gt;0,1,0),IF(IFERROR(INDEX(Cadastro!$F$5:$F$148,$AB1617),"")&lt;=IFERROR(INDEX(Parâmetros!$B$39:$B$48,MATCH($E1617,Parâmetros!$A$39:$A$48,0)),99),IFERROR(INDEX(Cadastro!$F$5:$F$148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3</v>
      </c>
      <c r="X1617" s="34">
        <f>IF(OR(OR($D1617="6x1",$D1617="FF 6x1"),$D1617="5x2"),"",IF($AB1617&lt;&gt;$AB1616,IF(IFERROR(INDEX(Cadastro!$F$5:$F$148,$AB1617),"")="",0,IF(IFERROR(INDEX(Cadastro!$F$5:$F$148,$AB1617),"")&gt;IFERROR(INDEX(Parâmetros!$B$39:$B$48,MATCH($E1617,Parâmetros!$A$39:$A$48,0)),99),IFERROR(INDEX(Cadastro!$F$5:$F$148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registro"),IF(AND($AB1617&lt;&gt;$AB1616,IFERROR(INDEX(Cadastro!$F$5:$F$148,$AB1617),"")=""),"Indeterminado (início da série)",IF($X1617&gt;0,"Folga","Falta de registro"))))))))</f>
        <v>Falta de registro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IFERROR(MATCH($A1617&amp;"|"&amp;TEXT(_xlfn.MAXIFS(Cadastro!$E$5:$E$148,Cadastro!$A$5:$A$148,$A1617,Cadastro!$E$5:$E$148,"&lt;="&amp;$F1617),"yyyymmdd"),Cadastro!$I$5:$I$148,0),"")</f>
        <v>66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52498</v>
      </c>
      <c r="B1618" s="17" t="s">
        <v>202</v>
      </c>
      <c r="C1618" s="17" t="str">
        <f>IFERROR(INDEX(Cadastro!$C$5:$C$148,$AB1618),"NÃO INFORMADO")</f>
        <v>MEC</v>
      </c>
      <c r="D1618" s="17" t="str">
        <f>IFERROR(INDEX(Cadastro!$D$5:$D$148,$AB1618),"")</f>
        <v>B</v>
      </c>
      <c r="E1618" s="17" t="str">
        <f>IFERROR(INDEX(Cadastro!$G$5:$G$148,$AB1618),"")</f>
        <v>B</v>
      </c>
      <c r="F1618" s="29">
        <v>46296</v>
      </c>
      <c r="G1618" s="32" t="str">
        <f t="shared" si="270"/>
        <v>qui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0</v>
      </c>
      <c r="M1618" s="30">
        <f>IFERROR(INDEX(Parâmetros!$E$6:$E$11,MATCH($K1618,Parâmetros!$A$6:$A$11,0)),"")</f>
        <v>7.67</v>
      </c>
      <c r="N1618" s="33">
        <f t="shared" si="271"/>
        <v>0</v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272"/>
        <v/>
      </c>
      <c r="R1618" s="32" t="str">
        <f t="shared" si="273"/>
        <v/>
      </c>
      <c r="S1618" s="30" t="str">
        <f t="shared" si="274"/>
        <v/>
      </c>
      <c r="T1618" s="32" t="str">
        <f>IF($Q1618&lt;&gt;"Sim","",IF($N1618&gt;Parâmetros!$E$15,"Sim","Não"))</f>
        <v/>
      </c>
      <c r="U1618" s="17" t="str">
        <f t="shared" si="275"/>
        <v>Fora da apuração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'[Apontamento_Mes_Setembro Atualizado.xlsx]Base Diária'!$V$221folga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FALTA DE REGISTRO · dia 4 de 5 do ciclo</v>
      </c>
      <c r="W1618" s="34">
        <f>IF(OR(OR($D1618="6x1",$D1618="FF 6x1"),$D1618="5x2"),"",IF($AB1618&lt;&gt;$AB1617,IF(IFERROR(INDEX(Cadastro!$F$5:$F$148,$AB1618),"")="",IF($L1618&gt;0,1,0),IF(IFERROR(INDEX(Cadastro!$F$5:$F$148,$AB1618),"")&lt;=IFERROR(INDEX(Parâmetros!$B$39:$B$48,MATCH($E1618,Parâmetros!$A$39:$A$48,0)),99),IFERROR(INDEX(Cadastro!$F$5:$F$148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4</v>
      </c>
      <c r="X1618" s="34">
        <f>IF(OR(OR($D1618="6x1",$D1618="FF 6x1"),$D1618="5x2"),"",IF($AB1618&lt;&gt;$AB1617,IF(IFERROR(INDEX(Cadastro!$F$5:$F$148,$AB1618),"")="",0,IF(IFERROR(INDEX(Cadastro!$F$5:$F$148,$AB1618),"")&gt;IFERROR(INDEX(Parâmetros!$B$39:$B$48,MATCH($E1618,Parâmetros!$A$39:$A$48,0)),99),IFERROR(INDEX(Cadastro!$F$5:$F$148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registro"),IF(AND($AB1618&lt;&gt;$AB1617,IFERROR(INDEX(Cadastro!$F$5:$F$148,$AB1618),"")=""),"Indeterminado (início da série)",IF($X1618&gt;0,"Folga","Falta de registro"))))))))</f>
        <v>Falta de registro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IFERROR(MATCH($A1618&amp;"|"&amp;TEXT(_xlfn.MAXIFS(Cadastro!$E$5:$E$148,Cadastro!$A$5:$A$148,$A1618,Cadastro!$E$5:$E$148,"&lt;="&amp;$F1618),"yyyymmdd"),Cadastro!$I$5:$I$148,0),"")</f>
        <v>66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52498</v>
      </c>
      <c r="B1619" s="17" t="s">
        <v>202</v>
      </c>
      <c r="C1619" s="17" t="str">
        <f>IFERROR(INDEX(Cadastro!$C$5:$C$148,$AB1619),"NÃO INFORMADO")</f>
        <v>MEC</v>
      </c>
      <c r="D1619" s="17" t="str">
        <f>IFERROR(INDEX(Cadastro!$D$5:$D$148,$AB1619),"")</f>
        <v>B</v>
      </c>
      <c r="E1619" s="17" t="str">
        <f>IFERROR(INDEX(Cadastro!$G$5:$G$148,$AB1619),"")</f>
        <v>B</v>
      </c>
      <c r="F1619" s="29">
        <v>46297</v>
      </c>
      <c r="G1619" s="32" t="str">
        <f t="shared" si="270"/>
        <v>sex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B</v>
      </c>
      <c r="L1619" s="30">
        <f>SUMIFS(Dados!$E:$E,Dados!$A:$A,$A1619,Dados!$S:$S,$F1619)</f>
        <v>0</v>
      </c>
      <c r="M1619" s="30">
        <f>IFERROR(INDEX(Parâmetros!$E$6:$E$11,MATCH($K1619,Parâmetros!$A$6:$A$11,0)),"")</f>
        <v>7.67</v>
      </c>
      <c r="N1619" s="33">
        <f t="shared" si="27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272"/>
        <v/>
      </c>
      <c r="R1619" s="32" t="str">
        <f t="shared" si="273"/>
        <v/>
      </c>
      <c r="S1619" s="30" t="str">
        <f t="shared" si="274"/>
        <v/>
      </c>
      <c r="T1619" s="32" t="str">
        <f>IF($Q1619&lt;&gt;"Sim","",IF($N1619&gt;Parâmetros!$E$15,"Sim","Não"))</f>
        <v/>
      </c>
      <c r="U1619" s="17" t="str">
        <f t="shared" si="27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'[Apontamento_Mes_Setembro Atualizado.xlsx]Base Diária'!$V$221folga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5 de 5 do ciclo</v>
      </c>
      <c r="W1619" s="34">
        <f>IF(OR(OR($D1619="6x1",$D1619="FF 6x1"),$D1619="5x2"),"",IF($AB1619&lt;&gt;$AB1618,IF(IFERROR(INDEX(Cadastro!$F$5:$F$148,$AB1619),"")="",IF($L1619&gt;0,1,0),IF(IFERROR(INDEX(Cadastro!$F$5:$F$148,$AB1619),"")&lt;=IFERROR(INDEX(Parâmetros!$B$39:$B$48,MATCH($E1619,Parâmetros!$A$39:$A$48,0)),99),IFERROR(INDEX(Cadastro!$F$5:$F$148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5</v>
      </c>
      <c r="X1619" s="34">
        <f>IF(OR(OR($D1619="6x1",$D1619="FF 6x1"),$D1619="5x2"),"",IF($AB1619&lt;&gt;$AB1618,IF(IFERROR(INDEX(Cadastro!$F$5:$F$148,$AB1619),"")="",0,IF(IFERROR(INDEX(Cadastro!$F$5:$F$148,$AB1619),"")&gt;IFERROR(INDEX(Parâmetros!$B$39:$B$48,MATCH($E1619,Parâmetros!$A$39:$A$48,0)),99),IFERROR(INDEX(Cadastro!$F$5:$F$148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0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registro"),IF(AND($AB1619&lt;&gt;$AB1618,IFERROR(INDEX(Cadastro!$F$5:$F$148,$AB1619),"")=""),"Indeterminado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IFERROR(MATCH($A1619&amp;"|"&amp;TEXT(_xlfn.MAXIFS(Cadastro!$E$5:$E$148,Cadastro!$A$5:$A$148,$A1619,Cadastro!$E$5:$E$148,"&lt;="&amp;$F1619),"yyyymmdd"),Cadastro!$I$5:$I$148,0),"")</f>
        <v>66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52498</v>
      </c>
      <c r="B1620" s="17" t="s">
        <v>202</v>
      </c>
      <c r="C1620" s="17" t="str">
        <f>IFERROR(INDEX(Cadastro!$C$5:$C$148,$AB1620),"NÃO INFORMADO")</f>
        <v>MEC</v>
      </c>
      <c r="D1620" s="17" t="str">
        <f>IFERROR(INDEX(Cadastro!$D$5:$D$148,$AB1620),"")</f>
        <v>B</v>
      </c>
      <c r="E1620" s="17" t="str">
        <f>IFERROR(INDEX(Cadastro!$G$5:$G$148,$AB1620),"")</f>
        <v>B</v>
      </c>
      <c r="F1620" s="29">
        <v>46298</v>
      </c>
      <c r="G1620" s="32" t="str">
        <f t="shared" si="270"/>
        <v>sáb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/>
      </c>
      <c r="L1620" s="30">
        <f>SUMIFS(Dados!$E:$E,Dados!$A:$A,$A1620,Dados!$S:$S,$F1620)</f>
        <v>0</v>
      </c>
      <c r="M1620" s="30" t="str">
        <f>IFERROR(INDEX(Parâmetros!$E$6:$E$11,MATCH($K1620,Parâmetros!$A$6:$A$11,0)),"")</f>
        <v/>
      </c>
      <c r="N1620" s="33" t="str">
        <f t="shared" si="271"/>
        <v/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272"/>
        <v/>
      </c>
      <c r="R1620" s="32" t="str">
        <f t="shared" si="273"/>
        <v/>
      </c>
      <c r="S1620" s="30" t="str">
        <f t="shared" si="274"/>
        <v/>
      </c>
      <c r="T1620" s="32" t="str">
        <f>IF($Q1620&lt;&gt;"Sim","",IF($N1620&gt;Parâmetros!$E$15,"Sim","Não"))</f>
        <v/>
      </c>
      <c r="U1620" s="17" t="str">
        <f t="shared" si="275"/>
        <v>Folga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'[Apontamento_Mes_Setembro Atualizado.xlsx]Base Diária'!$V$221folga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Folga prevista pelo ciclo</v>
      </c>
      <c r="W1620" s="34">
        <f>IF(OR(OR($D1620="6x1",$D1620="FF 6x1"),$D1620="5x2"),"",IF($AB1620&lt;&gt;$AB1619,IF(IFERROR(INDEX(Cadastro!$F$5:$F$148,$AB1620),"")="",IF($L1620&gt;0,1,0),IF(IFERROR(INDEX(Cadastro!$F$5:$F$148,$AB1620),"")&lt;=IFERROR(INDEX(Parâmetros!$B$39:$B$48,MATCH($E1620,Parâmetros!$A$39:$A$48,0)),99),IFERROR(INDEX(Cadastro!$F$5:$F$148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0</v>
      </c>
      <c r="X1620" s="34">
        <f>IF(OR(OR($D1620="6x1",$D1620="FF 6x1"),$D1620="5x2"),"",IF($AB1620&lt;&gt;$AB1619,IF(IFERROR(INDEX(Cadastro!$F$5:$F$148,$AB1620),"")="",0,IF(IFERROR(INDEX(Cadastro!$F$5:$F$148,$AB1620),"")&gt;IFERROR(INDEX(Parâmetros!$B$39:$B$48,MATCH($E1620,Parâmetros!$A$39:$A$48,0)),99),IFERROR(INDEX(Cadastro!$F$5:$F$148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1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registro"),IF(AND($AB1620&lt;&gt;$AB1619,IFERROR(INDEX(Cadastro!$F$5:$F$148,$AB1620),"")=""),"Indeterminado (início da série)",IF($X1620&gt;0,"Folga","Falta de registro"))))))))</f>
        <v>Folga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IFERROR(MATCH($A1620&amp;"|"&amp;TEXT(_xlfn.MAXIFS(Cadastro!$E$5:$E$148,Cadastro!$A$5:$A$148,$A1620,Cadastro!$E$5:$E$148,"&lt;="&amp;$F1620),"yyyymmdd"),Cadastro!$I$5:$I$148,0),"")</f>
        <v>66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52498</v>
      </c>
      <c r="B1621" s="17" t="s">
        <v>202</v>
      </c>
      <c r="C1621" s="17" t="str">
        <f>IFERROR(INDEX(Cadastro!$C$5:$C$148,$AB1621),"NÃO INFORMADO")</f>
        <v>MEC</v>
      </c>
      <c r="D1621" s="17" t="str">
        <f>IFERROR(INDEX(Cadastro!$D$5:$D$148,$AB1621),"")</f>
        <v>B</v>
      </c>
      <c r="E1621" s="17" t="str">
        <f>IFERROR(INDEX(Cadastro!$G$5:$G$148,$AB1621),"")</f>
        <v>B</v>
      </c>
      <c r="F1621" s="29">
        <v>46299</v>
      </c>
      <c r="G1621" s="32" t="str">
        <f t="shared" si="270"/>
        <v>dom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0</v>
      </c>
      <c r="M1621" s="30">
        <f>IFERROR(INDEX(Parâmetros!$E$6:$E$11,MATCH($K1621,Parâmetros!$A$6:$A$11,0)),"")</f>
        <v>7.67</v>
      </c>
      <c r="N1621" s="33">
        <f t="shared" si="27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272"/>
        <v/>
      </c>
      <c r="R1621" s="32" t="str">
        <f t="shared" si="273"/>
        <v/>
      </c>
      <c r="S1621" s="30" t="str">
        <f t="shared" si="274"/>
        <v/>
      </c>
      <c r="T1621" s="32" t="str">
        <f>IF($Q1621&lt;&gt;"Sim","",IF($N1621&gt;Parâmetros!$E$15,"Sim","Não"))</f>
        <v/>
      </c>
      <c r="U1621" s="17" t="str">
        <f t="shared" si="27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'[Apontamento_Mes_Setembro Atualizado.xlsx]Base Diária'!$V$221folga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1 de 5 do ciclo</v>
      </c>
      <c r="W1621" s="34">
        <f>IF(OR(OR($D1621="6x1",$D1621="FF 6x1"),$D1621="5x2"),"",IF($AB1621&lt;&gt;$AB1620,IF(IFERROR(INDEX(Cadastro!$F$5:$F$148,$AB1621),"")="",IF($L1621&gt;0,1,0),IF(IFERROR(INDEX(Cadastro!$F$5:$F$148,$AB1621),"")&lt;=IFERROR(INDEX(Parâmetros!$B$39:$B$48,MATCH($E1621,Parâmetros!$A$39:$A$48,0)),99),IFERROR(INDEX(Cadastro!$F$5:$F$148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1</v>
      </c>
      <c r="X1621" s="34">
        <f>IF(OR(OR($D1621="6x1",$D1621="FF 6x1"),$D1621="5x2"),"",IF($AB1621&lt;&gt;$AB1620,IF(IFERROR(INDEX(Cadastro!$F$5:$F$148,$AB1621),"")="",0,IF(IFERROR(INDEX(Cadastro!$F$5:$F$148,$AB1621),"")&gt;IFERROR(INDEX(Parâmetros!$B$39:$B$48,MATCH($E1621,Parâmetros!$A$39:$A$48,0)),99),IFERROR(INDEX(Cadastro!$F$5:$F$148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registro"),IF(AND($AB1621&lt;&gt;$AB1620,IFERROR(INDEX(Cadastro!$F$5:$F$148,$AB1621),"")=""),"Indeterminado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IFERROR(MATCH($A1621&amp;"|"&amp;TEXT(_xlfn.MAXIFS(Cadastro!$E$5:$E$148,Cadastro!$A$5:$A$148,$A1621,Cadastro!$E$5:$E$148,"&lt;="&amp;$F1621),"yyyymmdd"),Cadastro!$I$5:$I$148,0),"")</f>
        <v>66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52498</v>
      </c>
      <c r="B1622" s="17" t="s">
        <v>202</v>
      </c>
      <c r="C1622" s="17" t="str">
        <f>IFERROR(INDEX(Cadastro!$C$5:$C$148,$AB1622),"NÃO INFORMADO")</f>
        <v>MEC</v>
      </c>
      <c r="D1622" s="17" t="str">
        <f>IFERROR(INDEX(Cadastro!$D$5:$D$148,$AB1622),"")</f>
        <v>B</v>
      </c>
      <c r="E1622" s="17" t="str">
        <f>IFERROR(INDEX(Cadastro!$G$5:$G$148,$AB1622),"")</f>
        <v>B</v>
      </c>
      <c r="F1622" s="29">
        <v>46300</v>
      </c>
      <c r="G1622" s="32" t="str">
        <f t="shared" si="270"/>
        <v>seg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0</v>
      </c>
      <c r="M1622" s="30">
        <f>IFERROR(INDEX(Parâmetros!$E$6:$E$11,MATCH($K1622,Parâmetros!$A$6:$A$11,0)),"")</f>
        <v>7.67</v>
      </c>
      <c r="N1622" s="33">
        <f t="shared" si="27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272"/>
        <v/>
      </c>
      <c r="R1622" s="32" t="str">
        <f t="shared" si="273"/>
        <v/>
      </c>
      <c r="S1622" s="30" t="str">
        <f t="shared" si="274"/>
        <v/>
      </c>
      <c r="T1622" s="32" t="str">
        <f>IF($Q1622&lt;&gt;"Sim","",IF($N1622&gt;Parâmetros!$E$15,"Sim","Não"))</f>
        <v/>
      </c>
      <c r="U1622" s="17" t="str">
        <f t="shared" si="27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'[Apontamento_Mes_Setembro Atualizado.xlsx]Base Diária'!$V$221folga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2 de 5 do ciclo</v>
      </c>
      <c r="W1622" s="34">
        <f>IF(OR(OR($D1622="6x1",$D1622="FF 6x1"),$D1622="5x2"),"",IF($AB1622&lt;&gt;$AB1621,IF(IFERROR(INDEX(Cadastro!$F$5:$F$148,$AB1622),"")="",IF($L1622&gt;0,1,0),IF(IFERROR(INDEX(Cadastro!$F$5:$F$148,$AB1622),"")&lt;=IFERROR(INDEX(Parâmetros!$B$39:$B$48,MATCH($E1622,Parâmetros!$A$39:$A$48,0)),99),IFERROR(INDEX(Cadastro!$F$5:$F$148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2</v>
      </c>
      <c r="X1622" s="34">
        <f>IF(OR(OR($D1622="6x1",$D1622="FF 6x1"),$D1622="5x2"),"",IF($AB1622&lt;&gt;$AB1621,IF(IFERROR(INDEX(Cadastro!$F$5:$F$148,$AB1622),"")="",0,IF(IFERROR(INDEX(Cadastro!$F$5:$F$148,$AB1622),"")&gt;IFERROR(INDEX(Parâmetros!$B$39:$B$48,MATCH($E1622,Parâmetros!$A$39:$A$48,0)),99),IFERROR(INDEX(Cadastro!$F$5:$F$148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registro"),IF(AND($AB1622&lt;&gt;$AB1621,IFERROR(INDEX(Cadastro!$F$5:$F$148,$AB1622),"")=""),"Indeterminado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IFERROR(MATCH($A1622&amp;"|"&amp;TEXT(_xlfn.MAXIFS(Cadastro!$E$5:$E$148,Cadastro!$A$5:$A$148,$A1622,Cadastro!$E$5:$E$148,"&lt;="&amp;$F1622),"yyyymmdd"),Cadastro!$I$5:$I$148,0),"")</f>
        <v>66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55541</v>
      </c>
      <c r="B1623" s="17" t="s">
        <v>203</v>
      </c>
      <c r="C1623" s="17" t="str">
        <f>IFERROR(INDEX(Cadastro!$C$5:$C$148,$AB1623),"NÃO INFORMADO")</f>
        <v>NÃO INFORMADO</v>
      </c>
      <c r="D1623" s="17" t="str">
        <f>IFERROR(INDEX(Cadastro!$D$5:$D$148,$AB1623),"")</f>
        <v>Férias</v>
      </c>
      <c r="E1623" s="17" t="str">
        <f>IFERROR(INDEX(Cadastro!$G$5:$G$148,$AB1623),"")</f>
        <v>Férias</v>
      </c>
      <c r="F1623" s="29">
        <v>46265</v>
      </c>
      <c r="G1623" s="32" t="str">
        <f t="shared" ref="G1623:G1658" si="276">CHOOSE(WEEKDAY($F1623,1),"dom","seg","ter","qua","qui","sex","sáb")</f>
        <v>seg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/>
      </c>
      <c r="L1623" s="30">
        <f>SUMIFS(Dados!$E:$E,Dados!$A:$A,$A1623,Dados!$S:$S,$F1623)</f>
        <v>0</v>
      </c>
      <c r="M1623" s="30" t="str">
        <f>IFERROR(INDEX(Parâmetros!$E$6:$E$11,MATCH($K1623,Parâmetros!$A$6:$A$11,0)),"")</f>
        <v/>
      </c>
      <c r="N1623" s="33" t="str">
        <f t="shared" ref="N1623:N1658" si="277">IFERROR($L1623/$M1623,"")</f>
        <v/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ref="Q1623:Q1658" si="278">IF($P1623="Não","",IF($L1623&gt;0,"Sim","Não"))</f>
        <v/>
      </c>
      <c r="R1623" s="32" t="str">
        <f t="shared" ref="R1623:R1658" si="279">IF($Q1623&lt;&gt;"Sim","",IF($N1623&gt;=$O1623,"Sim","Não"))</f>
        <v/>
      </c>
      <c r="S1623" s="30" t="str">
        <f t="shared" ref="S1623:S1658" si="280">IF($Q1623&lt;&gt;"Sim","",MAX(0,$M1623*$O1623-$L1623))</f>
        <v/>
      </c>
      <c r="T1623" s="32" t="str">
        <f>IF($Q1623&lt;&gt;"Sim","",IF($N1623&gt;Parâmetros!$E$15,"Sim","Não"))</f>
        <v/>
      </c>
      <c r="U1623" s="17" t="str">
        <f t="shared" ref="U1623:U1658" si="281">IF($AC1623&lt;&gt;"",$AC1623,IF($P1623="Não",IF($Y1623="Folga","Folga",IF(LEFT($Y1623,6)="Férias","Férias / afastamento",IF($Y1623="Indeterminado (início da série)","Início da série","Fora da apuração"))),IF($Q1623="Não","Falta de registro",IF($R1623="Sim","Na meta","Abaixo da meta"))))</f>
        <v>Férias / afastamento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'[Apontamento_Mes_Setembro Atualizado.xlsx]Base Diária'!$V$221folga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Férias no cadastro</v>
      </c>
      <c r="W1623" s="34">
        <f>IF(OR(OR($D1623="6x1",$D1623="FF 6x1"),$D1623="5x2"),"",IF($AB1623&lt;&gt;$AB1622,IF(IFERROR(INDEX(Cadastro!$F$5:$F$148,$AB1623),"")="",IF($L1623&gt;0,1,0),IF(IFERROR(INDEX(Cadastro!$F$5:$F$148,$AB1623),"")&lt;=IFERROR(INDEX(Parâmetros!$B$39:$B$48,MATCH($E1623,Parâmetros!$A$39:$A$48,0)),99),IFERROR(INDEX(Cadastro!$F$5:$F$148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0</v>
      </c>
      <c r="X1623" s="34">
        <f>IF(OR(OR($D1623="6x1",$D1623="FF 6x1"),$D1623="5x2"),"",IF($AB1623&lt;&gt;$AB1622,IF(IFERROR(INDEX(Cadastro!$F$5:$F$148,$AB1623),"")="",0,IF(IFERROR(INDEX(Cadastro!$F$5:$F$148,$AB1623),"")&gt;IFERROR(INDEX(Parâmetros!$B$39:$B$48,MATCH($E1623,Parâmetros!$A$39:$A$48,0)),99),IFERROR(INDEX(Cadastro!$F$5:$F$148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registro"),IF(AND($AB1623&lt;&gt;$AB1622,IFERROR(INDEX(Cadastro!$F$5:$F$148,$AB1623),"")=""),"Indeterminado (início da série)",IF($X1623&gt;0,"Folga","Falta de registro"))))))))</f>
        <v>Férias (cadastro)</v>
      </c>
      <c r="Z1623" s="34">
        <f>IF(OR($L1623&gt;0,$F1623&gt;Parâmetros!$E$14),0,IF($A1623&lt;&gt;$A1622,1,N($Z1622)+1))</f>
        <v>1</v>
      </c>
      <c r="AA1623" s="34">
        <f>IF(OR($L1623&gt;0,$F1623&gt;Parâmetros!$E$14),0,IF(OR($A1623&lt;&gt;$A1624,$F1624&gt;Parâmetros!$E$14),1,N($AA1624)+1))</f>
        <v>12</v>
      </c>
      <c r="AB1623" s="31">
        <f>IFERROR(MATCH($A1623&amp;"|"&amp;TEXT(_xlfn.MAXIFS(Cadastro!$E$5:$E$148,Cadastro!$A$5:$A$148,$A1623,Cadastro!$E$5:$E$148,"&lt;="&amp;$F1623),"yyyymmdd"),Cadastro!$I$5:$I$148,0),"")</f>
        <v>68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55541</v>
      </c>
      <c r="B1624" s="17" t="s">
        <v>203</v>
      </c>
      <c r="C1624" s="17" t="str">
        <f>IFERROR(INDEX(Cadastro!$C$5:$C$148,$AB1624),"NÃO INFORMADO")</f>
        <v>NÃO INFORMADO</v>
      </c>
      <c r="D1624" s="17" t="str">
        <f>IFERROR(INDEX(Cadastro!$D$5:$D$148,$AB1624),"")</f>
        <v>Férias</v>
      </c>
      <c r="E1624" s="17" t="str">
        <f>IFERROR(INDEX(Cadastro!$G$5:$G$148,$AB1624),"")</f>
        <v>Férias</v>
      </c>
      <c r="F1624" s="29">
        <v>46266</v>
      </c>
      <c r="G1624" s="32" t="str">
        <f t="shared" si="276"/>
        <v>ter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277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278"/>
        <v/>
      </c>
      <c r="R1624" s="32" t="str">
        <f t="shared" si="279"/>
        <v/>
      </c>
      <c r="S1624" s="30" t="str">
        <f t="shared" si="280"/>
        <v/>
      </c>
      <c r="T1624" s="32" t="str">
        <f>IF($Q1624&lt;&gt;"Sim","",IF($N1624&gt;Parâmetros!$E$15,"Sim","Não"))</f>
        <v/>
      </c>
      <c r="U1624" s="17" t="str">
        <f t="shared" si="281"/>
        <v>Férias / afastamento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'[Apontamento_Mes_Setembro Atualizado.xlsx]Base Diária'!$V$221folga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Férias no cadastro</v>
      </c>
      <c r="W1624" s="34">
        <f>IF(OR(OR($D1624="6x1",$D1624="FF 6x1"),$D1624="5x2"),"",IF($AB1624&lt;&gt;$AB1623,IF(IFERROR(INDEX(Cadastro!$F$5:$F$148,$AB1624),"")="",IF($L1624&gt;0,1,0),IF(IFERROR(INDEX(Cadastro!$F$5:$F$148,$AB1624),"")&lt;=IFERROR(INDEX(Parâmetros!$B$39:$B$48,MATCH($E1624,Parâmetros!$A$39:$A$48,0)),99),IFERROR(INDEX(Cadastro!$F$5:$F$148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1</v>
      </c>
      <c r="X1624" s="34">
        <f>IF(OR(OR($D1624="6x1",$D1624="FF 6x1"),$D1624="5x2"),"",IF($AB1624&lt;&gt;$AB1623,IF(IFERROR(INDEX(Cadastro!$F$5:$F$148,$AB1624),"")="",0,IF(IFERROR(INDEX(Cadastro!$F$5:$F$148,$AB1624),"")&gt;IFERROR(INDEX(Parâmetros!$B$39:$B$48,MATCH($E1624,Parâmetros!$A$39:$A$48,0)),99),IFERROR(INDEX(Cadastro!$F$5:$F$148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registro"),IF(AND($AB1624&lt;&gt;$AB1623,IFERROR(INDEX(Cadastro!$F$5:$F$148,$AB1624),"")=""),"Indeterminado (início da série)",IF($X1624&gt;0,"Folga","Falta de registro"))))))))</f>
        <v>Férias (cadastro)</v>
      </c>
      <c r="Z1624" s="34">
        <f>IF(OR($L1624&gt;0,$F1624&gt;Parâmetros!$E$14),0,IF($A1624&lt;&gt;$A1623,1,N($Z1623)+1))</f>
        <v>2</v>
      </c>
      <c r="AA1624" s="34">
        <f>IF(OR($L1624&gt;0,$F1624&gt;Parâmetros!$E$14),0,IF(OR($A1624&lt;&gt;$A1625,$F1625&gt;Parâmetros!$E$14),1,N($AA1625)+1))</f>
        <v>11</v>
      </c>
      <c r="AB1624" s="31">
        <f>IFERROR(MATCH($A1624&amp;"|"&amp;TEXT(_xlfn.MAXIFS(Cadastro!$E$5:$E$148,Cadastro!$A$5:$A$148,$A1624,Cadastro!$E$5:$E$148,"&lt;="&amp;$F1624),"yyyymmdd"),Cadastro!$I$5:$I$148,0),"")</f>
        <v>68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55541</v>
      </c>
      <c r="B1625" s="17" t="s">
        <v>203</v>
      </c>
      <c r="C1625" s="17" t="str">
        <f>IFERROR(INDEX(Cadastro!$C$5:$C$148,$AB1625),"NÃO INFORMADO")</f>
        <v>NÃO INFORMADO</v>
      </c>
      <c r="D1625" s="17" t="str">
        <f>IFERROR(INDEX(Cadastro!$D$5:$D$148,$AB1625),"")</f>
        <v>Férias</v>
      </c>
      <c r="E1625" s="17" t="str">
        <f>IFERROR(INDEX(Cadastro!$G$5:$G$148,$AB1625),"")</f>
        <v>Férias</v>
      </c>
      <c r="F1625" s="29">
        <v>46267</v>
      </c>
      <c r="G1625" s="32" t="str">
        <f t="shared" si="276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277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278"/>
        <v/>
      </c>
      <c r="R1625" s="32" t="str">
        <f t="shared" si="279"/>
        <v/>
      </c>
      <c r="S1625" s="30" t="str">
        <f t="shared" si="280"/>
        <v/>
      </c>
      <c r="T1625" s="32" t="str">
        <f>IF($Q1625&lt;&gt;"Sim","",IF($N1625&gt;Parâmetros!$E$15,"Sim","Não"))</f>
        <v/>
      </c>
      <c r="U1625" s="17" t="str">
        <f t="shared" si="281"/>
        <v>Férias / afastamento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'[Apontamento_Mes_Setembro Atualizado.xlsx]Base Diária'!$V$221folga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Férias no cadastro</v>
      </c>
      <c r="W1625" s="34">
        <f>IF(OR(OR($D1625="6x1",$D1625="FF 6x1"),$D1625="5x2"),"",IF($AB1625&lt;&gt;$AB1624,IF(IFERROR(INDEX(Cadastro!$F$5:$F$148,$AB1625),"")="",IF($L1625&gt;0,1,0),IF(IFERROR(INDEX(Cadastro!$F$5:$F$148,$AB1625),"")&lt;=IFERROR(INDEX(Parâmetros!$B$39:$B$48,MATCH($E1625,Parâmetros!$A$39:$A$48,0)),99),IFERROR(INDEX(Cadastro!$F$5:$F$148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2</v>
      </c>
      <c r="X1625" s="34">
        <f>IF(OR(OR($D1625="6x1",$D1625="FF 6x1"),$D1625="5x2"),"",IF($AB1625&lt;&gt;$AB1624,IF(IFERROR(INDEX(Cadastro!$F$5:$F$148,$AB1625),"")="",0,IF(IFERROR(INDEX(Cadastro!$F$5:$F$148,$AB1625),"")&gt;IFERROR(INDEX(Parâmetros!$B$39:$B$48,MATCH($E1625,Parâmetros!$A$39:$A$48,0)),99),IFERROR(INDEX(Cadastro!$F$5:$F$148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0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registro"),IF(AND($AB1625&lt;&gt;$AB1624,IFERROR(INDEX(Cadastro!$F$5:$F$148,$AB1625),"")=""),"Indeterminado (início da série)",IF($X1625&gt;0,"Folga","Falta de registro"))))))))</f>
        <v>Férias (cadastro)</v>
      </c>
      <c r="Z1625" s="34">
        <f>IF(OR($L1625&gt;0,$F1625&gt;Parâmetros!$E$14),0,IF($A1625&lt;&gt;$A1624,1,N($Z1624)+1))</f>
        <v>3</v>
      </c>
      <c r="AA1625" s="34">
        <f>IF(OR($L1625&gt;0,$F1625&gt;Parâmetros!$E$14),0,IF(OR($A1625&lt;&gt;$A1626,$F1626&gt;Parâmetros!$E$14),1,N($AA1626)+1))</f>
        <v>10</v>
      </c>
      <c r="AB1625" s="31">
        <f>IFERROR(MATCH($A1625&amp;"|"&amp;TEXT(_xlfn.MAXIFS(Cadastro!$E$5:$E$148,Cadastro!$A$5:$A$148,$A1625,Cadastro!$E$5:$E$148,"&lt;="&amp;$F1625),"yyyymmdd"),Cadastro!$I$5:$I$148,0),"")</f>
        <v>68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55541</v>
      </c>
      <c r="B1626" s="17" t="s">
        <v>203</v>
      </c>
      <c r="C1626" s="17" t="str">
        <f>IFERROR(INDEX(Cadastro!$C$5:$C$148,$AB1626),"NÃO INFORMADO")</f>
        <v>NÃO INFORMADO</v>
      </c>
      <c r="D1626" s="17" t="str">
        <f>IFERROR(INDEX(Cadastro!$D$5:$D$148,$AB1626),"")</f>
        <v>Férias</v>
      </c>
      <c r="E1626" s="17" t="str">
        <f>IFERROR(INDEX(Cadastro!$G$5:$G$148,$AB1626),"")</f>
        <v>Férias</v>
      </c>
      <c r="F1626" s="29">
        <v>46268</v>
      </c>
      <c r="G1626" s="32" t="str">
        <f t="shared" si="276"/>
        <v>qui</v>
      </c>
      <c r="H1626" s="31" t="str">
        <f>IF($L1626=0,"",_xlfn.MINIFS(Dados!$Q:$Q,Dados!$A:$A,$A1626,Dados!$S:$S,$F1626))</f>
        <v/>
      </c>
      <c r="I1626" s="31" t="str">
        <f>IF($H1626="","",_xlfn.MAXIFS(Dados!$R:$R,Dados!$A:$A,$A1626,Dados!$S:$S,$F1626))</f>
        <v/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/>
      </c>
      <c r="L1626" s="30">
        <f>SUMIFS(Dados!$E:$E,Dados!$A:$A,$A1626,Dados!$S:$S,$F1626)</f>
        <v>0</v>
      </c>
      <c r="M1626" s="30" t="str">
        <f>IFERROR(INDEX(Parâmetros!$E$6:$E$11,MATCH($K1626,Parâmetros!$A$6:$A$11,0)),"")</f>
        <v/>
      </c>
      <c r="N1626" s="33" t="str">
        <f t="shared" si="277"/>
        <v/>
      </c>
      <c r="O1626" s="33">
        <f>Parâmetros!$E$13</f>
        <v>0.8</v>
      </c>
      <c r="P1626" s="32" t="str">
        <f>IF(OR($M1626="",$F1626&gt;Parâmetros!$E$14),"Não","Sim")</f>
        <v>Não</v>
      </c>
      <c r="Q1626" s="32" t="str">
        <f t="shared" si="278"/>
        <v/>
      </c>
      <c r="R1626" s="32" t="str">
        <f t="shared" si="279"/>
        <v/>
      </c>
      <c r="S1626" s="30" t="str">
        <f t="shared" si="280"/>
        <v/>
      </c>
      <c r="T1626" s="32" t="str">
        <f>IF($Q1626&lt;&gt;"Sim","",IF($N1626&gt;Parâmetros!$E$15,"Sim","Não"))</f>
        <v/>
      </c>
      <c r="U1626" s="17" t="str">
        <f t="shared" si="281"/>
        <v>Férias / afastamento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'[Apontamento_Mes_Setembro Atualizado.xlsx]Base Diária'!$V$221folga da escala 5x2",IF($Y1626="Folga",IF(AND($D1626="5x2",OR(WEEKDAY($F1626,2)=6,WEEKDAY($F1626,2)=7)),"Folga de fim de semana da escala 5x2",IF(AND(OR($D1626="6x1",$D1626="FF 6x1"),WEEKDAY($F1626,2)=6,FALSE()),"Folga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Férias no cadastro</v>
      </c>
      <c r="W1626" s="34">
        <f>IF(OR(OR($D1626="6x1",$D1626="FF 6x1"),$D1626="5x2"),"",IF($AB1626&lt;&gt;$AB1625,IF(IFERROR(INDEX(Cadastro!$F$5:$F$148,$AB1626),"")="",IF($L1626&gt;0,1,0),IF(IFERROR(INDEX(Cadastro!$F$5:$F$148,$AB1626),"")&lt;=IFERROR(INDEX(Parâmetros!$B$39:$B$48,MATCH($E1626,Parâmetros!$A$39:$A$48,0)),99),IFERROR(INDEX(Cadastro!$F$5:$F$148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3</v>
      </c>
      <c r="X1626" s="34">
        <f>IF(OR(OR($D1626="6x1",$D1626="FF 6x1"),$D1626="5x2"),"",IF($AB1626&lt;&gt;$AB1625,IF(IFERROR(INDEX(Cadastro!$F$5:$F$148,$AB1626),"")="",0,IF(IFERROR(INDEX(Cadastro!$F$5:$F$148,$AB1626),"")&gt;IFERROR(INDEX(Parâmetros!$B$39:$B$48,MATCH($E1626,Parâmetros!$A$39:$A$48,0)),99),IFERROR(INDEX(Cadastro!$F$5:$F$148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registro"),IF(AND($AB1626&lt;&gt;$AB1625,IFERROR(INDEX(Cadastro!$F$5:$F$148,$AB1626),"")=""),"Indeterminado (início da série)",IF($X1626&gt;0,"Folga","Falta de registro"))))))))</f>
        <v>Férias (cadastro)</v>
      </c>
      <c r="Z1626" s="34">
        <f>IF(OR($L1626&gt;0,$F1626&gt;Parâmetros!$E$14),0,IF($A1626&lt;&gt;$A1625,1,N($Z1625)+1))</f>
        <v>4</v>
      </c>
      <c r="AA1626" s="34">
        <f>IF(OR($L1626&gt;0,$F1626&gt;Parâmetros!$E$14),0,IF(OR($A1626&lt;&gt;$A1627,$F1627&gt;Parâmetros!$E$14),1,N($AA1627)+1))</f>
        <v>9</v>
      </c>
      <c r="AB1626" s="31">
        <f>IFERROR(MATCH($A1626&amp;"|"&amp;TEXT(_xlfn.MAXIFS(Cadastro!$E$5:$E$148,Cadastro!$A$5:$A$148,$A1626,Cadastro!$E$5:$E$148,"&lt;="&amp;$F1626),"yyyymmdd"),Cadastro!$I$5:$I$148,0),"")</f>
        <v>68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55541</v>
      </c>
      <c r="B1627" s="17" t="s">
        <v>203</v>
      </c>
      <c r="C1627" s="17" t="str">
        <f>IFERROR(INDEX(Cadastro!$C$5:$C$148,$AB1627),"NÃO INFORMADO")</f>
        <v>NÃO INFORMADO</v>
      </c>
      <c r="D1627" s="17" t="str">
        <f>IFERROR(INDEX(Cadastro!$D$5:$D$148,$AB1627),"")</f>
        <v>Férias</v>
      </c>
      <c r="E1627" s="17" t="str">
        <f>IFERROR(INDEX(Cadastro!$G$5:$G$148,$AB1627),"")</f>
        <v>Férias</v>
      </c>
      <c r="F1627" s="29">
        <v>46269</v>
      </c>
      <c r="G1627" s="32" t="str">
        <f t="shared" si="276"/>
        <v>sex</v>
      </c>
      <c r="H1627" s="31" t="str">
        <f>IF($L1627=0,"",_xlfn.MINIFS(Dados!$Q:$Q,Dados!$A:$A,$A1627,Dados!$S:$S,$F1627))</f>
        <v/>
      </c>
      <c r="I1627" s="31" t="str">
        <f>IF($H1627="","",_xlfn.MAXIFS(Dados!$R:$R,Dados!$A:$A,$A1627,Dados!$S:$S,$F1627))</f>
        <v/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/>
      </c>
      <c r="L1627" s="30">
        <f>SUMIFS(Dados!$E:$E,Dados!$A:$A,$A1627,Dados!$S:$S,$F1627)</f>
        <v>0</v>
      </c>
      <c r="M1627" s="30" t="str">
        <f>IFERROR(INDEX(Parâmetros!$E$6:$E$11,MATCH($K1627,Parâmetros!$A$6:$A$11,0)),"")</f>
        <v/>
      </c>
      <c r="N1627" s="33" t="str">
        <f t="shared" si="277"/>
        <v/>
      </c>
      <c r="O1627" s="33">
        <f>Parâmetros!$E$13</f>
        <v>0.8</v>
      </c>
      <c r="P1627" s="32" t="str">
        <f>IF(OR($M1627="",$F1627&gt;Parâmetros!$E$14),"Não","Sim")</f>
        <v>Não</v>
      </c>
      <c r="Q1627" s="32" t="str">
        <f t="shared" si="278"/>
        <v/>
      </c>
      <c r="R1627" s="32" t="str">
        <f t="shared" si="279"/>
        <v/>
      </c>
      <c r="S1627" s="30" t="str">
        <f t="shared" si="280"/>
        <v/>
      </c>
      <c r="T1627" s="32" t="str">
        <f>IF($Q1627&lt;&gt;"Sim","",IF($N1627&gt;Parâmetros!$E$15,"Sim","Não"))</f>
        <v/>
      </c>
      <c r="U1627" s="17" t="str">
        <f t="shared" si="281"/>
        <v>Férias / afastamento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'[Apontamento_Mes_Setembro Atualizado.xlsx]Base Diária'!$V$221folga da escala 5x2",IF($Y1627="Folga",IF(AND($D1627="5x2",OR(WEEKDAY($F1627,2)=6,WEEKDAY($F1627,2)=7)),"Folga de fim de semana da escala 5x2",IF(AND(OR($D1627="6x1",$D1627="FF 6x1"),WEEKDAY($F1627,2)=6,FALSE()),"Folga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Férias no cadastro</v>
      </c>
      <c r="W1627" s="34">
        <f>IF(OR(OR($D1627="6x1",$D1627="FF 6x1"),$D1627="5x2"),"",IF($AB1627&lt;&gt;$AB1626,IF(IFERROR(INDEX(Cadastro!$F$5:$F$148,$AB1627),"")="",IF($L1627&gt;0,1,0),IF(IFERROR(INDEX(Cadastro!$F$5:$F$148,$AB1627),"")&lt;=IFERROR(INDEX(Parâmetros!$B$39:$B$48,MATCH($E1627,Parâmetros!$A$39:$A$48,0)),99),IFERROR(INDEX(Cadastro!$F$5:$F$148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4</v>
      </c>
      <c r="X1627" s="34">
        <f>IF(OR(OR($D1627="6x1",$D1627="FF 6x1"),$D1627="5x2"),"",IF($AB1627&lt;&gt;$AB1626,IF(IFERROR(INDEX(Cadastro!$F$5:$F$148,$AB1627),"")="",0,IF(IFERROR(INDEX(Cadastro!$F$5:$F$148,$AB1627),"")&gt;IFERROR(INDEX(Parâmetros!$B$39:$B$48,MATCH($E1627,Parâmetros!$A$39:$A$48,0)),99),IFERROR(INDEX(Cadastro!$F$5:$F$148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registro"),IF(AND($AB1627&lt;&gt;$AB1626,IFERROR(INDEX(Cadastro!$F$5:$F$148,$AB1627),"")=""),"Indeterminado (início da série)",IF($X1627&gt;0,"Folga","Falta de registro"))))))))</f>
        <v>Férias (cadastro)</v>
      </c>
      <c r="Z1627" s="34">
        <f>IF(OR($L1627&gt;0,$F1627&gt;Parâmetros!$E$14),0,IF($A1627&lt;&gt;$A1626,1,N($Z1626)+1))</f>
        <v>5</v>
      </c>
      <c r="AA1627" s="34">
        <f>IF(OR($L1627&gt;0,$F1627&gt;Parâmetros!$E$14),0,IF(OR($A1627&lt;&gt;$A1628,$F1628&gt;Parâmetros!$E$14),1,N($AA1628)+1))</f>
        <v>8</v>
      </c>
      <c r="AB1627" s="31">
        <f>IFERROR(MATCH($A1627&amp;"|"&amp;TEXT(_xlfn.MAXIFS(Cadastro!$E$5:$E$148,Cadastro!$A$5:$A$148,$A1627,Cadastro!$E$5:$E$148,"&lt;="&amp;$F1627),"yyyymmdd"),Cadastro!$I$5:$I$148,0),"")</f>
        <v>68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55541</v>
      </c>
      <c r="B1628" s="17" t="s">
        <v>203</v>
      </c>
      <c r="C1628" s="17" t="str">
        <f>IFERROR(INDEX(Cadastro!$C$5:$C$148,$AB1628),"NÃO INFORMADO")</f>
        <v>NÃO INFORMADO</v>
      </c>
      <c r="D1628" s="17" t="str">
        <f>IFERROR(INDEX(Cadastro!$D$5:$D$148,$AB1628),"")</f>
        <v>Férias</v>
      </c>
      <c r="E1628" s="17" t="str">
        <f>IFERROR(INDEX(Cadastro!$G$5:$G$148,$AB1628),"")</f>
        <v>Férias</v>
      </c>
      <c r="F1628" s="29">
        <v>46270</v>
      </c>
      <c r="G1628" s="32" t="str">
        <f t="shared" si="276"/>
        <v>sáb</v>
      </c>
      <c r="H1628" s="31" t="str">
        <f>IF($L1628=0,"",_xlfn.MINIFS(Dados!$Q:$Q,Dados!$A:$A,$A1628,Dados!$S:$S,$F1628))</f>
        <v/>
      </c>
      <c r="I1628" s="31" t="str">
        <f>IF($H1628="","",_xlfn.MAXIFS(Dados!$R:$R,Dados!$A:$A,$A1628,Dados!$S:$S,$F1628))</f>
        <v/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/>
      </c>
      <c r="L1628" s="30">
        <f>SUMIFS(Dados!$E:$E,Dados!$A:$A,$A1628,Dados!$S:$S,$F1628)</f>
        <v>0</v>
      </c>
      <c r="M1628" s="30" t="str">
        <f>IFERROR(INDEX(Parâmetros!$E$6:$E$11,MATCH($K1628,Parâmetros!$A$6:$A$11,0)),"")</f>
        <v/>
      </c>
      <c r="N1628" s="33" t="str">
        <f t="shared" si="277"/>
        <v/>
      </c>
      <c r="O1628" s="33">
        <f>Parâmetros!$E$13</f>
        <v>0.8</v>
      </c>
      <c r="P1628" s="32" t="str">
        <f>IF(OR($M1628="",$F1628&gt;Parâmetros!$E$14),"Não","Sim")</f>
        <v>Não</v>
      </c>
      <c r="Q1628" s="32" t="str">
        <f t="shared" si="278"/>
        <v/>
      </c>
      <c r="R1628" s="32" t="str">
        <f t="shared" si="279"/>
        <v/>
      </c>
      <c r="S1628" s="30" t="str">
        <f t="shared" si="280"/>
        <v/>
      </c>
      <c r="T1628" s="32" t="str">
        <f>IF($Q1628&lt;&gt;"Sim","",IF($N1628&gt;Parâmetros!$E$15,"Sim","Não"))</f>
        <v/>
      </c>
      <c r="U1628" s="17" t="str">
        <f t="shared" si="281"/>
        <v>Férias / afastamento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'[Apontamento_Mes_Setembro Atualizado.xlsx]Base Diária'!$V$221folga da escala 5x2",IF($Y1628="Folga",IF(AND($D1628="5x2",OR(WEEKDAY($F1628,2)=6,WEEKDAY($F1628,2)=7)),"Folga de fim de semana da escala 5x2",IF(AND(OR($D1628="6x1",$D1628="FF 6x1"),WEEKDAY($F1628,2)=6,FALSE()),"Folga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Férias no cadastro</v>
      </c>
      <c r="W1628" s="34">
        <f>IF(OR(OR($D1628="6x1",$D1628="FF 6x1"),$D1628="5x2"),"",IF($AB1628&lt;&gt;$AB1627,IF(IFERROR(INDEX(Cadastro!$F$5:$F$148,$AB1628),"")="",IF($L1628&gt;0,1,0),IF(IFERROR(INDEX(Cadastro!$F$5:$F$148,$AB1628),"")&lt;=IFERROR(INDEX(Parâmetros!$B$39:$B$48,MATCH($E1628,Parâmetros!$A$39:$A$48,0)),99),IFERROR(INDEX(Cadastro!$F$5:$F$148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5</v>
      </c>
      <c r="X1628" s="34">
        <f>IF(OR(OR($D1628="6x1",$D1628="FF 6x1"),$D1628="5x2"),"",IF($AB1628&lt;&gt;$AB1627,IF(IFERROR(INDEX(Cadastro!$F$5:$F$148,$AB1628),"")="",0,IF(IFERROR(INDEX(Cadastro!$F$5:$F$148,$AB1628),"")&gt;IFERROR(INDEX(Parâmetros!$B$39:$B$48,MATCH($E1628,Parâmetros!$A$39:$A$48,0)),99),IFERROR(INDEX(Cadastro!$F$5:$F$148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registro"),IF(AND($AB1628&lt;&gt;$AB1627,IFERROR(INDEX(Cadastro!$F$5:$F$148,$AB1628),"")=""),"Indeterminado (início da série)",IF($X1628&gt;0,"Folga","Falta de registro"))))))))</f>
        <v>Férias (cadastro)</v>
      </c>
      <c r="Z1628" s="34">
        <f>IF(OR($L1628&gt;0,$F1628&gt;Parâmetros!$E$14),0,IF($A1628&lt;&gt;$A1627,1,N($Z1627)+1))</f>
        <v>6</v>
      </c>
      <c r="AA1628" s="34">
        <f>IF(OR($L1628&gt;0,$F1628&gt;Parâmetros!$E$14),0,IF(OR($A1628&lt;&gt;$A1629,$F1629&gt;Parâmetros!$E$14),1,N($AA1629)+1))</f>
        <v>7</v>
      </c>
      <c r="AB1628" s="31">
        <f>IFERROR(MATCH($A1628&amp;"|"&amp;TEXT(_xlfn.MAXIFS(Cadastro!$E$5:$E$148,Cadastro!$A$5:$A$148,$A1628,Cadastro!$E$5:$E$148,"&lt;="&amp;$F1628),"yyyymmdd"),Cadastro!$I$5:$I$148,0),"")</f>
        <v>68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55541</v>
      </c>
      <c r="B1629" s="17" t="s">
        <v>203</v>
      </c>
      <c r="C1629" s="17" t="str">
        <f>IFERROR(INDEX(Cadastro!$C$5:$C$148,$AB1629),"NÃO INFORMADO")</f>
        <v>NÃO INFORMADO</v>
      </c>
      <c r="D1629" s="17" t="str">
        <f>IFERROR(INDEX(Cadastro!$D$5:$D$148,$AB1629),"")</f>
        <v>Férias</v>
      </c>
      <c r="E1629" s="17" t="str">
        <f>IFERROR(INDEX(Cadastro!$G$5:$G$148,$AB1629),"")</f>
        <v>Férias</v>
      </c>
      <c r="F1629" s="29">
        <v>46271</v>
      </c>
      <c r="G1629" s="32" t="str">
        <f t="shared" si="276"/>
        <v>dom</v>
      </c>
      <c r="H1629" s="31" t="str">
        <f>IF($L1629=0,"",_xlfn.MINIFS(Dados!$Q:$Q,Dados!$A:$A,$A1629,Dados!$S:$S,$F1629))</f>
        <v/>
      </c>
      <c r="I1629" s="31" t="str">
        <f>IF($H1629="","",_xlfn.MAXIFS(Dados!$R:$R,Dados!$A:$A,$A1629,Dados!$S:$S,$F1629))</f>
        <v/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/>
      </c>
      <c r="L1629" s="30">
        <f>SUMIFS(Dados!$E:$E,Dados!$A:$A,$A1629,Dados!$S:$S,$F1629)</f>
        <v>0</v>
      </c>
      <c r="M1629" s="30" t="str">
        <f>IFERROR(INDEX(Parâmetros!$E$6:$E$11,MATCH($K1629,Parâmetros!$A$6:$A$11,0)),"")</f>
        <v/>
      </c>
      <c r="N1629" s="33" t="str">
        <f t="shared" si="277"/>
        <v/>
      </c>
      <c r="O1629" s="33">
        <f>Parâmetros!$E$13</f>
        <v>0.8</v>
      </c>
      <c r="P1629" s="32" t="str">
        <f>IF(OR($M1629="",$F1629&gt;Parâmetros!$E$14),"Não","Sim")</f>
        <v>Não</v>
      </c>
      <c r="Q1629" s="32" t="str">
        <f t="shared" si="278"/>
        <v/>
      </c>
      <c r="R1629" s="32" t="str">
        <f t="shared" si="279"/>
        <v/>
      </c>
      <c r="S1629" s="30" t="str">
        <f t="shared" si="280"/>
        <v/>
      </c>
      <c r="T1629" s="32" t="str">
        <f>IF($Q1629&lt;&gt;"Sim","",IF($N1629&gt;Parâmetros!$E$15,"Sim","Não"))</f>
        <v/>
      </c>
      <c r="U1629" s="17" t="str">
        <f t="shared" si="281"/>
        <v>Férias / afastamento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'[Apontamento_Mes_Setembro Atualizado.xlsx]Base Diária'!$V$221folga da escala 5x2",IF($Y1629="Folga",IF(AND($D1629="5x2",OR(WEEKDAY($F1629,2)=6,WEEKDAY($F1629,2)=7)),"Folga de fim de semana da escala 5x2",IF(AND(OR($D1629="6x1",$D1629="FF 6x1"),WEEKDAY($F1629,2)=6,FALSE()),"Folga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Férias no cadastro</v>
      </c>
      <c r="W1629" s="34">
        <f>IF(OR(OR($D1629="6x1",$D1629="FF 6x1"),$D1629="5x2"),"",IF($AB1629&lt;&gt;$AB1628,IF(IFERROR(INDEX(Cadastro!$F$5:$F$148,$AB1629),"")="",IF($L1629&gt;0,1,0),IF(IFERROR(INDEX(Cadastro!$F$5:$F$148,$AB1629),"")&lt;=IFERROR(INDEX(Parâmetros!$B$39:$B$48,MATCH($E1629,Parâmetros!$A$39:$A$48,0)),99),IFERROR(INDEX(Cadastro!$F$5:$F$148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6</v>
      </c>
      <c r="X1629" s="34">
        <f>IF(OR(OR($D1629="6x1",$D1629="FF 6x1"),$D1629="5x2"),"",IF($AB1629&lt;&gt;$AB1628,IF(IFERROR(INDEX(Cadastro!$F$5:$F$148,$AB1629),"")="",0,IF(IFERROR(INDEX(Cadastro!$F$5:$F$148,$AB1629),"")&gt;IFERROR(INDEX(Parâmetros!$B$39:$B$48,MATCH($E1629,Parâmetros!$A$39:$A$48,0)),99),IFERROR(INDEX(Cadastro!$F$5:$F$148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registro"),IF(AND($AB1629&lt;&gt;$AB1628,IFERROR(INDEX(Cadastro!$F$5:$F$148,$AB1629),"")=""),"Indeterminado (início da série)",IF($X1629&gt;0,"Folga","Falta de registro"))))))))</f>
        <v>Férias (cadastro)</v>
      </c>
      <c r="Z1629" s="34">
        <f>IF(OR($L1629&gt;0,$F1629&gt;Parâmetros!$E$14),0,IF($A1629&lt;&gt;$A1628,1,N($Z1628)+1))</f>
        <v>7</v>
      </c>
      <c r="AA1629" s="34">
        <f>IF(OR($L1629&gt;0,$F1629&gt;Parâmetros!$E$14),0,IF(OR($A1629&lt;&gt;$A1630,$F1630&gt;Parâmetros!$E$14),1,N($AA1630)+1))</f>
        <v>6</v>
      </c>
      <c r="AB1629" s="31">
        <f>IFERROR(MATCH($A1629&amp;"|"&amp;TEXT(_xlfn.MAXIFS(Cadastro!$E$5:$E$148,Cadastro!$A$5:$A$148,$A1629,Cadastro!$E$5:$E$148,"&lt;="&amp;$F1629),"yyyymmdd"),Cadastro!$I$5:$I$148,0),"")</f>
        <v>68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55541</v>
      </c>
      <c r="B1630" s="17" t="s">
        <v>203</v>
      </c>
      <c r="C1630" s="17" t="str">
        <f>IFERROR(INDEX(Cadastro!$C$5:$C$148,$AB1630),"NÃO INFORMADO")</f>
        <v>NÃO INFORMADO</v>
      </c>
      <c r="D1630" s="17" t="str">
        <f>IFERROR(INDEX(Cadastro!$D$5:$D$148,$AB1630),"")</f>
        <v>Férias</v>
      </c>
      <c r="E1630" s="17" t="str">
        <f>IFERROR(INDEX(Cadastro!$G$5:$G$148,$AB1630),"")</f>
        <v>Férias</v>
      </c>
      <c r="F1630" s="29">
        <v>46272</v>
      </c>
      <c r="G1630" s="32" t="str">
        <f t="shared" si="276"/>
        <v>seg</v>
      </c>
      <c r="H1630" s="31" t="str">
        <f>IF($L1630=0,"",_xlfn.MINIFS(Dados!$Q:$Q,Dados!$A:$A,$A1630,Dados!$S:$S,$F1630))</f>
        <v/>
      </c>
      <c r="I1630" s="31" t="str">
        <f>IF($H1630="","",_xlfn.MAXIFS(Dados!$R:$R,Dados!$A:$A,$A1630,Dados!$S:$S,$F1630))</f>
        <v/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/>
      </c>
      <c r="L1630" s="30">
        <f>SUMIFS(Dados!$E:$E,Dados!$A:$A,$A1630,Dados!$S:$S,$F1630)</f>
        <v>0</v>
      </c>
      <c r="M1630" s="30" t="str">
        <f>IFERROR(INDEX(Parâmetros!$E$6:$E$11,MATCH($K1630,Parâmetros!$A$6:$A$11,0)),"")</f>
        <v/>
      </c>
      <c r="N1630" s="33" t="str">
        <f t="shared" si="277"/>
        <v/>
      </c>
      <c r="O1630" s="33">
        <f>Parâmetros!$E$13</f>
        <v>0.8</v>
      </c>
      <c r="P1630" s="32" t="str">
        <f>IF(OR($M1630="",$F1630&gt;Parâmetros!$E$14),"Não","Sim")</f>
        <v>Não</v>
      </c>
      <c r="Q1630" s="32" t="str">
        <f t="shared" si="278"/>
        <v/>
      </c>
      <c r="R1630" s="32" t="str">
        <f t="shared" si="279"/>
        <v/>
      </c>
      <c r="S1630" s="30" t="str">
        <f t="shared" si="280"/>
        <v/>
      </c>
      <c r="T1630" s="32" t="str">
        <f>IF($Q1630&lt;&gt;"Sim","",IF($N1630&gt;Parâmetros!$E$15,"Sim","Não"))</f>
        <v/>
      </c>
      <c r="U1630" s="17" t="str">
        <f t="shared" si="281"/>
        <v>Férias / afastamento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'[Apontamento_Mes_Setembro Atualizado.xlsx]Base Diária'!$V$221folga da escala 5x2",IF($Y1630="Folga",IF(AND($D1630="5x2",OR(WEEKDAY($F1630,2)=6,WEEKDAY($F1630,2)=7)),"Folga de fim de semana da escala 5x2",IF(AND(OR($D1630="6x1",$D1630="FF 6x1"),WEEKDAY($F1630,2)=6,FALSE()),"Folga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Férias no cadastro</v>
      </c>
      <c r="W1630" s="34">
        <f>IF(OR(OR($D1630="6x1",$D1630="FF 6x1"),$D1630="5x2"),"",IF($AB1630&lt;&gt;$AB1629,IF(IFERROR(INDEX(Cadastro!$F$5:$F$148,$AB1630),"")="",IF($L1630&gt;0,1,0),IF(IFERROR(INDEX(Cadastro!$F$5:$F$148,$AB1630),"")&lt;=IFERROR(INDEX(Parâmetros!$B$39:$B$48,MATCH($E1630,Parâmetros!$A$39:$A$48,0)),99),IFERROR(INDEX(Cadastro!$F$5:$F$148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7</v>
      </c>
      <c r="X1630" s="34">
        <f>IF(OR(OR($D1630="6x1",$D1630="FF 6x1"),$D1630="5x2"),"",IF($AB1630&lt;&gt;$AB1629,IF(IFERROR(INDEX(Cadastro!$F$5:$F$148,$AB1630),"")="",0,IF(IFERROR(INDEX(Cadastro!$F$5:$F$148,$AB1630),"")&gt;IFERROR(INDEX(Parâmetros!$B$39:$B$48,MATCH($E1630,Parâmetros!$A$39:$A$48,0)),99),IFERROR(INDEX(Cadastro!$F$5:$F$148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registro"),IF(AND($AB1630&lt;&gt;$AB1629,IFERROR(INDEX(Cadastro!$F$5:$F$148,$AB1630),"")=""),"Indeterminado (início da série)",IF($X1630&gt;0,"Folga","Falta de registro"))))))))</f>
        <v>Férias (cadastro)</v>
      </c>
      <c r="Z1630" s="34">
        <f>IF(OR($L1630&gt;0,$F1630&gt;Parâmetros!$E$14),0,IF($A1630&lt;&gt;$A1629,1,N($Z1629)+1))</f>
        <v>8</v>
      </c>
      <c r="AA1630" s="34">
        <f>IF(OR($L1630&gt;0,$F1630&gt;Parâmetros!$E$14),0,IF(OR($A1630&lt;&gt;$A1631,$F1631&gt;Parâmetros!$E$14),1,N($AA1631)+1))</f>
        <v>5</v>
      </c>
      <c r="AB1630" s="31">
        <f>IFERROR(MATCH($A1630&amp;"|"&amp;TEXT(_xlfn.MAXIFS(Cadastro!$E$5:$E$148,Cadastro!$A$5:$A$148,$A1630,Cadastro!$E$5:$E$148,"&lt;="&amp;$F1630),"yyyymmdd"),Cadastro!$I$5:$I$148,0),"")</f>
        <v>68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55541</v>
      </c>
      <c r="B1631" s="17" t="s">
        <v>203</v>
      </c>
      <c r="C1631" s="17" t="str">
        <f>IFERROR(INDEX(Cadastro!$C$5:$C$148,$AB1631),"NÃO INFORMADO")</f>
        <v>NÃO INFORMADO</v>
      </c>
      <c r="D1631" s="17" t="str">
        <f>IFERROR(INDEX(Cadastro!$D$5:$D$148,$AB1631),"")</f>
        <v>Férias</v>
      </c>
      <c r="E1631" s="17" t="str">
        <f>IFERROR(INDEX(Cadastro!$G$5:$G$148,$AB1631),"")</f>
        <v>Férias</v>
      </c>
      <c r="F1631" s="29">
        <v>46273</v>
      </c>
      <c r="G1631" s="32" t="str">
        <f t="shared" si="276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277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278"/>
        <v/>
      </c>
      <c r="R1631" s="32" t="str">
        <f t="shared" si="279"/>
        <v/>
      </c>
      <c r="S1631" s="30" t="str">
        <f t="shared" si="280"/>
        <v/>
      </c>
      <c r="T1631" s="32" t="str">
        <f>IF($Q1631&lt;&gt;"Sim","",IF($N1631&gt;Parâmetros!$E$15,"Sim","Não"))</f>
        <v/>
      </c>
      <c r="U1631" s="17" t="str">
        <f t="shared" si="281"/>
        <v>Férias / afastamento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'[Apontamento_Mes_Setembro Atualizado.xlsx]Base Diária'!$V$221folga da escala 5x2",IF($Y1631="Folga",IF(AND($D1631="5x2",OR(WEEKDAY($F1631,2)=6,WEEKDAY($F1631,2)=7)),"Folga de fim de semana da escala 5x2",IF(AND(OR($D1631="6x1",$D1631="FF 6x1"),WEEKDAY($F1631,2)=6,FALSE()),"Folga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Férias no cadastro</v>
      </c>
      <c r="W1631" s="34">
        <f>IF(OR(OR($D1631="6x1",$D1631="FF 6x1"),$D1631="5x2"),"",IF($AB1631&lt;&gt;$AB1630,IF(IFERROR(INDEX(Cadastro!$F$5:$F$148,$AB1631),"")="",IF($L1631&gt;0,1,0),IF(IFERROR(INDEX(Cadastro!$F$5:$F$148,$AB1631),"")&lt;=IFERROR(INDEX(Parâmetros!$B$39:$B$48,MATCH($E1631,Parâmetros!$A$39:$A$48,0)),99),IFERROR(INDEX(Cadastro!$F$5:$F$148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8</v>
      </c>
      <c r="X1631" s="34">
        <f>IF(OR(OR($D1631="6x1",$D1631="FF 6x1"),$D1631="5x2"),"",IF($AB1631&lt;&gt;$AB1630,IF(IFERROR(INDEX(Cadastro!$F$5:$F$148,$AB1631),"")="",0,IF(IFERROR(INDEX(Cadastro!$F$5:$F$148,$AB1631),"")&gt;IFERROR(INDEX(Parâmetros!$B$39:$B$48,MATCH($E1631,Parâmetros!$A$39:$A$48,0)),99),IFERROR(INDEX(Cadastro!$F$5:$F$148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0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registro"),IF(AND($AB1631&lt;&gt;$AB1630,IFERROR(INDEX(Cadastro!$F$5:$F$148,$AB1631),"")=""),"Indeterminado (início da série)",IF($X1631&gt;0,"Folga","Falta de registro"))))))))</f>
        <v>Férias (cadastro)</v>
      </c>
      <c r="Z1631" s="34">
        <f>IF(OR($L1631&gt;0,$F1631&gt;Parâmetros!$E$14),0,IF($A1631&lt;&gt;$A1630,1,N($Z1630)+1))</f>
        <v>9</v>
      </c>
      <c r="AA1631" s="34">
        <f>IF(OR($L1631&gt;0,$F1631&gt;Parâmetros!$E$14),0,IF(OR($A1631&lt;&gt;$A1632,$F1632&gt;Parâmetros!$E$14),1,N($AA1632)+1))</f>
        <v>4</v>
      </c>
      <c r="AB1631" s="31">
        <f>IFERROR(MATCH($A1631&amp;"|"&amp;TEXT(_xlfn.MAXIFS(Cadastro!$E$5:$E$148,Cadastro!$A$5:$A$148,$A1631,Cadastro!$E$5:$E$148,"&lt;="&amp;$F1631),"yyyymmdd"),Cadastro!$I$5:$I$148,0),"")</f>
        <v>68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55541</v>
      </c>
      <c r="B1632" s="17" t="s">
        <v>203</v>
      </c>
      <c r="C1632" s="17" t="str">
        <f>IFERROR(INDEX(Cadastro!$C$5:$C$148,$AB1632),"NÃO INFORMADO")</f>
        <v>NÃO INFORMADO</v>
      </c>
      <c r="D1632" s="17" t="str">
        <f>IFERROR(INDEX(Cadastro!$D$5:$D$148,$AB1632),"")</f>
        <v>Férias</v>
      </c>
      <c r="E1632" s="17" t="str">
        <f>IFERROR(INDEX(Cadastro!$G$5:$G$148,$AB1632),"")</f>
        <v>Férias</v>
      </c>
      <c r="F1632" s="29">
        <v>46274</v>
      </c>
      <c r="G1632" s="32" t="str">
        <f t="shared" si="276"/>
        <v>qua</v>
      </c>
      <c r="H1632" s="31" t="str">
        <f>IF($L1632=0,"",_xlfn.MINIFS(Dados!$Q:$Q,Dados!$A:$A,$A1632,Dados!$S:$S,$F1632))</f>
        <v/>
      </c>
      <c r="I1632" s="31" t="str">
        <f>IF($H1632="","",_xlfn.MAXIFS(Dados!$R:$R,Dados!$A:$A,$A1632,Dados!$S:$S,$F1632))</f>
        <v/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/>
      </c>
      <c r="L1632" s="30">
        <f>SUMIFS(Dados!$E:$E,Dados!$A:$A,$A1632,Dados!$S:$S,$F1632)</f>
        <v>0</v>
      </c>
      <c r="M1632" s="30" t="str">
        <f>IFERROR(INDEX(Parâmetros!$E$6:$E$11,MATCH($K1632,Parâmetros!$A$6:$A$11,0)),"")</f>
        <v/>
      </c>
      <c r="N1632" s="33" t="str">
        <f t="shared" si="277"/>
        <v/>
      </c>
      <c r="O1632" s="33">
        <f>Parâmetros!$E$13</f>
        <v>0.8</v>
      </c>
      <c r="P1632" s="32" t="str">
        <f>IF(OR($M1632="",$F1632&gt;Parâmetros!$E$14),"Não","Sim")</f>
        <v>Não</v>
      </c>
      <c r="Q1632" s="32" t="str">
        <f t="shared" si="278"/>
        <v/>
      </c>
      <c r="R1632" s="32" t="str">
        <f t="shared" si="279"/>
        <v/>
      </c>
      <c r="S1632" s="30" t="str">
        <f t="shared" si="280"/>
        <v/>
      </c>
      <c r="T1632" s="32" t="str">
        <f>IF($Q1632&lt;&gt;"Sim","",IF($N1632&gt;Parâmetros!$E$15,"Sim","Não"))</f>
        <v/>
      </c>
      <c r="U1632" s="17" t="str">
        <f t="shared" si="281"/>
        <v>Férias / afastamento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'[Apontamento_Mes_Setembro Atualizado.xlsx]Base Diária'!$V$221folga da escala 5x2",IF($Y1632="Folga",IF(AND($D1632="5x2",OR(WEEKDAY($F1632,2)=6,WEEKDAY($F1632,2)=7)),"Folga de fim de semana da escala 5x2",IF(AND(OR($D1632="6x1",$D1632="FF 6x1"),WEEKDAY($F1632,2)=6,FALSE()),"Folga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Férias no cadastro</v>
      </c>
      <c r="W1632" s="34">
        <f>IF(OR(OR($D1632="6x1",$D1632="FF 6x1"),$D1632="5x2"),"",IF($AB1632&lt;&gt;$AB1631,IF(IFERROR(INDEX(Cadastro!$F$5:$F$148,$AB1632),"")="",IF($L1632&gt;0,1,0),IF(IFERROR(INDEX(Cadastro!$F$5:$F$148,$AB1632),"")&lt;=IFERROR(INDEX(Parâmetros!$B$39:$B$48,MATCH($E1632,Parâmetros!$A$39:$A$48,0)),99),IFERROR(INDEX(Cadastro!$F$5:$F$148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9</v>
      </c>
      <c r="X1632" s="34">
        <f>IF(OR(OR($D1632="6x1",$D1632="FF 6x1"),$D1632="5x2"),"",IF($AB1632&lt;&gt;$AB1631,IF(IFERROR(INDEX(Cadastro!$F$5:$F$148,$AB1632),"")="",0,IF(IFERROR(INDEX(Cadastro!$F$5:$F$148,$AB1632),"")&gt;IFERROR(INDEX(Parâmetros!$B$39:$B$48,MATCH($E1632,Parâmetros!$A$39:$A$48,0)),99),IFERROR(INDEX(Cadastro!$F$5:$F$148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registro"),IF(AND($AB1632&lt;&gt;$AB1631,IFERROR(INDEX(Cadastro!$F$5:$F$148,$AB1632),"")=""),"Indeterminado (início da série)",IF($X1632&gt;0,"Folga","Falta de registro"))))))))</f>
        <v>Férias (cadastro)</v>
      </c>
      <c r="Z1632" s="34">
        <f>IF(OR($L1632&gt;0,$F1632&gt;Parâmetros!$E$14),0,IF($A1632&lt;&gt;$A1631,1,N($Z1631)+1))</f>
        <v>10</v>
      </c>
      <c r="AA1632" s="34">
        <f>IF(OR($L1632&gt;0,$F1632&gt;Parâmetros!$E$14),0,IF(OR($A1632&lt;&gt;$A1633,$F1633&gt;Parâmetros!$E$14),1,N($AA1633)+1))</f>
        <v>3</v>
      </c>
      <c r="AB1632" s="31">
        <f>IFERROR(MATCH($A1632&amp;"|"&amp;TEXT(_xlfn.MAXIFS(Cadastro!$E$5:$E$148,Cadastro!$A$5:$A$148,$A1632,Cadastro!$E$5:$E$148,"&lt;="&amp;$F1632),"yyyymmdd"),Cadastro!$I$5:$I$148,0),"")</f>
        <v>68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55541</v>
      </c>
      <c r="B1633" s="17" t="s">
        <v>203</v>
      </c>
      <c r="C1633" s="17" t="str">
        <f>IFERROR(INDEX(Cadastro!$C$5:$C$148,$AB1633),"NÃO INFORMADO")</f>
        <v>NÃO INFORMADO</v>
      </c>
      <c r="D1633" s="17" t="str">
        <f>IFERROR(INDEX(Cadastro!$D$5:$D$148,$AB1633),"")</f>
        <v>Férias</v>
      </c>
      <c r="E1633" s="17" t="str">
        <f>IFERROR(INDEX(Cadastro!$G$5:$G$148,$AB1633),"")</f>
        <v>Férias</v>
      </c>
      <c r="F1633" s="29">
        <v>46275</v>
      </c>
      <c r="G1633" s="32" t="str">
        <f t="shared" si="276"/>
        <v>qui</v>
      </c>
      <c r="H1633" s="31" t="str">
        <f>IF($L1633=0,"",_xlfn.MINIFS(Dados!$Q:$Q,Dados!$A:$A,$A1633,Dados!$S:$S,$F1633))</f>
        <v/>
      </c>
      <c r="I1633" s="31" t="str">
        <f>IF($H1633="","",_xlfn.MAXIFS(Dados!$R:$R,Dados!$A:$A,$A1633,Dados!$S:$S,$F1633))</f>
        <v/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/>
      </c>
      <c r="L1633" s="30">
        <f>SUMIFS(Dados!$E:$E,Dados!$A:$A,$A1633,Dados!$S:$S,$F1633)</f>
        <v>0</v>
      </c>
      <c r="M1633" s="30" t="str">
        <f>IFERROR(INDEX(Parâmetros!$E$6:$E$11,MATCH($K1633,Parâmetros!$A$6:$A$11,0)),"")</f>
        <v/>
      </c>
      <c r="N1633" s="33" t="str">
        <f t="shared" si="277"/>
        <v/>
      </c>
      <c r="O1633" s="33">
        <f>Parâmetros!$E$13</f>
        <v>0.8</v>
      </c>
      <c r="P1633" s="32" t="str">
        <f>IF(OR($M1633="",$F1633&gt;Parâmetros!$E$14),"Não","Sim")</f>
        <v>Não</v>
      </c>
      <c r="Q1633" s="32" t="str">
        <f t="shared" si="278"/>
        <v/>
      </c>
      <c r="R1633" s="32" t="str">
        <f t="shared" si="279"/>
        <v/>
      </c>
      <c r="S1633" s="30" t="str">
        <f t="shared" si="280"/>
        <v/>
      </c>
      <c r="T1633" s="32" t="str">
        <f>IF($Q1633&lt;&gt;"Sim","",IF($N1633&gt;Parâmetros!$E$15,"Sim","Não"))</f>
        <v/>
      </c>
      <c r="U1633" s="17" t="str">
        <f t="shared" si="281"/>
        <v>Férias / afastamento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'[Apontamento_Mes_Setembro Atualizado.xlsx]Base Diária'!$V$221folga da escala 5x2",IF($Y1633="Folga",IF(AND($D1633="5x2",OR(WEEKDAY($F1633,2)=6,WEEKDAY($F1633,2)=7)),"Folga de fim de semana da escala 5x2",IF(AND(OR($D1633="6x1",$D1633="FF 6x1"),WEEKDAY($F1633,2)=6,FALSE()),"Folga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Férias no cadastro</v>
      </c>
      <c r="W1633" s="34">
        <f>IF(OR(OR($D1633="6x1",$D1633="FF 6x1"),$D1633="5x2"),"",IF($AB1633&lt;&gt;$AB1632,IF(IFERROR(INDEX(Cadastro!$F$5:$F$148,$AB1633),"")="",IF($L1633&gt;0,1,0),IF(IFERROR(INDEX(Cadastro!$F$5:$F$148,$AB1633),"")&lt;=IFERROR(INDEX(Parâmetros!$B$39:$B$48,MATCH($E1633,Parâmetros!$A$39:$A$48,0)),99),IFERROR(INDEX(Cadastro!$F$5:$F$148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10</v>
      </c>
      <c r="X1633" s="34">
        <f>IF(OR(OR($D1633="6x1",$D1633="FF 6x1"),$D1633="5x2"),"",IF($AB1633&lt;&gt;$AB1632,IF(IFERROR(INDEX(Cadastro!$F$5:$F$148,$AB1633),"")="",0,IF(IFERROR(INDEX(Cadastro!$F$5:$F$148,$AB1633),"")&gt;IFERROR(INDEX(Parâmetros!$B$39:$B$48,MATCH($E1633,Parâmetros!$A$39:$A$48,0)),99),IFERROR(INDEX(Cadastro!$F$5:$F$148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registro"),IF(AND($AB1633&lt;&gt;$AB1632,IFERROR(INDEX(Cadastro!$F$5:$F$148,$AB1633),"")=""),"Indeterminado (início da série)",IF($X1633&gt;0,"Folga","Falta de registro"))))))))</f>
        <v>Férias (cadastro)</v>
      </c>
      <c r="Z1633" s="34">
        <f>IF(OR($L1633&gt;0,$F1633&gt;Parâmetros!$E$14),0,IF($A1633&lt;&gt;$A1632,1,N($Z1632)+1))</f>
        <v>11</v>
      </c>
      <c r="AA1633" s="34">
        <f>IF(OR($L1633&gt;0,$F1633&gt;Parâmetros!$E$14),0,IF(OR($A1633&lt;&gt;$A1634,$F1634&gt;Parâmetros!$E$14),1,N($AA1634)+1))</f>
        <v>2</v>
      </c>
      <c r="AB1633" s="31">
        <f>IFERROR(MATCH($A1633&amp;"|"&amp;TEXT(_xlfn.MAXIFS(Cadastro!$E$5:$E$148,Cadastro!$A$5:$A$148,$A1633,Cadastro!$E$5:$E$148,"&lt;="&amp;$F1633),"yyyymmdd"),Cadastro!$I$5:$I$148,0),"")</f>
        <v>68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55541</v>
      </c>
      <c r="B1634" s="17" t="s">
        <v>203</v>
      </c>
      <c r="C1634" s="17" t="str">
        <f>IFERROR(INDEX(Cadastro!$C$5:$C$148,$AB1634),"NÃO INFORMADO")</f>
        <v>NÃO INFORMADO</v>
      </c>
      <c r="D1634" s="17" t="str">
        <f>IFERROR(INDEX(Cadastro!$D$5:$D$148,$AB1634),"")</f>
        <v>Férias</v>
      </c>
      <c r="E1634" s="17" t="str">
        <f>IFERROR(INDEX(Cadastro!$G$5:$G$148,$AB1634),"")</f>
        <v>Férias</v>
      </c>
      <c r="F1634" s="29">
        <v>46276</v>
      </c>
      <c r="G1634" s="32" t="str">
        <f t="shared" si="276"/>
        <v>sex</v>
      </c>
      <c r="H1634" s="31" t="str">
        <f>IF($L1634=0,"",_xlfn.MINIFS(Dados!$Q:$Q,Dados!$A:$A,$A1634,Dados!$S:$S,$F1634))</f>
        <v/>
      </c>
      <c r="I1634" s="31" t="str">
        <f>IF($H1634="","",_xlfn.MAXIFS(Dados!$R:$R,Dados!$A:$A,$A1634,Dados!$S:$S,$F1634))</f>
        <v/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/>
      </c>
      <c r="L1634" s="30">
        <f>SUMIFS(Dados!$E:$E,Dados!$A:$A,$A1634,Dados!$S:$S,$F1634)</f>
        <v>0</v>
      </c>
      <c r="M1634" s="30" t="str">
        <f>IFERROR(INDEX(Parâmetros!$E$6:$E$11,MATCH($K1634,Parâmetros!$A$6:$A$11,0)),"")</f>
        <v/>
      </c>
      <c r="N1634" s="33" t="str">
        <f t="shared" si="277"/>
        <v/>
      </c>
      <c r="O1634" s="33">
        <f>Parâmetros!$E$13</f>
        <v>0.8</v>
      </c>
      <c r="P1634" s="32" t="str">
        <f>IF(OR($M1634="",$F1634&gt;Parâmetros!$E$14),"Não","Sim")</f>
        <v>Não</v>
      </c>
      <c r="Q1634" s="32" t="str">
        <f t="shared" si="278"/>
        <v/>
      </c>
      <c r="R1634" s="32" t="str">
        <f t="shared" si="279"/>
        <v/>
      </c>
      <c r="S1634" s="30" t="str">
        <f t="shared" si="280"/>
        <v/>
      </c>
      <c r="T1634" s="32" t="str">
        <f>IF($Q1634&lt;&gt;"Sim","",IF($N1634&gt;Parâmetros!$E$15,"Sim","Não"))</f>
        <v/>
      </c>
      <c r="U1634" s="17" t="str">
        <f t="shared" si="281"/>
        <v>Férias / afastamento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'[Apontamento_Mes_Setembro Atualizado.xlsx]Base Diária'!$V$221folga da escala 5x2",IF($Y1634="Folga",IF(AND($D1634="5x2",OR(WEEKDAY($F1634,2)=6,WEEKDAY($F1634,2)=7)),"Folga de fim de semana da escala 5x2",IF(AND(OR($D1634="6x1",$D1634="FF 6x1"),WEEKDAY($F1634,2)=6,FALSE()),"Folga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Férias no cadastro</v>
      </c>
      <c r="W1634" s="34">
        <f>IF(OR(OR($D1634="6x1",$D1634="FF 6x1"),$D1634="5x2"),"",IF($AB1634&lt;&gt;$AB1633,IF(IFERROR(INDEX(Cadastro!$F$5:$F$148,$AB1634),"")="",IF($L1634&gt;0,1,0),IF(IFERROR(INDEX(Cadastro!$F$5:$F$148,$AB1634),"")&lt;=IFERROR(INDEX(Parâmetros!$B$39:$B$48,MATCH($E1634,Parâmetros!$A$39:$A$48,0)),99),IFERROR(INDEX(Cadastro!$F$5:$F$148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11</v>
      </c>
      <c r="X1634" s="34">
        <f>IF(OR(OR($D1634="6x1",$D1634="FF 6x1"),$D1634="5x2"),"",IF($AB1634&lt;&gt;$AB1633,IF(IFERROR(INDEX(Cadastro!$F$5:$F$148,$AB1634),"")="",0,IF(IFERROR(INDEX(Cadastro!$F$5:$F$148,$AB1634),"")&gt;IFERROR(INDEX(Parâmetros!$B$39:$B$48,MATCH($E1634,Parâmetros!$A$39:$A$48,0)),99),IFERROR(INDEX(Cadastro!$F$5:$F$148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registro"),IF(AND($AB1634&lt;&gt;$AB1633,IFERROR(INDEX(Cadastro!$F$5:$F$148,$AB1634),"")=""),"Indeterminado (início da série)",IF($X1634&gt;0,"Folga","Falta de registro"))))))))</f>
        <v>Férias (cadastro)</v>
      </c>
      <c r="Z1634" s="34">
        <f>IF(OR($L1634&gt;0,$F1634&gt;Parâmetros!$E$14),0,IF($A1634&lt;&gt;$A1633,1,N($Z1633)+1))</f>
        <v>12</v>
      </c>
      <c r="AA1634" s="34">
        <f>IF(OR($L1634&gt;0,$F1634&gt;Parâmetros!$E$14),0,IF(OR($A1634&lt;&gt;$A1635,$F1635&gt;Parâmetros!$E$14),1,N($AA1635)+1))</f>
        <v>1</v>
      </c>
      <c r="AB1634" s="31">
        <f>IFERROR(MATCH($A1634&amp;"|"&amp;TEXT(_xlfn.MAXIFS(Cadastro!$E$5:$E$148,Cadastro!$A$5:$A$148,$A1634,Cadastro!$E$5:$E$148,"&lt;="&amp;$F1634),"yyyymmdd"),Cadastro!$I$5:$I$148,0),"")</f>
        <v>68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55541</v>
      </c>
      <c r="B1635" s="17" t="s">
        <v>203</v>
      </c>
      <c r="C1635" s="17" t="str">
        <f>IFERROR(INDEX(Cadastro!$C$5:$C$148,$AB1635),"NÃO INFORMADO")</f>
        <v>NÃO INFORMADO</v>
      </c>
      <c r="D1635" s="17" t="str">
        <f>IFERROR(INDEX(Cadastro!$D$5:$D$148,$AB1635),"")</f>
        <v>Férias</v>
      </c>
      <c r="E1635" s="17" t="str">
        <f>IFERROR(INDEX(Cadastro!$G$5:$G$148,$AB1635),"")</f>
        <v>Férias</v>
      </c>
      <c r="F1635" s="29">
        <v>46277</v>
      </c>
      <c r="G1635" s="32" t="str">
        <f t="shared" si="276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/>
      </c>
      <c r="L1635" s="30">
        <f>SUMIFS(Dados!$E:$E,Dados!$A:$A,$A1635,Dados!$S:$S,$F1635)</f>
        <v>0</v>
      </c>
      <c r="M1635" s="30" t="str">
        <f>IFERROR(INDEX(Parâmetros!$E$6:$E$11,MATCH($K1635,Parâmetros!$A$6:$A$11,0)),"")</f>
        <v/>
      </c>
      <c r="N1635" s="33" t="str">
        <f t="shared" si="277"/>
        <v/>
      </c>
      <c r="O1635" s="33">
        <f>Parâmetros!$E$13</f>
        <v>0.8</v>
      </c>
      <c r="P1635" s="32" t="str">
        <f>IF(OR($M1635="",$F1635&gt;Parâmetros!$E$14),"Não","Sim")</f>
        <v>Não</v>
      </c>
      <c r="Q1635" s="32" t="str">
        <f t="shared" si="278"/>
        <v/>
      </c>
      <c r="R1635" s="32" t="str">
        <f t="shared" si="279"/>
        <v/>
      </c>
      <c r="S1635" s="30" t="str">
        <f t="shared" si="280"/>
        <v/>
      </c>
      <c r="T1635" s="32" t="str">
        <f>IF($Q1635&lt;&gt;"Sim","",IF($N1635&gt;Parâmetros!$E$15,"Sim","Não"))</f>
        <v/>
      </c>
      <c r="U1635" s="17" t="str">
        <f t="shared" si="281"/>
        <v>Férias / afastamento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'[Apontamento_Mes_Setembro Atualizado.xlsx]Base Diária'!$V$221folga da escala 5x2",IF($Y1635="Folga",IF(AND($D1635="5x2",OR(WEEKDAY($F1635,2)=6,WEEKDAY($F1635,2)=7)),"Folga de fim de semana da escala 5x2",IF(AND(OR($D1635="6x1",$D1635="FF 6x1"),WEEKDAY($F1635,2)=6,FALSE()),"Folga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Férias no cadastro</v>
      </c>
      <c r="W1635" s="34">
        <f>IF(OR(OR($D1635="6x1",$D1635="FF 6x1"),$D1635="5x2"),"",IF($AB1635&lt;&gt;$AB1634,IF(IFERROR(INDEX(Cadastro!$F$5:$F$148,$AB1635),"")="",IF($L1635&gt;0,1,0),IF(IFERROR(INDEX(Cadastro!$F$5:$F$148,$AB1635),"")&lt;=IFERROR(INDEX(Parâmetros!$B$39:$B$48,MATCH($E1635,Parâmetros!$A$39:$A$48,0)),99),IFERROR(INDEX(Cadastro!$F$5:$F$148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12</v>
      </c>
      <c r="X1635" s="34">
        <f>IF(OR(OR($D1635="6x1",$D1635="FF 6x1"),$D1635="5x2"),"",IF($AB1635&lt;&gt;$AB1634,IF(IFERROR(INDEX(Cadastro!$F$5:$F$148,$AB1635),"")="",0,IF(IFERROR(INDEX(Cadastro!$F$5:$F$148,$AB1635),"")&gt;IFERROR(INDEX(Parâmetros!$B$39:$B$48,MATCH($E1635,Parâmetros!$A$39:$A$48,0)),99),IFERROR(INDEX(Cadastro!$F$5:$F$148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registro"),IF(AND($AB1635&lt;&gt;$AB1634,IFERROR(INDEX(Cadastro!$F$5:$F$148,$AB1635),"")=""),"Indeterminado (início da série)",IF($X1635&gt;0,"Folga","Falta de registro"))))))))</f>
        <v>Férias (cadastro)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IFERROR(MATCH($A1635&amp;"|"&amp;TEXT(_xlfn.MAXIFS(Cadastro!$E$5:$E$148,Cadastro!$A$5:$A$148,$A1635,Cadastro!$E$5:$E$148,"&lt;="&amp;$F1635),"yyyymmdd"),Cadastro!$I$5:$I$148,0),"")</f>
        <v>68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55541</v>
      </c>
      <c r="B1636" s="17" t="s">
        <v>203</v>
      </c>
      <c r="C1636" s="17" t="str">
        <f>IFERROR(INDEX(Cadastro!$C$5:$C$148,$AB1636),"NÃO INFORMADO")</f>
        <v>NÃO INFORMADO</v>
      </c>
      <c r="D1636" s="17" t="str">
        <f>IFERROR(INDEX(Cadastro!$D$5:$D$148,$AB1636),"")</f>
        <v>Férias</v>
      </c>
      <c r="E1636" s="17" t="str">
        <f>IFERROR(INDEX(Cadastro!$G$5:$G$148,$AB1636),"")</f>
        <v>Férias</v>
      </c>
      <c r="F1636" s="29">
        <v>46278</v>
      </c>
      <c r="G1636" s="32" t="str">
        <f t="shared" si="276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/>
      </c>
      <c r="L1636" s="30">
        <f>SUMIFS(Dados!$E:$E,Dados!$A:$A,$A1636,Dados!$S:$S,$F1636)</f>
        <v>0</v>
      </c>
      <c r="M1636" s="30" t="str">
        <f>IFERROR(INDEX(Parâmetros!$E$6:$E$11,MATCH($K1636,Parâmetros!$A$6:$A$11,0)),"")</f>
        <v/>
      </c>
      <c r="N1636" s="33" t="str">
        <f t="shared" si="277"/>
        <v/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278"/>
        <v/>
      </c>
      <c r="R1636" s="32" t="str">
        <f t="shared" si="279"/>
        <v/>
      </c>
      <c r="S1636" s="30" t="str">
        <f t="shared" si="280"/>
        <v/>
      </c>
      <c r="T1636" s="32" t="str">
        <f>IF($Q1636&lt;&gt;"Sim","",IF($N1636&gt;Parâmetros!$E$15,"Sim","Não"))</f>
        <v/>
      </c>
      <c r="U1636" s="17" t="str">
        <f t="shared" si="281"/>
        <v>Férias / afastamento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'[Apontamento_Mes_Setembro Atualizado.xlsx]Base Diária'!$V$221folga da escala 5x2",IF($Y1636="Folga",IF(AND($D1636="5x2",OR(WEEKDAY($F1636,2)=6,WEEKDAY($F1636,2)=7)),"Folga de fim de semana da escala 5x2",IF(AND(OR($D1636="6x1",$D1636="FF 6x1"),WEEKDAY($F1636,2)=6,FALSE()),"Folga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Férias no cadastro</v>
      </c>
      <c r="W1636" s="34">
        <f>IF(OR(OR($D1636="6x1",$D1636="FF 6x1"),$D1636="5x2"),"",IF($AB1636&lt;&gt;$AB1635,IF(IFERROR(INDEX(Cadastro!$F$5:$F$148,$AB1636),"")="",IF($L1636&gt;0,1,0),IF(IFERROR(INDEX(Cadastro!$F$5:$F$148,$AB1636),"")&lt;=IFERROR(INDEX(Parâmetros!$B$39:$B$48,MATCH($E1636,Parâmetros!$A$39:$A$48,0)),99),IFERROR(INDEX(Cadastro!$F$5:$F$148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13</v>
      </c>
      <c r="X1636" s="34">
        <f>IF(OR(OR($D1636="6x1",$D1636="FF 6x1"),$D1636="5x2"),"",IF($AB1636&lt;&gt;$AB1635,IF(IFERROR(INDEX(Cadastro!$F$5:$F$148,$AB1636),"")="",0,IF(IFERROR(INDEX(Cadastro!$F$5:$F$148,$AB1636),"")&gt;IFERROR(INDEX(Parâmetros!$B$39:$B$48,MATCH($E1636,Parâmetros!$A$39:$A$48,0)),99),IFERROR(INDEX(Cadastro!$F$5:$F$148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registro"),IF(AND($AB1636&lt;&gt;$AB1635,IFERROR(INDEX(Cadastro!$F$5:$F$148,$AB1636),"")=""),"Indeterminado (início da série)",IF($X1636&gt;0,"Folga","Falta de registro"))))))))</f>
        <v>Férias (cadastro)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IFERROR(MATCH($A1636&amp;"|"&amp;TEXT(_xlfn.MAXIFS(Cadastro!$E$5:$E$148,Cadastro!$A$5:$A$148,$A1636,Cadastro!$E$5:$E$148,"&lt;="&amp;$F1636),"yyyymmdd"),Cadastro!$I$5:$I$148,0),"")</f>
        <v>68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55541</v>
      </c>
      <c r="B1637" s="17" t="s">
        <v>203</v>
      </c>
      <c r="C1637" s="17" t="str">
        <f>IFERROR(INDEX(Cadastro!$C$5:$C$148,$AB1637),"NÃO INFORMADO")</f>
        <v>NÃO INFORMADO</v>
      </c>
      <c r="D1637" s="17" t="str">
        <f>IFERROR(INDEX(Cadastro!$D$5:$D$148,$AB1637),"")</f>
        <v>Férias</v>
      </c>
      <c r="E1637" s="17" t="str">
        <f>IFERROR(INDEX(Cadastro!$G$5:$G$148,$AB1637),"")</f>
        <v>Férias</v>
      </c>
      <c r="F1637" s="29">
        <v>46279</v>
      </c>
      <c r="G1637" s="32" t="str">
        <f t="shared" si="276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277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278"/>
        <v/>
      </c>
      <c r="R1637" s="32" t="str">
        <f t="shared" si="279"/>
        <v/>
      </c>
      <c r="S1637" s="30" t="str">
        <f t="shared" si="280"/>
        <v/>
      </c>
      <c r="T1637" s="32" t="str">
        <f>IF($Q1637&lt;&gt;"Sim","",IF($N1637&gt;Parâmetros!$E$15,"Sim","Não"))</f>
        <v/>
      </c>
      <c r="U1637" s="17" t="str">
        <f t="shared" si="281"/>
        <v>Férias / afastamento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'[Apontamento_Mes_Setembro Atualizado.xlsx]Base Diária'!$V$221folga da escala 5x2",IF($Y1637="Folga",IF(AND($D1637="5x2",OR(WEEKDAY($F1637,2)=6,WEEKDAY($F1637,2)=7)),"Folga de fim de semana da escala 5x2",IF(AND(OR($D1637="6x1",$D1637="FF 6x1"),WEEKDAY($F1637,2)=6,FALSE()),"Folga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Férias no cadastro</v>
      </c>
      <c r="W1637" s="34">
        <f>IF(OR(OR($D1637="6x1",$D1637="FF 6x1"),$D1637="5x2"),"",IF($AB1637&lt;&gt;$AB1636,IF(IFERROR(INDEX(Cadastro!$F$5:$F$148,$AB1637),"")="",IF($L1637&gt;0,1,0),IF(IFERROR(INDEX(Cadastro!$F$5:$F$148,$AB1637),"")&lt;=IFERROR(INDEX(Parâmetros!$B$39:$B$48,MATCH($E1637,Parâmetros!$A$39:$A$48,0)),99),IFERROR(INDEX(Cadastro!$F$5:$F$148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14</v>
      </c>
      <c r="X1637" s="34">
        <f>IF(OR(OR($D1637="6x1",$D1637="FF 6x1"),$D1637="5x2"),"",IF($AB1637&lt;&gt;$AB1636,IF(IFERROR(INDEX(Cadastro!$F$5:$F$148,$AB1637),"")="",0,IF(IFERROR(INDEX(Cadastro!$F$5:$F$148,$AB1637),"")&gt;IFERROR(INDEX(Parâmetros!$B$39:$B$48,MATCH($E1637,Parâmetros!$A$39:$A$48,0)),99),IFERROR(INDEX(Cadastro!$F$5:$F$148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0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registro"),IF(AND($AB1637&lt;&gt;$AB1636,IFERROR(INDEX(Cadastro!$F$5:$F$148,$AB1637),"")=""),"Indeterminado (início da série)",IF($X1637&gt;0,"Folga","Falta de registro"))))))))</f>
        <v>Férias (cadastro)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IFERROR(MATCH($A1637&amp;"|"&amp;TEXT(_xlfn.MAXIFS(Cadastro!$E$5:$E$148,Cadastro!$A$5:$A$148,$A1637,Cadastro!$E$5:$E$148,"&lt;="&amp;$F1637),"yyyymmdd"),Cadastro!$I$5:$I$148,0),"")</f>
        <v>68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55541</v>
      </c>
      <c r="B1638" s="17" t="s">
        <v>203</v>
      </c>
      <c r="C1638" s="17" t="str">
        <f>IFERROR(INDEX(Cadastro!$C$5:$C$148,$AB1638),"NÃO INFORMADO")</f>
        <v>NÃO INFORMADO</v>
      </c>
      <c r="D1638" s="17" t="str">
        <f>IFERROR(INDEX(Cadastro!$D$5:$D$148,$AB1638),"")</f>
        <v>Férias</v>
      </c>
      <c r="E1638" s="17" t="str">
        <f>IFERROR(INDEX(Cadastro!$G$5:$G$148,$AB1638),"")</f>
        <v>Férias</v>
      </c>
      <c r="F1638" s="29">
        <v>46280</v>
      </c>
      <c r="G1638" s="32" t="str">
        <f t="shared" si="276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/>
      </c>
      <c r="L1638" s="30">
        <f>SUMIFS(Dados!$E:$E,Dados!$A:$A,$A1638,Dados!$S:$S,$F1638)</f>
        <v>0</v>
      </c>
      <c r="M1638" s="30" t="str">
        <f>IFERROR(INDEX(Parâmetros!$E$6:$E$11,MATCH($K1638,Parâmetros!$A$6:$A$11,0)),"")</f>
        <v/>
      </c>
      <c r="N1638" s="33" t="str">
        <f t="shared" si="277"/>
        <v/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278"/>
        <v/>
      </c>
      <c r="R1638" s="32" t="str">
        <f t="shared" si="279"/>
        <v/>
      </c>
      <c r="S1638" s="30" t="str">
        <f t="shared" si="280"/>
        <v/>
      </c>
      <c r="T1638" s="32" t="str">
        <f>IF($Q1638&lt;&gt;"Sim","",IF($N1638&gt;Parâmetros!$E$15,"Sim","Não"))</f>
        <v/>
      </c>
      <c r="U1638" s="17" t="str">
        <f t="shared" si="281"/>
        <v>Férias / afastamento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'[Apontamento_Mes_Setembro Atualizado.xlsx]Base Diária'!$V$221folga da escala 5x2",IF($Y1638="Folga",IF(AND($D1638="5x2",OR(WEEKDAY($F1638,2)=6,WEEKDAY($F1638,2)=7)),"Folga de fim de semana da escala 5x2",IF(AND(OR($D1638="6x1",$D1638="FF 6x1"),WEEKDAY($F1638,2)=6,FALSE()),"Folga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Férias no cadastro</v>
      </c>
      <c r="W1638" s="34">
        <f>IF(OR(OR($D1638="6x1",$D1638="FF 6x1"),$D1638="5x2"),"",IF($AB1638&lt;&gt;$AB1637,IF(IFERROR(INDEX(Cadastro!$F$5:$F$148,$AB1638),"")="",IF($L1638&gt;0,1,0),IF(IFERROR(INDEX(Cadastro!$F$5:$F$148,$AB1638),"")&lt;=IFERROR(INDEX(Parâmetros!$B$39:$B$48,MATCH($E1638,Parâmetros!$A$39:$A$48,0)),99),IFERROR(INDEX(Cadastro!$F$5:$F$148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15</v>
      </c>
      <c r="X1638" s="34">
        <f>IF(OR(OR($D1638="6x1",$D1638="FF 6x1"),$D1638="5x2"),"",IF($AB1638&lt;&gt;$AB1637,IF(IFERROR(INDEX(Cadastro!$F$5:$F$148,$AB1638),"")="",0,IF(IFERROR(INDEX(Cadastro!$F$5:$F$148,$AB1638),"")&gt;IFERROR(INDEX(Parâmetros!$B$39:$B$48,MATCH($E1638,Parâmetros!$A$39:$A$48,0)),99),IFERROR(INDEX(Cadastro!$F$5:$F$148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registro"),IF(AND($AB1638&lt;&gt;$AB1637,IFERROR(INDEX(Cadastro!$F$5:$F$148,$AB1638),"")=""),"Indeterminado (início da série)",IF($X1638&gt;0,"Folga","Falta de registro"))))))))</f>
        <v>Férias (cadastro)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IFERROR(MATCH($A1638&amp;"|"&amp;TEXT(_xlfn.MAXIFS(Cadastro!$E$5:$E$148,Cadastro!$A$5:$A$148,$A1638,Cadastro!$E$5:$E$148,"&lt;="&amp;$F1638),"yyyymmdd"),Cadastro!$I$5:$I$148,0),"")</f>
        <v>68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55541</v>
      </c>
      <c r="B1639" s="17" t="s">
        <v>203</v>
      </c>
      <c r="C1639" s="17" t="str">
        <f>IFERROR(INDEX(Cadastro!$C$5:$C$148,$AB1639),"NÃO INFORMADO")</f>
        <v>NÃO INFORMADO</v>
      </c>
      <c r="D1639" s="17" t="str">
        <f>IFERROR(INDEX(Cadastro!$D$5:$D$148,$AB1639),"")</f>
        <v>Férias</v>
      </c>
      <c r="E1639" s="17" t="str">
        <f>IFERROR(INDEX(Cadastro!$G$5:$G$148,$AB1639),"")</f>
        <v>Férias</v>
      </c>
      <c r="F1639" s="29">
        <v>46281</v>
      </c>
      <c r="G1639" s="32" t="str">
        <f t="shared" si="276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/>
      </c>
      <c r="L1639" s="30">
        <f>SUMIFS(Dados!$E:$E,Dados!$A:$A,$A1639,Dados!$S:$S,$F1639)</f>
        <v>0</v>
      </c>
      <c r="M1639" s="30" t="str">
        <f>IFERROR(INDEX(Parâmetros!$E$6:$E$11,MATCH($K1639,Parâmetros!$A$6:$A$11,0)),"")</f>
        <v/>
      </c>
      <c r="N1639" s="33" t="str">
        <f t="shared" si="277"/>
        <v/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278"/>
        <v/>
      </c>
      <c r="R1639" s="32" t="str">
        <f t="shared" si="279"/>
        <v/>
      </c>
      <c r="S1639" s="30" t="str">
        <f t="shared" si="280"/>
        <v/>
      </c>
      <c r="T1639" s="32" t="str">
        <f>IF($Q1639&lt;&gt;"Sim","",IF($N1639&gt;Parâmetros!$E$15,"Sim","Não"))</f>
        <v/>
      </c>
      <c r="U1639" s="17" t="str">
        <f t="shared" si="281"/>
        <v>Férias / afastamento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'[Apontamento_Mes_Setembro Atualizado.xlsx]Base Diária'!$V$221folga da escala 5x2",IF($Y1639="Folga",IF(AND($D1639="5x2",OR(WEEKDAY($F1639,2)=6,WEEKDAY($F1639,2)=7)),"Folga de fim de semana da escala 5x2",IF(AND(OR($D1639="6x1",$D1639="FF 6x1"),WEEKDAY($F1639,2)=6,FALSE()),"Folga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Férias no cadastro</v>
      </c>
      <c r="W1639" s="34">
        <f>IF(OR(OR($D1639="6x1",$D1639="FF 6x1"),$D1639="5x2"),"",IF($AB1639&lt;&gt;$AB1638,IF(IFERROR(INDEX(Cadastro!$F$5:$F$148,$AB1639),"")="",IF($L1639&gt;0,1,0),IF(IFERROR(INDEX(Cadastro!$F$5:$F$148,$AB1639),"")&lt;=IFERROR(INDEX(Parâmetros!$B$39:$B$48,MATCH($E1639,Parâmetros!$A$39:$A$48,0)),99),IFERROR(INDEX(Cadastro!$F$5:$F$148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16</v>
      </c>
      <c r="X1639" s="34">
        <f>IF(OR(OR($D1639="6x1",$D1639="FF 6x1"),$D1639="5x2"),"",IF($AB1639&lt;&gt;$AB1638,IF(IFERROR(INDEX(Cadastro!$F$5:$F$148,$AB1639),"")="",0,IF(IFERROR(INDEX(Cadastro!$F$5:$F$148,$AB1639),"")&gt;IFERROR(INDEX(Parâmetros!$B$39:$B$48,MATCH($E1639,Parâmetros!$A$39:$A$48,0)),99),IFERROR(INDEX(Cadastro!$F$5:$F$148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registro"),IF(AND($AB1639&lt;&gt;$AB1638,IFERROR(INDEX(Cadastro!$F$5:$F$148,$AB1639),"")=""),"Indeterminado (início da série)",IF($X1639&gt;0,"Folga","Falta de registro"))))))))</f>
        <v>Férias (cadastro)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IFERROR(MATCH($A1639&amp;"|"&amp;TEXT(_xlfn.MAXIFS(Cadastro!$E$5:$E$148,Cadastro!$A$5:$A$148,$A1639,Cadastro!$E$5:$E$148,"&lt;="&amp;$F1639),"yyyymmdd"),Cadastro!$I$5:$I$148,0),"")</f>
        <v>68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55541</v>
      </c>
      <c r="B1640" s="17" t="s">
        <v>203</v>
      </c>
      <c r="C1640" s="17" t="str">
        <f>IFERROR(INDEX(Cadastro!$C$5:$C$148,$AB1640),"NÃO INFORMADO")</f>
        <v>NÃO INFORMADO</v>
      </c>
      <c r="D1640" s="17" t="str">
        <f>IFERROR(INDEX(Cadastro!$D$5:$D$148,$AB1640),"")</f>
        <v>Férias</v>
      </c>
      <c r="E1640" s="17" t="str">
        <f>IFERROR(INDEX(Cadastro!$G$5:$G$148,$AB1640),"")</f>
        <v>Férias</v>
      </c>
      <c r="F1640" s="29">
        <v>46282</v>
      </c>
      <c r="G1640" s="32" t="str">
        <f t="shared" si="276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/>
      </c>
      <c r="L1640" s="30">
        <f>SUMIFS(Dados!$E:$E,Dados!$A:$A,$A1640,Dados!$S:$S,$F1640)</f>
        <v>0</v>
      </c>
      <c r="M1640" s="30" t="str">
        <f>IFERROR(INDEX(Parâmetros!$E$6:$E$11,MATCH($K1640,Parâmetros!$A$6:$A$11,0)),"")</f>
        <v/>
      </c>
      <c r="N1640" s="33" t="str">
        <f t="shared" si="277"/>
        <v/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278"/>
        <v/>
      </c>
      <c r="R1640" s="32" t="str">
        <f t="shared" si="279"/>
        <v/>
      </c>
      <c r="S1640" s="30" t="str">
        <f t="shared" si="280"/>
        <v/>
      </c>
      <c r="T1640" s="32" t="str">
        <f>IF($Q1640&lt;&gt;"Sim","",IF($N1640&gt;Parâmetros!$E$15,"Sim","Não"))</f>
        <v/>
      </c>
      <c r="U1640" s="17" t="str">
        <f t="shared" si="281"/>
        <v>Férias / afastamento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'[Apontamento_Mes_Setembro Atualizado.xlsx]Base Diária'!$V$221folga da escala 5x2",IF($Y1640="Folga",IF(AND($D1640="5x2",OR(WEEKDAY($F1640,2)=6,WEEKDAY($F1640,2)=7)),"Folga de fim de semana da escala 5x2",IF(AND(OR($D1640="6x1",$D1640="FF 6x1"),WEEKDAY($F1640,2)=6,FALSE()),"Folga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Férias no cadastro</v>
      </c>
      <c r="W1640" s="34">
        <f>IF(OR(OR($D1640="6x1",$D1640="FF 6x1"),$D1640="5x2"),"",IF($AB1640&lt;&gt;$AB1639,IF(IFERROR(INDEX(Cadastro!$F$5:$F$148,$AB1640),"")="",IF($L1640&gt;0,1,0),IF(IFERROR(INDEX(Cadastro!$F$5:$F$148,$AB1640),"")&lt;=IFERROR(INDEX(Parâmetros!$B$39:$B$48,MATCH($E1640,Parâmetros!$A$39:$A$48,0)),99),IFERROR(INDEX(Cadastro!$F$5:$F$148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17</v>
      </c>
      <c r="X1640" s="34">
        <f>IF(OR(OR($D1640="6x1",$D1640="FF 6x1"),$D1640="5x2"),"",IF($AB1640&lt;&gt;$AB1639,IF(IFERROR(INDEX(Cadastro!$F$5:$F$148,$AB1640),"")="",0,IF(IFERROR(INDEX(Cadastro!$F$5:$F$148,$AB1640),"")&gt;IFERROR(INDEX(Parâmetros!$B$39:$B$48,MATCH($E1640,Parâmetros!$A$39:$A$48,0)),99),IFERROR(INDEX(Cadastro!$F$5:$F$148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registro"),IF(AND($AB1640&lt;&gt;$AB1639,IFERROR(INDEX(Cadastro!$F$5:$F$148,$AB1640),"")=""),"Indeterminado (início da série)",IF($X1640&gt;0,"Folga","Falta de registro"))))))))</f>
        <v>Férias (cadastro)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IFERROR(MATCH($A1640&amp;"|"&amp;TEXT(_xlfn.MAXIFS(Cadastro!$E$5:$E$148,Cadastro!$A$5:$A$148,$A1640,Cadastro!$E$5:$E$148,"&lt;="&amp;$F1640),"yyyymmdd"),Cadastro!$I$5:$I$148,0),"")</f>
        <v>68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55541</v>
      </c>
      <c r="B1641" s="17" t="s">
        <v>203</v>
      </c>
      <c r="C1641" s="17" t="str">
        <f>IFERROR(INDEX(Cadastro!$C$5:$C$148,$AB1641),"NÃO INFORMADO")</f>
        <v>NÃO INFORMADO</v>
      </c>
      <c r="D1641" s="17" t="str">
        <f>IFERROR(INDEX(Cadastro!$D$5:$D$148,$AB1641),"")</f>
        <v>Férias</v>
      </c>
      <c r="E1641" s="17" t="str">
        <f>IFERROR(INDEX(Cadastro!$G$5:$G$148,$AB1641),"")</f>
        <v>Férias</v>
      </c>
      <c r="F1641" s="29">
        <v>46283</v>
      </c>
      <c r="G1641" s="32" t="str">
        <f t="shared" si="276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/>
      </c>
      <c r="L1641" s="30">
        <f>SUMIFS(Dados!$E:$E,Dados!$A:$A,$A1641,Dados!$S:$S,$F1641)</f>
        <v>0</v>
      </c>
      <c r="M1641" s="30" t="str">
        <f>IFERROR(INDEX(Parâmetros!$E$6:$E$11,MATCH($K1641,Parâmetros!$A$6:$A$11,0)),"")</f>
        <v/>
      </c>
      <c r="N1641" s="33" t="str">
        <f t="shared" si="277"/>
        <v/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278"/>
        <v/>
      </c>
      <c r="R1641" s="32" t="str">
        <f t="shared" si="279"/>
        <v/>
      </c>
      <c r="S1641" s="30" t="str">
        <f t="shared" si="280"/>
        <v/>
      </c>
      <c r="T1641" s="32" t="str">
        <f>IF($Q1641&lt;&gt;"Sim","",IF($N1641&gt;Parâmetros!$E$15,"Sim","Não"))</f>
        <v/>
      </c>
      <c r="U1641" s="17" t="str">
        <f t="shared" si="281"/>
        <v>Férias / afastamento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'[Apontamento_Mes_Setembro Atualizado.xlsx]Base Diária'!$V$221folga da escala 5x2",IF($Y1641="Folga",IF(AND($D1641="5x2",OR(WEEKDAY($F1641,2)=6,WEEKDAY($F1641,2)=7)),"Folga de fim de semana da escala 5x2",IF(AND(OR($D1641="6x1",$D1641="FF 6x1"),WEEKDAY($F1641,2)=6,FALSE()),"Folga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Férias no cadastro</v>
      </c>
      <c r="W1641" s="34">
        <f>IF(OR(OR($D1641="6x1",$D1641="FF 6x1"),$D1641="5x2"),"",IF($AB1641&lt;&gt;$AB1640,IF(IFERROR(INDEX(Cadastro!$F$5:$F$148,$AB1641),"")="",IF($L1641&gt;0,1,0),IF(IFERROR(INDEX(Cadastro!$F$5:$F$148,$AB1641),"")&lt;=IFERROR(INDEX(Parâmetros!$B$39:$B$48,MATCH($E1641,Parâmetros!$A$39:$A$48,0)),99),IFERROR(INDEX(Cadastro!$F$5:$F$148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18</v>
      </c>
      <c r="X1641" s="34">
        <f>IF(OR(OR($D1641="6x1",$D1641="FF 6x1"),$D1641="5x2"),"",IF($AB1641&lt;&gt;$AB1640,IF(IFERROR(INDEX(Cadastro!$F$5:$F$148,$AB1641),"")="",0,IF(IFERROR(INDEX(Cadastro!$F$5:$F$148,$AB1641),"")&gt;IFERROR(INDEX(Parâmetros!$B$39:$B$48,MATCH($E1641,Parâmetros!$A$39:$A$48,0)),99),IFERROR(INDEX(Cadastro!$F$5:$F$148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registro"),IF(AND($AB1641&lt;&gt;$AB1640,IFERROR(INDEX(Cadastro!$F$5:$F$148,$AB1641),"")=""),"Indeterminado (início da série)",IF($X1641&gt;0,"Folga","Falta de registro"))))))))</f>
        <v>Férias (cadastro)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IFERROR(MATCH($A1641&amp;"|"&amp;TEXT(_xlfn.MAXIFS(Cadastro!$E$5:$E$148,Cadastro!$A$5:$A$148,$A1641,Cadastro!$E$5:$E$148,"&lt;="&amp;$F1641),"yyyymmdd"),Cadastro!$I$5:$I$148,0),"")</f>
        <v>68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55541</v>
      </c>
      <c r="B1642" s="17" t="s">
        <v>203</v>
      </c>
      <c r="C1642" s="17" t="str">
        <f>IFERROR(INDEX(Cadastro!$C$5:$C$148,$AB1642),"NÃO INFORMADO")</f>
        <v>NÃO INFORMADO</v>
      </c>
      <c r="D1642" s="17" t="str">
        <f>IFERROR(INDEX(Cadastro!$D$5:$D$148,$AB1642),"")</f>
        <v>Férias</v>
      </c>
      <c r="E1642" s="17" t="str">
        <f>IFERROR(INDEX(Cadastro!$G$5:$G$148,$AB1642),"")</f>
        <v>Férias</v>
      </c>
      <c r="F1642" s="29">
        <v>46284</v>
      </c>
      <c r="G1642" s="32" t="str">
        <f t="shared" si="276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/>
      </c>
      <c r="L1642" s="30">
        <f>SUMIFS(Dados!$E:$E,Dados!$A:$A,$A1642,Dados!$S:$S,$F1642)</f>
        <v>0</v>
      </c>
      <c r="M1642" s="30" t="str">
        <f>IFERROR(INDEX(Parâmetros!$E$6:$E$11,MATCH($K1642,Parâmetros!$A$6:$A$11,0)),"")</f>
        <v/>
      </c>
      <c r="N1642" s="33" t="str">
        <f t="shared" si="277"/>
        <v/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278"/>
        <v/>
      </c>
      <c r="R1642" s="32" t="str">
        <f t="shared" si="279"/>
        <v/>
      </c>
      <c r="S1642" s="30" t="str">
        <f t="shared" si="280"/>
        <v/>
      </c>
      <c r="T1642" s="32" t="str">
        <f>IF($Q1642&lt;&gt;"Sim","",IF($N1642&gt;Parâmetros!$E$15,"Sim","Não"))</f>
        <v/>
      </c>
      <c r="U1642" s="17" t="str">
        <f t="shared" si="281"/>
        <v>Férias / afastamento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'[Apontamento_Mes_Setembro Atualizado.xlsx]Base Diária'!$V$221folga da escala 5x2",IF($Y1642="Folga",IF(AND($D1642="5x2",OR(WEEKDAY($F1642,2)=6,WEEKDAY($F1642,2)=7)),"Folga de fim de semana da escala 5x2",IF(AND(OR($D1642="6x1",$D1642="FF 6x1"),WEEKDAY($F1642,2)=6,FALSE()),"Folga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Férias no cadastro</v>
      </c>
      <c r="W1642" s="34">
        <f>IF(OR(OR($D1642="6x1",$D1642="FF 6x1"),$D1642="5x2"),"",IF($AB1642&lt;&gt;$AB1641,IF(IFERROR(INDEX(Cadastro!$F$5:$F$148,$AB1642),"")="",IF($L1642&gt;0,1,0),IF(IFERROR(INDEX(Cadastro!$F$5:$F$148,$AB1642),"")&lt;=IFERROR(INDEX(Parâmetros!$B$39:$B$48,MATCH($E1642,Parâmetros!$A$39:$A$48,0)),99),IFERROR(INDEX(Cadastro!$F$5:$F$148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19</v>
      </c>
      <c r="X1642" s="34">
        <f>IF(OR(OR($D1642="6x1",$D1642="FF 6x1"),$D1642="5x2"),"",IF($AB1642&lt;&gt;$AB1641,IF(IFERROR(INDEX(Cadastro!$F$5:$F$148,$AB1642),"")="",0,IF(IFERROR(INDEX(Cadastro!$F$5:$F$148,$AB1642),"")&gt;IFERROR(INDEX(Parâmetros!$B$39:$B$48,MATCH($E1642,Parâmetros!$A$39:$A$48,0)),99),IFERROR(INDEX(Cadastro!$F$5:$F$148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registro"),IF(AND($AB1642&lt;&gt;$AB1641,IFERROR(INDEX(Cadastro!$F$5:$F$148,$AB1642),"")=""),"Indeterminado (início da série)",IF($X1642&gt;0,"Folga","Falta de registro"))))))))</f>
        <v>Férias (cadastro)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IFERROR(MATCH($A1642&amp;"|"&amp;TEXT(_xlfn.MAXIFS(Cadastro!$E$5:$E$148,Cadastro!$A$5:$A$148,$A1642,Cadastro!$E$5:$E$148,"&lt;="&amp;$F1642),"yyyymmdd"),Cadastro!$I$5:$I$148,0),"")</f>
        <v>68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55541</v>
      </c>
      <c r="B1643" s="17" t="s">
        <v>203</v>
      </c>
      <c r="C1643" s="17" t="str">
        <f>IFERROR(INDEX(Cadastro!$C$5:$C$148,$AB1643),"NÃO INFORMADO")</f>
        <v>NÃO INFORMADO</v>
      </c>
      <c r="D1643" s="17" t="str">
        <f>IFERROR(INDEX(Cadastro!$D$5:$D$148,$AB1643),"")</f>
        <v>Férias</v>
      </c>
      <c r="E1643" s="17" t="str">
        <f>IFERROR(INDEX(Cadastro!$G$5:$G$148,$AB1643),"")</f>
        <v>Férias</v>
      </c>
      <c r="F1643" s="29">
        <v>46285</v>
      </c>
      <c r="G1643" s="32" t="str">
        <f t="shared" si="276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277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278"/>
        <v/>
      </c>
      <c r="R1643" s="32" t="str">
        <f t="shared" si="279"/>
        <v/>
      </c>
      <c r="S1643" s="30" t="str">
        <f t="shared" si="280"/>
        <v/>
      </c>
      <c r="T1643" s="32" t="str">
        <f>IF($Q1643&lt;&gt;"Sim","",IF($N1643&gt;Parâmetros!$E$15,"Sim","Não"))</f>
        <v/>
      </c>
      <c r="U1643" s="17" t="str">
        <f t="shared" si="281"/>
        <v>Férias / afastamento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'[Apontamento_Mes_Setembro Atualizado.xlsx]Base Diária'!$V$221folga da escala 5x2",IF($Y1643="Folga",IF(AND($D1643="5x2",OR(WEEKDAY($F1643,2)=6,WEEKDAY($F1643,2)=7)),"Folga de fim de semana da escala 5x2",IF(AND(OR($D1643="6x1",$D1643="FF 6x1"),WEEKDAY($F1643,2)=6,FALSE()),"Folga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Férias no cadastro</v>
      </c>
      <c r="W1643" s="34">
        <f>IF(OR(OR($D1643="6x1",$D1643="FF 6x1"),$D1643="5x2"),"",IF($AB1643&lt;&gt;$AB1642,IF(IFERROR(INDEX(Cadastro!$F$5:$F$148,$AB1643),"")="",IF($L1643&gt;0,1,0),IF(IFERROR(INDEX(Cadastro!$F$5:$F$148,$AB1643),"")&lt;=IFERROR(INDEX(Parâmetros!$B$39:$B$48,MATCH($E1643,Parâmetros!$A$39:$A$48,0)),99),IFERROR(INDEX(Cadastro!$F$5:$F$148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20</v>
      </c>
      <c r="X1643" s="34">
        <f>IF(OR(OR($D1643="6x1",$D1643="FF 6x1"),$D1643="5x2"),"",IF($AB1643&lt;&gt;$AB1642,IF(IFERROR(INDEX(Cadastro!$F$5:$F$148,$AB1643),"")="",0,IF(IFERROR(INDEX(Cadastro!$F$5:$F$148,$AB1643),"")&gt;IFERROR(INDEX(Parâmetros!$B$39:$B$48,MATCH($E1643,Parâmetros!$A$39:$A$48,0)),99),IFERROR(INDEX(Cadastro!$F$5:$F$148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0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registro"),IF(AND($AB1643&lt;&gt;$AB1642,IFERROR(INDEX(Cadastro!$F$5:$F$148,$AB1643),"")=""),"Indeterminado (início da série)",IF($X1643&gt;0,"Folga","Falta de registro"))))))))</f>
        <v>Férias (cadastro)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IFERROR(MATCH($A1643&amp;"|"&amp;TEXT(_xlfn.MAXIFS(Cadastro!$E$5:$E$148,Cadastro!$A$5:$A$148,$A1643,Cadastro!$E$5:$E$148,"&lt;="&amp;$F1643),"yyyymmdd"),Cadastro!$I$5:$I$148,0),"")</f>
        <v>68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55541</v>
      </c>
      <c r="B1644" s="17" t="s">
        <v>203</v>
      </c>
      <c r="C1644" s="17" t="str">
        <f>IFERROR(INDEX(Cadastro!$C$5:$C$148,$AB1644),"NÃO INFORMADO")</f>
        <v>NÃO INFORMADO</v>
      </c>
      <c r="D1644" s="17" t="str">
        <f>IFERROR(INDEX(Cadastro!$D$5:$D$148,$AB1644),"")</f>
        <v>Férias</v>
      </c>
      <c r="E1644" s="17" t="str">
        <f>IFERROR(INDEX(Cadastro!$G$5:$G$148,$AB1644),"")</f>
        <v>Férias</v>
      </c>
      <c r="F1644" s="29">
        <v>46286</v>
      </c>
      <c r="G1644" s="32" t="str">
        <f t="shared" si="276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/>
      </c>
      <c r="L1644" s="30">
        <f>SUMIFS(Dados!$E:$E,Dados!$A:$A,$A1644,Dados!$S:$S,$F1644)</f>
        <v>0</v>
      </c>
      <c r="M1644" s="30" t="str">
        <f>IFERROR(INDEX(Parâmetros!$E$6:$E$11,MATCH($K1644,Parâmetros!$A$6:$A$11,0)),"")</f>
        <v/>
      </c>
      <c r="N1644" s="33" t="str">
        <f t="shared" si="277"/>
        <v/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278"/>
        <v/>
      </c>
      <c r="R1644" s="32" t="str">
        <f t="shared" si="279"/>
        <v/>
      </c>
      <c r="S1644" s="30" t="str">
        <f t="shared" si="280"/>
        <v/>
      </c>
      <c r="T1644" s="32" t="str">
        <f>IF($Q1644&lt;&gt;"Sim","",IF($N1644&gt;Parâmetros!$E$15,"Sim","Não"))</f>
        <v/>
      </c>
      <c r="U1644" s="17" t="str">
        <f t="shared" si="281"/>
        <v>Férias / afastamento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'[Apontamento_Mes_Setembro Atualizado.xlsx]Base Diária'!$V$221folga da escala 5x2",IF($Y1644="Folga",IF(AND($D1644="5x2",OR(WEEKDAY($F1644,2)=6,WEEKDAY($F1644,2)=7)),"Folga de fim de semana da escala 5x2",IF(AND(OR($D1644="6x1",$D1644="FF 6x1"),WEEKDAY($F1644,2)=6,FALSE()),"Folga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Férias no cadastro</v>
      </c>
      <c r="W1644" s="34">
        <f>IF(OR(OR($D1644="6x1",$D1644="FF 6x1"),$D1644="5x2"),"",IF($AB1644&lt;&gt;$AB1643,IF(IFERROR(INDEX(Cadastro!$F$5:$F$148,$AB1644),"")="",IF($L1644&gt;0,1,0),IF(IFERROR(INDEX(Cadastro!$F$5:$F$148,$AB1644),"")&lt;=IFERROR(INDEX(Parâmetros!$B$39:$B$48,MATCH($E1644,Parâmetros!$A$39:$A$48,0)),99),IFERROR(INDEX(Cadastro!$F$5:$F$148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21</v>
      </c>
      <c r="X1644" s="34">
        <f>IF(OR(OR($D1644="6x1",$D1644="FF 6x1"),$D1644="5x2"),"",IF($AB1644&lt;&gt;$AB1643,IF(IFERROR(INDEX(Cadastro!$F$5:$F$148,$AB1644),"")="",0,IF(IFERROR(INDEX(Cadastro!$F$5:$F$148,$AB1644),"")&gt;IFERROR(INDEX(Parâmetros!$B$39:$B$48,MATCH($E1644,Parâmetros!$A$39:$A$48,0)),99),IFERROR(INDEX(Cadastro!$F$5:$F$148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registro"),IF(AND($AB1644&lt;&gt;$AB1643,IFERROR(INDEX(Cadastro!$F$5:$F$148,$AB1644),"")=""),"Indeterminado (início da série)",IF($X1644&gt;0,"Folga","Falta de registro"))))))))</f>
        <v>Férias (cadastro)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IFERROR(MATCH($A1644&amp;"|"&amp;TEXT(_xlfn.MAXIFS(Cadastro!$E$5:$E$148,Cadastro!$A$5:$A$148,$A1644,Cadastro!$E$5:$E$148,"&lt;="&amp;$F1644),"yyyymmdd"),Cadastro!$I$5:$I$148,0),"")</f>
        <v>68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>
        <v>55541</v>
      </c>
      <c r="B1645" s="17" t="s">
        <v>203</v>
      </c>
      <c r="C1645" s="17" t="str">
        <f>IFERROR(INDEX(Cadastro!$C$5:$C$148,$AB1645),"NÃO INFORMADO")</f>
        <v>NÃO INFORMADO</v>
      </c>
      <c r="D1645" s="17" t="str">
        <f>IFERROR(INDEX(Cadastro!$D$5:$D$148,$AB1645),"")</f>
        <v>Férias</v>
      </c>
      <c r="E1645" s="17" t="str">
        <f>IFERROR(INDEX(Cadastro!$G$5:$G$148,$AB1645),"")</f>
        <v>Férias</v>
      </c>
      <c r="F1645" s="29">
        <v>46287</v>
      </c>
      <c r="G1645" s="32" t="str">
        <f t="shared" si="276"/>
        <v>ter</v>
      </c>
      <c r="H1645" s="31" t="str">
        <f>IF($L1645=0,"",_xlfn.MINIFS(Dados!$Q:$Q,Dados!$A:$A,$A1645,Dados!$S:$S,$F1645))</f>
        <v/>
      </c>
      <c r="I1645" s="31" t="str">
        <f>IF($H1645="","",_xlfn.MAXIFS(Dados!$R:$R,Dados!$A:$A,$A1645,Dados!$S:$S,$F1645))</f>
        <v/>
      </c>
      <c r="J1645" s="32" t="str">
        <f>IF($D1645&lt;&gt;"Folguista","",IFERROR(INDEX(Parâmetros!$D$52:$G$52,1,MIN(4,MAX(1,$W1645))),""))</f>
        <v/>
      </c>
      <c r="K1645" s="32" t="str">
        <f>IF(OR($AC1645&lt;&gt;"",$Y1645="Folga",$Y1645="Folga trabalhada",$Y1645="Férias (cadastro)",$Y1645="Férias / afastamento",$Y1645="Indeterminado (início da série)"),"",IF(OR($D1645="6x1",$D1645="FF 6x1"),IF(OR(WEEKDAY($F1645,2)=6,WEEKDAY($F1645,2)=7),"6x1 sáb/dom","6x1"),IF($D1645="5x2","5x2",IF($H1645="",IF($D1645="Folguista",$J1645,$E1645),IF(OR($H1645&gt;=Parâmetros!$E$18,$H1645&lt;Parâmetros!$E$19),"C",IF($H1645&lt;Parâmetros!$E$20,"A","B"))))))</f>
        <v/>
      </c>
      <c r="L1645" s="30">
        <f>SUMIFS(Dados!$E:$E,Dados!$A:$A,$A1645,Dados!$S:$S,$F1645)</f>
        <v>0</v>
      </c>
      <c r="M1645" s="30" t="str">
        <f>IFERROR(INDEX(Parâmetros!$E$6:$E$11,MATCH($K1645,Parâmetros!$A$6:$A$11,0)),"")</f>
        <v/>
      </c>
      <c r="N1645" s="33" t="str">
        <f t="shared" si="277"/>
        <v/>
      </c>
      <c r="O1645" s="33">
        <f>Parâmetros!$E$13</f>
        <v>0.8</v>
      </c>
      <c r="P1645" s="32" t="str">
        <f>IF(OR($M1645="",$F1645&gt;Parâmetros!$E$14),"Não","Sim")</f>
        <v>Não</v>
      </c>
      <c r="Q1645" s="32" t="str">
        <f t="shared" si="278"/>
        <v/>
      </c>
      <c r="R1645" s="32" t="str">
        <f t="shared" si="279"/>
        <v/>
      </c>
      <c r="S1645" s="30" t="str">
        <f t="shared" si="280"/>
        <v/>
      </c>
      <c r="T1645" s="32" t="str">
        <f>IF($Q1645&lt;&gt;"Sim","",IF($N1645&gt;Parâmetros!$E$15,"Sim","Não"))</f>
        <v/>
      </c>
      <c r="U1645" s="17" t="str">
        <f t="shared" si="281"/>
        <v>Férias / afastamento</v>
      </c>
      <c r="V1645" s="17" t="str">
        <f>IF($AC1645&lt;&gt;"",IF($L1645&gt;0,"ATENÇÃO · apontou em dia de "&amp;LOWER($AC1645)&amp;" cadastrado","Exceção cadastrada · "&amp;$AC1645)&amp;IF($AD1645="",""," · "&amp;$AD1645),IF($E1645="Férias",IF($L1645&gt;0,"ATENÇÃO · apontou estando de férias no cadastro","Férias no cadastro"),IF($Y1645="Férias / afastamento","Afastamento · "&amp;($Z1645+$AA1645-1)&amp;" dias seguidos sem apontamento",IF($Y1645="Folga trabalhada","ATENÇÃO · apontou em dia de '[Apontamento_Mes_Setembro Atualizado.xlsx]Base Diária'!$V$221folga da escala 5x2",IF($Y1645="Folga",IF(AND($D1645="5x2",OR(WEEKDAY($F1645,2)=6,WEEKDAY($F1645,2)=7)),"Folga de fim de semana da escala 5x2",IF(AND(OR($D1645="6x1",$D1645="FF 6x1"),WEEKDAY($F1645,2)=6,FALSE()),"Folga de fim de semana · apontou no domingo anterior",IF(AND(OR($D1645="6x1",$D1645="FF 6x1"),WEEKDAY($F1645,2)=7,AND($A1645=$A1644,$L1644&gt;0)),"Folga de fim de semana · apontou no sábado",IF(AND(OR($D1645="6x1",$D1645="FF 6x1"),OR(WEEKDAY($F1645,2)=6,WEEKDAY($F1645,2)=7)),"Folga de fim de semana · sem apontamento no sábado nem no domingo","Folga prevista pelo ciclo")))),IF($Y1645="Indeterminado (início da série)","Sem histórico anterior — informe o dia do ciclo no Cadastro",IF($Y1645="Falta de registro",IF(OR(OR($D1645="6x1",$D1645="FF 6x1"),$D1645="5x2"),"FALTA DE REGISTRO · dia útil da escala "&amp;$E1645,"FALTA DE REGISTRO · dia "&amp;$W1645&amp;" de "&amp;IFERROR(INDEX(Parâmetros!$B$39:$B$48,MATCH($E1645,Parâmetros!$A$39:$A$48,0)),99)&amp;" do ciclo"),IF(OR($D1645="6x1",$D1645="FF 6x1"),IF(OR(AND(WEEKDAY($F1645,2)=6,AND($A1645=$A1646,$L1646&gt;0)),AND(WEEKDAY($F1645,2)=7,AND($A1645=$A1644,$L1644&gt;0))),"ATENÇÃO · apontou sábado e domingo no mesmo fim de semana",IF(OR(WEEKDAY($F1645,2)=6,WEEKDAY($F1645,2)=7),"Jornada de fim de semana do 6x1",IF(OR($H1645&gt;=Parâmetros!$E$20,$H1645&lt;Parâmetros!$E$19),"ATENÇÃO · 6x1 apontou fora do horário diurno","Jornada fixa do 6x1"))),IF($D1645="5x2","Jornada fixa do 5x2",IF($D1645="Folguista",IF($J1645=$K1645,"Evidência confirma sequência","DIVERGE · sequência "&amp;$J1645&amp;" × evidência "&amp;$K1645),IF($K1645=$E1645,"Evidência confirma cadastro","DIVERGE · cadastro "&amp;$E1645&amp;" × evidência "&amp;$K1645)))))))))))</f>
        <v>Férias no cadastro</v>
      </c>
      <c r="W1645" s="34">
        <f>IF(OR(OR($D1645="6x1",$D1645="FF 6x1"),$D1645="5x2"),"",IF($AB1645&lt;&gt;$AB1644,IF(IFERROR(INDEX(Cadastro!$F$5:$F$148,$AB1645),"")="",IF($L1645&gt;0,1,0),IF(IFERROR(INDEX(Cadastro!$F$5:$F$148,$AB1645),"")&lt;=IFERROR(INDEX(Parâmetros!$B$39:$B$48,MATCH($E1645,Parâmetros!$A$39:$A$48,0)),99),IFERROR(INDEX(Cadastro!$F$5:$F$148,$AB1645),""),0)),IF($L1645&gt;0,IF(N($X1644)&gt;0,1,N($W1644)+1),IF(AND($L1645=0,OR(N($W1644)&gt;=IFERROR(INDEX(Parâmetros!$B$39:$B$48,MATCH($E1645,Parâmetros!$A$39:$A$48,0)),99),AND(N($X1644)&gt;0,N($X1644)&lt;IFERROR(INDEX(Parâmetros!$C$39:$C$48,MATCH($E1645,Parâmetros!$A$39:$A$48,0)),0)))),0,N($W1644)+1))))</f>
        <v>22</v>
      </c>
      <c r="X1645" s="34">
        <f>IF(OR(OR($D1645="6x1",$D1645="FF 6x1"),$D1645="5x2"),"",IF($AB1645&lt;&gt;$AB1644,IF(IFERROR(INDEX(Cadastro!$F$5:$F$148,$AB1645),"")="",0,IF(IFERROR(INDEX(Cadastro!$F$5:$F$148,$AB1645),"")&gt;IFERROR(INDEX(Parâmetros!$B$39:$B$48,MATCH($E1645,Parâmetros!$A$39:$A$48,0)),99),IFERROR(INDEX(Cadastro!$F$5:$F$148,$AB1645),"")-IFERROR(INDEX(Parâmetros!$B$39:$B$48,MATCH($E1645,Parâmetros!$A$39:$A$48,0)),99),0)),IF(AND($L1645=0,OR(N($W1644)&gt;=IFERROR(INDEX(Parâmetros!$B$39:$B$48,MATCH($E1645,Parâmetros!$A$39:$A$48,0)),99),AND(N($X1644)&gt;0,N($X1644)&lt;IFERROR(INDEX(Parâmetros!$C$39:$C$48,MATCH($E1645,Parâmetros!$A$39:$A$48,0)),0)))),N($X1644)+1,0)))</f>
        <v>0</v>
      </c>
      <c r="Y1645" t="str">
        <f>IF($AC1645&lt;&gt;"",IF($L1645&gt;0,$AC1645&amp;" · com apontamento",$AC1645),IF($E1645="Férias",IF($L1645&gt;0,"Férias · com apontamento","Férias (cadastro)"),IF(($Z1645+$AA1645-1)&gt;Parâmetros!$E$16,"Férias / afastamento",IF(AND($D1645="5x2",OR(WEEKDAY($F1645,2)=6,WEEKDAY($F1645,2)=7)),IF($L1645&gt;0,"Folga trabalhada","Folga"),IF($L1645&gt;0,"Trabalhado",IF(OR(OR($D1645="6x1",$D1645="FF 6x1"),$D1645="5x2"),IF(AND(OR($D1645="6x1",$D1645="FF 6x1"),OR(WEEKDAY($F1645,2)=6,WEEKDAY($F1645,2)=7)),"Folga","Falta de registro"),IF(AND($AB1645&lt;&gt;$AB1644,IFERROR(INDEX(Cadastro!$F$5:$F$148,$AB1645),"")=""),"Indeterminado (início da série)",IF($X1645&gt;0,"Folga","Falta de registro"))))))))</f>
        <v>Férias (cadastro)</v>
      </c>
      <c r="Z1645" s="34">
        <f>IF(OR($L1645&gt;0,$F1645&gt;Parâmetros!$E$14),0,IF($A1645&lt;&gt;$A1644,1,N($Z1644)+1))</f>
        <v>0</v>
      </c>
      <c r="AA1645" s="34">
        <f>IF(OR($L1645&gt;0,$F1645&gt;Parâmetros!$E$14),0,IF(OR($A1645&lt;&gt;$A1646,$F1646&gt;Parâmetros!$E$14),1,N($AA1646)+1))</f>
        <v>0</v>
      </c>
      <c r="AB1645" s="31">
        <f>IFERROR(MATCH($A1645&amp;"|"&amp;TEXT(_xlfn.MAXIFS(Cadastro!$E$5:$E$148,Cadastro!$A$5:$A$148,$A1645,Cadastro!$E$5:$E$148,"&lt;="&amp;$F1645),"yyyymmdd"),Cadastro!$I$5:$I$148,0),"")</f>
        <v>68</v>
      </c>
      <c r="AC1645" t="str">
        <f>IFERROR(_xlfn.SINGLE(INDEX(Exceções!$D$5:$D$203,MATCH($A1645&amp;"|"&amp;$F1645,Exceções!$F$5:$F$203,0))),"")</f>
        <v/>
      </c>
      <c r="AD1645" t="str">
        <f>IF($AC1645="","",IFERROR(_xlfn.SINGLE(INDEX(Exceções!$E$5:$E$203,MATCH($A1645&amp;"|"&amp;$F1645,Exceções!$F$5:$F$203,0))),""))</f>
        <v/>
      </c>
    </row>
    <row r="1646" spans="1:30" ht="15" hidden="1" customHeight="1" x14ac:dyDescent="0.25">
      <c r="A1646" s="31">
        <v>55541</v>
      </c>
      <c r="B1646" s="17" t="s">
        <v>203</v>
      </c>
      <c r="C1646" s="17" t="str">
        <f>IFERROR(INDEX(Cadastro!$C$5:$C$148,$AB1646),"NÃO INFORMADO")</f>
        <v>NÃO INFORMADO</v>
      </c>
      <c r="D1646" s="17" t="str">
        <f>IFERROR(INDEX(Cadastro!$D$5:$D$148,$AB1646),"")</f>
        <v>Férias</v>
      </c>
      <c r="E1646" s="17" t="str">
        <f>IFERROR(INDEX(Cadastro!$G$5:$G$148,$AB1646),"")</f>
        <v>Férias</v>
      </c>
      <c r="F1646" s="29">
        <v>46288</v>
      </c>
      <c r="G1646" s="32" t="str">
        <f t="shared" si="276"/>
        <v>qua</v>
      </c>
      <c r="H1646" s="31" t="str">
        <f>IF($L1646=0,"",_xlfn.MINIFS(Dados!$Q:$Q,Dados!$A:$A,$A1646,Dados!$S:$S,$F1646))</f>
        <v/>
      </c>
      <c r="I1646" s="31" t="str">
        <f>IF($H1646="","",_xlfn.MAXIFS(Dados!$R:$R,Dados!$A:$A,$A1646,Dados!$S:$S,$F1646))</f>
        <v/>
      </c>
      <c r="J1646" s="32" t="str">
        <f>IF($D1646&lt;&gt;"Folguista","",IFERROR(INDEX(Parâmetros!$D$52:$G$52,1,MIN(4,MAX(1,$W1646))),""))</f>
        <v/>
      </c>
      <c r="K1646" s="32" t="str">
        <f>IF(OR($AC1646&lt;&gt;"",$Y1646="Folga",$Y1646="Folga trabalhada",$Y1646="Férias (cadastro)",$Y1646="Férias / afastamento",$Y1646="Indeterminado (início da série)"),"",IF(OR($D1646="6x1",$D1646="FF 6x1"),IF(OR(WEEKDAY($F1646,2)=6,WEEKDAY($F1646,2)=7),"6x1 sáb/dom","6x1"),IF($D1646="5x2","5x2",IF($H1646="",IF($D1646="Folguista",$J1646,$E1646),IF(OR($H1646&gt;=Parâmetros!$E$18,$H1646&lt;Parâmetros!$E$19),"C",IF($H1646&lt;Parâmetros!$E$20,"A","B"))))))</f>
        <v/>
      </c>
      <c r="L1646" s="30">
        <f>SUMIFS(Dados!$E:$E,Dados!$A:$A,$A1646,Dados!$S:$S,$F1646)</f>
        <v>0</v>
      </c>
      <c r="M1646" s="30" t="str">
        <f>IFERROR(INDEX(Parâmetros!$E$6:$E$11,MATCH($K1646,Parâmetros!$A$6:$A$11,0)),"")</f>
        <v/>
      </c>
      <c r="N1646" s="33" t="str">
        <f t="shared" si="277"/>
        <v/>
      </c>
      <c r="O1646" s="33">
        <f>Parâmetros!$E$13</f>
        <v>0.8</v>
      </c>
      <c r="P1646" s="32" t="str">
        <f>IF(OR($M1646="",$F1646&gt;Parâmetros!$E$14),"Não","Sim")</f>
        <v>Não</v>
      </c>
      <c r="Q1646" s="32" t="str">
        <f t="shared" si="278"/>
        <v/>
      </c>
      <c r="R1646" s="32" t="str">
        <f t="shared" si="279"/>
        <v/>
      </c>
      <c r="S1646" s="30" t="str">
        <f t="shared" si="280"/>
        <v/>
      </c>
      <c r="T1646" s="32" t="str">
        <f>IF($Q1646&lt;&gt;"Sim","",IF($N1646&gt;Parâmetros!$E$15,"Sim","Não"))</f>
        <v/>
      </c>
      <c r="U1646" s="17" t="str">
        <f t="shared" si="281"/>
        <v>Férias / afastamento</v>
      </c>
      <c r="V1646" s="17" t="str">
        <f>IF($AC1646&lt;&gt;"",IF($L1646&gt;0,"ATENÇÃO · apontou em dia de "&amp;LOWER($AC1646)&amp;" cadastrado","Exceção cadastrada · "&amp;$AC1646)&amp;IF($AD1646="",""," · "&amp;$AD1646),IF($E1646="Férias",IF($L1646&gt;0,"ATENÇÃO · apontou estando de férias no cadastro","Férias no cadastro"),IF($Y1646="Férias / afastamento","Afastamento · "&amp;($Z1646+$AA1646-1)&amp;" dias seguidos sem apontamento",IF($Y1646="Folga trabalhada","ATENÇÃO · apontou em dia de '[Apontamento_Mes_Setembro Atualizado.xlsx]Base Diária'!$V$221folga da escala 5x2",IF($Y1646="Folga",IF(AND($D1646="5x2",OR(WEEKDAY($F1646,2)=6,WEEKDAY($F1646,2)=7)),"Folga de fim de semana da escala 5x2",IF(AND(OR($D1646="6x1",$D1646="FF 6x1"),WEEKDAY($F1646,2)=6,FALSE()),"Folga de fim de semana · apontou no domingo anterior",IF(AND(OR($D1646="6x1",$D1646="FF 6x1"),WEEKDAY($F1646,2)=7,AND($A1646=$A1645,$L1645&gt;0)),"Folga de fim de semana · apontou no sábado",IF(AND(OR($D1646="6x1",$D1646="FF 6x1"),OR(WEEKDAY($F1646,2)=6,WEEKDAY($F1646,2)=7)),"Folga de fim de semana · sem apontamento no sábado nem no domingo","Folga prevista pelo ciclo")))),IF($Y1646="Indeterminado (início da série)","Sem histórico anterior — informe o dia do ciclo no Cadastro",IF($Y1646="Falta de registro",IF(OR(OR($D1646="6x1",$D1646="FF 6x1"),$D1646="5x2"),"FALTA DE REGISTRO · dia útil da escala "&amp;$E1646,"FALTA DE REGISTRO · dia "&amp;$W1646&amp;" de "&amp;IFERROR(INDEX(Parâmetros!$B$39:$B$48,MATCH($E1646,Parâmetros!$A$39:$A$48,0)),99)&amp;" do ciclo"),IF(OR($D1646="6x1",$D1646="FF 6x1"),IF(OR(AND(WEEKDAY($F1646,2)=6,AND($A1646=$A1647,$L1647&gt;0)),AND(WEEKDAY($F1646,2)=7,AND($A1646=$A1645,$L1645&gt;0))),"ATENÇÃO · apontou sábado e domingo no mesmo fim de semana",IF(OR(WEEKDAY($F1646,2)=6,WEEKDAY($F1646,2)=7),"Jornada de fim de semana do 6x1",IF(OR($H1646&gt;=Parâmetros!$E$20,$H1646&lt;Parâmetros!$E$19),"ATENÇÃO · 6x1 apontou fora do horário diurno","Jornada fixa do 6x1"))),IF($D1646="5x2","Jornada fixa do 5x2",IF($D1646="Folguista",IF($J1646=$K1646,"Evidência confirma sequência","DIVERGE · sequência "&amp;$J1646&amp;" × evidência "&amp;$K1646),IF($K1646=$E1646,"Evidência confirma cadastro","DIVERGE · cadastro "&amp;$E1646&amp;" × evidência "&amp;$K1646)))))))))))</f>
        <v>Férias no cadastro</v>
      </c>
      <c r="W1646" s="34">
        <f>IF(OR(OR($D1646="6x1",$D1646="FF 6x1"),$D1646="5x2"),"",IF($AB1646&lt;&gt;$AB1645,IF(IFERROR(INDEX(Cadastro!$F$5:$F$148,$AB1646),"")="",IF($L1646&gt;0,1,0),IF(IFERROR(INDEX(Cadastro!$F$5:$F$148,$AB1646),"")&lt;=IFERROR(INDEX(Parâmetros!$B$39:$B$48,MATCH($E1646,Parâmetros!$A$39:$A$48,0)),99),IFERROR(INDEX(Cadastro!$F$5:$F$148,$AB1646),""),0)),IF($L1646&gt;0,IF(N($X1645)&gt;0,1,N($W1645)+1),IF(AND($L1646=0,OR(N($W1645)&gt;=IFERROR(INDEX(Parâmetros!$B$39:$B$48,MATCH($E1646,Parâmetros!$A$39:$A$48,0)),99),AND(N($X1645)&gt;0,N($X1645)&lt;IFERROR(INDEX(Parâmetros!$C$39:$C$48,MATCH($E1646,Parâmetros!$A$39:$A$48,0)),0)))),0,N($W1645)+1))))</f>
        <v>23</v>
      </c>
      <c r="X1646" s="34">
        <f>IF(OR(OR($D1646="6x1",$D1646="FF 6x1"),$D1646="5x2"),"",IF($AB1646&lt;&gt;$AB1645,IF(IFERROR(INDEX(Cadastro!$F$5:$F$148,$AB1646),"")="",0,IF(IFERROR(INDEX(Cadastro!$F$5:$F$148,$AB1646),"")&gt;IFERROR(INDEX(Parâmetros!$B$39:$B$48,MATCH($E1646,Parâmetros!$A$39:$A$48,0)),99),IFERROR(INDEX(Cadastro!$F$5:$F$148,$AB1646),"")-IFERROR(INDEX(Parâmetros!$B$39:$B$48,MATCH($E1646,Parâmetros!$A$39:$A$48,0)),99),0)),IF(AND($L1646=0,OR(N($W1645)&gt;=IFERROR(INDEX(Parâmetros!$B$39:$B$48,MATCH($E1646,Parâmetros!$A$39:$A$48,0)),99),AND(N($X1645)&gt;0,N($X1645)&lt;IFERROR(INDEX(Parâmetros!$C$39:$C$48,MATCH($E1646,Parâmetros!$A$39:$A$48,0)),0)))),N($X1645)+1,0)))</f>
        <v>0</v>
      </c>
      <c r="Y1646" t="str">
        <f>IF($AC1646&lt;&gt;"",IF($L1646&gt;0,$AC1646&amp;" · com apontamento",$AC1646),IF($E1646="Férias",IF($L1646&gt;0,"Férias · com apontamento","Férias (cadastro)"),IF(($Z1646+$AA1646-1)&gt;Parâmetros!$E$16,"Férias / afastamento",IF(AND($D1646="5x2",OR(WEEKDAY($F1646,2)=6,WEEKDAY($F1646,2)=7)),IF($L1646&gt;0,"Folga trabalhada","Folga"),IF($L1646&gt;0,"Trabalhado",IF(OR(OR($D1646="6x1",$D1646="FF 6x1"),$D1646="5x2"),IF(AND(OR($D1646="6x1",$D1646="FF 6x1"),OR(WEEKDAY($F1646,2)=6,WEEKDAY($F1646,2)=7)),"Folga","Falta de registro"),IF(AND($AB1646&lt;&gt;$AB1645,IFERROR(INDEX(Cadastro!$F$5:$F$148,$AB1646),"")=""),"Indeterminado (início da série)",IF($X1646&gt;0,"Folga","Falta de registro"))))))))</f>
        <v>Férias (cadastro)</v>
      </c>
      <c r="Z1646" s="34">
        <f>IF(OR($L1646&gt;0,$F1646&gt;Parâmetros!$E$14),0,IF($A1646&lt;&gt;$A1645,1,N($Z1645)+1))</f>
        <v>0</v>
      </c>
      <c r="AA1646" s="34">
        <f>IF(OR($L1646&gt;0,$F1646&gt;Parâmetros!$E$14),0,IF(OR($A1646&lt;&gt;$A1647,$F1647&gt;Parâmetros!$E$14),1,N($AA1647)+1))</f>
        <v>0</v>
      </c>
      <c r="AB1646" s="31">
        <f>IFERROR(MATCH($A1646&amp;"|"&amp;TEXT(_xlfn.MAXIFS(Cadastro!$E$5:$E$148,Cadastro!$A$5:$A$148,$A1646,Cadastro!$E$5:$E$148,"&lt;="&amp;$F1646),"yyyymmdd"),Cadastro!$I$5:$I$148,0),"")</f>
        <v>68</v>
      </c>
      <c r="AC1646" t="str">
        <f>IFERROR(_xlfn.SINGLE(INDEX(Exceções!$D$5:$D$203,MATCH($A1646&amp;"|"&amp;$F1646,Exceções!$F$5:$F$203,0))),"")</f>
        <v/>
      </c>
      <c r="AD1646" t="str">
        <f>IF($AC1646="","",IFERROR(_xlfn.SINGLE(INDEX(Exceções!$E$5:$E$203,MATCH($A1646&amp;"|"&amp;$F1646,Exceções!$F$5:$F$203,0))),""))</f>
        <v/>
      </c>
    </row>
    <row r="1647" spans="1:30" ht="15" hidden="1" customHeight="1" x14ac:dyDescent="0.25">
      <c r="A1647" s="31">
        <v>55541</v>
      </c>
      <c r="B1647" s="17" t="s">
        <v>203</v>
      </c>
      <c r="C1647" s="17" t="str">
        <f>IFERROR(INDEX(Cadastro!$C$5:$C$148,$AB1647),"NÃO INFORMADO")</f>
        <v>NÃO INFORMADO</v>
      </c>
      <c r="D1647" s="17" t="str">
        <f>IFERROR(INDEX(Cadastro!$D$5:$D$148,$AB1647),"")</f>
        <v>Férias</v>
      </c>
      <c r="E1647" s="17" t="str">
        <f>IFERROR(INDEX(Cadastro!$G$5:$G$148,$AB1647),"")</f>
        <v>Férias</v>
      </c>
      <c r="F1647" s="29">
        <v>46289</v>
      </c>
      <c r="G1647" s="32" t="str">
        <f t="shared" si="276"/>
        <v>qui</v>
      </c>
      <c r="H1647" s="31" t="str">
        <f>IF($L1647=0,"",_xlfn.MINIFS(Dados!$Q:$Q,Dados!$A:$A,$A1647,Dados!$S:$S,$F1647))</f>
        <v/>
      </c>
      <c r="I1647" s="31" t="str">
        <f>IF($H1647="","",_xlfn.MAXIFS(Dados!$R:$R,Dados!$A:$A,$A1647,Dados!$S:$S,$F1647))</f>
        <v/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/>
      </c>
      <c r="L1647" s="30">
        <f>SUMIFS(Dados!$E:$E,Dados!$A:$A,$A1647,Dados!$S:$S,$F1647)</f>
        <v>0</v>
      </c>
      <c r="M1647" s="30" t="str">
        <f>IFERROR(INDEX(Parâmetros!$E$6:$E$11,MATCH($K1647,Parâmetros!$A$6:$A$11,0)),"")</f>
        <v/>
      </c>
      <c r="N1647" s="33" t="str">
        <f t="shared" si="277"/>
        <v/>
      </c>
      <c r="O1647" s="33">
        <f>Parâmetros!$E$13</f>
        <v>0.8</v>
      </c>
      <c r="P1647" s="32" t="str">
        <f>IF(OR($M1647="",$F1647&gt;Parâmetros!$E$14),"Não","Sim")</f>
        <v>Não</v>
      </c>
      <c r="Q1647" s="32" t="str">
        <f t="shared" si="278"/>
        <v/>
      </c>
      <c r="R1647" s="32" t="str">
        <f t="shared" si="279"/>
        <v/>
      </c>
      <c r="S1647" s="30" t="str">
        <f t="shared" si="280"/>
        <v/>
      </c>
      <c r="T1647" s="32" t="str">
        <f>IF($Q1647&lt;&gt;"Sim","",IF($N1647&gt;Parâmetros!$E$15,"Sim","Não"))</f>
        <v/>
      </c>
      <c r="U1647" s="17" t="str">
        <f t="shared" si="281"/>
        <v>Férias / afastamento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'[Apontamento_Mes_Setembro Atualizado.xlsx]Base Diária'!$V$221folga da escala 5x2",IF($Y1647="Folga",IF(AND($D1647="5x2",OR(WEEKDAY($F1647,2)=6,WEEKDAY($F1647,2)=7)),"Folga de fim de semana da escala 5x2",IF(AND(OR($D1647="6x1",$D1647="FF 6x1"),WEEKDAY($F1647,2)=6,FALSE()),"Folga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Férias no cadastro</v>
      </c>
      <c r="W1647" s="34">
        <f>IF(OR(OR($D1647="6x1",$D1647="FF 6x1"),$D1647="5x2"),"",IF($AB1647&lt;&gt;$AB1646,IF(IFERROR(INDEX(Cadastro!$F$5:$F$148,$AB1647),"")="",IF($L1647&gt;0,1,0),IF(IFERROR(INDEX(Cadastro!$F$5:$F$148,$AB1647),"")&lt;=IFERROR(INDEX(Parâmetros!$B$39:$B$48,MATCH($E1647,Parâmetros!$A$39:$A$48,0)),99),IFERROR(INDEX(Cadastro!$F$5:$F$148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24</v>
      </c>
      <c r="X1647" s="34">
        <f>IF(OR(OR($D1647="6x1",$D1647="FF 6x1"),$D1647="5x2"),"",IF($AB1647&lt;&gt;$AB1646,IF(IFERROR(INDEX(Cadastro!$F$5:$F$148,$AB1647),"")="",0,IF(IFERROR(INDEX(Cadastro!$F$5:$F$148,$AB1647),"")&gt;IFERROR(INDEX(Parâmetros!$B$39:$B$48,MATCH($E1647,Parâmetros!$A$39:$A$48,0)),99),IFERROR(INDEX(Cadastro!$F$5:$F$148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registro"),IF(AND($AB1647&lt;&gt;$AB1646,IFERROR(INDEX(Cadastro!$F$5:$F$148,$AB1647),"")=""),"Indeterminado (início da série)",IF($X1647&gt;0,"Folga","Falta de registro"))))))))</f>
        <v>Férias (cadastro)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IFERROR(MATCH($A1647&amp;"|"&amp;TEXT(_xlfn.MAXIFS(Cadastro!$E$5:$E$148,Cadastro!$A$5:$A$148,$A1647,Cadastro!$E$5:$E$148,"&lt;="&amp;$F1647),"yyyymmdd"),Cadastro!$I$5:$I$148,0),"")</f>
        <v>68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55541</v>
      </c>
      <c r="B1648" s="17" t="s">
        <v>203</v>
      </c>
      <c r="C1648" s="17" t="str">
        <f>IFERROR(INDEX(Cadastro!$C$5:$C$148,$AB1648),"NÃO INFORMADO")</f>
        <v>NÃO INFORMADO</v>
      </c>
      <c r="D1648" s="17" t="str">
        <f>IFERROR(INDEX(Cadastro!$D$5:$D$148,$AB1648),"")</f>
        <v>Férias</v>
      </c>
      <c r="E1648" s="17" t="str">
        <f>IFERROR(INDEX(Cadastro!$G$5:$G$148,$AB1648),"")</f>
        <v>Férias</v>
      </c>
      <c r="F1648" s="29">
        <v>46290</v>
      </c>
      <c r="G1648" s="32" t="str">
        <f t="shared" si="276"/>
        <v>sex</v>
      </c>
      <c r="H1648" s="31" t="str">
        <f>IF($L1648=0,"",_xlfn.MINIFS(Dados!$Q:$Q,Dados!$A:$A,$A1648,Dados!$S:$S,$F1648))</f>
        <v/>
      </c>
      <c r="I1648" s="31" t="str">
        <f>IF($H1648="","",_xlfn.MAXIFS(Dados!$R:$R,Dados!$A:$A,$A1648,Dados!$S:$S,$F1648))</f>
        <v/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/>
      </c>
      <c r="L1648" s="30">
        <f>SUMIFS(Dados!$E:$E,Dados!$A:$A,$A1648,Dados!$S:$S,$F1648)</f>
        <v>0</v>
      </c>
      <c r="M1648" s="30" t="str">
        <f>IFERROR(INDEX(Parâmetros!$E$6:$E$11,MATCH($K1648,Parâmetros!$A$6:$A$11,0)),"")</f>
        <v/>
      </c>
      <c r="N1648" s="33" t="str">
        <f t="shared" si="277"/>
        <v/>
      </c>
      <c r="O1648" s="33">
        <f>Parâmetros!$E$13</f>
        <v>0.8</v>
      </c>
      <c r="P1648" s="32" t="str">
        <f>IF(OR($M1648="",$F1648&gt;Parâmetros!$E$14),"Não","Sim")</f>
        <v>Não</v>
      </c>
      <c r="Q1648" s="32" t="str">
        <f t="shared" si="278"/>
        <v/>
      </c>
      <c r="R1648" s="32" t="str">
        <f t="shared" si="279"/>
        <v/>
      </c>
      <c r="S1648" s="30" t="str">
        <f t="shared" si="280"/>
        <v/>
      </c>
      <c r="T1648" s="32" t="str">
        <f>IF($Q1648&lt;&gt;"Sim","",IF($N1648&gt;Parâmetros!$E$15,"Sim","Não"))</f>
        <v/>
      </c>
      <c r="U1648" s="17" t="str">
        <f t="shared" si="281"/>
        <v>Férias / afastamento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'[Apontamento_Mes_Setembro Atualizado.xlsx]Base Diária'!$V$221folga da escala 5x2",IF($Y1648="Folga",IF(AND($D1648="5x2",OR(WEEKDAY($F1648,2)=6,WEEKDAY($F1648,2)=7)),"Folga de fim de semana da escala 5x2",IF(AND(OR($D1648="6x1",$D1648="FF 6x1"),WEEKDAY($F1648,2)=6,FALSE()),"Folga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Férias no cadastro</v>
      </c>
      <c r="W1648" s="34">
        <f>IF(OR(OR($D1648="6x1",$D1648="FF 6x1"),$D1648="5x2"),"",IF($AB1648&lt;&gt;$AB1647,IF(IFERROR(INDEX(Cadastro!$F$5:$F$148,$AB1648),"")="",IF($L1648&gt;0,1,0),IF(IFERROR(INDEX(Cadastro!$F$5:$F$148,$AB1648),"")&lt;=IFERROR(INDEX(Parâmetros!$B$39:$B$48,MATCH($E1648,Parâmetros!$A$39:$A$48,0)),99),IFERROR(INDEX(Cadastro!$F$5:$F$148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25</v>
      </c>
      <c r="X1648" s="34">
        <f>IF(OR(OR($D1648="6x1",$D1648="FF 6x1"),$D1648="5x2"),"",IF($AB1648&lt;&gt;$AB1647,IF(IFERROR(INDEX(Cadastro!$F$5:$F$148,$AB1648),"")="",0,IF(IFERROR(INDEX(Cadastro!$F$5:$F$148,$AB1648),"")&gt;IFERROR(INDEX(Parâmetros!$B$39:$B$48,MATCH($E1648,Parâmetros!$A$39:$A$48,0)),99),IFERROR(INDEX(Cadastro!$F$5:$F$148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registro"),IF(AND($AB1648&lt;&gt;$AB1647,IFERROR(INDEX(Cadastro!$F$5:$F$148,$AB1648),"")=""),"Indeterminado (início da série)",IF($X1648&gt;0,"Folga","Falta de registro"))))))))</f>
        <v>Férias (cadastro)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IFERROR(MATCH($A1648&amp;"|"&amp;TEXT(_xlfn.MAXIFS(Cadastro!$E$5:$E$148,Cadastro!$A$5:$A$148,$A1648,Cadastro!$E$5:$E$148,"&lt;="&amp;$F1648),"yyyymmdd"),Cadastro!$I$5:$I$148,0),"")</f>
        <v>68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55541</v>
      </c>
      <c r="B1649" s="17" t="s">
        <v>203</v>
      </c>
      <c r="C1649" s="17" t="str">
        <f>IFERROR(INDEX(Cadastro!$C$5:$C$148,$AB1649),"NÃO INFORMADO")</f>
        <v>NÃO INFORMADO</v>
      </c>
      <c r="D1649" s="17" t="str">
        <f>IFERROR(INDEX(Cadastro!$D$5:$D$148,$AB1649),"")</f>
        <v>Férias</v>
      </c>
      <c r="E1649" s="17" t="str">
        <f>IFERROR(INDEX(Cadastro!$G$5:$G$148,$AB1649),"")</f>
        <v>Férias</v>
      </c>
      <c r="F1649" s="29">
        <v>46291</v>
      </c>
      <c r="G1649" s="32" t="str">
        <f t="shared" si="276"/>
        <v>sáb</v>
      </c>
      <c r="H1649" s="31" t="str">
        <f>IF($L1649=0,"",_xlfn.MINIFS(Dados!$Q:$Q,Dados!$A:$A,$A1649,Dados!$S:$S,$F1649))</f>
        <v/>
      </c>
      <c r="I1649" s="31" t="str">
        <f>IF($H1649="","",_xlfn.MAXIFS(Dados!$R:$R,Dados!$A:$A,$A1649,Dados!$S:$S,$F1649))</f>
        <v/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/>
      </c>
      <c r="L1649" s="30">
        <f>SUMIFS(Dados!$E:$E,Dados!$A:$A,$A1649,Dados!$S:$S,$F1649)</f>
        <v>0</v>
      </c>
      <c r="M1649" s="30" t="str">
        <f>IFERROR(INDEX(Parâmetros!$E$6:$E$11,MATCH($K1649,Parâmetros!$A$6:$A$11,0)),"")</f>
        <v/>
      </c>
      <c r="N1649" s="33" t="str">
        <f t="shared" si="277"/>
        <v/>
      </c>
      <c r="O1649" s="33">
        <f>Parâmetros!$E$13</f>
        <v>0.8</v>
      </c>
      <c r="P1649" s="32" t="str">
        <f>IF(OR($M1649="",$F1649&gt;Parâmetros!$E$14),"Não","Sim")</f>
        <v>Não</v>
      </c>
      <c r="Q1649" s="32" t="str">
        <f t="shared" si="278"/>
        <v/>
      </c>
      <c r="R1649" s="32" t="str">
        <f t="shared" si="279"/>
        <v/>
      </c>
      <c r="S1649" s="30" t="str">
        <f t="shared" si="280"/>
        <v/>
      </c>
      <c r="T1649" s="32" t="str">
        <f>IF($Q1649&lt;&gt;"Sim","",IF($N1649&gt;Parâmetros!$E$15,"Sim","Não"))</f>
        <v/>
      </c>
      <c r="U1649" s="17" t="str">
        <f t="shared" si="281"/>
        <v>Férias / afastamento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'[Apontamento_Mes_Setembro Atualizado.xlsx]Base Diária'!$V$221folga da escala 5x2",IF($Y1649="Folga",IF(AND($D1649="5x2",OR(WEEKDAY($F1649,2)=6,WEEKDAY($F1649,2)=7)),"Folga de fim de semana da escala 5x2",IF(AND(OR($D1649="6x1",$D1649="FF 6x1"),WEEKDAY($F1649,2)=6,FALSE()),"Folga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Férias no cadastro</v>
      </c>
      <c r="W1649" s="34">
        <f>IF(OR(OR($D1649="6x1",$D1649="FF 6x1"),$D1649="5x2"),"",IF($AB1649&lt;&gt;$AB1648,IF(IFERROR(INDEX(Cadastro!$F$5:$F$148,$AB1649),"")="",IF($L1649&gt;0,1,0),IF(IFERROR(INDEX(Cadastro!$F$5:$F$148,$AB1649),"")&lt;=IFERROR(INDEX(Parâmetros!$B$39:$B$48,MATCH($E1649,Parâmetros!$A$39:$A$48,0)),99),IFERROR(INDEX(Cadastro!$F$5:$F$148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26</v>
      </c>
      <c r="X1649" s="34">
        <f>IF(OR(OR($D1649="6x1",$D1649="FF 6x1"),$D1649="5x2"),"",IF($AB1649&lt;&gt;$AB1648,IF(IFERROR(INDEX(Cadastro!$F$5:$F$148,$AB1649),"")="",0,IF(IFERROR(INDEX(Cadastro!$F$5:$F$148,$AB1649),"")&gt;IFERROR(INDEX(Parâmetros!$B$39:$B$48,MATCH($E1649,Parâmetros!$A$39:$A$48,0)),99),IFERROR(INDEX(Cadastro!$F$5:$F$148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registro"),IF(AND($AB1649&lt;&gt;$AB1648,IFERROR(INDEX(Cadastro!$F$5:$F$148,$AB1649),"")=""),"Indeterminado (início da série)",IF($X1649&gt;0,"Folga","Falta de registro"))))))))</f>
        <v>Férias (cadastro)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IFERROR(MATCH($A1649&amp;"|"&amp;TEXT(_xlfn.MAXIFS(Cadastro!$E$5:$E$148,Cadastro!$A$5:$A$148,$A1649,Cadastro!$E$5:$E$148,"&lt;="&amp;$F1649),"yyyymmdd"),Cadastro!$I$5:$I$148,0),"")</f>
        <v>68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55541</v>
      </c>
      <c r="B1650" s="17" t="s">
        <v>203</v>
      </c>
      <c r="C1650" s="17" t="str">
        <f>IFERROR(INDEX(Cadastro!$C$5:$C$148,$AB1650),"NÃO INFORMADO")</f>
        <v>NÃO INFORMADO</v>
      </c>
      <c r="D1650" s="17" t="str">
        <f>IFERROR(INDEX(Cadastro!$D$5:$D$148,$AB1650),"")</f>
        <v>Férias</v>
      </c>
      <c r="E1650" s="17" t="str">
        <f>IFERROR(INDEX(Cadastro!$G$5:$G$148,$AB1650),"")</f>
        <v>Férias</v>
      </c>
      <c r="F1650" s="29">
        <v>46292</v>
      </c>
      <c r="G1650" s="32" t="str">
        <f t="shared" si="276"/>
        <v>dom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277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278"/>
        <v/>
      </c>
      <c r="R1650" s="32" t="str">
        <f t="shared" si="279"/>
        <v/>
      </c>
      <c r="S1650" s="30" t="str">
        <f t="shared" si="280"/>
        <v/>
      </c>
      <c r="T1650" s="32" t="str">
        <f>IF($Q1650&lt;&gt;"Sim","",IF($N1650&gt;Parâmetros!$E$15,"Sim","Não"))</f>
        <v/>
      </c>
      <c r="U1650" s="17" t="str">
        <f t="shared" si="281"/>
        <v>Férias / afastamento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'[Apontamento_Mes_Setembro Atualizado.xlsx]Base Diária'!$V$221folga da escala 5x2",IF($Y1650="Folga",IF(AND($D1650="5x2",OR(WEEKDAY($F1650,2)=6,WEEKDAY($F1650,2)=7)),"Folga de fim de semana da escala 5x2",IF(AND(OR($D1650="6x1",$D1650="FF 6x1"),WEEKDAY($F1650,2)=6,FALSE()),"Folga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Férias no cadastro</v>
      </c>
      <c r="W1650" s="34">
        <f>IF(OR(OR($D1650="6x1",$D1650="FF 6x1"),$D1650="5x2"),"",IF($AB1650&lt;&gt;$AB1649,IF(IFERROR(INDEX(Cadastro!$F$5:$F$148,$AB1650),"")="",IF($L1650&gt;0,1,0),IF(IFERROR(INDEX(Cadastro!$F$5:$F$148,$AB1650),"")&lt;=IFERROR(INDEX(Parâmetros!$B$39:$B$48,MATCH($E1650,Parâmetros!$A$39:$A$48,0)),99),IFERROR(INDEX(Cadastro!$F$5:$F$148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27</v>
      </c>
      <c r="X1650" s="34">
        <f>IF(OR(OR($D1650="6x1",$D1650="FF 6x1"),$D1650="5x2"),"",IF($AB1650&lt;&gt;$AB1649,IF(IFERROR(INDEX(Cadastro!$F$5:$F$148,$AB1650),"")="",0,IF(IFERROR(INDEX(Cadastro!$F$5:$F$148,$AB1650),"")&gt;IFERROR(INDEX(Parâmetros!$B$39:$B$48,MATCH($E1650,Parâmetros!$A$39:$A$48,0)),99),IFERROR(INDEX(Cadastro!$F$5:$F$148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0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registro"),IF(AND($AB1650&lt;&gt;$AB1649,IFERROR(INDEX(Cadastro!$F$5:$F$148,$AB1650),"")=""),"Indeterminado (início da série)",IF($X1650&gt;0,"Folga","Falta de registro"))))))))</f>
        <v>Férias (cadastro)</v>
      </c>
      <c r="Z1650" s="34">
        <f>IF(OR($L1650&gt;0,$F1650&gt;Parâmetros!$E$14),0,IF($A1650&lt;&gt;$A1649,1,N($Z1649)+1))</f>
        <v>0</v>
      </c>
      <c r="AA1650" s="34">
        <f>IF(OR($L1650&gt;0,$F1650&gt;Parâmetros!$E$14),0,IF(OR($A1650&lt;&gt;$A1651,$F1651&gt;Parâmetros!$E$14),1,N($AA1651)+1))</f>
        <v>0</v>
      </c>
      <c r="AB1650" s="31">
        <f>IFERROR(MATCH($A1650&amp;"|"&amp;TEXT(_xlfn.MAXIFS(Cadastro!$E$5:$E$148,Cadastro!$A$5:$A$148,$A1650,Cadastro!$E$5:$E$148,"&lt;="&amp;$F1650),"yyyymmdd"),Cadastro!$I$5:$I$148,0),"")</f>
        <v>68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55541</v>
      </c>
      <c r="B1651" s="17" t="s">
        <v>203</v>
      </c>
      <c r="C1651" s="17" t="str">
        <f>IFERROR(INDEX(Cadastro!$C$5:$C$148,$AB1651),"NÃO INFORMADO")</f>
        <v>NÃO INFORMADO</v>
      </c>
      <c r="D1651" s="17" t="str">
        <f>IFERROR(INDEX(Cadastro!$D$5:$D$148,$AB1651),"")</f>
        <v>Férias</v>
      </c>
      <c r="E1651" s="17" t="str">
        <f>IFERROR(INDEX(Cadastro!$G$5:$G$148,$AB1651),"")</f>
        <v>Férias</v>
      </c>
      <c r="F1651" s="29">
        <v>46293</v>
      </c>
      <c r="G1651" s="32" t="str">
        <f t="shared" si="276"/>
        <v>seg</v>
      </c>
      <c r="H1651" s="31" t="str">
        <f>IF($L1651=0,"",_xlfn.MINIFS(Dados!$Q:$Q,Dados!$A:$A,$A1651,Dados!$S:$S,$F1651))</f>
        <v/>
      </c>
      <c r="I1651" s="31" t="str">
        <f>IF($H1651="","",_xlfn.MAXIFS(Dados!$R:$R,Dados!$A:$A,$A1651,Dados!$S:$S,$F1651))</f>
        <v/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/>
      </c>
      <c r="L1651" s="30">
        <f>SUMIFS(Dados!$E:$E,Dados!$A:$A,$A1651,Dados!$S:$S,$F1651)</f>
        <v>0</v>
      </c>
      <c r="M1651" s="30" t="str">
        <f>IFERROR(INDEX(Parâmetros!$E$6:$E$11,MATCH($K1651,Parâmetros!$A$6:$A$11,0)),"")</f>
        <v/>
      </c>
      <c r="N1651" s="33" t="str">
        <f t="shared" si="277"/>
        <v/>
      </c>
      <c r="O1651" s="33">
        <f>Parâmetros!$E$13</f>
        <v>0.8</v>
      </c>
      <c r="P1651" s="32" t="str">
        <f>IF(OR($M1651="",$F1651&gt;Parâmetros!$E$14),"Não","Sim")</f>
        <v>Não</v>
      </c>
      <c r="Q1651" s="32" t="str">
        <f t="shared" si="278"/>
        <v/>
      </c>
      <c r="R1651" s="32" t="str">
        <f t="shared" si="279"/>
        <v/>
      </c>
      <c r="S1651" s="30" t="str">
        <f t="shared" si="280"/>
        <v/>
      </c>
      <c r="T1651" s="32" t="str">
        <f>IF($Q1651&lt;&gt;"Sim","",IF($N1651&gt;Parâmetros!$E$15,"Sim","Não"))</f>
        <v/>
      </c>
      <c r="U1651" s="17" t="str">
        <f t="shared" si="281"/>
        <v>Férias / afastamento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'[Apontamento_Mes_Setembro Atualizado.xlsx]Base Diária'!$V$221folga da escala 5x2",IF($Y1651="Folga",IF(AND($D1651="5x2",OR(WEEKDAY($F1651,2)=6,WEEKDAY($F1651,2)=7)),"Folga de fim de semana da escala 5x2",IF(AND(OR($D1651="6x1",$D1651="FF 6x1"),WEEKDAY($F1651,2)=6,FALSE()),"Folga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Férias no cadastro</v>
      </c>
      <c r="W1651" s="34">
        <f>IF(OR(OR($D1651="6x1",$D1651="FF 6x1"),$D1651="5x2"),"",IF($AB1651&lt;&gt;$AB1650,IF(IFERROR(INDEX(Cadastro!$F$5:$F$148,$AB1651),"")="",IF($L1651&gt;0,1,0),IF(IFERROR(INDEX(Cadastro!$F$5:$F$148,$AB1651),"")&lt;=IFERROR(INDEX(Parâmetros!$B$39:$B$48,MATCH($E1651,Parâmetros!$A$39:$A$48,0)),99),IFERROR(INDEX(Cadastro!$F$5:$F$148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28</v>
      </c>
      <c r="X1651" s="34">
        <f>IF(OR(OR($D1651="6x1",$D1651="FF 6x1"),$D1651="5x2"),"",IF($AB1651&lt;&gt;$AB1650,IF(IFERROR(INDEX(Cadastro!$F$5:$F$148,$AB1651),"")="",0,IF(IFERROR(INDEX(Cadastro!$F$5:$F$148,$AB1651),"")&gt;IFERROR(INDEX(Parâmetros!$B$39:$B$48,MATCH($E1651,Parâmetros!$A$39:$A$48,0)),99),IFERROR(INDEX(Cadastro!$F$5:$F$148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registro"),IF(AND($AB1651&lt;&gt;$AB1650,IFERROR(INDEX(Cadastro!$F$5:$F$148,$AB1651),"")=""),"Indeterminado (início da série)",IF($X1651&gt;0,"Folga","Falta de registro"))))))))</f>
        <v>Férias (cadastro)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IFERROR(MATCH($A1651&amp;"|"&amp;TEXT(_xlfn.MAXIFS(Cadastro!$E$5:$E$148,Cadastro!$A$5:$A$148,$A1651,Cadastro!$E$5:$E$148,"&lt;="&amp;$F1651),"yyyymmdd"),Cadastro!$I$5:$I$148,0),"")</f>
        <v>68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55541</v>
      </c>
      <c r="B1652" s="17" t="s">
        <v>203</v>
      </c>
      <c r="C1652" s="17" t="str">
        <f>IFERROR(INDEX(Cadastro!$C$5:$C$148,$AB1652),"NÃO INFORMADO")</f>
        <v>NÃO INFORMADO</v>
      </c>
      <c r="D1652" s="17" t="str">
        <f>IFERROR(INDEX(Cadastro!$D$5:$D$148,$AB1652),"")</f>
        <v>Férias</v>
      </c>
      <c r="E1652" s="17" t="str">
        <f>IFERROR(INDEX(Cadastro!$G$5:$G$148,$AB1652),"")</f>
        <v>Férias</v>
      </c>
      <c r="F1652" s="29">
        <v>46294</v>
      </c>
      <c r="G1652" s="32" t="str">
        <f t="shared" si="276"/>
        <v>ter</v>
      </c>
      <c r="H1652" s="31" t="str">
        <f>IF($L1652=0,"",_xlfn.MINIFS(Dados!$Q:$Q,Dados!$A:$A,$A1652,Dados!$S:$S,$F1652))</f>
        <v/>
      </c>
      <c r="I1652" s="31" t="str">
        <f>IF($H1652="","",_xlfn.MAXIFS(Dados!$R:$R,Dados!$A:$A,$A1652,Dados!$S:$S,$F1652))</f>
        <v/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/>
      </c>
      <c r="L1652" s="30">
        <f>SUMIFS(Dados!$E:$E,Dados!$A:$A,$A1652,Dados!$S:$S,$F1652)</f>
        <v>0</v>
      </c>
      <c r="M1652" s="30" t="str">
        <f>IFERROR(INDEX(Parâmetros!$E$6:$E$11,MATCH($K1652,Parâmetros!$A$6:$A$11,0)),"")</f>
        <v/>
      </c>
      <c r="N1652" s="33" t="str">
        <f t="shared" si="277"/>
        <v/>
      </c>
      <c r="O1652" s="33">
        <f>Parâmetros!$E$13</f>
        <v>0.8</v>
      </c>
      <c r="P1652" s="32" t="str">
        <f>IF(OR($M1652="",$F1652&gt;Parâmetros!$E$14),"Não","Sim")</f>
        <v>Não</v>
      </c>
      <c r="Q1652" s="32" t="str">
        <f t="shared" si="278"/>
        <v/>
      </c>
      <c r="R1652" s="32" t="str">
        <f t="shared" si="279"/>
        <v/>
      </c>
      <c r="S1652" s="30" t="str">
        <f t="shared" si="280"/>
        <v/>
      </c>
      <c r="T1652" s="32" t="str">
        <f>IF($Q1652&lt;&gt;"Sim","",IF($N1652&gt;Parâmetros!$E$15,"Sim","Não"))</f>
        <v/>
      </c>
      <c r="U1652" s="17" t="str">
        <f t="shared" si="281"/>
        <v>Férias / afastamento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'[Apontamento_Mes_Setembro Atualizado.xlsx]Base Diária'!$V$221folga da escala 5x2",IF($Y1652="Folga",IF(AND($D1652="5x2",OR(WEEKDAY($F1652,2)=6,WEEKDAY($F1652,2)=7)),"Folga de fim de semana da escala 5x2",IF(AND(OR($D1652="6x1",$D1652="FF 6x1"),WEEKDAY($F1652,2)=6,FALSE()),"Folga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Férias no cadastro</v>
      </c>
      <c r="W1652" s="34">
        <f>IF(OR(OR($D1652="6x1",$D1652="FF 6x1"),$D1652="5x2"),"",IF($AB1652&lt;&gt;$AB1651,IF(IFERROR(INDEX(Cadastro!$F$5:$F$148,$AB1652),"")="",IF($L1652&gt;0,1,0),IF(IFERROR(INDEX(Cadastro!$F$5:$F$148,$AB1652),"")&lt;=IFERROR(INDEX(Parâmetros!$B$39:$B$48,MATCH($E1652,Parâmetros!$A$39:$A$48,0)),99),IFERROR(INDEX(Cadastro!$F$5:$F$148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29</v>
      </c>
      <c r="X1652" s="34">
        <f>IF(OR(OR($D1652="6x1",$D1652="FF 6x1"),$D1652="5x2"),"",IF($AB1652&lt;&gt;$AB1651,IF(IFERROR(INDEX(Cadastro!$F$5:$F$148,$AB1652),"")="",0,IF(IFERROR(INDEX(Cadastro!$F$5:$F$148,$AB1652),"")&gt;IFERROR(INDEX(Parâmetros!$B$39:$B$48,MATCH($E1652,Parâmetros!$A$39:$A$48,0)),99),IFERROR(INDEX(Cadastro!$F$5:$F$148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registro"),IF(AND($AB1652&lt;&gt;$AB1651,IFERROR(INDEX(Cadastro!$F$5:$F$148,$AB1652),"")=""),"Indeterminado (início da série)",IF($X1652&gt;0,"Folga","Falta de registro"))))))))</f>
        <v>Férias (cadastro)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IFERROR(MATCH($A1652&amp;"|"&amp;TEXT(_xlfn.MAXIFS(Cadastro!$E$5:$E$148,Cadastro!$A$5:$A$148,$A1652,Cadastro!$E$5:$E$148,"&lt;="&amp;$F1652),"yyyymmdd"),Cadastro!$I$5:$I$148,0),"")</f>
        <v>68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55541</v>
      </c>
      <c r="B1653" s="17" t="s">
        <v>203</v>
      </c>
      <c r="C1653" s="17" t="str">
        <f>IFERROR(INDEX(Cadastro!$C$5:$C$148,$AB1653),"NÃO INFORMADO")</f>
        <v>NÃO INFORMADO</v>
      </c>
      <c r="D1653" s="17" t="str">
        <f>IFERROR(INDEX(Cadastro!$D$5:$D$148,$AB1653),"")</f>
        <v>Férias</v>
      </c>
      <c r="E1653" s="17" t="str">
        <f>IFERROR(INDEX(Cadastro!$G$5:$G$148,$AB1653),"")</f>
        <v>Férias</v>
      </c>
      <c r="F1653" s="29">
        <v>46295</v>
      </c>
      <c r="G1653" s="32" t="str">
        <f t="shared" si="276"/>
        <v>qua</v>
      </c>
      <c r="H1653" s="31" t="str">
        <f>IF($L1653=0,"",_xlfn.MINIFS(Dados!$Q:$Q,Dados!$A:$A,$A1653,Dados!$S:$S,$F1653))</f>
        <v/>
      </c>
      <c r="I1653" s="31" t="str">
        <f>IF($H1653="","",_xlfn.MAXIFS(Dados!$R:$R,Dados!$A:$A,$A1653,Dados!$S:$S,$F1653))</f>
        <v/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/>
      </c>
      <c r="L1653" s="30">
        <f>SUMIFS(Dados!$E:$E,Dados!$A:$A,$A1653,Dados!$S:$S,$F1653)</f>
        <v>0</v>
      </c>
      <c r="M1653" s="30" t="str">
        <f>IFERROR(INDEX(Parâmetros!$E$6:$E$11,MATCH($K1653,Parâmetros!$A$6:$A$11,0)),"")</f>
        <v/>
      </c>
      <c r="N1653" s="33" t="str">
        <f t="shared" si="277"/>
        <v/>
      </c>
      <c r="O1653" s="33">
        <f>Parâmetros!$E$13</f>
        <v>0.8</v>
      </c>
      <c r="P1653" s="32" t="str">
        <f>IF(OR($M1653="",$F1653&gt;Parâmetros!$E$14),"Não","Sim")</f>
        <v>Não</v>
      </c>
      <c r="Q1653" s="32" t="str">
        <f t="shared" si="278"/>
        <v/>
      </c>
      <c r="R1653" s="32" t="str">
        <f t="shared" si="279"/>
        <v/>
      </c>
      <c r="S1653" s="30" t="str">
        <f t="shared" si="280"/>
        <v/>
      </c>
      <c r="T1653" s="32" t="str">
        <f>IF($Q1653&lt;&gt;"Sim","",IF($N1653&gt;Parâmetros!$E$15,"Sim","Não"))</f>
        <v/>
      </c>
      <c r="U1653" s="17" t="str">
        <f t="shared" si="281"/>
        <v>Férias / afastamento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'[Apontamento_Mes_Setembro Atualizado.xlsx]Base Diária'!$V$221folga da escala 5x2",IF($Y1653="Folga",IF(AND($D1653="5x2",OR(WEEKDAY($F1653,2)=6,WEEKDAY($F1653,2)=7)),"Folga de fim de semana da escala 5x2",IF(AND(OR($D1653="6x1",$D1653="FF 6x1"),WEEKDAY($F1653,2)=6,FALSE()),"Folga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Férias no cadastro</v>
      </c>
      <c r="W1653" s="34">
        <f>IF(OR(OR($D1653="6x1",$D1653="FF 6x1"),$D1653="5x2"),"",IF($AB1653&lt;&gt;$AB1652,IF(IFERROR(INDEX(Cadastro!$F$5:$F$148,$AB1653),"")="",IF($L1653&gt;0,1,0),IF(IFERROR(INDEX(Cadastro!$F$5:$F$148,$AB1653),"")&lt;=IFERROR(INDEX(Parâmetros!$B$39:$B$48,MATCH($E1653,Parâmetros!$A$39:$A$48,0)),99),IFERROR(INDEX(Cadastro!$F$5:$F$148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30</v>
      </c>
      <c r="X1653" s="34">
        <f>IF(OR(OR($D1653="6x1",$D1653="FF 6x1"),$D1653="5x2"),"",IF($AB1653&lt;&gt;$AB1652,IF(IFERROR(INDEX(Cadastro!$F$5:$F$148,$AB1653),"")="",0,IF(IFERROR(INDEX(Cadastro!$F$5:$F$148,$AB1653),"")&gt;IFERROR(INDEX(Parâmetros!$B$39:$B$48,MATCH($E1653,Parâmetros!$A$39:$A$48,0)),99),IFERROR(INDEX(Cadastro!$F$5:$F$148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registro"),IF(AND($AB1653&lt;&gt;$AB1652,IFERROR(INDEX(Cadastro!$F$5:$F$148,$AB1653),"")=""),"Indeterminado (início da série)",IF($X1653&gt;0,"Folga","Falta de registro"))))))))</f>
        <v>Férias (cadastro)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IFERROR(MATCH($A1653&amp;"|"&amp;TEXT(_xlfn.MAXIFS(Cadastro!$E$5:$E$148,Cadastro!$A$5:$A$148,$A1653,Cadastro!$E$5:$E$148,"&lt;="&amp;$F1653),"yyyymmdd"),Cadastro!$I$5:$I$148,0),"")</f>
        <v>68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55541</v>
      </c>
      <c r="B1654" s="17" t="s">
        <v>203</v>
      </c>
      <c r="C1654" s="17" t="str">
        <f>IFERROR(INDEX(Cadastro!$C$5:$C$148,$AB1654),"NÃO INFORMADO")</f>
        <v>NÃO INFORMADO</v>
      </c>
      <c r="D1654" s="17" t="str">
        <f>IFERROR(INDEX(Cadastro!$D$5:$D$148,$AB1654),"")</f>
        <v>Férias</v>
      </c>
      <c r="E1654" s="17" t="str">
        <f>IFERROR(INDEX(Cadastro!$G$5:$G$148,$AB1654),"")</f>
        <v>Férias</v>
      </c>
      <c r="F1654" s="29">
        <v>46296</v>
      </c>
      <c r="G1654" s="32" t="str">
        <f t="shared" si="276"/>
        <v>qui</v>
      </c>
      <c r="H1654" s="31" t="str">
        <f>IF($L1654=0,"",_xlfn.MINIFS(Dados!$Q:$Q,Dados!$A:$A,$A1654,Dados!$S:$S,$F1654))</f>
        <v/>
      </c>
      <c r="I1654" s="31" t="str">
        <f>IF($H1654="","",_xlfn.MAXIFS(Dados!$R:$R,Dados!$A:$A,$A1654,Dados!$S:$S,$F1654))</f>
        <v/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/>
      </c>
      <c r="L1654" s="30">
        <f>SUMIFS(Dados!$E:$E,Dados!$A:$A,$A1654,Dados!$S:$S,$F1654)</f>
        <v>0</v>
      </c>
      <c r="M1654" s="30" t="str">
        <f>IFERROR(INDEX(Parâmetros!$E$6:$E$11,MATCH($K1654,Parâmetros!$A$6:$A$11,0)),"")</f>
        <v/>
      </c>
      <c r="N1654" s="33" t="str">
        <f t="shared" si="277"/>
        <v/>
      </c>
      <c r="O1654" s="33">
        <f>Parâmetros!$E$13</f>
        <v>0.8</v>
      </c>
      <c r="P1654" s="32" t="str">
        <f>IF(OR($M1654="",$F1654&gt;Parâmetros!$E$14),"Não","Sim")</f>
        <v>Não</v>
      </c>
      <c r="Q1654" s="32" t="str">
        <f t="shared" si="278"/>
        <v/>
      </c>
      <c r="R1654" s="32" t="str">
        <f t="shared" si="279"/>
        <v/>
      </c>
      <c r="S1654" s="30" t="str">
        <f t="shared" si="280"/>
        <v/>
      </c>
      <c r="T1654" s="32" t="str">
        <f>IF($Q1654&lt;&gt;"Sim","",IF($N1654&gt;Parâmetros!$E$15,"Sim","Não"))</f>
        <v/>
      </c>
      <c r="U1654" s="17" t="str">
        <f t="shared" si="281"/>
        <v>Férias / afastamento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'[Apontamento_Mes_Setembro Atualizado.xlsx]Base Diária'!$V$221folga da escala 5x2",IF($Y1654="Folga",IF(AND($D1654="5x2",OR(WEEKDAY($F1654,2)=6,WEEKDAY($F1654,2)=7)),"Folga de fim de semana da escala 5x2",IF(AND(OR($D1654="6x1",$D1654="FF 6x1"),WEEKDAY($F1654,2)=6,FALSE()),"Folga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Férias no cadastro</v>
      </c>
      <c r="W1654" s="34">
        <f>IF(OR(OR($D1654="6x1",$D1654="FF 6x1"),$D1654="5x2"),"",IF($AB1654&lt;&gt;$AB1653,IF(IFERROR(INDEX(Cadastro!$F$5:$F$148,$AB1654),"")="",IF($L1654&gt;0,1,0),IF(IFERROR(INDEX(Cadastro!$F$5:$F$148,$AB1654),"")&lt;=IFERROR(INDEX(Parâmetros!$B$39:$B$48,MATCH($E1654,Parâmetros!$A$39:$A$48,0)),99),IFERROR(INDEX(Cadastro!$F$5:$F$148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31</v>
      </c>
      <c r="X1654" s="34">
        <f>IF(OR(OR($D1654="6x1",$D1654="FF 6x1"),$D1654="5x2"),"",IF($AB1654&lt;&gt;$AB1653,IF(IFERROR(INDEX(Cadastro!$F$5:$F$148,$AB1654),"")="",0,IF(IFERROR(INDEX(Cadastro!$F$5:$F$148,$AB1654),"")&gt;IFERROR(INDEX(Parâmetros!$B$39:$B$48,MATCH($E1654,Parâmetros!$A$39:$A$48,0)),99),IFERROR(INDEX(Cadastro!$F$5:$F$148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registro"),IF(AND($AB1654&lt;&gt;$AB1653,IFERROR(INDEX(Cadastro!$F$5:$F$148,$AB1654),"")=""),"Indeterminado (início da série)",IF($X1654&gt;0,"Folga","Falta de registro"))))))))</f>
        <v>Férias (cadastro)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IFERROR(MATCH($A1654&amp;"|"&amp;TEXT(_xlfn.MAXIFS(Cadastro!$E$5:$E$148,Cadastro!$A$5:$A$148,$A1654,Cadastro!$E$5:$E$148,"&lt;="&amp;$F1654),"yyyymmdd"),Cadastro!$I$5:$I$148,0),"")</f>
        <v>68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55541</v>
      </c>
      <c r="B1655" s="17" t="s">
        <v>203</v>
      </c>
      <c r="C1655" s="17" t="str">
        <f>IFERROR(INDEX(Cadastro!$C$5:$C$148,$AB1655),"NÃO INFORMADO")</f>
        <v>NÃO INFORMADO</v>
      </c>
      <c r="D1655" s="17" t="str">
        <f>IFERROR(INDEX(Cadastro!$D$5:$D$148,$AB1655),"")</f>
        <v>Férias</v>
      </c>
      <c r="E1655" s="17" t="str">
        <f>IFERROR(INDEX(Cadastro!$G$5:$G$148,$AB1655),"")</f>
        <v>Férias</v>
      </c>
      <c r="F1655" s="29">
        <v>46297</v>
      </c>
      <c r="G1655" s="32" t="str">
        <f t="shared" si="276"/>
        <v>sex</v>
      </c>
      <c r="H1655" s="31" t="str">
        <f>IF($L1655=0,"",_xlfn.MINIFS(Dados!$Q:$Q,Dados!$A:$A,$A1655,Dados!$S:$S,$F1655))</f>
        <v/>
      </c>
      <c r="I1655" s="31" t="str">
        <f>IF($H1655="","",_xlfn.MAXIFS(Dados!$R:$R,Dados!$A:$A,$A1655,Dados!$S:$S,$F1655))</f>
        <v/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/>
      </c>
      <c r="L1655" s="30">
        <f>SUMIFS(Dados!$E:$E,Dados!$A:$A,$A1655,Dados!$S:$S,$F1655)</f>
        <v>0</v>
      </c>
      <c r="M1655" s="30" t="str">
        <f>IFERROR(INDEX(Parâmetros!$E$6:$E$11,MATCH($K1655,Parâmetros!$A$6:$A$11,0)),"")</f>
        <v/>
      </c>
      <c r="N1655" s="33" t="str">
        <f t="shared" si="277"/>
        <v/>
      </c>
      <c r="O1655" s="33">
        <f>Parâmetros!$E$13</f>
        <v>0.8</v>
      </c>
      <c r="P1655" s="32" t="str">
        <f>IF(OR($M1655="",$F1655&gt;Parâmetros!$E$14),"Não","Sim")</f>
        <v>Não</v>
      </c>
      <c r="Q1655" s="32" t="str">
        <f t="shared" si="278"/>
        <v/>
      </c>
      <c r="R1655" s="32" t="str">
        <f t="shared" si="279"/>
        <v/>
      </c>
      <c r="S1655" s="30" t="str">
        <f t="shared" si="280"/>
        <v/>
      </c>
      <c r="T1655" s="32" t="str">
        <f>IF($Q1655&lt;&gt;"Sim","",IF($N1655&gt;Parâmetros!$E$15,"Sim","Não"))</f>
        <v/>
      </c>
      <c r="U1655" s="17" t="str">
        <f t="shared" si="281"/>
        <v>Férias / afastamento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'[Apontamento_Mes_Setembro Atualizado.xlsx]Base Diária'!$V$221folga da escala 5x2",IF($Y1655="Folga",IF(AND($D1655="5x2",OR(WEEKDAY($F1655,2)=6,WEEKDAY($F1655,2)=7)),"Folga de fim de semana da escala 5x2",IF(AND(OR($D1655="6x1",$D1655="FF 6x1"),WEEKDAY($F1655,2)=6,FALSE()),"Folga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Férias no cadastro</v>
      </c>
      <c r="W1655" s="34">
        <f>IF(OR(OR($D1655="6x1",$D1655="FF 6x1"),$D1655="5x2"),"",IF($AB1655&lt;&gt;$AB1654,IF(IFERROR(INDEX(Cadastro!$F$5:$F$148,$AB1655),"")="",IF($L1655&gt;0,1,0),IF(IFERROR(INDEX(Cadastro!$F$5:$F$148,$AB1655),"")&lt;=IFERROR(INDEX(Parâmetros!$B$39:$B$48,MATCH($E1655,Parâmetros!$A$39:$A$48,0)),99),IFERROR(INDEX(Cadastro!$F$5:$F$148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32</v>
      </c>
      <c r="X1655" s="34">
        <f>IF(OR(OR($D1655="6x1",$D1655="FF 6x1"),$D1655="5x2"),"",IF($AB1655&lt;&gt;$AB1654,IF(IFERROR(INDEX(Cadastro!$F$5:$F$148,$AB1655),"")="",0,IF(IFERROR(INDEX(Cadastro!$F$5:$F$148,$AB1655),"")&gt;IFERROR(INDEX(Parâmetros!$B$39:$B$48,MATCH($E1655,Parâmetros!$A$39:$A$48,0)),99),IFERROR(INDEX(Cadastro!$F$5:$F$148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registro"),IF(AND($AB1655&lt;&gt;$AB1654,IFERROR(INDEX(Cadastro!$F$5:$F$148,$AB1655),"")=""),"Indeterminado (início da série)",IF($X1655&gt;0,"Folga","Falta de registro"))))))))</f>
        <v>Férias (cadastro)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IFERROR(MATCH($A1655&amp;"|"&amp;TEXT(_xlfn.MAXIFS(Cadastro!$E$5:$E$148,Cadastro!$A$5:$A$148,$A1655,Cadastro!$E$5:$E$148,"&lt;="&amp;$F1655),"yyyymmdd"),Cadastro!$I$5:$I$148,0),"")</f>
        <v>68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55541</v>
      </c>
      <c r="B1656" s="17" t="s">
        <v>203</v>
      </c>
      <c r="C1656" s="17" t="str">
        <f>IFERROR(INDEX(Cadastro!$C$5:$C$148,$AB1656),"NÃO INFORMADO")</f>
        <v>NÃO INFORMADO</v>
      </c>
      <c r="D1656" s="17" t="str">
        <f>IFERROR(INDEX(Cadastro!$D$5:$D$148,$AB1656),"")</f>
        <v>Férias</v>
      </c>
      <c r="E1656" s="17" t="str">
        <f>IFERROR(INDEX(Cadastro!$G$5:$G$148,$AB1656),"")</f>
        <v>Férias</v>
      </c>
      <c r="F1656" s="29">
        <v>46298</v>
      </c>
      <c r="G1656" s="32" t="str">
        <f t="shared" si="276"/>
        <v>sáb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277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278"/>
        <v/>
      </c>
      <c r="R1656" s="32" t="str">
        <f t="shared" si="279"/>
        <v/>
      </c>
      <c r="S1656" s="30" t="str">
        <f t="shared" si="280"/>
        <v/>
      </c>
      <c r="T1656" s="32" t="str">
        <f>IF($Q1656&lt;&gt;"Sim","",IF($N1656&gt;Parâmetros!$E$15,"Sim","Não"))</f>
        <v/>
      </c>
      <c r="U1656" s="17" t="str">
        <f t="shared" si="281"/>
        <v>Férias / afastamento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'[Apontamento_Mes_Setembro Atualizado.xlsx]Base Diária'!$V$221folga da escala 5x2",IF($Y1656="Folga",IF(AND($D1656="5x2",OR(WEEKDAY($F1656,2)=6,WEEKDAY($F1656,2)=7)),"Folga de fim de semana da escala 5x2",IF(AND(OR($D1656="6x1",$D1656="FF 6x1"),WEEKDAY($F1656,2)=6,FALSE()),"Folga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Férias no cadastro</v>
      </c>
      <c r="W1656" s="34">
        <f>IF(OR(OR($D1656="6x1",$D1656="FF 6x1"),$D1656="5x2"),"",IF($AB1656&lt;&gt;$AB1655,IF(IFERROR(INDEX(Cadastro!$F$5:$F$148,$AB1656),"")="",IF($L1656&gt;0,1,0),IF(IFERROR(INDEX(Cadastro!$F$5:$F$148,$AB1656),"")&lt;=IFERROR(INDEX(Parâmetros!$B$39:$B$48,MATCH($E1656,Parâmetros!$A$39:$A$48,0)),99),IFERROR(INDEX(Cadastro!$F$5:$F$148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33</v>
      </c>
      <c r="X1656" s="34">
        <f>IF(OR(OR($D1656="6x1",$D1656="FF 6x1"),$D1656="5x2"),"",IF($AB1656&lt;&gt;$AB1655,IF(IFERROR(INDEX(Cadastro!$F$5:$F$148,$AB1656),"")="",0,IF(IFERROR(INDEX(Cadastro!$F$5:$F$148,$AB1656),"")&gt;IFERROR(INDEX(Parâmetros!$B$39:$B$48,MATCH($E1656,Parâmetros!$A$39:$A$48,0)),99),IFERROR(INDEX(Cadastro!$F$5:$F$148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0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registro"),IF(AND($AB1656&lt;&gt;$AB1655,IFERROR(INDEX(Cadastro!$F$5:$F$148,$AB1656),"")=""),"Indeterminado (início da série)",IF($X1656&gt;0,"Folga","Falta de registro"))))))))</f>
        <v>Férias (cadastro)</v>
      </c>
      <c r="Z1656" s="34">
        <f>IF(OR($L1656&gt;0,$F1656&gt;Parâmetros!$E$14),0,IF($A1656&lt;&gt;$A1655,1,N($Z1655)+1))</f>
        <v>0</v>
      </c>
      <c r="AA1656" s="34">
        <f>IF(OR($L1656&gt;0,$F1656&gt;Parâmetros!$E$14),0,IF(OR($A1656&lt;&gt;$A1657,$F1657&gt;Parâmetros!$E$14),1,N($AA1657)+1))</f>
        <v>0</v>
      </c>
      <c r="AB1656" s="31">
        <f>IFERROR(MATCH($A1656&amp;"|"&amp;TEXT(_xlfn.MAXIFS(Cadastro!$E$5:$E$148,Cadastro!$A$5:$A$148,$A1656,Cadastro!$E$5:$E$148,"&lt;="&amp;$F1656),"yyyymmdd"),Cadastro!$I$5:$I$148,0),"")</f>
        <v>68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55541</v>
      </c>
      <c r="B1657" s="17" t="s">
        <v>203</v>
      </c>
      <c r="C1657" s="17" t="str">
        <f>IFERROR(INDEX(Cadastro!$C$5:$C$148,$AB1657),"NÃO INFORMADO")</f>
        <v>NÃO INFORMADO</v>
      </c>
      <c r="D1657" s="17" t="str">
        <f>IFERROR(INDEX(Cadastro!$D$5:$D$148,$AB1657),"")</f>
        <v>Férias</v>
      </c>
      <c r="E1657" s="17" t="str">
        <f>IFERROR(INDEX(Cadastro!$G$5:$G$148,$AB1657),"")</f>
        <v>Férias</v>
      </c>
      <c r="F1657" s="29">
        <v>46299</v>
      </c>
      <c r="G1657" s="32" t="str">
        <f t="shared" si="276"/>
        <v>dom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277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278"/>
        <v/>
      </c>
      <c r="R1657" s="32" t="str">
        <f t="shared" si="279"/>
        <v/>
      </c>
      <c r="S1657" s="30" t="str">
        <f t="shared" si="280"/>
        <v/>
      </c>
      <c r="T1657" s="32" t="str">
        <f>IF($Q1657&lt;&gt;"Sim","",IF($N1657&gt;Parâmetros!$E$15,"Sim","Não"))</f>
        <v/>
      </c>
      <c r="U1657" s="17" t="str">
        <f t="shared" si="281"/>
        <v>Férias / afastamento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'[Apontamento_Mes_Setembro Atualizado.xlsx]Base Diária'!$V$221folga da escala 5x2",IF($Y1657="Folga",IF(AND($D1657="5x2",OR(WEEKDAY($F1657,2)=6,WEEKDAY($F1657,2)=7)),"Folga de fim de semana da escala 5x2",IF(AND(OR($D1657="6x1",$D1657="FF 6x1"),WEEKDAY($F1657,2)=6,FALSE()),"Folga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Férias no cadastro</v>
      </c>
      <c r="W1657" s="34">
        <f>IF(OR(OR($D1657="6x1",$D1657="FF 6x1"),$D1657="5x2"),"",IF($AB1657&lt;&gt;$AB1656,IF(IFERROR(INDEX(Cadastro!$F$5:$F$148,$AB1657),"")="",IF($L1657&gt;0,1,0),IF(IFERROR(INDEX(Cadastro!$F$5:$F$148,$AB1657),"")&lt;=IFERROR(INDEX(Parâmetros!$B$39:$B$48,MATCH($E1657,Parâmetros!$A$39:$A$48,0)),99),IFERROR(INDEX(Cadastro!$F$5:$F$148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34</v>
      </c>
      <c r="X1657" s="34">
        <f>IF(OR(OR($D1657="6x1",$D1657="FF 6x1"),$D1657="5x2"),"",IF($AB1657&lt;&gt;$AB1656,IF(IFERROR(INDEX(Cadastro!$F$5:$F$148,$AB1657),"")="",0,IF(IFERROR(INDEX(Cadastro!$F$5:$F$148,$AB1657),"")&gt;IFERROR(INDEX(Parâmetros!$B$39:$B$48,MATCH($E1657,Parâmetros!$A$39:$A$48,0)),99),IFERROR(INDEX(Cadastro!$F$5:$F$148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registro"),IF(AND($AB1657&lt;&gt;$AB1656,IFERROR(INDEX(Cadastro!$F$5:$F$148,$AB1657),"")=""),"Indeterminado (início da série)",IF($X1657&gt;0,"Folga","Falta de registro"))))))))</f>
        <v>Férias (cadastro)</v>
      </c>
      <c r="Z1657" s="34">
        <f>IF(OR($L1657&gt;0,$F1657&gt;Parâmetros!$E$14),0,IF($A1657&lt;&gt;$A1656,1,N($Z1656)+1))</f>
        <v>0</v>
      </c>
      <c r="AA1657" s="34">
        <f>IF(OR($L1657&gt;0,$F1657&gt;Parâmetros!$E$14),0,IF(OR($A1657&lt;&gt;$A1658,$F1658&gt;Parâmetros!$E$14),1,N($AA1658)+1))</f>
        <v>0</v>
      </c>
      <c r="AB1657" s="31">
        <f>IFERROR(MATCH($A1657&amp;"|"&amp;TEXT(_xlfn.MAXIFS(Cadastro!$E$5:$E$148,Cadastro!$A$5:$A$148,$A1657,Cadastro!$E$5:$E$148,"&lt;="&amp;$F1657),"yyyymmdd"),Cadastro!$I$5:$I$148,0),"")</f>
        <v>68</v>
      </c>
      <c r="AC1657" t="str">
        <f>IFERROR(_xlfn.SINGLE(INDEX(Exceções!$D$5:$D$203,MATCH($A1657&amp;"|"&amp;$F1657,Exceções!$F$5:$F$203,0))),"")</f>
        <v/>
      </c>
      <c r="AD1657" t="str">
        <f>IF($AC1657="","",IFERROR(_xlfn.SINGLE(INDEX(Exceções!$E$5:$E$203,MATCH($A1657&amp;"|"&amp;$F1657,Exceções!$F$5:$F$203,0))),""))</f>
        <v/>
      </c>
    </row>
    <row r="1658" spans="1:30" ht="15" hidden="1" customHeight="1" x14ac:dyDescent="0.25">
      <c r="A1658" s="31">
        <v>55541</v>
      </c>
      <c r="B1658" s="17" t="s">
        <v>203</v>
      </c>
      <c r="C1658" s="17" t="str">
        <f>IFERROR(INDEX(Cadastro!$C$5:$C$148,$AB1658),"NÃO INFORMADO")</f>
        <v>NÃO INFORMADO</v>
      </c>
      <c r="D1658" s="17" t="str">
        <f>IFERROR(INDEX(Cadastro!$D$5:$D$148,$AB1658),"")</f>
        <v>Férias</v>
      </c>
      <c r="E1658" s="17" t="str">
        <f>IFERROR(INDEX(Cadastro!$G$5:$G$148,$AB1658),"")</f>
        <v>Férias</v>
      </c>
      <c r="F1658" s="29">
        <v>46300</v>
      </c>
      <c r="G1658" s="32" t="str">
        <f t="shared" si="276"/>
        <v>seg</v>
      </c>
      <c r="H1658" s="31" t="str">
        <f>IF($L1658=0,"",_xlfn.MINIFS(Dados!$Q:$Q,Dados!$A:$A,$A1658,Dados!$S:$S,$F1658))</f>
        <v/>
      </c>
      <c r="I1658" s="31" t="str">
        <f>IF($H1658="","",_xlfn.MAXIFS(Dados!$R:$R,Dados!$A:$A,$A1658,Dados!$S:$S,$F1658))</f>
        <v/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/>
      </c>
      <c r="L1658" s="30">
        <f>SUMIFS(Dados!$E:$E,Dados!$A:$A,$A1658,Dados!$S:$S,$F1658)</f>
        <v>0</v>
      </c>
      <c r="M1658" s="30" t="str">
        <f>IFERROR(INDEX(Parâmetros!$E$6:$E$11,MATCH($K1658,Parâmetros!$A$6:$A$11,0)),"")</f>
        <v/>
      </c>
      <c r="N1658" s="33" t="str">
        <f t="shared" si="277"/>
        <v/>
      </c>
      <c r="O1658" s="33">
        <f>Parâmetros!$E$13</f>
        <v>0.8</v>
      </c>
      <c r="P1658" s="32" t="str">
        <f>IF(OR($M1658="",$F1658&gt;Parâmetros!$E$14),"Não","Sim")</f>
        <v>Não</v>
      </c>
      <c r="Q1658" s="32" t="str">
        <f t="shared" si="278"/>
        <v/>
      </c>
      <c r="R1658" s="32" t="str">
        <f t="shared" si="279"/>
        <v/>
      </c>
      <c r="S1658" s="30" t="str">
        <f t="shared" si="280"/>
        <v/>
      </c>
      <c r="T1658" s="32" t="str">
        <f>IF($Q1658&lt;&gt;"Sim","",IF($N1658&gt;Parâmetros!$E$15,"Sim","Não"))</f>
        <v/>
      </c>
      <c r="U1658" s="17" t="str">
        <f t="shared" si="281"/>
        <v>Férias / afastamento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'[Apontamento_Mes_Setembro Atualizado.xlsx]Base Diária'!$V$221folga da escala 5x2",IF($Y1658="Folga",IF(AND($D1658="5x2",OR(WEEKDAY($F1658,2)=6,WEEKDAY($F1658,2)=7)),"Folga de fim de semana da escala 5x2",IF(AND(OR($D1658="6x1",$D1658="FF 6x1"),WEEKDAY($F1658,2)=6,FALSE()),"Folga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Férias no cadastro</v>
      </c>
      <c r="W1658" s="34">
        <f>IF(OR(OR($D1658="6x1",$D1658="FF 6x1"),$D1658="5x2"),"",IF($AB1658&lt;&gt;$AB1657,IF(IFERROR(INDEX(Cadastro!$F$5:$F$148,$AB1658),"")="",IF($L1658&gt;0,1,0),IF(IFERROR(INDEX(Cadastro!$F$5:$F$148,$AB1658),"")&lt;=IFERROR(INDEX(Parâmetros!$B$39:$B$48,MATCH($E1658,Parâmetros!$A$39:$A$48,0)),99),IFERROR(INDEX(Cadastro!$F$5:$F$148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35</v>
      </c>
      <c r="X1658" s="34">
        <f>IF(OR(OR($D1658="6x1",$D1658="FF 6x1"),$D1658="5x2"),"",IF($AB1658&lt;&gt;$AB1657,IF(IFERROR(INDEX(Cadastro!$F$5:$F$148,$AB1658),"")="",0,IF(IFERROR(INDEX(Cadastro!$F$5:$F$148,$AB1658),"")&gt;IFERROR(INDEX(Parâmetros!$B$39:$B$48,MATCH($E1658,Parâmetros!$A$39:$A$48,0)),99),IFERROR(INDEX(Cadastro!$F$5:$F$148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registro"),IF(AND($AB1658&lt;&gt;$AB1657,IFERROR(INDEX(Cadastro!$F$5:$F$148,$AB1658),"")=""),"Indeterminado (início da série)",IF($X1658&gt;0,"Folga","Falta de registro"))))))))</f>
        <v>Férias (cadastro)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IFERROR(MATCH($A1658&amp;"|"&amp;TEXT(_xlfn.MAXIFS(Cadastro!$E$5:$E$148,Cadastro!$A$5:$A$148,$A1658,Cadastro!$E$5:$E$148,"&lt;="&amp;$F1658),"yyyymmdd"),Cadastro!$I$5:$I$148,0),"")</f>
        <v>68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52398</v>
      </c>
      <c r="B1659" s="17" t="s">
        <v>204</v>
      </c>
      <c r="C1659" s="17" t="str">
        <f>IFERROR(INDEX(Cadastro!$C$5:$C$148,$AB1659),"NÃO INFORMADO")</f>
        <v>NÃO INFORMADO</v>
      </c>
      <c r="D1659" s="17" t="str">
        <f>IFERROR(INDEX(Cadastro!$D$5:$D$148,$AB1659),"")</f>
        <v/>
      </c>
      <c r="E1659" s="17" t="str">
        <f>IFERROR(INDEX(Cadastro!$G$5:$G$148,$AB1659),"")</f>
        <v/>
      </c>
      <c r="F1659" s="29">
        <v>46265</v>
      </c>
      <c r="G1659" s="32" t="str">
        <f t="shared" ref="G1659:G1694" si="282">CHOOSE(WEEKDAY($F1659,1),"dom","seg","ter","qua","qui","sex","sáb")</f>
        <v>seg</v>
      </c>
      <c r="H1659" s="31" t="str">
        <f>IF($L1659=0,"",_xlfn.MINIFS(Dados!$Q:$Q,Dados!$A:$A,$A1659,Dados!$S:$S,$F1659))</f>
        <v/>
      </c>
      <c r="I1659" s="31" t="str">
        <f>IF($H1659="","",_xlfn.MAXIFS(Dados!$R:$R,Dados!$A:$A,$A1659,Dados!$S:$S,$F1659))</f>
        <v/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/>
      </c>
      <c r="L1659" s="30">
        <f>SUMIFS(Dados!$E:$E,Dados!$A:$A,$A1659,Dados!$S:$S,$F1659)</f>
        <v>0</v>
      </c>
      <c r="M1659" s="30" t="str">
        <f>IFERROR(INDEX(Parâmetros!$E$6:$E$11,MATCH($K1659,Parâmetros!$A$6:$A$11,0)),"")</f>
        <v/>
      </c>
      <c r="N1659" s="33" t="str">
        <f t="shared" ref="N1659:N1694" si="283">IFERROR($L1659/$M1659,"")</f>
        <v/>
      </c>
      <c r="O1659" s="33">
        <f>Parâmetros!$E$13</f>
        <v>0.8</v>
      </c>
      <c r="P1659" s="32" t="str">
        <f>IF(OR($M1659="",$F1659&gt;Parâmetros!$E$14),"Não","Sim")</f>
        <v>Não</v>
      </c>
      <c r="Q1659" s="32" t="str">
        <f t="shared" ref="Q1659:Q1694" si="284">IF($P1659="Não","",IF($L1659&gt;0,"Sim","Não"))</f>
        <v/>
      </c>
      <c r="R1659" s="32" t="str">
        <f t="shared" ref="R1659:R1694" si="285">IF($Q1659&lt;&gt;"Sim","",IF($N1659&gt;=$O1659,"Sim","Não"))</f>
        <v/>
      </c>
      <c r="S1659" s="30" t="str">
        <f t="shared" ref="S1659:S1694" si="286">IF($Q1659&lt;&gt;"Sim","",MAX(0,$M1659*$O1659-$L1659))</f>
        <v/>
      </c>
      <c r="T1659" s="32" t="str">
        <f>IF($Q1659&lt;&gt;"Sim","",IF($N1659&gt;Parâmetros!$E$15,"Sim","Não"))</f>
        <v/>
      </c>
      <c r="U1659" s="17" t="str">
        <f t="shared" ref="U1659:U1694" si="287">IF($AC1659&lt;&gt;"",$AC1659,IF($P1659="Não",IF($Y1659="Folga","Folga",IF(LEFT($Y1659,6)="Férias","Férias / afastamento",IF($Y1659="Indeterminado (início da série)","Início da série","Fora da apuração"))),IF($Q1659="Não","Falta de registro",IF($R1659="Sim","Na meta","Abaixo da meta"))))</f>
        <v>Início da série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'[Apontamento_Mes_Setembro Atualizado.xlsx]Base Diária'!$V$221folga da escala 5x2",IF($Y1659="Folga",IF(AND($D1659="5x2",OR(WEEKDAY($F1659,2)=6,WEEKDAY($F1659,2)=7)),"Folga de fim de semana da escala 5x2",IF(AND(OR($D1659="6x1",$D1659="FF 6x1"),WEEKDAY($F1659,2)=6,FALSE()),"Folga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Sem histórico anterior — informe o dia do ciclo no Cadastro</v>
      </c>
      <c r="W1659" s="34">
        <f>IF(OR(OR($D1659="6x1",$D1659="FF 6x1"),$D1659="5x2"),"",IF($AB1659&lt;&gt;$AB1658,IF(IFERROR(INDEX(Cadastro!$F$5:$F$148,$AB1659),"")="",IF($L1659&gt;0,1,0),IF(IFERROR(INDEX(Cadastro!$F$5:$F$148,$AB1659),"")&lt;=IFERROR(INDEX(Parâmetros!$B$39:$B$48,MATCH($E1659,Parâmetros!$A$39:$A$48,0)),99),IFERROR(INDEX(Cadastro!$F$5:$F$148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0</v>
      </c>
      <c r="X1659" s="34">
        <f>IF(OR(OR($D1659="6x1",$D1659="FF 6x1"),$D1659="5x2"),"",IF($AB1659&lt;&gt;$AB1658,IF(IFERROR(INDEX(Cadastro!$F$5:$F$148,$AB1659),"")="",0,IF(IFERROR(INDEX(Cadastro!$F$5:$F$148,$AB1659),"")&gt;IFERROR(INDEX(Parâmetros!$B$39:$B$48,MATCH($E1659,Parâmetros!$A$39:$A$48,0)),99),IFERROR(INDEX(Cadastro!$F$5:$F$148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registro"),IF(AND($AB1659&lt;&gt;$AB1658,IFERROR(INDEX(Cadastro!$F$5:$F$148,$AB1659),"")=""),"Indeterminado (início da série)",IF($X1659&gt;0,"Folga","Falta de registro"))))))))</f>
        <v>Indeterminado (início da série)</v>
      </c>
      <c r="Z1659" s="34">
        <f>IF(OR($L1659&gt;0,$F1659&gt;Parâmetros!$E$14),0,IF($A1659&lt;&gt;$A1658,1,N($Z1658)+1))</f>
        <v>1</v>
      </c>
      <c r="AA1659" s="34">
        <f>IF(OR($L1659&gt;0,$F1659&gt;Parâmetros!$E$14),0,IF(OR($A1659&lt;&gt;$A1660,$F1660&gt;Parâmetros!$E$14),1,N($AA1660)+1))</f>
        <v>2</v>
      </c>
      <c r="AB1659" s="31" t="str">
        <f>IFERROR(MATCH($A1659&amp;"|"&amp;TEXT(_xlfn.MAXIFS(Cadastro!$E$5:$E$148,Cadastro!$A$5:$A$148,$A1659,Cadastro!$E$5:$E$148,"&lt;="&amp;$F1659),"yyyymmdd"),Cadastro!$I$5:$I$148,0),"")</f>
        <v/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52398</v>
      </c>
      <c r="B1660" s="17" t="s">
        <v>204</v>
      </c>
      <c r="C1660" s="17" t="str">
        <f>IFERROR(INDEX(Cadastro!$C$5:$C$148,$AB1660),"NÃO INFORMADO")</f>
        <v>NÃO INFORMADO</v>
      </c>
      <c r="D1660" s="17" t="str">
        <f>IFERROR(INDEX(Cadastro!$D$5:$D$148,$AB1660),"")</f>
        <v/>
      </c>
      <c r="E1660" s="17" t="str">
        <f>IFERROR(INDEX(Cadastro!$G$5:$G$148,$AB1660),"")</f>
        <v/>
      </c>
      <c r="F1660" s="29">
        <v>46266</v>
      </c>
      <c r="G1660" s="32" t="str">
        <f t="shared" si="282"/>
        <v>ter</v>
      </c>
      <c r="H1660" s="31" t="str">
        <f>IF($L1660=0,"",_xlfn.MINIFS(Dados!$Q:$Q,Dados!$A:$A,$A1660,Dados!$S:$S,$F1660))</f>
        <v/>
      </c>
      <c r="I1660" s="31" t="str">
        <f>IF($H1660="","",_xlfn.MAXIFS(Dados!$R:$R,Dados!$A:$A,$A1660,Dados!$S:$S,$F1660))</f>
        <v/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/>
      </c>
      <c r="L1660" s="30">
        <f>SUMIFS(Dados!$E:$E,Dados!$A:$A,$A1660,Dados!$S:$S,$F1660)</f>
        <v>0</v>
      </c>
      <c r="M1660" s="30" t="str">
        <f>IFERROR(INDEX(Parâmetros!$E$6:$E$11,MATCH($K1660,Parâmetros!$A$6:$A$11,0)),"")</f>
        <v/>
      </c>
      <c r="N1660" s="33" t="str">
        <f t="shared" si="283"/>
        <v/>
      </c>
      <c r="O1660" s="33">
        <f>Parâmetros!$E$13</f>
        <v>0.8</v>
      </c>
      <c r="P1660" s="32" t="str">
        <f>IF(OR($M1660="",$F1660&gt;Parâmetros!$E$14),"Não","Sim")</f>
        <v>Não</v>
      </c>
      <c r="Q1660" s="32" t="str">
        <f t="shared" si="284"/>
        <v/>
      </c>
      <c r="R1660" s="32" t="str">
        <f t="shared" si="285"/>
        <v/>
      </c>
      <c r="S1660" s="30" t="str">
        <f t="shared" si="286"/>
        <v/>
      </c>
      <c r="T1660" s="32" t="str">
        <f>IF($Q1660&lt;&gt;"Sim","",IF($N1660&gt;Parâmetros!$E$15,"Sim","Não"))</f>
        <v/>
      </c>
      <c r="U1660" s="17" t="str">
        <f t="shared" si="287"/>
        <v>Fora da apuração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'[Apontamento_Mes_Setembro Atualizado.xlsx]Base Diária'!$V$221folga da escala 5x2",IF($Y1660="Folga",IF(AND($D1660="5x2",OR(WEEKDAY($F1660,2)=6,WEEKDAY($F1660,2)=7)),"Folga de fim de semana da escala 5x2",IF(AND(OR($D1660="6x1",$D1660="FF 6x1"),WEEKDAY($F1660,2)=6,FALSE()),"Folga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FALTA DE REGISTRO · dia 1 de 99 do ciclo</v>
      </c>
      <c r="W1660" s="34">
        <f>IF(OR(OR($D1660="6x1",$D1660="FF 6x1"),$D1660="5x2"),"",IF($AB1660&lt;&gt;$AB1659,IF(IFERROR(INDEX(Cadastro!$F$5:$F$148,$AB1660),"")="",IF($L1660&gt;0,1,0),IF(IFERROR(INDEX(Cadastro!$F$5:$F$148,$AB1660),"")&lt;=IFERROR(INDEX(Parâmetros!$B$39:$B$48,MATCH($E1660,Parâmetros!$A$39:$A$48,0)),99),IFERROR(INDEX(Cadastro!$F$5:$F$148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1</v>
      </c>
      <c r="X1660" s="34">
        <f>IF(OR(OR($D1660="6x1",$D1660="FF 6x1"),$D1660="5x2"),"",IF($AB1660&lt;&gt;$AB1659,IF(IFERROR(INDEX(Cadastro!$F$5:$F$148,$AB1660),"")="",0,IF(IFERROR(INDEX(Cadastro!$F$5:$F$148,$AB1660),"")&gt;IFERROR(INDEX(Parâmetros!$B$39:$B$48,MATCH($E1660,Parâmetros!$A$39:$A$48,0)),99),IFERROR(INDEX(Cadastro!$F$5:$F$148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registro"),IF(AND($AB1660&lt;&gt;$AB1659,IFERROR(INDEX(Cadastro!$F$5:$F$148,$AB1660),"")=""),"Indeterminado (início da série)",IF($X1660&gt;0,"Folga","Falta de registro"))))))))</f>
        <v>Falta de registro</v>
      </c>
      <c r="Z1660" s="34">
        <f>IF(OR($L1660&gt;0,$F1660&gt;Parâmetros!$E$14),0,IF($A1660&lt;&gt;$A1659,1,N($Z1659)+1))</f>
        <v>2</v>
      </c>
      <c r="AA1660" s="34">
        <f>IF(OR($L1660&gt;0,$F1660&gt;Parâmetros!$E$14),0,IF(OR($A1660&lt;&gt;$A1661,$F1661&gt;Parâmetros!$E$14),1,N($AA1661)+1))</f>
        <v>1</v>
      </c>
      <c r="AB1660" s="31" t="str">
        <f>IFERROR(MATCH($A1660&amp;"|"&amp;TEXT(_xlfn.MAXIFS(Cadastro!$E$5:$E$148,Cadastro!$A$5:$A$148,$A1660,Cadastro!$E$5:$E$148,"&lt;="&amp;$F1660),"yyyymmdd"),Cadastro!$I$5:$I$148,0),"")</f>
        <v/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52398</v>
      </c>
      <c r="B1661" s="17" t="s">
        <v>204</v>
      </c>
      <c r="C1661" s="17" t="str">
        <f>IFERROR(INDEX(Cadastro!$C$5:$C$148,$AB1661),"NÃO INFORMADO")</f>
        <v>INS</v>
      </c>
      <c r="D1661" s="17" t="str">
        <f>IFERROR(INDEX(Cadastro!$D$5:$D$148,$AB1661),"")</f>
        <v>Folguista</v>
      </c>
      <c r="E1661" s="17" t="str">
        <f>IFERROR(INDEX(Cadastro!$G$5:$G$148,$AB1661),"")</f>
        <v>Folguista</v>
      </c>
      <c r="F1661" s="29">
        <v>46267</v>
      </c>
      <c r="G1661" s="32" t="str">
        <f t="shared" si="282"/>
        <v>qua</v>
      </c>
      <c r="H1661" s="31">
        <f>IF($L1661=0,"",_xlfn.MINIFS(Dados!$Q:$Q,Dados!$A:$A,$A1661,Dados!$S:$S,$F1661))</f>
        <v>931</v>
      </c>
      <c r="I1661" s="31">
        <f>IF($H1661="","",_xlfn.MAXIFS(Dados!$R:$R,Dados!$A:$A,$A1661,Dados!$S:$S,$F1661))</f>
        <v>1388</v>
      </c>
      <c r="J1661" s="32" t="str">
        <f>IF($D1661&lt;&gt;"Folguista","",IFERROR(INDEX(Parâmetros!$D$52:$G$52,1,MIN(4,MAX(1,$W1661))),""))</f>
        <v>B</v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7.4099999999999993</v>
      </c>
      <c r="M1661" s="30">
        <f>IFERROR(INDEX(Parâmetros!$E$6:$E$11,MATCH($K1661,Parâmetros!$A$6:$A$11,0)),"")</f>
        <v>7.67</v>
      </c>
      <c r="N1661" s="33">
        <f t="shared" si="283"/>
        <v>0.96610169491525411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284"/>
        <v>Sim</v>
      </c>
      <c r="R1661" s="32" t="str">
        <f t="shared" si="285"/>
        <v>Sim</v>
      </c>
      <c r="S1661" s="30">
        <f t="shared" si="286"/>
        <v>0</v>
      </c>
      <c r="T1661" s="32" t="str">
        <f>IF($Q1661&lt;&gt;"Sim","",IF($N1661&gt;Parâmetros!$E$15,"Sim","Não"))</f>
        <v>Não</v>
      </c>
      <c r="U1661" s="17" t="str">
        <f t="shared" si="287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'[Apontamento_Mes_Setembro Atualizado.xlsx]Base Diária'!$V$221folga da escala 5x2",IF($Y1661="Folga",IF(AND($D1661="5x2",OR(WEEKDAY($F1661,2)=6,WEEKDAY($F1661,2)=7)),"Folga de fim de semana da escala 5x2",IF(AND(OR($D1661="6x1",$D1661="FF 6x1"),WEEKDAY($F1661,2)=6,FALSE()),"Folga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sequência</v>
      </c>
      <c r="W1661" s="34">
        <f>IF(OR(OR($D1661="6x1",$D1661="FF 6x1"),$D1661="5x2"),"",IF($AB1661&lt;&gt;$AB1660,IF(IFERROR(INDEX(Cadastro!$F$5:$F$148,$AB1661),"")="",IF($L1661&gt;0,1,0),IF(IFERROR(INDEX(Cadastro!$F$5:$F$148,$AB1661),"")&lt;=IFERROR(INDEX(Parâmetros!$B$39:$B$48,MATCH($E1661,Parâmetros!$A$39:$A$48,0)),99),IFERROR(INDEX(Cadastro!$F$5:$F$148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1</v>
      </c>
      <c r="X1661" s="34">
        <f>IF(OR(OR($D1661="6x1",$D1661="FF 6x1"),$D1661="5x2"),"",IF($AB1661&lt;&gt;$AB1660,IF(IFERROR(INDEX(Cadastro!$F$5:$F$148,$AB1661),"")="",0,IF(IFERROR(INDEX(Cadastro!$F$5:$F$148,$AB1661),"")&gt;IFERROR(INDEX(Parâmetros!$B$39:$B$48,MATCH($E1661,Parâmetros!$A$39:$A$48,0)),99),IFERROR(INDEX(Cadastro!$F$5:$F$148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registro"),IF(AND($AB1661&lt;&gt;$AB1660,IFERROR(INDEX(Cadastro!$F$5:$F$148,$AB1661),"")=""),"Indeterminado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IFERROR(MATCH($A1661&amp;"|"&amp;TEXT(_xlfn.MAXIFS(Cadastro!$E$5:$E$148,Cadastro!$A$5:$A$148,$A1661,Cadastro!$E$5:$E$148,"&lt;="&amp;$F1661),"yyyymmdd"),Cadastro!$I$5:$I$148,0),"")</f>
        <v>69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52398</v>
      </c>
      <c r="B1662" s="17" t="s">
        <v>204</v>
      </c>
      <c r="C1662" s="17" t="str">
        <f>IFERROR(INDEX(Cadastro!$C$5:$C$148,$AB1662),"NÃO INFORMADO")</f>
        <v>INS</v>
      </c>
      <c r="D1662" s="17" t="str">
        <f>IFERROR(INDEX(Cadastro!$D$5:$D$148,$AB1662),"")</f>
        <v>Folguista</v>
      </c>
      <c r="E1662" s="17" t="str">
        <f>IFERROR(INDEX(Cadastro!$G$5:$G$148,$AB1662),"")</f>
        <v>Folguista</v>
      </c>
      <c r="F1662" s="29">
        <v>46268</v>
      </c>
      <c r="G1662" s="32" t="str">
        <f t="shared" si="282"/>
        <v>qui</v>
      </c>
      <c r="H1662" s="31">
        <f>IF($L1662=0,"",_xlfn.MINIFS(Dados!$Q:$Q,Dados!$A:$A,$A1662,Dados!$S:$S,$F1662))</f>
        <v>936</v>
      </c>
      <c r="I1662" s="31">
        <f>IF($H1662="","",_xlfn.MAXIFS(Dados!$R:$R,Dados!$A:$A,$A1662,Dados!$S:$S,$F1662))</f>
        <v>1393</v>
      </c>
      <c r="J1662" s="32" t="str">
        <f>IF($D1662&lt;&gt;"Folguista","",IFERROR(INDEX(Parâmetros!$D$52:$G$52,1,MIN(4,MAX(1,$W1662))),""))</f>
        <v>B</v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>B</v>
      </c>
      <c r="L1662" s="30">
        <f>SUMIFS(Dados!$E:$E,Dados!$A:$A,$A1662,Dados!$S:$S,$F1662)</f>
        <v>7.4300000000000006</v>
      </c>
      <c r="M1662" s="30">
        <f>IFERROR(INDEX(Parâmetros!$E$6:$E$11,MATCH($K1662,Parâmetros!$A$6:$A$11,0)),"")</f>
        <v>7.67</v>
      </c>
      <c r="N1662" s="33">
        <f t="shared" si="283"/>
        <v>0.96870925684485021</v>
      </c>
      <c r="O1662" s="33">
        <f>Parâmetros!$E$13</f>
        <v>0.8</v>
      </c>
      <c r="P1662" s="32" t="str">
        <f>IF(OR($M1662="",$F1662&gt;Parâmetros!$E$14),"Não","Sim")</f>
        <v>Sim</v>
      </c>
      <c r="Q1662" s="32" t="str">
        <f t="shared" si="284"/>
        <v>Sim</v>
      </c>
      <c r="R1662" s="32" t="str">
        <f t="shared" si="285"/>
        <v>Sim</v>
      </c>
      <c r="S1662" s="30">
        <f t="shared" si="286"/>
        <v>0</v>
      </c>
      <c r="T1662" s="32" t="str">
        <f>IF($Q1662&lt;&gt;"Sim","",IF($N1662&gt;Parâmetros!$E$15,"Sim","Não"))</f>
        <v>Não</v>
      </c>
      <c r="U1662" s="17" t="str">
        <f t="shared" si="287"/>
        <v>Na meta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'[Apontamento_Mes_Setembro Atualizado.xlsx]Base Diária'!$V$221folga da escala 5x2",IF($Y1662="Folga",IF(AND($D1662="5x2",OR(WEEKDAY($F1662,2)=6,WEEKDAY($F1662,2)=7)),"Folga de fim de semana da escala 5x2",IF(AND(OR($D1662="6x1",$D1662="FF 6x1"),WEEKDAY($F1662,2)=6,FALSE()),"Folga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Evidência confirma sequência</v>
      </c>
      <c r="W1662" s="34">
        <f>IF(OR(OR($D1662="6x1",$D1662="FF 6x1"),$D1662="5x2"),"",IF($AB1662&lt;&gt;$AB1661,IF(IFERROR(INDEX(Cadastro!$F$5:$F$148,$AB1662),"")="",IF($L1662&gt;0,1,0),IF(IFERROR(INDEX(Cadastro!$F$5:$F$148,$AB1662),"")&lt;=IFERROR(INDEX(Parâmetros!$B$39:$B$48,MATCH($E1662,Parâmetros!$A$39:$A$48,0)),99),IFERROR(INDEX(Cadastro!$F$5:$F$148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2</v>
      </c>
      <c r="X1662" s="34">
        <f>IF(OR(OR($D1662="6x1",$D1662="FF 6x1"),$D1662="5x2"),"",IF($AB1662&lt;&gt;$AB1661,IF(IFERROR(INDEX(Cadastro!$F$5:$F$148,$AB1662),"")="",0,IF(IFERROR(INDEX(Cadastro!$F$5:$F$148,$AB1662),"")&gt;IFERROR(INDEX(Parâmetros!$B$39:$B$48,MATCH($E1662,Parâmetros!$A$39:$A$48,0)),99),IFERROR(INDEX(Cadastro!$F$5:$F$148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0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registro"),IF(AND($AB1662&lt;&gt;$AB1661,IFERROR(INDEX(Cadastro!$F$5:$F$148,$AB1662),"")=""),"Indeterminado (início da série)",IF($X1662&gt;0,"Folga","Falta de registro"))))))))</f>
        <v>Trabalhado</v>
      </c>
      <c r="Z1662" s="34">
        <f>IF(OR($L1662&gt;0,$F1662&gt;Parâmetros!$E$14),0,IF($A1662&lt;&gt;$A1661,1,N($Z1661)+1))</f>
        <v>0</v>
      </c>
      <c r="AA1662" s="34">
        <f>IF(OR($L1662&gt;0,$F1662&gt;Parâmetros!$E$14),0,IF(OR($A1662&lt;&gt;$A1663,$F1663&gt;Parâmetros!$E$14),1,N($AA1663)+1))</f>
        <v>0</v>
      </c>
      <c r="AB1662" s="31">
        <f>IFERROR(MATCH($A1662&amp;"|"&amp;TEXT(_xlfn.MAXIFS(Cadastro!$E$5:$E$148,Cadastro!$A$5:$A$148,$A1662,Cadastro!$E$5:$E$148,"&lt;="&amp;$F1662),"yyyymmdd"),Cadastro!$I$5:$I$148,0),"")</f>
        <v>69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52398</v>
      </c>
      <c r="B1663" s="17" t="s">
        <v>204</v>
      </c>
      <c r="C1663" s="17" t="str">
        <f>IFERROR(INDEX(Cadastro!$C$5:$C$148,$AB1663),"NÃO INFORMADO")</f>
        <v>INS</v>
      </c>
      <c r="D1663" s="17" t="str">
        <f>IFERROR(INDEX(Cadastro!$D$5:$D$148,$AB1663),"")</f>
        <v>Folguista</v>
      </c>
      <c r="E1663" s="17" t="str">
        <f>IFERROR(INDEX(Cadastro!$G$5:$G$148,$AB1663),"")</f>
        <v>Folguista</v>
      </c>
      <c r="F1663" s="29">
        <v>46269</v>
      </c>
      <c r="G1663" s="32" t="str">
        <f t="shared" si="282"/>
        <v>sex</v>
      </c>
      <c r="H1663" s="31">
        <f>IF($L1663=0,"",_xlfn.MINIFS(Dados!$Q:$Q,Dados!$A:$A,$A1663,Dados!$S:$S,$F1663))</f>
        <v>46</v>
      </c>
      <c r="I1663" s="31">
        <f>IF($H1663="","",_xlfn.MAXIFS(Dados!$R:$R,Dados!$A:$A,$A1663,Dados!$S:$S,$F1663))</f>
        <v>394</v>
      </c>
      <c r="J1663" s="32" t="str">
        <f>IF($D1663&lt;&gt;"Folguista","",IFERROR(INDEX(Parâmetros!$D$52:$G$52,1,MIN(4,MAX(1,$W1663))),""))</f>
        <v>C</v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C</v>
      </c>
      <c r="L1663" s="30">
        <f>SUMIFS(Dados!$E:$E,Dados!$A:$A,$A1663,Dados!$S:$S,$F1663)</f>
        <v>6.99</v>
      </c>
      <c r="M1663" s="30">
        <f>IFERROR(INDEX(Parâmetros!$E$6:$E$11,MATCH($K1663,Parâmetros!$A$6:$A$11,0)),"")</f>
        <v>6.67</v>
      </c>
      <c r="N1663" s="33">
        <f t="shared" si="283"/>
        <v>1.0479760119940031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284"/>
        <v>Sim</v>
      </c>
      <c r="R1663" s="32" t="str">
        <f t="shared" si="285"/>
        <v>Sim</v>
      </c>
      <c r="S1663" s="30">
        <f t="shared" si="286"/>
        <v>0</v>
      </c>
      <c r="T1663" s="32" t="str">
        <f>IF($Q1663&lt;&gt;"Sim","",IF($N1663&gt;Parâmetros!$E$15,"Sim","Não"))</f>
        <v>Sim</v>
      </c>
      <c r="U1663" s="17" t="str">
        <f t="shared" si="287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'[Apontamento_Mes_Setembro Atualizado.xlsx]Base Diária'!$V$221folga da escala 5x2",IF($Y1663="Folga",IF(AND($D1663="5x2",OR(WEEKDAY($F1663,2)=6,WEEKDAY($F1663,2)=7)),"Folga de fim de semana da escala 5x2",IF(AND(OR($D1663="6x1",$D1663="FF 6x1"),WEEKDAY($F1663,2)=6,FALSE()),"Folga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sequência</v>
      </c>
      <c r="W1663" s="34">
        <f>IF(OR(OR($D1663="6x1",$D1663="FF 6x1"),$D1663="5x2"),"",IF($AB1663&lt;&gt;$AB1662,IF(IFERROR(INDEX(Cadastro!$F$5:$F$148,$AB1663),"")="",IF($L1663&gt;0,1,0),IF(IFERROR(INDEX(Cadastro!$F$5:$F$148,$AB1663),"")&lt;=IFERROR(INDEX(Parâmetros!$B$39:$B$48,MATCH($E1663,Parâmetros!$A$39:$A$48,0)),99),IFERROR(INDEX(Cadastro!$F$5:$F$148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3</v>
      </c>
      <c r="X1663" s="34">
        <f>IF(OR(OR($D1663="6x1",$D1663="FF 6x1"),$D1663="5x2"),"",IF($AB1663&lt;&gt;$AB1662,IF(IFERROR(INDEX(Cadastro!$F$5:$F$148,$AB1663),"")="",0,IF(IFERROR(INDEX(Cadastro!$F$5:$F$148,$AB1663),"")&gt;IFERROR(INDEX(Parâmetros!$B$39:$B$48,MATCH($E1663,Parâmetros!$A$39:$A$48,0)),99),IFERROR(INDEX(Cadastro!$F$5:$F$148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registro"),IF(AND($AB1663&lt;&gt;$AB1662,IFERROR(INDEX(Cadastro!$F$5:$F$148,$AB1663),"")=""),"Indeterminado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IFERROR(MATCH($A1663&amp;"|"&amp;TEXT(_xlfn.MAXIFS(Cadastro!$E$5:$E$148,Cadastro!$A$5:$A$148,$A1663,Cadastro!$E$5:$E$148,"&lt;="&amp;$F1663),"yyyymmdd"),Cadastro!$I$5:$I$148,0),"")</f>
        <v>69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52398</v>
      </c>
      <c r="B1664" s="17" t="s">
        <v>204</v>
      </c>
      <c r="C1664" s="17" t="str">
        <f>IFERROR(INDEX(Cadastro!$C$5:$C$148,$AB1664),"NÃO INFORMADO")</f>
        <v>INS</v>
      </c>
      <c r="D1664" s="17" t="str">
        <f>IFERROR(INDEX(Cadastro!$D$5:$D$148,$AB1664),"")</f>
        <v>Folguista</v>
      </c>
      <c r="E1664" s="17" t="str">
        <f>IFERROR(INDEX(Cadastro!$G$5:$G$148,$AB1664),"")</f>
        <v>Folguista</v>
      </c>
      <c r="F1664" s="29">
        <v>46270</v>
      </c>
      <c r="G1664" s="32" t="str">
        <f t="shared" si="282"/>
        <v>sáb</v>
      </c>
      <c r="H1664" s="31">
        <f>IF($L1664=0,"",_xlfn.MINIFS(Dados!$Q:$Q,Dados!$A:$A,$A1664,Dados!$S:$S,$F1664))</f>
        <v>190</v>
      </c>
      <c r="I1664" s="31">
        <f>IF($H1664="","",_xlfn.MAXIFS(Dados!$R:$R,Dados!$A:$A,$A1664,Dados!$S:$S,$F1664))</f>
        <v>409</v>
      </c>
      <c r="J1664" s="32" t="str">
        <f>IF($D1664&lt;&gt;"Folguista","",IFERROR(INDEX(Parâmetros!$D$52:$G$52,1,MIN(4,MAX(1,$W1664))),""))</f>
        <v>C</v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C</v>
      </c>
      <c r="L1664" s="30">
        <f>SUMIFS(Dados!$E:$E,Dados!$A:$A,$A1664,Dados!$S:$S,$F1664)</f>
        <v>6.97</v>
      </c>
      <c r="M1664" s="30">
        <f>IFERROR(INDEX(Parâmetros!$E$6:$E$11,MATCH($K1664,Parâmetros!$A$6:$A$11,0)),"")</f>
        <v>6.67</v>
      </c>
      <c r="N1664" s="33">
        <f t="shared" si="283"/>
        <v>1.0449775112443778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284"/>
        <v>Sim</v>
      </c>
      <c r="R1664" s="32" t="str">
        <f t="shared" si="285"/>
        <v>Sim</v>
      </c>
      <c r="S1664" s="30">
        <f t="shared" si="286"/>
        <v>0</v>
      </c>
      <c r="T1664" s="32" t="str">
        <f>IF($Q1664&lt;&gt;"Sim","",IF($N1664&gt;Parâmetros!$E$15,"Sim","Não"))</f>
        <v>Sim</v>
      </c>
      <c r="U1664" s="17" t="str">
        <f t="shared" si="287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'[Apontamento_Mes_Setembro Atualizado.xlsx]Base Diária'!$V$221folga da escala 5x2",IF($Y1664="Folga",IF(AND($D1664="5x2",OR(WEEKDAY($F1664,2)=6,WEEKDAY($F1664,2)=7)),"Folga de fim de semana da escala 5x2",IF(AND(OR($D1664="6x1",$D1664="FF 6x1"),WEEKDAY($F1664,2)=6,FALSE()),"Folga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sequência</v>
      </c>
      <c r="W1664" s="34">
        <f>IF(OR(OR($D1664="6x1",$D1664="FF 6x1"),$D1664="5x2"),"",IF($AB1664&lt;&gt;$AB1663,IF(IFERROR(INDEX(Cadastro!$F$5:$F$148,$AB1664),"")="",IF($L1664&gt;0,1,0),IF(IFERROR(INDEX(Cadastro!$F$5:$F$148,$AB1664),"")&lt;=IFERROR(INDEX(Parâmetros!$B$39:$B$48,MATCH($E1664,Parâmetros!$A$39:$A$48,0)),99),IFERROR(INDEX(Cadastro!$F$5:$F$148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4</v>
      </c>
      <c r="X1664" s="34">
        <f>IF(OR(OR($D1664="6x1",$D1664="FF 6x1"),$D1664="5x2"),"",IF($AB1664&lt;&gt;$AB1663,IF(IFERROR(INDEX(Cadastro!$F$5:$F$148,$AB1664),"")="",0,IF(IFERROR(INDEX(Cadastro!$F$5:$F$148,$AB1664),"")&gt;IFERROR(INDEX(Parâmetros!$B$39:$B$48,MATCH($E1664,Parâmetros!$A$39:$A$48,0)),99),IFERROR(INDEX(Cadastro!$F$5:$F$148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registro"),IF(AND($AB1664&lt;&gt;$AB1663,IFERROR(INDEX(Cadastro!$F$5:$F$148,$AB1664),"")=""),"Indeterminado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IFERROR(MATCH($A1664&amp;"|"&amp;TEXT(_xlfn.MAXIFS(Cadastro!$E$5:$E$148,Cadastro!$A$5:$A$148,$A1664,Cadastro!$E$5:$E$148,"&lt;="&amp;$F1664),"yyyymmdd"),Cadastro!$I$5:$I$148,0),"")</f>
        <v>69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52398</v>
      </c>
      <c r="B1665" s="17" t="s">
        <v>204</v>
      </c>
      <c r="C1665" s="17" t="str">
        <f>IFERROR(INDEX(Cadastro!$C$5:$C$148,$AB1665),"NÃO INFORMADO")</f>
        <v>INS</v>
      </c>
      <c r="D1665" s="17" t="str">
        <f>IFERROR(INDEX(Cadastro!$D$5:$D$148,$AB1665),"")</f>
        <v>Folguista</v>
      </c>
      <c r="E1665" s="17" t="str">
        <f>IFERROR(INDEX(Cadastro!$G$5:$G$148,$AB1665),"")</f>
        <v>Folguista</v>
      </c>
      <c r="F1665" s="29">
        <v>46271</v>
      </c>
      <c r="G1665" s="32" t="str">
        <f t="shared" si="282"/>
        <v>dom</v>
      </c>
      <c r="H1665" s="31" t="str">
        <f>IF($L1665=0,"",_xlfn.MINIFS(Dados!$Q:$Q,Dados!$A:$A,$A1665,Dados!$S:$S,$F1665))</f>
        <v/>
      </c>
      <c r="I1665" s="31" t="str">
        <f>IF($H1665="","",_xlfn.MAXIFS(Dados!$R:$R,Dados!$A:$A,$A1665,Dados!$S:$S,$F1665))</f>
        <v/>
      </c>
      <c r="J1665" s="32" t="str">
        <f>IF($D1665&lt;&gt;"Folguista","",IFERROR(INDEX(Parâmetros!$D$52:$G$52,1,MIN(4,MAX(1,$W1665))),""))</f>
        <v>B</v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/>
      </c>
      <c r="L1665" s="30">
        <f>SUMIFS(Dados!$E:$E,Dados!$A:$A,$A1665,Dados!$S:$S,$F1665)</f>
        <v>0</v>
      </c>
      <c r="M1665" s="30" t="str">
        <f>IFERROR(INDEX(Parâmetros!$E$6:$E$11,MATCH($K1665,Parâmetros!$A$6:$A$11,0)),"")</f>
        <v/>
      </c>
      <c r="N1665" s="33" t="str">
        <f t="shared" si="283"/>
        <v/>
      </c>
      <c r="O1665" s="33">
        <f>Parâmetros!$E$13</f>
        <v>0.8</v>
      </c>
      <c r="P1665" s="32" t="str">
        <f>IF(OR($M1665="",$F1665&gt;Parâmetros!$E$14),"Não","Sim")</f>
        <v>Não</v>
      </c>
      <c r="Q1665" s="32" t="str">
        <f t="shared" si="284"/>
        <v/>
      </c>
      <c r="R1665" s="32" t="str">
        <f t="shared" si="285"/>
        <v/>
      </c>
      <c r="S1665" s="30" t="str">
        <f t="shared" si="286"/>
        <v/>
      </c>
      <c r="T1665" s="32" t="str">
        <f>IF($Q1665&lt;&gt;"Sim","",IF($N1665&gt;Parâmetros!$E$15,"Sim","Não"))</f>
        <v/>
      </c>
      <c r="U1665" s="17" t="str">
        <f t="shared" si="287"/>
        <v>Folga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'[Apontamento_Mes_Setembro Atualizado.xlsx]Base Diária'!$V$221folga da escala 5x2",IF($Y1665="Folga",IF(AND($D1665="5x2",OR(WEEKDAY($F1665,2)=6,WEEKDAY($F1665,2)=7)),"Folga de fim de semana da escala 5x2",IF(AND(OR($D1665="6x1",$D1665="FF 6x1"),WEEKDAY($F1665,2)=6,FALSE()),"Folga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Folga prevista pelo ciclo</v>
      </c>
      <c r="W1665" s="34">
        <f>IF(OR(OR($D1665="6x1",$D1665="FF 6x1"),$D1665="5x2"),"",IF($AB1665&lt;&gt;$AB1664,IF(IFERROR(INDEX(Cadastro!$F$5:$F$148,$AB1665),"")="",IF($L1665&gt;0,1,0),IF(IFERROR(INDEX(Cadastro!$F$5:$F$148,$AB1665),"")&lt;=IFERROR(INDEX(Parâmetros!$B$39:$B$48,MATCH($E1665,Parâmetros!$A$39:$A$48,0)),99),IFERROR(INDEX(Cadastro!$F$5:$F$148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0</v>
      </c>
      <c r="X1665" s="34">
        <f>IF(OR(OR($D1665="6x1",$D1665="FF 6x1"),$D1665="5x2"),"",IF($AB1665&lt;&gt;$AB1664,IF(IFERROR(INDEX(Cadastro!$F$5:$F$148,$AB1665),"")="",0,IF(IFERROR(INDEX(Cadastro!$F$5:$F$148,$AB1665),"")&gt;IFERROR(INDEX(Parâmetros!$B$39:$B$48,MATCH($E1665,Parâmetros!$A$39:$A$48,0)),99),IFERROR(INDEX(Cadastro!$F$5:$F$148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1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registro"),IF(AND($AB1665&lt;&gt;$AB1664,IFERROR(INDEX(Cadastro!$F$5:$F$148,$AB1665),"")=""),"Indeterminado (início da série)",IF($X1665&gt;0,"Folga","Falta de registro"))))))))</f>
        <v>Folga</v>
      </c>
      <c r="Z1665" s="34">
        <f>IF(OR($L1665&gt;0,$F1665&gt;Parâmetros!$E$14),0,IF($A1665&lt;&gt;$A1664,1,N($Z1664)+1))</f>
        <v>1</v>
      </c>
      <c r="AA1665" s="34">
        <f>IF(OR($L1665&gt;0,$F1665&gt;Parâmetros!$E$14),0,IF(OR($A1665&lt;&gt;$A1666,$F1666&gt;Parâmetros!$E$14),1,N($AA1666)+1))</f>
        <v>2</v>
      </c>
      <c r="AB1665" s="31">
        <f>IFERROR(MATCH($A1665&amp;"|"&amp;TEXT(_xlfn.MAXIFS(Cadastro!$E$5:$E$148,Cadastro!$A$5:$A$148,$A1665,Cadastro!$E$5:$E$148,"&lt;="&amp;$F1665),"yyyymmdd"),Cadastro!$I$5:$I$148,0),"")</f>
        <v>69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52398</v>
      </c>
      <c r="B1666" s="17" t="s">
        <v>204</v>
      </c>
      <c r="C1666" s="17" t="str">
        <f>IFERROR(INDEX(Cadastro!$C$5:$C$148,$AB1666),"NÃO INFORMADO")</f>
        <v>INS</v>
      </c>
      <c r="D1666" s="17" t="str">
        <f>IFERROR(INDEX(Cadastro!$D$5:$D$148,$AB1666),"")</f>
        <v>Folguista</v>
      </c>
      <c r="E1666" s="17" t="str">
        <f>IFERROR(INDEX(Cadastro!$G$5:$G$148,$AB1666),"")</f>
        <v>Folguista</v>
      </c>
      <c r="F1666" s="29">
        <v>46272</v>
      </c>
      <c r="G1666" s="32" t="str">
        <f t="shared" si="282"/>
        <v>seg</v>
      </c>
      <c r="H1666" s="31" t="str">
        <f>IF($L1666=0,"",_xlfn.MINIFS(Dados!$Q:$Q,Dados!$A:$A,$A1666,Dados!$S:$S,$F1666))</f>
        <v/>
      </c>
      <c r="I1666" s="31" t="str">
        <f>IF($H1666="","",_xlfn.MAXIFS(Dados!$R:$R,Dados!$A:$A,$A1666,Dados!$S:$S,$F1666))</f>
        <v/>
      </c>
      <c r="J1666" s="32" t="str">
        <f>IF($D1666&lt;&gt;"Folguista","",IFERROR(INDEX(Parâmetros!$D$52:$G$52,1,MIN(4,MAX(1,$W1666))),""))</f>
        <v>B</v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/>
      </c>
      <c r="L1666" s="30">
        <f>SUMIFS(Dados!$E:$E,Dados!$A:$A,$A1666,Dados!$S:$S,$F1666)</f>
        <v>0</v>
      </c>
      <c r="M1666" s="30" t="str">
        <f>IFERROR(INDEX(Parâmetros!$E$6:$E$11,MATCH($K1666,Parâmetros!$A$6:$A$11,0)),"")</f>
        <v/>
      </c>
      <c r="N1666" s="33" t="str">
        <f t="shared" si="283"/>
        <v/>
      </c>
      <c r="O1666" s="33">
        <f>Parâmetros!$E$13</f>
        <v>0.8</v>
      </c>
      <c r="P1666" s="32" t="str">
        <f>IF(OR($M1666="",$F1666&gt;Parâmetros!$E$14),"Não","Sim")</f>
        <v>Não</v>
      </c>
      <c r="Q1666" s="32" t="str">
        <f t="shared" si="284"/>
        <v/>
      </c>
      <c r="R1666" s="32" t="str">
        <f t="shared" si="285"/>
        <v/>
      </c>
      <c r="S1666" s="30" t="str">
        <f t="shared" si="286"/>
        <v/>
      </c>
      <c r="T1666" s="32" t="str">
        <f>IF($Q1666&lt;&gt;"Sim","",IF($N1666&gt;Parâmetros!$E$15,"Sim","Não"))</f>
        <v/>
      </c>
      <c r="U1666" s="17" t="str">
        <f t="shared" si="287"/>
        <v>Folga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'[Apontamento_Mes_Setembro Atualizado.xlsx]Base Diária'!$V$221folga da escala 5x2",IF($Y1666="Folga",IF(AND($D1666="5x2",OR(WEEKDAY($F1666,2)=6,WEEKDAY($F1666,2)=7)),"Folga de fim de semana da escala 5x2",IF(AND(OR($D1666="6x1",$D1666="FF 6x1"),WEEKDAY($F1666,2)=6,FALSE()),"Folga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Folga prevista pelo ciclo</v>
      </c>
      <c r="W1666" s="34">
        <f>IF(OR(OR($D1666="6x1",$D1666="FF 6x1"),$D1666="5x2"),"",IF($AB1666&lt;&gt;$AB1665,IF(IFERROR(INDEX(Cadastro!$F$5:$F$148,$AB1666),"")="",IF($L1666&gt;0,1,0),IF(IFERROR(INDEX(Cadastro!$F$5:$F$148,$AB1666),"")&lt;=IFERROR(INDEX(Parâmetros!$B$39:$B$48,MATCH($E1666,Parâmetros!$A$39:$A$48,0)),99),IFERROR(INDEX(Cadastro!$F$5:$F$148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0</v>
      </c>
      <c r="X1666" s="34">
        <f>IF(OR(OR($D1666="6x1",$D1666="FF 6x1"),$D1666="5x2"),"",IF($AB1666&lt;&gt;$AB1665,IF(IFERROR(INDEX(Cadastro!$F$5:$F$148,$AB1666),"")="",0,IF(IFERROR(INDEX(Cadastro!$F$5:$F$148,$AB1666),"")&gt;IFERROR(INDEX(Parâmetros!$B$39:$B$48,MATCH($E1666,Parâmetros!$A$39:$A$48,0)),99),IFERROR(INDEX(Cadastro!$F$5:$F$148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2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registro"),IF(AND($AB1666&lt;&gt;$AB1665,IFERROR(INDEX(Cadastro!$F$5:$F$148,$AB1666),"")=""),"Indeterminado (início da série)",IF($X1666&gt;0,"Folga","Falta de registro"))))))))</f>
        <v>Folga</v>
      </c>
      <c r="Z1666" s="34">
        <f>IF(OR($L1666&gt;0,$F1666&gt;Parâmetros!$E$14),0,IF($A1666&lt;&gt;$A1665,1,N($Z1665)+1))</f>
        <v>2</v>
      </c>
      <c r="AA1666" s="34">
        <f>IF(OR($L1666&gt;0,$F1666&gt;Parâmetros!$E$14),0,IF(OR($A1666&lt;&gt;$A1667,$F1667&gt;Parâmetros!$E$14),1,N($AA1667)+1))</f>
        <v>1</v>
      </c>
      <c r="AB1666" s="31">
        <f>IFERROR(MATCH($A1666&amp;"|"&amp;TEXT(_xlfn.MAXIFS(Cadastro!$E$5:$E$148,Cadastro!$A$5:$A$148,$A1666,Cadastro!$E$5:$E$148,"&lt;="&amp;$F1666),"yyyymmdd"),Cadastro!$I$5:$I$148,0),"")</f>
        <v>69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52398</v>
      </c>
      <c r="B1667" s="17" t="s">
        <v>204</v>
      </c>
      <c r="C1667" s="17" t="str">
        <f>IFERROR(INDEX(Cadastro!$C$5:$C$148,$AB1667),"NÃO INFORMADO")</f>
        <v>INS</v>
      </c>
      <c r="D1667" s="17" t="str">
        <f>IFERROR(INDEX(Cadastro!$D$5:$D$148,$AB1667),"")</f>
        <v>Folguista</v>
      </c>
      <c r="E1667" s="17" t="str">
        <f>IFERROR(INDEX(Cadastro!$G$5:$G$148,$AB1667),"")</f>
        <v>Folguista</v>
      </c>
      <c r="F1667" s="29">
        <v>46273</v>
      </c>
      <c r="G1667" s="32" t="str">
        <f t="shared" si="282"/>
        <v>ter</v>
      </c>
      <c r="H1667" s="31">
        <f>IF($L1667=0,"",_xlfn.MINIFS(Dados!$Q:$Q,Dados!$A:$A,$A1667,Dados!$S:$S,$F1667))</f>
        <v>932</v>
      </c>
      <c r="I1667" s="31">
        <f>IF($H1667="","",_xlfn.MAXIFS(Dados!$R:$R,Dados!$A:$A,$A1667,Dados!$S:$S,$F1667))</f>
        <v>1378</v>
      </c>
      <c r="J1667" s="32" t="str">
        <f>IF($D1667&lt;&gt;"Folguista","",IFERROR(INDEX(Parâmetros!$D$52:$G$52,1,MIN(4,MAX(1,$W1667))),""))</f>
        <v>B</v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7.26</v>
      </c>
      <c r="M1667" s="30">
        <f>IFERROR(INDEX(Parâmetros!$E$6:$E$11,MATCH($K1667,Parâmetros!$A$6:$A$11,0)),"")</f>
        <v>7.67</v>
      </c>
      <c r="N1667" s="33">
        <f t="shared" si="283"/>
        <v>0.9465449804432855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284"/>
        <v>Sim</v>
      </c>
      <c r="R1667" s="32" t="str">
        <f t="shared" si="285"/>
        <v>Sim</v>
      </c>
      <c r="S1667" s="30">
        <f t="shared" si="286"/>
        <v>0</v>
      </c>
      <c r="T1667" s="32" t="str">
        <f>IF($Q1667&lt;&gt;"Sim","",IF($N1667&gt;Parâmetros!$E$15,"Sim","Não"))</f>
        <v>Não</v>
      </c>
      <c r="U1667" s="17" t="str">
        <f t="shared" si="287"/>
        <v>Na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'[Apontamento_Mes_Setembro Atualizado.xlsx]Base Diária'!$V$221folga da escala 5x2",IF($Y1667="Folga",IF(AND($D1667="5x2",OR(WEEKDAY($F1667,2)=6,WEEKDAY($F1667,2)=7)),"Folga de fim de semana da escala 5x2",IF(AND(OR($D1667="6x1",$D1667="FF 6x1"),WEEKDAY($F1667,2)=6,FALSE()),"Folga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sequência</v>
      </c>
      <c r="W1667" s="34">
        <f>IF(OR(OR($D1667="6x1",$D1667="FF 6x1"),$D1667="5x2"),"",IF($AB1667&lt;&gt;$AB1666,IF(IFERROR(INDEX(Cadastro!$F$5:$F$148,$AB1667),"")="",IF($L1667&gt;0,1,0),IF(IFERROR(INDEX(Cadastro!$F$5:$F$148,$AB1667),"")&lt;=IFERROR(INDEX(Parâmetros!$B$39:$B$48,MATCH($E1667,Parâmetros!$A$39:$A$48,0)),99),IFERROR(INDEX(Cadastro!$F$5:$F$148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1</v>
      </c>
      <c r="X1667" s="34">
        <f>IF(OR(OR($D1667="6x1",$D1667="FF 6x1"),$D1667="5x2"),"",IF($AB1667&lt;&gt;$AB1666,IF(IFERROR(INDEX(Cadastro!$F$5:$F$148,$AB1667),"")="",0,IF(IFERROR(INDEX(Cadastro!$F$5:$F$148,$AB1667),"")&gt;IFERROR(INDEX(Parâmetros!$B$39:$B$48,MATCH($E1667,Parâmetros!$A$39:$A$48,0)),99),IFERROR(INDEX(Cadastro!$F$5:$F$148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registro"),IF(AND($AB1667&lt;&gt;$AB1666,IFERROR(INDEX(Cadastro!$F$5:$F$148,$AB1667),"")=""),"Indeterminado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IFERROR(MATCH($A1667&amp;"|"&amp;TEXT(_xlfn.MAXIFS(Cadastro!$E$5:$E$148,Cadastro!$A$5:$A$148,$A1667,Cadastro!$E$5:$E$148,"&lt;="&amp;$F1667),"yyyymmdd"),Cadastro!$I$5:$I$148,0),"")</f>
        <v>69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52398</v>
      </c>
      <c r="B1668" s="17" t="s">
        <v>204</v>
      </c>
      <c r="C1668" s="17" t="str">
        <f>IFERROR(INDEX(Cadastro!$C$5:$C$148,$AB1668),"NÃO INFORMADO")</f>
        <v>INS</v>
      </c>
      <c r="D1668" s="17" t="str">
        <f>IFERROR(INDEX(Cadastro!$D$5:$D$148,$AB1668),"")</f>
        <v>Folguista</v>
      </c>
      <c r="E1668" s="17" t="str">
        <f>IFERROR(INDEX(Cadastro!$G$5:$G$148,$AB1668),"")</f>
        <v>Folguista</v>
      </c>
      <c r="F1668" s="29">
        <v>46274</v>
      </c>
      <c r="G1668" s="32" t="str">
        <f t="shared" si="282"/>
        <v>qua</v>
      </c>
      <c r="H1668" s="31">
        <f>IF($L1668=0,"",_xlfn.MINIFS(Dados!$Q:$Q,Dados!$A:$A,$A1668,Dados!$S:$S,$F1668))</f>
        <v>964</v>
      </c>
      <c r="I1668" s="31">
        <f>IF($H1668="","",_xlfn.MAXIFS(Dados!$R:$R,Dados!$A:$A,$A1668,Dados!$S:$S,$F1668))</f>
        <v>1371</v>
      </c>
      <c r="J1668" s="32" t="str">
        <f>IF($D1668&lt;&gt;"Folguista","",IFERROR(INDEX(Parâmetros!$D$52:$G$52,1,MIN(4,MAX(1,$W1668))),""))</f>
        <v>B</v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>B</v>
      </c>
      <c r="L1668" s="30">
        <f>SUMIFS(Dados!$E:$E,Dados!$A:$A,$A1668,Dados!$S:$S,$F1668)</f>
        <v>6.63</v>
      </c>
      <c r="M1668" s="30">
        <f>IFERROR(INDEX(Parâmetros!$E$6:$E$11,MATCH($K1668,Parâmetros!$A$6:$A$11,0)),"")</f>
        <v>7.67</v>
      </c>
      <c r="N1668" s="33">
        <f t="shared" si="283"/>
        <v>0.86440677966101698</v>
      </c>
      <c r="O1668" s="33">
        <f>Parâmetros!$E$13</f>
        <v>0.8</v>
      </c>
      <c r="P1668" s="32" t="str">
        <f>IF(OR($M1668="",$F1668&gt;Parâmetros!$E$14),"Não","Sim")</f>
        <v>Sim</v>
      </c>
      <c r="Q1668" s="32" t="str">
        <f t="shared" si="284"/>
        <v>Sim</v>
      </c>
      <c r="R1668" s="32" t="str">
        <f t="shared" si="285"/>
        <v>Sim</v>
      </c>
      <c r="S1668" s="30">
        <f t="shared" si="286"/>
        <v>0</v>
      </c>
      <c r="T1668" s="32" t="str">
        <f>IF($Q1668&lt;&gt;"Sim","",IF($N1668&gt;Parâmetros!$E$15,"Sim","Não"))</f>
        <v>Não</v>
      </c>
      <c r="U1668" s="17" t="str">
        <f t="shared" si="287"/>
        <v>Na meta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'[Apontamento_Mes_Setembro Atualizado.xlsx]Base Diária'!$V$221folga da escala 5x2",IF($Y1668="Folga",IF(AND($D1668="5x2",OR(WEEKDAY($F1668,2)=6,WEEKDAY($F1668,2)=7)),"Folga de fim de semana da escala 5x2",IF(AND(OR($D1668="6x1",$D1668="FF 6x1"),WEEKDAY($F1668,2)=6,FALSE()),"Folga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Evidência confirma sequência</v>
      </c>
      <c r="W1668" s="34">
        <f>IF(OR(OR($D1668="6x1",$D1668="FF 6x1"),$D1668="5x2"),"",IF($AB1668&lt;&gt;$AB1667,IF(IFERROR(INDEX(Cadastro!$F$5:$F$148,$AB1668),"")="",IF($L1668&gt;0,1,0),IF(IFERROR(INDEX(Cadastro!$F$5:$F$148,$AB1668),"")&lt;=IFERROR(INDEX(Parâmetros!$B$39:$B$48,MATCH($E1668,Parâmetros!$A$39:$A$48,0)),99),IFERROR(INDEX(Cadastro!$F$5:$F$148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2</v>
      </c>
      <c r="X1668" s="34">
        <f>IF(OR(OR($D1668="6x1",$D1668="FF 6x1"),$D1668="5x2"),"",IF($AB1668&lt;&gt;$AB1667,IF(IFERROR(INDEX(Cadastro!$F$5:$F$148,$AB1668),"")="",0,IF(IFERROR(INDEX(Cadastro!$F$5:$F$148,$AB1668),"")&gt;IFERROR(INDEX(Parâmetros!$B$39:$B$48,MATCH($E1668,Parâmetros!$A$39:$A$48,0)),99),IFERROR(INDEX(Cadastro!$F$5:$F$148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0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registro"),IF(AND($AB1668&lt;&gt;$AB1667,IFERROR(INDEX(Cadastro!$F$5:$F$148,$AB1668),"")=""),"Indeterminado (início da série)",IF($X1668&gt;0,"Folga","Falta de registro"))))))))</f>
        <v>Trabalhado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IFERROR(MATCH($A1668&amp;"|"&amp;TEXT(_xlfn.MAXIFS(Cadastro!$E$5:$E$148,Cadastro!$A$5:$A$148,$A1668,Cadastro!$E$5:$E$148,"&lt;="&amp;$F1668),"yyyymmdd"),Cadastro!$I$5:$I$148,0),"")</f>
        <v>69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52398</v>
      </c>
      <c r="B1669" s="17" t="s">
        <v>204</v>
      </c>
      <c r="C1669" s="17" t="str">
        <f>IFERROR(INDEX(Cadastro!$C$5:$C$148,$AB1669),"NÃO INFORMADO")</f>
        <v>INS</v>
      </c>
      <c r="D1669" s="17" t="str">
        <f>IFERROR(INDEX(Cadastro!$D$5:$D$148,$AB1669),"")</f>
        <v>Folguista</v>
      </c>
      <c r="E1669" s="17" t="str">
        <f>IFERROR(INDEX(Cadastro!$G$5:$G$148,$AB1669),"")</f>
        <v>Folguista</v>
      </c>
      <c r="F1669" s="29">
        <v>46275</v>
      </c>
      <c r="G1669" s="32" t="str">
        <f t="shared" si="282"/>
        <v>qui</v>
      </c>
      <c r="H1669" s="31">
        <f>IF($L1669=0,"",_xlfn.MINIFS(Dados!$Q:$Q,Dados!$A:$A,$A1669,Dados!$S:$S,$F1669))</f>
        <v>27</v>
      </c>
      <c r="I1669" s="31">
        <f>IF($H1669="","",_xlfn.MAXIFS(Dados!$R:$R,Dados!$A:$A,$A1669,Dados!$S:$S,$F1669))</f>
        <v>391</v>
      </c>
      <c r="J1669" s="32" t="str">
        <f>IF($D1669&lt;&gt;"Folguista","",IFERROR(INDEX(Parâmetros!$D$52:$G$52,1,MIN(4,MAX(1,$W1669))),""))</f>
        <v>C</v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C</v>
      </c>
      <c r="L1669" s="30">
        <f>SUMIFS(Dados!$E:$E,Dados!$A:$A,$A1669,Dados!$S:$S,$F1669)</f>
        <v>6.78</v>
      </c>
      <c r="M1669" s="30">
        <f>IFERROR(INDEX(Parâmetros!$E$6:$E$11,MATCH($K1669,Parâmetros!$A$6:$A$11,0)),"")</f>
        <v>6.67</v>
      </c>
      <c r="N1669" s="33">
        <f t="shared" si="283"/>
        <v>1.0164917541229386</v>
      </c>
      <c r="O1669" s="33">
        <f>Parâmetros!$E$13</f>
        <v>0.8</v>
      </c>
      <c r="P1669" s="32" t="str">
        <f>IF(OR($M1669="",$F1669&gt;Parâmetros!$E$14),"Não","Sim")</f>
        <v>Sim</v>
      </c>
      <c r="Q1669" s="32" t="str">
        <f t="shared" si="284"/>
        <v>Sim</v>
      </c>
      <c r="R1669" s="32" t="str">
        <f t="shared" si="285"/>
        <v>Sim</v>
      </c>
      <c r="S1669" s="30">
        <f t="shared" si="286"/>
        <v>0</v>
      </c>
      <c r="T1669" s="32" t="str">
        <f>IF($Q1669&lt;&gt;"Sim","",IF($N1669&gt;Parâmetros!$E$15,"Sim","Não"))</f>
        <v>Sim</v>
      </c>
      <c r="U1669" s="17" t="str">
        <f t="shared" si="287"/>
        <v>Na meta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'[Apontamento_Mes_Setembro Atualizado.xlsx]Base Diária'!$V$221folga da escala 5x2",IF($Y1669="Folga",IF(AND($D1669="5x2",OR(WEEKDAY($F1669,2)=6,WEEKDAY($F1669,2)=7)),"Folga de fim de semana da escala 5x2",IF(AND(OR($D1669="6x1",$D1669="FF 6x1"),WEEKDAY($F1669,2)=6,FALSE()),"Folga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Evidência confirma sequência</v>
      </c>
      <c r="W1669" s="34">
        <f>IF(OR(OR($D1669="6x1",$D1669="FF 6x1"),$D1669="5x2"),"",IF($AB1669&lt;&gt;$AB1668,IF(IFERROR(INDEX(Cadastro!$F$5:$F$148,$AB1669),"")="",IF($L1669&gt;0,1,0),IF(IFERROR(INDEX(Cadastro!$F$5:$F$148,$AB1669),"")&lt;=IFERROR(INDEX(Parâmetros!$B$39:$B$48,MATCH($E1669,Parâmetros!$A$39:$A$48,0)),99),IFERROR(INDEX(Cadastro!$F$5:$F$148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3</v>
      </c>
      <c r="X1669" s="34">
        <f>IF(OR(OR($D1669="6x1",$D1669="FF 6x1"),$D1669="5x2"),"",IF($AB1669&lt;&gt;$AB1668,IF(IFERROR(INDEX(Cadastro!$F$5:$F$148,$AB1669),"")="",0,IF(IFERROR(INDEX(Cadastro!$F$5:$F$148,$AB1669),"")&gt;IFERROR(INDEX(Parâmetros!$B$39:$B$48,MATCH($E1669,Parâmetros!$A$39:$A$48,0)),99),IFERROR(INDEX(Cadastro!$F$5:$F$148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registro"),IF(AND($AB1669&lt;&gt;$AB1668,IFERROR(INDEX(Cadastro!$F$5:$F$148,$AB1669),"")=""),"Indeterminado (início da série)",IF($X1669&gt;0,"Folga","Falta de registro"))))))))</f>
        <v>Trabalhado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IFERROR(MATCH($A1669&amp;"|"&amp;TEXT(_xlfn.MAXIFS(Cadastro!$E$5:$E$148,Cadastro!$A$5:$A$148,$A1669,Cadastro!$E$5:$E$148,"&lt;="&amp;$F1669),"yyyymmdd"),Cadastro!$I$5:$I$148,0),"")</f>
        <v>69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52398</v>
      </c>
      <c r="B1670" s="17" t="s">
        <v>204</v>
      </c>
      <c r="C1670" s="17" t="str">
        <f>IFERROR(INDEX(Cadastro!$C$5:$C$148,$AB1670),"NÃO INFORMADO")</f>
        <v>INS</v>
      </c>
      <c r="D1670" s="17" t="str">
        <f>IFERROR(INDEX(Cadastro!$D$5:$D$148,$AB1670),"")</f>
        <v>Folguista</v>
      </c>
      <c r="E1670" s="17" t="str">
        <f>IFERROR(INDEX(Cadastro!$G$5:$G$148,$AB1670),"")</f>
        <v>Folguista</v>
      </c>
      <c r="F1670" s="29">
        <v>46276</v>
      </c>
      <c r="G1670" s="32" t="str">
        <f t="shared" si="282"/>
        <v>sex</v>
      </c>
      <c r="H1670" s="31">
        <f>IF($L1670=0,"",_xlfn.MINIFS(Dados!$Q:$Q,Dados!$A:$A,$A1670,Dados!$S:$S,$F1670))</f>
        <v>21</v>
      </c>
      <c r="I1670" s="31">
        <f>IF($H1670="","",_xlfn.MAXIFS(Dados!$R:$R,Dados!$A:$A,$A1670,Dados!$S:$S,$F1670))</f>
        <v>413</v>
      </c>
      <c r="J1670" s="32" t="str">
        <f>IF($D1670&lt;&gt;"Folguista","",IFERROR(INDEX(Parâmetros!$D$52:$G$52,1,MIN(4,MAX(1,$W1670))),""))</f>
        <v>C</v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C</v>
      </c>
      <c r="L1670" s="30">
        <f>SUMIFS(Dados!$E:$E,Dados!$A:$A,$A1670,Dados!$S:$S,$F1670)</f>
        <v>6.1599999999999993</v>
      </c>
      <c r="M1670" s="30">
        <f>IFERROR(INDEX(Parâmetros!$E$6:$E$11,MATCH($K1670,Parâmetros!$A$6:$A$11,0)),"")</f>
        <v>6.67</v>
      </c>
      <c r="N1670" s="33">
        <f t="shared" si="283"/>
        <v>0.92353823088455766</v>
      </c>
      <c r="O1670" s="33">
        <f>Parâmetros!$E$13</f>
        <v>0.8</v>
      </c>
      <c r="P1670" s="32" t="str">
        <f>IF(OR($M1670="",$F1670&gt;Parâmetros!$E$14),"Não","Sim")</f>
        <v>Sim</v>
      </c>
      <c r="Q1670" s="32" t="str">
        <f t="shared" si="284"/>
        <v>Sim</v>
      </c>
      <c r="R1670" s="32" t="str">
        <f t="shared" si="285"/>
        <v>Sim</v>
      </c>
      <c r="S1670" s="30">
        <f t="shared" si="286"/>
        <v>0</v>
      </c>
      <c r="T1670" s="32" t="str">
        <f>IF($Q1670&lt;&gt;"Sim","",IF($N1670&gt;Parâmetros!$E$15,"Sim","Não"))</f>
        <v>Não</v>
      </c>
      <c r="U1670" s="17" t="str">
        <f t="shared" si="287"/>
        <v>Na meta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'[Apontamento_Mes_Setembro Atualizado.xlsx]Base Diária'!$V$221folga da escala 5x2",IF($Y1670="Folga",IF(AND($D1670="5x2",OR(WEEKDAY($F1670,2)=6,WEEKDAY($F1670,2)=7)),"Folga de fim de semana da escala 5x2",IF(AND(OR($D1670="6x1",$D1670="FF 6x1"),WEEKDAY($F1670,2)=6,FALSE()),"Folga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Evidência confirma sequência</v>
      </c>
      <c r="W1670" s="34">
        <f>IF(OR(OR($D1670="6x1",$D1670="FF 6x1"),$D1670="5x2"),"",IF($AB1670&lt;&gt;$AB1669,IF(IFERROR(INDEX(Cadastro!$F$5:$F$148,$AB1670),"")="",IF($L1670&gt;0,1,0),IF(IFERROR(INDEX(Cadastro!$F$5:$F$148,$AB1670),"")&lt;=IFERROR(INDEX(Parâmetros!$B$39:$B$48,MATCH($E1670,Parâmetros!$A$39:$A$48,0)),99),IFERROR(INDEX(Cadastro!$F$5:$F$148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4</v>
      </c>
      <c r="X1670" s="34">
        <f>IF(OR(OR($D1670="6x1",$D1670="FF 6x1"),$D1670="5x2"),"",IF($AB1670&lt;&gt;$AB1669,IF(IFERROR(INDEX(Cadastro!$F$5:$F$148,$AB1670),"")="",0,IF(IFERROR(INDEX(Cadastro!$F$5:$F$148,$AB1670),"")&gt;IFERROR(INDEX(Parâmetros!$B$39:$B$48,MATCH($E1670,Parâmetros!$A$39:$A$48,0)),99),IFERROR(INDEX(Cadastro!$F$5:$F$148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registro"),IF(AND($AB1670&lt;&gt;$AB1669,IFERROR(INDEX(Cadastro!$F$5:$F$148,$AB1670),"")=""),"Indeterminado (início da série)",IF($X1670&gt;0,"Folga","Falta de registro"))))))))</f>
        <v>Trabalhado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IFERROR(MATCH($A1670&amp;"|"&amp;TEXT(_xlfn.MAXIFS(Cadastro!$E$5:$E$148,Cadastro!$A$5:$A$148,$A1670,Cadastro!$E$5:$E$148,"&lt;="&amp;$F1670),"yyyymmdd"),Cadastro!$I$5:$I$148,0),"")</f>
        <v>69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52398</v>
      </c>
      <c r="B1671" s="17" t="s">
        <v>204</v>
      </c>
      <c r="C1671" s="17" t="str">
        <f>IFERROR(INDEX(Cadastro!$C$5:$C$148,$AB1671),"NÃO INFORMADO")</f>
        <v>INS</v>
      </c>
      <c r="D1671" s="17" t="str">
        <f>IFERROR(INDEX(Cadastro!$D$5:$D$148,$AB1671),"")</f>
        <v>Folguista</v>
      </c>
      <c r="E1671" s="17" t="str">
        <f>IFERROR(INDEX(Cadastro!$G$5:$G$148,$AB1671),"")</f>
        <v>Folguista</v>
      </c>
      <c r="F1671" s="29">
        <v>46277</v>
      </c>
      <c r="G1671" s="32" t="str">
        <f t="shared" si="282"/>
        <v>sáb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>B</v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/>
      </c>
      <c r="L1671" s="30">
        <f>SUMIFS(Dados!$E:$E,Dados!$A:$A,$A1671,Dados!$S:$S,$F1671)</f>
        <v>0</v>
      </c>
      <c r="M1671" s="30" t="str">
        <f>IFERROR(INDEX(Parâmetros!$E$6:$E$11,MATCH($K1671,Parâmetros!$A$6:$A$11,0)),"")</f>
        <v/>
      </c>
      <c r="N1671" s="33" t="str">
        <f t="shared" si="283"/>
        <v/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284"/>
        <v/>
      </c>
      <c r="R1671" s="32" t="str">
        <f t="shared" si="285"/>
        <v/>
      </c>
      <c r="S1671" s="30" t="str">
        <f t="shared" si="286"/>
        <v/>
      </c>
      <c r="T1671" s="32" t="str">
        <f>IF($Q1671&lt;&gt;"Sim","",IF($N1671&gt;Parâmetros!$E$15,"Sim","Não"))</f>
        <v/>
      </c>
      <c r="U1671" s="17" t="str">
        <f t="shared" si="287"/>
        <v>Folga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'[Apontamento_Mes_Setembro Atualizado.xlsx]Base Diária'!$V$221folga da escala 5x2",IF($Y1671="Folga",IF(AND($D1671="5x2",OR(WEEKDAY($F1671,2)=6,WEEKDAY($F1671,2)=7)),"Folga de fim de semana da escala 5x2",IF(AND(OR($D1671="6x1",$D1671="FF 6x1"),WEEKDAY($F1671,2)=6,FALSE()),"Folga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Folga prevista pelo ciclo</v>
      </c>
      <c r="W1671" s="34">
        <f>IF(OR(OR($D1671="6x1",$D1671="FF 6x1"),$D1671="5x2"),"",IF($AB1671&lt;&gt;$AB1670,IF(IFERROR(INDEX(Cadastro!$F$5:$F$148,$AB1671),"")="",IF($L1671&gt;0,1,0),IF(IFERROR(INDEX(Cadastro!$F$5:$F$148,$AB1671),"")&lt;=IFERROR(INDEX(Parâmetros!$B$39:$B$48,MATCH($E1671,Parâmetros!$A$39:$A$48,0)),99),IFERROR(INDEX(Cadastro!$F$5:$F$148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0</v>
      </c>
      <c r="X1671" s="34">
        <f>IF(OR(OR($D1671="6x1",$D1671="FF 6x1"),$D1671="5x2"),"",IF($AB1671&lt;&gt;$AB1670,IF(IFERROR(INDEX(Cadastro!$F$5:$F$148,$AB1671),"")="",0,IF(IFERROR(INDEX(Cadastro!$F$5:$F$148,$AB1671),"")&gt;IFERROR(INDEX(Parâmetros!$B$39:$B$48,MATCH($E1671,Parâmetros!$A$39:$A$48,0)),99),IFERROR(INDEX(Cadastro!$F$5:$F$148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1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registro"),IF(AND($AB1671&lt;&gt;$AB1670,IFERROR(INDEX(Cadastro!$F$5:$F$148,$AB1671),"")=""),"Indeterminado (início da série)",IF($X1671&gt;0,"Folga","Falta de registro"))))))))</f>
        <v>Folga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IFERROR(MATCH($A1671&amp;"|"&amp;TEXT(_xlfn.MAXIFS(Cadastro!$E$5:$E$148,Cadastro!$A$5:$A$148,$A1671,Cadastro!$E$5:$E$148,"&lt;="&amp;$F1671),"yyyymmdd"),Cadastro!$I$5:$I$148,0),"")</f>
        <v>69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52398</v>
      </c>
      <c r="B1672" s="17" t="s">
        <v>204</v>
      </c>
      <c r="C1672" s="17" t="str">
        <f>IFERROR(INDEX(Cadastro!$C$5:$C$148,$AB1672),"NÃO INFORMADO")</f>
        <v>INS</v>
      </c>
      <c r="D1672" s="17" t="str">
        <f>IFERROR(INDEX(Cadastro!$D$5:$D$148,$AB1672),"")</f>
        <v>Folguista</v>
      </c>
      <c r="E1672" s="17" t="str">
        <f>IFERROR(INDEX(Cadastro!$G$5:$G$148,$AB1672),"")</f>
        <v>Folguista</v>
      </c>
      <c r="F1672" s="29">
        <v>46278</v>
      </c>
      <c r="G1672" s="32" t="str">
        <f t="shared" si="282"/>
        <v>dom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>B</v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/>
      </c>
      <c r="L1672" s="30">
        <f>SUMIFS(Dados!$E:$E,Dados!$A:$A,$A1672,Dados!$S:$S,$F1672)</f>
        <v>0</v>
      </c>
      <c r="M1672" s="30" t="str">
        <f>IFERROR(INDEX(Parâmetros!$E$6:$E$11,MATCH($K1672,Parâmetros!$A$6:$A$11,0)),"")</f>
        <v/>
      </c>
      <c r="N1672" s="33" t="str">
        <f t="shared" si="283"/>
        <v/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284"/>
        <v/>
      </c>
      <c r="R1672" s="32" t="str">
        <f t="shared" si="285"/>
        <v/>
      </c>
      <c r="S1672" s="30" t="str">
        <f t="shared" si="286"/>
        <v/>
      </c>
      <c r="T1672" s="32" t="str">
        <f>IF($Q1672&lt;&gt;"Sim","",IF($N1672&gt;Parâmetros!$E$15,"Sim","Não"))</f>
        <v/>
      </c>
      <c r="U1672" s="17" t="str">
        <f t="shared" si="287"/>
        <v>Folga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'[Apontamento_Mes_Setembro Atualizado.xlsx]Base Diária'!$V$221folga da escala 5x2",IF($Y1672="Folga",IF(AND($D1672="5x2",OR(WEEKDAY($F1672,2)=6,WEEKDAY($F1672,2)=7)),"Folga de fim de semana da escala 5x2",IF(AND(OR($D1672="6x1",$D1672="FF 6x1"),WEEKDAY($F1672,2)=6,FALSE()),"Folga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Folga prevista pelo ciclo</v>
      </c>
      <c r="W1672" s="34">
        <f>IF(OR(OR($D1672="6x1",$D1672="FF 6x1"),$D1672="5x2"),"",IF($AB1672&lt;&gt;$AB1671,IF(IFERROR(INDEX(Cadastro!$F$5:$F$148,$AB1672),"")="",IF($L1672&gt;0,1,0),IF(IFERROR(INDEX(Cadastro!$F$5:$F$148,$AB1672),"")&lt;=IFERROR(INDEX(Parâmetros!$B$39:$B$48,MATCH($E1672,Parâmetros!$A$39:$A$48,0)),99),IFERROR(INDEX(Cadastro!$F$5:$F$148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0</v>
      </c>
      <c r="X1672" s="34">
        <f>IF(OR(OR($D1672="6x1",$D1672="FF 6x1"),$D1672="5x2"),"",IF($AB1672&lt;&gt;$AB1671,IF(IFERROR(INDEX(Cadastro!$F$5:$F$148,$AB1672),"")="",0,IF(IFERROR(INDEX(Cadastro!$F$5:$F$148,$AB1672),"")&gt;IFERROR(INDEX(Parâmetros!$B$39:$B$48,MATCH($E1672,Parâmetros!$A$39:$A$48,0)),99),IFERROR(INDEX(Cadastro!$F$5:$F$148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2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registro"),IF(AND($AB1672&lt;&gt;$AB1671,IFERROR(INDEX(Cadastro!$F$5:$F$148,$AB1672),"")=""),"Indeterminado (início da série)",IF($X1672&gt;0,"Folga","Falta de registro"))))))))</f>
        <v>Folga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IFERROR(MATCH($A1672&amp;"|"&amp;TEXT(_xlfn.MAXIFS(Cadastro!$E$5:$E$148,Cadastro!$A$5:$A$148,$A1672,Cadastro!$E$5:$E$148,"&lt;="&amp;$F1672),"yyyymmdd"),Cadastro!$I$5:$I$148,0),"")</f>
        <v>69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52398</v>
      </c>
      <c r="B1673" s="17" t="s">
        <v>204</v>
      </c>
      <c r="C1673" s="17" t="str">
        <f>IFERROR(INDEX(Cadastro!$C$5:$C$148,$AB1673),"NÃO INFORMADO")</f>
        <v>INS</v>
      </c>
      <c r="D1673" s="17" t="str">
        <f>IFERROR(INDEX(Cadastro!$D$5:$D$148,$AB1673),"")</f>
        <v>Folguista</v>
      </c>
      <c r="E1673" s="17" t="str">
        <f>IFERROR(INDEX(Cadastro!$G$5:$G$148,$AB1673),"")</f>
        <v>Folguista</v>
      </c>
      <c r="F1673" s="29">
        <v>46279</v>
      </c>
      <c r="G1673" s="32" t="str">
        <f t="shared" si="282"/>
        <v>seg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>B</v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283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284"/>
        <v/>
      </c>
      <c r="R1673" s="32" t="str">
        <f t="shared" si="285"/>
        <v/>
      </c>
      <c r="S1673" s="30" t="str">
        <f t="shared" si="286"/>
        <v/>
      </c>
      <c r="T1673" s="32" t="str">
        <f>IF($Q1673&lt;&gt;"Sim","",IF($N1673&gt;Parâmetros!$E$15,"Sim","Não"))</f>
        <v/>
      </c>
      <c r="U1673" s="17" t="str">
        <f t="shared" si="287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'[Apontamento_Mes_Setembro Atualizado.xlsx]Base Diária'!$V$221folga da escala 5x2",IF($Y1673="Folga",IF(AND($D1673="5x2",OR(WEEKDAY($F1673,2)=6,WEEKDAY($F1673,2)=7)),"Folga de fim de semana da escala 5x2",IF(AND(OR($D1673="6x1",$D1673="FF 6x1"),WEEKDAY($F1673,2)=6,FALSE()),"Folga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1 de 4 do ciclo</v>
      </c>
      <c r="W1673" s="34">
        <f>IF(OR(OR($D1673="6x1",$D1673="FF 6x1"),$D1673="5x2"),"",IF($AB1673&lt;&gt;$AB1672,IF(IFERROR(INDEX(Cadastro!$F$5:$F$148,$AB1673),"")="",IF($L1673&gt;0,1,0),IF(IFERROR(INDEX(Cadastro!$F$5:$F$148,$AB1673),"")&lt;=IFERROR(INDEX(Parâmetros!$B$39:$B$48,MATCH($E1673,Parâmetros!$A$39:$A$48,0)),99),IFERROR(INDEX(Cadastro!$F$5:$F$148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1</v>
      </c>
      <c r="X1673" s="34">
        <f>IF(OR(OR($D1673="6x1",$D1673="FF 6x1"),$D1673="5x2"),"",IF($AB1673&lt;&gt;$AB1672,IF(IFERROR(INDEX(Cadastro!$F$5:$F$148,$AB1673),"")="",0,IF(IFERROR(INDEX(Cadastro!$F$5:$F$148,$AB1673),"")&gt;IFERROR(INDEX(Parâmetros!$B$39:$B$48,MATCH($E1673,Parâmetros!$A$39:$A$48,0)),99),IFERROR(INDEX(Cadastro!$F$5:$F$148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registro"),IF(AND($AB1673&lt;&gt;$AB1672,IFERROR(INDEX(Cadastro!$F$5:$F$148,$AB1673),"")=""),"Indeterminado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IFERROR(MATCH($A1673&amp;"|"&amp;TEXT(_xlfn.MAXIFS(Cadastro!$E$5:$E$148,Cadastro!$A$5:$A$148,$A1673,Cadastro!$E$5:$E$148,"&lt;="&amp;$F1673),"yyyymmdd"),Cadastro!$I$5:$I$148,0),"")</f>
        <v>69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52398</v>
      </c>
      <c r="B1674" s="17" t="s">
        <v>204</v>
      </c>
      <c r="C1674" s="17" t="str">
        <f>IFERROR(INDEX(Cadastro!$C$5:$C$148,$AB1674),"NÃO INFORMADO")</f>
        <v>INS</v>
      </c>
      <c r="D1674" s="17" t="str">
        <f>IFERROR(INDEX(Cadastro!$D$5:$D$148,$AB1674),"")</f>
        <v>Folguista</v>
      </c>
      <c r="E1674" s="17" t="str">
        <f>IFERROR(INDEX(Cadastro!$G$5:$G$148,$AB1674),"")</f>
        <v>Folguista</v>
      </c>
      <c r="F1674" s="29">
        <v>46280</v>
      </c>
      <c r="G1674" s="32" t="str">
        <f t="shared" si="282"/>
        <v>ter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>B</v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>B</v>
      </c>
      <c r="L1674" s="30">
        <f>SUMIFS(Dados!$E:$E,Dados!$A:$A,$A1674,Dados!$S:$S,$F1674)</f>
        <v>0</v>
      </c>
      <c r="M1674" s="30">
        <f>IFERROR(INDEX(Parâmetros!$E$6:$E$11,MATCH($K1674,Parâmetros!$A$6:$A$11,0)),"")</f>
        <v>7.67</v>
      </c>
      <c r="N1674" s="33">
        <f t="shared" si="283"/>
        <v>0</v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284"/>
        <v/>
      </c>
      <c r="R1674" s="32" t="str">
        <f t="shared" si="285"/>
        <v/>
      </c>
      <c r="S1674" s="30" t="str">
        <f t="shared" si="286"/>
        <v/>
      </c>
      <c r="T1674" s="32" t="str">
        <f>IF($Q1674&lt;&gt;"Sim","",IF($N1674&gt;Parâmetros!$E$15,"Sim","Não"))</f>
        <v/>
      </c>
      <c r="U1674" s="17" t="str">
        <f t="shared" si="287"/>
        <v>Fora da apuração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'[Apontamento_Mes_Setembro Atualizado.xlsx]Base Diária'!$V$221folga da escala 5x2",IF($Y1674="Folga",IF(AND($D1674="5x2",OR(WEEKDAY($F1674,2)=6,WEEKDAY($F1674,2)=7)),"Folga de fim de semana da escala 5x2",IF(AND(OR($D1674="6x1",$D1674="FF 6x1"),WEEKDAY($F1674,2)=6,FALSE()),"Folga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FALTA DE REGISTRO · dia 2 de 4 do ciclo</v>
      </c>
      <c r="W1674" s="34">
        <f>IF(OR(OR($D1674="6x1",$D1674="FF 6x1"),$D1674="5x2"),"",IF($AB1674&lt;&gt;$AB1673,IF(IFERROR(INDEX(Cadastro!$F$5:$F$148,$AB1674),"")="",IF($L1674&gt;0,1,0),IF(IFERROR(INDEX(Cadastro!$F$5:$F$148,$AB1674),"")&lt;=IFERROR(INDEX(Parâmetros!$B$39:$B$48,MATCH($E1674,Parâmetros!$A$39:$A$48,0)),99),IFERROR(INDEX(Cadastro!$F$5:$F$148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2</v>
      </c>
      <c r="X1674" s="34">
        <f>IF(OR(OR($D1674="6x1",$D1674="FF 6x1"),$D1674="5x2"),"",IF($AB1674&lt;&gt;$AB1673,IF(IFERROR(INDEX(Cadastro!$F$5:$F$148,$AB1674),"")="",0,IF(IFERROR(INDEX(Cadastro!$F$5:$F$148,$AB1674),"")&gt;IFERROR(INDEX(Parâmetros!$B$39:$B$48,MATCH($E1674,Parâmetros!$A$39:$A$48,0)),99),IFERROR(INDEX(Cadastro!$F$5:$F$148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0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registro"),IF(AND($AB1674&lt;&gt;$AB1673,IFERROR(INDEX(Cadastro!$F$5:$F$148,$AB1674),"")=""),"Indeterminado (início da série)",IF($X1674&gt;0,"Folga","Falta de registro"))))))))</f>
        <v>Falta de registro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IFERROR(MATCH($A1674&amp;"|"&amp;TEXT(_xlfn.MAXIFS(Cadastro!$E$5:$E$148,Cadastro!$A$5:$A$148,$A1674,Cadastro!$E$5:$E$148,"&lt;="&amp;$F1674),"yyyymmdd"),Cadastro!$I$5:$I$148,0),"")</f>
        <v>69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52398</v>
      </c>
      <c r="B1675" s="17" t="s">
        <v>204</v>
      </c>
      <c r="C1675" s="17" t="str">
        <f>IFERROR(INDEX(Cadastro!$C$5:$C$148,$AB1675),"NÃO INFORMADO")</f>
        <v>INS</v>
      </c>
      <c r="D1675" s="17" t="str">
        <f>IFERROR(INDEX(Cadastro!$D$5:$D$148,$AB1675),"")</f>
        <v>Folguista</v>
      </c>
      <c r="E1675" s="17" t="str">
        <f>IFERROR(INDEX(Cadastro!$G$5:$G$148,$AB1675),"")</f>
        <v>Folguista</v>
      </c>
      <c r="F1675" s="29">
        <v>46281</v>
      </c>
      <c r="G1675" s="32" t="str">
        <f t="shared" si="282"/>
        <v>qua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>C</v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C</v>
      </c>
      <c r="L1675" s="30">
        <f>SUMIFS(Dados!$E:$E,Dados!$A:$A,$A1675,Dados!$S:$S,$F1675)</f>
        <v>0</v>
      </c>
      <c r="M1675" s="30">
        <f>IFERROR(INDEX(Parâmetros!$E$6:$E$11,MATCH($K1675,Parâmetros!$A$6:$A$11,0)),"")</f>
        <v>6.67</v>
      </c>
      <c r="N1675" s="33">
        <f t="shared" si="283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284"/>
        <v/>
      </c>
      <c r="R1675" s="32" t="str">
        <f t="shared" si="285"/>
        <v/>
      </c>
      <c r="S1675" s="30" t="str">
        <f t="shared" si="286"/>
        <v/>
      </c>
      <c r="T1675" s="32" t="str">
        <f>IF($Q1675&lt;&gt;"Sim","",IF($N1675&gt;Parâmetros!$E$15,"Sim","Não"))</f>
        <v/>
      </c>
      <c r="U1675" s="17" t="str">
        <f t="shared" si="287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'[Apontamento_Mes_Setembro Atualizado.xlsx]Base Diária'!$V$221folga da escala 5x2",IF($Y1675="Folga",IF(AND($D1675="5x2",OR(WEEKDAY($F1675,2)=6,WEEKDAY($F1675,2)=7)),"Folga de fim de semana da escala 5x2",IF(AND(OR($D1675="6x1",$D1675="FF 6x1"),WEEKDAY($F1675,2)=6,FALSE()),"Folga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3 de 4 do ciclo</v>
      </c>
      <c r="W1675" s="34">
        <f>IF(OR(OR($D1675="6x1",$D1675="FF 6x1"),$D1675="5x2"),"",IF($AB1675&lt;&gt;$AB1674,IF(IFERROR(INDEX(Cadastro!$F$5:$F$148,$AB1675),"")="",IF($L1675&gt;0,1,0),IF(IFERROR(INDEX(Cadastro!$F$5:$F$148,$AB1675),"")&lt;=IFERROR(INDEX(Parâmetros!$B$39:$B$48,MATCH($E1675,Parâmetros!$A$39:$A$48,0)),99),IFERROR(INDEX(Cadastro!$F$5:$F$148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3</v>
      </c>
      <c r="X1675" s="34">
        <f>IF(OR(OR($D1675="6x1",$D1675="FF 6x1"),$D1675="5x2"),"",IF($AB1675&lt;&gt;$AB1674,IF(IFERROR(INDEX(Cadastro!$F$5:$F$148,$AB1675),"")="",0,IF(IFERROR(INDEX(Cadastro!$F$5:$F$148,$AB1675),"")&gt;IFERROR(INDEX(Parâmetros!$B$39:$B$48,MATCH($E1675,Parâmetros!$A$39:$A$48,0)),99),IFERROR(INDEX(Cadastro!$F$5:$F$148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registro"),IF(AND($AB1675&lt;&gt;$AB1674,IFERROR(INDEX(Cadastro!$F$5:$F$148,$AB1675),"")=""),"Indeterminado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IFERROR(MATCH($A1675&amp;"|"&amp;TEXT(_xlfn.MAXIFS(Cadastro!$E$5:$E$148,Cadastro!$A$5:$A$148,$A1675,Cadastro!$E$5:$E$148,"&lt;="&amp;$F1675),"yyyymmdd"),Cadastro!$I$5:$I$148,0),"")</f>
        <v>69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>
        <v>52398</v>
      </c>
      <c r="B1676" s="17" t="s">
        <v>204</v>
      </c>
      <c r="C1676" s="17" t="str">
        <f>IFERROR(INDEX(Cadastro!$C$5:$C$148,$AB1676),"NÃO INFORMADO")</f>
        <v>INS</v>
      </c>
      <c r="D1676" s="17" t="str">
        <f>IFERROR(INDEX(Cadastro!$D$5:$D$148,$AB1676),"")</f>
        <v>Folguista</v>
      </c>
      <c r="E1676" s="17" t="str">
        <f>IFERROR(INDEX(Cadastro!$G$5:$G$148,$AB1676),"")</f>
        <v>Folguista</v>
      </c>
      <c r="F1676" s="29">
        <v>46282</v>
      </c>
      <c r="G1676" s="32" t="str">
        <f t="shared" si="282"/>
        <v>qui</v>
      </c>
      <c r="H1676" s="31" t="str">
        <f>IF($L1676=0,"",_xlfn.MINIFS(Dados!$Q:$Q,Dados!$A:$A,$A1676,Dados!$S:$S,$F1676))</f>
        <v/>
      </c>
      <c r="I1676" s="31" t="str">
        <f>IF($H1676="","",_xlfn.MAXIFS(Dados!$R:$R,Dados!$A:$A,$A1676,Dados!$S:$S,$F1676))</f>
        <v/>
      </c>
      <c r="J1676" s="32" t="str">
        <f>IF($D1676&lt;&gt;"Folguista","",IFERROR(INDEX(Parâmetros!$D$52:$G$52,1,MIN(4,MAX(1,$W1676))),""))</f>
        <v>C</v>
      </c>
      <c r="K1676" s="32" t="str">
        <f>IF(OR($AC1676&lt;&gt;"",$Y1676="Folga",$Y1676="Folga trabalhada",$Y1676="Férias (cadastro)",$Y1676="Férias / afastamento",$Y1676="Indeterminado (início da série)"),"",IF(OR($D1676="6x1",$D1676="FF 6x1"),IF(OR(WEEKDAY($F1676,2)=6,WEEKDAY($F1676,2)=7),"6x1 sáb/dom","6x1"),IF($D1676="5x2","5x2",IF($H1676="",IF($D1676="Folguista",$J1676,$E1676),IF(OR($H1676&gt;=Parâmetros!$E$18,$H1676&lt;Parâmetros!$E$19),"C",IF($H1676&lt;Parâmetros!$E$20,"A","B"))))))</f>
        <v>C</v>
      </c>
      <c r="L1676" s="30">
        <f>SUMIFS(Dados!$E:$E,Dados!$A:$A,$A1676,Dados!$S:$S,$F1676)</f>
        <v>0</v>
      </c>
      <c r="M1676" s="30">
        <f>IFERROR(INDEX(Parâmetros!$E$6:$E$11,MATCH($K1676,Parâmetros!$A$6:$A$11,0)),"")</f>
        <v>6.67</v>
      </c>
      <c r="N1676" s="33">
        <f t="shared" si="283"/>
        <v>0</v>
      </c>
      <c r="O1676" s="33">
        <f>Parâmetros!$E$13</f>
        <v>0.8</v>
      </c>
      <c r="P1676" s="32" t="str">
        <f>IF(OR($M1676="",$F1676&gt;Parâmetros!$E$14),"Não","Sim")</f>
        <v>Não</v>
      </c>
      <c r="Q1676" s="32" t="str">
        <f t="shared" si="284"/>
        <v/>
      </c>
      <c r="R1676" s="32" t="str">
        <f t="shared" si="285"/>
        <v/>
      </c>
      <c r="S1676" s="30" t="str">
        <f t="shared" si="286"/>
        <v/>
      </c>
      <c r="T1676" s="32" t="str">
        <f>IF($Q1676&lt;&gt;"Sim","",IF($N1676&gt;Parâmetros!$E$15,"Sim","Não"))</f>
        <v/>
      </c>
      <c r="U1676" s="17" t="str">
        <f t="shared" si="287"/>
        <v>Fora da apuração</v>
      </c>
      <c r="V1676" s="17" t="str">
        <f>IF($AC1676&lt;&gt;"",IF($L1676&gt;0,"ATENÇÃO · apontou em dia de "&amp;LOWER($AC1676)&amp;" cadastrado","Exceção cadastrada · "&amp;$AC1676)&amp;IF($AD1676="",""," · "&amp;$AD1676),IF($E1676="Férias",IF($L1676&gt;0,"ATENÇÃO · apontou estando de férias no cadastro","Férias no cadastro"),IF($Y1676="Férias / afastamento","Afastamento · "&amp;($Z1676+$AA1676-1)&amp;" dias seguidos sem apontamento",IF($Y1676="Folga trabalhada","ATENÇÃO · apontou em dia de '[Apontamento_Mes_Setembro Atualizado.xlsx]Base Diária'!$V$221folga da escala 5x2",IF($Y1676="Folga",IF(AND($D1676="5x2",OR(WEEKDAY($F1676,2)=6,WEEKDAY($F1676,2)=7)),"Folga de fim de semana da escala 5x2",IF(AND(OR($D1676="6x1",$D1676="FF 6x1"),WEEKDAY($F1676,2)=6,FALSE()),"Folga de fim de semana · apontou no domingo anterior",IF(AND(OR($D1676="6x1",$D1676="FF 6x1"),WEEKDAY($F1676,2)=7,AND($A1676=$A1675,$L1675&gt;0)),"Folga de fim de semana · apontou no sábado",IF(AND(OR($D1676="6x1",$D1676="FF 6x1"),OR(WEEKDAY($F1676,2)=6,WEEKDAY($F1676,2)=7)),"Folga de fim de semana · sem apontamento no sábado nem no domingo","Folga prevista pelo ciclo")))),IF($Y1676="Indeterminado (início da série)","Sem histórico anterior — informe o dia do ciclo no Cadastro",IF($Y1676="Falta de registro",IF(OR(OR($D1676="6x1",$D1676="FF 6x1"),$D1676="5x2"),"FALTA DE REGISTRO · dia útil da escala "&amp;$E1676,"FALTA DE REGISTRO · dia "&amp;$W1676&amp;" de "&amp;IFERROR(INDEX(Parâmetros!$B$39:$B$48,MATCH($E1676,Parâmetros!$A$39:$A$48,0)),99)&amp;" do ciclo"),IF(OR($D1676="6x1",$D1676="FF 6x1"),IF(OR(AND(WEEKDAY($F1676,2)=6,AND($A1676=$A1677,$L1677&gt;0)),AND(WEEKDAY($F1676,2)=7,AND($A1676=$A1675,$L1675&gt;0))),"ATENÇÃO · apontou sábado e domingo no mesmo fim de semana",IF(OR(WEEKDAY($F1676,2)=6,WEEKDAY($F1676,2)=7),"Jornada de fim de semana do 6x1",IF(OR($H1676&gt;=Parâmetros!$E$20,$H1676&lt;Parâmetros!$E$19),"ATENÇÃO · 6x1 apontou fora do horário diurno","Jornada fixa do 6x1"))),IF($D1676="5x2","Jornada fixa do 5x2",IF($D1676="Folguista",IF($J1676=$K1676,"Evidência confirma sequência","DIVERGE · sequência "&amp;$J1676&amp;" × evidência "&amp;$K1676),IF($K1676=$E1676,"Evidência confirma cadastro","DIVERGE · cadastro "&amp;$E1676&amp;" × evidência "&amp;$K1676)))))))))))</f>
        <v>FALTA DE REGISTRO · dia 4 de 4 do ciclo</v>
      </c>
      <c r="W1676" s="34">
        <f>IF(OR(OR($D1676="6x1",$D1676="FF 6x1"),$D1676="5x2"),"",IF($AB1676&lt;&gt;$AB1675,IF(IFERROR(INDEX(Cadastro!$F$5:$F$148,$AB1676),"")="",IF($L1676&gt;0,1,0),IF(IFERROR(INDEX(Cadastro!$F$5:$F$148,$AB1676),"")&lt;=IFERROR(INDEX(Parâmetros!$B$39:$B$48,MATCH($E1676,Parâmetros!$A$39:$A$48,0)),99),IFERROR(INDEX(Cadastro!$F$5:$F$148,$AB1676),""),0)),IF($L1676&gt;0,IF(N($X1675)&gt;0,1,N($W1675)+1),IF(AND($L1676=0,OR(N($W1675)&gt;=IFERROR(INDEX(Parâmetros!$B$39:$B$48,MATCH($E1676,Parâmetros!$A$39:$A$48,0)),99),AND(N($X1675)&gt;0,N($X1675)&lt;IFERROR(INDEX(Parâmetros!$C$39:$C$48,MATCH($E1676,Parâmetros!$A$39:$A$48,0)),0)))),0,N($W1675)+1))))</f>
        <v>4</v>
      </c>
      <c r="X1676" s="34">
        <f>IF(OR(OR($D1676="6x1",$D1676="FF 6x1"),$D1676="5x2"),"",IF($AB1676&lt;&gt;$AB1675,IF(IFERROR(INDEX(Cadastro!$F$5:$F$148,$AB1676),"")="",0,IF(IFERROR(INDEX(Cadastro!$F$5:$F$148,$AB1676),"")&gt;IFERROR(INDEX(Parâmetros!$B$39:$B$48,MATCH($E1676,Parâmetros!$A$39:$A$48,0)),99),IFERROR(INDEX(Cadastro!$F$5:$F$148,$AB1676),"")-IFERROR(INDEX(Parâmetros!$B$39:$B$48,MATCH($E1676,Parâmetros!$A$39:$A$48,0)),99),0)),IF(AND($L1676=0,OR(N($W1675)&gt;=IFERROR(INDEX(Parâmetros!$B$39:$B$48,MATCH($E1676,Parâmetros!$A$39:$A$48,0)),99),AND(N($X1675)&gt;0,N($X1675)&lt;IFERROR(INDEX(Parâmetros!$C$39:$C$48,MATCH($E1676,Parâmetros!$A$39:$A$48,0)),0)))),N($X1675)+1,0)))</f>
        <v>0</v>
      </c>
      <c r="Y1676" t="str">
        <f>IF($AC1676&lt;&gt;"",IF($L1676&gt;0,$AC1676&amp;" · com apontamento",$AC1676),IF($E1676="Férias",IF($L1676&gt;0,"Férias · com apontamento","Férias (cadastro)"),IF(($Z1676+$AA1676-1)&gt;Parâmetros!$E$16,"Férias / afastamento",IF(AND($D1676="5x2",OR(WEEKDAY($F1676,2)=6,WEEKDAY($F1676,2)=7)),IF($L1676&gt;0,"Folga trabalhada","Folga"),IF($L1676&gt;0,"Trabalhado",IF(OR(OR($D1676="6x1",$D1676="FF 6x1"),$D1676="5x2"),IF(AND(OR($D1676="6x1",$D1676="FF 6x1"),OR(WEEKDAY($F1676,2)=6,WEEKDAY($F1676,2)=7)),"Folga","Falta de registro"),IF(AND($AB1676&lt;&gt;$AB1675,IFERROR(INDEX(Cadastro!$F$5:$F$148,$AB1676),"")=""),"Indeterminado (início da série)",IF($X1676&gt;0,"Folga","Falta de registro"))))))))</f>
        <v>Falta de registro</v>
      </c>
      <c r="Z1676" s="34">
        <f>IF(OR($L1676&gt;0,$F1676&gt;Parâmetros!$E$14),0,IF($A1676&lt;&gt;$A1675,1,N($Z1675)+1))</f>
        <v>0</v>
      </c>
      <c r="AA1676" s="34">
        <f>IF(OR($L1676&gt;0,$F1676&gt;Parâmetros!$E$14),0,IF(OR($A1676&lt;&gt;$A1677,$F1677&gt;Parâmetros!$E$14),1,N($AA1677)+1))</f>
        <v>0</v>
      </c>
      <c r="AB1676" s="31">
        <f>IFERROR(MATCH($A1676&amp;"|"&amp;TEXT(_xlfn.MAXIFS(Cadastro!$E$5:$E$148,Cadastro!$A$5:$A$148,$A1676,Cadastro!$E$5:$E$148,"&lt;="&amp;$F1676),"yyyymmdd"),Cadastro!$I$5:$I$148,0),"")</f>
        <v>69</v>
      </c>
      <c r="AC1676" t="str">
        <f>IFERROR(_xlfn.SINGLE(INDEX(Exceções!$D$5:$D$203,MATCH($A1676&amp;"|"&amp;$F1676,Exceções!$F$5:$F$203,0))),"")</f>
        <v/>
      </c>
      <c r="AD1676" t="str">
        <f>IF($AC1676="","",IFERROR(_xlfn.SINGLE(INDEX(Exceções!$E$5:$E$203,MATCH($A1676&amp;"|"&amp;$F1676,Exceções!$F$5:$F$203,0))),""))</f>
        <v/>
      </c>
    </row>
    <row r="1677" spans="1:30" ht="15" hidden="1" customHeight="1" x14ac:dyDescent="0.25">
      <c r="A1677" s="31">
        <v>52398</v>
      </c>
      <c r="B1677" s="17" t="s">
        <v>204</v>
      </c>
      <c r="C1677" s="17" t="str">
        <f>IFERROR(INDEX(Cadastro!$C$5:$C$148,$AB1677),"NÃO INFORMADO")</f>
        <v>INS</v>
      </c>
      <c r="D1677" s="17" t="str">
        <f>IFERROR(INDEX(Cadastro!$D$5:$D$148,$AB1677),"")</f>
        <v>Folguista</v>
      </c>
      <c r="E1677" s="17" t="str">
        <f>IFERROR(INDEX(Cadastro!$G$5:$G$148,$AB1677),"")</f>
        <v>Folguista</v>
      </c>
      <c r="F1677" s="29">
        <v>46283</v>
      </c>
      <c r="G1677" s="32" t="str">
        <f t="shared" si="282"/>
        <v>sex</v>
      </c>
      <c r="H1677" s="31" t="str">
        <f>IF($L1677=0,"",_xlfn.MINIFS(Dados!$Q:$Q,Dados!$A:$A,$A1677,Dados!$S:$S,$F1677))</f>
        <v/>
      </c>
      <c r="I1677" s="31" t="str">
        <f>IF($H1677="","",_xlfn.MAXIFS(Dados!$R:$R,Dados!$A:$A,$A1677,Dados!$S:$S,$F1677))</f>
        <v/>
      </c>
      <c r="J1677" s="32" t="str">
        <f>IF($D1677&lt;&gt;"Folguista","",IFERROR(INDEX(Parâmetros!$D$52:$G$52,1,MIN(4,MAX(1,$W1677))),""))</f>
        <v>B</v>
      </c>
      <c r="K1677" s="32" t="str">
        <f>IF(OR($AC1677&lt;&gt;"",$Y1677="Folga",$Y1677="Folga trabalhada",$Y1677="Férias (cadastro)",$Y1677="Férias / afastamento",$Y1677="Indeterminado (início da série)"),"",IF(OR($D1677="6x1",$D1677="FF 6x1"),IF(OR(WEEKDAY($F1677,2)=6,WEEKDAY($F1677,2)=7),"6x1 sáb/dom","6x1"),IF($D1677="5x2","5x2",IF($H1677="",IF($D1677="Folguista",$J1677,$E1677),IF(OR($H1677&gt;=Parâmetros!$E$18,$H1677&lt;Parâmetros!$E$19),"C",IF($H1677&lt;Parâmetros!$E$20,"A","B"))))))</f>
        <v/>
      </c>
      <c r="L1677" s="30">
        <f>SUMIFS(Dados!$E:$E,Dados!$A:$A,$A1677,Dados!$S:$S,$F1677)</f>
        <v>0</v>
      </c>
      <c r="M1677" s="30" t="str">
        <f>IFERROR(INDEX(Parâmetros!$E$6:$E$11,MATCH($K1677,Parâmetros!$A$6:$A$11,0)),"")</f>
        <v/>
      </c>
      <c r="N1677" s="33" t="str">
        <f t="shared" si="283"/>
        <v/>
      </c>
      <c r="O1677" s="33">
        <f>Parâmetros!$E$13</f>
        <v>0.8</v>
      </c>
      <c r="P1677" s="32" t="str">
        <f>IF(OR($M1677="",$F1677&gt;Parâmetros!$E$14),"Não","Sim")</f>
        <v>Não</v>
      </c>
      <c r="Q1677" s="32" t="str">
        <f t="shared" si="284"/>
        <v/>
      </c>
      <c r="R1677" s="32" t="str">
        <f t="shared" si="285"/>
        <v/>
      </c>
      <c r="S1677" s="30" t="str">
        <f t="shared" si="286"/>
        <v/>
      </c>
      <c r="T1677" s="32" t="str">
        <f>IF($Q1677&lt;&gt;"Sim","",IF($N1677&gt;Parâmetros!$E$15,"Sim","Não"))</f>
        <v/>
      </c>
      <c r="U1677" s="17" t="str">
        <f t="shared" si="287"/>
        <v>Folga</v>
      </c>
      <c r="V1677" s="17" t="str">
        <f>IF($AC1677&lt;&gt;"",IF($L1677&gt;0,"ATENÇÃO · apontou em dia de "&amp;LOWER($AC1677)&amp;" cadastrado","Exceção cadastrada · "&amp;$AC1677)&amp;IF($AD1677="",""," · "&amp;$AD1677),IF($E1677="Férias",IF($L1677&gt;0,"ATENÇÃO · apontou estando de férias no cadastro","Férias no cadastro"),IF($Y1677="Férias / afastamento","Afastamento · "&amp;($Z1677+$AA1677-1)&amp;" dias seguidos sem apontamento",IF($Y1677="Folga trabalhada","ATENÇÃO · apontou em dia de '[Apontamento_Mes_Setembro Atualizado.xlsx]Base Diária'!$V$221folga da escala 5x2",IF($Y1677="Folga",IF(AND($D1677="5x2",OR(WEEKDAY($F1677,2)=6,WEEKDAY($F1677,2)=7)),"Folga de fim de semana da escala 5x2",IF(AND(OR($D1677="6x1",$D1677="FF 6x1"),WEEKDAY($F1677,2)=6,FALSE()),"Folga de fim de semana · apontou no domingo anterior",IF(AND(OR($D1677="6x1",$D1677="FF 6x1"),WEEKDAY($F1677,2)=7,AND($A1677=$A1676,$L1676&gt;0)),"Folga de fim de semana · apontou no sábado",IF(AND(OR($D1677="6x1",$D1677="FF 6x1"),OR(WEEKDAY($F1677,2)=6,WEEKDAY($F1677,2)=7)),"Folga de fim de semana · sem apontamento no sábado nem no domingo","Folga prevista pelo ciclo")))),IF($Y1677="Indeterminado (início da série)","Sem histórico anterior — informe o dia do ciclo no Cadastro",IF($Y1677="Falta de registro",IF(OR(OR($D1677="6x1",$D1677="FF 6x1"),$D1677="5x2"),"FALTA DE REGISTRO · dia útil da escala "&amp;$E1677,"FALTA DE REGISTRO · dia "&amp;$W1677&amp;" de "&amp;IFERROR(INDEX(Parâmetros!$B$39:$B$48,MATCH($E1677,Parâmetros!$A$39:$A$48,0)),99)&amp;" do ciclo"),IF(OR($D1677="6x1",$D1677="FF 6x1"),IF(OR(AND(WEEKDAY($F1677,2)=6,AND($A1677=$A1678,$L1678&gt;0)),AND(WEEKDAY($F1677,2)=7,AND($A1677=$A1676,$L1676&gt;0))),"ATENÇÃO · apontou sábado e domingo no mesmo fim de semana",IF(OR(WEEKDAY($F1677,2)=6,WEEKDAY($F1677,2)=7),"Jornada de fim de semana do 6x1",IF(OR($H1677&gt;=Parâmetros!$E$20,$H1677&lt;Parâmetros!$E$19),"ATENÇÃO · 6x1 apontou fora do horário diurno","Jornada fixa do 6x1"))),IF($D1677="5x2","Jornada fixa do 5x2",IF($D1677="Folguista",IF($J1677=$K1677,"Evidência confirma sequência","DIVERGE · sequência "&amp;$J1677&amp;" × evidência "&amp;$K1677),IF($K1677=$E1677,"Evidência confirma cadastro","DIVERGE · cadastro "&amp;$E1677&amp;" × evidência "&amp;$K1677)))))))))))</f>
        <v>Folga prevista pelo ciclo</v>
      </c>
      <c r="W1677" s="34">
        <f>IF(OR(OR($D1677="6x1",$D1677="FF 6x1"),$D1677="5x2"),"",IF($AB1677&lt;&gt;$AB1676,IF(IFERROR(INDEX(Cadastro!$F$5:$F$148,$AB1677),"")="",IF($L1677&gt;0,1,0),IF(IFERROR(INDEX(Cadastro!$F$5:$F$148,$AB1677),"")&lt;=IFERROR(INDEX(Parâmetros!$B$39:$B$48,MATCH($E1677,Parâmetros!$A$39:$A$48,0)),99),IFERROR(INDEX(Cadastro!$F$5:$F$148,$AB1677),""),0)),IF($L1677&gt;0,IF(N($X1676)&gt;0,1,N($W1676)+1),IF(AND($L1677=0,OR(N($W1676)&gt;=IFERROR(INDEX(Parâmetros!$B$39:$B$48,MATCH($E1677,Parâmetros!$A$39:$A$48,0)),99),AND(N($X1676)&gt;0,N($X1676)&lt;IFERROR(INDEX(Parâmetros!$C$39:$C$48,MATCH($E1677,Parâmetros!$A$39:$A$48,0)),0)))),0,N($W1676)+1))))</f>
        <v>0</v>
      </c>
      <c r="X1677" s="34">
        <f>IF(OR(OR($D1677="6x1",$D1677="FF 6x1"),$D1677="5x2"),"",IF($AB1677&lt;&gt;$AB1676,IF(IFERROR(INDEX(Cadastro!$F$5:$F$148,$AB1677),"")="",0,IF(IFERROR(INDEX(Cadastro!$F$5:$F$148,$AB1677),"")&gt;IFERROR(INDEX(Parâmetros!$B$39:$B$48,MATCH($E1677,Parâmetros!$A$39:$A$48,0)),99),IFERROR(INDEX(Cadastro!$F$5:$F$148,$AB1677),"")-IFERROR(INDEX(Parâmetros!$B$39:$B$48,MATCH($E1677,Parâmetros!$A$39:$A$48,0)),99),0)),IF(AND($L1677=0,OR(N($W1676)&gt;=IFERROR(INDEX(Parâmetros!$B$39:$B$48,MATCH($E1677,Parâmetros!$A$39:$A$48,0)),99),AND(N($X1676)&gt;0,N($X1676)&lt;IFERROR(INDEX(Parâmetros!$C$39:$C$48,MATCH($E1677,Parâmetros!$A$39:$A$48,0)),0)))),N($X1676)+1,0)))</f>
        <v>1</v>
      </c>
      <c r="Y1677" t="str">
        <f>IF($AC1677&lt;&gt;"",IF($L1677&gt;0,$AC1677&amp;" · com apontamento",$AC1677),IF($E1677="Férias",IF($L1677&gt;0,"Férias · com apontamento","Férias (cadastro)"),IF(($Z1677+$AA1677-1)&gt;Parâmetros!$E$16,"Férias / afastamento",IF(AND($D1677="5x2",OR(WEEKDAY($F1677,2)=6,WEEKDAY($F1677,2)=7)),IF($L1677&gt;0,"Folga trabalhada","Folga"),IF($L1677&gt;0,"Trabalhado",IF(OR(OR($D1677="6x1",$D1677="FF 6x1"),$D1677="5x2"),IF(AND(OR($D1677="6x1",$D1677="FF 6x1"),OR(WEEKDAY($F1677,2)=6,WEEKDAY($F1677,2)=7)),"Folga","Falta de registro"),IF(AND($AB1677&lt;&gt;$AB1676,IFERROR(INDEX(Cadastro!$F$5:$F$148,$AB1677),"")=""),"Indeterminado (início da série)",IF($X1677&gt;0,"Folga","Falta de registro"))))))))</f>
        <v>Folga</v>
      </c>
      <c r="Z1677" s="34">
        <f>IF(OR($L1677&gt;0,$F1677&gt;Parâmetros!$E$14),0,IF($A1677&lt;&gt;$A1676,1,N($Z1676)+1))</f>
        <v>0</v>
      </c>
      <c r="AA1677" s="34">
        <f>IF(OR($L1677&gt;0,$F1677&gt;Parâmetros!$E$14),0,IF(OR($A1677&lt;&gt;$A1678,$F1678&gt;Parâmetros!$E$14),1,N($AA1678)+1))</f>
        <v>0</v>
      </c>
      <c r="AB1677" s="31">
        <f>IFERROR(MATCH($A1677&amp;"|"&amp;TEXT(_xlfn.MAXIFS(Cadastro!$E$5:$E$148,Cadastro!$A$5:$A$148,$A1677,Cadastro!$E$5:$E$148,"&lt;="&amp;$F1677),"yyyymmdd"),Cadastro!$I$5:$I$148,0),"")</f>
        <v>69</v>
      </c>
      <c r="AC1677" t="str">
        <f>IFERROR(_xlfn.SINGLE(INDEX(Exceções!$D$5:$D$203,MATCH($A1677&amp;"|"&amp;$F1677,Exceções!$F$5:$F$203,0))),"")</f>
        <v/>
      </c>
      <c r="AD1677" t="str">
        <f>IF($AC1677="","",IFERROR(_xlfn.SINGLE(INDEX(Exceções!$E$5:$E$203,MATCH($A1677&amp;"|"&amp;$F1677,Exceções!$F$5:$F$203,0))),""))</f>
        <v/>
      </c>
    </row>
    <row r="1678" spans="1:30" ht="15" hidden="1" customHeight="1" x14ac:dyDescent="0.25">
      <c r="A1678" s="31">
        <v>52398</v>
      </c>
      <c r="B1678" s="17" t="s">
        <v>204</v>
      </c>
      <c r="C1678" s="17" t="str">
        <f>IFERROR(INDEX(Cadastro!$C$5:$C$148,$AB1678),"NÃO INFORMADO")</f>
        <v>INS</v>
      </c>
      <c r="D1678" s="17" t="str">
        <f>IFERROR(INDEX(Cadastro!$D$5:$D$148,$AB1678),"")</f>
        <v>Folguista</v>
      </c>
      <c r="E1678" s="17" t="str">
        <f>IFERROR(INDEX(Cadastro!$G$5:$G$148,$AB1678),"")</f>
        <v>Folguista</v>
      </c>
      <c r="F1678" s="29">
        <v>46284</v>
      </c>
      <c r="G1678" s="32" t="str">
        <f t="shared" si="282"/>
        <v>sáb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>B</v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si="283"/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si="284"/>
        <v/>
      </c>
      <c r="R1678" s="32" t="str">
        <f t="shared" si="285"/>
        <v/>
      </c>
      <c r="S1678" s="30" t="str">
        <f t="shared" si="286"/>
        <v/>
      </c>
      <c r="T1678" s="32" t="str">
        <f>IF($Q1678&lt;&gt;"Sim","",IF($N1678&gt;Parâmetros!$E$15,"Sim","Não"))</f>
        <v/>
      </c>
      <c r="U1678" s="17" t="str">
        <f t="shared" si="287"/>
        <v>Folga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'[Apontamento_Mes_Setembro Atualizado.xlsx]Base Diária'!$V$221folga da escala 5x2",IF($Y1678="Folga",IF(AND($D1678="5x2",OR(WEEKDAY($F1678,2)=6,WEEKDAY($F1678,2)=7)),"Folga de fim de semana da escala 5x2",IF(AND(OR($D1678="6x1",$D1678="FF 6x1"),WEEKDAY($F1678,2)=6,FALSE()),"Folga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Folga prevista pelo ciclo</v>
      </c>
      <c r="W1678" s="34">
        <f>IF(OR(OR($D1678="6x1",$D1678="FF 6x1"),$D1678="5x2"),"",IF($AB1678&lt;&gt;$AB1677,IF(IFERROR(INDEX(Cadastro!$F$5:$F$148,$AB1678),"")="",IF($L1678&gt;0,1,0),IF(IFERROR(INDEX(Cadastro!$F$5:$F$148,$AB1678),"")&lt;=IFERROR(INDEX(Parâmetros!$B$39:$B$48,MATCH($E1678,Parâmetros!$A$39:$A$48,0)),99),IFERROR(INDEX(Cadastro!$F$5:$F$148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0</v>
      </c>
      <c r="X1678" s="34">
        <f>IF(OR(OR($D1678="6x1",$D1678="FF 6x1"),$D1678="5x2"),"",IF($AB1678&lt;&gt;$AB1677,IF(IFERROR(INDEX(Cadastro!$F$5:$F$148,$AB1678),"")="",0,IF(IFERROR(INDEX(Cadastro!$F$5:$F$148,$AB1678),"")&gt;IFERROR(INDEX(Parâmetros!$B$39:$B$48,MATCH($E1678,Parâmetros!$A$39:$A$48,0)),99),IFERROR(INDEX(Cadastro!$F$5:$F$148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2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registro"),IF(AND($AB1678&lt;&gt;$AB1677,IFERROR(INDEX(Cadastro!$F$5:$F$148,$AB1678),"")=""),"Indeterminado (início da série)",IF($X1678&gt;0,"Folga","Falta de registro"))))))))</f>
        <v>Folga</v>
      </c>
      <c r="Z1678" s="34">
        <f>IF(OR($L1678&gt;0,$F1678&gt;Parâmetros!$E$14),0,IF($A1678&lt;&gt;$A1677,1,N($Z1677)+1))</f>
        <v>0</v>
      </c>
      <c r="AA1678" s="34">
        <f>IF(OR($L1678&gt;0,$F1678&gt;Parâmetros!$E$14),0,IF(OR($A1678&lt;&gt;$A1679,$F1679&gt;Parâmetros!$E$14),1,N($AA1679)+1))</f>
        <v>0</v>
      </c>
      <c r="AB1678" s="31">
        <f>IFERROR(MATCH($A1678&amp;"|"&amp;TEXT(_xlfn.MAXIFS(Cadastro!$E$5:$E$148,Cadastro!$A$5:$A$148,$A1678,Cadastro!$E$5:$E$148,"&lt;="&amp;$F1678),"yyyymmdd"),Cadastro!$I$5:$I$148,0),"")</f>
        <v>69</v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52398</v>
      </c>
      <c r="B1679" s="17" t="s">
        <v>204</v>
      </c>
      <c r="C1679" s="17" t="str">
        <f>IFERROR(INDEX(Cadastro!$C$5:$C$148,$AB1679),"NÃO INFORMADO")</f>
        <v>INS</v>
      </c>
      <c r="D1679" s="17" t="str">
        <f>IFERROR(INDEX(Cadastro!$D$5:$D$148,$AB1679),"")</f>
        <v>Folguista</v>
      </c>
      <c r="E1679" s="17" t="str">
        <f>IFERROR(INDEX(Cadastro!$G$5:$G$148,$AB1679),"")</f>
        <v>Folguista</v>
      </c>
      <c r="F1679" s="29">
        <v>46285</v>
      </c>
      <c r="G1679" s="32" t="str">
        <f t="shared" si="282"/>
        <v>dom</v>
      </c>
      <c r="H1679" s="31" t="str">
        <f>IF($L1679=0,"",_xlfn.MINIFS(Dados!$Q:$Q,Dados!$A:$A,$A1679,Dados!$S:$S,$F1679))</f>
        <v/>
      </c>
      <c r="I1679" s="31" t="str">
        <f>IF($H1679="","",_xlfn.MAXIFS(Dados!$R:$R,Dados!$A:$A,$A1679,Dados!$S:$S,$F1679))</f>
        <v/>
      </c>
      <c r="J1679" s="32" t="str">
        <f>IF($D1679&lt;&gt;"Folguista","",IFERROR(INDEX(Parâmetros!$D$52:$G$52,1,MIN(4,MAX(1,$W1679))),""))</f>
        <v>B</v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B</v>
      </c>
      <c r="L1679" s="30">
        <f>SUMIFS(Dados!$E:$E,Dados!$A:$A,$A1679,Dados!$S:$S,$F1679)</f>
        <v>0</v>
      </c>
      <c r="M1679" s="30">
        <f>IFERROR(INDEX(Parâmetros!$E$6:$E$11,MATCH($K1679,Parâmetros!$A$6:$A$11,0)),"")</f>
        <v>7.67</v>
      </c>
      <c r="N1679" s="33">
        <f t="shared" si="283"/>
        <v>0</v>
      </c>
      <c r="O1679" s="33">
        <f>Parâmetros!$E$13</f>
        <v>0.8</v>
      </c>
      <c r="P1679" s="32" t="str">
        <f>IF(OR($M1679="",$F1679&gt;Parâmetros!$E$14),"Não","Sim")</f>
        <v>Não</v>
      </c>
      <c r="Q1679" s="32" t="str">
        <f t="shared" si="284"/>
        <v/>
      </c>
      <c r="R1679" s="32" t="str">
        <f t="shared" si="285"/>
        <v/>
      </c>
      <c r="S1679" s="30" t="str">
        <f t="shared" si="286"/>
        <v/>
      </c>
      <c r="T1679" s="32" t="str">
        <f>IF($Q1679&lt;&gt;"Sim","",IF($N1679&gt;Parâmetros!$E$15,"Sim","Não"))</f>
        <v/>
      </c>
      <c r="U1679" s="17" t="str">
        <f t="shared" si="287"/>
        <v>Fora da apuração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'[Apontamento_Mes_Setembro Atualizado.xlsx]Base Diária'!$V$221folga da escala 5x2",IF($Y1679="Folga",IF(AND($D1679="5x2",OR(WEEKDAY($F1679,2)=6,WEEKDAY($F1679,2)=7)),"Folga de fim de semana da escala 5x2",IF(AND(OR($D1679="6x1",$D1679="FF 6x1"),WEEKDAY($F1679,2)=6,FALSE()),"Folga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FALTA DE REGISTRO · dia 1 de 4 do ciclo</v>
      </c>
      <c r="W1679" s="34">
        <f>IF(OR(OR($D1679="6x1",$D1679="FF 6x1"),$D1679="5x2"),"",IF($AB1679&lt;&gt;$AB1678,IF(IFERROR(INDEX(Cadastro!$F$5:$F$148,$AB1679),"")="",IF($L1679&gt;0,1,0),IF(IFERROR(INDEX(Cadastro!$F$5:$F$148,$AB1679),"")&lt;=IFERROR(INDEX(Parâmetros!$B$39:$B$48,MATCH($E1679,Parâmetros!$A$39:$A$48,0)),99),IFERROR(INDEX(Cadastro!$F$5:$F$148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$148,$AB1679),"")="",0,IF(IFERROR(INDEX(Cadastro!$F$5:$F$148,$AB1679),"")&gt;IFERROR(INDEX(Parâmetros!$B$39:$B$48,MATCH($E1679,Parâmetros!$A$39:$A$48,0)),99),IFERROR(INDEX(Cadastro!$F$5:$F$148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registro"),IF(AND($AB1679&lt;&gt;$AB1678,IFERROR(INDEX(Cadastro!$F$5:$F$148,$AB1679),"")=""),"Indeterminado (início da série)",IF($X1679&gt;0,"Folga","Falta de registro"))))))))</f>
        <v>Falta de registro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IFERROR(MATCH($A1679&amp;"|"&amp;TEXT(_xlfn.MAXIFS(Cadastro!$E$5:$E$148,Cadastro!$A$5:$A$148,$A1679,Cadastro!$E$5:$E$148,"&lt;="&amp;$F1679),"yyyymmdd"),Cadastro!$I$5:$I$148,0),"")</f>
        <v>69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52398</v>
      </c>
      <c r="B1680" s="17" t="s">
        <v>204</v>
      </c>
      <c r="C1680" s="17" t="str">
        <f>IFERROR(INDEX(Cadastro!$C$5:$C$148,$AB1680),"NÃO INFORMADO")</f>
        <v>INS</v>
      </c>
      <c r="D1680" s="17" t="str">
        <f>IFERROR(INDEX(Cadastro!$D$5:$D$148,$AB1680),"")</f>
        <v>Folguista</v>
      </c>
      <c r="E1680" s="17" t="str">
        <f>IFERROR(INDEX(Cadastro!$G$5:$G$148,$AB1680),"")</f>
        <v>Folguista</v>
      </c>
      <c r="F1680" s="29">
        <v>46286</v>
      </c>
      <c r="G1680" s="32" t="str">
        <f t="shared" si="282"/>
        <v>seg</v>
      </c>
      <c r="H1680" s="31" t="str">
        <f>IF($L1680=0,"",_xlfn.MINIFS(Dados!$Q:$Q,Dados!$A:$A,$A1680,Dados!$S:$S,$F1680))</f>
        <v/>
      </c>
      <c r="I1680" s="31" t="str">
        <f>IF($H1680="","",_xlfn.MAXIFS(Dados!$R:$R,Dados!$A:$A,$A1680,Dados!$S:$S,$F1680))</f>
        <v/>
      </c>
      <c r="J1680" s="32" t="str">
        <f>IF($D1680&lt;&gt;"Folguista","",IFERROR(INDEX(Parâmetros!$D$52:$G$52,1,MIN(4,MAX(1,$W1680))),""))</f>
        <v>B</v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B</v>
      </c>
      <c r="L1680" s="30">
        <f>SUMIFS(Dados!$E:$E,Dados!$A:$A,$A1680,Dados!$S:$S,$F1680)</f>
        <v>0</v>
      </c>
      <c r="M1680" s="30">
        <f>IFERROR(INDEX(Parâmetros!$E$6:$E$11,MATCH($K1680,Parâmetros!$A$6:$A$11,0)),"")</f>
        <v>7.67</v>
      </c>
      <c r="N1680" s="33">
        <f t="shared" si="283"/>
        <v>0</v>
      </c>
      <c r="O1680" s="33">
        <f>Parâmetros!$E$13</f>
        <v>0.8</v>
      </c>
      <c r="P1680" s="32" t="str">
        <f>IF(OR($M1680="",$F1680&gt;Parâmetros!$E$14),"Não","Sim")</f>
        <v>Não</v>
      </c>
      <c r="Q1680" s="32" t="str">
        <f t="shared" si="284"/>
        <v/>
      </c>
      <c r="R1680" s="32" t="str">
        <f t="shared" si="285"/>
        <v/>
      </c>
      <c r="S1680" s="30" t="str">
        <f t="shared" si="286"/>
        <v/>
      </c>
      <c r="T1680" s="32" t="str">
        <f>IF($Q1680&lt;&gt;"Sim","",IF($N1680&gt;Parâmetros!$E$15,"Sim","Não"))</f>
        <v/>
      </c>
      <c r="U1680" s="17" t="str">
        <f t="shared" si="287"/>
        <v>Fora da apuração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'[Apontamento_Mes_Setembro Atualizado.xlsx]Base Diária'!$V$221folga da escala 5x2",IF($Y1680="Folga",IF(AND($D1680="5x2",OR(WEEKDAY($F1680,2)=6,WEEKDAY($F1680,2)=7)),"Folga de fim de semana da escala 5x2",IF(AND(OR($D1680="6x1",$D1680="FF 6x1"),WEEKDAY($F1680,2)=6,FALSE()),"Folga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FALTA DE REGISTRO · dia 2 de 4 do ciclo</v>
      </c>
      <c r="W1680" s="34">
        <f>IF(OR(OR($D1680="6x1",$D1680="FF 6x1"),$D1680="5x2"),"",IF($AB1680&lt;&gt;$AB1679,IF(IFERROR(INDEX(Cadastro!$F$5:$F$148,$AB1680),"")="",IF($L1680&gt;0,1,0),IF(IFERROR(INDEX(Cadastro!$F$5:$F$148,$AB1680),"")&lt;=IFERROR(INDEX(Parâmetros!$B$39:$B$48,MATCH($E1680,Parâmetros!$A$39:$A$48,0)),99),IFERROR(INDEX(Cadastro!$F$5:$F$148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$148,$AB1680),"")="",0,IF(IFERROR(INDEX(Cadastro!$F$5:$F$148,$AB1680),"")&gt;IFERROR(INDEX(Parâmetros!$B$39:$B$48,MATCH($E1680,Parâmetros!$A$39:$A$48,0)),99),IFERROR(INDEX(Cadastro!$F$5:$F$148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registro"),IF(AND($AB1680&lt;&gt;$AB1679,IFERROR(INDEX(Cadastro!$F$5:$F$148,$AB1680),"")=""),"Indeterminado (início da série)",IF($X1680&gt;0,"Folga","Falta de registro"))))))))</f>
        <v>Falta de registro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IFERROR(MATCH($A1680&amp;"|"&amp;TEXT(_xlfn.MAXIFS(Cadastro!$E$5:$E$148,Cadastro!$A$5:$A$148,$A1680,Cadastro!$E$5:$E$148,"&lt;="&amp;$F1680),"yyyymmdd"),Cadastro!$I$5:$I$148,0),"")</f>
        <v>69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52398</v>
      </c>
      <c r="B1681" s="17" t="s">
        <v>204</v>
      </c>
      <c r="C1681" s="17" t="str">
        <f>IFERROR(INDEX(Cadastro!$C$5:$C$148,$AB1681),"NÃO INFORMADO")</f>
        <v>INS</v>
      </c>
      <c r="D1681" s="17" t="str">
        <f>IFERROR(INDEX(Cadastro!$D$5:$D$148,$AB1681),"")</f>
        <v>Folguista</v>
      </c>
      <c r="E1681" s="17" t="str">
        <f>IFERROR(INDEX(Cadastro!$G$5:$G$148,$AB1681),"")</f>
        <v>Folguista</v>
      </c>
      <c r="F1681" s="29">
        <v>46287</v>
      </c>
      <c r="G1681" s="32" t="str">
        <f t="shared" si="282"/>
        <v>ter</v>
      </c>
      <c r="H1681" s="31" t="str">
        <f>IF($L1681=0,"",_xlfn.MINIFS(Dados!$Q:$Q,Dados!$A:$A,$A1681,Dados!$S:$S,$F1681))</f>
        <v/>
      </c>
      <c r="I1681" s="31" t="str">
        <f>IF($H1681="","",_xlfn.MAXIFS(Dados!$R:$R,Dados!$A:$A,$A1681,Dados!$S:$S,$F1681))</f>
        <v/>
      </c>
      <c r="J1681" s="32" t="str">
        <f>IF($D1681&lt;&gt;"Folguista","",IFERROR(INDEX(Parâmetros!$D$52:$G$52,1,MIN(4,MAX(1,$W1681))),""))</f>
        <v>C</v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C</v>
      </c>
      <c r="L1681" s="30">
        <f>SUMIFS(Dados!$E:$E,Dados!$A:$A,$A1681,Dados!$S:$S,$F1681)</f>
        <v>0</v>
      </c>
      <c r="M1681" s="30">
        <f>IFERROR(INDEX(Parâmetros!$E$6:$E$11,MATCH($K1681,Parâmetros!$A$6:$A$11,0)),"")</f>
        <v>6.67</v>
      </c>
      <c r="N1681" s="33">
        <f t="shared" si="283"/>
        <v>0</v>
      </c>
      <c r="O1681" s="33">
        <f>Parâmetros!$E$13</f>
        <v>0.8</v>
      </c>
      <c r="P1681" s="32" t="str">
        <f>IF(OR($M1681="",$F1681&gt;Parâmetros!$E$14),"Não","Sim")</f>
        <v>Não</v>
      </c>
      <c r="Q1681" s="32" t="str">
        <f t="shared" si="284"/>
        <v/>
      </c>
      <c r="R1681" s="32" t="str">
        <f t="shared" si="285"/>
        <v/>
      </c>
      <c r="S1681" s="30" t="str">
        <f t="shared" si="286"/>
        <v/>
      </c>
      <c r="T1681" s="32" t="str">
        <f>IF($Q1681&lt;&gt;"Sim","",IF($N1681&gt;Parâmetros!$E$15,"Sim","Não"))</f>
        <v/>
      </c>
      <c r="U1681" s="17" t="str">
        <f t="shared" si="287"/>
        <v>Fora da apuração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'[Apontamento_Mes_Setembro Atualizado.xlsx]Base Diária'!$V$221folga da escala 5x2",IF($Y1681="Folga",IF(AND($D1681="5x2",OR(WEEKDAY($F1681,2)=6,WEEKDAY($F1681,2)=7)),"Folga de fim de semana da escala 5x2",IF(AND(OR($D1681="6x1",$D1681="FF 6x1"),WEEKDAY($F1681,2)=6,FALSE()),"Folga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FALTA DE REGISTRO · dia 3 de 4 do ciclo</v>
      </c>
      <c r="W1681" s="34">
        <f>IF(OR(OR($D1681="6x1",$D1681="FF 6x1"),$D1681="5x2"),"",IF($AB1681&lt;&gt;$AB1680,IF(IFERROR(INDEX(Cadastro!$F$5:$F$148,$AB1681),"")="",IF($L1681&gt;0,1,0),IF(IFERROR(INDEX(Cadastro!$F$5:$F$148,$AB1681),"")&lt;=IFERROR(INDEX(Parâmetros!$B$39:$B$48,MATCH($E1681,Parâmetros!$A$39:$A$48,0)),99),IFERROR(INDEX(Cadastro!$F$5:$F$148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$148,$AB1681),"")="",0,IF(IFERROR(INDEX(Cadastro!$F$5:$F$148,$AB1681),"")&gt;IFERROR(INDEX(Parâmetros!$B$39:$B$48,MATCH($E1681,Parâmetros!$A$39:$A$48,0)),99),IFERROR(INDEX(Cadastro!$F$5:$F$148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registro"),IF(AND($AB1681&lt;&gt;$AB1680,IFERROR(INDEX(Cadastro!$F$5:$F$148,$AB1681),"")=""),"Indeterminado (início da série)",IF($X1681&gt;0,"Folga","Falta de registro"))))))))</f>
        <v>Falta de registro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IFERROR(MATCH($A1681&amp;"|"&amp;TEXT(_xlfn.MAXIFS(Cadastro!$E$5:$E$148,Cadastro!$A$5:$A$148,$A1681,Cadastro!$E$5:$E$148,"&lt;="&amp;$F1681),"yyyymmdd"),Cadastro!$I$5:$I$148,0),"")</f>
        <v>69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52398</v>
      </c>
      <c r="B1682" s="17" t="s">
        <v>204</v>
      </c>
      <c r="C1682" s="17" t="str">
        <f>IFERROR(INDEX(Cadastro!$C$5:$C$148,$AB1682),"NÃO INFORMADO")</f>
        <v>INS</v>
      </c>
      <c r="D1682" s="17" t="str">
        <f>IFERROR(INDEX(Cadastro!$D$5:$D$148,$AB1682),"")</f>
        <v>Folguista</v>
      </c>
      <c r="E1682" s="17" t="str">
        <f>IFERROR(INDEX(Cadastro!$G$5:$G$148,$AB1682),"")</f>
        <v>Folguista</v>
      </c>
      <c r="F1682" s="29">
        <v>46288</v>
      </c>
      <c r="G1682" s="32" t="str">
        <f t="shared" si="282"/>
        <v>qua</v>
      </c>
      <c r="H1682" s="31" t="str">
        <f>IF($L1682=0,"",_xlfn.MINIFS(Dados!$Q:$Q,Dados!$A:$A,$A1682,Dados!$S:$S,$F1682))</f>
        <v/>
      </c>
      <c r="I1682" s="31" t="str">
        <f>IF($H1682="","",_xlfn.MAXIFS(Dados!$R:$R,Dados!$A:$A,$A1682,Dados!$S:$S,$F1682))</f>
        <v/>
      </c>
      <c r="J1682" s="32" t="str">
        <f>IF($D1682&lt;&gt;"Folguista","",IFERROR(INDEX(Parâmetros!$D$52:$G$52,1,MIN(4,MAX(1,$W1682))),""))</f>
        <v>C</v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C</v>
      </c>
      <c r="L1682" s="30">
        <f>SUMIFS(Dados!$E:$E,Dados!$A:$A,$A1682,Dados!$S:$S,$F1682)</f>
        <v>0</v>
      </c>
      <c r="M1682" s="30">
        <f>IFERROR(INDEX(Parâmetros!$E$6:$E$11,MATCH($K1682,Parâmetros!$A$6:$A$11,0)),"")</f>
        <v>6.67</v>
      </c>
      <c r="N1682" s="33">
        <f t="shared" si="283"/>
        <v>0</v>
      </c>
      <c r="O1682" s="33">
        <f>Parâmetros!$E$13</f>
        <v>0.8</v>
      </c>
      <c r="P1682" s="32" t="str">
        <f>IF(OR($M1682="",$F1682&gt;Parâmetros!$E$14),"Não","Sim")</f>
        <v>Não</v>
      </c>
      <c r="Q1682" s="32" t="str">
        <f t="shared" si="284"/>
        <v/>
      </c>
      <c r="R1682" s="32" t="str">
        <f t="shared" si="285"/>
        <v/>
      </c>
      <c r="S1682" s="30" t="str">
        <f t="shared" si="286"/>
        <v/>
      </c>
      <c r="T1682" s="32" t="str">
        <f>IF($Q1682&lt;&gt;"Sim","",IF($N1682&gt;Parâmetros!$E$15,"Sim","Não"))</f>
        <v/>
      </c>
      <c r="U1682" s="17" t="str">
        <f t="shared" si="287"/>
        <v>Fora da apuração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'[Apontamento_Mes_Setembro Atualizado.xlsx]Base Diária'!$V$221folga da escala 5x2",IF($Y1682="Folga",IF(AND($D1682="5x2",OR(WEEKDAY($F1682,2)=6,WEEKDAY($F1682,2)=7)),"Folga de fim de semana da escala 5x2",IF(AND(OR($D1682="6x1",$D1682="FF 6x1"),WEEKDAY($F1682,2)=6,FALSE()),"Folga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FALTA DE REGISTRO · dia 4 de 4 do ciclo</v>
      </c>
      <c r="W1682" s="34">
        <f>IF(OR(OR($D1682="6x1",$D1682="FF 6x1"),$D1682="5x2"),"",IF($AB1682&lt;&gt;$AB1681,IF(IFERROR(INDEX(Cadastro!$F$5:$F$148,$AB1682),"")="",IF($L1682&gt;0,1,0),IF(IFERROR(INDEX(Cadastro!$F$5:$F$148,$AB1682),"")&lt;=IFERROR(INDEX(Parâmetros!$B$39:$B$48,MATCH($E1682,Parâmetros!$A$39:$A$48,0)),99),IFERROR(INDEX(Cadastro!$F$5:$F$148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$148,$AB1682),"")="",0,IF(IFERROR(INDEX(Cadastro!$F$5:$F$148,$AB1682),"")&gt;IFERROR(INDEX(Parâmetros!$B$39:$B$48,MATCH($E1682,Parâmetros!$A$39:$A$48,0)),99),IFERROR(INDEX(Cadastro!$F$5:$F$148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registro"),IF(AND($AB1682&lt;&gt;$AB1681,IFERROR(INDEX(Cadastro!$F$5:$F$148,$AB1682),"")=""),"Indeterminado (início da série)",IF($X1682&gt;0,"Folga","Falta de registro"))))))))</f>
        <v>Falta de registro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IFERROR(MATCH($A1682&amp;"|"&amp;TEXT(_xlfn.MAXIFS(Cadastro!$E$5:$E$148,Cadastro!$A$5:$A$148,$A1682,Cadastro!$E$5:$E$148,"&lt;="&amp;$F1682),"yyyymmdd"),Cadastro!$I$5:$I$148,0),"")</f>
        <v>69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52398</v>
      </c>
      <c r="B1683" s="17" t="s">
        <v>204</v>
      </c>
      <c r="C1683" s="17" t="str">
        <f>IFERROR(INDEX(Cadastro!$C$5:$C$148,$AB1683),"NÃO INFORMADO")</f>
        <v>INS</v>
      </c>
      <c r="D1683" s="17" t="str">
        <f>IFERROR(INDEX(Cadastro!$D$5:$D$148,$AB1683),"")</f>
        <v>Folguista</v>
      </c>
      <c r="E1683" s="17" t="str">
        <f>IFERROR(INDEX(Cadastro!$G$5:$G$148,$AB1683),"")</f>
        <v>Folguista</v>
      </c>
      <c r="F1683" s="29">
        <v>46289</v>
      </c>
      <c r="G1683" s="32" t="str">
        <f t="shared" si="282"/>
        <v>qui</v>
      </c>
      <c r="H1683" s="31" t="str">
        <f>IF($L1683=0,"",_xlfn.MINIFS(Dados!$Q:$Q,Dados!$A:$A,$A1683,Dados!$S:$S,$F1683))</f>
        <v/>
      </c>
      <c r="I1683" s="31" t="str">
        <f>IF($H1683="","",_xlfn.MAXIFS(Dados!$R:$R,Dados!$A:$A,$A1683,Dados!$S:$S,$F1683))</f>
        <v/>
      </c>
      <c r="J1683" s="32" t="str">
        <f>IF($D1683&lt;&gt;"Folguista","",IFERROR(INDEX(Parâmetros!$D$52:$G$52,1,MIN(4,MAX(1,$W1683))),""))</f>
        <v>B</v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/>
      </c>
      <c r="L1683" s="30">
        <f>SUMIFS(Dados!$E:$E,Dados!$A:$A,$A1683,Dados!$S:$S,$F1683)</f>
        <v>0</v>
      </c>
      <c r="M1683" s="30" t="str">
        <f>IFERROR(INDEX(Parâmetros!$E$6:$E$11,MATCH($K1683,Parâmetros!$A$6:$A$11,0)),"")</f>
        <v/>
      </c>
      <c r="N1683" s="33" t="str">
        <f t="shared" si="283"/>
        <v/>
      </c>
      <c r="O1683" s="33">
        <f>Parâmetros!$E$13</f>
        <v>0.8</v>
      </c>
      <c r="P1683" s="32" t="str">
        <f>IF(OR($M1683="",$F1683&gt;Parâmetros!$E$14),"Não","Sim")</f>
        <v>Não</v>
      </c>
      <c r="Q1683" s="32" t="str">
        <f t="shared" si="284"/>
        <v/>
      </c>
      <c r="R1683" s="32" t="str">
        <f t="shared" si="285"/>
        <v/>
      </c>
      <c r="S1683" s="30" t="str">
        <f t="shared" si="286"/>
        <v/>
      </c>
      <c r="T1683" s="32" t="str">
        <f>IF($Q1683&lt;&gt;"Sim","",IF($N1683&gt;Parâmetros!$E$15,"Sim","Não"))</f>
        <v/>
      </c>
      <c r="U1683" s="17" t="str">
        <f t="shared" si="287"/>
        <v>Folga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'[Apontamento_Mes_Setembro Atualizado.xlsx]Base Diária'!$V$221folga da escala 5x2",IF($Y1683="Folga",IF(AND($D1683="5x2",OR(WEEKDAY($F1683,2)=6,WEEKDAY($F1683,2)=7)),"Folga de fim de semana da escala 5x2",IF(AND(OR($D1683="6x1",$D1683="FF 6x1"),WEEKDAY($F1683,2)=6,FALSE()),"Folga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Folga prevista pelo ciclo</v>
      </c>
      <c r="W1683" s="34">
        <f>IF(OR(OR($D1683="6x1",$D1683="FF 6x1"),$D1683="5x2"),"",IF($AB1683&lt;&gt;$AB1682,IF(IFERROR(INDEX(Cadastro!$F$5:$F$148,$AB1683),"")="",IF($L1683&gt;0,1,0),IF(IFERROR(INDEX(Cadastro!$F$5:$F$148,$AB1683),"")&lt;=IFERROR(INDEX(Parâmetros!$B$39:$B$48,MATCH($E1683,Parâmetros!$A$39:$A$48,0)),99),IFERROR(INDEX(Cadastro!$F$5:$F$148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0</v>
      </c>
      <c r="X1683" s="34">
        <f>IF(OR(OR($D1683="6x1",$D1683="FF 6x1"),$D1683="5x2"),"",IF($AB1683&lt;&gt;$AB1682,IF(IFERROR(INDEX(Cadastro!$F$5:$F$148,$AB1683),"")="",0,IF(IFERROR(INDEX(Cadastro!$F$5:$F$148,$AB1683),"")&gt;IFERROR(INDEX(Parâmetros!$B$39:$B$48,MATCH($E1683,Parâmetros!$A$39:$A$48,0)),99),IFERROR(INDEX(Cadastro!$F$5:$F$148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1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registro"),IF(AND($AB1683&lt;&gt;$AB1682,IFERROR(INDEX(Cadastro!$F$5:$F$148,$AB1683),"")=""),"Indeterminado (início da série)",IF($X1683&gt;0,"Folga","Falta de registro"))))))))</f>
        <v>Folga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IFERROR(MATCH($A1683&amp;"|"&amp;TEXT(_xlfn.MAXIFS(Cadastro!$E$5:$E$148,Cadastro!$A$5:$A$148,$A1683,Cadastro!$E$5:$E$148,"&lt;="&amp;$F1683),"yyyymmdd"),Cadastro!$I$5:$I$148,0),"")</f>
        <v>69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52398</v>
      </c>
      <c r="B1684" s="17" t="s">
        <v>204</v>
      </c>
      <c r="C1684" s="17" t="str">
        <f>IFERROR(INDEX(Cadastro!$C$5:$C$148,$AB1684),"NÃO INFORMADO")</f>
        <v>INS</v>
      </c>
      <c r="D1684" s="17" t="str">
        <f>IFERROR(INDEX(Cadastro!$D$5:$D$148,$AB1684),"")</f>
        <v>Folguista</v>
      </c>
      <c r="E1684" s="17" t="str">
        <f>IFERROR(INDEX(Cadastro!$G$5:$G$148,$AB1684),"")</f>
        <v>Folguista</v>
      </c>
      <c r="F1684" s="29">
        <v>46290</v>
      </c>
      <c r="G1684" s="32" t="str">
        <f t="shared" si="282"/>
        <v>sex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>B</v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283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284"/>
        <v/>
      </c>
      <c r="R1684" s="32" t="str">
        <f t="shared" si="285"/>
        <v/>
      </c>
      <c r="S1684" s="30" t="str">
        <f t="shared" si="286"/>
        <v/>
      </c>
      <c r="T1684" s="32" t="str">
        <f>IF($Q1684&lt;&gt;"Sim","",IF($N1684&gt;Parâmetros!$E$15,"Sim","Não"))</f>
        <v/>
      </c>
      <c r="U1684" s="17" t="str">
        <f t="shared" si="287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'[Apontamento_Mes_Setembro Atualizado.xlsx]Base Diária'!$V$221folga da escala 5x2",IF($Y1684="Folga",IF(AND($D1684="5x2",OR(WEEKDAY($F1684,2)=6,WEEKDAY($F1684,2)=7)),"Folga de fim de semana da escala 5x2",IF(AND(OR($D1684="6x1",$D1684="FF 6x1"),WEEKDAY($F1684,2)=6,FALSE()),"Folga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$148,$AB1684),"")="",IF($L1684&gt;0,1,0),IF(IFERROR(INDEX(Cadastro!$F$5:$F$148,$AB1684),"")&lt;=IFERROR(INDEX(Parâmetros!$B$39:$B$48,MATCH($E1684,Parâmetros!$A$39:$A$48,0)),99),IFERROR(INDEX(Cadastro!$F$5:$F$148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$148,$AB1684),"")="",0,IF(IFERROR(INDEX(Cadastro!$F$5:$F$148,$AB1684),"")&gt;IFERROR(INDEX(Parâmetros!$B$39:$B$48,MATCH($E1684,Parâmetros!$A$39:$A$48,0)),99),IFERROR(INDEX(Cadastro!$F$5:$F$148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2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registro"),IF(AND($AB1684&lt;&gt;$AB1683,IFERROR(INDEX(Cadastro!$F$5:$F$148,$AB1684),"")=""),"Indeterminado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0</v>
      </c>
      <c r="AA1684" s="34">
        <f>IF(OR($L1684&gt;0,$F1684&gt;Parâmetros!$E$14),0,IF(OR($A1684&lt;&gt;$A1685,$F1685&gt;Parâmetros!$E$14),1,N($AA1685)+1))</f>
        <v>0</v>
      </c>
      <c r="AB1684" s="31">
        <f>IFERROR(MATCH($A1684&amp;"|"&amp;TEXT(_xlfn.MAXIFS(Cadastro!$E$5:$E$148,Cadastro!$A$5:$A$148,$A1684,Cadastro!$E$5:$E$148,"&lt;="&amp;$F1684),"yyyymmdd"),Cadastro!$I$5:$I$148,0),"")</f>
        <v>69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52398</v>
      </c>
      <c r="B1685" s="17" t="s">
        <v>204</v>
      </c>
      <c r="C1685" s="17" t="str">
        <f>IFERROR(INDEX(Cadastro!$C$5:$C$148,$AB1685),"NÃO INFORMADO")</f>
        <v>INS</v>
      </c>
      <c r="D1685" s="17" t="str">
        <f>IFERROR(INDEX(Cadastro!$D$5:$D$148,$AB1685),"")</f>
        <v>Folguista</v>
      </c>
      <c r="E1685" s="17" t="str">
        <f>IFERROR(INDEX(Cadastro!$G$5:$G$148,$AB1685),"")</f>
        <v>Folguista</v>
      </c>
      <c r="F1685" s="29">
        <v>46291</v>
      </c>
      <c r="G1685" s="32" t="str">
        <f t="shared" si="282"/>
        <v>sáb</v>
      </c>
      <c r="H1685" s="31" t="str">
        <f>IF($L1685=0,"",_xlfn.MINIFS(Dados!$Q:$Q,Dados!$A:$A,$A1685,Dados!$S:$S,$F1685))</f>
        <v/>
      </c>
      <c r="I1685" s="31" t="str">
        <f>IF($H1685="","",_xlfn.MAXIFS(Dados!$R:$R,Dados!$A:$A,$A1685,Dados!$S:$S,$F1685))</f>
        <v/>
      </c>
      <c r="J1685" s="32" t="str">
        <f>IF($D1685&lt;&gt;"Folguista","",IFERROR(INDEX(Parâmetros!$D$52:$G$52,1,MIN(4,MAX(1,$W1685))),""))</f>
        <v>B</v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B</v>
      </c>
      <c r="L1685" s="30">
        <f>SUMIFS(Dados!$E:$E,Dados!$A:$A,$A1685,Dados!$S:$S,$F1685)</f>
        <v>0</v>
      </c>
      <c r="M1685" s="30">
        <f>IFERROR(INDEX(Parâmetros!$E$6:$E$11,MATCH($K1685,Parâmetros!$A$6:$A$11,0)),"")</f>
        <v>7.67</v>
      </c>
      <c r="N1685" s="33">
        <f t="shared" si="283"/>
        <v>0</v>
      </c>
      <c r="O1685" s="33">
        <f>Parâmetros!$E$13</f>
        <v>0.8</v>
      </c>
      <c r="P1685" s="32" t="str">
        <f>IF(OR($M1685="",$F1685&gt;Parâmetros!$E$14),"Não","Sim")</f>
        <v>Não</v>
      </c>
      <c r="Q1685" s="32" t="str">
        <f t="shared" si="284"/>
        <v/>
      </c>
      <c r="R1685" s="32" t="str">
        <f t="shared" si="285"/>
        <v/>
      </c>
      <c r="S1685" s="30" t="str">
        <f t="shared" si="286"/>
        <v/>
      </c>
      <c r="T1685" s="32" t="str">
        <f>IF($Q1685&lt;&gt;"Sim","",IF($N1685&gt;Parâmetros!$E$15,"Sim","Não"))</f>
        <v/>
      </c>
      <c r="U1685" s="17" t="str">
        <f t="shared" si="287"/>
        <v>Fora da apuração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'[Apontamento_Mes_Setembro Atualizado.xlsx]Base Diária'!$V$221folga da escala 5x2",IF($Y1685="Folga",IF(AND($D1685="5x2",OR(WEEKDAY($F1685,2)=6,WEEKDAY($F1685,2)=7)),"Folga de fim de semana da escala 5x2",IF(AND(OR($D1685="6x1",$D1685="FF 6x1"),WEEKDAY($F1685,2)=6,FALSE()),"Folga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FALTA DE REGISTRO · dia 1 de 4 do ciclo</v>
      </c>
      <c r="W1685" s="34">
        <f>IF(OR(OR($D1685="6x1",$D1685="FF 6x1"),$D1685="5x2"),"",IF($AB1685&lt;&gt;$AB1684,IF(IFERROR(INDEX(Cadastro!$F$5:$F$148,$AB1685),"")="",IF($L1685&gt;0,1,0),IF(IFERROR(INDEX(Cadastro!$F$5:$F$148,$AB1685),"")&lt;=IFERROR(INDEX(Parâmetros!$B$39:$B$48,MATCH($E1685,Parâmetros!$A$39:$A$48,0)),99),IFERROR(INDEX(Cadastro!$F$5:$F$148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$148,$AB1685),"")="",0,IF(IFERROR(INDEX(Cadastro!$F$5:$F$148,$AB1685),"")&gt;IFERROR(INDEX(Parâmetros!$B$39:$B$48,MATCH($E1685,Parâmetros!$A$39:$A$48,0)),99),IFERROR(INDEX(Cadastro!$F$5:$F$148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registro"),IF(AND($AB1685&lt;&gt;$AB1684,IFERROR(INDEX(Cadastro!$F$5:$F$148,$AB1685),"")=""),"Indeterminado (início da série)",IF($X1685&gt;0,"Folga","Falta de registro"))))))))</f>
        <v>Falta de registro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IFERROR(MATCH($A1685&amp;"|"&amp;TEXT(_xlfn.MAXIFS(Cadastro!$E$5:$E$148,Cadastro!$A$5:$A$148,$A1685,Cadastro!$E$5:$E$148,"&lt;="&amp;$F1685),"yyyymmdd"),Cadastro!$I$5:$I$148,0),"")</f>
        <v>69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52398</v>
      </c>
      <c r="B1686" s="17" t="s">
        <v>204</v>
      </c>
      <c r="C1686" s="17" t="str">
        <f>IFERROR(INDEX(Cadastro!$C$5:$C$148,$AB1686),"NÃO INFORMADO")</f>
        <v>INS</v>
      </c>
      <c r="D1686" s="17" t="str">
        <f>IFERROR(INDEX(Cadastro!$D$5:$D$148,$AB1686),"")</f>
        <v>Folguista</v>
      </c>
      <c r="E1686" s="17" t="str">
        <f>IFERROR(INDEX(Cadastro!$G$5:$G$148,$AB1686),"")</f>
        <v>Folguista</v>
      </c>
      <c r="F1686" s="29">
        <v>46292</v>
      </c>
      <c r="G1686" s="32" t="str">
        <f t="shared" si="282"/>
        <v>dom</v>
      </c>
      <c r="H1686" s="31" t="str">
        <f>IF($L1686=0,"",_xlfn.MINIFS(Dados!$Q:$Q,Dados!$A:$A,$A1686,Dados!$S:$S,$F1686))</f>
        <v/>
      </c>
      <c r="I1686" s="31" t="str">
        <f>IF($H1686="","",_xlfn.MAXIFS(Dados!$R:$R,Dados!$A:$A,$A1686,Dados!$S:$S,$F1686))</f>
        <v/>
      </c>
      <c r="J1686" s="32" t="str">
        <f>IF($D1686&lt;&gt;"Folguista","",IFERROR(INDEX(Parâmetros!$D$52:$G$52,1,MIN(4,MAX(1,$W1686))),""))</f>
        <v>B</v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B</v>
      </c>
      <c r="L1686" s="30">
        <f>SUMIFS(Dados!$E:$E,Dados!$A:$A,$A1686,Dados!$S:$S,$F1686)</f>
        <v>0</v>
      </c>
      <c r="M1686" s="30">
        <f>IFERROR(INDEX(Parâmetros!$E$6:$E$11,MATCH($K1686,Parâmetros!$A$6:$A$11,0)),"")</f>
        <v>7.67</v>
      </c>
      <c r="N1686" s="33">
        <f t="shared" si="283"/>
        <v>0</v>
      </c>
      <c r="O1686" s="33">
        <f>Parâmetros!$E$13</f>
        <v>0.8</v>
      </c>
      <c r="P1686" s="32" t="str">
        <f>IF(OR($M1686="",$F1686&gt;Parâmetros!$E$14),"Não","Sim")</f>
        <v>Não</v>
      </c>
      <c r="Q1686" s="32" t="str">
        <f t="shared" si="284"/>
        <v/>
      </c>
      <c r="R1686" s="32" t="str">
        <f t="shared" si="285"/>
        <v/>
      </c>
      <c r="S1686" s="30" t="str">
        <f t="shared" si="286"/>
        <v/>
      </c>
      <c r="T1686" s="32" t="str">
        <f>IF($Q1686&lt;&gt;"Sim","",IF($N1686&gt;Parâmetros!$E$15,"Sim","Não"))</f>
        <v/>
      </c>
      <c r="U1686" s="17" t="str">
        <f t="shared" si="287"/>
        <v>Fora da apuração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'[Apontamento_Mes_Setembro Atualizado.xlsx]Base Diária'!$V$221folga da escala 5x2",IF($Y1686="Folga",IF(AND($D1686="5x2",OR(WEEKDAY($F1686,2)=6,WEEKDAY($F1686,2)=7)),"Folga de fim de semana da escala 5x2",IF(AND(OR($D1686="6x1",$D1686="FF 6x1"),WEEKDAY($F1686,2)=6,FALSE()),"Folga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FALTA DE REGISTRO · dia 2 de 4 do ciclo</v>
      </c>
      <c r="W1686" s="34">
        <f>IF(OR(OR($D1686="6x1",$D1686="FF 6x1"),$D1686="5x2"),"",IF($AB1686&lt;&gt;$AB1685,IF(IFERROR(INDEX(Cadastro!$F$5:$F$148,$AB1686),"")="",IF($L1686&gt;0,1,0),IF(IFERROR(INDEX(Cadastro!$F$5:$F$148,$AB1686),"")&lt;=IFERROR(INDEX(Parâmetros!$B$39:$B$48,MATCH($E1686,Parâmetros!$A$39:$A$48,0)),99),IFERROR(INDEX(Cadastro!$F$5:$F$148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$148,$AB1686),"")="",0,IF(IFERROR(INDEX(Cadastro!$F$5:$F$148,$AB1686),"")&gt;IFERROR(INDEX(Parâmetros!$B$39:$B$48,MATCH($E1686,Parâmetros!$A$39:$A$48,0)),99),IFERROR(INDEX(Cadastro!$F$5:$F$148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registro"),IF(AND($AB1686&lt;&gt;$AB1685,IFERROR(INDEX(Cadastro!$F$5:$F$148,$AB1686),"")=""),"Indeterminado (início da série)",IF($X1686&gt;0,"Folga","Falta de registro"))))))))</f>
        <v>Falta de registro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IFERROR(MATCH($A1686&amp;"|"&amp;TEXT(_xlfn.MAXIFS(Cadastro!$E$5:$E$148,Cadastro!$A$5:$A$148,$A1686,Cadastro!$E$5:$E$148,"&lt;="&amp;$F1686),"yyyymmdd"),Cadastro!$I$5:$I$148,0),"")</f>
        <v>69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52398</v>
      </c>
      <c r="B1687" s="17" t="s">
        <v>204</v>
      </c>
      <c r="C1687" s="17" t="str">
        <f>IFERROR(INDEX(Cadastro!$C$5:$C$148,$AB1687),"NÃO INFORMADO")</f>
        <v>INS</v>
      </c>
      <c r="D1687" s="17" t="str">
        <f>IFERROR(INDEX(Cadastro!$D$5:$D$148,$AB1687),"")</f>
        <v>Folguista</v>
      </c>
      <c r="E1687" s="17" t="str">
        <f>IFERROR(INDEX(Cadastro!$G$5:$G$148,$AB1687),"")</f>
        <v>Folguista</v>
      </c>
      <c r="F1687" s="29">
        <v>46293</v>
      </c>
      <c r="G1687" s="32" t="str">
        <f t="shared" si="282"/>
        <v>seg</v>
      </c>
      <c r="H1687" s="31" t="str">
        <f>IF($L1687=0,"",_xlfn.MINIFS(Dados!$Q:$Q,Dados!$A:$A,$A1687,Dados!$S:$S,$F1687))</f>
        <v/>
      </c>
      <c r="I1687" s="31" t="str">
        <f>IF($H1687="","",_xlfn.MAXIFS(Dados!$R:$R,Dados!$A:$A,$A1687,Dados!$S:$S,$F1687))</f>
        <v/>
      </c>
      <c r="J1687" s="32" t="str">
        <f>IF($D1687&lt;&gt;"Folguista","",IFERROR(INDEX(Parâmetros!$D$52:$G$52,1,MIN(4,MAX(1,$W1687))),""))</f>
        <v>C</v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C</v>
      </c>
      <c r="L1687" s="30">
        <f>SUMIFS(Dados!$E:$E,Dados!$A:$A,$A1687,Dados!$S:$S,$F1687)</f>
        <v>0</v>
      </c>
      <c r="M1687" s="30">
        <f>IFERROR(INDEX(Parâmetros!$E$6:$E$11,MATCH($K1687,Parâmetros!$A$6:$A$11,0)),"")</f>
        <v>6.67</v>
      </c>
      <c r="N1687" s="33">
        <f t="shared" si="283"/>
        <v>0</v>
      </c>
      <c r="O1687" s="33">
        <f>Parâmetros!$E$13</f>
        <v>0.8</v>
      </c>
      <c r="P1687" s="32" t="str">
        <f>IF(OR($M1687="",$F1687&gt;Parâmetros!$E$14),"Não","Sim")</f>
        <v>Não</v>
      </c>
      <c r="Q1687" s="32" t="str">
        <f t="shared" si="284"/>
        <v/>
      </c>
      <c r="R1687" s="32" t="str">
        <f t="shared" si="285"/>
        <v/>
      </c>
      <c r="S1687" s="30" t="str">
        <f t="shared" si="286"/>
        <v/>
      </c>
      <c r="T1687" s="32" t="str">
        <f>IF($Q1687&lt;&gt;"Sim","",IF($N1687&gt;Parâmetros!$E$15,"Sim","Não"))</f>
        <v/>
      </c>
      <c r="U1687" s="17" t="str">
        <f t="shared" si="287"/>
        <v>Fora da apuração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'[Apontamento_Mes_Setembro Atualizado.xlsx]Base Diária'!$V$221folga da escala 5x2",IF($Y1687="Folga",IF(AND($D1687="5x2",OR(WEEKDAY($F1687,2)=6,WEEKDAY($F1687,2)=7)),"Folga de fim de semana da escala 5x2",IF(AND(OR($D1687="6x1",$D1687="FF 6x1"),WEEKDAY($F1687,2)=6,FALSE()),"Folga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FALTA DE REGISTRO · dia 3 de 4 do ciclo</v>
      </c>
      <c r="W1687" s="34">
        <f>IF(OR(OR($D1687="6x1",$D1687="FF 6x1"),$D1687="5x2"),"",IF($AB1687&lt;&gt;$AB1686,IF(IFERROR(INDEX(Cadastro!$F$5:$F$148,$AB1687),"")="",IF($L1687&gt;0,1,0),IF(IFERROR(INDEX(Cadastro!$F$5:$F$148,$AB1687),"")&lt;=IFERROR(INDEX(Parâmetros!$B$39:$B$48,MATCH($E1687,Parâmetros!$A$39:$A$48,0)),99),IFERROR(INDEX(Cadastro!$F$5:$F$148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$148,$AB1687),"")="",0,IF(IFERROR(INDEX(Cadastro!$F$5:$F$148,$AB1687),"")&gt;IFERROR(INDEX(Parâmetros!$B$39:$B$48,MATCH($E1687,Parâmetros!$A$39:$A$48,0)),99),IFERROR(INDEX(Cadastro!$F$5:$F$148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registro"),IF(AND($AB1687&lt;&gt;$AB1686,IFERROR(INDEX(Cadastro!$F$5:$F$148,$AB1687),"")=""),"Indeterminado (início da série)",IF($X1687&gt;0,"Folga","Falta de registro"))))))))</f>
        <v>Falta de registro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IFERROR(MATCH($A1687&amp;"|"&amp;TEXT(_xlfn.MAXIFS(Cadastro!$E$5:$E$148,Cadastro!$A$5:$A$148,$A1687,Cadastro!$E$5:$E$148,"&lt;="&amp;$F1687),"yyyymmdd"),Cadastro!$I$5:$I$148,0),"")</f>
        <v>69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52398</v>
      </c>
      <c r="B1688" s="17" t="s">
        <v>204</v>
      </c>
      <c r="C1688" s="17" t="str">
        <f>IFERROR(INDEX(Cadastro!$C$5:$C$148,$AB1688),"NÃO INFORMADO")</f>
        <v>INS</v>
      </c>
      <c r="D1688" s="17" t="str">
        <f>IFERROR(INDEX(Cadastro!$D$5:$D$148,$AB1688),"")</f>
        <v>Folguista</v>
      </c>
      <c r="E1688" s="17" t="str">
        <f>IFERROR(INDEX(Cadastro!$G$5:$G$148,$AB1688),"")</f>
        <v>Folguista</v>
      </c>
      <c r="F1688" s="29">
        <v>46294</v>
      </c>
      <c r="G1688" s="32" t="str">
        <f t="shared" si="282"/>
        <v>ter</v>
      </c>
      <c r="H1688" s="31" t="str">
        <f>IF($L1688=0,"",_xlfn.MINIFS(Dados!$Q:$Q,Dados!$A:$A,$A1688,Dados!$S:$S,$F1688))</f>
        <v/>
      </c>
      <c r="I1688" s="31" t="str">
        <f>IF($H1688="","",_xlfn.MAXIFS(Dados!$R:$R,Dados!$A:$A,$A1688,Dados!$S:$S,$F1688))</f>
        <v/>
      </c>
      <c r="J1688" s="32" t="str">
        <f>IF($D1688&lt;&gt;"Folguista","",IFERROR(INDEX(Parâmetros!$D$52:$G$52,1,MIN(4,MAX(1,$W1688))),""))</f>
        <v>C</v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C</v>
      </c>
      <c r="L1688" s="30">
        <f>SUMIFS(Dados!$E:$E,Dados!$A:$A,$A1688,Dados!$S:$S,$F1688)</f>
        <v>0</v>
      </c>
      <c r="M1688" s="30">
        <f>IFERROR(INDEX(Parâmetros!$E$6:$E$11,MATCH($K1688,Parâmetros!$A$6:$A$11,0)),"")</f>
        <v>6.67</v>
      </c>
      <c r="N1688" s="33">
        <f t="shared" si="283"/>
        <v>0</v>
      </c>
      <c r="O1688" s="33">
        <f>Parâmetros!$E$13</f>
        <v>0.8</v>
      </c>
      <c r="P1688" s="32" t="str">
        <f>IF(OR($M1688="",$F1688&gt;Parâmetros!$E$14),"Não","Sim")</f>
        <v>Não</v>
      </c>
      <c r="Q1688" s="32" t="str">
        <f t="shared" si="284"/>
        <v/>
      </c>
      <c r="R1688" s="32" t="str">
        <f t="shared" si="285"/>
        <v/>
      </c>
      <c r="S1688" s="30" t="str">
        <f t="shared" si="286"/>
        <v/>
      </c>
      <c r="T1688" s="32" t="str">
        <f>IF($Q1688&lt;&gt;"Sim","",IF($N1688&gt;Parâmetros!$E$15,"Sim","Não"))</f>
        <v/>
      </c>
      <c r="U1688" s="17" t="str">
        <f t="shared" si="287"/>
        <v>Fora da apuração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'[Apontamento_Mes_Setembro Atualizado.xlsx]Base Diária'!$V$221folga da escala 5x2",IF($Y1688="Folga",IF(AND($D1688="5x2",OR(WEEKDAY($F1688,2)=6,WEEKDAY($F1688,2)=7)),"Folga de fim de semana da escala 5x2",IF(AND(OR($D1688="6x1",$D1688="FF 6x1"),WEEKDAY($F1688,2)=6,FALSE()),"Folga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FALTA DE REGISTRO · dia 4 de 4 do ciclo</v>
      </c>
      <c r="W1688" s="34">
        <f>IF(OR(OR($D1688="6x1",$D1688="FF 6x1"),$D1688="5x2"),"",IF($AB1688&lt;&gt;$AB1687,IF(IFERROR(INDEX(Cadastro!$F$5:$F$148,$AB1688),"")="",IF($L1688&gt;0,1,0),IF(IFERROR(INDEX(Cadastro!$F$5:$F$148,$AB1688),"")&lt;=IFERROR(INDEX(Parâmetros!$B$39:$B$48,MATCH($E1688,Parâmetros!$A$39:$A$48,0)),99),IFERROR(INDEX(Cadastro!$F$5:$F$148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$148,$AB1688),"")="",0,IF(IFERROR(INDEX(Cadastro!$F$5:$F$148,$AB1688),"")&gt;IFERROR(INDEX(Parâmetros!$B$39:$B$48,MATCH($E1688,Parâmetros!$A$39:$A$48,0)),99),IFERROR(INDEX(Cadastro!$F$5:$F$148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registro"),IF(AND($AB1688&lt;&gt;$AB1687,IFERROR(INDEX(Cadastro!$F$5:$F$148,$AB1688),"")=""),"Indeterminado (início da série)",IF($X1688&gt;0,"Folga","Falta de registro"))))))))</f>
        <v>Falta de registro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IFERROR(MATCH($A1688&amp;"|"&amp;TEXT(_xlfn.MAXIFS(Cadastro!$E$5:$E$148,Cadastro!$A$5:$A$148,$A1688,Cadastro!$E$5:$E$148,"&lt;="&amp;$F1688),"yyyymmdd"),Cadastro!$I$5:$I$148,0),"")</f>
        <v>69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52398</v>
      </c>
      <c r="B1689" s="17" t="s">
        <v>204</v>
      </c>
      <c r="C1689" s="17" t="str">
        <f>IFERROR(INDEX(Cadastro!$C$5:$C$148,$AB1689),"NÃO INFORMADO")</f>
        <v>INS</v>
      </c>
      <c r="D1689" s="17" t="str">
        <f>IFERROR(INDEX(Cadastro!$D$5:$D$148,$AB1689),"")</f>
        <v>Folguista</v>
      </c>
      <c r="E1689" s="17" t="str">
        <f>IFERROR(INDEX(Cadastro!$G$5:$G$148,$AB1689),"")</f>
        <v>Folguista</v>
      </c>
      <c r="F1689" s="29">
        <v>46295</v>
      </c>
      <c r="G1689" s="32" t="str">
        <f t="shared" si="282"/>
        <v>qua</v>
      </c>
      <c r="H1689" s="31" t="str">
        <f>IF($L1689=0,"",_xlfn.MINIFS(Dados!$Q:$Q,Dados!$A:$A,$A1689,Dados!$S:$S,$F1689))</f>
        <v/>
      </c>
      <c r="I1689" s="31" t="str">
        <f>IF($H1689="","",_xlfn.MAXIFS(Dados!$R:$R,Dados!$A:$A,$A1689,Dados!$S:$S,$F1689))</f>
        <v/>
      </c>
      <c r="J1689" s="32" t="str">
        <f>IF($D1689&lt;&gt;"Folguista","",IFERROR(INDEX(Parâmetros!$D$52:$G$52,1,MIN(4,MAX(1,$W1689))),""))</f>
        <v>B</v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/>
      </c>
      <c r="L1689" s="30">
        <f>SUMIFS(Dados!$E:$E,Dados!$A:$A,$A1689,Dados!$S:$S,$F1689)</f>
        <v>0</v>
      </c>
      <c r="M1689" s="30" t="str">
        <f>IFERROR(INDEX(Parâmetros!$E$6:$E$11,MATCH($K1689,Parâmetros!$A$6:$A$11,0)),"")</f>
        <v/>
      </c>
      <c r="N1689" s="33" t="str">
        <f t="shared" si="283"/>
        <v/>
      </c>
      <c r="O1689" s="33">
        <f>Parâmetros!$E$13</f>
        <v>0.8</v>
      </c>
      <c r="P1689" s="32" t="str">
        <f>IF(OR($M1689="",$F1689&gt;Parâmetros!$E$14),"Não","Sim")</f>
        <v>Não</v>
      </c>
      <c r="Q1689" s="32" t="str">
        <f t="shared" si="284"/>
        <v/>
      </c>
      <c r="R1689" s="32" t="str">
        <f t="shared" si="285"/>
        <v/>
      </c>
      <c r="S1689" s="30" t="str">
        <f t="shared" si="286"/>
        <v/>
      </c>
      <c r="T1689" s="32" t="str">
        <f>IF($Q1689&lt;&gt;"Sim","",IF($N1689&gt;Parâmetros!$E$15,"Sim","Não"))</f>
        <v/>
      </c>
      <c r="U1689" s="17" t="str">
        <f t="shared" si="287"/>
        <v>Folga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'[Apontamento_Mes_Setembro Atualizado.xlsx]Base Diária'!$V$221folga da escala 5x2",IF($Y1689="Folga",IF(AND($D1689="5x2",OR(WEEKDAY($F1689,2)=6,WEEKDAY($F1689,2)=7)),"Folga de fim de semana da escala 5x2",IF(AND(OR($D1689="6x1",$D1689="FF 6x1"),WEEKDAY($F1689,2)=6,FALSE()),"Folga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Folga prevista pelo ciclo</v>
      </c>
      <c r="W1689" s="34">
        <f>IF(OR(OR($D1689="6x1",$D1689="FF 6x1"),$D1689="5x2"),"",IF($AB1689&lt;&gt;$AB1688,IF(IFERROR(INDEX(Cadastro!$F$5:$F$148,$AB1689),"")="",IF($L1689&gt;0,1,0),IF(IFERROR(INDEX(Cadastro!$F$5:$F$148,$AB1689),"")&lt;=IFERROR(INDEX(Parâmetros!$B$39:$B$48,MATCH($E1689,Parâmetros!$A$39:$A$48,0)),99),IFERROR(INDEX(Cadastro!$F$5:$F$148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0</v>
      </c>
      <c r="X1689" s="34">
        <f>IF(OR(OR($D1689="6x1",$D1689="FF 6x1"),$D1689="5x2"),"",IF($AB1689&lt;&gt;$AB1688,IF(IFERROR(INDEX(Cadastro!$F$5:$F$148,$AB1689),"")="",0,IF(IFERROR(INDEX(Cadastro!$F$5:$F$148,$AB1689),"")&gt;IFERROR(INDEX(Parâmetros!$B$39:$B$48,MATCH($E1689,Parâmetros!$A$39:$A$48,0)),99),IFERROR(INDEX(Cadastro!$F$5:$F$148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1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registro"),IF(AND($AB1689&lt;&gt;$AB1688,IFERROR(INDEX(Cadastro!$F$5:$F$148,$AB1689),"")=""),"Indeterminado (início da série)",IF($X1689&gt;0,"Folga","Falta de registro"))))))))</f>
        <v>Folga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IFERROR(MATCH($A1689&amp;"|"&amp;TEXT(_xlfn.MAXIFS(Cadastro!$E$5:$E$148,Cadastro!$A$5:$A$148,$A1689,Cadastro!$E$5:$E$148,"&lt;="&amp;$F1689),"yyyymmdd"),Cadastro!$I$5:$I$148,0),"")</f>
        <v>69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52398</v>
      </c>
      <c r="B1690" s="17" t="s">
        <v>204</v>
      </c>
      <c r="C1690" s="17" t="str">
        <f>IFERROR(INDEX(Cadastro!$C$5:$C$148,$AB1690),"NÃO INFORMADO")</f>
        <v>INS</v>
      </c>
      <c r="D1690" s="17" t="str">
        <f>IFERROR(INDEX(Cadastro!$D$5:$D$148,$AB1690),"")</f>
        <v>Folguista</v>
      </c>
      <c r="E1690" s="17" t="str">
        <f>IFERROR(INDEX(Cadastro!$G$5:$G$148,$AB1690),"")</f>
        <v>Folguista</v>
      </c>
      <c r="F1690" s="29">
        <v>46296</v>
      </c>
      <c r="G1690" s="32" t="str">
        <f t="shared" si="282"/>
        <v>qui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>B</v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283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284"/>
        <v/>
      </c>
      <c r="R1690" s="32" t="str">
        <f t="shared" si="285"/>
        <v/>
      </c>
      <c r="S1690" s="30" t="str">
        <f t="shared" si="286"/>
        <v/>
      </c>
      <c r="T1690" s="32" t="str">
        <f>IF($Q1690&lt;&gt;"Sim","",IF($N1690&gt;Parâmetros!$E$15,"Sim","Não"))</f>
        <v/>
      </c>
      <c r="U1690" s="17" t="str">
        <f t="shared" si="287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'[Apontamento_Mes_Setembro Atualizado.xlsx]Base Diária'!$V$221folga da escala 5x2",IF($Y1690="Folga",IF(AND($D1690="5x2",OR(WEEKDAY($F1690,2)=6,WEEKDAY($F1690,2)=7)),"Folga de fim de semana da escala 5x2",IF(AND(OR($D1690="6x1",$D1690="FF 6x1"),WEEKDAY($F1690,2)=6,FALSE()),"Folga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$148,$AB1690),"")="",IF($L1690&gt;0,1,0),IF(IFERROR(INDEX(Cadastro!$F$5:$F$148,$AB1690),"")&lt;=IFERROR(INDEX(Parâmetros!$B$39:$B$48,MATCH($E1690,Parâmetros!$A$39:$A$48,0)),99),IFERROR(INDEX(Cadastro!$F$5:$F$148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$148,$AB1690),"")="",0,IF(IFERROR(INDEX(Cadastro!$F$5:$F$148,$AB1690),"")&gt;IFERROR(INDEX(Parâmetros!$B$39:$B$48,MATCH($E1690,Parâmetros!$A$39:$A$48,0)),99),IFERROR(INDEX(Cadastro!$F$5:$F$148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2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registro"),IF(AND($AB1690&lt;&gt;$AB1689,IFERROR(INDEX(Cadastro!$F$5:$F$148,$AB1690),"")=""),"Indeterminado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0</v>
      </c>
      <c r="AA1690" s="34">
        <f>IF(OR($L1690&gt;0,$F1690&gt;Parâmetros!$E$14),0,IF(OR($A1690&lt;&gt;$A1691,$F1691&gt;Parâmetros!$E$14),1,N($AA1691)+1))</f>
        <v>0</v>
      </c>
      <c r="AB1690" s="31">
        <f>IFERROR(MATCH($A1690&amp;"|"&amp;TEXT(_xlfn.MAXIFS(Cadastro!$E$5:$E$148,Cadastro!$A$5:$A$148,$A1690,Cadastro!$E$5:$E$148,"&lt;="&amp;$F1690),"yyyymmdd"),Cadastro!$I$5:$I$148,0),"")</f>
        <v>69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52398</v>
      </c>
      <c r="B1691" s="17" t="s">
        <v>204</v>
      </c>
      <c r="C1691" s="17" t="str">
        <f>IFERROR(INDEX(Cadastro!$C$5:$C$148,$AB1691),"NÃO INFORMADO")</f>
        <v>INS</v>
      </c>
      <c r="D1691" s="17" t="str">
        <f>IFERROR(INDEX(Cadastro!$D$5:$D$148,$AB1691),"")</f>
        <v>Folguista</v>
      </c>
      <c r="E1691" s="17" t="str">
        <f>IFERROR(INDEX(Cadastro!$G$5:$G$148,$AB1691),"")</f>
        <v>Folguista</v>
      </c>
      <c r="F1691" s="29">
        <v>46297</v>
      </c>
      <c r="G1691" s="32" t="str">
        <f t="shared" si="282"/>
        <v>sex</v>
      </c>
      <c r="H1691" s="31" t="str">
        <f>IF($L1691=0,"",_xlfn.MINIFS(Dados!$Q:$Q,Dados!$A:$A,$A1691,Dados!$S:$S,$F1691))</f>
        <v/>
      </c>
      <c r="I1691" s="31" t="str">
        <f>IF($H1691="","",_xlfn.MAXIFS(Dados!$R:$R,Dados!$A:$A,$A1691,Dados!$S:$S,$F1691))</f>
        <v/>
      </c>
      <c r="J1691" s="32" t="str">
        <f>IF($D1691&lt;&gt;"Folguista","",IFERROR(INDEX(Parâmetros!$D$52:$G$52,1,MIN(4,MAX(1,$W1691))),""))</f>
        <v>B</v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B</v>
      </c>
      <c r="L1691" s="30">
        <f>SUMIFS(Dados!$E:$E,Dados!$A:$A,$A1691,Dados!$S:$S,$F1691)</f>
        <v>0</v>
      </c>
      <c r="M1691" s="30">
        <f>IFERROR(INDEX(Parâmetros!$E$6:$E$11,MATCH($K1691,Parâmetros!$A$6:$A$11,0)),"")</f>
        <v>7.67</v>
      </c>
      <c r="N1691" s="33">
        <f t="shared" si="283"/>
        <v>0</v>
      </c>
      <c r="O1691" s="33">
        <f>Parâmetros!$E$13</f>
        <v>0.8</v>
      </c>
      <c r="P1691" s="32" t="str">
        <f>IF(OR($M1691="",$F1691&gt;Parâmetros!$E$14),"Não","Sim")</f>
        <v>Não</v>
      </c>
      <c r="Q1691" s="32" t="str">
        <f t="shared" si="284"/>
        <v/>
      </c>
      <c r="R1691" s="32" t="str">
        <f t="shared" si="285"/>
        <v/>
      </c>
      <c r="S1691" s="30" t="str">
        <f t="shared" si="286"/>
        <v/>
      </c>
      <c r="T1691" s="32" t="str">
        <f>IF($Q1691&lt;&gt;"Sim","",IF($N1691&gt;Parâmetros!$E$15,"Sim","Não"))</f>
        <v/>
      </c>
      <c r="U1691" s="17" t="str">
        <f t="shared" si="287"/>
        <v>Fora da apuração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'[Apontamento_Mes_Setembro Atualizado.xlsx]Base Diária'!$V$221folga da escala 5x2",IF($Y1691="Folga",IF(AND($D1691="5x2",OR(WEEKDAY($F1691,2)=6,WEEKDAY($F1691,2)=7)),"Folga de fim de semana da escala 5x2",IF(AND(OR($D1691="6x1",$D1691="FF 6x1"),WEEKDAY($F1691,2)=6,FALSE()),"Folga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FALTA DE REGISTRO · dia 1 de 4 do ciclo</v>
      </c>
      <c r="W1691" s="34">
        <f>IF(OR(OR($D1691="6x1",$D1691="FF 6x1"),$D1691="5x2"),"",IF($AB1691&lt;&gt;$AB1690,IF(IFERROR(INDEX(Cadastro!$F$5:$F$148,$AB1691),"")="",IF($L1691&gt;0,1,0),IF(IFERROR(INDEX(Cadastro!$F$5:$F$148,$AB1691),"")&lt;=IFERROR(INDEX(Parâmetros!$B$39:$B$48,MATCH($E1691,Parâmetros!$A$39:$A$48,0)),99),IFERROR(INDEX(Cadastro!$F$5:$F$148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$148,$AB1691),"")="",0,IF(IFERROR(INDEX(Cadastro!$F$5:$F$148,$AB1691),"")&gt;IFERROR(INDEX(Parâmetros!$B$39:$B$48,MATCH($E1691,Parâmetros!$A$39:$A$48,0)),99),IFERROR(INDEX(Cadastro!$F$5:$F$148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registro"),IF(AND($AB1691&lt;&gt;$AB1690,IFERROR(INDEX(Cadastro!$F$5:$F$148,$AB1691),"")=""),"Indeterminado (início da série)",IF($X1691&gt;0,"Folga","Falta de registro"))))))))</f>
        <v>Falta de registro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IFERROR(MATCH($A1691&amp;"|"&amp;TEXT(_xlfn.MAXIFS(Cadastro!$E$5:$E$148,Cadastro!$A$5:$A$148,$A1691,Cadastro!$E$5:$E$148,"&lt;="&amp;$F1691),"yyyymmdd"),Cadastro!$I$5:$I$148,0),"")</f>
        <v>69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52398</v>
      </c>
      <c r="B1692" s="17" t="s">
        <v>204</v>
      </c>
      <c r="C1692" s="17" t="str">
        <f>IFERROR(INDEX(Cadastro!$C$5:$C$148,$AB1692),"NÃO INFORMADO")</f>
        <v>INS</v>
      </c>
      <c r="D1692" s="17" t="str">
        <f>IFERROR(INDEX(Cadastro!$D$5:$D$148,$AB1692),"")</f>
        <v>Folguista</v>
      </c>
      <c r="E1692" s="17" t="str">
        <f>IFERROR(INDEX(Cadastro!$G$5:$G$148,$AB1692),"")</f>
        <v>Folguista</v>
      </c>
      <c r="F1692" s="29">
        <v>46298</v>
      </c>
      <c r="G1692" s="32" t="str">
        <f t="shared" si="282"/>
        <v>sáb</v>
      </c>
      <c r="H1692" s="31" t="str">
        <f>IF($L1692=0,"",_xlfn.MINIFS(Dados!$Q:$Q,Dados!$A:$A,$A1692,Dados!$S:$S,$F1692))</f>
        <v/>
      </c>
      <c r="I1692" s="31" t="str">
        <f>IF($H1692="","",_xlfn.MAXIFS(Dados!$R:$R,Dados!$A:$A,$A1692,Dados!$S:$S,$F1692))</f>
        <v/>
      </c>
      <c r="J1692" s="32" t="str">
        <f>IF($D1692&lt;&gt;"Folguista","",IFERROR(INDEX(Parâmetros!$D$52:$G$52,1,MIN(4,MAX(1,$W1692))),""))</f>
        <v>B</v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B</v>
      </c>
      <c r="L1692" s="30">
        <f>SUMIFS(Dados!$E:$E,Dados!$A:$A,$A1692,Dados!$S:$S,$F1692)</f>
        <v>0</v>
      </c>
      <c r="M1692" s="30">
        <f>IFERROR(INDEX(Parâmetros!$E$6:$E$11,MATCH($K1692,Parâmetros!$A$6:$A$11,0)),"")</f>
        <v>7.67</v>
      </c>
      <c r="N1692" s="33">
        <f t="shared" si="283"/>
        <v>0</v>
      </c>
      <c r="O1692" s="33">
        <f>Parâmetros!$E$13</f>
        <v>0.8</v>
      </c>
      <c r="P1692" s="32" t="str">
        <f>IF(OR($M1692="",$F1692&gt;Parâmetros!$E$14),"Não","Sim")</f>
        <v>Não</v>
      </c>
      <c r="Q1692" s="32" t="str">
        <f t="shared" si="284"/>
        <v/>
      </c>
      <c r="R1692" s="32" t="str">
        <f t="shared" si="285"/>
        <v/>
      </c>
      <c r="S1692" s="30" t="str">
        <f t="shared" si="286"/>
        <v/>
      </c>
      <c r="T1692" s="32" t="str">
        <f>IF($Q1692&lt;&gt;"Sim","",IF($N1692&gt;Parâmetros!$E$15,"Sim","Não"))</f>
        <v/>
      </c>
      <c r="U1692" s="17" t="str">
        <f t="shared" si="287"/>
        <v>Fora da apuração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'[Apontamento_Mes_Setembro Atualizado.xlsx]Base Diária'!$V$221folga da escala 5x2",IF($Y1692="Folga",IF(AND($D1692="5x2",OR(WEEKDAY($F1692,2)=6,WEEKDAY($F1692,2)=7)),"Folga de fim de semana da escala 5x2",IF(AND(OR($D1692="6x1",$D1692="FF 6x1"),WEEKDAY($F1692,2)=6,FALSE()),"Folga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FALTA DE REGISTRO · dia 2 de 4 do ciclo</v>
      </c>
      <c r="W1692" s="34">
        <f>IF(OR(OR($D1692="6x1",$D1692="FF 6x1"),$D1692="5x2"),"",IF($AB1692&lt;&gt;$AB1691,IF(IFERROR(INDEX(Cadastro!$F$5:$F$148,$AB1692),"")="",IF($L1692&gt;0,1,0),IF(IFERROR(INDEX(Cadastro!$F$5:$F$148,$AB1692),"")&lt;=IFERROR(INDEX(Parâmetros!$B$39:$B$48,MATCH($E1692,Parâmetros!$A$39:$A$48,0)),99),IFERROR(INDEX(Cadastro!$F$5:$F$148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$148,$AB1692),"")="",0,IF(IFERROR(INDEX(Cadastro!$F$5:$F$148,$AB1692),"")&gt;IFERROR(INDEX(Parâmetros!$B$39:$B$48,MATCH($E1692,Parâmetros!$A$39:$A$48,0)),99),IFERROR(INDEX(Cadastro!$F$5:$F$148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registro"),IF(AND($AB1692&lt;&gt;$AB1691,IFERROR(INDEX(Cadastro!$F$5:$F$148,$AB1692),"")=""),"Indeterminado (início da série)",IF($X1692&gt;0,"Folga","Falta de registro"))))))))</f>
        <v>Falta de registro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IFERROR(MATCH($A1692&amp;"|"&amp;TEXT(_xlfn.MAXIFS(Cadastro!$E$5:$E$148,Cadastro!$A$5:$A$148,$A1692,Cadastro!$E$5:$E$148,"&lt;="&amp;$F1692),"yyyymmdd"),Cadastro!$I$5:$I$148,0),"")</f>
        <v>69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52398</v>
      </c>
      <c r="B1693" s="17" t="s">
        <v>204</v>
      </c>
      <c r="C1693" s="17" t="str">
        <f>IFERROR(INDEX(Cadastro!$C$5:$C$148,$AB1693),"NÃO INFORMADO")</f>
        <v>INS</v>
      </c>
      <c r="D1693" s="17" t="str">
        <f>IFERROR(INDEX(Cadastro!$D$5:$D$148,$AB1693),"")</f>
        <v>Folguista</v>
      </c>
      <c r="E1693" s="17" t="str">
        <f>IFERROR(INDEX(Cadastro!$G$5:$G$148,$AB1693),"")</f>
        <v>Folguista</v>
      </c>
      <c r="F1693" s="29">
        <v>46299</v>
      </c>
      <c r="G1693" s="32" t="str">
        <f t="shared" si="282"/>
        <v>dom</v>
      </c>
      <c r="H1693" s="31" t="str">
        <f>IF($L1693=0,"",_xlfn.MINIFS(Dados!$Q:$Q,Dados!$A:$A,$A1693,Dados!$S:$S,$F1693))</f>
        <v/>
      </c>
      <c r="I1693" s="31" t="str">
        <f>IF($H1693="","",_xlfn.MAXIFS(Dados!$R:$R,Dados!$A:$A,$A1693,Dados!$S:$S,$F1693))</f>
        <v/>
      </c>
      <c r="J1693" s="32" t="str">
        <f>IF($D1693&lt;&gt;"Folguista","",IFERROR(INDEX(Parâmetros!$D$52:$G$52,1,MIN(4,MAX(1,$W1693))),""))</f>
        <v>C</v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C</v>
      </c>
      <c r="L1693" s="30">
        <f>SUMIFS(Dados!$E:$E,Dados!$A:$A,$A1693,Dados!$S:$S,$F1693)</f>
        <v>0</v>
      </c>
      <c r="M1693" s="30">
        <f>IFERROR(INDEX(Parâmetros!$E$6:$E$11,MATCH($K1693,Parâmetros!$A$6:$A$11,0)),"")</f>
        <v>6.67</v>
      </c>
      <c r="N1693" s="33">
        <f t="shared" si="283"/>
        <v>0</v>
      </c>
      <c r="O1693" s="33">
        <f>Parâmetros!$E$13</f>
        <v>0.8</v>
      </c>
      <c r="P1693" s="32" t="str">
        <f>IF(OR($M1693="",$F1693&gt;Parâmetros!$E$14),"Não","Sim")</f>
        <v>Não</v>
      </c>
      <c r="Q1693" s="32" t="str">
        <f t="shared" si="284"/>
        <v/>
      </c>
      <c r="R1693" s="32" t="str">
        <f t="shared" si="285"/>
        <v/>
      </c>
      <c r="S1693" s="30" t="str">
        <f t="shared" si="286"/>
        <v/>
      </c>
      <c r="T1693" s="32" t="str">
        <f>IF($Q1693&lt;&gt;"Sim","",IF($N1693&gt;Parâmetros!$E$15,"Sim","Não"))</f>
        <v/>
      </c>
      <c r="U1693" s="17" t="str">
        <f t="shared" si="287"/>
        <v>Fora da apuração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'[Apontamento_Mes_Setembro Atualizado.xlsx]Base Diária'!$V$221folga da escala 5x2",IF($Y1693="Folga",IF(AND($D1693="5x2",OR(WEEKDAY($F1693,2)=6,WEEKDAY($F1693,2)=7)),"Folga de fim de semana da escala 5x2",IF(AND(OR($D1693="6x1",$D1693="FF 6x1"),WEEKDAY($F1693,2)=6,FALSE()),"Folga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FALTA DE REGISTRO · dia 3 de 4 do ciclo</v>
      </c>
      <c r="W1693" s="34">
        <f>IF(OR(OR($D1693="6x1",$D1693="FF 6x1"),$D1693="5x2"),"",IF($AB1693&lt;&gt;$AB1692,IF(IFERROR(INDEX(Cadastro!$F$5:$F$148,$AB1693),"")="",IF($L1693&gt;0,1,0),IF(IFERROR(INDEX(Cadastro!$F$5:$F$148,$AB1693),"")&lt;=IFERROR(INDEX(Parâmetros!$B$39:$B$48,MATCH($E1693,Parâmetros!$A$39:$A$48,0)),99),IFERROR(INDEX(Cadastro!$F$5:$F$148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$148,$AB1693),"")="",0,IF(IFERROR(INDEX(Cadastro!$F$5:$F$148,$AB1693),"")&gt;IFERROR(INDEX(Parâmetros!$B$39:$B$48,MATCH($E1693,Parâmetros!$A$39:$A$48,0)),99),IFERROR(INDEX(Cadastro!$F$5:$F$148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registro"),IF(AND($AB1693&lt;&gt;$AB1692,IFERROR(INDEX(Cadastro!$F$5:$F$148,$AB1693),"")=""),"Indeterminado (início da série)",IF($X1693&gt;0,"Folga","Falta de registro"))))))))</f>
        <v>Falta de registro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IFERROR(MATCH($A1693&amp;"|"&amp;TEXT(_xlfn.MAXIFS(Cadastro!$E$5:$E$148,Cadastro!$A$5:$A$148,$A1693,Cadastro!$E$5:$E$148,"&lt;="&amp;$F1693),"yyyymmdd"),Cadastro!$I$5:$I$148,0),"")</f>
        <v>69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52398</v>
      </c>
      <c r="B1694" s="17" t="s">
        <v>204</v>
      </c>
      <c r="C1694" s="17" t="str">
        <f>IFERROR(INDEX(Cadastro!$C$5:$C$148,$AB1694),"NÃO INFORMADO")</f>
        <v>INS</v>
      </c>
      <c r="D1694" s="17" t="str">
        <f>IFERROR(INDEX(Cadastro!$D$5:$D$148,$AB1694),"")</f>
        <v>Folguista</v>
      </c>
      <c r="E1694" s="17" t="str">
        <f>IFERROR(INDEX(Cadastro!$G$5:$G$148,$AB1694),"")</f>
        <v>Folguista</v>
      </c>
      <c r="F1694" s="29">
        <v>46300</v>
      </c>
      <c r="G1694" s="32" t="str">
        <f t="shared" si="282"/>
        <v>seg</v>
      </c>
      <c r="H1694" s="31" t="str">
        <f>IF($L1694=0,"",_xlfn.MINIFS(Dados!$Q:$Q,Dados!$A:$A,$A1694,Dados!$S:$S,$F1694))</f>
        <v/>
      </c>
      <c r="I1694" s="31" t="str">
        <f>IF($H1694="","",_xlfn.MAXIFS(Dados!$R:$R,Dados!$A:$A,$A1694,Dados!$S:$S,$F1694))</f>
        <v/>
      </c>
      <c r="J1694" s="32" t="str">
        <f>IF($D1694&lt;&gt;"Folguista","",IFERROR(INDEX(Parâmetros!$D$52:$G$52,1,MIN(4,MAX(1,$W1694))),""))</f>
        <v>C</v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C</v>
      </c>
      <c r="L1694" s="30">
        <f>SUMIFS(Dados!$E:$E,Dados!$A:$A,$A1694,Dados!$S:$S,$F1694)</f>
        <v>0</v>
      </c>
      <c r="M1694" s="30">
        <f>IFERROR(INDEX(Parâmetros!$E$6:$E$11,MATCH($K1694,Parâmetros!$A$6:$A$11,0)),"")</f>
        <v>6.67</v>
      </c>
      <c r="N1694" s="33">
        <f t="shared" si="283"/>
        <v>0</v>
      </c>
      <c r="O1694" s="33">
        <f>Parâmetros!$E$13</f>
        <v>0.8</v>
      </c>
      <c r="P1694" s="32" t="str">
        <f>IF(OR($M1694="",$F1694&gt;Parâmetros!$E$14),"Não","Sim")</f>
        <v>Não</v>
      </c>
      <c r="Q1694" s="32" t="str">
        <f t="shared" si="284"/>
        <v/>
      </c>
      <c r="R1694" s="32" t="str">
        <f t="shared" si="285"/>
        <v/>
      </c>
      <c r="S1694" s="30" t="str">
        <f t="shared" si="286"/>
        <v/>
      </c>
      <c r="T1694" s="32" t="str">
        <f>IF($Q1694&lt;&gt;"Sim","",IF($N1694&gt;Parâmetros!$E$15,"Sim","Não"))</f>
        <v/>
      </c>
      <c r="U1694" s="17" t="str">
        <f t="shared" si="287"/>
        <v>Fora da apuração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'[Apontamento_Mes_Setembro Atualizado.xlsx]Base Diária'!$V$221folga da escala 5x2",IF($Y1694="Folga",IF(AND($D1694="5x2",OR(WEEKDAY($F1694,2)=6,WEEKDAY($F1694,2)=7)),"Folga de fim de semana da escala 5x2",IF(AND(OR($D1694="6x1",$D1694="FF 6x1"),WEEKDAY($F1694,2)=6,FALSE()),"Folga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FALTA DE REGISTRO · dia 4 de 4 do ciclo</v>
      </c>
      <c r="W1694" s="34">
        <f>IF(OR(OR($D1694="6x1",$D1694="FF 6x1"),$D1694="5x2"),"",IF($AB1694&lt;&gt;$AB1693,IF(IFERROR(INDEX(Cadastro!$F$5:$F$148,$AB1694),"")="",IF($L1694&gt;0,1,0),IF(IFERROR(INDEX(Cadastro!$F$5:$F$148,$AB1694),"")&lt;=IFERROR(INDEX(Parâmetros!$B$39:$B$48,MATCH($E1694,Parâmetros!$A$39:$A$48,0)),99),IFERROR(INDEX(Cadastro!$F$5:$F$148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$148,$AB1694),"")="",0,IF(IFERROR(INDEX(Cadastro!$F$5:$F$148,$AB1694),"")&gt;IFERROR(INDEX(Parâmetros!$B$39:$B$48,MATCH($E1694,Parâmetros!$A$39:$A$48,0)),99),IFERROR(INDEX(Cadastro!$F$5:$F$148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registro"),IF(AND($AB1694&lt;&gt;$AB1693,IFERROR(INDEX(Cadastro!$F$5:$F$148,$AB1694),"")=""),"Indeterminado (início da série)",IF($X1694&gt;0,"Folga","Falta de registro"))))))))</f>
        <v>Falta de registro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IFERROR(MATCH($A1694&amp;"|"&amp;TEXT(_xlfn.MAXIFS(Cadastro!$E$5:$E$148,Cadastro!$A$5:$A$148,$A1694,Cadastro!$E$5:$E$148,"&lt;="&amp;$F1694),"yyyymmdd"),Cadastro!$I$5:$I$148,0),"")</f>
        <v>69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55554</v>
      </c>
      <c r="B1695" s="17" t="s">
        <v>205</v>
      </c>
      <c r="C1695" s="17" t="str">
        <f>IFERROR(INDEX(Cadastro!$C$5:$C$148,$AB1695),"NÃO INFORMADO")</f>
        <v>CAL</v>
      </c>
      <c r="D1695" s="17" t="str">
        <f>IFERROR(INDEX(Cadastro!$D$5:$D$148,$AB1695),"")</f>
        <v>6x1</v>
      </c>
      <c r="E1695" s="17" t="str">
        <f>IFERROR(INDEX(Cadastro!$G$5:$G$148,$AB1695),"")</f>
        <v>6x1</v>
      </c>
      <c r="F1695" s="29">
        <v>46265</v>
      </c>
      <c r="G1695" s="32" t="str">
        <f t="shared" ref="G1695:G1730" si="288">CHOOSE(WEEKDAY($F1695,1),"dom","seg","ter","qua","qui","sex","sáb")</f>
        <v>seg</v>
      </c>
      <c r="H1695" s="31">
        <f>IF($L1695=0,"",_xlfn.MINIFS(Dados!$Q:$Q,Dados!$A:$A,$A1695,Dados!$S:$S,$F1695))</f>
        <v>440</v>
      </c>
      <c r="I1695" s="31">
        <f>IF($H1695="","",_xlfn.MAXIFS(Dados!$R:$R,Dados!$A:$A,$A1695,Dados!$S:$S,$F1695))</f>
        <v>995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6x1</v>
      </c>
      <c r="L1695" s="30">
        <f>SUMIFS(Dados!$E:$E,Dados!$A:$A,$A1695,Dados!$S:$S,$F1695)</f>
        <v>7.75</v>
      </c>
      <c r="M1695" s="30">
        <f>IFERROR(INDEX(Parâmetros!$E$6:$E$11,MATCH($K1695,Parâmetros!$A$6:$A$11,0)),"")</f>
        <v>8.8000000000000007</v>
      </c>
      <c r="N1695" s="33">
        <f t="shared" ref="N1695:N1730" si="289">IFERROR($L1695/$M1695,"")</f>
        <v>0.88068181818181812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ref="Q1695:Q1730" si="290">IF($P1695="Não","",IF($L1695&gt;0,"Sim","Não"))</f>
        <v>Sim</v>
      </c>
      <c r="R1695" s="32" t="str">
        <f t="shared" ref="R1695:R1730" si="291">IF($Q1695&lt;&gt;"Sim","",IF($N1695&gt;=$O1695,"Sim","Não"))</f>
        <v>Sim</v>
      </c>
      <c r="S1695" s="30">
        <f t="shared" ref="S1695:S1730" si="292">IF($Q1695&lt;&gt;"Sim","",MAX(0,$M1695*$O1695-$L1695))</f>
        <v>0</v>
      </c>
      <c r="T1695" s="32" t="str">
        <f>IF($Q1695&lt;&gt;"Sim","",IF($N1695&gt;Parâmetros!$E$15,"Sim","Não"))</f>
        <v>Não</v>
      </c>
      <c r="U1695" s="17" t="str">
        <f t="shared" ref="U1695:U1730" si="293">IF($AC1695&lt;&gt;"",$AC1695,IF($P1695="Não",IF($Y1695="Folga","Folga",IF(LEFT($Y1695,6)="Férias","Férias / afastamento",IF($Y1695="Indeterminado (início da série)","Início da série","Fora da apuração"))),IF($Q1695="Não","Falta de registro",IF($R1695="Sim","Na meta","Abaixo da meta"))))</f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'[Apontamento_Mes_Setembro Atualizado.xlsx]Base Diária'!$V$221folga da escala 5x2",IF($Y1695="Folga",IF(AND($D1695="5x2",OR(WEEKDAY($F1695,2)=6,WEEKDAY($F1695,2)=7)),"Folga de fim de semana da escala 5x2",IF(AND(OR($D1695="6x1",$D1695="FF 6x1"),WEEKDAY($F1695,2)=6,FALSE()),"Folga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Jornada fixa do 6x1</v>
      </c>
      <c r="W1695" s="34" t="str">
        <f>IF(OR(OR($D1695="6x1",$D1695="FF 6x1"),$D1695="5x2"),"",IF($AB1695&lt;&gt;$AB1694,IF(IFERROR(INDEX(Cadastro!$F$5:$F$148,$AB1695),"")="",IF($L1695&gt;0,1,0),IF(IFERROR(INDEX(Cadastro!$F$5:$F$148,$AB1695),"")&lt;=IFERROR(INDEX(Parâmetros!$B$39:$B$48,MATCH($E1695,Parâmetros!$A$39:$A$48,0)),99),IFERROR(INDEX(Cadastro!$F$5:$F$148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/>
      </c>
      <c r="X1695" s="34" t="str">
        <f>IF(OR(OR($D1695="6x1",$D1695="FF 6x1"),$D1695="5x2"),"",IF($AB1695&lt;&gt;$AB1694,IF(IFERROR(INDEX(Cadastro!$F$5:$F$148,$AB1695),"")="",0,IF(IFERROR(INDEX(Cadastro!$F$5:$F$148,$AB1695),"")&gt;IFERROR(INDEX(Parâmetros!$B$39:$B$48,MATCH($E1695,Parâmetros!$A$39:$A$48,0)),99),IFERROR(INDEX(Cadastro!$F$5:$F$148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/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registro"),IF(AND($AB1695&lt;&gt;$AB1694,IFERROR(INDEX(Cadastro!$F$5:$F$148,$AB1695),"")=""),"Indeterminado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IFERROR(MATCH($A1695&amp;"|"&amp;TEXT(_xlfn.MAXIFS(Cadastro!$E$5:$E$148,Cadastro!$A$5:$A$148,$A1695,Cadastro!$E$5:$E$148,"&lt;="&amp;$F1695),"yyyymmdd"),Cadastro!$I$5:$I$148,0),"")</f>
        <v>70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55554</v>
      </c>
      <c r="B1696" s="17" t="s">
        <v>205</v>
      </c>
      <c r="C1696" s="17" t="str">
        <f>IFERROR(INDEX(Cadastro!$C$5:$C$148,$AB1696),"NÃO INFORMADO")</f>
        <v>CAL</v>
      </c>
      <c r="D1696" s="17" t="str">
        <f>IFERROR(INDEX(Cadastro!$D$5:$D$148,$AB1696),"")</f>
        <v>6x1</v>
      </c>
      <c r="E1696" s="17" t="str">
        <f>IFERROR(INDEX(Cadastro!$G$5:$G$148,$AB1696),"")</f>
        <v>6x1</v>
      </c>
      <c r="F1696" s="29">
        <v>46266</v>
      </c>
      <c r="G1696" s="32" t="str">
        <f t="shared" si="288"/>
        <v>ter</v>
      </c>
      <c r="H1696" s="31">
        <f>IF($L1696=0,"",_xlfn.MINIFS(Dados!$Q:$Q,Dados!$A:$A,$A1696,Dados!$S:$S,$F1696))</f>
        <v>440</v>
      </c>
      <c r="I1696" s="31">
        <f>IF($H1696="","",_xlfn.MAXIFS(Dados!$R:$R,Dados!$A:$A,$A1696,Dados!$S:$S,$F1696))</f>
        <v>995</v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>6x1</v>
      </c>
      <c r="L1696" s="30">
        <f>SUMIFS(Dados!$E:$E,Dados!$A:$A,$A1696,Dados!$S:$S,$F1696)</f>
        <v>7.9399999999999995</v>
      </c>
      <c r="M1696" s="30">
        <f>IFERROR(INDEX(Parâmetros!$E$6:$E$11,MATCH($K1696,Parâmetros!$A$6:$A$11,0)),"")</f>
        <v>8.8000000000000007</v>
      </c>
      <c r="N1696" s="33">
        <f t="shared" si="289"/>
        <v>0.90227272727272712</v>
      </c>
      <c r="O1696" s="33">
        <f>Parâmetros!$E$13</f>
        <v>0.8</v>
      </c>
      <c r="P1696" s="32" t="str">
        <f>IF(OR($M1696="",$F1696&gt;Parâmetros!$E$14),"Não","Sim")</f>
        <v>Sim</v>
      </c>
      <c r="Q1696" s="32" t="str">
        <f t="shared" si="290"/>
        <v>Sim</v>
      </c>
      <c r="R1696" s="32" t="str">
        <f t="shared" si="291"/>
        <v>Sim</v>
      </c>
      <c r="S1696" s="30">
        <f t="shared" si="292"/>
        <v>0</v>
      </c>
      <c r="T1696" s="32" t="str">
        <f>IF($Q1696&lt;&gt;"Sim","",IF($N1696&gt;Parâmetros!$E$15,"Sim","Não"))</f>
        <v>Não</v>
      </c>
      <c r="U1696" s="17" t="str">
        <f t="shared" si="293"/>
        <v>Na meta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'[Apontamento_Mes_Setembro Atualizado.xlsx]Base Diária'!$V$221folga da escala 5x2",IF($Y1696="Folga",IF(AND($D1696="5x2",OR(WEEKDAY($F1696,2)=6,WEEKDAY($F1696,2)=7)),"Folga de fim de semana da escala 5x2",IF(AND(OR($D1696="6x1",$D1696="FF 6x1"),WEEKDAY($F1696,2)=6,FALSE()),"Folga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Jornada fixa do 6x1</v>
      </c>
      <c r="W1696" s="34" t="str">
        <f>IF(OR(OR($D1696="6x1",$D1696="FF 6x1"),$D1696="5x2"),"",IF($AB1696&lt;&gt;$AB1695,IF(IFERROR(INDEX(Cadastro!$F$5:$F$148,$AB1696),"")="",IF($L1696&gt;0,1,0),IF(IFERROR(INDEX(Cadastro!$F$5:$F$148,$AB1696),"")&lt;=IFERROR(INDEX(Parâmetros!$B$39:$B$48,MATCH($E1696,Parâmetros!$A$39:$A$48,0)),99),IFERROR(INDEX(Cadastro!$F$5:$F$148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/>
      </c>
      <c r="X1696" s="34" t="str">
        <f>IF(OR(OR($D1696="6x1",$D1696="FF 6x1"),$D1696="5x2"),"",IF($AB1696&lt;&gt;$AB1695,IF(IFERROR(INDEX(Cadastro!$F$5:$F$148,$AB1696),"")="",0,IF(IFERROR(INDEX(Cadastro!$F$5:$F$148,$AB1696),"")&gt;IFERROR(INDEX(Parâmetros!$B$39:$B$48,MATCH($E1696,Parâmetros!$A$39:$A$48,0)),99),IFERROR(INDEX(Cadastro!$F$5:$F$148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/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registro"),IF(AND($AB1696&lt;&gt;$AB1695,IFERROR(INDEX(Cadastro!$F$5:$F$148,$AB1696),"")=""),"Indeterminado (início da série)",IF($X1696&gt;0,"Folga","Falta de registro"))))))))</f>
        <v>Trabalhado</v>
      </c>
      <c r="Z1696" s="34">
        <f>IF(OR($L1696&gt;0,$F1696&gt;Parâmetros!$E$14),0,IF($A1696&lt;&gt;$A1695,1,N($Z1695)+1))</f>
        <v>0</v>
      </c>
      <c r="AA1696" s="34">
        <f>IF(OR($L1696&gt;0,$F1696&gt;Parâmetros!$E$14),0,IF(OR($A1696&lt;&gt;$A1697,$F1697&gt;Parâmetros!$E$14),1,N($AA1697)+1))</f>
        <v>0</v>
      </c>
      <c r="AB1696" s="31">
        <f>IFERROR(MATCH($A1696&amp;"|"&amp;TEXT(_xlfn.MAXIFS(Cadastro!$E$5:$E$148,Cadastro!$A$5:$A$148,$A1696,Cadastro!$E$5:$E$148,"&lt;="&amp;$F1696),"yyyymmdd"),Cadastro!$I$5:$I$148,0),"")</f>
        <v>70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55554</v>
      </c>
      <c r="B1697" s="17" t="s">
        <v>205</v>
      </c>
      <c r="C1697" s="17" t="str">
        <f>IFERROR(INDEX(Cadastro!$C$5:$C$148,$AB1697),"NÃO INFORMADO")</f>
        <v>CAL</v>
      </c>
      <c r="D1697" s="17" t="str">
        <f>IFERROR(INDEX(Cadastro!$D$5:$D$148,$AB1697),"")</f>
        <v>6x1</v>
      </c>
      <c r="E1697" s="17" t="str">
        <f>IFERROR(INDEX(Cadastro!$G$5:$G$148,$AB1697),"")</f>
        <v>6x1</v>
      </c>
      <c r="F1697" s="29">
        <v>46267</v>
      </c>
      <c r="G1697" s="32" t="str">
        <f t="shared" si="288"/>
        <v>qua</v>
      </c>
      <c r="H1697" s="31">
        <f>IF($L1697=0,"",_xlfn.MINIFS(Dados!$Q:$Q,Dados!$A:$A,$A1697,Dados!$S:$S,$F1697))</f>
        <v>440</v>
      </c>
      <c r="I1697" s="31">
        <f>IF($H1697="","",_xlfn.MAXIFS(Dados!$R:$R,Dados!$A:$A,$A1697,Dados!$S:$S,$F1697))</f>
        <v>995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6x1</v>
      </c>
      <c r="L1697" s="30">
        <f>SUMIFS(Dados!$E:$E,Dados!$A:$A,$A1697,Dados!$S:$S,$F1697)</f>
        <v>7.92</v>
      </c>
      <c r="M1697" s="30">
        <f>IFERROR(INDEX(Parâmetros!$E$6:$E$11,MATCH($K1697,Parâmetros!$A$6:$A$11,0)),"")</f>
        <v>8.8000000000000007</v>
      </c>
      <c r="N1697" s="33">
        <f t="shared" si="289"/>
        <v>0.89999999999999991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290"/>
        <v>Sim</v>
      </c>
      <c r="R1697" s="32" t="str">
        <f t="shared" si="291"/>
        <v>Sim</v>
      </c>
      <c r="S1697" s="30">
        <f t="shared" si="292"/>
        <v>0</v>
      </c>
      <c r="T1697" s="32" t="str">
        <f>IF($Q1697&lt;&gt;"Sim","",IF($N1697&gt;Parâmetros!$E$15,"Sim","Não"))</f>
        <v>Não</v>
      </c>
      <c r="U1697" s="17" t="str">
        <f t="shared" si="293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'[Apontamento_Mes_Setembro Atualizado.xlsx]Base Diária'!$V$221folga da escala 5x2",IF($Y1697="Folga",IF(AND($D1697="5x2",OR(WEEKDAY($F1697,2)=6,WEEKDAY($F1697,2)=7)),"Folga de fim de semana da escala 5x2",IF(AND(OR($D1697="6x1",$D1697="FF 6x1"),WEEKDAY($F1697,2)=6,FALSE()),"Folga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Jornada fixa do 6x1</v>
      </c>
      <c r="W1697" s="34" t="str">
        <f>IF(OR(OR($D1697="6x1",$D1697="FF 6x1"),$D1697="5x2"),"",IF($AB1697&lt;&gt;$AB1696,IF(IFERROR(INDEX(Cadastro!$F$5:$F$148,$AB1697),"")="",IF($L1697&gt;0,1,0),IF(IFERROR(INDEX(Cadastro!$F$5:$F$148,$AB1697),"")&lt;=IFERROR(INDEX(Parâmetros!$B$39:$B$48,MATCH($E1697,Parâmetros!$A$39:$A$48,0)),99),IFERROR(INDEX(Cadastro!$F$5:$F$148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/>
      </c>
      <c r="X1697" s="34" t="str">
        <f>IF(OR(OR($D1697="6x1",$D1697="FF 6x1"),$D1697="5x2"),"",IF($AB1697&lt;&gt;$AB1696,IF(IFERROR(INDEX(Cadastro!$F$5:$F$148,$AB1697),"")="",0,IF(IFERROR(INDEX(Cadastro!$F$5:$F$148,$AB1697),"")&gt;IFERROR(INDEX(Parâmetros!$B$39:$B$48,MATCH($E1697,Parâmetros!$A$39:$A$48,0)),99),IFERROR(INDEX(Cadastro!$F$5:$F$148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/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registro"),IF(AND($AB1697&lt;&gt;$AB1696,IFERROR(INDEX(Cadastro!$F$5:$F$148,$AB1697),"")=""),"Indeterminado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IFERROR(MATCH($A1697&amp;"|"&amp;TEXT(_xlfn.MAXIFS(Cadastro!$E$5:$E$148,Cadastro!$A$5:$A$148,$A1697,Cadastro!$E$5:$E$148,"&lt;="&amp;$F1697),"yyyymmdd"),Cadastro!$I$5:$I$148,0),"")</f>
        <v>70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55554</v>
      </c>
      <c r="B1698" s="17" t="s">
        <v>205</v>
      </c>
      <c r="C1698" s="17" t="str">
        <f>IFERROR(INDEX(Cadastro!$C$5:$C$148,$AB1698),"NÃO INFORMADO")</f>
        <v>CAL</v>
      </c>
      <c r="D1698" s="17" t="str">
        <f>IFERROR(INDEX(Cadastro!$D$5:$D$148,$AB1698),"")</f>
        <v>6x1</v>
      </c>
      <c r="E1698" s="17" t="str">
        <f>IFERROR(INDEX(Cadastro!$G$5:$G$148,$AB1698),"")</f>
        <v>6x1</v>
      </c>
      <c r="F1698" s="29">
        <v>46268</v>
      </c>
      <c r="G1698" s="32" t="str">
        <f t="shared" si="288"/>
        <v>qui</v>
      </c>
      <c r="H1698" s="31">
        <f>IF($L1698=0,"",_xlfn.MINIFS(Dados!$Q:$Q,Dados!$A:$A,$A1698,Dados!$S:$S,$F1698))</f>
        <v>450</v>
      </c>
      <c r="I1698" s="31">
        <f>IF($H1698="","",_xlfn.MAXIFS(Dados!$R:$R,Dados!$A:$A,$A1698,Dados!$S:$S,$F1698))</f>
        <v>920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6x1</v>
      </c>
      <c r="L1698" s="30">
        <f>SUMIFS(Dados!$E:$E,Dados!$A:$A,$A1698,Dados!$S:$S,$F1698)</f>
        <v>5.6300000000000008</v>
      </c>
      <c r="M1698" s="30">
        <f>IFERROR(INDEX(Parâmetros!$E$6:$E$11,MATCH($K1698,Parâmetros!$A$6:$A$11,0)),"")</f>
        <v>8.8000000000000007</v>
      </c>
      <c r="N1698" s="33">
        <f t="shared" si="289"/>
        <v>0.63977272727272727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290"/>
        <v>Sim</v>
      </c>
      <c r="R1698" s="32" t="str">
        <f t="shared" si="291"/>
        <v>Não</v>
      </c>
      <c r="S1698" s="30">
        <f t="shared" si="292"/>
        <v>1.4100000000000001</v>
      </c>
      <c r="T1698" s="32" t="str">
        <f>IF($Q1698&lt;&gt;"Sim","",IF($N1698&gt;Parâmetros!$E$15,"Sim","Não"))</f>
        <v>Não</v>
      </c>
      <c r="U1698" s="17" t="str">
        <f t="shared" si="293"/>
        <v>Abaixo da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'[Apontamento_Mes_Setembro Atualizado.xlsx]Base Diária'!$V$221folga da escala 5x2",IF($Y1698="Folga",IF(AND($D1698="5x2",OR(WEEKDAY($F1698,2)=6,WEEKDAY($F1698,2)=7)),"Folga de fim de semana da escala 5x2",IF(AND(OR($D1698="6x1",$D1698="FF 6x1"),WEEKDAY($F1698,2)=6,FALSE()),"Folga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Jornada fixa do 6x1</v>
      </c>
      <c r="W1698" s="34" t="str">
        <f>IF(OR(OR($D1698="6x1",$D1698="FF 6x1"),$D1698="5x2"),"",IF($AB1698&lt;&gt;$AB1697,IF(IFERROR(INDEX(Cadastro!$F$5:$F$148,$AB1698),"")="",IF($L1698&gt;0,1,0),IF(IFERROR(INDEX(Cadastro!$F$5:$F$148,$AB1698),"")&lt;=IFERROR(INDEX(Parâmetros!$B$39:$B$48,MATCH($E1698,Parâmetros!$A$39:$A$48,0)),99),IFERROR(INDEX(Cadastro!$F$5:$F$148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/>
      </c>
      <c r="X1698" s="34" t="str">
        <f>IF(OR(OR($D1698="6x1",$D1698="FF 6x1"),$D1698="5x2"),"",IF($AB1698&lt;&gt;$AB1697,IF(IFERROR(INDEX(Cadastro!$F$5:$F$148,$AB1698),"")="",0,IF(IFERROR(INDEX(Cadastro!$F$5:$F$148,$AB1698),"")&gt;IFERROR(INDEX(Parâmetros!$B$39:$B$48,MATCH($E1698,Parâmetros!$A$39:$A$48,0)),99),IFERROR(INDEX(Cadastro!$F$5:$F$148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/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registro"),IF(AND($AB1698&lt;&gt;$AB1697,IFERROR(INDEX(Cadastro!$F$5:$F$148,$AB1698),"")=""),"Indeterminado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IFERROR(MATCH($A1698&amp;"|"&amp;TEXT(_xlfn.MAXIFS(Cadastro!$E$5:$E$148,Cadastro!$A$5:$A$148,$A1698,Cadastro!$E$5:$E$148,"&lt;="&amp;$F1698),"yyyymmdd"),Cadastro!$I$5:$I$148,0),"")</f>
        <v>70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55554</v>
      </c>
      <c r="B1699" s="17" t="s">
        <v>205</v>
      </c>
      <c r="C1699" s="17" t="str">
        <f>IFERROR(INDEX(Cadastro!$C$5:$C$148,$AB1699),"NÃO INFORMADO")</f>
        <v>CAL</v>
      </c>
      <c r="D1699" s="17" t="str">
        <f>IFERROR(INDEX(Cadastro!$D$5:$D$148,$AB1699),"")</f>
        <v>6x1</v>
      </c>
      <c r="E1699" s="17" t="str">
        <f>IFERROR(INDEX(Cadastro!$G$5:$G$148,$AB1699),"")</f>
        <v>6x1</v>
      </c>
      <c r="F1699" s="29">
        <v>46269</v>
      </c>
      <c r="G1699" s="32" t="str">
        <f t="shared" si="288"/>
        <v>sex</v>
      </c>
      <c r="H1699" s="31" t="str">
        <f>IF($L1699=0,"",_xlfn.MINIFS(Dados!$Q:$Q,Dados!$A:$A,$A1699,Dados!$S:$S,$F1699))</f>
        <v/>
      </c>
      <c r="I1699" s="31" t="str">
        <f>IF($H1699="","",_xlfn.MAXIFS(Dados!$R:$R,Dados!$A:$A,$A1699,Dados!$S:$S,$F1699))</f>
        <v/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6x1</v>
      </c>
      <c r="L1699" s="30">
        <f>SUMIFS(Dados!$E:$E,Dados!$A:$A,$A1699,Dados!$S:$S,$F1699)</f>
        <v>0</v>
      </c>
      <c r="M1699" s="30">
        <f>IFERROR(INDEX(Parâmetros!$E$6:$E$11,MATCH($K1699,Parâmetros!$A$6:$A$11,0)),"")</f>
        <v>8.8000000000000007</v>
      </c>
      <c r="N1699" s="33">
        <f t="shared" si="289"/>
        <v>0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290"/>
        <v>Não</v>
      </c>
      <c r="R1699" s="32" t="str">
        <f t="shared" si="291"/>
        <v/>
      </c>
      <c r="S1699" s="30" t="str">
        <f t="shared" si="292"/>
        <v/>
      </c>
      <c r="T1699" s="32" t="str">
        <f>IF($Q1699&lt;&gt;"Sim","",IF($N1699&gt;Parâmetros!$E$15,"Sim","Não"))</f>
        <v/>
      </c>
      <c r="U1699" s="17" t="str">
        <f t="shared" si="293"/>
        <v>Falta de registro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'[Apontamento_Mes_Setembro Atualizado.xlsx]Base Diária'!$V$221folga da escala 5x2",IF($Y1699="Folga",IF(AND($D1699="5x2",OR(WEEKDAY($F1699,2)=6,WEEKDAY($F1699,2)=7)),"Folga de fim de semana da escala 5x2",IF(AND(OR($D1699="6x1",$D1699="FF 6x1"),WEEKDAY($F1699,2)=6,FALSE()),"Folga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FALTA DE REGISTRO · dia útil da escala 6x1</v>
      </c>
      <c r="W1699" s="34" t="str">
        <f>IF(OR(OR($D1699="6x1",$D1699="FF 6x1"),$D1699="5x2"),"",IF($AB1699&lt;&gt;$AB1698,IF(IFERROR(INDEX(Cadastro!$F$5:$F$148,$AB1699),"")="",IF($L1699&gt;0,1,0),IF(IFERROR(INDEX(Cadastro!$F$5:$F$148,$AB1699),"")&lt;=IFERROR(INDEX(Parâmetros!$B$39:$B$48,MATCH($E1699,Parâmetros!$A$39:$A$48,0)),99),IFERROR(INDEX(Cadastro!$F$5:$F$148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/>
      </c>
      <c r="X1699" s="34" t="str">
        <f>IF(OR(OR($D1699="6x1",$D1699="FF 6x1"),$D1699="5x2"),"",IF($AB1699&lt;&gt;$AB1698,IF(IFERROR(INDEX(Cadastro!$F$5:$F$148,$AB1699),"")="",0,IF(IFERROR(INDEX(Cadastro!$F$5:$F$148,$AB1699),"")&gt;IFERROR(INDEX(Parâmetros!$B$39:$B$48,MATCH($E1699,Parâmetros!$A$39:$A$48,0)),99),IFERROR(INDEX(Cadastro!$F$5:$F$148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/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registro"),IF(AND($AB1699&lt;&gt;$AB1698,IFERROR(INDEX(Cadastro!$F$5:$F$148,$AB1699),"")=""),"Indeterminado (início da série)",IF($X1699&gt;0,"Folga","Falta de registro"))))))))</f>
        <v>Falta de registro</v>
      </c>
      <c r="Z1699" s="34">
        <f>IF(OR($L1699&gt;0,$F1699&gt;Parâmetros!$E$14),0,IF($A1699&lt;&gt;$A1698,1,N($Z1698)+1))</f>
        <v>1</v>
      </c>
      <c r="AA1699" s="34">
        <f>IF(OR($L1699&gt;0,$F1699&gt;Parâmetros!$E$14),0,IF(OR($A1699&lt;&gt;$A1700,$F1700&gt;Parâmetros!$E$14),1,N($AA1700)+1))</f>
        <v>2</v>
      </c>
      <c r="AB1699" s="31">
        <f>IFERROR(MATCH($A1699&amp;"|"&amp;TEXT(_xlfn.MAXIFS(Cadastro!$E$5:$E$148,Cadastro!$A$5:$A$148,$A1699,Cadastro!$E$5:$E$148,"&lt;="&amp;$F1699),"yyyymmdd"),Cadastro!$I$5:$I$148,0),"")</f>
        <v>70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55554</v>
      </c>
      <c r="B1700" s="17" t="s">
        <v>205</v>
      </c>
      <c r="C1700" s="17" t="str">
        <f>IFERROR(INDEX(Cadastro!$C$5:$C$148,$AB1700),"NÃO INFORMADO")</f>
        <v>CAL</v>
      </c>
      <c r="D1700" s="17" t="str">
        <f>IFERROR(INDEX(Cadastro!$D$5:$D$148,$AB1700),"")</f>
        <v>6x1</v>
      </c>
      <c r="E1700" s="17" t="str">
        <f>IFERROR(INDEX(Cadastro!$G$5:$G$148,$AB1700),"")</f>
        <v>6x1</v>
      </c>
      <c r="F1700" s="29">
        <v>46270</v>
      </c>
      <c r="G1700" s="32" t="str">
        <f t="shared" si="288"/>
        <v>sáb</v>
      </c>
      <c r="H1700" s="31" t="str">
        <f>IF($L1700=0,"",_xlfn.MINIFS(Dados!$Q:$Q,Dados!$A:$A,$A1700,Dados!$S:$S,$F1700))</f>
        <v/>
      </c>
      <c r="I1700" s="31" t="str">
        <f>IF($H1700="","",_xlfn.MAXIFS(Dados!$R:$R,Dados!$A:$A,$A1700,Dados!$S:$S,$F1700))</f>
        <v/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/>
      </c>
      <c r="L1700" s="30">
        <f>SUMIFS(Dados!$E:$E,Dados!$A:$A,$A1700,Dados!$S:$S,$F1700)</f>
        <v>0</v>
      </c>
      <c r="M1700" s="30" t="str">
        <f>IFERROR(INDEX(Parâmetros!$E$6:$E$11,MATCH($K1700,Parâmetros!$A$6:$A$11,0)),"")</f>
        <v/>
      </c>
      <c r="N1700" s="33" t="str">
        <f t="shared" si="289"/>
        <v/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290"/>
        <v/>
      </c>
      <c r="R1700" s="32" t="str">
        <f t="shared" si="291"/>
        <v/>
      </c>
      <c r="S1700" s="30" t="str">
        <f t="shared" si="292"/>
        <v/>
      </c>
      <c r="T1700" s="32" t="str">
        <f>IF($Q1700&lt;&gt;"Sim","",IF($N1700&gt;Parâmetros!$E$15,"Sim","Não"))</f>
        <v/>
      </c>
      <c r="U1700" s="17" t="str">
        <f t="shared" si="293"/>
        <v>Folga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'[Apontamento_Mes_Setembro Atualizado.xlsx]Base Diária'!$V$221folga da escala 5x2",IF($Y1700="Folga",IF(AND($D1700="5x2",OR(WEEKDAY($F1700,2)=6,WEEKDAY($F1700,2)=7)),"Folga de fim de semana da escala 5x2",IF(AND(OR($D1700="6x1",$D1700="FF 6x1"),WEEKDAY($F1700,2)=6,FALSE()),"Folga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Folga de fim de semana · sem apontamento no sábado nem no domingo</v>
      </c>
      <c r="W1700" s="34" t="str">
        <f>IF(OR(OR($D1700="6x1",$D1700="FF 6x1"),$D1700="5x2"),"",IF($AB1700&lt;&gt;$AB1699,IF(IFERROR(INDEX(Cadastro!$F$5:$F$148,$AB1700),"")="",IF($L1700&gt;0,1,0),IF(IFERROR(INDEX(Cadastro!$F$5:$F$148,$AB1700),"")&lt;=IFERROR(INDEX(Parâmetros!$B$39:$B$48,MATCH($E1700,Parâmetros!$A$39:$A$48,0)),99),IFERROR(INDEX(Cadastro!$F$5:$F$148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/>
      </c>
      <c r="X1700" s="34" t="str">
        <f>IF(OR(OR($D1700="6x1",$D1700="FF 6x1"),$D1700="5x2"),"",IF($AB1700&lt;&gt;$AB1699,IF(IFERROR(INDEX(Cadastro!$F$5:$F$148,$AB1700),"")="",0,IF(IFERROR(INDEX(Cadastro!$F$5:$F$148,$AB1700),"")&gt;IFERROR(INDEX(Parâmetros!$B$39:$B$48,MATCH($E1700,Parâmetros!$A$39:$A$48,0)),99),IFERROR(INDEX(Cadastro!$F$5:$F$148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/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registro"),IF(AND($AB1700&lt;&gt;$AB1699,IFERROR(INDEX(Cadastro!$F$5:$F$148,$AB1700),"")=""),"Indeterminado (início da série)",IF($X1700&gt;0,"Folga","Falta de registro"))))))))</f>
        <v>Folga</v>
      </c>
      <c r="Z1700" s="34">
        <f>IF(OR($L1700&gt;0,$F1700&gt;Parâmetros!$E$14),0,IF($A1700&lt;&gt;$A1699,1,N($Z1699)+1))</f>
        <v>2</v>
      </c>
      <c r="AA1700" s="34">
        <f>IF(OR($L1700&gt;0,$F1700&gt;Parâmetros!$E$14),0,IF(OR($A1700&lt;&gt;$A1701,$F1701&gt;Parâmetros!$E$14),1,N($AA1701)+1))</f>
        <v>1</v>
      </c>
      <c r="AB1700" s="31">
        <f>IFERROR(MATCH($A1700&amp;"|"&amp;TEXT(_xlfn.MAXIFS(Cadastro!$E$5:$E$148,Cadastro!$A$5:$A$148,$A1700,Cadastro!$E$5:$E$148,"&lt;="&amp;$F1700),"yyyymmdd"),Cadastro!$I$5:$I$148,0),"")</f>
        <v>70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55554</v>
      </c>
      <c r="B1701" s="17" t="s">
        <v>205</v>
      </c>
      <c r="C1701" s="17" t="str">
        <f>IFERROR(INDEX(Cadastro!$C$5:$C$148,$AB1701),"NÃO INFORMADO")</f>
        <v>CAL</v>
      </c>
      <c r="D1701" s="17" t="str">
        <f>IFERROR(INDEX(Cadastro!$D$5:$D$148,$AB1701),"")</f>
        <v>6x1</v>
      </c>
      <c r="E1701" s="17" t="str">
        <f>IFERROR(INDEX(Cadastro!$G$5:$G$148,$AB1701),"")</f>
        <v>6x1</v>
      </c>
      <c r="F1701" s="29">
        <v>46271</v>
      </c>
      <c r="G1701" s="32" t="str">
        <f t="shared" si="288"/>
        <v>dom</v>
      </c>
      <c r="H1701" s="31">
        <f>IF($L1701=0,"",_xlfn.MINIFS(Dados!$Q:$Q,Dados!$A:$A,$A1701,Dados!$S:$S,$F1701))</f>
        <v>440</v>
      </c>
      <c r="I1701" s="31">
        <f>IF($H1701="","",_xlfn.MAXIFS(Dados!$R:$R,Dados!$A:$A,$A1701,Dados!$S:$S,$F1701))</f>
        <v>920</v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6x1 sáb/dom</v>
      </c>
      <c r="L1701" s="30">
        <f>SUMIFS(Dados!$E:$E,Dados!$A:$A,$A1701,Dados!$S:$S,$F1701)</f>
        <v>6.67</v>
      </c>
      <c r="M1701" s="30">
        <f>IFERROR(INDEX(Parâmetros!$E$6:$E$11,MATCH($K1701,Parâmetros!$A$6:$A$11,0)),"")</f>
        <v>7.33</v>
      </c>
      <c r="N1701" s="33">
        <f t="shared" si="289"/>
        <v>0.90995907230559347</v>
      </c>
      <c r="O1701" s="33">
        <f>Parâmetros!$E$13</f>
        <v>0.8</v>
      </c>
      <c r="P1701" s="32" t="str">
        <f>IF(OR($M1701="",$F1701&gt;Parâmetros!$E$14),"Não","Sim")</f>
        <v>Sim</v>
      </c>
      <c r="Q1701" s="32" t="str">
        <f t="shared" si="290"/>
        <v>Sim</v>
      </c>
      <c r="R1701" s="32" t="str">
        <f t="shared" si="291"/>
        <v>Sim</v>
      </c>
      <c r="S1701" s="30">
        <f t="shared" si="292"/>
        <v>0</v>
      </c>
      <c r="T1701" s="32" t="str">
        <f>IF($Q1701&lt;&gt;"Sim","",IF($N1701&gt;Parâmetros!$E$15,"Sim","Não"))</f>
        <v>Não</v>
      </c>
      <c r="U1701" s="17" t="str">
        <f t="shared" si="293"/>
        <v>Na meta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'[Apontamento_Mes_Setembro Atualizado.xlsx]Base Diária'!$V$221folga da escala 5x2",IF($Y1701="Folga",IF(AND($D1701="5x2",OR(WEEKDAY($F1701,2)=6,WEEKDAY($F1701,2)=7)),"Folga de fim de semana da escala 5x2",IF(AND(OR($D1701="6x1",$D1701="FF 6x1"),WEEKDAY($F1701,2)=6,FALSE()),"Folga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Jornada de fim de semana do 6x1</v>
      </c>
      <c r="W1701" s="34" t="str">
        <f>IF(OR(OR($D1701="6x1",$D1701="FF 6x1"),$D1701="5x2"),"",IF($AB1701&lt;&gt;$AB1700,IF(IFERROR(INDEX(Cadastro!$F$5:$F$148,$AB1701),"")="",IF($L1701&gt;0,1,0),IF(IFERROR(INDEX(Cadastro!$F$5:$F$148,$AB1701),"")&lt;=IFERROR(INDEX(Parâmetros!$B$39:$B$48,MATCH($E1701,Parâmetros!$A$39:$A$48,0)),99),IFERROR(INDEX(Cadastro!$F$5:$F$148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/>
      </c>
      <c r="X1701" s="34" t="str">
        <f>IF(OR(OR($D1701="6x1",$D1701="FF 6x1"),$D1701="5x2"),"",IF($AB1701&lt;&gt;$AB1700,IF(IFERROR(INDEX(Cadastro!$F$5:$F$148,$AB1701),"")="",0,IF(IFERROR(INDEX(Cadastro!$F$5:$F$148,$AB1701),"")&gt;IFERROR(INDEX(Parâmetros!$B$39:$B$48,MATCH($E1701,Parâmetros!$A$39:$A$48,0)),99),IFERROR(INDEX(Cadastro!$F$5:$F$148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/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registro"),IF(AND($AB1701&lt;&gt;$AB1700,IFERROR(INDEX(Cadastro!$F$5:$F$148,$AB1701),"")=""),"Indeterminado (início da série)",IF($X1701&gt;0,"Folga","Falta de registro"))))))))</f>
        <v>Trabalhado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IFERROR(MATCH($A1701&amp;"|"&amp;TEXT(_xlfn.MAXIFS(Cadastro!$E$5:$E$148,Cadastro!$A$5:$A$148,$A1701,Cadastro!$E$5:$E$148,"&lt;="&amp;$F1701),"yyyymmdd"),Cadastro!$I$5:$I$148,0),"")</f>
        <v>70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55554</v>
      </c>
      <c r="B1702" s="17" t="s">
        <v>205</v>
      </c>
      <c r="C1702" s="17" t="str">
        <f>IFERROR(INDEX(Cadastro!$C$5:$C$148,$AB1702),"NÃO INFORMADO")</f>
        <v>CAL</v>
      </c>
      <c r="D1702" s="17" t="str">
        <f>IFERROR(INDEX(Cadastro!$D$5:$D$148,$AB1702),"")</f>
        <v>A</v>
      </c>
      <c r="E1702" s="17" t="str">
        <f>IFERROR(INDEX(Cadastro!$G$5:$G$148,$AB1702),"")</f>
        <v>A</v>
      </c>
      <c r="F1702" s="29">
        <v>46272</v>
      </c>
      <c r="G1702" s="32" t="str">
        <f t="shared" si="288"/>
        <v>seg</v>
      </c>
      <c r="H1702" s="31">
        <f>IF($L1702=0,"",_xlfn.MINIFS(Dados!$Q:$Q,Dados!$A:$A,$A1702,Dados!$S:$S,$F1702))</f>
        <v>440</v>
      </c>
      <c r="I1702" s="31">
        <f>IF($H1702="","",_xlfn.MAXIFS(Dados!$R:$R,Dados!$A:$A,$A1702,Dados!$S:$S,$F1702))</f>
        <v>920</v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>A</v>
      </c>
      <c r="L1702" s="30">
        <f>SUMIFS(Dados!$E:$E,Dados!$A:$A,$A1702,Dados!$S:$S,$F1702)</f>
        <v>6.51</v>
      </c>
      <c r="M1702" s="30">
        <f>IFERROR(INDEX(Parâmetros!$E$6:$E$11,MATCH($K1702,Parâmetros!$A$6:$A$11,0)),"")</f>
        <v>7.58</v>
      </c>
      <c r="N1702" s="33">
        <f t="shared" si="289"/>
        <v>0.85883905013192607</v>
      </c>
      <c r="O1702" s="33">
        <f>Parâmetros!$E$13</f>
        <v>0.8</v>
      </c>
      <c r="P1702" s="32" t="str">
        <f>IF(OR($M1702="",$F1702&gt;Parâmetros!$E$14),"Não","Sim")</f>
        <v>Sim</v>
      </c>
      <c r="Q1702" s="32" t="str">
        <f t="shared" si="290"/>
        <v>Sim</v>
      </c>
      <c r="R1702" s="32" t="str">
        <f t="shared" si="291"/>
        <v>Sim</v>
      </c>
      <c r="S1702" s="30">
        <f t="shared" si="292"/>
        <v>0</v>
      </c>
      <c r="T1702" s="32" t="str">
        <f>IF($Q1702&lt;&gt;"Sim","",IF($N1702&gt;Parâmetros!$E$15,"Sim","Não"))</f>
        <v>Não</v>
      </c>
      <c r="U1702" s="17" t="str">
        <f t="shared" si="293"/>
        <v>Na meta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'[Apontamento_Mes_Setembro Atualizado.xlsx]Base Diária'!$V$221folga da escala 5x2",IF($Y1702="Folga",IF(AND($D1702="5x2",OR(WEEKDAY($F1702,2)=6,WEEKDAY($F1702,2)=7)),"Folga de fim de semana da escala 5x2",IF(AND(OR($D1702="6x1",$D1702="FF 6x1"),WEEKDAY($F1702,2)=6,FALSE()),"Folga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Evidência confirma cadastro</v>
      </c>
      <c r="W1702" s="34">
        <f>IF(OR(OR($D1702="6x1",$D1702="FF 6x1"),$D1702="5x2"),"",IF($AB1702&lt;&gt;$AB1701,IF(IFERROR(INDEX(Cadastro!$F$5:$F$148,$AB1702),"")="",IF($L1702&gt;0,1,0),IF(IFERROR(INDEX(Cadastro!$F$5:$F$148,$AB1702),"")&lt;=IFERROR(INDEX(Parâmetros!$B$39:$B$48,MATCH($E1702,Parâmetros!$A$39:$A$48,0)),99),IFERROR(INDEX(Cadastro!$F$5:$F$148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1</v>
      </c>
      <c r="X1702" s="34">
        <f>IF(OR(OR($D1702="6x1",$D1702="FF 6x1"),$D1702="5x2"),"",IF($AB1702&lt;&gt;$AB1701,IF(IFERROR(INDEX(Cadastro!$F$5:$F$148,$AB1702),"")="",0,IF(IFERROR(INDEX(Cadastro!$F$5:$F$148,$AB1702),"")&gt;IFERROR(INDEX(Parâmetros!$B$39:$B$48,MATCH($E1702,Parâmetros!$A$39:$A$48,0)),99),IFERROR(INDEX(Cadastro!$F$5:$F$148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0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registro"),IF(AND($AB1702&lt;&gt;$AB1701,IFERROR(INDEX(Cadastro!$F$5:$F$148,$AB1702),"")=""),"Indeterminado (início da série)",IF($X1702&gt;0,"Folga","Falta de registro"))))))))</f>
        <v>Trabalhado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IFERROR(MATCH($A1702&amp;"|"&amp;TEXT(_xlfn.MAXIFS(Cadastro!$E$5:$E$148,Cadastro!$A$5:$A$148,$A1702,Cadastro!$E$5:$E$148,"&lt;="&amp;$F1702),"yyyymmdd"),Cadastro!$I$5:$I$148,0),"")</f>
        <v>104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55554</v>
      </c>
      <c r="B1703" s="17" t="s">
        <v>205</v>
      </c>
      <c r="C1703" s="17" t="str">
        <f>IFERROR(INDEX(Cadastro!$C$5:$C$148,$AB1703),"NÃO INFORMADO")</f>
        <v>CAL</v>
      </c>
      <c r="D1703" s="17" t="str">
        <f>IFERROR(INDEX(Cadastro!$D$5:$D$148,$AB1703),"")</f>
        <v>6x1</v>
      </c>
      <c r="E1703" s="17" t="str">
        <f>IFERROR(INDEX(Cadastro!$G$5:$G$148,$AB1703),"")</f>
        <v>6x1</v>
      </c>
      <c r="F1703" s="29">
        <v>46273</v>
      </c>
      <c r="G1703" s="32" t="str">
        <f t="shared" si="288"/>
        <v>ter</v>
      </c>
      <c r="H1703" s="31">
        <f>IF($L1703=0,"",_xlfn.MINIFS(Dados!$Q:$Q,Dados!$A:$A,$A1703,Dados!$S:$S,$F1703))</f>
        <v>440</v>
      </c>
      <c r="I1703" s="31">
        <f>IF($H1703="","",_xlfn.MAXIFS(Dados!$R:$R,Dados!$A:$A,$A1703,Dados!$S:$S,$F1703))</f>
        <v>995</v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6x1</v>
      </c>
      <c r="L1703" s="30">
        <f>SUMIFS(Dados!$E:$E,Dados!$A:$A,$A1703,Dados!$S:$S,$F1703)</f>
        <v>7.75</v>
      </c>
      <c r="M1703" s="30">
        <f>IFERROR(INDEX(Parâmetros!$E$6:$E$11,MATCH($K1703,Parâmetros!$A$6:$A$11,0)),"")</f>
        <v>8.8000000000000007</v>
      </c>
      <c r="N1703" s="33">
        <f t="shared" si="289"/>
        <v>0.88068181818181812</v>
      </c>
      <c r="O1703" s="33">
        <f>Parâmetros!$E$13</f>
        <v>0.8</v>
      </c>
      <c r="P1703" s="32" t="str">
        <f>IF(OR($M1703="",$F1703&gt;Parâmetros!$E$14),"Não","Sim")</f>
        <v>Sim</v>
      </c>
      <c r="Q1703" s="32" t="str">
        <f t="shared" si="290"/>
        <v>Sim</v>
      </c>
      <c r="R1703" s="32" t="str">
        <f t="shared" si="291"/>
        <v>Sim</v>
      </c>
      <c r="S1703" s="30">
        <f t="shared" si="292"/>
        <v>0</v>
      </c>
      <c r="T1703" s="32" t="str">
        <f>IF($Q1703&lt;&gt;"Sim","",IF($N1703&gt;Parâmetros!$E$15,"Sim","Não"))</f>
        <v>Não</v>
      </c>
      <c r="U1703" s="17" t="str">
        <f t="shared" si="293"/>
        <v>Na meta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'[Apontamento_Mes_Setembro Atualizado.xlsx]Base Diária'!$V$221folga da escala 5x2",IF($Y1703="Folga",IF(AND($D1703="5x2",OR(WEEKDAY($F1703,2)=6,WEEKDAY($F1703,2)=7)),"Folga de fim de semana da escala 5x2",IF(AND(OR($D1703="6x1",$D1703="FF 6x1"),WEEKDAY($F1703,2)=6,FALSE()),"Folga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Jornada fixa do 6x1</v>
      </c>
      <c r="W1703" s="34" t="str">
        <f>IF(OR(OR($D1703="6x1",$D1703="FF 6x1"),$D1703="5x2"),"",IF($AB1703&lt;&gt;$AB1702,IF(IFERROR(INDEX(Cadastro!$F$5:$F$148,$AB1703),"")="",IF($L1703&gt;0,1,0),IF(IFERROR(INDEX(Cadastro!$F$5:$F$148,$AB1703),"")&lt;=IFERROR(INDEX(Parâmetros!$B$39:$B$48,MATCH($E1703,Parâmetros!$A$39:$A$48,0)),99),IFERROR(INDEX(Cadastro!$F$5:$F$148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/>
      </c>
      <c r="X1703" s="34" t="str">
        <f>IF(OR(OR($D1703="6x1",$D1703="FF 6x1"),$D1703="5x2"),"",IF($AB1703&lt;&gt;$AB1702,IF(IFERROR(INDEX(Cadastro!$F$5:$F$148,$AB1703),"")="",0,IF(IFERROR(INDEX(Cadastro!$F$5:$F$148,$AB1703),"")&gt;IFERROR(INDEX(Parâmetros!$B$39:$B$48,MATCH($E1703,Parâmetros!$A$39:$A$48,0)),99),IFERROR(INDEX(Cadastro!$F$5:$F$148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/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registro"),IF(AND($AB1703&lt;&gt;$AB1702,IFERROR(INDEX(Cadastro!$F$5:$F$148,$AB1703),"")=""),"Indeterminado (início da série)",IF($X1703&gt;0,"Folga","Falta de registro"))))))))</f>
        <v>Trabalhado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IFERROR(MATCH($A1703&amp;"|"&amp;TEXT(_xlfn.MAXIFS(Cadastro!$E$5:$E$148,Cadastro!$A$5:$A$148,$A1703,Cadastro!$E$5:$E$148,"&lt;="&amp;$F1703),"yyyymmdd"),Cadastro!$I$5:$I$148,0),"")</f>
        <v>105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55554</v>
      </c>
      <c r="B1704" s="17" t="s">
        <v>205</v>
      </c>
      <c r="C1704" s="17" t="str">
        <f>IFERROR(INDEX(Cadastro!$C$5:$C$148,$AB1704),"NÃO INFORMADO")</f>
        <v>CAL</v>
      </c>
      <c r="D1704" s="17" t="str">
        <f>IFERROR(INDEX(Cadastro!$D$5:$D$148,$AB1704),"")</f>
        <v>6x1</v>
      </c>
      <c r="E1704" s="17" t="str">
        <f>IFERROR(INDEX(Cadastro!$G$5:$G$148,$AB1704),"")</f>
        <v>6x1</v>
      </c>
      <c r="F1704" s="29">
        <v>46274</v>
      </c>
      <c r="G1704" s="32" t="str">
        <f t="shared" si="288"/>
        <v>qua</v>
      </c>
      <c r="H1704" s="31">
        <f>IF($L1704=0,"",_xlfn.MINIFS(Dados!$Q:$Q,Dados!$A:$A,$A1704,Dados!$S:$S,$F1704))</f>
        <v>440</v>
      </c>
      <c r="I1704" s="31">
        <f>IF($H1704="","",_xlfn.MAXIFS(Dados!$R:$R,Dados!$A:$A,$A1704,Dados!$S:$S,$F1704))</f>
        <v>995</v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6x1</v>
      </c>
      <c r="L1704" s="30">
        <f>SUMIFS(Dados!$E:$E,Dados!$A:$A,$A1704,Dados!$S:$S,$F1704)</f>
        <v>7.92</v>
      </c>
      <c r="M1704" s="30">
        <f>IFERROR(INDEX(Parâmetros!$E$6:$E$11,MATCH($K1704,Parâmetros!$A$6:$A$11,0)),"")</f>
        <v>8.8000000000000007</v>
      </c>
      <c r="N1704" s="33">
        <f t="shared" si="289"/>
        <v>0.89999999999999991</v>
      </c>
      <c r="O1704" s="33">
        <f>Parâmetros!$E$13</f>
        <v>0.8</v>
      </c>
      <c r="P1704" s="32" t="str">
        <f>IF(OR($M1704="",$F1704&gt;Parâmetros!$E$14),"Não","Sim")</f>
        <v>Sim</v>
      </c>
      <c r="Q1704" s="32" t="str">
        <f t="shared" si="290"/>
        <v>Sim</v>
      </c>
      <c r="R1704" s="32" t="str">
        <f t="shared" si="291"/>
        <v>Sim</v>
      </c>
      <c r="S1704" s="30">
        <f t="shared" si="292"/>
        <v>0</v>
      </c>
      <c r="T1704" s="32" t="str">
        <f>IF($Q1704&lt;&gt;"Sim","",IF($N1704&gt;Parâmetros!$E$15,"Sim","Não"))</f>
        <v>Não</v>
      </c>
      <c r="U1704" s="17" t="str">
        <f t="shared" si="293"/>
        <v>Na meta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'[Apontamento_Mes_Setembro Atualizado.xlsx]Base Diária'!$V$221folga da escala 5x2",IF($Y1704="Folga",IF(AND($D1704="5x2",OR(WEEKDAY($F1704,2)=6,WEEKDAY($F1704,2)=7)),"Folga de fim de semana da escala 5x2",IF(AND(OR($D1704="6x1",$D1704="FF 6x1"),WEEKDAY($F1704,2)=6,FALSE()),"Folga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Jornada fixa do 6x1</v>
      </c>
      <c r="W1704" s="34" t="str">
        <f>IF(OR(OR($D1704="6x1",$D1704="FF 6x1"),$D1704="5x2"),"",IF($AB1704&lt;&gt;$AB1703,IF(IFERROR(INDEX(Cadastro!$F$5:$F$148,$AB1704),"")="",IF($L1704&gt;0,1,0),IF(IFERROR(INDEX(Cadastro!$F$5:$F$148,$AB1704),"")&lt;=IFERROR(INDEX(Parâmetros!$B$39:$B$48,MATCH($E1704,Parâmetros!$A$39:$A$48,0)),99),IFERROR(INDEX(Cadastro!$F$5:$F$148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/>
      </c>
      <c r="X1704" s="34" t="str">
        <f>IF(OR(OR($D1704="6x1",$D1704="FF 6x1"),$D1704="5x2"),"",IF($AB1704&lt;&gt;$AB1703,IF(IFERROR(INDEX(Cadastro!$F$5:$F$148,$AB1704),"")="",0,IF(IFERROR(INDEX(Cadastro!$F$5:$F$148,$AB1704),"")&gt;IFERROR(INDEX(Parâmetros!$B$39:$B$48,MATCH($E1704,Parâmetros!$A$39:$A$48,0)),99),IFERROR(INDEX(Cadastro!$F$5:$F$148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/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registro"),IF(AND($AB1704&lt;&gt;$AB1703,IFERROR(INDEX(Cadastro!$F$5:$F$148,$AB1704),"")=""),"Indeterminado (início da série)",IF($X1704&gt;0,"Folga","Falta de registro"))))))))</f>
        <v>Trabalhado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IFERROR(MATCH($A1704&amp;"|"&amp;TEXT(_xlfn.MAXIFS(Cadastro!$E$5:$E$148,Cadastro!$A$5:$A$148,$A1704,Cadastro!$E$5:$E$148,"&lt;="&amp;$F1704),"yyyymmdd"),Cadastro!$I$5:$I$148,0),"")</f>
        <v>105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55554</v>
      </c>
      <c r="B1705" s="17" t="s">
        <v>205</v>
      </c>
      <c r="C1705" s="17" t="str">
        <f>IFERROR(INDEX(Cadastro!$C$5:$C$148,$AB1705),"NÃO INFORMADO")</f>
        <v>CAL</v>
      </c>
      <c r="D1705" s="17" t="str">
        <f>IFERROR(INDEX(Cadastro!$D$5:$D$148,$AB1705),"")</f>
        <v>6x1</v>
      </c>
      <c r="E1705" s="17" t="str">
        <f>IFERROR(INDEX(Cadastro!$G$5:$G$148,$AB1705),"")</f>
        <v>6x1</v>
      </c>
      <c r="F1705" s="29">
        <v>46275</v>
      </c>
      <c r="G1705" s="32" t="str">
        <f t="shared" si="288"/>
        <v>qui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6x1</v>
      </c>
      <c r="L1705" s="30">
        <f>SUMIFS(Dados!$E:$E,Dados!$A:$A,$A1705,Dados!$S:$S,$F1705)</f>
        <v>0</v>
      </c>
      <c r="M1705" s="30">
        <f>IFERROR(INDEX(Parâmetros!$E$6:$E$11,MATCH($K1705,Parâmetros!$A$6:$A$11,0)),"")</f>
        <v>8.8000000000000007</v>
      </c>
      <c r="N1705" s="33">
        <f t="shared" si="289"/>
        <v>0</v>
      </c>
      <c r="O1705" s="33">
        <f>Parâmetros!$E$13</f>
        <v>0.8</v>
      </c>
      <c r="P1705" s="32" t="str">
        <f>IF(OR($M1705="",$F1705&gt;Parâmetros!$E$14),"Não","Sim")</f>
        <v>Sim</v>
      </c>
      <c r="Q1705" s="32" t="str">
        <f t="shared" si="290"/>
        <v>Não</v>
      </c>
      <c r="R1705" s="32" t="str">
        <f t="shared" si="291"/>
        <v/>
      </c>
      <c r="S1705" s="30" t="str">
        <f t="shared" si="292"/>
        <v/>
      </c>
      <c r="T1705" s="32" t="str">
        <f>IF($Q1705&lt;&gt;"Sim","",IF($N1705&gt;Parâmetros!$E$15,"Sim","Não"))</f>
        <v/>
      </c>
      <c r="U1705" s="17" t="str">
        <f t="shared" si="293"/>
        <v>Falta de registro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'[Apontamento_Mes_Setembro Atualizado.xlsx]Base Diária'!$V$221folga da escala 5x2",IF($Y1705="Folga",IF(AND($D1705="5x2",OR(WEEKDAY($F1705,2)=6,WEEKDAY($F1705,2)=7)),"Folga de fim de semana da escala 5x2",IF(AND(OR($D1705="6x1",$D1705="FF 6x1"),WEEKDAY($F1705,2)=6,FALSE()),"Folga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útil da escala 6x1</v>
      </c>
      <c r="W1705" s="34" t="str">
        <f>IF(OR(OR($D1705="6x1",$D1705="FF 6x1"),$D1705="5x2"),"",IF($AB1705&lt;&gt;$AB1704,IF(IFERROR(INDEX(Cadastro!$F$5:$F$148,$AB1705),"")="",IF($L1705&gt;0,1,0),IF(IFERROR(INDEX(Cadastro!$F$5:$F$148,$AB1705),"")&lt;=IFERROR(INDEX(Parâmetros!$B$39:$B$48,MATCH($E1705,Parâmetros!$A$39:$A$48,0)),99),IFERROR(INDEX(Cadastro!$F$5:$F$148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/>
      </c>
      <c r="X1705" s="34" t="str">
        <f>IF(OR(OR($D1705="6x1",$D1705="FF 6x1"),$D1705="5x2"),"",IF($AB1705&lt;&gt;$AB1704,IF(IFERROR(INDEX(Cadastro!$F$5:$F$148,$AB1705),"")="",0,IF(IFERROR(INDEX(Cadastro!$F$5:$F$148,$AB1705),"")&gt;IFERROR(INDEX(Parâmetros!$B$39:$B$48,MATCH($E1705,Parâmetros!$A$39:$A$48,0)),99),IFERROR(INDEX(Cadastro!$F$5:$F$148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/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registro"),IF(AND($AB1705&lt;&gt;$AB1704,IFERROR(INDEX(Cadastro!$F$5:$F$148,$AB1705),"")=""),"Indeterminado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1</v>
      </c>
      <c r="AA1705" s="34">
        <f>IF(OR($L1705&gt;0,$F1705&gt;Parâmetros!$E$14),0,IF(OR($A1705&lt;&gt;$A1706,$F1706&gt;Parâmetros!$E$14),1,N($AA1706)+1))</f>
        <v>2</v>
      </c>
      <c r="AB1705" s="31">
        <f>IFERROR(MATCH($A1705&amp;"|"&amp;TEXT(_xlfn.MAXIFS(Cadastro!$E$5:$E$148,Cadastro!$A$5:$A$148,$A1705,Cadastro!$E$5:$E$148,"&lt;="&amp;$F1705),"yyyymmdd"),Cadastro!$I$5:$I$148,0),"")</f>
        <v>105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55554</v>
      </c>
      <c r="B1706" s="17" t="s">
        <v>205</v>
      </c>
      <c r="C1706" s="17" t="str">
        <f>IFERROR(INDEX(Cadastro!$C$5:$C$148,$AB1706),"NÃO INFORMADO")</f>
        <v>CAL</v>
      </c>
      <c r="D1706" s="17" t="str">
        <f>IFERROR(INDEX(Cadastro!$D$5:$D$148,$AB1706),"")</f>
        <v>6x1</v>
      </c>
      <c r="E1706" s="17" t="str">
        <f>IFERROR(INDEX(Cadastro!$G$5:$G$148,$AB1706),"")</f>
        <v>6x1</v>
      </c>
      <c r="F1706" s="29">
        <v>46276</v>
      </c>
      <c r="G1706" s="32" t="str">
        <f t="shared" si="288"/>
        <v>sex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6x1</v>
      </c>
      <c r="L1706" s="30">
        <f>SUMIFS(Dados!$E:$E,Dados!$A:$A,$A1706,Dados!$S:$S,$F1706)</f>
        <v>0</v>
      </c>
      <c r="M1706" s="30">
        <f>IFERROR(INDEX(Parâmetros!$E$6:$E$11,MATCH($K1706,Parâmetros!$A$6:$A$11,0)),"")</f>
        <v>8.8000000000000007</v>
      </c>
      <c r="N1706" s="33">
        <f t="shared" si="289"/>
        <v>0</v>
      </c>
      <c r="O1706" s="33">
        <f>Parâmetros!$E$13</f>
        <v>0.8</v>
      </c>
      <c r="P1706" s="32" t="str">
        <f>IF(OR($M1706="",$F1706&gt;Parâmetros!$E$14),"Não","Sim")</f>
        <v>Sim</v>
      </c>
      <c r="Q1706" s="32" t="str">
        <f t="shared" si="290"/>
        <v>Não</v>
      </c>
      <c r="R1706" s="32" t="str">
        <f t="shared" si="291"/>
        <v/>
      </c>
      <c r="S1706" s="30" t="str">
        <f t="shared" si="292"/>
        <v/>
      </c>
      <c r="T1706" s="32" t="str">
        <f>IF($Q1706&lt;&gt;"Sim","",IF($N1706&gt;Parâmetros!$E$15,"Sim","Não"))</f>
        <v/>
      </c>
      <c r="U1706" s="17" t="str">
        <f t="shared" si="293"/>
        <v>Falta de registro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'[Apontamento_Mes_Setembro Atualizado.xlsx]Base Diária'!$V$221folga da escala 5x2",IF($Y1706="Folga",IF(AND($D1706="5x2",OR(WEEKDAY($F1706,2)=6,WEEKDAY($F1706,2)=7)),"Folga de fim de semana da escala 5x2",IF(AND(OR($D1706="6x1",$D1706="FF 6x1"),WEEKDAY($F1706,2)=6,FALSE()),"Folga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útil da escala 6x1</v>
      </c>
      <c r="W1706" s="34" t="str">
        <f>IF(OR(OR($D1706="6x1",$D1706="FF 6x1"),$D1706="5x2"),"",IF($AB1706&lt;&gt;$AB1705,IF(IFERROR(INDEX(Cadastro!$F$5:$F$148,$AB1706),"")="",IF($L1706&gt;0,1,0),IF(IFERROR(INDEX(Cadastro!$F$5:$F$148,$AB1706),"")&lt;=IFERROR(INDEX(Parâmetros!$B$39:$B$48,MATCH($E1706,Parâmetros!$A$39:$A$48,0)),99),IFERROR(INDEX(Cadastro!$F$5:$F$148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/>
      </c>
      <c r="X1706" s="34" t="str">
        <f>IF(OR(OR($D1706="6x1",$D1706="FF 6x1"),$D1706="5x2"),"",IF($AB1706&lt;&gt;$AB1705,IF(IFERROR(INDEX(Cadastro!$F$5:$F$148,$AB1706),"")="",0,IF(IFERROR(INDEX(Cadastro!$F$5:$F$148,$AB1706),"")&gt;IFERROR(INDEX(Parâmetros!$B$39:$B$48,MATCH($E1706,Parâmetros!$A$39:$A$48,0)),99),IFERROR(INDEX(Cadastro!$F$5:$F$148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/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registro"),IF(AND($AB1706&lt;&gt;$AB1705,IFERROR(INDEX(Cadastro!$F$5:$F$148,$AB1706),"")=""),"Indeterminado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2</v>
      </c>
      <c r="AA1706" s="34">
        <f>IF(OR($L1706&gt;0,$F1706&gt;Parâmetros!$E$14),0,IF(OR($A1706&lt;&gt;$A1707,$F1707&gt;Parâmetros!$E$14),1,N($AA1707)+1))</f>
        <v>1</v>
      </c>
      <c r="AB1706" s="31">
        <f>IFERROR(MATCH($A1706&amp;"|"&amp;TEXT(_xlfn.MAXIFS(Cadastro!$E$5:$E$148,Cadastro!$A$5:$A$148,$A1706,Cadastro!$E$5:$E$148,"&lt;="&amp;$F1706),"yyyymmdd"),Cadastro!$I$5:$I$148,0),"")</f>
        <v>105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>
        <v>55554</v>
      </c>
      <c r="B1707" s="17" t="s">
        <v>205</v>
      </c>
      <c r="C1707" s="17" t="str">
        <f>IFERROR(INDEX(Cadastro!$C$5:$C$148,$AB1707),"NÃO INFORMADO")</f>
        <v>CAL</v>
      </c>
      <c r="D1707" s="17" t="str">
        <f>IFERROR(INDEX(Cadastro!$D$5:$D$148,$AB1707),"")</f>
        <v>6x1</v>
      </c>
      <c r="E1707" s="17" t="str">
        <f>IFERROR(INDEX(Cadastro!$G$5:$G$148,$AB1707),"")</f>
        <v>6x1</v>
      </c>
      <c r="F1707" s="29">
        <v>46277</v>
      </c>
      <c r="G1707" s="32" t="str">
        <f t="shared" si="288"/>
        <v>sáb</v>
      </c>
      <c r="H1707" s="31" t="str">
        <f>IF($L1707=0,"",_xlfn.MINIFS(Dados!$Q:$Q,Dados!$A:$A,$A1707,Dados!$S:$S,$F1707))</f>
        <v/>
      </c>
      <c r="I1707" s="31" t="str">
        <f>IF($H1707="","",_xlfn.MAXIFS(Dados!$R:$R,Dados!$A:$A,$A1707,Dados!$S:$S,$F1707))</f>
        <v/>
      </c>
      <c r="J1707" s="32" t="str">
        <f>IF($D1707&lt;&gt;"Folguista","",IFERROR(INDEX(Parâmetros!$D$52:$G$52,1,MIN(4,MAX(1,$W1707))),""))</f>
        <v/>
      </c>
      <c r="K1707" s="32" t="str">
        <f>IF(OR($AC1707&lt;&gt;"",$Y1707="Folga",$Y1707="Folga trabalhada",$Y1707="Férias (cadastro)",$Y1707="Férias / afastamento",$Y1707="Indeterminado (início da série)"),"",IF(OR($D1707="6x1",$D1707="FF 6x1"),IF(OR(WEEKDAY($F1707,2)=6,WEEKDAY($F1707,2)=7),"6x1 sáb/dom","6x1"),IF($D1707="5x2","5x2",IF($H1707="",IF($D1707="Folguista",$J1707,$E1707),IF(OR($H1707&gt;=Parâmetros!$E$18,$H1707&lt;Parâmetros!$E$19),"C",IF($H1707&lt;Parâmetros!$E$20,"A","B"))))))</f>
        <v/>
      </c>
      <c r="L1707" s="30">
        <f>SUMIFS(Dados!$E:$E,Dados!$A:$A,$A1707,Dados!$S:$S,$F1707)</f>
        <v>0</v>
      </c>
      <c r="M1707" s="30" t="str">
        <f>IFERROR(INDEX(Parâmetros!$E$6:$E$11,MATCH($K1707,Parâmetros!$A$6:$A$11,0)),"")</f>
        <v/>
      </c>
      <c r="N1707" s="33" t="str">
        <f t="shared" si="289"/>
        <v/>
      </c>
      <c r="O1707" s="33">
        <f>Parâmetros!$E$13</f>
        <v>0.8</v>
      </c>
      <c r="P1707" s="32" t="str">
        <f>IF(OR($M1707="",$F1707&gt;Parâmetros!$E$14),"Não","Sim")</f>
        <v>Não</v>
      </c>
      <c r="Q1707" s="32" t="str">
        <f t="shared" si="290"/>
        <v/>
      </c>
      <c r="R1707" s="32" t="str">
        <f t="shared" si="291"/>
        <v/>
      </c>
      <c r="S1707" s="30" t="str">
        <f t="shared" si="292"/>
        <v/>
      </c>
      <c r="T1707" s="32" t="str">
        <f>IF($Q1707&lt;&gt;"Sim","",IF($N1707&gt;Parâmetros!$E$15,"Sim","Não"))</f>
        <v/>
      </c>
      <c r="U1707" s="17" t="str">
        <f t="shared" si="293"/>
        <v>Folga</v>
      </c>
      <c r="V1707" s="17" t="str">
        <f>IF($AC1707&lt;&gt;"",IF($L1707&gt;0,"ATENÇÃO · apontou em dia de "&amp;LOWER($AC1707)&amp;" cadastrado","Exceção cadastrada · "&amp;$AC1707)&amp;IF($AD1707="",""," · "&amp;$AD1707),IF($E1707="Férias",IF($L1707&gt;0,"ATENÇÃO · apontou estando de férias no cadastro","Férias no cadastro"),IF($Y1707="Férias / afastamento","Afastamento · "&amp;($Z1707+$AA1707-1)&amp;" dias seguidos sem apontamento",IF($Y1707="Folga trabalhada","ATENÇÃO · apontou em dia de '[Apontamento_Mes_Setembro Atualizado.xlsx]Base Diária'!$V$221folga da escala 5x2",IF($Y1707="Folga",IF(AND($D1707="5x2",OR(WEEKDAY($F1707,2)=6,WEEKDAY($F1707,2)=7)),"Folga de fim de semana da escala 5x2",IF(AND(OR($D1707="6x1",$D1707="FF 6x1"),WEEKDAY($F1707,2)=6,FALSE()),"Folga de fim de semana · apontou no domingo anterior",IF(AND(OR($D1707="6x1",$D1707="FF 6x1"),WEEKDAY($F1707,2)=7,AND($A1707=$A1706,$L1706&gt;0)),"Folga de fim de semana · apontou no sábado",IF(AND(OR($D1707="6x1",$D1707="FF 6x1"),OR(WEEKDAY($F1707,2)=6,WEEKDAY($F1707,2)=7)),"Folga de fim de semana · sem apontamento no sábado nem no domingo","Folga prevista pelo ciclo")))),IF($Y1707="Indeterminado (início da série)","Sem histórico anterior — informe o dia do ciclo no Cadastro",IF($Y1707="Falta de registro",IF(OR(OR($D1707="6x1",$D1707="FF 6x1"),$D1707="5x2"),"FALTA DE REGISTRO · dia útil da escala "&amp;$E1707,"FALTA DE REGISTRO · dia "&amp;$W1707&amp;" de "&amp;IFERROR(INDEX(Parâmetros!$B$39:$B$48,MATCH($E1707,Parâmetros!$A$39:$A$48,0)),99)&amp;" do ciclo"),IF(OR($D1707="6x1",$D1707="FF 6x1"),IF(OR(AND(WEEKDAY($F1707,2)=6,AND($A1707=$A1708,$L1708&gt;0)),AND(WEEKDAY($F1707,2)=7,AND($A1707=$A1706,$L1706&gt;0))),"ATENÇÃO · apontou sábado e domingo no mesmo fim de semana",IF(OR(WEEKDAY($F1707,2)=6,WEEKDAY($F1707,2)=7),"Jornada de fim de semana do 6x1",IF(OR($H1707&gt;=Parâmetros!$E$20,$H1707&lt;Parâmetros!$E$19),"ATENÇÃO · 6x1 apontou fora do horário diurno","Jornada fixa do 6x1"))),IF($D1707="5x2","Jornada fixa do 5x2",IF($D1707="Folguista",IF($J1707=$K1707,"Evidência confirma sequência","DIVERGE · sequência "&amp;$J1707&amp;" × evidência "&amp;$K1707),IF($K1707=$E1707,"Evidência confirma cadastro","DIVERGE · cadastro "&amp;$E1707&amp;" × evidência "&amp;$K1707)))))))))))</f>
        <v>Folga de fim de semana · sem apontamento no sábado nem no domingo</v>
      </c>
      <c r="W1707" s="34" t="str">
        <f>IF(OR(OR($D1707="6x1",$D1707="FF 6x1"),$D1707="5x2"),"",IF($AB1707&lt;&gt;$AB1706,IF(IFERROR(INDEX(Cadastro!$F$5:$F$148,$AB1707),"")="",IF($L1707&gt;0,1,0),IF(IFERROR(INDEX(Cadastro!$F$5:$F$148,$AB1707),"")&lt;=IFERROR(INDEX(Parâmetros!$B$39:$B$48,MATCH($E1707,Parâmetros!$A$39:$A$48,0)),99),IFERROR(INDEX(Cadastro!$F$5:$F$148,$AB1707),""),0)),IF($L1707&gt;0,IF(N($X1706)&gt;0,1,N($W1706)+1),IF(AND($L1707=0,OR(N($W1706)&gt;=IFERROR(INDEX(Parâmetros!$B$39:$B$48,MATCH($E1707,Parâmetros!$A$39:$A$48,0)),99),AND(N($X1706)&gt;0,N($X1706)&lt;IFERROR(INDEX(Parâmetros!$C$39:$C$48,MATCH($E1707,Parâmetros!$A$39:$A$48,0)),0)))),0,N($W1706)+1))))</f>
        <v/>
      </c>
      <c r="X1707" s="34" t="str">
        <f>IF(OR(OR($D1707="6x1",$D1707="FF 6x1"),$D1707="5x2"),"",IF($AB1707&lt;&gt;$AB1706,IF(IFERROR(INDEX(Cadastro!$F$5:$F$148,$AB1707),"")="",0,IF(IFERROR(INDEX(Cadastro!$F$5:$F$148,$AB1707),"")&gt;IFERROR(INDEX(Parâmetros!$B$39:$B$48,MATCH($E1707,Parâmetros!$A$39:$A$48,0)),99),IFERROR(INDEX(Cadastro!$F$5:$F$148,$AB1707),"")-IFERROR(INDEX(Parâmetros!$B$39:$B$48,MATCH($E1707,Parâmetros!$A$39:$A$48,0)),99),0)),IF(AND($L1707=0,OR(N($W1706)&gt;=IFERROR(INDEX(Parâmetros!$B$39:$B$48,MATCH($E1707,Parâmetros!$A$39:$A$48,0)),99),AND(N($X1706)&gt;0,N($X1706)&lt;IFERROR(INDEX(Parâmetros!$C$39:$C$48,MATCH($E1707,Parâmetros!$A$39:$A$48,0)),0)))),N($X1706)+1,0)))</f>
        <v/>
      </c>
      <c r="Y1707" t="str">
        <f>IF($AC1707&lt;&gt;"",IF($L1707&gt;0,$AC1707&amp;" · com apontamento",$AC1707),IF($E1707="Férias",IF($L1707&gt;0,"Férias · com apontamento","Férias (cadastro)"),IF(($Z1707+$AA1707-1)&gt;Parâmetros!$E$16,"Férias / afastamento",IF(AND($D1707="5x2",OR(WEEKDAY($F1707,2)=6,WEEKDAY($F1707,2)=7)),IF($L1707&gt;0,"Folga trabalhada","Folga"),IF($L1707&gt;0,"Trabalhado",IF(OR(OR($D1707="6x1",$D1707="FF 6x1"),$D1707="5x2"),IF(AND(OR($D1707="6x1",$D1707="FF 6x1"),OR(WEEKDAY($F1707,2)=6,WEEKDAY($F1707,2)=7)),"Folga","Falta de registro"),IF(AND($AB1707&lt;&gt;$AB1706,IFERROR(INDEX(Cadastro!$F$5:$F$148,$AB1707),"")=""),"Indeterminado (início da série)",IF($X1707&gt;0,"Folga","Falta de registro"))))))))</f>
        <v>Folga</v>
      </c>
      <c r="Z1707" s="34">
        <f>IF(OR($L1707&gt;0,$F1707&gt;Parâmetros!$E$14),0,IF($A1707&lt;&gt;$A1706,1,N($Z1706)+1))</f>
        <v>0</v>
      </c>
      <c r="AA1707" s="34">
        <f>IF(OR($L1707&gt;0,$F1707&gt;Parâmetros!$E$14),0,IF(OR($A1707&lt;&gt;$A1708,$F1708&gt;Parâmetros!$E$14),1,N($AA1708)+1))</f>
        <v>0</v>
      </c>
      <c r="AB1707" s="31">
        <f>IFERROR(MATCH($A1707&amp;"|"&amp;TEXT(_xlfn.MAXIFS(Cadastro!$E$5:$E$148,Cadastro!$A$5:$A$148,$A1707,Cadastro!$E$5:$E$148,"&lt;="&amp;$F1707),"yyyymmdd"),Cadastro!$I$5:$I$148,0),"")</f>
        <v>105</v>
      </c>
      <c r="AC1707" t="str">
        <f>IFERROR(_xlfn.SINGLE(INDEX(Exceções!$D$5:$D$203,MATCH($A1707&amp;"|"&amp;$F1707,Exceções!$F$5:$F$203,0))),"")</f>
        <v/>
      </c>
      <c r="AD1707" t="str">
        <f>IF($AC1707="","",IFERROR(_xlfn.SINGLE(INDEX(Exceções!$E$5:$E$203,MATCH($A1707&amp;"|"&amp;$F1707,Exceções!$F$5:$F$203,0))),""))</f>
        <v/>
      </c>
    </row>
    <row r="1708" spans="1:30" ht="15" hidden="1" customHeight="1" x14ac:dyDescent="0.25">
      <c r="A1708" s="31">
        <v>55554</v>
      </c>
      <c r="B1708" s="17" t="s">
        <v>205</v>
      </c>
      <c r="C1708" s="17" t="str">
        <f>IFERROR(INDEX(Cadastro!$C$5:$C$148,$AB1708),"NÃO INFORMADO")</f>
        <v>CAL</v>
      </c>
      <c r="D1708" s="17" t="str">
        <f>IFERROR(INDEX(Cadastro!$D$5:$D$148,$AB1708),"")</f>
        <v>6x1</v>
      </c>
      <c r="E1708" s="17" t="str">
        <f>IFERROR(INDEX(Cadastro!$G$5:$G$148,$AB1708),"")</f>
        <v>6x1</v>
      </c>
      <c r="F1708" s="29">
        <v>46278</v>
      </c>
      <c r="G1708" s="32" t="str">
        <f t="shared" si="288"/>
        <v>dom</v>
      </c>
      <c r="H1708" s="31" t="str">
        <f>IF($L1708=0,"",_xlfn.MINIFS(Dados!$Q:$Q,Dados!$A:$A,$A1708,Dados!$S:$S,$F1708))</f>
        <v/>
      </c>
      <c r="I1708" s="31" t="str">
        <f>IF($H1708="","",_xlfn.MAXIFS(Dados!$R:$R,Dados!$A:$A,$A1708,Dados!$S:$S,$F1708))</f>
        <v/>
      </c>
      <c r="J1708" s="32" t="str">
        <f>IF($D1708&lt;&gt;"Folguista","",IFERROR(INDEX(Parâmetros!$D$52:$G$52,1,MIN(4,MAX(1,$W1708))),""))</f>
        <v/>
      </c>
      <c r="K1708" s="32" t="str">
        <f>IF(OR($AC1708&lt;&gt;"",$Y1708="Folga",$Y1708="Folga trabalhada",$Y1708="Férias (cadastro)",$Y1708="Férias / afastamento",$Y1708="Indeterminado (início da série)"),"",IF(OR($D1708="6x1",$D1708="FF 6x1"),IF(OR(WEEKDAY($F1708,2)=6,WEEKDAY($F1708,2)=7),"6x1 sáb/dom","6x1"),IF($D1708="5x2","5x2",IF($H1708="",IF($D1708="Folguista",$J1708,$E1708),IF(OR($H1708&gt;=Parâmetros!$E$18,$H1708&lt;Parâmetros!$E$19),"C",IF($H1708&lt;Parâmetros!$E$20,"A","B"))))))</f>
        <v/>
      </c>
      <c r="L1708" s="30">
        <f>SUMIFS(Dados!$E:$E,Dados!$A:$A,$A1708,Dados!$S:$S,$F1708)</f>
        <v>0</v>
      </c>
      <c r="M1708" s="30" t="str">
        <f>IFERROR(INDEX(Parâmetros!$E$6:$E$11,MATCH($K1708,Parâmetros!$A$6:$A$11,0)),"")</f>
        <v/>
      </c>
      <c r="N1708" s="33" t="str">
        <f t="shared" si="289"/>
        <v/>
      </c>
      <c r="O1708" s="33">
        <f>Parâmetros!$E$13</f>
        <v>0.8</v>
      </c>
      <c r="P1708" s="32" t="str">
        <f>IF(OR($M1708="",$F1708&gt;Parâmetros!$E$14),"Não","Sim")</f>
        <v>Não</v>
      </c>
      <c r="Q1708" s="32" t="str">
        <f t="shared" si="290"/>
        <v/>
      </c>
      <c r="R1708" s="32" t="str">
        <f t="shared" si="291"/>
        <v/>
      </c>
      <c r="S1708" s="30" t="str">
        <f t="shared" si="292"/>
        <v/>
      </c>
      <c r="T1708" s="32" t="str">
        <f>IF($Q1708&lt;&gt;"Sim","",IF($N1708&gt;Parâmetros!$E$15,"Sim","Não"))</f>
        <v/>
      </c>
      <c r="U1708" s="17" t="str">
        <f t="shared" si="293"/>
        <v>Folga</v>
      </c>
      <c r="V1708" s="17" t="str">
        <f>IF($AC1708&lt;&gt;"",IF($L1708&gt;0,"ATENÇÃO · apontou em dia de "&amp;LOWER($AC1708)&amp;" cadastrado","Exceção cadastrada · "&amp;$AC1708)&amp;IF($AD1708="",""," · "&amp;$AD1708),IF($E1708="Férias",IF($L1708&gt;0,"ATENÇÃO · apontou estando de férias no cadastro","Férias no cadastro"),IF($Y1708="Férias / afastamento","Afastamento · "&amp;($Z1708+$AA1708-1)&amp;" dias seguidos sem apontamento",IF($Y1708="Folga trabalhada","ATENÇÃO · apontou em dia de '[Apontamento_Mes_Setembro Atualizado.xlsx]Base Diária'!$V$221folga da escala 5x2",IF($Y1708="Folga",IF(AND($D1708="5x2",OR(WEEKDAY($F1708,2)=6,WEEKDAY($F1708,2)=7)),"Folga de fim de semana da escala 5x2",IF(AND(OR($D1708="6x1",$D1708="FF 6x1"),WEEKDAY($F1708,2)=6,FALSE()),"Folga de fim de semana · apontou no domingo anterior",IF(AND(OR($D1708="6x1",$D1708="FF 6x1"),WEEKDAY($F1708,2)=7,AND($A1708=$A1707,$L1707&gt;0)),"Folga de fim de semana · apontou no sábado",IF(AND(OR($D1708="6x1",$D1708="FF 6x1"),OR(WEEKDAY($F1708,2)=6,WEEKDAY($F1708,2)=7)),"Folga de fim de semana · sem apontamento no sábado nem no domingo","Folga prevista pelo ciclo")))),IF($Y1708="Indeterminado (início da série)","Sem histórico anterior — informe o dia do ciclo no Cadastro",IF($Y1708="Falta de registro",IF(OR(OR($D1708="6x1",$D1708="FF 6x1"),$D1708="5x2"),"FALTA DE REGISTRO · dia útil da escala "&amp;$E1708,"FALTA DE REGISTRO · dia "&amp;$W1708&amp;" de "&amp;IFERROR(INDEX(Parâmetros!$B$39:$B$48,MATCH($E1708,Parâmetros!$A$39:$A$48,0)),99)&amp;" do ciclo"),IF(OR($D1708="6x1",$D1708="FF 6x1"),IF(OR(AND(WEEKDAY($F1708,2)=6,AND($A1708=$A1709,$L1709&gt;0)),AND(WEEKDAY($F1708,2)=7,AND($A1708=$A1707,$L1707&gt;0))),"ATENÇÃO · apontou sábado e domingo no mesmo fim de semana",IF(OR(WEEKDAY($F1708,2)=6,WEEKDAY($F1708,2)=7),"Jornada de fim de semana do 6x1",IF(OR($H1708&gt;=Parâmetros!$E$20,$H1708&lt;Parâmetros!$E$19),"ATENÇÃO · 6x1 apontou fora do horário diurno","Jornada fixa do 6x1"))),IF($D1708="5x2","Jornada fixa do 5x2",IF($D1708="Folguista",IF($J1708=$K1708,"Evidência confirma sequência","DIVERGE · sequência "&amp;$J1708&amp;" × evidência "&amp;$K1708),IF($K1708=$E1708,"Evidência confirma cadastro","DIVERGE · cadastro "&amp;$E1708&amp;" × evidência "&amp;$K1708)))))))))))</f>
        <v>Folga de fim de semana · sem apontamento no sábado nem no domingo</v>
      </c>
      <c r="W1708" s="34" t="str">
        <f>IF(OR(OR($D1708="6x1",$D1708="FF 6x1"),$D1708="5x2"),"",IF($AB1708&lt;&gt;$AB1707,IF(IFERROR(INDEX(Cadastro!$F$5:$F$148,$AB1708),"")="",IF($L1708&gt;0,1,0),IF(IFERROR(INDEX(Cadastro!$F$5:$F$148,$AB1708),"")&lt;=IFERROR(INDEX(Parâmetros!$B$39:$B$48,MATCH($E1708,Parâmetros!$A$39:$A$48,0)),99),IFERROR(INDEX(Cadastro!$F$5:$F$148,$AB1708),""),0)),IF($L1708&gt;0,IF(N($X1707)&gt;0,1,N($W1707)+1),IF(AND($L1708=0,OR(N($W1707)&gt;=IFERROR(INDEX(Parâmetros!$B$39:$B$48,MATCH($E1708,Parâmetros!$A$39:$A$48,0)),99),AND(N($X1707)&gt;0,N($X1707)&lt;IFERROR(INDEX(Parâmetros!$C$39:$C$48,MATCH($E1708,Parâmetros!$A$39:$A$48,0)),0)))),0,N($W1707)+1))))</f>
        <v/>
      </c>
      <c r="X1708" s="34" t="str">
        <f>IF(OR(OR($D1708="6x1",$D1708="FF 6x1"),$D1708="5x2"),"",IF($AB1708&lt;&gt;$AB1707,IF(IFERROR(INDEX(Cadastro!$F$5:$F$148,$AB1708),"")="",0,IF(IFERROR(INDEX(Cadastro!$F$5:$F$148,$AB1708),"")&gt;IFERROR(INDEX(Parâmetros!$B$39:$B$48,MATCH($E1708,Parâmetros!$A$39:$A$48,0)),99),IFERROR(INDEX(Cadastro!$F$5:$F$148,$AB1708),"")-IFERROR(INDEX(Parâmetros!$B$39:$B$48,MATCH($E1708,Parâmetros!$A$39:$A$48,0)),99),0)),IF(AND($L1708=0,OR(N($W1707)&gt;=IFERROR(INDEX(Parâmetros!$B$39:$B$48,MATCH($E1708,Parâmetros!$A$39:$A$48,0)),99),AND(N($X1707)&gt;0,N($X1707)&lt;IFERROR(INDEX(Parâmetros!$C$39:$C$48,MATCH($E1708,Parâmetros!$A$39:$A$48,0)),0)))),N($X1707)+1,0)))</f>
        <v/>
      </c>
      <c r="Y1708" t="str">
        <f>IF($AC1708&lt;&gt;"",IF($L1708&gt;0,$AC1708&amp;" · com apontamento",$AC1708),IF($E1708="Férias",IF($L1708&gt;0,"Férias · com apontamento","Férias (cadastro)"),IF(($Z1708+$AA1708-1)&gt;Parâmetros!$E$16,"Férias / afastamento",IF(AND($D1708="5x2",OR(WEEKDAY($F1708,2)=6,WEEKDAY($F1708,2)=7)),IF($L1708&gt;0,"Folga trabalhada","Folga"),IF($L1708&gt;0,"Trabalhado",IF(OR(OR($D1708="6x1",$D1708="FF 6x1"),$D1708="5x2"),IF(AND(OR($D1708="6x1",$D1708="FF 6x1"),OR(WEEKDAY($F1708,2)=6,WEEKDAY($F1708,2)=7)),"Folga","Falta de registro"),IF(AND($AB1708&lt;&gt;$AB1707,IFERROR(INDEX(Cadastro!$F$5:$F$148,$AB1708),"")=""),"Indeterminado (início da série)",IF($X1708&gt;0,"Folga","Falta de registro"))))))))</f>
        <v>Folga</v>
      </c>
      <c r="Z1708" s="34">
        <f>IF(OR($L1708&gt;0,$F1708&gt;Parâmetros!$E$14),0,IF($A1708&lt;&gt;$A1707,1,N($Z1707)+1))</f>
        <v>0</v>
      </c>
      <c r="AA1708" s="34">
        <f>IF(OR($L1708&gt;0,$F1708&gt;Parâmetros!$E$14),0,IF(OR($A1708&lt;&gt;$A1709,$F1709&gt;Parâmetros!$E$14),1,N($AA1709)+1))</f>
        <v>0</v>
      </c>
      <c r="AB1708" s="31">
        <f>IFERROR(MATCH($A1708&amp;"|"&amp;TEXT(_xlfn.MAXIFS(Cadastro!$E$5:$E$148,Cadastro!$A$5:$A$148,$A1708,Cadastro!$E$5:$E$148,"&lt;="&amp;$F1708),"yyyymmdd"),Cadastro!$I$5:$I$148,0),"")</f>
        <v>105</v>
      </c>
      <c r="AC1708" t="str">
        <f>IFERROR(_xlfn.SINGLE(INDEX(Exceções!$D$5:$D$203,MATCH($A1708&amp;"|"&amp;$F1708,Exceções!$F$5:$F$203,0))),"")</f>
        <v/>
      </c>
      <c r="AD1708" t="str">
        <f>IF($AC1708="","",IFERROR(_xlfn.SINGLE(INDEX(Exceções!$E$5:$E$203,MATCH($A1708&amp;"|"&amp;$F1708,Exceções!$F$5:$F$203,0))),""))</f>
        <v/>
      </c>
    </row>
    <row r="1709" spans="1:30" ht="15" hidden="1" customHeight="1" x14ac:dyDescent="0.25">
      <c r="A1709" s="31">
        <v>55554</v>
      </c>
      <c r="B1709" s="17" t="s">
        <v>205</v>
      </c>
      <c r="C1709" s="17" t="str">
        <f>IFERROR(INDEX(Cadastro!$C$5:$C$148,$AB1709),"NÃO INFORMADO")</f>
        <v>CAL</v>
      </c>
      <c r="D1709" s="17" t="str">
        <f>IFERROR(INDEX(Cadastro!$D$5:$D$148,$AB1709),"")</f>
        <v>6x1</v>
      </c>
      <c r="E1709" s="17" t="str">
        <f>IFERROR(INDEX(Cadastro!$G$5:$G$148,$AB1709),"")</f>
        <v>6x1</v>
      </c>
      <c r="F1709" s="29">
        <v>46279</v>
      </c>
      <c r="G1709" s="32" t="str">
        <f t="shared" si="288"/>
        <v>seg</v>
      </c>
      <c r="H1709" s="31" t="str">
        <f>IF($L1709=0,"",_xlfn.MINIFS(Dados!$Q:$Q,Dados!$A:$A,$A1709,Dados!$S:$S,$F1709))</f>
        <v/>
      </c>
      <c r="I1709" s="31" t="str">
        <f>IF($H1709="","",_xlfn.MAXIFS(Dados!$R:$R,Dados!$A:$A,$A1709,Dados!$S:$S,$F1709))</f>
        <v/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6x1</v>
      </c>
      <c r="L1709" s="30">
        <f>SUMIFS(Dados!$E:$E,Dados!$A:$A,$A1709,Dados!$S:$S,$F1709)</f>
        <v>0</v>
      </c>
      <c r="M1709" s="30">
        <f>IFERROR(INDEX(Parâmetros!$E$6:$E$11,MATCH($K1709,Parâmetros!$A$6:$A$11,0)),"")</f>
        <v>8.8000000000000007</v>
      </c>
      <c r="N1709" s="33">
        <f t="shared" si="289"/>
        <v>0</v>
      </c>
      <c r="O1709" s="33">
        <f>Parâmetros!$E$13</f>
        <v>0.8</v>
      </c>
      <c r="P1709" s="32" t="str">
        <f>IF(OR($M1709="",$F1709&gt;Parâmetros!$E$14),"Não","Sim")</f>
        <v>Não</v>
      </c>
      <c r="Q1709" s="32" t="str">
        <f t="shared" si="290"/>
        <v/>
      </c>
      <c r="R1709" s="32" t="str">
        <f t="shared" si="291"/>
        <v/>
      </c>
      <c r="S1709" s="30" t="str">
        <f t="shared" si="292"/>
        <v/>
      </c>
      <c r="T1709" s="32" t="str">
        <f>IF($Q1709&lt;&gt;"Sim","",IF($N1709&gt;Parâmetros!$E$15,"Sim","Não"))</f>
        <v/>
      </c>
      <c r="U1709" s="17" t="str">
        <f t="shared" si="293"/>
        <v>Fora da apuração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'[Apontamento_Mes_Setembro Atualizado.xlsx]Base Diária'!$V$221folga da escala 5x2",IF($Y1709="Folga",IF(AND($D1709="5x2",OR(WEEKDAY($F1709,2)=6,WEEKDAY($F1709,2)=7)),"Folga de fim de semana da escala 5x2",IF(AND(OR($D1709="6x1",$D1709="FF 6x1"),WEEKDAY($F1709,2)=6,FALSE()),"Folga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FALTA DE REGISTRO · dia útil da escala 6x1</v>
      </c>
      <c r="W1709" s="34" t="str">
        <f>IF(OR(OR($D1709="6x1",$D1709="FF 6x1"),$D1709="5x2"),"",IF($AB1709&lt;&gt;$AB1708,IF(IFERROR(INDEX(Cadastro!$F$5:$F$148,$AB1709),"")="",IF($L1709&gt;0,1,0),IF(IFERROR(INDEX(Cadastro!$F$5:$F$148,$AB1709),"")&lt;=IFERROR(INDEX(Parâmetros!$B$39:$B$48,MATCH($E1709,Parâmetros!$A$39:$A$48,0)),99),IFERROR(INDEX(Cadastro!$F$5:$F$148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/>
      </c>
      <c r="X1709" s="34" t="str">
        <f>IF(OR(OR($D1709="6x1",$D1709="FF 6x1"),$D1709="5x2"),"",IF($AB1709&lt;&gt;$AB1708,IF(IFERROR(INDEX(Cadastro!$F$5:$F$148,$AB1709),"")="",0,IF(IFERROR(INDEX(Cadastro!$F$5:$F$148,$AB1709),"")&gt;IFERROR(INDEX(Parâmetros!$B$39:$B$48,MATCH($E1709,Parâmetros!$A$39:$A$48,0)),99),IFERROR(INDEX(Cadastro!$F$5:$F$148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/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registro"),IF(AND($AB1709&lt;&gt;$AB1708,IFERROR(INDEX(Cadastro!$F$5:$F$148,$AB1709),"")=""),"Indeterminado (início da série)",IF($X1709&gt;0,"Folga","Falta de registro"))))))))</f>
        <v>Falta de registro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IFERROR(MATCH($A1709&amp;"|"&amp;TEXT(_xlfn.MAXIFS(Cadastro!$E$5:$E$148,Cadastro!$A$5:$A$148,$A1709,Cadastro!$E$5:$E$148,"&lt;="&amp;$F1709),"yyyymmdd"),Cadastro!$I$5:$I$148,0),"")</f>
        <v>105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55554</v>
      </c>
      <c r="B1710" s="17" t="s">
        <v>205</v>
      </c>
      <c r="C1710" s="17" t="str">
        <f>IFERROR(INDEX(Cadastro!$C$5:$C$148,$AB1710),"NÃO INFORMADO")</f>
        <v>CAL</v>
      </c>
      <c r="D1710" s="17" t="str">
        <f>IFERROR(INDEX(Cadastro!$D$5:$D$148,$AB1710),"")</f>
        <v>6x1</v>
      </c>
      <c r="E1710" s="17" t="str">
        <f>IFERROR(INDEX(Cadastro!$G$5:$G$148,$AB1710),"")</f>
        <v>6x1</v>
      </c>
      <c r="F1710" s="29">
        <v>46280</v>
      </c>
      <c r="G1710" s="32" t="str">
        <f t="shared" si="288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>6x1</v>
      </c>
      <c r="L1710" s="30">
        <f>SUMIFS(Dados!$E:$E,Dados!$A:$A,$A1710,Dados!$S:$S,$F1710)</f>
        <v>0</v>
      </c>
      <c r="M1710" s="30">
        <f>IFERROR(INDEX(Parâmetros!$E$6:$E$11,MATCH($K1710,Parâmetros!$A$6:$A$11,0)),"")</f>
        <v>8.8000000000000007</v>
      </c>
      <c r="N1710" s="33">
        <f t="shared" si="289"/>
        <v>0</v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290"/>
        <v/>
      </c>
      <c r="R1710" s="32" t="str">
        <f t="shared" si="291"/>
        <v/>
      </c>
      <c r="S1710" s="30" t="str">
        <f t="shared" si="292"/>
        <v/>
      </c>
      <c r="T1710" s="32" t="str">
        <f>IF($Q1710&lt;&gt;"Sim","",IF($N1710&gt;Parâmetros!$E$15,"Sim","Não"))</f>
        <v/>
      </c>
      <c r="U1710" s="17" t="str">
        <f t="shared" si="293"/>
        <v>Fora da apuração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'[Apontamento_Mes_Setembro Atualizado.xlsx]Base Diária'!$V$221folga da escala 5x2",IF($Y1710="Folga",IF(AND($D1710="5x2",OR(WEEKDAY($F1710,2)=6,WEEKDAY($F1710,2)=7)),"Folga de fim de semana da escala 5x2",IF(AND(OR($D1710="6x1",$D1710="FF 6x1"),WEEKDAY($F1710,2)=6,FALSE()),"Folga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FALTA DE REGISTRO · dia útil da escala 6x1</v>
      </c>
      <c r="W1710" s="34" t="str">
        <f>IF(OR(OR($D1710="6x1",$D1710="FF 6x1"),$D1710="5x2"),"",IF($AB1710&lt;&gt;$AB1709,IF(IFERROR(INDEX(Cadastro!$F$5:$F$148,$AB1710),"")="",IF($L1710&gt;0,1,0),IF(IFERROR(INDEX(Cadastro!$F$5:$F$148,$AB1710),"")&lt;=IFERROR(INDEX(Parâmetros!$B$39:$B$48,MATCH($E1710,Parâmetros!$A$39:$A$48,0)),99),IFERROR(INDEX(Cadastro!$F$5:$F$148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/>
      </c>
      <c r="X1710" s="34" t="str">
        <f>IF(OR(OR($D1710="6x1",$D1710="FF 6x1"),$D1710="5x2"),"",IF($AB1710&lt;&gt;$AB1709,IF(IFERROR(INDEX(Cadastro!$F$5:$F$148,$AB1710),"")="",0,IF(IFERROR(INDEX(Cadastro!$F$5:$F$148,$AB1710),"")&gt;IFERROR(INDEX(Parâmetros!$B$39:$B$48,MATCH($E1710,Parâmetros!$A$39:$A$48,0)),99),IFERROR(INDEX(Cadastro!$F$5:$F$148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/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registro"),IF(AND($AB1710&lt;&gt;$AB1709,IFERROR(INDEX(Cadastro!$F$5:$F$148,$AB1710),"")=""),"Indeterminado (início da série)",IF($X1710&gt;0,"Folga","Falta de registro"))))))))</f>
        <v>Falta de registro</v>
      </c>
      <c r="Z1710" s="34">
        <f>IF(OR($L1710&gt;0,$F1710&gt;Parâmetros!$E$14),0,IF($A1710&lt;&gt;$A1709,1,N($Z1709)+1))</f>
        <v>0</v>
      </c>
      <c r="AA1710" s="34">
        <f>IF(OR($L1710&gt;0,$F1710&gt;Parâmetros!$E$14),0,IF(OR($A1710&lt;&gt;$A1711,$F1711&gt;Parâmetros!$E$14),1,N($AA1711)+1))</f>
        <v>0</v>
      </c>
      <c r="AB1710" s="31">
        <f>IFERROR(MATCH($A1710&amp;"|"&amp;TEXT(_xlfn.MAXIFS(Cadastro!$E$5:$E$148,Cadastro!$A$5:$A$148,$A1710,Cadastro!$E$5:$E$148,"&lt;="&amp;$F1710),"yyyymmdd"),Cadastro!$I$5:$I$148,0),"")</f>
        <v>105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55554</v>
      </c>
      <c r="B1711" s="17" t="s">
        <v>205</v>
      </c>
      <c r="C1711" s="17" t="str">
        <f>IFERROR(INDEX(Cadastro!$C$5:$C$148,$AB1711),"NÃO INFORMADO")</f>
        <v>CAL</v>
      </c>
      <c r="D1711" s="17" t="str">
        <f>IFERROR(INDEX(Cadastro!$D$5:$D$148,$AB1711),"")</f>
        <v>6x1</v>
      </c>
      <c r="E1711" s="17" t="str">
        <f>IFERROR(INDEX(Cadastro!$G$5:$G$148,$AB1711),"")</f>
        <v>6x1</v>
      </c>
      <c r="F1711" s="29">
        <v>46281</v>
      </c>
      <c r="G1711" s="32" t="str">
        <f t="shared" si="288"/>
        <v>qua</v>
      </c>
      <c r="H1711" s="31" t="str">
        <f>IF($L1711=0,"",_xlfn.MINIFS(Dados!$Q:$Q,Dados!$A:$A,$A1711,Dados!$S:$S,$F1711))</f>
        <v/>
      </c>
      <c r="I1711" s="31" t="str">
        <f>IF($H1711="","",_xlfn.MAXIFS(Dados!$R:$R,Dados!$A:$A,$A1711,Dados!$S:$S,$F1711))</f>
        <v/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6x1</v>
      </c>
      <c r="L1711" s="30">
        <f>SUMIFS(Dados!$E:$E,Dados!$A:$A,$A1711,Dados!$S:$S,$F1711)</f>
        <v>0</v>
      </c>
      <c r="M1711" s="30">
        <f>IFERROR(INDEX(Parâmetros!$E$6:$E$11,MATCH($K1711,Parâmetros!$A$6:$A$11,0)),"")</f>
        <v>8.8000000000000007</v>
      </c>
      <c r="N1711" s="33">
        <f t="shared" si="289"/>
        <v>0</v>
      </c>
      <c r="O1711" s="33">
        <f>Parâmetros!$E$13</f>
        <v>0.8</v>
      </c>
      <c r="P1711" s="32" t="str">
        <f>IF(OR($M1711="",$F1711&gt;Parâmetros!$E$14),"Não","Sim")</f>
        <v>Não</v>
      </c>
      <c r="Q1711" s="32" t="str">
        <f t="shared" si="290"/>
        <v/>
      </c>
      <c r="R1711" s="32" t="str">
        <f t="shared" si="291"/>
        <v/>
      </c>
      <c r="S1711" s="30" t="str">
        <f t="shared" si="292"/>
        <v/>
      </c>
      <c r="T1711" s="32" t="str">
        <f>IF($Q1711&lt;&gt;"Sim","",IF($N1711&gt;Parâmetros!$E$15,"Sim","Não"))</f>
        <v/>
      </c>
      <c r="U1711" s="17" t="str">
        <f t="shared" si="293"/>
        <v>Fora da apuração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'[Apontamento_Mes_Setembro Atualizado.xlsx]Base Diária'!$V$221folga da escala 5x2",IF($Y1711="Folga",IF(AND($D1711="5x2",OR(WEEKDAY($F1711,2)=6,WEEKDAY($F1711,2)=7)),"Folga de fim de semana da escala 5x2",IF(AND(OR($D1711="6x1",$D1711="FF 6x1"),WEEKDAY($F1711,2)=6,FALSE()),"Folga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FALTA DE REGISTRO · dia útil da escala 6x1</v>
      </c>
      <c r="W1711" s="34" t="str">
        <f>IF(OR(OR($D1711="6x1",$D1711="FF 6x1"),$D1711="5x2"),"",IF($AB1711&lt;&gt;$AB1710,IF(IFERROR(INDEX(Cadastro!$F$5:$F$148,$AB1711),"")="",IF($L1711&gt;0,1,0),IF(IFERROR(INDEX(Cadastro!$F$5:$F$148,$AB1711),"")&lt;=IFERROR(INDEX(Parâmetros!$B$39:$B$48,MATCH($E1711,Parâmetros!$A$39:$A$48,0)),99),IFERROR(INDEX(Cadastro!$F$5:$F$148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/>
      </c>
      <c r="X1711" s="34" t="str">
        <f>IF(OR(OR($D1711="6x1",$D1711="FF 6x1"),$D1711="5x2"),"",IF($AB1711&lt;&gt;$AB1710,IF(IFERROR(INDEX(Cadastro!$F$5:$F$148,$AB1711),"")="",0,IF(IFERROR(INDEX(Cadastro!$F$5:$F$148,$AB1711),"")&gt;IFERROR(INDEX(Parâmetros!$B$39:$B$48,MATCH($E1711,Parâmetros!$A$39:$A$48,0)),99),IFERROR(INDEX(Cadastro!$F$5:$F$148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/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registro"),IF(AND($AB1711&lt;&gt;$AB1710,IFERROR(INDEX(Cadastro!$F$5:$F$148,$AB1711),"")=""),"Indeterminado (início da série)",IF($X1711&gt;0,"Folga","Falta de registro"))))))))</f>
        <v>Falta de registro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IFERROR(MATCH($A1711&amp;"|"&amp;TEXT(_xlfn.MAXIFS(Cadastro!$E$5:$E$148,Cadastro!$A$5:$A$148,$A1711,Cadastro!$E$5:$E$148,"&lt;="&amp;$F1711),"yyyymmdd"),Cadastro!$I$5:$I$148,0),"")</f>
        <v>105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55554</v>
      </c>
      <c r="B1712" s="17" t="s">
        <v>205</v>
      </c>
      <c r="C1712" s="17" t="str">
        <f>IFERROR(INDEX(Cadastro!$C$5:$C$148,$AB1712),"NÃO INFORMADO")</f>
        <v>CAL</v>
      </c>
      <c r="D1712" s="17" t="str">
        <f>IFERROR(INDEX(Cadastro!$D$5:$D$148,$AB1712),"")</f>
        <v>6x1</v>
      </c>
      <c r="E1712" s="17" t="str">
        <f>IFERROR(INDEX(Cadastro!$G$5:$G$148,$AB1712),"")</f>
        <v>6x1</v>
      </c>
      <c r="F1712" s="29">
        <v>46282</v>
      </c>
      <c r="G1712" s="32" t="str">
        <f t="shared" si="288"/>
        <v>qui</v>
      </c>
      <c r="H1712" s="31" t="str">
        <f>IF($L1712=0,"",_xlfn.MINIFS(Dados!$Q:$Q,Dados!$A:$A,$A1712,Dados!$S:$S,$F1712))</f>
        <v/>
      </c>
      <c r="I1712" s="31" t="str">
        <f>IF($H1712="","",_xlfn.MAXIFS(Dados!$R:$R,Dados!$A:$A,$A1712,Dados!$S:$S,$F1712))</f>
        <v/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6x1</v>
      </c>
      <c r="L1712" s="30">
        <f>SUMIFS(Dados!$E:$E,Dados!$A:$A,$A1712,Dados!$S:$S,$F1712)</f>
        <v>0</v>
      </c>
      <c r="M1712" s="30">
        <f>IFERROR(INDEX(Parâmetros!$E$6:$E$11,MATCH($K1712,Parâmetros!$A$6:$A$11,0)),"")</f>
        <v>8.8000000000000007</v>
      </c>
      <c r="N1712" s="33">
        <f t="shared" si="289"/>
        <v>0</v>
      </c>
      <c r="O1712" s="33">
        <f>Parâmetros!$E$13</f>
        <v>0.8</v>
      </c>
      <c r="P1712" s="32" t="str">
        <f>IF(OR($M1712="",$F1712&gt;Parâmetros!$E$14),"Não","Sim")</f>
        <v>Não</v>
      </c>
      <c r="Q1712" s="32" t="str">
        <f t="shared" si="290"/>
        <v/>
      </c>
      <c r="R1712" s="32" t="str">
        <f t="shared" si="291"/>
        <v/>
      </c>
      <c r="S1712" s="30" t="str">
        <f t="shared" si="292"/>
        <v/>
      </c>
      <c r="T1712" s="32" t="str">
        <f>IF($Q1712&lt;&gt;"Sim","",IF($N1712&gt;Parâmetros!$E$15,"Sim","Não"))</f>
        <v/>
      </c>
      <c r="U1712" s="17" t="str">
        <f t="shared" si="293"/>
        <v>Fora da apuração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'[Apontamento_Mes_Setembro Atualizado.xlsx]Base Diária'!$V$221folga da escala 5x2",IF($Y1712="Folga",IF(AND($D1712="5x2",OR(WEEKDAY($F1712,2)=6,WEEKDAY($F1712,2)=7)),"Folga de fim de semana da escala 5x2",IF(AND(OR($D1712="6x1",$D1712="FF 6x1"),WEEKDAY($F1712,2)=6,FALSE()),"Folga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FALTA DE REGISTRO · dia útil da escala 6x1</v>
      </c>
      <c r="W1712" s="34" t="str">
        <f>IF(OR(OR($D1712="6x1",$D1712="FF 6x1"),$D1712="5x2"),"",IF($AB1712&lt;&gt;$AB1711,IF(IFERROR(INDEX(Cadastro!$F$5:$F$148,$AB1712),"")="",IF($L1712&gt;0,1,0),IF(IFERROR(INDEX(Cadastro!$F$5:$F$148,$AB1712),"")&lt;=IFERROR(INDEX(Parâmetros!$B$39:$B$48,MATCH($E1712,Parâmetros!$A$39:$A$48,0)),99),IFERROR(INDEX(Cadastro!$F$5:$F$148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/>
      </c>
      <c r="X1712" s="34" t="str">
        <f>IF(OR(OR($D1712="6x1",$D1712="FF 6x1"),$D1712="5x2"),"",IF($AB1712&lt;&gt;$AB1711,IF(IFERROR(INDEX(Cadastro!$F$5:$F$148,$AB1712),"")="",0,IF(IFERROR(INDEX(Cadastro!$F$5:$F$148,$AB1712),"")&gt;IFERROR(INDEX(Parâmetros!$B$39:$B$48,MATCH($E1712,Parâmetros!$A$39:$A$48,0)),99),IFERROR(INDEX(Cadastro!$F$5:$F$148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/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registro"),IF(AND($AB1712&lt;&gt;$AB1711,IFERROR(INDEX(Cadastro!$F$5:$F$148,$AB1712),"")=""),"Indeterminado (início da série)",IF($X1712&gt;0,"Folga","Falta de registro"))))))))</f>
        <v>Falta de registro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IFERROR(MATCH($A1712&amp;"|"&amp;TEXT(_xlfn.MAXIFS(Cadastro!$E$5:$E$148,Cadastro!$A$5:$A$148,$A1712,Cadastro!$E$5:$E$148,"&lt;="&amp;$F1712),"yyyymmdd"),Cadastro!$I$5:$I$148,0),"")</f>
        <v>105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55554</v>
      </c>
      <c r="B1713" s="17" t="s">
        <v>205</v>
      </c>
      <c r="C1713" s="17" t="str">
        <f>IFERROR(INDEX(Cadastro!$C$5:$C$148,$AB1713),"NÃO INFORMADO")</f>
        <v>CAL</v>
      </c>
      <c r="D1713" s="17" t="str">
        <f>IFERROR(INDEX(Cadastro!$D$5:$D$148,$AB1713),"")</f>
        <v>6x1</v>
      </c>
      <c r="E1713" s="17" t="str">
        <f>IFERROR(INDEX(Cadastro!$G$5:$G$148,$AB1713),"")</f>
        <v>6x1</v>
      </c>
      <c r="F1713" s="29">
        <v>46283</v>
      </c>
      <c r="G1713" s="32" t="str">
        <f t="shared" si="288"/>
        <v>sex</v>
      </c>
      <c r="H1713" s="31" t="str">
        <f>IF($L1713=0,"",_xlfn.MINIFS(Dados!$Q:$Q,Dados!$A:$A,$A1713,Dados!$S:$S,$F1713))</f>
        <v/>
      </c>
      <c r="I1713" s="31" t="str">
        <f>IF($H1713="","",_xlfn.MAXIFS(Dados!$R:$R,Dados!$A:$A,$A1713,Dados!$S:$S,$F1713))</f>
        <v/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6x1</v>
      </c>
      <c r="L1713" s="30">
        <f>SUMIFS(Dados!$E:$E,Dados!$A:$A,$A1713,Dados!$S:$S,$F1713)</f>
        <v>0</v>
      </c>
      <c r="M1713" s="30">
        <f>IFERROR(INDEX(Parâmetros!$E$6:$E$11,MATCH($K1713,Parâmetros!$A$6:$A$11,0)),"")</f>
        <v>8.8000000000000007</v>
      </c>
      <c r="N1713" s="33">
        <f t="shared" si="289"/>
        <v>0</v>
      </c>
      <c r="O1713" s="33">
        <f>Parâmetros!$E$13</f>
        <v>0.8</v>
      </c>
      <c r="P1713" s="32" t="str">
        <f>IF(OR($M1713="",$F1713&gt;Parâmetros!$E$14),"Não","Sim")</f>
        <v>Não</v>
      </c>
      <c r="Q1713" s="32" t="str">
        <f t="shared" si="290"/>
        <v/>
      </c>
      <c r="R1713" s="32" t="str">
        <f t="shared" si="291"/>
        <v/>
      </c>
      <c r="S1713" s="30" t="str">
        <f t="shared" si="292"/>
        <v/>
      </c>
      <c r="T1713" s="32" t="str">
        <f>IF($Q1713&lt;&gt;"Sim","",IF($N1713&gt;Parâmetros!$E$15,"Sim","Não"))</f>
        <v/>
      </c>
      <c r="U1713" s="17" t="str">
        <f t="shared" si="293"/>
        <v>Fora da apuração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'[Apontamento_Mes_Setembro Atualizado.xlsx]Base Diária'!$V$221folga da escala 5x2",IF($Y1713="Folga",IF(AND($D1713="5x2",OR(WEEKDAY($F1713,2)=6,WEEKDAY($F1713,2)=7)),"Folga de fim de semana da escala 5x2",IF(AND(OR($D1713="6x1",$D1713="FF 6x1"),WEEKDAY($F1713,2)=6,FALSE()),"Folga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FALTA DE REGISTRO · dia útil da escala 6x1</v>
      </c>
      <c r="W1713" s="34" t="str">
        <f>IF(OR(OR($D1713="6x1",$D1713="FF 6x1"),$D1713="5x2"),"",IF($AB1713&lt;&gt;$AB1712,IF(IFERROR(INDEX(Cadastro!$F$5:$F$148,$AB1713),"")="",IF($L1713&gt;0,1,0),IF(IFERROR(INDEX(Cadastro!$F$5:$F$148,$AB1713),"")&lt;=IFERROR(INDEX(Parâmetros!$B$39:$B$48,MATCH($E1713,Parâmetros!$A$39:$A$48,0)),99),IFERROR(INDEX(Cadastro!$F$5:$F$148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/>
      </c>
      <c r="X1713" s="34" t="str">
        <f>IF(OR(OR($D1713="6x1",$D1713="FF 6x1"),$D1713="5x2"),"",IF($AB1713&lt;&gt;$AB1712,IF(IFERROR(INDEX(Cadastro!$F$5:$F$148,$AB1713),"")="",0,IF(IFERROR(INDEX(Cadastro!$F$5:$F$148,$AB1713),"")&gt;IFERROR(INDEX(Parâmetros!$B$39:$B$48,MATCH($E1713,Parâmetros!$A$39:$A$48,0)),99),IFERROR(INDEX(Cadastro!$F$5:$F$148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/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registro"),IF(AND($AB1713&lt;&gt;$AB1712,IFERROR(INDEX(Cadastro!$F$5:$F$148,$AB1713),"")=""),"Indeterminado (início da série)",IF($X1713&gt;0,"Folga","Falta de registro"))))))))</f>
        <v>Falta de registro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IFERROR(MATCH($A1713&amp;"|"&amp;TEXT(_xlfn.MAXIFS(Cadastro!$E$5:$E$148,Cadastro!$A$5:$A$148,$A1713,Cadastro!$E$5:$E$148,"&lt;="&amp;$F1713),"yyyymmdd"),Cadastro!$I$5:$I$148,0),"")</f>
        <v>105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55554</v>
      </c>
      <c r="B1714" s="17" t="s">
        <v>205</v>
      </c>
      <c r="C1714" s="17" t="str">
        <f>IFERROR(INDEX(Cadastro!$C$5:$C$148,$AB1714),"NÃO INFORMADO")</f>
        <v>CAL</v>
      </c>
      <c r="D1714" s="17" t="str">
        <f>IFERROR(INDEX(Cadastro!$D$5:$D$148,$AB1714),"")</f>
        <v>6x1</v>
      </c>
      <c r="E1714" s="17" t="str">
        <f>IFERROR(INDEX(Cadastro!$G$5:$G$148,$AB1714),"")</f>
        <v>6x1</v>
      </c>
      <c r="F1714" s="29">
        <v>46284</v>
      </c>
      <c r="G1714" s="32" t="str">
        <f t="shared" si="288"/>
        <v>sáb</v>
      </c>
      <c r="H1714" s="31" t="str">
        <f>IF($L1714=0,"",_xlfn.MINIFS(Dados!$Q:$Q,Dados!$A:$A,$A1714,Dados!$S:$S,$F1714))</f>
        <v/>
      </c>
      <c r="I1714" s="31" t="str">
        <f>IF($H1714="","",_xlfn.MAXIFS(Dados!$R:$R,Dados!$A:$A,$A1714,Dados!$S:$S,$F1714))</f>
        <v/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/>
      </c>
      <c r="L1714" s="30">
        <f>SUMIFS(Dados!$E:$E,Dados!$A:$A,$A1714,Dados!$S:$S,$F1714)</f>
        <v>0</v>
      </c>
      <c r="M1714" s="30" t="str">
        <f>IFERROR(INDEX(Parâmetros!$E$6:$E$11,MATCH($K1714,Parâmetros!$A$6:$A$11,0)),"")</f>
        <v/>
      </c>
      <c r="N1714" s="33" t="str">
        <f t="shared" si="289"/>
        <v/>
      </c>
      <c r="O1714" s="33">
        <f>Parâmetros!$E$13</f>
        <v>0.8</v>
      </c>
      <c r="P1714" s="32" t="str">
        <f>IF(OR($M1714="",$F1714&gt;Parâmetros!$E$14),"Não","Sim")</f>
        <v>Não</v>
      </c>
      <c r="Q1714" s="32" t="str">
        <f t="shared" si="290"/>
        <v/>
      </c>
      <c r="R1714" s="32" t="str">
        <f t="shared" si="291"/>
        <v/>
      </c>
      <c r="S1714" s="30" t="str">
        <f t="shared" si="292"/>
        <v/>
      </c>
      <c r="T1714" s="32" t="str">
        <f>IF($Q1714&lt;&gt;"Sim","",IF($N1714&gt;Parâmetros!$E$15,"Sim","Não"))</f>
        <v/>
      </c>
      <c r="U1714" s="17" t="str">
        <f t="shared" si="293"/>
        <v>Folga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'[Apontamento_Mes_Setembro Atualizado.xlsx]Base Diária'!$V$221folga da escala 5x2",IF($Y1714="Folga",IF(AND($D1714="5x2",OR(WEEKDAY($F1714,2)=6,WEEKDAY($F1714,2)=7)),"Folga de fim de semana da escala 5x2",IF(AND(OR($D1714="6x1",$D1714="FF 6x1"),WEEKDAY($F1714,2)=6,FALSE()),"Folga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Folga de fim de semana · sem apontamento no sábado nem no domingo</v>
      </c>
      <c r="W1714" s="34" t="str">
        <f>IF(OR(OR($D1714="6x1",$D1714="FF 6x1"),$D1714="5x2"),"",IF($AB1714&lt;&gt;$AB1713,IF(IFERROR(INDEX(Cadastro!$F$5:$F$148,$AB1714),"")="",IF($L1714&gt;0,1,0),IF(IFERROR(INDEX(Cadastro!$F$5:$F$148,$AB1714),"")&lt;=IFERROR(INDEX(Parâmetros!$B$39:$B$48,MATCH($E1714,Parâmetros!$A$39:$A$48,0)),99),IFERROR(INDEX(Cadastro!$F$5:$F$148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/>
      </c>
      <c r="X1714" s="34" t="str">
        <f>IF(OR(OR($D1714="6x1",$D1714="FF 6x1"),$D1714="5x2"),"",IF($AB1714&lt;&gt;$AB1713,IF(IFERROR(INDEX(Cadastro!$F$5:$F$148,$AB1714),"")="",0,IF(IFERROR(INDEX(Cadastro!$F$5:$F$148,$AB1714),"")&gt;IFERROR(INDEX(Parâmetros!$B$39:$B$48,MATCH($E1714,Parâmetros!$A$39:$A$48,0)),99),IFERROR(INDEX(Cadastro!$F$5:$F$148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/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registro"),IF(AND($AB1714&lt;&gt;$AB1713,IFERROR(INDEX(Cadastro!$F$5:$F$148,$AB1714),"")=""),"Indeterminado (início da série)",IF($X1714&gt;0,"Folga","Falta de registro"))))))))</f>
        <v>Folga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IFERROR(MATCH($A1714&amp;"|"&amp;TEXT(_xlfn.MAXIFS(Cadastro!$E$5:$E$148,Cadastro!$A$5:$A$148,$A1714,Cadastro!$E$5:$E$148,"&lt;="&amp;$F1714),"yyyymmdd"),Cadastro!$I$5:$I$148,0),"")</f>
        <v>105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55554</v>
      </c>
      <c r="B1715" s="17" t="s">
        <v>205</v>
      </c>
      <c r="C1715" s="17" t="str">
        <f>IFERROR(INDEX(Cadastro!$C$5:$C$148,$AB1715),"NÃO INFORMADO")</f>
        <v>CAL</v>
      </c>
      <c r="D1715" s="17" t="str">
        <f>IFERROR(INDEX(Cadastro!$D$5:$D$148,$AB1715),"")</f>
        <v>6x1</v>
      </c>
      <c r="E1715" s="17" t="str">
        <f>IFERROR(INDEX(Cadastro!$G$5:$G$148,$AB1715),"")</f>
        <v>6x1</v>
      </c>
      <c r="F1715" s="29">
        <v>46285</v>
      </c>
      <c r="G1715" s="32" t="str">
        <f t="shared" si="288"/>
        <v>dom</v>
      </c>
      <c r="H1715" s="31" t="str">
        <f>IF($L1715=0,"",_xlfn.MINIFS(Dados!$Q:$Q,Dados!$A:$A,$A1715,Dados!$S:$S,$F1715))</f>
        <v/>
      </c>
      <c r="I1715" s="31" t="str">
        <f>IF($H1715="","",_xlfn.MAXIFS(Dados!$R:$R,Dados!$A:$A,$A1715,Dados!$S:$S,$F1715))</f>
        <v/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/>
      </c>
      <c r="L1715" s="30">
        <f>SUMIFS(Dados!$E:$E,Dados!$A:$A,$A1715,Dados!$S:$S,$F1715)</f>
        <v>0</v>
      </c>
      <c r="M1715" s="30" t="str">
        <f>IFERROR(INDEX(Parâmetros!$E$6:$E$11,MATCH($K1715,Parâmetros!$A$6:$A$11,0)),"")</f>
        <v/>
      </c>
      <c r="N1715" s="33" t="str">
        <f t="shared" si="289"/>
        <v/>
      </c>
      <c r="O1715" s="33">
        <f>Parâmetros!$E$13</f>
        <v>0.8</v>
      </c>
      <c r="P1715" s="32" t="str">
        <f>IF(OR($M1715="",$F1715&gt;Parâmetros!$E$14),"Não","Sim")</f>
        <v>Não</v>
      </c>
      <c r="Q1715" s="32" t="str">
        <f t="shared" si="290"/>
        <v/>
      </c>
      <c r="R1715" s="32" t="str">
        <f t="shared" si="291"/>
        <v/>
      </c>
      <c r="S1715" s="30" t="str">
        <f t="shared" si="292"/>
        <v/>
      </c>
      <c r="T1715" s="32" t="str">
        <f>IF($Q1715&lt;&gt;"Sim","",IF($N1715&gt;Parâmetros!$E$15,"Sim","Não"))</f>
        <v/>
      </c>
      <c r="U1715" s="17" t="str">
        <f t="shared" si="293"/>
        <v>Folga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'[Apontamento_Mes_Setembro Atualizado.xlsx]Base Diária'!$V$221folga da escala 5x2",IF($Y1715="Folga",IF(AND($D1715="5x2",OR(WEEKDAY($F1715,2)=6,WEEKDAY($F1715,2)=7)),"Folga de fim de semana da escala 5x2",IF(AND(OR($D1715="6x1",$D1715="FF 6x1"),WEEKDAY($F1715,2)=6,FALSE()),"Folga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Folga de fim de semana · sem apontamento no sábado nem no domingo</v>
      </c>
      <c r="W1715" s="34" t="str">
        <f>IF(OR(OR($D1715="6x1",$D1715="FF 6x1"),$D1715="5x2"),"",IF($AB1715&lt;&gt;$AB1714,IF(IFERROR(INDEX(Cadastro!$F$5:$F$148,$AB1715),"")="",IF($L1715&gt;0,1,0),IF(IFERROR(INDEX(Cadastro!$F$5:$F$148,$AB1715),"")&lt;=IFERROR(INDEX(Parâmetros!$B$39:$B$48,MATCH($E1715,Parâmetros!$A$39:$A$48,0)),99),IFERROR(INDEX(Cadastro!$F$5:$F$148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/>
      </c>
      <c r="X1715" s="34" t="str">
        <f>IF(OR(OR($D1715="6x1",$D1715="FF 6x1"),$D1715="5x2"),"",IF($AB1715&lt;&gt;$AB1714,IF(IFERROR(INDEX(Cadastro!$F$5:$F$148,$AB1715),"")="",0,IF(IFERROR(INDEX(Cadastro!$F$5:$F$148,$AB1715),"")&gt;IFERROR(INDEX(Parâmetros!$B$39:$B$48,MATCH($E1715,Parâmetros!$A$39:$A$48,0)),99),IFERROR(INDEX(Cadastro!$F$5:$F$148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/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registro"),IF(AND($AB1715&lt;&gt;$AB1714,IFERROR(INDEX(Cadastro!$F$5:$F$148,$AB1715),"")=""),"Indeterminado (início da série)",IF($X1715&gt;0,"Folga","Falta de registro"))))))))</f>
        <v>Folga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IFERROR(MATCH($A1715&amp;"|"&amp;TEXT(_xlfn.MAXIFS(Cadastro!$E$5:$E$148,Cadastro!$A$5:$A$148,$A1715,Cadastro!$E$5:$E$148,"&lt;="&amp;$F1715),"yyyymmdd"),Cadastro!$I$5:$I$148,0),"")</f>
        <v>105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55554</v>
      </c>
      <c r="B1716" s="17" t="s">
        <v>205</v>
      </c>
      <c r="C1716" s="17" t="str">
        <f>IFERROR(INDEX(Cadastro!$C$5:$C$148,$AB1716),"NÃO INFORMADO")</f>
        <v>CAL</v>
      </c>
      <c r="D1716" s="17" t="str">
        <f>IFERROR(INDEX(Cadastro!$D$5:$D$148,$AB1716),"")</f>
        <v>6x1</v>
      </c>
      <c r="E1716" s="17" t="str">
        <f>IFERROR(INDEX(Cadastro!$G$5:$G$148,$AB1716),"")</f>
        <v>6x1</v>
      </c>
      <c r="F1716" s="29">
        <v>46286</v>
      </c>
      <c r="G1716" s="32" t="str">
        <f t="shared" si="288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>6x1</v>
      </c>
      <c r="L1716" s="30">
        <f>SUMIFS(Dados!$E:$E,Dados!$A:$A,$A1716,Dados!$S:$S,$F1716)</f>
        <v>0</v>
      </c>
      <c r="M1716" s="30">
        <f>IFERROR(INDEX(Parâmetros!$E$6:$E$11,MATCH($K1716,Parâmetros!$A$6:$A$11,0)),"")</f>
        <v>8.8000000000000007</v>
      </c>
      <c r="N1716" s="33">
        <f t="shared" si="289"/>
        <v>0</v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290"/>
        <v/>
      </c>
      <c r="R1716" s="32" t="str">
        <f t="shared" si="291"/>
        <v/>
      </c>
      <c r="S1716" s="30" t="str">
        <f t="shared" si="292"/>
        <v/>
      </c>
      <c r="T1716" s="32" t="str">
        <f>IF($Q1716&lt;&gt;"Sim","",IF($N1716&gt;Parâmetros!$E$15,"Sim","Não"))</f>
        <v/>
      </c>
      <c r="U1716" s="17" t="str">
        <f t="shared" si="293"/>
        <v>Fora da apuração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'[Apontamento_Mes_Setembro Atualizado.xlsx]Base Diária'!$V$221folga da escala 5x2",IF($Y1716="Folga",IF(AND($D1716="5x2",OR(WEEKDAY($F1716,2)=6,WEEKDAY($F1716,2)=7)),"Folga de fim de semana da escala 5x2",IF(AND(OR($D1716="6x1",$D1716="FF 6x1"),WEEKDAY($F1716,2)=6,FALSE()),"Folga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FALTA DE REGISTRO · dia útil da escala 6x1</v>
      </c>
      <c r="W1716" s="34" t="str">
        <f>IF(OR(OR($D1716="6x1",$D1716="FF 6x1"),$D1716="5x2"),"",IF($AB1716&lt;&gt;$AB1715,IF(IFERROR(INDEX(Cadastro!$F$5:$F$148,$AB1716),"")="",IF($L1716&gt;0,1,0),IF(IFERROR(INDEX(Cadastro!$F$5:$F$148,$AB1716),"")&lt;=IFERROR(INDEX(Parâmetros!$B$39:$B$48,MATCH($E1716,Parâmetros!$A$39:$A$48,0)),99),IFERROR(INDEX(Cadastro!$F$5:$F$148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/>
      </c>
      <c r="X1716" s="34" t="str">
        <f>IF(OR(OR($D1716="6x1",$D1716="FF 6x1"),$D1716="5x2"),"",IF($AB1716&lt;&gt;$AB1715,IF(IFERROR(INDEX(Cadastro!$F$5:$F$148,$AB1716),"")="",0,IF(IFERROR(INDEX(Cadastro!$F$5:$F$148,$AB1716),"")&gt;IFERROR(INDEX(Parâmetros!$B$39:$B$48,MATCH($E1716,Parâmetros!$A$39:$A$48,0)),99),IFERROR(INDEX(Cadastro!$F$5:$F$148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/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registro"),IF(AND($AB1716&lt;&gt;$AB1715,IFERROR(INDEX(Cadastro!$F$5:$F$148,$AB1716),"")=""),"Indeterminado (início da série)",IF($X1716&gt;0,"Folga","Falta de registro"))))))))</f>
        <v>Falta de registro</v>
      </c>
      <c r="Z1716" s="34">
        <f>IF(OR($L1716&gt;0,$F1716&gt;Parâmetros!$E$14),0,IF($A1716&lt;&gt;$A1715,1,N($Z1715)+1))</f>
        <v>0</v>
      </c>
      <c r="AA1716" s="34">
        <f>IF(OR($L1716&gt;0,$F1716&gt;Parâmetros!$E$14),0,IF(OR($A1716&lt;&gt;$A1717,$F1717&gt;Parâmetros!$E$14),1,N($AA1717)+1))</f>
        <v>0</v>
      </c>
      <c r="AB1716" s="31">
        <f>IFERROR(MATCH($A1716&amp;"|"&amp;TEXT(_xlfn.MAXIFS(Cadastro!$E$5:$E$148,Cadastro!$A$5:$A$148,$A1716,Cadastro!$E$5:$E$148,"&lt;="&amp;$F1716),"yyyymmdd"),Cadastro!$I$5:$I$148,0),"")</f>
        <v>105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55554</v>
      </c>
      <c r="B1717" s="17" t="s">
        <v>205</v>
      </c>
      <c r="C1717" s="17" t="str">
        <f>IFERROR(INDEX(Cadastro!$C$5:$C$148,$AB1717),"NÃO INFORMADO")</f>
        <v>CAL</v>
      </c>
      <c r="D1717" s="17" t="str">
        <f>IFERROR(INDEX(Cadastro!$D$5:$D$148,$AB1717),"")</f>
        <v>6x1</v>
      </c>
      <c r="E1717" s="17" t="str">
        <f>IFERROR(INDEX(Cadastro!$G$5:$G$148,$AB1717),"")</f>
        <v>6x1</v>
      </c>
      <c r="F1717" s="29">
        <v>46287</v>
      </c>
      <c r="G1717" s="32" t="str">
        <f t="shared" si="288"/>
        <v>ter</v>
      </c>
      <c r="H1717" s="31" t="str">
        <f>IF($L1717=0,"",_xlfn.MINIFS(Dados!$Q:$Q,Dados!$A:$A,$A1717,Dados!$S:$S,$F1717))</f>
        <v/>
      </c>
      <c r="I1717" s="31" t="str">
        <f>IF($H1717="","",_xlfn.MAXIFS(Dados!$R:$R,Dados!$A:$A,$A1717,Dados!$S:$S,$F1717))</f>
        <v/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6x1</v>
      </c>
      <c r="L1717" s="30">
        <f>SUMIFS(Dados!$E:$E,Dados!$A:$A,$A1717,Dados!$S:$S,$F1717)</f>
        <v>0</v>
      </c>
      <c r="M1717" s="30">
        <f>IFERROR(INDEX(Parâmetros!$E$6:$E$11,MATCH($K1717,Parâmetros!$A$6:$A$11,0)),"")</f>
        <v>8.8000000000000007</v>
      </c>
      <c r="N1717" s="33">
        <f t="shared" si="289"/>
        <v>0</v>
      </c>
      <c r="O1717" s="33">
        <f>Parâmetros!$E$13</f>
        <v>0.8</v>
      </c>
      <c r="P1717" s="32" t="str">
        <f>IF(OR($M1717="",$F1717&gt;Parâmetros!$E$14),"Não","Sim")</f>
        <v>Não</v>
      </c>
      <c r="Q1717" s="32" t="str">
        <f t="shared" si="290"/>
        <v/>
      </c>
      <c r="R1717" s="32" t="str">
        <f t="shared" si="291"/>
        <v/>
      </c>
      <c r="S1717" s="30" t="str">
        <f t="shared" si="292"/>
        <v/>
      </c>
      <c r="T1717" s="32" t="str">
        <f>IF($Q1717&lt;&gt;"Sim","",IF($N1717&gt;Parâmetros!$E$15,"Sim","Não"))</f>
        <v/>
      </c>
      <c r="U1717" s="17" t="str">
        <f t="shared" si="293"/>
        <v>Fora da apuração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'[Apontamento_Mes_Setembro Atualizado.xlsx]Base Diária'!$V$221folga da escala 5x2",IF($Y1717="Folga",IF(AND($D1717="5x2",OR(WEEKDAY($F1717,2)=6,WEEKDAY($F1717,2)=7)),"Folga de fim de semana da escala 5x2",IF(AND(OR($D1717="6x1",$D1717="FF 6x1"),WEEKDAY($F1717,2)=6,FALSE()),"Folga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FALTA DE REGISTRO · dia útil da escala 6x1</v>
      </c>
      <c r="W1717" s="34" t="str">
        <f>IF(OR(OR($D1717="6x1",$D1717="FF 6x1"),$D1717="5x2"),"",IF($AB1717&lt;&gt;$AB1716,IF(IFERROR(INDEX(Cadastro!$F$5:$F$148,$AB1717),"")="",IF($L1717&gt;0,1,0),IF(IFERROR(INDEX(Cadastro!$F$5:$F$148,$AB1717),"")&lt;=IFERROR(INDEX(Parâmetros!$B$39:$B$48,MATCH($E1717,Parâmetros!$A$39:$A$48,0)),99),IFERROR(INDEX(Cadastro!$F$5:$F$148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/>
      </c>
      <c r="X1717" s="34" t="str">
        <f>IF(OR(OR($D1717="6x1",$D1717="FF 6x1"),$D1717="5x2"),"",IF($AB1717&lt;&gt;$AB1716,IF(IFERROR(INDEX(Cadastro!$F$5:$F$148,$AB1717),"")="",0,IF(IFERROR(INDEX(Cadastro!$F$5:$F$148,$AB1717),"")&gt;IFERROR(INDEX(Parâmetros!$B$39:$B$48,MATCH($E1717,Parâmetros!$A$39:$A$48,0)),99),IFERROR(INDEX(Cadastro!$F$5:$F$148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/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registro"),IF(AND($AB1717&lt;&gt;$AB1716,IFERROR(INDEX(Cadastro!$F$5:$F$148,$AB1717),"")=""),"Indeterminado (início da série)",IF($X1717&gt;0,"Folga","Falta de registro"))))))))</f>
        <v>Falta de registro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IFERROR(MATCH($A1717&amp;"|"&amp;TEXT(_xlfn.MAXIFS(Cadastro!$E$5:$E$148,Cadastro!$A$5:$A$148,$A1717,Cadastro!$E$5:$E$148,"&lt;="&amp;$F1717),"yyyymmdd"),Cadastro!$I$5:$I$148,0),"")</f>
        <v>105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55554</v>
      </c>
      <c r="B1718" s="17" t="s">
        <v>205</v>
      </c>
      <c r="C1718" s="17" t="str">
        <f>IFERROR(INDEX(Cadastro!$C$5:$C$148,$AB1718),"NÃO INFORMADO")</f>
        <v>CAL</v>
      </c>
      <c r="D1718" s="17" t="str">
        <f>IFERROR(INDEX(Cadastro!$D$5:$D$148,$AB1718),"")</f>
        <v>6x1</v>
      </c>
      <c r="E1718" s="17" t="str">
        <f>IFERROR(INDEX(Cadastro!$G$5:$G$148,$AB1718),"")</f>
        <v>6x1</v>
      </c>
      <c r="F1718" s="29">
        <v>46288</v>
      </c>
      <c r="G1718" s="32" t="str">
        <f t="shared" si="288"/>
        <v>qua</v>
      </c>
      <c r="H1718" s="31" t="str">
        <f>IF($L1718=0,"",_xlfn.MINIFS(Dados!$Q:$Q,Dados!$A:$A,$A1718,Dados!$S:$S,$F1718))</f>
        <v/>
      </c>
      <c r="I1718" s="31" t="str">
        <f>IF($H1718="","",_xlfn.MAXIFS(Dados!$R:$R,Dados!$A:$A,$A1718,Dados!$S:$S,$F1718))</f>
        <v/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6x1</v>
      </c>
      <c r="L1718" s="30">
        <f>SUMIFS(Dados!$E:$E,Dados!$A:$A,$A1718,Dados!$S:$S,$F1718)</f>
        <v>0</v>
      </c>
      <c r="M1718" s="30">
        <f>IFERROR(INDEX(Parâmetros!$E$6:$E$11,MATCH($K1718,Parâmetros!$A$6:$A$11,0)),"")</f>
        <v>8.8000000000000007</v>
      </c>
      <c r="N1718" s="33">
        <f t="shared" si="289"/>
        <v>0</v>
      </c>
      <c r="O1718" s="33">
        <f>Parâmetros!$E$13</f>
        <v>0.8</v>
      </c>
      <c r="P1718" s="32" t="str">
        <f>IF(OR($M1718="",$F1718&gt;Parâmetros!$E$14),"Não","Sim")</f>
        <v>Não</v>
      </c>
      <c r="Q1718" s="32" t="str">
        <f t="shared" si="290"/>
        <v/>
      </c>
      <c r="R1718" s="32" t="str">
        <f t="shared" si="291"/>
        <v/>
      </c>
      <c r="S1718" s="30" t="str">
        <f t="shared" si="292"/>
        <v/>
      </c>
      <c r="T1718" s="32" t="str">
        <f>IF($Q1718&lt;&gt;"Sim","",IF($N1718&gt;Parâmetros!$E$15,"Sim","Não"))</f>
        <v/>
      </c>
      <c r="U1718" s="17" t="str">
        <f t="shared" si="293"/>
        <v>Fora da apuração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'[Apontamento_Mes_Setembro Atualizado.xlsx]Base Diária'!$V$221folga da escala 5x2",IF($Y1718="Folga",IF(AND($D1718="5x2",OR(WEEKDAY($F1718,2)=6,WEEKDAY($F1718,2)=7)),"Folga de fim de semana da escala 5x2",IF(AND(OR($D1718="6x1",$D1718="FF 6x1"),WEEKDAY($F1718,2)=6,FALSE()),"Folga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FALTA DE REGISTRO · dia útil da escala 6x1</v>
      </c>
      <c r="W1718" s="34" t="str">
        <f>IF(OR(OR($D1718="6x1",$D1718="FF 6x1"),$D1718="5x2"),"",IF($AB1718&lt;&gt;$AB1717,IF(IFERROR(INDEX(Cadastro!$F$5:$F$148,$AB1718),"")="",IF($L1718&gt;0,1,0),IF(IFERROR(INDEX(Cadastro!$F$5:$F$148,$AB1718),"")&lt;=IFERROR(INDEX(Parâmetros!$B$39:$B$48,MATCH($E1718,Parâmetros!$A$39:$A$48,0)),99),IFERROR(INDEX(Cadastro!$F$5:$F$148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/>
      </c>
      <c r="X1718" s="34" t="str">
        <f>IF(OR(OR($D1718="6x1",$D1718="FF 6x1"),$D1718="5x2"),"",IF($AB1718&lt;&gt;$AB1717,IF(IFERROR(INDEX(Cadastro!$F$5:$F$148,$AB1718),"")="",0,IF(IFERROR(INDEX(Cadastro!$F$5:$F$148,$AB1718),"")&gt;IFERROR(INDEX(Parâmetros!$B$39:$B$48,MATCH($E1718,Parâmetros!$A$39:$A$48,0)),99),IFERROR(INDEX(Cadastro!$F$5:$F$148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/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registro"),IF(AND($AB1718&lt;&gt;$AB1717,IFERROR(INDEX(Cadastro!$F$5:$F$148,$AB1718),"")=""),"Indeterminado (início da série)",IF($X1718&gt;0,"Folga","Falta de registro"))))))))</f>
        <v>Falta de registro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IFERROR(MATCH($A1718&amp;"|"&amp;TEXT(_xlfn.MAXIFS(Cadastro!$E$5:$E$148,Cadastro!$A$5:$A$148,$A1718,Cadastro!$E$5:$E$148,"&lt;="&amp;$F1718),"yyyymmdd"),Cadastro!$I$5:$I$148,0),"")</f>
        <v>105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55554</v>
      </c>
      <c r="B1719" s="17" t="s">
        <v>205</v>
      </c>
      <c r="C1719" s="17" t="str">
        <f>IFERROR(INDEX(Cadastro!$C$5:$C$148,$AB1719),"NÃO INFORMADO")</f>
        <v>CAL</v>
      </c>
      <c r="D1719" s="17" t="str">
        <f>IFERROR(INDEX(Cadastro!$D$5:$D$148,$AB1719),"")</f>
        <v>6x1</v>
      </c>
      <c r="E1719" s="17" t="str">
        <f>IFERROR(INDEX(Cadastro!$G$5:$G$148,$AB1719),"")</f>
        <v>6x1</v>
      </c>
      <c r="F1719" s="29">
        <v>46289</v>
      </c>
      <c r="G1719" s="32" t="str">
        <f t="shared" si="288"/>
        <v>qui</v>
      </c>
      <c r="H1719" s="31" t="str">
        <f>IF($L1719=0,"",_xlfn.MINIFS(Dados!$Q:$Q,Dados!$A:$A,$A1719,Dados!$S:$S,$F1719))</f>
        <v/>
      </c>
      <c r="I1719" s="31" t="str">
        <f>IF($H1719="","",_xlfn.MAXIFS(Dados!$R:$R,Dados!$A:$A,$A1719,Dados!$S:$S,$F1719))</f>
        <v/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6x1</v>
      </c>
      <c r="L1719" s="30">
        <f>SUMIFS(Dados!$E:$E,Dados!$A:$A,$A1719,Dados!$S:$S,$F1719)</f>
        <v>0</v>
      </c>
      <c r="M1719" s="30">
        <f>IFERROR(INDEX(Parâmetros!$E$6:$E$11,MATCH($K1719,Parâmetros!$A$6:$A$11,0)),"")</f>
        <v>8.8000000000000007</v>
      </c>
      <c r="N1719" s="33">
        <f t="shared" si="289"/>
        <v>0</v>
      </c>
      <c r="O1719" s="33">
        <f>Parâmetros!$E$13</f>
        <v>0.8</v>
      </c>
      <c r="P1719" s="32" t="str">
        <f>IF(OR($M1719="",$F1719&gt;Parâmetros!$E$14),"Não","Sim")</f>
        <v>Não</v>
      </c>
      <c r="Q1719" s="32" t="str">
        <f t="shared" si="290"/>
        <v/>
      </c>
      <c r="R1719" s="32" t="str">
        <f t="shared" si="291"/>
        <v/>
      </c>
      <c r="S1719" s="30" t="str">
        <f t="shared" si="292"/>
        <v/>
      </c>
      <c r="T1719" s="32" t="str">
        <f>IF($Q1719&lt;&gt;"Sim","",IF($N1719&gt;Parâmetros!$E$15,"Sim","Não"))</f>
        <v/>
      </c>
      <c r="U1719" s="17" t="str">
        <f t="shared" si="293"/>
        <v>Fora da apuração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'[Apontamento_Mes_Setembro Atualizado.xlsx]Base Diária'!$V$221folga da escala 5x2",IF($Y1719="Folga",IF(AND($D1719="5x2",OR(WEEKDAY($F1719,2)=6,WEEKDAY($F1719,2)=7)),"Folga de fim de semana da escala 5x2",IF(AND(OR($D1719="6x1",$D1719="FF 6x1"),WEEKDAY($F1719,2)=6,FALSE()),"Folga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FALTA DE REGISTRO · dia útil da escala 6x1</v>
      </c>
      <c r="W1719" s="34" t="str">
        <f>IF(OR(OR($D1719="6x1",$D1719="FF 6x1"),$D1719="5x2"),"",IF($AB1719&lt;&gt;$AB1718,IF(IFERROR(INDEX(Cadastro!$F$5:$F$148,$AB1719),"")="",IF($L1719&gt;0,1,0),IF(IFERROR(INDEX(Cadastro!$F$5:$F$148,$AB1719),"")&lt;=IFERROR(INDEX(Parâmetros!$B$39:$B$48,MATCH($E1719,Parâmetros!$A$39:$A$48,0)),99),IFERROR(INDEX(Cadastro!$F$5:$F$148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/>
      </c>
      <c r="X1719" s="34" t="str">
        <f>IF(OR(OR($D1719="6x1",$D1719="FF 6x1"),$D1719="5x2"),"",IF($AB1719&lt;&gt;$AB1718,IF(IFERROR(INDEX(Cadastro!$F$5:$F$148,$AB1719),"")="",0,IF(IFERROR(INDEX(Cadastro!$F$5:$F$148,$AB1719),"")&gt;IFERROR(INDEX(Parâmetros!$B$39:$B$48,MATCH($E1719,Parâmetros!$A$39:$A$48,0)),99),IFERROR(INDEX(Cadastro!$F$5:$F$148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/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registro"),IF(AND($AB1719&lt;&gt;$AB1718,IFERROR(INDEX(Cadastro!$F$5:$F$148,$AB1719),"")=""),"Indeterminado (início da série)",IF($X1719&gt;0,"Folga","Falta de registro"))))))))</f>
        <v>Falta de registro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IFERROR(MATCH($A1719&amp;"|"&amp;TEXT(_xlfn.MAXIFS(Cadastro!$E$5:$E$148,Cadastro!$A$5:$A$148,$A1719,Cadastro!$E$5:$E$148,"&lt;="&amp;$F1719),"yyyymmdd"),Cadastro!$I$5:$I$148,0),"")</f>
        <v>105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55554</v>
      </c>
      <c r="B1720" s="17" t="s">
        <v>205</v>
      </c>
      <c r="C1720" s="17" t="str">
        <f>IFERROR(INDEX(Cadastro!$C$5:$C$148,$AB1720),"NÃO INFORMADO")</f>
        <v>CAL</v>
      </c>
      <c r="D1720" s="17" t="str">
        <f>IFERROR(INDEX(Cadastro!$D$5:$D$148,$AB1720),"")</f>
        <v>6x1</v>
      </c>
      <c r="E1720" s="17" t="str">
        <f>IFERROR(INDEX(Cadastro!$G$5:$G$148,$AB1720),"")</f>
        <v>6x1</v>
      </c>
      <c r="F1720" s="29">
        <v>46290</v>
      </c>
      <c r="G1720" s="32" t="str">
        <f t="shared" si="288"/>
        <v>sex</v>
      </c>
      <c r="H1720" s="31" t="str">
        <f>IF($L1720=0,"",_xlfn.MINIFS(Dados!$Q:$Q,Dados!$A:$A,$A1720,Dados!$S:$S,$F1720))</f>
        <v/>
      </c>
      <c r="I1720" s="31" t="str">
        <f>IF($H1720="","",_xlfn.MAXIFS(Dados!$R:$R,Dados!$A:$A,$A1720,Dados!$S:$S,$F1720))</f>
        <v/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6x1</v>
      </c>
      <c r="L1720" s="30">
        <f>SUMIFS(Dados!$E:$E,Dados!$A:$A,$A1720,Dados!$S:$S,$F1720)</f>
        <v>0</v>
      </c>
      <c r="M1720" s="30">
        <f>IFERROR(INDEX(Parâmetros!$E$6:$E$11,MATCH($K1720,Parâmetros!$A$6:$A$11,0)),"")</f>
        <v>8.8000000000000007</v>
      </c>
      <c r="N1720" s="33">
        <f t="shared" si="289"/>
        <v>0</v>
      </c>
      <c r="O1720" s="33">
        <f>Parâmetros!$E$13</f>
        <v>0.8</v>
      </c>
      <c r="P1720" s="32" t="str">
        <f>IF(OR($M1720="",$F1720&gt;Parâmetros!$E$14),"Não","Sim")</f>
        <v>Não</v>
      </c>
      <c r="Q1720" s="32" t="str">
        <f t="shared" si="290"/>
        <v/>
      </c>
      <c r="R1720" s="32" t="str">
        <f t="shared" si="291"/>
        <v/>
      </c>
      <c r="S1720" s="30" t="str">
        <f t="shared" si="292"/>
        <v/>
      </c>
      <c r="T1720" s="32" t="str">
        <f>IF($Q1720&lt;&gt;"Sim","",IF($N1720&gt;Parâmetros!$E$15,"Sim","Não"))</f>
        <v/>
      </c>
      <c r="U1720" s="17" t="str">
        <f t="shared" si="293"/>
        <v>Fora da apuração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'[Apontamento_Mes_Setembro Atualizado.xlsx]Base Diária'!$V$221folga da escala 5x2",IF($Y1720="Folga",IF(AND($D1720="5x2",OR(WEEKDAY($F1720,2)=6,WEEKDAY($F1720,2)=7)),"Folga de fim de semana da escala 5x2",IF(AND(OR($D1720="6x1",$D1720="FF 6x1"),WEEKDAY($F1720,2)=6,FALSE()),"Folga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FALTA DE REGISTRO · dia útil da escala 6x1</v>
      </c>
      <c r="W1720" s="34" t="str">
        <f>IF(OR(OR($D1720="6x1",$D1720="FF 6x1"),$D1720="5x2"),"",IF($AB1720&lt;&gt;$AB1719,IF(IFERROR(INDEX(Cadastro!$F$5:$F$148,$AB1720),"")="",IF($L1720&gt;0,1,0),IF(IFERROR(INDEX(Cadastro!$F$5:$F$148,$AB1720),"")&lt;=IFERROR(INDEX(Parâmetros!$B$39:$B$48,MATCH($E1720,Parâmetros!$A$39:$A$48,0)),99),IFERROR(INDEX(Cadastro!$F$5:$F$148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/>
      </c>
      <c r="X1720" s="34" t="str">
        <f>IF(OR(OR($D1720="6x1",$D1720="FF 6x1"),$D1720="5x2"),"",IF($AB1720&lt;&gt;$AB1719,IF(IFERROR(INDEX(Cadastro!$F$5:$F$148,$AB1720),"")="",0,IF(IFERROR(INDEX(Cadastro!$F$5:$F$148,$AB1720),"")&gt;IFERROR(INDEX(Parâmetros!$B$39:$B$48,MATCH($E1720,Parâmetros!$A$39:$A$48,0)),99),IFERROR(INDEX(Cadastro!$F$5:$F$148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/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registro"),IF(AND($AB1720&lt;&gt;$AB1719,IFERROR(INDEX(Cadastro!$F$5:$F$148,$AB1720),"")=""),"Indeterminado (início da série)",IF($X1720&gt;0,"Folga","Falta de registro"))))))))</f>
        <v>Falta de registro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IFERROR(MATCH($A1720&amp;"|"&amp;TEXT(_xlfn.MAXIFS(Cadastro!$E$5:$E$148,Cadastro!$A$5:$A$148,$A1720,Cadastro!$E$5:$E$148,"&lt;="&amp;$F1720),"yyyymmdd"),Cadastro!$I$5:$I$148,0),"")</f>
        <v>105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55554</v>
      </c>
      <c r="B1721" s="17" t="s">
        <v>205</v>
      </c>
      <c r="C1721" s="17" t="str">
        <f>IFERROR(INDEX(Cadastro!$C$5:$C$148,$AB1721),"NÃO INFORMADO")</f>
        <v>CAL</v>
      </c>
      <c r="D1721" s="17" t="str">
        <f>IFERROR(INDEX(Cadastro!$D$5:$D$148,$AB1721),"")</f>
        <v>6x1</v>
      </c>
      <c r="E1721" s="17" t="str">
        <f>IFERROR(INDEX(Cadastro!$G$5:$G$148,$AB1721),"")</f>
        <v>6x1</v>
      </c>
      <c r="F1721" s="29">
        <v>46291</v>
      </c>
      <c r="G1721" s="32" t="str">
        <f t="shared" si="288"/>
        <v>sáb</v>
      </c>
      <c r="H1721" s="31" t="str">
        <f>IF($L1721=0,"",_xlfn.MINIFS(Dados!$Q:$Q,Dados!$A:$A,$A1721,Dados!$S:$S,$F1721))</f>
        <v/>
      </c>
      <c r="I1721" s="31" t="str">
        <f>IF($H1721="","",_xlfn.MAXIFS(Dados!$R:$R,Dados!$A:$A,$A1721,Dados!$S:$S,$F1721))</f>
        <v/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/>
      </c>
      <c r="L1721" s="30">
        <f>SUMIFS(Dados!$E:$E,Dados!$A:$A,$A1721,Dados!$S:$S,$F1721)</f>
        <v>0</v>
      </c>
      <c r="M1721" s="30" t="str">
        <f>IFERROR(INDEX(Parâmetros!$E$6:$E$11,MATCH($K1721,Parâmetros!$A$6:$A$11,0)),"")</f>
        <v/>
      </c>
      <c r="N1721" s="33" t="str">
        <f t="shared" si="289"/>
        <v/>
      </c>
      <c r="O1721" s="33">
        <f>Parâmetros!$E$13</f>
        <v>0.8</v>
      </c>
      <c r="P1721" s="32" t="str">
        <f>IF(OR($M1721="",$F1721&gt;Parâmetros!$E$14),"Não","Sim")</f>
        <v>Não</v>
      </c>
      <c r="Q1721" s="32" t="str">
        <f t="shared" si="290"/>
        <v/>
      </c>
      <c r="R1721" s="32" t="str">
        <f t="shared" si="291"/>
        <v/>
      </c>
      <c r="S1721" s="30" t="str">
        <f t="shared" si="292"/>
        <v/>
      </c>
      <c r="T1721" s="32" t="str">
        <f>IF($Q1721&lt;&gt;"Sim","",IF($N1721&gt;Parâmetros!$E$15,"Sim","Não"))</f>
        <v/>
      </c>
      <c r="U1721" s="17" t="str">
        <f t="shared" si="293"/>
        <v>Folga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'[Apontamento_Mes_Setembro Atualizado.xlsx]Base Diária'!$V$221folga da escala 5x2",IF($Y1721="Folga",IF(AND($D1721="5x2",OR(WEEKDAY($F1721,2)=6,WEEKDAY($F1721,2)=7)),"Folga de fim de semana da escala 5x2",IF(AND(OR($D1721="6x1",$D1721="FF 6x1"),WEEKDAY($F1721,2)=6,FALSE()),"Folga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Folga de fim de semana · sem apontamento no sábado nem no domingo</v>
      </c>
      <c r="W1721" s="34" t="str">
        <f>IF(OR(OR($D1721="6x1",$D1721="FF 6x1"),$D1721="5x2"),"",IF($AB1721&lt;&gt;$AB1720,IF(IFERROR(INDEX(Cadastro!$F$5:$F$148,$AB1721),"")="",IF($L1721&gt;0,1,0),IF(IFERROR(INDEX(Cadastro!$F$5:$F$148,$AB1721),"")&lt;=IFERROR(INDEX(Parâmetros!$B$39:$B$48,MATCH($E1721,Parâmetros!$A$39:$A$48,0)),99),IFERROR(INDEX(Cadastro!$F$5:$F$148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/>
      </c>
      <c r="X1721" s="34" t="str">
        <f>IF(OR(OR($D1721="6x1",$D1721="FF 6x1"),$D1721="5x2"),"",IF($AB1721&lt;&gt;$AB1720,IF(IFERROR(INDEX(Cadastro!$F$5:$F$148,$AB1721),"")="",0,IF(IFERROR(INDEX(Cadastro!$F$5:$F$148,$AB1721),"")&gt;IFERROR(INDEX(Parâmetros!$B$39:$B$48,MATCH($E1721,Parâmetros!$A$39:$A$48,0)),99),IFERROR(INDEX(Cadastro!$F$5:$F$148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/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registro"),IF(AND($AB1721&lt;&gt;$AB1720,IFERROR(INDEX(Cadastro!$F$5:$F$148,$AB1721),"")=""),"Indeterminado (início da série)",IF($X1721&gt;0,"Folga","Falta de registro"))))))))</f>
        <v>Folga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IFERROR(MATCH($A1721&amp;"|"&amp;TEXT(_xlfn.MAXIFS(Cadastro!$E$5:$E$148,Cadastro!$A$5:$A$148,$A1721,Cadastro!$E$5:$E$148,"&lt;="&amp;$F1721),"yyyymmdd"),Cadastro!$I$5:$I$148,0),"")</f>
        <v>105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55554</v>
      </c>
      <c r="B1722" s="17" t="s">
        <v>205</v>
      </c>
      <c r="C1722" s="17" t="str">
        <f>IFERROR(INDEX(Cadastro!$C$5:$C$148,$AB1722),"NÃO INFORMADO")</f>
        <v>CAL</v>
      </c>
      <c r="D1722" s="17" t="str">
        <f>IFERROR(INDEX(Cadastro!$D$5:$D$148,$AB1722),"")</f>
        <v>6x1</v>
      </c>
      <c r="E1722" s="17" t="str">
        <f>IFERROR(INDEX(Cadastro!$G$5:$G$148,$AB1722),"")</f>
        <v>6x1</v>
      </c>
      <c r="F1722" s="29">
        <v>46292</v>
      </c>
      <c r="G1722" s="32" t="str">
        <f t="shared" si="288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289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290"/>
        <v/>
      </c>
      <c r="R1722" s="32" t="str">
        <f t="shared" si="291"/>
        <v/>
      </c>
      <c r="S1722" s="30" t="str">
        <f t="shared" si="292"/>
        <v/>
      </c>
      <c r="T1722" s="32" t="str">
        <f>IF($Q1722&lt;&gt;"Sim","",IF($N1722&gt;Parâmetros!$E$15,"Sim","Não"))</f>
        <v/>
      </c>
      <c r="U1722" s="17" t="str">
        <f t="shared" si="293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'[Apontamento_Mes_Setembro Atualizado.xlsx]Base Diária'!$V$221folga da escala 5x2",IF($Y1722="Folga",IF(AND($D1722="5x2",OR(WEEKDAY($F1722,2)=6,WEEKDAY($F1722,2)=7)),"Folga de fim de semana da escala 5x2",IF(AND(OR($D1722="6x1",$D1722="FF 6x1"),WEEKDAY($F1722,2)=6,FALSE()),"Folga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de fim de semana · sem apontamento no sábado nem no domingo</v>
      </c>
      <c r="W1722" s="34" t="str">
        <f>IF(OR(OR($D1722="6x1",$D1722="FF 6x1"),$D1722="5x2"),"",IF($AB1722&lt;&gt;$AB1721,IF(IFERROR(INDEX(Cadastro!$F$5:$F$148,$AB1722),"")="",IF($L1722&gt;0,1,0),IF(IFERROR(INDEX(Cadastro!$F$5:$F$148,$AB1722),"")&lt;=IFERROR(INDEX(Parâmetros!$B$39:$B$48,MATCH($E1722,Parâmetros!$A$39:$A$48,0)),99),IFERROR(INDEX(Cadastro!$F$5:$F$148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/>
      </c>
      <c r="X1722" s="34" t="str">
        <f>IF(OR(OR($D1722="6x1",$D1722="FF 6x1"),$D1722="5x2"),"",IF($AB1722&lt;&gt;$AB1721,IF(IFERROR(INDEX(Cadastro!$F$5:$F$148,$AB1722),"")="",0,IF(IFERROR(INDEX(Cadastro!$F$5:$F$148,$AB1722),"")&gt;IFERROR(INDEX(Parâmetros!$B$39:$B$48,MATCH($E1722,Parâmetros!$A$39:$A$48,0)),99),IFERROR(INDEX(Cadastro!$F$5:$F$148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/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registro"),IF(AND($AB1722&lt;&gt;$AB1721,IFERROR(INDEX(Cadastro!$F$5:$F$148,$AB1722),"")=""),"Indeterminado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0</v>
      </c>
      <c r="AA1722" s="34">
        <f>IF(OR($L1722&gt;0,$F1722&gt;Parâmetros!$E$14),0,IF(OR($A1722&lt;&gt;$A1723,$F1723&gt;Parâmetros!$E$14),1,N($AA1723)+1))</f>
        <v>0</v>
      </c>
      <c r="AB1722" s="31">
        <f>IFERROR(MATCH($A1722&amp;"|"&amp;TEXT(_xlfn.MAXIFS(Cadastro!$E$5:$E$148,Cadastro!$A$5:$A$148,$A1722,Cadastro!$E$5:$E$148,"&lt;="&amp;$F1722),"yyyymmdd"),Cadastro!$I$5:$I$148,0),"")</f>
        <v>105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55554</v>
      </c>
      <c r="B1723" s="17" t="s">
        <v>205</v>
      </c>
      <c r="C1723" s="17" t="str">
        <f>IFERROR(INDEX(Cadastro!$C$5:$C$148,$AB1723),"NÃO INFORMADO")</f>
        <v>CAL</v>
      </c>
      <c r="D1723" s="17" t="str">
        <f>IFERROR(INDEX(Cadastro!$D$5:$D$148,$AB1723),"")</f>
        <v>6x1</v>
      </c>
      <c r="E1723" s="17" t="str">
        <f>IFERROR(INDEX(Cadastro!$G$5:$G$148,$AB1723),"")</f>
        <v>6x1</v>
      </c>
      <c r="F1723" s="29">
        <v>46293</v>
      </c>
      <c r="G1723" s="32" t="str">
        <f t="shared" si="288"/>
        <v>seg</v>
      </c>
      <c r="H1723" s="31" t="str">
        <f>IF($L1723=0,"",_xlfn.MINIFS(Dados!$Q:$Q,Dados!$A:$A,$A1723,Dados!$S:$S,$F1723))</f>
        <v/>
      </c>
      <c r="I1723" s="31" t="str">
        <f>IF($H1723="","",_xlfn.MAXIFS(Dados!$R:$R,Dados!$A:$A,$A1723,Dados!$S:$S,$F1723))</f>
        <v/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6x1</v>
      </c>
      <c r="L1723" s="30">
        <f>SUMIFS(Dados!$E:$E,Dados!$A:$A,$A1723,Dados!$S:$S,$F1723)</f>
        <v>0</v>
      </c>
      <c r="M1723" s="30">
        <f>IFERROR(INDEX(Parâmetros!$E$6:$E$11,MATCH($K1723,Parâmetros!$A$6:$A$11,0)),"")</f>
        <v>8.8000000000000007</v>
      </c>
      <c r="N1723" s="33">
        <f t="shared" si="289"/>
        <v>0</v>
      </c>
      <c r="O1723" s="33">
        <f>Parâmetros!$E$13</f>
        <v>0.8</v>
      </c>
      <c r="P1723" s="32" t="str">
        <f>IF(OR($M1723="",$F1723&gt;Parâmetros!$E$14),"Não","Sim")</f>
        <v>Não</v>
      </c>
      <c r="Q1723" s="32" t="str">
        <f t="shared" si="290"/>
        <v/>
      </c>
      <c r="R1723" s="32" t="str">
        <f t="shared" si="291"/>
        <v/>
      </c>
      <c r="S1723" s="30" t="str">
        <f t="shared" si="292"/>
        <v/>
      </c>
      <c r="T1723" s="32" t="str">
        <f>IF($Q1723&lt;&gt;"Sim","",IF($N1723&gt;Parâmetros!$E$15,"Sim","Não"))</f>
        <v/>
      </c>
      <c r="U1723" s="17" t="str">
        <f t="shared" si="293"/>
        <v>Fora da apuração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'[Apontamento_Mes_Setembro Atualizado.xlsx]Base Diária'!$V$221folga da escala 5x2",IF($Y1723="Folga",IF(AND($D1723="5x2",OR(WEEKDAY($F1723,2)=6,WEEKDAY($F1723,2)=7)),"Folga de fim de semana da escala 5x2",IF(AND(OR($D1723="6x1",$D1723="FF 6x1"),WEEKDAY($F1723,2)=6,FALSE()),"Folga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FALTA DE REGISTRO · dia útil da escala 6x1</v>
      </c>
      <c r="W1723" s="34" t="str">
        <f>IF(OR(OR($D1723="6x1",$D1723="FF 6x1"),$D1723="5x2"),"",IF($AB1723&lt;&gt;$AB1722,IF(IFERROR(INDEX(Cadastro!$F$5:$F$148,$AB1723),"")="",IF($L1723&gt;0,1,0),IF(IFERROR(INDEX(Cadastro!$F$5:$F$148,$AB1723),"")&lt;=IFERROR(INDEX(Parâmetros!$B$39:$B$48,MATCH($E1723,Parâmetros!$A$39:$A$48,0)),99),IFERROR(INDEX(Cadastro!$F$5:$F$148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/>
      </c>
      <c r="X1723" s="34" t="str">
        <f>IF(OR(OR($D1723="6x1",$D1723="FF 6x1"),$D1723="5x2"),"",IF($AB1723&lt;&gt;$AB1722,IF(IFERROR(INDEX(Cadastro!$F$5:$F$148,$AB1723),"")="",0,IF(IFERROR(INDEX(Cadastro!$F$5:$F$148,$AB1723),"")&gt;IFERROR(INDEX(Parâmetros!$B$39:$B$48,MATCH($E1723,Parâmetros!$A$39:$A$48,0)),99),IFERROR(INDEX(Cadastro!$F$5:$F$148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/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registro"),IF(AND($AB1723&lt;&gt;$AB1722,IFERROR(INDEX(Cadastro!$F$5:$F$148,$AB1723),"")=""),"Indeterminado (início da série)",IF($X1723&gt;0,"Folga","Falta de registro"))))))))</f>
        <v>Falta de registro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IFERROR(MATCH($A1723&amp;"|"&amp;TEXT(_xlfn.MAXIFS(Cadastro!$E$5:$E$148,Cadastro!$A$5:$A$148,$A1723,Cadastro!$E$5:$E$148,"&lt;="&amp;$F1723),"yyyymmdd"),Cadastro!$I$5:$I$148,0),"")</f>
        <v>105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55554</v>
      </c>
      <c r="B1724" s="17" t="s">
        <v>205</v>
      </c>
      <c r="C1724" s="17" t="str">
        <f>IFERROR(INDEX(Cadastro!$C$5:$C$148,$AB1724),"NÃO INFORMADO")</f>
        <v>CAL</v>
      </c>
      <c r="D1724" s="17" t="str">
        <f>IFERROR(INDEX(Cadastro!$D$5:$D$148,$AB1724),"")</f>
        <v>6x1</v>
      </c>
      <c r="E1724" s="17" t="str">
        <f>IFERROR(INDEX(Cadastro!$G$5:$G$148,$AB1724),"")</f>
        <v>6x1</v>
      </c>
      <c r="F1724" s="29">
        <v>46294</v>
      </c>
      <c r="G1724" s="32" t="str">
        <f t="shared" si="288"/>
        <v>ter</v>
      </c>
      <c r="H1724" s="31" t="str">
        <f>IF($L1724=0,"",_xlfn.MINIFS(Dados!$Q:$Q,Dados!$A:$A,$A1724,Dados!$S:$S,$F1724))</f>
        <v/>
      </c>
      <c r="I1724" s="31" t="str">
        <f>IF($H1724="","",_xlfn.MAXIFS(Dados!$R:$R,Dados!$A:$A,$A1724,Dados!$S:$S,$F1724))</f>
        <v/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6x1</v>
      </c>
      <c r="L1724" s="30">
        <f>SUMIFS(Dados!$E:$E,Dados!$A:$A,$A1724,Dados!$S:$S,$F1724)</f>
        <v>0</v>
      </c>
      <c r="M1724" s="30">
        <f>IFERROR(INDEX(Parâmetros!$E$6:$E$11,MATCH($K1724,Parâmetros!$A$6:$A$11,0)),"")</f>
        <v>8.8000000000000007</v>
      </c>
      <c r="N1724" s="33">
        <f t="shared" si="289"/>
        <v>0</v>
      </c>
      <c r="O1724" s="33">
        <f>Parâmetros!$E$13</f>
        <v>0.8</v>
      </c>
      <c r="P1724" s="32" t="str">
        <f>IF(OR($M1724="",$F1724&gt;Parâmetros!$E$14),"Não","Sim")</f>
        <v>Não</v>
      </c>
      <c r="Q1724" s="32" t="str">
        <f t="shared" si="290"/>
        <v/>
      </c>
      <c r="R1724" s="32" t="str">
        <f t="shared" si="291"/>
        <v/>
      </c>
      <c r="S1724" s="30" t="str">
        <f t="shared" si="292"/>
        <v/>
      </c>
      <c r="T1724" s="32" t="str">
        <f>IF($Q1724&lt;&gt;"Sim","",IF($N1724&gt;Parâmetros!$E$15,"Sim","Não"))</f>
        <v/>
      </c>
      <c r="U1724" s="17" t="str">
        <f t="shared" si="293"/>
        <v>Fora da apuração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'[Apontamento_Mes_Setembro Atualizado.xlsx]Base Diária'!$V$221folga da escala 5x2",IF($Y1724="Folga",IF(AND($D1724="5x2",OR(WEEKDAY($F1724,2)=6,WEEKDAY($F1724,2)=7)),"Folga de fim de semana da escala 5x2",IF(AND(OR($D1724="6x1",$D1724="FF 6x1"),WEEKDAY($F1724,2)=6,FALSE()),"Folga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FALTA DE REGISTRO · dia útil da escala 6x1</v>
      </c>
      <c r="W1724" s="34" t="str">
        <f>IF(OR(OR($D1724="6x1",$D1724="FF 6x1"),$D1724="5x2"),"",IF($AB1724&lt;&gt;$AB1723,IF(IFERROR(INDEX(Cadastro!$F$5:$F$148,$AB1724),"")="",IF($L1724&gt;0,1,0),IF(IFERROR(INDEX(Cadastro!$F$5:$F$148,$AB1724),"")&lt;=IFERROR(INDEX(Parâmetros!$B$39:$B$48,MATCH($E1724,Parâmetros!$A$39:$A$48,0)),99),IFERROR(INDEX(Cadastro!$F$5:$F$148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/>
      </c>
      <c r="X1724" s="34" t="str">
        <f>IF(OR(OR($D1724="6x1",$D1724="FF 6x1"),$D1724="5x2"),"",IF($AB1724&lt;&gt;$AB1723,IF(IFERROR(INDEX(Cadastro!$F$5:$F$148,$AB1724),"")="",0,IF(IFERROR(INDEX(Cadastro!$F$5:$F$148,$AB1724),"")&gt;IFERROR(INDEX(Parâmetros!$B$39:$B$48,MATCH($E1724,Parâmetros!$A$39:$A$48,0)),99),IFERROR(INDEX(Cadastro!$F$5:$F$148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/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registro"),IF(AND($AB1724&lt;&gt;$AB1723,IFERROR(INDEX(Cadastro!$F$5:$F$148,$AB1724),"")=""),"Indeterminado (início da série)",IF($X1724&gt;0,"Folga","Falta de registro"))))))))</f>
        <v>Falta de registro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IFERROR(MATCH($A1724&amp;"|"&amp;TEXT(_xlfn.MAXIFS(Cadastro!$E$5:$E$148,Cadastro!$A$5:$A$148,$A1724,Cadastro!$E$5:$E$148,"&lt;="&amp;$F1724),"yyyymmdd"),Cadastro!$I$5:$I$148,0),"")</f>
        <v>105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55554</v>
      </c>
      <c r="B1725" s="17" t="s">
        <v>205</v>
      </c>
      <c r="C1725" s="17" t="str">
        <f>IFERROR(INDEX(Cadastro!$C$5:$C$148,$AB1725),"NÃO INFORMADO")</f>
        <v>CAL</v>
      </c>
      <c r="D1725" s="17" t="str">
        <f>IFERROR(INDEX(Cadastro!$D$5:$D$148,$AB1725),"")</f>
        <v>6x1</v>
      </c>
      <c r="E1725" s="17" t="str">
        <f>IFERROR(INDEX(Cadastro!$G$5:$G$148,$AB1725),"")</f>
        <v>6x1</v>
      </c>
      <c r="F1725" s="29">
        <v>46295</v>
      </c>
      <c r="G1725" s="32" t="str">
        <f t="shared" si="288"/>
        <v>qua</v>
      </c>
      <c r="H1725" s="31" t="str">
        <f>IF($L1725=0,"",_xlfn.MINIFS(Dados!$Q:$Q,Dados!$A:$A,$A1725,Dados!$S:$S,$F1725))</f>
        <v/>
      </c>
      <c r="I1725" s="31" t="str">
        <f>IF($H1725="","",_xlfn.MAXIFS(Dados!$R:$R,Dados!$A:$A,$A1725,Dados!$S:$S,$F1725))</f>
        <v/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6x1</v>
      </c>
      <c r="L1725" s="30">
        <f>SUMIFS(Dados!$E:$E,Dados!$A:$A,$A1725,Dados!$S:$S,$F1725)</f>
        <v>0</v>
      </c>
      <c r="M1725" s="30">
        <f>IFERROR(INDEX(Parâmetros!$E$6:$E$11,MATCH($K1725,Parâmetros!$A$6:$A$11,0)),"")</f>
        <v>8.8000000000000007</v>
      </c>
      <c r="N1725" s="33">
        <f t="shared" si="289"/>
        <v>0</v>
      </c>
      <c r="O1725" s="33">
        <f>Parâmetros!$E$13</f>
        <v>0.8</v>
      </c>
      <c r="P1725" s="32" t="str">
        <f>IF(OR($M1725="",$F1725&gt;Parâmetros!$E$14),"Não","Sim")</f>
        <v>Não</v>
      </c>
      <c r="Q1725" s="32" t="str">
        <f t="shared" si="290"/>
        <v/>
      </c>
      <c r="R1725" s="32" t="str">
        <f t="shared" si="291"/>
        <v/>
      </c>
      <c r="S1725" s="30" t="str">
        <f t="shared" si="292"/>
        <v/>
      </c>
      <c r="T1725" s="32" t="str">
        <f>IF($Q1725&lt;&gt;"Sim","",IF($N1725&gt;Parâmetros!$E$15,"Sim","Não"))</f>
        <v/>
      </c>
      <c r="U1725" s="17" t="str">
        <f t="shared" si="293"/>
        <v>Fora da apuração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'[Apontamento_Mes_Setembro Atualizado.xlsx]Base Diária'!$V$221folga da escala 5x2",IF($Y1725="Folga",IF(AND($D1725="5x2",OR(WEEKDAY($F1725,2)=6,WEEKDAY($F1725,2)=7)),"Folga de fim de semana da escala 5x2",IF(AND(OR($D1725="6x1",$D1725="FF 6x1"),WEEKDAY($F1725,2)=6,FALSE()),"Folga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FALTA DE REGISTRO · dia útil da escala 6x1</v>
      </c>
      <c r="W1725" s="34" t="str">
        <f>IF(OR(OR($D1725="6x1",$D1725="FF 6x1"),$D1725="5x2"),"",IF($AB1725&lt;&gt;$AB1724,IF(IFERROR(INDEX(Cadastro!$F$5:$F$148,$AB1725),"")="",IF($L1725&gt;0,1,0),IF(IFERROR(INDEX(Cadastro!$F$5:$F$148,$AB1725),"")&lt;=IFERROR(INDEX(Parâmetros!$B$39:$B$48,MATCH($E1725,Parâmetros!$A$39:$A$48,0)),99),IFERROR(INDEX(Cadastro!$F$5:$F$148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/>
      </c>
      <c r="X1725" s="34" t="str">
        <f>IF(OR(OR($D1725="6x1",$D1725="FF 6x1"),$D1725="5x2"),"",IF($AB1725&lt;&gt;$AB1724,IF(IFERROR(INDEX(Cadastro!$F$5:$F$148,$AB1725),"")="",0,IF(IFERROR(INDEX(Cadastro!$F$5:$F$148,$AB1725),"")&gt;IFERROR(INDEX(Parâmetros!$B$39:$B$48,MATCH($E1725,Parâmetros!$A$39:$A$48,0)),99),IFERROR(INDEX(Cadastro!$F$5:$F$148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/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registro"),IF(AND($AB1725&lt;&gt;$AB1724,IFERROR(INDEX(Cadastro!$F$5:$F$148,$AB1725),"")=""),"Indeterminado (início da série)",IF($X1725&gt;0,"Folga","Falta de registro"))))))))</f>
        <v>Falta de registro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IFERROR(MATCH($A1725&amp;"|"&amp;TEXT(_xlfn.MAXIFS(Cadastro!$E$5:$E$148,Cadastro!$A$5:$A$148,$A1725,Cadastro!$E$5:$E$148,"&lt;="&amp;$F1725),"yyyymmdd"),Cadastro!$I$5:$I$148,0),"")</f>
        <v>105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55554</v>
      </c>
      <c r="B1726" s="17" t="s">
        <v>205</v>
      </c>
      <c r="C1726" s="17" t="str">
        <f>IFERROR(INDEX(Cadastro!$C$5:$C$148,$AB1726),"NÃO INFORMADO")</f>
        <v>CAL</v>
      </c>
      <c r="D1726" s="17" t="str">
        <f>IFERROR(INDEX(Cadastro!$D$5:$D$148,$AB1726),"")</f>
        <v>6x1</v>
      </c>
      <c r="E1726" s="17" t="str">
        <f>IFERROR(INDEX(Cadastro!$G$5:$G$148,$AB1726),"")</f>
        <v>6x1</v>
      </c>
      <c r="F1726" s="29">
        <v>46296</v>
      </c>
      <c r="G1726" s="32" t="str">
        <f t="shared" si="288"/>
        <v>qui</v>
      </c>
      <c r="H1726" s="31" t="str">
        <f>IF($L1726=0,"",_xlfn.MINIFS(Dados!$Q:$Q,Dados!$A:$A,$A1726,Dados!$S:$S,$F1726))</f>
        <v/>
      </c>
      <c r="I1726" s="31" t="str">
        <f>IF($H1726="","",_xlfn.MAXIFS(Dados!$R:$R,Dados!$A:$A,$A1726,Dados!$S:$S,$F1726))</f>
        <v/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6x1</v>
      </c>
      <c r="L1726" s="30">
        <f>SUMIFS(Dados!$E:$E,Dados!$A:$A,$A1726,Dados!$S:$S,$F1726)</f>
        <v>0</v>
      </c>
      <c r="M1726" s="30">
        <f>IFERROR(INDEX(Parâmetros!$E$6:$E$11,MATCH($K1726,Parâmetros!$A$6:$A$11,0)),"")</f>
        <v>8.8000000000000007</v>
      </c>
      <c r="N1726" s="33">
        <f t="shared" si="289"/>
        <v>0</v>
      </c>
      <c r="O1726" s="33">
        <f>Parâmetros!$E$13</f>
        <v>0.8</v>
      </c>
      <c r="P1726" s="32" t="str">
        <f>IF(OR($M1726="",$F1726&gt;Parâmetros!$E$14),"Não","Sim")</f>
        <v>Não</v>
      </c>
      <c r="Q1726" s="32" t="str">
        <f t="shared" si="290"/>
        <v/>
      </c>
      <c r="R1726" s="32" t="str">
        <f t="shared" si="291"/>
        <v/>
      </c>
      <c r="S1726" s="30" t="str">
        <f t="shared" si="292"/>
        <v/>
      </c>
      <c r="T1726" s="32" t="str">
        <f>IF($Q1726&lt;&gt;"Sim","",IF($N1726&gt;Parâmetros!$E$15,"Sim","Não"))</f>
        <v/>
      </c>
      <c r="U1726" s="17" t="str">
        <f t="shared" si="293"/>
        <v>Fora da apuração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'[Apontamento_Mes_Setembro Atualizado.xlsx]Base Diária'!$V$221folga da escala 5x2",IF($Y1726="Folga",IF(AND($D1726="5x2",OR(WEEKDAY($F1726,2)=6,WEEKDAY($F1726,2)=7)),"Folga de fim de semana da escala 5x2",IF(AND(OR($D1726="6x1",$D1726="FF 6x1"),WEEKDAY($F1726,2)=6,FALSE()),"Folga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FALTA DE REGISTRO · dia útil da escala 6x1</v>
      </c>
      <c r="W1726" s="34" t="str">
        <f>IF(OR(OR($D1726="6x1",$D1726="FF 6x1"),$D1726="5x2"),"",IF($AB1726&lt;&gt;$AB1725,IF(IFERROR(INDEX(Cadastro!$F$5:$F$148,$AB1726),"")="",IF($L1726&gt;0,1,0),IF(IFERROR(INDEX(Cadastro!$F$5:$F$148,$AB1726),"")&lt;=IFERROR(INDEX(Parâmetros!$B$39:$B$48,MATCH($E1726,Parâmetros!$A$39:$A$48,0)),99),IFERROR(INDEX(Cadastro!$F$5:$F$148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/>
      </c>
      <c r="X1726" s="34" t="str">
        <f>IF(OR(OR($D1726="6x1",$D1726="FF 6x1"),$D1726="5x2"),"",IF($AB1726&lt;&gt;$AB1725,IF(IFERROR(INDEX(Cadastro!$F$5:$F$148,$AB1726),"")="",0,IF(IFERROR(INDEX(Cadastro!$F$5:$F$148,$AB1726),"")&gt;IFERROR(INDEX(Parâmetros!$B$39:$B$48,MATCH($E1726,Parâmetros!$A$39:$A$48,0)),99),IFERROR(INDEX(Cadastro!$F$5:$F$148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/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registro"),IF(AND($AB1726&lt;&gt;$AB1725,IFERROR(INDEX(Cadastro!$F$5:$F$148,$AB1726),"")=""),"Indeterminado (início da série)",IF($X1726&gt;0,"Folga","Falta de registro"))))))))</f>
        <v>Falta de registro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IFERROR(MATCH($A1726&amp;"|"&amp;TEXT(_xlfn.MAXIFS(Cadastro!$E$5:$E$148,Cadastro!$A$5:$A$148,$A1726,Cadastro!$E$5:$E$148,"&lt;="&amp;$F1726),"yyyymmdd"),Cadastro!$I$5:$I$148,0),"")</f>
        <v>105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55554</v>
      </c>
      <c r="B1727" s="17" t="s">
        <v>205</v>
      </c>
      <c r="C1727" s="17" t="str">
        <f>IFERROR(INDEX(Cadastro!$C$5:$C$148,$AB1727),"NÃO INFORMADO")</f>
        <v>CAL</v>
      </c>
      <c r="D1727" s="17" t="str">
        <f>IFERROR(INDEX(Cadastro!$D$5:$D$148,$AB1727),"")</f>
        <v>6x1</v>
      </c>
      <c r="E1727" s="17" t="str">
        <f>IFERROR(INDEX(Cadastro!$G$5:$G$148,$AB1727),"")</f>
        <v>6x1</v>
      </c>
      <c r="F1727" s="29">
        <v>46297</v>
      </c>
      <c r="G1727" s="32" t="str">
        <f t="shared" si="288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6x1</v>
      </c>
      <c r="L1727" s="30">
        <f>SUMIFS(Dados!$E:$E,Dados!$A:$A,$A1727,Dados!$S:$S,$F1727)</f>
        <v>0</v>
      </c>
      <c r="M1727" s="30">
        <f>IFERROR(INDEX(Parâmetros!$E$6:$E$11,MATCH($K1727,Parâmetros!$A$6:$A$11,0)),"")</f>
        <v>8.8000000000000007</v>
      </c>
      <c r="N1727" s="33">
        <f t="shared" si="289"/>
        <v>0</v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290"/>
        <v/>
      </c>
      <c r="R1727" s="32" t="str">
        <f t="shared" si="291"/>
        <v/>
      </c>
      <c r="S1727" s="30" t="str">
        <f t="shared" si="292"/>
        <v/>
      </c>
      <c r="T1727" s="32" t="str">
        <f>IF($Q1727&lt;&gt;"Sim","",IF($N1727&gt;Parâmetros!$E$15,"Sim","Não"))</f>
        <v/>
      </c>
      <c r="U1727" s="17" t="str">
        <f t="shared" si="293"/>
        <v>Fora da apuração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'[Apontamento_Mes_Setembro Atualizado.xlsx]Base Diária'!$V$221folga da escala 5x2",IF($Y1727="Folga",IF(AND($D1727="5x2",OR(WEEKDAY($F1727,2)=6,WEEKDAY($F1727,2)=7)),"Folga de fim de semana da escala 5x2",IF(AND(OR($D1727="6x1",$D1727="FF 6x1"),WEEKDAY($F1727,2)=6,FALSE()),"Folga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útil da escala 6x1</v>
      </c>
      <c r="W1727" s="34" t="str">
        <f>IF(OR(OR($D1727="6x1",$D1727="FF 6x1"),$D1727="5x2"),"",IF($AB1727&lt;&gt;$AB1726,IF(IFERROR(INDEX(Cadastro!$F$5:$F$148,$AB1727),"")="",IF($L1727&gt;0,1,0),IF(IFERROR(INDEX(Cadastro!$F$5:$F$148,$AB1727),"")&lt;=IFERROR(INDEX(Parâmetros!$B$39:$B$48,MATCH($E1727,Parâmetros!$A$39:$A$48,0)),99),IFERROR(INDEX(Cadastro!$F$5:$F$148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/>
      </c>
      <c r="X1727" s="34" t="str">
        <f>IF(OR(OR($D1727="6x1",$D1727="FF 6x1"),$D1727="5x2"),"",IF($AB1727&lt;&gt;$AB1726,IF(IFERROR(INDEX(Cadastro!$F$5:$F$148,$AB1727),"")="",0,IF(IFERROR(INDEX(Cadastro!$F$5:$F$148,$AB1727),"")&gt;IFERROR(INDEX(Parâmetros!$B$39:$B$48,MATCH($E1727,Parâmetros!$A$39:$A$48,0)),99),IFERROR(INDEX(Cadastro!$F$5:$F$148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/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registro"),IF(AND($AB1727&lt;&gt;$AB1726,IFERROR(INDEX(Cadastro!$F$5:$F$148,$AB1727),"")=""),"Indeterminado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0</v>
      </c>
      <c r="AA1727" s="34">
        <f>IF(OR($L1727&gt;0,$F1727&gt;Parâmetros!$E$14),0,IF(OR($A1727&lt;&gt;$A1728,$F1728&gt;Parâmetros!$E$14),1,N($AA1728)+1))</f>
        <v>0</v>
      </c>
      <c r="AB1727" s="31">
        <f>IFERROR(MATCH($A1727&amp;"|"&amp;TEXT(_xlfn.MAXIFS(Cadastro!$E$5:$E$148,Cadastro!$A$5:$A$148,$A1727,Cadastro!$E$5:$E$148,"&lt;="&amp;$F1727),"yyyymmdd"),Cadastro!$I$5:$I$148,0),"")</f>
        <v>105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hidden="1" customHeight="1" x14ac:dyDescent="0.25">
      <c r="A1728" s="31">
        <v>55554</v>
      </c>
      <c r="B1728" s="17" t="s">
        <v>205</v>
      </c>
      <c r="C1728" s="17" t="str">
        <f>IFERROR(INDEX(Cadastro!$C$5:$C$148,$AB1728),"NÃO INFORMADO")</f>
        <v>CAL</v>
      </c>
      <c r="D1728" s="17" t="str">
        <f>IFERROR(INDEX(Cadastro!$D$5:$D$148,$AB1728),"")</f>
        <v>6x1</v>
      </c>
      <c r="E1728" s="17" t="str">
        <f>IFERROR(INDEX(Cadastro!$G$5:$G$148,$AB1728),"")</f>
        <v>6x1</v>
      </c>
      <c r="F1728" s="29">
        <v>46298</v>
      </c>
      <c r="G1728" s="32" t="str">
        <f t="shared" si="288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289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290"/>
        <v/>
      </c>
      <c r="R1728" s="32" t="str">
        <f t="shared" si="291"/>
        <v/>
      </c>
      <c r="S1728" s="30" t="str">
        <f t="shared" si="292"/>
        <v/>
      </c>
      <c r="T1728" s="32" t="str">
        <f>IF($Q1728&lt;&gt;"Sim","",IF($N1728&gt;Parâmetros!$E$15,"Sim","Não"))</f>
        <v/>
      </c>
      <c r="U1728" s="17" t="str">
        <f t="shared" si="293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'[Apontamento_Mes_Setembro Atualizado.xlsx]Base Diária'!$V$221folga da escala 5x2",IF($Y1728="Folga",IF(AND($D1728="5x2",OR(WEEKDAY($F1728,2)=6,WEEKDAY($F1728,2)=7)),"Folga de fim de semana da escala 5x2",IF(AND(OR($D1728="6x1",$D1728="FF 6x1"),WEEKDAY($F1728,2)=6,FALSE()),"Folga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de fim de semana · sem apontamento no sábado nem no domingo</v>
      </c>
      <c r="W1728" s="34" t="str">
        <f>IF(OR(OR($D1728="6x1",$D1728="FF 6x1"),$D1728="5x2"),"",IF($AB1728&lt;&gt;$AB1727,IF(IFERROR(INDEX(Cadastro!$F$5:$F$148,$AB1728),"")="",IF($L1728&gt;0,1,0),IF(IFERROR(INDEX(Cadastro!$F$5:$F$148,$AB1728),"")&lt;=IFERROR(INDEX(Parâmetros!$B$39:$B$48,MATCH($E1728,Parâmetros!$A$39:$A$48,0)),99),IFERROR(INDEX(Cadastro!$F$5:$F$148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/>
      </c>
      <c r="X1728" s="34" t="str">
        <f>IF(OR(OR($D1728="6x1",$D1728="FF 6x1"),$D1728="5x2"),"",IF($AB1728&lt;&gt;$AB1727,IF(IFERROR(INDEX(Cadastro!$F$5:$F$148,$AB1728),"")="",0,IF(IFERROR(INDEX(Cadastro!$F$5:$F$148,$AB1728),"")&gt;IFERROR(INDEX(Parâmetros!$B$39:$B$48,MATCH($E1728,Parâmetros!$A$39:$A$48,0)),99),IFERROR(INDEX(Cadastro!$F$5:$F$148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/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registro"),IF(AND($AB1728&lt;&gt;$AB1727,IFERROR(INDEX(Cadastro!$F$5:$F$148,$AB1728),"")=""),"Indeterminado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IFERROR(MATCH($A1728&amp;"|"&amp;TEXT(_xlfn.MAXIFS(Cadastro!$E$5:$E$148,Cadastro!$A$5:$A$148,$A1728,Cadastro!$E$5:$E$148,"&lt;="&amp;$F1728),"yyyymmdd"),Cadastro!$I$5:$I$148,0),"")</f>
        <v>105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55554</v>
      </c>
      <c r="B1729" s="17" t="s">
        <v>205</v>
      </c>
      <c r="C1729" s="17" t="str">
        <f>IFERROR(INDEX(Cadastro!$C$5:$C$148,$AB1729),"NÃO INFORMADO")</f>
        <v>CAL</v>
      </c>
      <c r="D1729" s="17" t="str">
        <f>IFERROR(INDEX(Cadastro!$D$5:$D$148,$AB1729),"")</f>
        <v>6x1</v>
      </c>
      <c r="E1729" s="17" t="str">
        <f>IFERROR(INDEX(Cadastro!$G$5:$G$148,$AB1729),"")</f>
        <v>6x1</v>
      </c>
      <c r="F1729" s="29">
        <v>46299</v>
      </c>
      <c r="G1729" s="32" t="str">
        <f t="shared" si="288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/>
      </c>
      <c r="L1729" s="30">
        <f>SUMIFS(Dados!$E:$E,Dados!$A:$A,$A1729,Dados!$S:$S,$F1729)</f>
        <v>0</v>
      </c>
      <c r="M1729" s="30" t="str">
        <f>IFERROR(INDEX(Parâmetros!$E$6:$E$11,MATCH($K1729,Parâmetros!$A$6:$A$11,0)),"")</f>
        <v/>
      </c>
      <c r="N1729" s="33" t="str">
        <f t="shared" si="289"/>
        <v/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290"/>
        <v/>
      </c>
      <c r="R1729" s="32" t="str">
        <f t="shared" si="291"/>
        <v/>
      </c>
      <c r="S1729" s="30" t="str">
        <f t="shared" si="292"/>
        <v/>
      </c>
      <c r="T1729" s="32" t="str">
        <f>IF($Q1729&lt;&gt;"Sim","",IF($N1729&gt;Parâmetros!$E$15,"Sim","Não"))</f>
        <v/>
      </c>
      <c r="U1729" s="17" t="str">
        <f t="shared" si="293"/>
        <v>Folga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'[Apontamento_Mes_Setembro Atualizado.xlsx]Base Diária'!$V$221folga da escala 5x2",IF($Y1729="Folga",IF(AND($D1729="5x2",OR(WEEKDAY($F1729,2)=6,WEEKDAY($F1729,2)=7)),"Folga de fim de semana da escala 5x2",IF(AND(OR($D1729="6x1",$D1729="FF 6x1"),WEEKDAY($F1729,2)=6,FALSE()),"Folga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Folga de fim de semana · sem apontamento no sábado nem no domingo</v>
      </c>
      <c r="W1729" s="34" t="str">
        <f>IF(OR(OR($D1729="6x1",$D1729="FF 6x1"),$D1729="5x2"),"",IF($AB1729&lt;&gt;$AB1728,IF(IFERROR(INDEX(Cadastro!$F$5:$F$148,$AB1729),"")="",IF($L1729&gt;0,1,0),IF(IFERROR(INDEX(Cadastro!$F$5:$F$148,$AB1729),"")&lt;=IFERROR(INDEX(Parâmetros!$B$39:$B$48,MATCH($E1729,Parâmetros!$A$39:$A$48,0)),99),IFERROR(INDEX(Cadastro!$F$5:$F$148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/>
      </c>
      <c r="X1729" s="34" t="str">
        <f>IF(OR(OR($D1729="6x1",$D1729="FF 6x1"),$D1729="5x2"),"",IF($AB1729&lt;&gt;$AB1728,IF(IFERROR(INDEX(Cadastro!$F$5:$F$148,$AB1729),"")="",0,IF(IFERROR(INDEX(Cadastro!$F$5:$F$148,$AB1729),"")&gt;IFERROR(INDEX(Parâmetros!$B$39:$B$48,MATCH($E1729,Parâmetros!$A$39:$A$48,0)),99),IFERROR(INDEX(Cadastro!$F$5:$F$148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/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registro"),IF(AND($AB1729&lt;&gt;$AB1728,IFERROR(INDEX(Cadastro!$F$5:$F$148,$AB1729),"")=""),"Indeterminado (início da série)",IF($X1729&gt;0,"Folga","Falta de registro"))))))))</f>
        <v>Folga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IFERROR(MATCH($A1729&amp;"|"&amp;TEXT(_xlfn.MAXIFS(Cadastro!$E$5:$E$148,Cadastro!$A$5:$A$148,$A1729,Cadastro!$E$5:$E$148,"&lt;="&amp;$F1729),"yyyymmdd"),Cadastro!$I$5:$I$148,0),"")</f>
        <v>105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55554</v>
      </c>
      <c r="B1730" s="17" t="s">
        <v>205</v>
      </c>
      <c r="C1730" s="17" t="str">
        <f>IFERROR(INDEX(Cadastro!$C$5:$C$148,$AB1730),"NÃO INFORMADO")</f>
        <v>CAL</v>
      </c>
      <c r="D1730" s="17" t="str">
        <f>IFERROR(INDEX(Cadastro!$D$5:$D$148,$AB1730),"")</f>
        <v>6x1</v>
      </c>
      <c r="E1730" s="17" t="str">
        <f>IFERROR(INDEX(Cadastro!$G$5:$G$148,$AB1730),"")</f>
        <v>6x1</v>
      </c>
      <c r="F1730" s="29">
        <v>46300</v>
      </c>
      <c r="G1730" s="32" t="str">
        <f t="shared" si="288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6x1</v>
      </c>
      <c r="L1730" s="30">
        <f>SUMIFS(Dados!$E:$E,Dados!$A:$A,$A1730,Dados!$S:$S,$F1730)</f>
        <v>0</v>
      </c>
      <c r="M1730" s="30">
        <f>IFERROR(INDEX(Parâmetros!$E$6:$E$11,MATCH($K1730,Parâmetros!$A$6:$A$11,0)),"")</f>
        <v>8.8000000000000007</v>
      </c>
      <c r="N1730" s="33">
        <f t="shared" si="289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290"/>
        <v/>
      </c>
      <c r="R1730" s="32" t="str">
        <f t="shared" si="291"/>
        <v/>
      </c>
      <c r="S1730" s="30" t="str">
        <f t="shared" si="292"/>
        <v/>
      </c>
      <c r="T1730" s="32" t="str">
        <f>IF($Q1730&lt;&gt;"Sim","",IF($N1730&gt;Parâmetros!$E$15,"Sim","Não"))</f>
        <v/>
      </c>
      <c r="U1730" s="17" t="str">
        <f t="shared" si="293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'[Apontamento_Mes_Setembro Atualizado.xlsx]Base Diária'!$V$221folga da escala 5x2",IF($Y1730="Folga",IF(AND($D1730="5x2",OR(WEEKDAY($F1730,2)=6,WEEKDAY($F1730,2)=7)),"Folga de fim de semana da escala 5x2",IF(AND(OR($D1730="6x1",$D1730="FF 6x1"),WEEKDAY($F1730,2)=6,FALSE()),"Folga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útil da escala 6x1</v>
      </c>
      <c r="W1730" s="34" t="str">
        <f>IF(OR(OR($D1730="6x1",$D1730="FF 6x1"),$D1730="5x2"),"",IF($AB1730&lt;&gt;$AB1729,IF(IFERROR(INDEX(Cadastro!$F$5:$F$148,$AB1730),"")="",IF($L1730&gt;0,1,0),IF(IFERROR(INDEX(Cadastro!$F$5:$F$148,$AB1730),"")&lt;=IFERROR(INDEX(Parâmetros!$B$39:$B$48,MATCH($E1730,Parâmetros!$A$39:$A$48,0)),99),IFERROR(INDEX(Cadastro!$F$5:$F$148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/>
      </c>
      <c r="X1730" s="34" t="str">
        <f>IF(OR(OR($D1730="6x1",$D1730="FF 6x1"),$D1730="5x2"),"",IF($AB1730&lt;&gt;$AB1729,IF(IFERROR(INDEX(Cadastro!$F$5:$F$148,$AB1730),"")="",0,IF(IFERROR(INDEX(Cadastro!$F$5:$F$148,$AB1730),"")&gt;IFERROR(INDEX(Parâmetros!$B$39:$B$48,MATCH($E1730,Parâmetros!$A$39:$A$48,0)),99),IFERROR(INDEX(Cadastro!$F$5:$F$148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/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registro"),IF(AND($AB1730&lt;&gt;$AB1729,IFERROR(INDEX(Cadastro!$F$5:$F$148,$AB1730),"")=""),"Indeterminado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IFERROR(MATCH($A1730&amp;"|"&amp;TEXT(_xlfn.MAXIFS(Cadastro!$E$5:$E$148,Cadastro!$A$5:$A$148,$A1730,Cadastro!$E$5:$E$148,"&lt;="&amp;$F1730),"yyyymmdd"),Cadastro!$I$5:$I$148,0),"")</f>
        <v>105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55564</v>
      </c>
      <c r="B1731" s="17" t="s">
        <v>206</v>
      </c>
      <c r="C1731" s="17" t="str">
        <f>IFERROR(INDEX(Cadastro!$C$5:$C$148,$AB1731),"NÃO INFORMADO")</f>
        <v>CAL</v>
      </c>
      <c r="D1731" s="17" t="str">
        <f>IFERROR(INDEX(Cadastro!$D$5:$D$148,$AB1731),"")</f>
        <v>6x1</v>
      </c>
      <c r="E1731" s="17" t="str">
        <f>IFERROR(INDEX(Cadastro!$G$5:$G$148,$AB1731),"")</f>
        <v>6x1</v>
      </c>
      <c r="F1731" s="29">
        <v>46265</v>
      </c>
      <c r="G1731" s="32" t="str">
        <f t="shared" ref="G1731:G1766" si="294">CHOOSE(WEEKDAY($F1731,1),"dom","seg","ter","qua","qui","sex","sáb")</f>
        <v>seg</v>
      </c>
      <c r="H1731" s="31">
        <f>IF($L1731=0,"",_xlfn.MINIFS(Dados!$Q:$Q,Dados!$A:$A,$A1731,Dados!$S:$S,$F1731))</f>
        <v>454</v>
      </c>
      <c r="I1731" s="31">
        <f>IF($H1731="","",_xlfn.MAXIFS(Dados!$R:$R,Dados!$A:$A,$A1731,Dados!$S:$S,$F1731))</f>
        <v>879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6x1</v>
      </c>
      <c r="L1731" s="30">
        <f>SUMIFS(Dados!$E:$E,Dados!$A:$A,$A1731,Dados!$S:$S,$F1731)</f>
        <v>6.0699999999999994</v>
      </c>
      <c r="M1731" s="30">
        <f>IFERROR(INDEX(Parâmetros!$E$6:$E$11,MATCH($K1731,Parâmetros!$A$6:$A$11,0)),"")</f>
        <v>8.8000000000000007</v>
      </c>
      <c r="N1731" s="33">
        <f t="shared" ref="N1731:N1766" si="295">IFERROR($L1731/$M1731,"")</f>
        <v>0.68977272727272709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ref="Q1731:Q1766" si="296">IF($P1731="Não","",IF($L1731&gt;0,"Sim","Não"))</f>
        <v>Sim</v>
      </c>
      <c r="R1731" s="32" t="str">
        <f t="shared" ref="R1731:R1766" si="297">IF($Q1731&lt;&gt;"Sim","",IF($N1731&gt;=$O1731,"Sim","Não"))</f>
        <v>Não</v>
      </c>
      <c r="S1731" s="30">
        <f t="shared" ref="S1731:S1766" si="298">IF($Q1731&lt;&gt;"Sim","",MAX(0,$M1731*$O1731-$L1731))</f>
        <v>0.97000000000000153</v>
      </c>
      <c r="T1731" s="32" t="str">
        <f>IF($Q1731&lt;&gt;"Sim","",IF($N1731&gt;Parâmetros!$E$15,"Sim","Não"))</f>
        <v>Não</v>
      </c>
      <c r="U1731" s="17" t="str">
        <f t="shared" ref="U1731:U1766" si="299">IF($AC1731&lt;&gt;"",$AC1731,IF($P1731="Não",IF($Y1731="Folga","Folga",IF(LEFT($Y1731,6)="Férias","Férias / afastamento",IF($Y1731="Indeterminado (início da série)","Início da série","Fora da apuração"))),IF($Q1731="Não","Falta de registro",IF($R1731="Sim","Na meta","Abaixo da meta"))))</f>
        <v>Abaixo da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'[Apontamento_Mes_Setembro Atualizado.xlsx]Base Diária'!$V$221folga da escala 5x2",IF($Y1731="Folga",IF(AND($D1731="5x2",OR(WEEKDAY($F1731,2)=6,WEEKDAY($F1731,2)=7)),"Folga de fim de semana da escala 5x2",IF(AND(OR($D1731="6x1",$D1731="FF 6x1"),WEEKDAY($F1731,2)=6,FALSE()),"Folga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Jornada fixa do 6x1</v>
      </c>
      <c r="W1731" s="34" t="str">
        <f>IF(OR(OR($D1731="6x1",$D1731="FF 6x1"),$D1731="5x2"),"",IF($AB1731&lt;&gt;$AB1730,IF(IFERROR(INDEX(Cadastro!$F$5:$F$148,$AB1731),"")="",IF($L1731&gt;0,1,0),IF(IFERROR(INDEX(Cadastro!$F$5:$F$148,$AB1731),"")&lt;=IFERROR(INDEX(Parâmetros!$B$39:$B$48,MATCH($E1731,Parâmetros!$A$39:$A$48,0)),99),IFERROR(INDEX(Cadastro!$F$5:$F$148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/>
      </c>
      <c r="X1731" s="34" t="str">
        <f>IF(OR(OR($D1731="6x1",$D1731="FF 6x1"),$D1731="5x2"),"",IF($AB1731&lt;&gt;$AB1730,IF(IFERROR(INDEX(Cadastro!$F$5:$F$148,$AB1731),"")="",0,IF(IFERROR(INDEX(Cadastro!$F$5:$F$148,$AB1731),"")&gt;IFERROR(INDEX(Parâmetros!$B$39:$B$48,MATCH($E1731,Parâmetros!$A$39:$A$48,0)),99),IFERROR(INDEX(Cadastro!$F$5:$F$148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/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registro"),IF(AND($AB1731&lt;&gt;$AB1730,IFERROR(INDEX(Cadastro!$F$5:$F$148,$AB1731),"")=""),"Indeterminado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IFERROR(MATCH($A1731&amp;"|"&amp;TEXT(_xlfn.MAXIFS(Cadastro!$E$5:$E$148,Cadastro!$A$5:$A$148,$A1731,Cadastro!$E$5:$E$148,"&lt;="&amp;$F1731),"yyyymmdd"),Cadastro!$I$5:$I$148,0),"")</f>
        <v>71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55564</v>
      </c>
      <c r="B1732" s="17" t="s">
        <v>206</v>
      </c>
      <c r="C1732" s="17" t="str">
        <f>IFERROR(INDEX(Cadastro!$C$5:$C$148,$AB1732),"NÃO INFORMADO")</f>
        <v>CAL</v>
      </c>
      <c r="D1732" s="17" t="str">
        <f>IFERROR(INDEX(Cadastro!$D$5:$D$148,$AB1732),"")</f>
        <v>6x1</v>
      </c>
      <c r="E1732" s="17" t="str">
        <f>IFERROR(INDEX(Cadastro!$G$5:$G$148,$AB1732),"")</f>
        <v>6x1</v>
      </c>
      <c r="F1732" s="29">
        <v>46266</v>
      </c>
      <c r="G1732" s="32" t="str">
        <f t="shared" si="294"/>
        <v>ter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6x1</v>
      </c>
      <c r="L1732" s="30">
        <f>SUMIFS(Dados!$E:$E,Dados!$A:$A,$A1732,Dados!$S:$S,$F1732)</f>
        <v>0</v>
      </c>
      <c r="M1732" s="30">
        <f>IFERROR(INDEX(Parâmetros!$E$6:$E$11,MATCH($K1732,Parâmetros!$A$6:$A$11,0)),"")</f>
        <v>8.8000000000000007</v>
      </c>
      <c r="N1732" s="33">
        <f t="shared" si="295"/>
        <v>0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296"/>
        <v>Não</v>
      </c>
      <c r="R1732" s="32" t="str">
        <f t="shared" si="297"/>
        <v/>
      </c>
      <c r="S1732" s="30" t="str">
        <f t="shared" si="298"/>
        <v/>
      </c>
      <c r="T1732" s="32" t="str">
        <f>IF($Q1732&lt;&gt;"Sim","",IF($N1732&gt;Parâmetros!$E$15,"Sim","Não"))</f>
        <v/>
      </c>
      <c r="U1732" s="17" t="str">
        <f t="shared" si="299"/>
        <v>Falta de registro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'[Apontamento_Mes_Setembro Atualizado.xlsx]Base Diária'!$V$221folga da escala 5x2",IF($Y1732="Folga",IF(AND($D1732="5x2",OR(WEEKDAY($F1732,2)=6,WEEKDAY($F1732,2)=7)),"Folga de fim de semana da escala 5x2",IF(AND(OR($D1732="6x1",$D1732="FF 6x1"),WEEKDAY($F1732,2)=6,FALSE()),"Folga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útil da escala 6x1</v>
      </c>
      <c r="W1732" s="34" t="str">
        <f>IF(OR(OR($D1732="6x1",$D1732="FF 6x1"),$D1732="5x2"),"",IF($AB1732&lt;&gt;$AB1731,IF(IFERROR(INDEX(Cadastro!$F$5:$F$148,$AB1732),"")="",IF($L1732&gt;0,1,0),IF(IFERROR(INDEX(Cadastro!$F$5:$F$148,$AB1732),"")&lt;=IFERROR(INDEX(Parâmetros!$B$39:$B$48,MATCH($E1732,Parâmetros!$A$39:$A$48,0)),99),IFERROR(INDEX(Cadastro!$F$5:$F$148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/>
      </c>
      <c r="X1732" s="34" t="str">
        <f>IF(OR(OR($D1732="6x1",$D1732="FF 6x1"),$D1732="5x2"),"",IF($AB1732&lt;&gt;$AB1731,IF(IFERROR(INDEX(Cadastro!$F$5:$F$148,$AB1732),"")="",0,IF(IFERROR(INDEX(Cadastro!$F$5:$F$148,$AB1732),"")&gt;IFERROR(INDEX(Parâmetros!$B$39:$B$48,MATCH($E1732,Parâmetros!$A$39:$A$48,0)),99),IFERROR(INDEX(Cadastro!$F$5:$F$148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/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registro"),IF(AND($AB1732&lt;&gt;$AB1731,IFERROR(INDEX(Cadastro!$F$5:$F$148,$AB1732),"")=""),"Indeterminado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1</v>
      </c>
      <c r="AA1732" s="34">
        <f>IF(OR($L1732&gt;0,$F1732&gt;Parâmetros!$E$14),0,IF(OR($A1732&lt;&gt;$A1733,$F1733&gt;Parâmetros!$E$14),1,N($AA1733)+1))</f>
        <v>1</v>
      </c>
      <c r="AB1732" s="31">
        <f>IFERROR(MATCH($A1732&amp;"|"&amp;TEXT(_xlfn.MAXIFS(Cadastro!$E$5:$E$148,Cadastro!$A$5:$A$148,$A1732,Cadastro!$E$5:$E$148,"&lt;="&amp;$F1732),"yyyymmdd"),Cadastro!$I$5:$I$148,0),"")</f>
        <v>71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55564</v>
      </c>
      <c r="B1733" s="17" t="s">
        <v>206</v>
      </c>
      <c r="C1733" s="17" t="str">
        <f>IFERROR(INDEX(Cadastro!$C$5:$C$148,$AB1733),"NÃO INFORMADO")</f>
        <v>CAL</v>
      </c>
      <c r="D1733" s="17" t="str">
        <f>IFERROR(INDEX(Cadastro!$D$5:$D$148,$AB1733),"")</f>
        <v>6x1</v>
      </c>
      <c r="E1733" s="17" t="str">
        <f>IFERROR(INDEX(Cadastro!$G$5:$G$148,$AB1733),"")</f>
        <v>6x1</v>
      </c>
      <c r="F1733" s="29">
        <v>46267</v>
      </c>
      <c r="G1733" s="32" t="str">
        <f t="shared" si="294"/>
        <v>qua</v>
      </c>
      <c r="H1733" s="31">
        <f>IF($L1733=0,"",_xlfn.MINIFS(Dados!$Q:$Q,Dados!$A:$A,$A1733,Dados!$S:$S,$F1733))</f>
        <v>456</v>
      </c>
      <c r="I1733" s="31">
        <f>IF($H1733="","",_xlfn.MAXIFS(Dados!$R:$R,Dados!$A:$A,$A1733,Dados!$S:$S,$F1733))</f>
        <v>997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6x1</v>
      </c>
      <c r="L1733" s="30">
        <f>SUMIFS(Dados!$E:$E,Dados!$A:$A,$A1733,Dados!$S:$S,$F1733)</f>
        <v>8.07</v>
      </c>
      <c r="M1733" s="30">
        <f>IFERROR(INDEX(Parâmetros!$E$6:$E$11,MATCH($K1733,Parâmetros!$A$6:$A$11,0)),"")</f>
        <v>8.8000000000000007</v>
      </c>
      <c r="N1733" s="33">
        <f t="shared" si="295"/>
        <v>0.9170454545454545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296"/>
        <v>Sim</v>
      </c>
      <c r="R1733" s="32" t="str">
        <f t="shared" si="297"/>
        <v>Sim</v>
      </c>
      <c r="S1733" s="30">
        <f t="shared" si="298"/>
        <v>0</v>
      </c>
      <c r="T1733" s="32" t="str">
        <f>IF($Q1733&lt;&gt;"Sim","",IF($N1733&gt;Parâmetros!$E$15,"Sim","Não"))</f>
        <v>Não</v>
      </c>
      <c r="U1733" s="17" t="str">
        <f t="shared" si="299"/>
        <v>Na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'[Apontamento_Mes_Setembro Atualizado.xlsx]Base Diária'!$V$221folga da escala 5x2",IF($Y1733="Folga",IF(AND($D1733="5x2",OR(WEEKDAY($F1733,2)=6,WEEKDAY($F1733,2)=7)),"Folga de fim de semana da escala 5x2",IF(AND(OR($D1733="6x1",$D1733="FF 6x1"),WEEKDAY($F1733,2)=6,FALSE()),"Folga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Jornada fixa do 6x1</v>
      </c>
      <c r="W1733" s="34" t="str">
        <f>IF(OR(OR($D1733="6x1",$D1733="FF 6x1"),$D1733="5x2"),"",IF($AB1733&lt;&gt;$AB1732,IF(IFERROR(INDEX(Cadastro!$F$5:$F$148,$AB1733),"")="",IF($L1733&gt;0,1,0),IF(IFERROR(INDEX(Cadastro!$F$5:$F$148,$AB1733),"")&lt;=IFERROR(INDEX(Parâmetros!$B$39:$B$48,MATCH($E1733,Parâmetros!$A$39:$A$48,0)),99),IFERROR(INDEX(Cadastro!$F$5:$F$148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/>
      </c>
      <c r="X1733" s="34" t="str">
        <f>IF(OR(OR($D1733="6x1",$D1733="FF 6x1"),$D1733="5x2"),"",IF($AB1733&lt;&gt;$AB1732,IF(IFERROR(INDEX(Cadastro!$F$5:$F$148,$AB1733),"")="",0,IF(IFERROR(INDEX(Cadastro!$F$5:$F$148,$AB1733),"")&gt;IFERROR(INDEX(Parâmetros!$B$39:$B$48,MATCH($E1733,Parâmetros!$A$39:$A$48,0)),99),IFERROR(INDEX(Cadastro!$F$5:$F$148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/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registro"),IF(AND($AB1733&lt;&gt;$AB1732,IFERROR(INDEX(Cadastro!$F$5:$F$148,$AB1733),"")=""),"Indeterminado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IFERROR(MATCH($A1733&amp;"|"&amp;TEXT(_xlfn.MAXIFS(Cadastro!$E$5:$E$148,Cadastro!$A$5:$A$148,$A1733,Cadastro!$E$5:$E$148,"&lt;="&amp;$F1733),"yyyymmdd"),Cadastro!$I$5:$I$148,0),"")</f>
        <v>71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55564</v>
      </c>
      <c r="B1734" s="17" t="s">
        <v>206</v>
      </c>
      <c r="C1734" s="17" t="str">
        <f>IFERROR(INDEX(Cadastro!$C$5:$C$148,$AB1734),"NÃO INFORMADO")</f>
        <v>CAL</v>
      </c>
      <c r="D1734" s="17" t="str">
        <f>IFERROR(INDEX(Cadastro!$D$5:$D$148,$AB1734),"")</f>
        <v>6x1</v>
      </c>
      <c r="E1734" s="17" t="str">
        <f>IFERROR(INDEX(Cadastro!$G$5:$G$148,$AB1734),"")</f>
        <v>6x1</v>
      </c>
      <c r="F1734" s="29">
        <v>46268</v>
      </c>
      <c r="G1734" s="32" t="str">
        <f t="shared" si="294"/>
        <v>qui</v>
      </c>
      <c r="H1734" s="31">
        <f>IF($L1734=0,"",_xlfn.MINIFS(Dados!$Q:$Q,Dados!$A:$A,$A1734,Dados!$S:$S,$F1734))</f>
        <v>449</v>
      </c>
      <c r="I1734" s="31">
        <f>IF($H1734="","",_xlfn.MAXIFS(Dados!$R:$R,Dados!$A:$A,$A1734,Dados!$S:$S,$F1734))</f>
        <v>879</v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6x1</v>
      </c>
      <c r="L1734" s="30">
        <f>SUMIFS(Dados!$E:$E,Dados!$A:$A,$A1734,Dados!$S:$S,$F1734)</f>
        <v>6.1099999999999994</v>
      </c>
      <c r="M1734" s="30">
        <f>IFERROR(INDEX(Parâmetros!$E$6:$E$11,MATCH($K1734,Parâmetros!$A$6:$A$11,0)),"")</f>
        <v>8.8000000000000007</v>
      </c>
      <c r="N1734" s="33">
        <f t="shared" si="295"/>
        <v>0.69431818181818172</v>
      </c>
      <c r="O1734" s="33">
        <f>Parâmetros!$E$13</f>
        <v>0.8</v>
      </c>
      <c r="P1734" s="32" t="str">
        <f>IF(OR($M1734="",$F1734&gt;Parâmetros!$E$14),"Não","Sim")</f>
        <v>Sim</v>
      </c>
      <c r="Q1734" s="32" t="str">
        <f t="shared" si="296"/>
        <v>Sim</v>
      </c>
      <c r="R1734" s="32" t="str">
        <f t="shared" si="297"/>
        <v>Não</v>
      </c>
      <c r="S1734" s="30">
        <f t="shared" si="298"/>
        <v>0.93000000000000149</v>
      </c>
      <c r="T1734" s="32" t="str">
        <f>IF($Q1734&lt;&gt;"Sim","",IF($N1734&gt;Parâmetros!$E$15,"Sim","Não"))</f>
        <v>Não</v>
      </c>
      <c r="U1734" s="17" t="str">
        <f t="shared" si="299"/>
        <v>Abaixo da meta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'[Apontamento_Mes_Setembro Atualizado.xlsx]Base Diária'!$V$221folga da escala 5x2",IF($Y1734="Folga",IF(AND($D1734="5x2",OR(WEEKDAY($F1734,2)=6,WEEKDAY($F1734,2)=7)),"Folga de fim de semana da escala 5x2",IF(AND(OR($D1734="6x1",$D1734="FF 6x1"),WEEKDAY($F1734,2)=6,FALSE()),"Folga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Jornada fixa do 6x1</v>
      </c>
      <c r="W1734" s="34" t="str">
        <f>IF(OR(OR($D1734="6x1",$D1734="FF 6x1"),$D1734="5x2"),"",IF($AB1734&lt;&gt;$AB1733,IF(IFERROR(INDEX(Cadastro!$F$5:$F$148,$AB1734),"")="",IF($L1734&gt;0,1,0),IF(IFERROR(INDEX(Cadastro!$F$5:$F$148,$AB1734),"")&lt;=IFERROR(INDEX(Parâmetros!$B$39:$B$48,MATCH($E1734,Parâmetros!$A$39:$A$48,0)),99),IFERROR(INDEX(Cadastro!$F$5:$F$148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/>
      </c>
      <c r="X1734" s="34" t="str">
        <f>IF(OR(OR($D1734="6x1",$D1734="FF 6x1"),$D1734="5x2"),"",IF($AB1734&lt;&gt;$AB1733,IF(IFERROR(INDEX(Cadastro!$F$5:$F$148,$AB1734),"")="",0,IF(IFERROR(INDEX(Cadastro!$F$5:$F$148,$AB1734),"")&gt;IFERROR(INDEX(Parâmetros!$B$39:$B$48,MATCH($E1734,Parâmetros!$A$39:$A$48,0)),99),IFERROR(INDEX(Cadastro!$F$5:$F$148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/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registro"),IF(AND($AB1734&lt;&gt;$AB1733,IFERROR(INDEX(Cadastro!$F$5:$F$148,$AB1734),"")=""),"Indeterminado (início da série)",IF($X1734&gt;0,"Folga","Falta de registro"))))))))</f>
        <v>Trabalhado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IFERROR(MATCH($A1734&amp;"|"&amp;TEXT(_xlfn.MAXIFS(Cadastro!$E$5:$E$148,Cadastro!$A$5:$A$148,$A1734,Cadastro!$E$5:$E$148,"&lt;="&amp;$F1734),"yyyymmdd"),Cadastro!$I$5:$I$148,0),"")</f>
        <v>71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55564</v>
      </c>
      <c r="B1735" s="17" t="s">
        <v>206</v>
      </c>
      <c r="C1735" s="17" t="str">
        <f>IFERROR(INDEX(Cadastro!$C$5:$C$148,$AB1735),"NÃO INFORMADO")</f>
        <v>CAL</v>
      </c>
      <c r="D1735" s="17" t="str">
        <f>IFERROR(INDEX(Cadastro!$D$5:$D$148,$AB1735),"")</f>
        <v>6x1</v>
      </c>
      <c r="E1735" s="17" t="str">
        <f>IFERROR(INDEX(Cadastro!$G$5:$G$148,$AB1735),"")</f>
        <v>6x1</v>
      </c>
      <c r="F1735" s="29">
        <v>46269</v>
      </c>
      <c r="G1735" s="32" t="str">
        <f t="shared" si="294"/>
        <v>sex</v>
      </c>
      <c r="H1735" s="31">
        <f>IF($L1735=0,"",_xlfn.MINIFS(Dados!$Q:$Q,Dados!$A:$A,$A1735,Dados!$S:$S,$F1735))</f>
        <v>449</v>
      </c>
      <c r="I1735" s="31">
        <f>IF($H1735="","",_xlfn.MAXIFS(Dados!$R:$R,Dados!$A:$A,$A1735,Dados!$S:$S,$F1735))</f>
        <v>751</v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6x1</v>
      </c>
      <c r="L1735" s="30">
        <f>SUMIFS(Dados!$E:$E,Dados!$A:$A,$A1735,Dados!$S:$S,$F1735)</f>
        <v>5.04</v>
      </c>
      <c r="M1735" s="30">
        <f>IFERROR(INDEX(Parâmetros!$E$6:$E$11,MATCH($K1735,Parâmetros!$A$6:$A$11,0)),"")</f>
        <v>8.8000000000000007</v>
      </c>
      <c r="N1735" s="33">
        <f t="shared" si="295"/>
        <v>0.57272727272727264</v>
      </c>
      <c r="O1735" s="33">
        <f>Parâmetros!$E$13</f>
        <v>0.8</v>
      </c>
      <c r="P1735" s="32" t="str">
        <f>IF(OR($M1735="",$F1735&gt;Parâmetros!$E$14),"Não","Sim")</f>
        <v>Sim</v>
      </c>
      <c r="Q1735" s="32" t="str">
        <f t="shared" si="296"/>
        <v>Sim</v>
      </c>
      <c r="R1735" s="32" t="str">
        <f t="shared" si="297"/>
        <v>Não</v>
      </c>
      <c r="S1735" s="30">
        <f t="shared" si="298"/>
        <v>2.0000000000000009</v>
      </c>
      <c r="T1735" s="32" t="str">
        <f>IF($Q1735&lt;&gt;"Sim","",IF($N1735&gt;Parâmetros!$E$15,"Sim","Não"))</f>
        <v>Não</v>
      </c>
      <c r="U1735" s="17" t="str">
        <f t="shared" si="299"/>
        <v>Abaixo da meta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'[Apontamento_Mes_Setembro Atualizado.xlsx]Base Diária'!$V$221folga da escala 5x2",IF($Y1735="Folga",IF(AND($D1735="5x2",OR(WEEKDAY($F1735,2)=6,WEEKDAY($F1735,2)=7)),"Folga de fim de semana da escala 5x2",IF(AND(OR($D1735="6x1",$D1735="FF 6x1"),WEEKDAY($F1735,2)=6,FALSE()),"Folga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Jornada fixa do 6x1</v>
      </c>
      <c r="W1735" s="34" t="str">
        <f>IF(OR(OR($D1735="6x1",$D1735="FF 6x1"),$D1735="5x2"),"",IF($AB1735&lt;&gt;$AB1734,IF(IFERROR(INDEX(Cadastro!$F$5:$F$148,$AB1735),"")="",IF($L1735&gt;0,1,0),IF(IFERROR(INDEX(Cadastro!$F$5:$F$148,$AB1735),"")&lt;=IFERROR(INDEX(Parâmetros!$B$39:$B$48,MATCH($E1735,Parâmetros!$A$39:$A$48,0)),99),IFERROR(INDEX(Cadastro!$F$5:$F$148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/>
      </c>
      <c r="X1735" s="34" t="str">
        <f>IF(OR(OR($D1735="6x1",$D1735="FF 6x1"),$D1735="5x2"),"",IF($AB1735&lt;&gt;$AB1734,IF(IFERROR(INDEX(Cadastro!$F$5:$F$148,$AB1735),"")="",0,IF(IFERROR(INDEX(Cadastro!$F$5:$F$148,$AB1735),"")&gt;IFERROR(INDEX(Parâmetros!$B$39:$B$48,MATCH($E1735,Parâmetros!$A$39:$A$48,0)),99),IFERROR(INDEX(Cadastro!$F$5:$F$148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/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registro"),IF(AND($AB1735&lt;&gt;$AB1734,IFERROR(INDEX(Cadastro!$F$5:$F$148,$AB1735),"")=""),"Indeterminado (início da série)",IF($X1735&gt;0,"Folga","Falta de registro"))))))))</f>
        <v>Trabalhado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IFERROR(MATCH($A1735&amp;"|"&amp;TEXT(_xlfn.MAXIFS(Cadastro!$E$5:$E$148,Cadastro!$A$5:$A$148,$A1735,Cadastro!$E$5:$E$148,"&lt;="&amp;$F1735),"yyyymmdd"),Cadastro!$I$5:$I$148,0),"")</f>
        <v>71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55564</v>
      </c>
      <c r="B1736" s="17" t="s">
        <v>206</v>
      </c>
      <c r="C1736" s="17" t="str">
        <f>IFERROR(INDEX(Cadastro!$C$5:$C$148,$AB1736),"NÃO INFORMADO")</f>
        <v>CAL</v>
      </c>
      <c r="D1736" s="17" t="str">
        <f>IFERROR(INDEX(Cadastro!$D$5:$D$148,$AB1736),"")</f>
        <v>6x1</v>
      </c>
      <c r="E1736" s="17" t="str">
        <f>IFERROR(INDEX(Cadastro!$G$5:$G$148,$AB1736),"")</f>
        <v>6x1</v>
      </c>
      <c r="F1736" s="29">
        <v>46270</v>
      </c>
      <c r="G1736" s="32" t="str">
        <f t="shared" si="294"/>
        <v>sáb</v>
      </c>
      <c r="H1736" s="31">
        <f>IF($L1736=0,"",_xlfn.MINIFS(Dados!$Q:$Q,Dados!$A:$A,$A1736,Dados!$S:$S,$F1736))</f>
        <v>447</v>
      </c>
      <c r="I1736" s="31">
        <f>IF($H1736="","",_xlfn.MAXIFS(Dados!$R:$R,Dados!$A:$A,$A1736,Dados!$S:$S,$F1736))</f>
        <v>920</v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6x1 sáb/dom</v>
      </c>
      <c r="L1736" s="30">
        <f>SUMIFS(Dados!$E:$E,Dados!$A:$A,$A1736,Dados!$S:$S,$F1736)</f>
        <v>6.92</v>
      </c>
      <c r="M1736" s="30">
        <f>IFERROR(INDEX(Parâmetros!$E$6:$E$11,MATCH($K1736,Parâmetros!$A$6:$A$11,0)),"")</f>
        <v>7.33</v>
      </c>
      <c r="N1736" s="33">
        <f t="shared" si="295"/>
        <v>0.94406548431105042</v>
      </c>
      <c r="O1736" s="33">
        <f>Parâmetros!$E$13</f>
        <v>0.8</v>
      </c>
      <c r="P1736" s="32" t="str">
        <f>IF(OR($M1736="",$F1736&gt;Parâmetros!$E$14),"Não","Sim")</f>
        <v>Sim</v>
      </c>
      <c r="Q1736" s="32" t="str">
        <f t="shared" si="296"/>
        <v>Sim</v>
      </c>
      <c r="R1736" s="32" t="str">
        <f t="shared" si="297"/>
        <v>Sim</v>
      </c>
      <c r="S1736" s="30">
        <f t="shared" si="298"/>
        <v>0</v>
      </c>
      <c r="T1736" s="32" t="str">
        <f>IF($Q1736&lt;&gt;"Sim","",IF($N1736&gt;Parâmetros!$E$15,"Sim","Não"))</f>
        <v>Não</v>
      </c>
      <c r="U1736" s="17" t="str">
        <f t="shared" si="299"/>
        <v>Na meta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'[Apontamento_Mes_Setembro Atualizado.xlsx]Base Diária'!$V$221folga da escala 5x2",IF($Y1736="Folga",IF(AND($D1736="5x2",OR(WEEKDAY($F1736,2)=6,WEEKDAY($F1736,2)=7)),"Folga de fim de semana da escala 5x2",IF(AND(OR($D1736="6x1",$D1736="FF 6x1"),WEEKDAY($F1736,2)=6,FALSE()),"Folga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Jornada de fim de semana do 6x1</v>
      </c>
      <c r="W1736" s="34" t="str">
        <f>IF(OR(OR($D1736="6x1",$D1736="FF 6x1"),$D1736="5x2"),"",IF($AB1736&lt;&gt;$AB1735,IF(IFERROR(INDEX(Cadastro!$F$5:$F$148,$AB1736),"")="",IF($L1736&gt;0,1,0),IF(IFERROR(INDEX(Cadastro!$F$5:$F$148,$AB1736),"")&lt;=IFERROR(INDEX(Parâmetros!$B$39:$B$48,MATCH($E1736,Parâmetros!$A$39:$A$48,0)),99),IFERROR(INDEX(Cadastro!$F$5:$F$148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/>
      </c>
      <c r="X1736" s="34" t="str">
        <f>IF(OR(OR($D1736="6x1",$D1736="FF 6x1"),$D1736="5x2"),"",IF($AB1736&lt;&gt;$AB1735,IF(IFERROR(INDEX(Cadastro!$F$5:$F$148,$AB1736),"")="",0,IF(IFERROR(INDEX(Cadastro!$F$5:$F$148,$AB1736),"")&gt;IFERROR(INDEX(Parâmetros!$B$39:$B$48,MATCH($E1736,Parâmetros!$A$39:$A$48,0)),99),IFERROR(INDEX(Cadastro!$F$5:$F$148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/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registro"),IF(AND($AB1736&lt;&gt;$AB1735,IFERROR(INDEX(Cadastro!$F$5:$F$148,$AB1736),"")=""),"Indeterminado (início da série)",IF($X1736&gt;0,"Folga","Falta de registro"))))))))</f>
        <v>Trabalhado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IFERROR(MATCH($A1736&amp;"|"&amp;TEXT(_xlfn.MAXIFS(Cadastro!$E$5:$E$148,Cadastro!$A$5:$A$148,$A1736,Cadastro!$E$5:$E$148,"&lt;="&amp;$F1736),"yyyymmdd"),Cadastro!$I$5:$I$148,0),"")</f>
        <v>71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55564</v>
      </c>
      <c r="B1737" s="17" t="s">
        <v>206</v>
      </c>
      <c r="C1737" s="17" t="str">
        <f>IFERROR(INDEX(Cadastro!$C$5:$C$148,$AB1737),"NÃO INFORMADO")</f>
        <v>CAL</v>
      </c>
      <c r="D1737" s="17" t="str">
        <f>IFERROR(INDEX(Cadastro!$D$5:$D$148,$AB1737),"")</f>
        <v>6x1</v>
      </c>
      <c r="E1737" s="17" t="str">
        <f>IFERROR(INDEX(Cadastro!$G$5:$G$148,$AB1737),"")</f>
        <v>6x1</v>
      </c>
      <c r="F1737" s="29">
        <v>46271</v>
      </c>
      <c r="G1737" s="32" t="str">
        <f t="shared" si="294"/>
        <v>dom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/>
      </c>
      <c r="L1737" s="30">
        <f>SUMIFS(Dados!$E:$E,Dados!$A:$A,$A1737,Dados!$S:$S,$F1737)</f>
        <v>0</v>
      </c>
      <c r="M1737" s="30" t="str">
        <f>IFERROR(INDEX(Parâmetros!$E$6:$E$11,MATCH($K1737,Parâmetros!$A$6:$A$11,0)),"")</f>
        <v/>
      </c>
      <c r="N1737" s="33" t="str">
        <f t="shared" si="295"/>
        <v/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296"/>
        <v/>
      </c>
      <c r="R1737" s="32" t="str">
        <f t="shared" si="297"/>
        <v/>
      </c>
      <c r="S1737" s="30" t="str">
        <f t="shared" si="298"/>
        <v/>
      </c>
      <c r="T1737" s="32" t="str">
        <f>IF($Q1737&lt;&gt;"Sim","",IF($N1737&gt;Parâmetros!$E$15,"Sim","Não"))</f>
        <v/>
      </c>
      <c r="U1737" s="17" t="str">
        <f t="shared" si="299"/>
        <v>Folga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'[Apontamento_Mes_Setembro Atualizado.xlsx]Base Diária'!$V$221folga da escala 5x2",IF($Y1737="Folga",IF(AND($D1737="5x2",OR(WEEKDAY($F1737,2)=6,WEEKDAY($F1737,2)=7)),"Folga de fim de semana da escala 5x2",IF(AND(OR($D1737="6x1",$D1737="FF 6x1"),WEEKDAY($F1737,2)=6,FALSE()),"Folga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Folga de fim de semana · apontou no sábado</v>
      </c>
      <c r="W1737" s="34" t="str">
        <f>IF(OR(OR($D1737="6x1",$D1737="FF 6x1"),$D1737="5x2"),"",IF($AB1737&lt;&gt;$AB1736,IF(IFERROR(INDEX(Cadastro!$F$5:$F$148,$AB1737),"")="",IF($L1737&gt;0,1,0),IF(IFERROR(INDEX(Cadastro!$F$5:$F$148,$AB1737),"")&lt;=IFERROR(INDEX(Parâmetros!$B$39:$B$48,MATCH($E1737,Parâmetros!$A$39:$A$48,0)),99),IFERROR(INDEX(Cadastro!$F$5:$F$148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/>
      </c>
      <c r="X1737" s="34" t="str">
        <f>IF(OR(OR($D1737="6x1",$D1737="FF 6x1"),$D1737="5x2"),"",IF($AB1737&lt;&gt;$AB1736,IF(IFERROR(INDEX(Cadastro!$F$5:$F$148,$AB1737),"")="",0,IF(IFERROR(INDEX(Cadastro!$F$5:$F$148,$AB1737),"")&gt;IFERROR(INDEX(Parâmetros!$B$39:$B$48,MATCH($E1737,Parâmetros!$A$39:$A$48,0)),99),IFERROR(INDEX(Cadastro!$F$5:$F$148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/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registro"),IF(AND($AB1737&lt;&gt;$AB1736,IFERROR(INDEX(Cadastro!$F$5:$F$148,$AB1737),"")=""),"Indeterminado (início da série)",IF($X1737&gt;0,"Folga","Falta de registro"))))))))</f>
        <v>Folga</v>
      </c>
      <c r="Z1737" s="34">
        <f>IF(OR($L1737&gt;0,$F1737&gt;Parâmetros!$E$14),0,IF($A1737&lt;&gt;$A1736,1,N($Z1736)+1))</f>
        <v>1</v>
      </c>
      <c r="AA1737" s="34">
        <f>IF(OR($L1737&gt;0,$F1737&gt;Parâmetros!$E$14),0,IF(OR($A1737&lt;&gt;$A1738,$F1738&gt;Parâmetros!$E$14),1,N($AA1738)+1))</f>
        <v>2</v>
      </c>
      <c r="AB1737" s="31">
        <f>IFERROR(MATCH($A1737&amp;"|"&amp;TEXT(_xlfn.MAXIFS(Cadastro!$E$5:$E$148,Cadastro!$A$5:$A$148,$A1737,Cadastro!$E$5:$E$148,"&lt;="&amp;$F1737),"yyyymmdd"),Cadastro!$I$5:$I$148,0),"")</f>
        <v>71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>
        <v>55564</v>
      </c>
      <c r="B1738" s="17" t="s">
        <v>206</v>
      </c>
      <c r="C1738" s="17" t="str">
        <f>IFERROR(INDEX(Cadastro!$C$5:$C$148,$AB1738),"NÃO INFORMADO")</f>
        <v>CAL</v>
      </c>
      <c r="D1738" s="17" t="str">
        <f>IFERROR(INDEX(Cadastro!$D$5:$D$148,$AB1738),"")</f>
        <v>6x1</v>
      </c>
      <c r="E1738" s="17" t="str">
        <f>IFERROR(INDEX(Cadastro!$G$5:$G$148,$AB1738),"")</f>
        <v>6x1</v>
      </c>
      <c r="F1738" s="29">
        <v>46272</v>
      </c>
      <c r="G1738" s="32" t="str">
        <f t="shared" si="294"/>
        <v>seg</v>
      </c>
      <c r="H1738" s="31" t="str">
        <f>IF($L1738=0,"",_xlfn.MINIFS(Dados!$Q:$Q,Dados!$A:$A,$A1738,Dados!$S:$S,$F1738))</f>
        <v/>
      </c>
      <c r="I1738" s="31" t="str">
        <f>IF($H1738="","",_xlfn.MAXIFS(Dados!$R:$R,Dados!$A:$A,$A1738,Dados!$S:$S,$F1738))</f>
        <v/>
      </c>
      <c r="J1738" s="32" t="str">
        <f>IF($D1738&lt;&gt;"Folguista","",IFERROR(INDEX(Parâmetros!$D$52:$G$52,1,MIN(4,MAX(1,$W1738))),""))</f>
        <v/>
      </c>
      <c r="K1738" s="32" t="str">
        <f>IF(OR($AC1738&lt;&gt;"",$Y1738="Folga",$Y1738="Folga trabalhada",$Y1738="Férias (cadastro)",$Y1738="Férias / afastamento",$Y1738="Indeterminado (início da série)"),"",IF(OR($D1738="6x1",$D1738="FF 6x1"),IF(OR(WEEKDAY($F1738,2)=6,WEEKDAY($F1738,2)=7),"6x1 sáb/dom","6x1"),IF($D1738="5x2","5x2",IF($H1738="",IF($D1738="Folguista",$J1738,$E1738),IF(OR($H1738&gt;=Parâmetros!$E$18,$H1738&lt;Parâmetros!$E$19),"C",IF($H1738&lt;Parâmetros!$E$20,"A","B"))))))</f>
        <v>6x1</v>
      </c>
      <c r="L1738" s="30">
        <f>SUMIFS(Dados!$E:$E,Dados!$A:$A,$A1738,Dados!$S:$S,$F1738)</f>
        <v>0</v>
      </c>
      <c r="M1738" s="30">
        <f>IFERROR(INDEX(Parâmetros!$E$6:$E$11,MATCH($K1738,Parâmetros!$A$6:$A$11,0)),"")</f>
        <v>8.8000000000000007</v>
      </c>
      <c r="N1738" s="33">
        <f t="shared" si="295"/>
        <v>0</v>
      </c>
      <c r="O1738" s="33">
        <f>Parâmetros!$E$13</f>
        <v>0.8</v>
      </c>
      <c r="P1738" s="32" t="str">
        <f>IF(OR($M1738="",$F1738&gt;Parâmetros!$E$14),"Não","Sim")</f>
        <v>Sim</v>
      </c>
      <c r="Q1738" s="32" t="str">
        <f t="shared" si="296"/>
        <v>Não</v>
      </c>
      <c r="R1738" s="32" t="str">
        <f t="shared" si="297"/>
        <v/>
      </c>
      <c r="S1738" s="30" t="str">
        <f t="shared" si="298"/>
        <v/>
      </c>
      <c r="T1738" s="32" t="str">
        <f>IF($Q1738&lt;&gt;"Sim","",IF($N1738&gt;Parâmetros!$E$15,"Sim","Não"))</f>
        <v/>
      </c>
      <c r="U1738" s="17" t="str">
        <f t="shared" si="299"/>
        <v>Falta de registro</v>
      </c>
      <c r="V1738" s="17" t="str">
        <f>IF($AC1738&lt;&gt;"",IF($L1738&gt;0,"ATENÇÃO · apontou em dia de "&amp;LOWER($AC1738)&amp;" cadastrado","Exceção cadastrada · "&amp;$AC1738)&amp;IF($AD1738="",""," · "&amp;$AD1738),IF($E1738="Férias",IF($L1738&gt;0,"ATENÇÃO · apontou estando de férias no cadastro","Férias no cadastro"),IF($Y1738="Férias / afastamento","Afastamento · "&amp;($Z1738+$AA1738-1)&amp;" dias seguidos sem apontamento",IF($Y1738="Folga trabalhada","ATENÇÃO · apontou em dia de '[Apontamento_Mes_Setembro Atualizado.xlsx]Base Diária'!$V$221folga da escala 5x2",IF($Y1738="Folga",IF(AND($D1738="5x2",OR(WEEKDAY($F1738,2)=6,WEEKDAY($F1738,2)=7)),"Folga de fim de semana da escala 5x2",IF(AND(OR($D1738="6x1",$D1738="FF 6x1"),WEEKDAY($F1738,2)=6,FALSE()),"Folga de fim de semana · apontou no domingo anterior",IF(AND(OR($D1738="6x1",$D1738="FF 6x1"),WEEKDAY($F1738,2)=7,AND($A1738=$A1737,$L1737&gt;0)),"Folga de fim de semana · apontou no sábado",IF(AND(OR($D1738="6x1",$D1738="FF 6x1"),OR(WEEKDAY($F1738,2)=6,WEEKDAY($F1738,2)=7)),"Folga de fim de semana · sem apontamento no sábado nem no domingo","Folga prevista pelo ciclo")))),IF($Y1738="Indeterminado (início da série)","Sem histórico anterior — informe o dia do ciclo no Cadastro",IF($Y1738="Falta de registro",IF(OR(OR($D1738="6x1",$D1738="FF 6x1"),$D1738="5x2"),"FALTA DE REGISTRO · dia útil da escala "&amp;$E1738,"FALTA DE REGISTRO · dia "&amp;$W1738&amp;" de "&amp;IFERROR(INDEX(Parâmetros!$B$39:$B$48,MATCH($E1738,Parâmetros!$A$39:$A$48,0)),99)&amp;" do ciclo"),IF(OR($D1738="6x1",$D1738="FF 6x1"),IF(OR(AND(WEEKDAY($F1738,2)=6,AND($A1738=$A1739,$L1739&gt;0)),AND(WEEKDAY($F1738,2)=7,AND($A1738=$A1737,$L1737&gt;0))),"ATENÇÃO · apontou sábado e domingo no mesmo fim de semana",IF(OR(WEEKDAY($F1738,2)=6,WEEKDAY($F1738,2)=7),"Jornada de fim de semana do 6x1",IF(OR($H1738&gt;=Parâmetros!$E$20,$H1738&lt;Parâmetros!$E$19),"ATENÇÃO · 6x1 apontou fora do horário diurno","Jornada fixa do 6x1"))),IF($D1738="5x2","Jornada fixa do 5x2",IF($D1738="Folguista",IF($J1738=$K1738,"Evidência confirma sequência","DIVERGE · sequência "&amp;$J1738&amp;" × evidência "&amp;$K1738),IF($K1738=$E1738,"Evidência confirma cadastro","DIVERGE · cadastro "&amp;$E1738&amp;" × evidência "&amp;$K1738)))))))))))</f>
        <v>FALTA DE REGISTRO · dia útil da escala 6x1</v>
      </c>
      <c r="W1738" s="34" t="str">
        <f>IF(OR(OR($D1738="6x1",$D1738="FF 6x1"),$D1738="5x2"),"",IF($AB1738&lt;&gt;$AB1737,IF(IFERROR(INDEX(Cadastro!$F$5:$F$148,$AB1738),"")="",IF($L1738&gt;0,1,0),IF(IFERROR(INDEX(Cadastro!$F$5:$F$148,$AB1738),"")&lt;=IFERROR(INDEX(Parâmetros!$B$39:$B$48,MATCH($E1738,Parâmetros!$A$39:$A$48,0)),99),IFERROR(INDEX(Cadastro!$F$5:$F$148,$AB1738),""),0)),IF($L1738&gt;0,IF(N($X1737)&gt;0,1,N($W1737)+1),IF(AND($L1738=0,OR(N($W1737)&gt;=IFERROR(INDEX(Parâmetros!$B$39:$B$48,MATCH($E1738,Parâmetros!$A$39:$A$48,0)),99),AND(N($X1737)&gt;0,N($X1737)&lt;IFERROR(INDEX(Parâmetros!$C$39:$C$48,MATCH($E1738,Parâmetros!$A$39:$A$48,0)),0)))),0,N($W1737)+1))))</f>
        <v/>
      </c>
      <c r="X1738" s="34" t="str">
        <f>IF(OR(OR($D1738="6x1",$D1738="FF 6x1"),$D1738="5x2"),"",IF($AB1738&lt;&gt;$AB1737,IF(IFERROR(INDEX(Cadastro!$F$5:$F$148,$AB1738),"")="",0,IF(IFERROR(INDEX(Cadastro!$F$5:$F$148,$AB1738),"")&gt;IFERROR(INDEX(Parâmetros!$B$39:$B$48,MATCH($E1738,Parâmetros!$A$39:$A$48,0)),99),IFERROR(INDEX(Cadastro!$F$5:$F$148,$AB1738),"")-IFERROR(INDEX(Parâmetros!$B$39:$B$48,MATCH($E1738,Parâmetros!$A$39:$A$48,0)),99),0)),IF(AND($L1738=0,OR(N($W1737)&gt;=IFERROR(INDEX(Parâmetros!$B$39:$B$48,MATCH($E1738,Parâmetros!$A$39:$A$48,0)),99),AND(N($X1737)&gt;0,N($X1737)&lt;IFERROR(INDEX(Parâmetros!$C$39:$C$48,MATCH($E1738,Parâmetros!$A$39:$A$48,0)),0)))),N($X1737)+1,0)))</f>
        <v/>
      </c>
      <c r="Y1738" t="str">
        <f>IF($AC1738&lt;&gt;"",IF($L1738&gt;0,$AC1738&amp;" · com apontamento",$AC1738),IF($E1738="Férias",IF($L1738&gt;0,"Férias · com apontamento","Férias (cadastro)"),IF(($Z1738+$AA1738-1)&gt;Parâmetros!$E$16,"Férias / afastamento",IF(AND($D1738="5x2",OR(WEEKDAY($F1738,2)=6,WEEKDAY($F1738,2)=7)),IF($L1738&gt;0,"Folga trabalhada","Folga"),IF($L1738&gt;0,"Trabalhado",IF(OR(OR($D1738="6x1",$D1738="FF 6x1"),$D1738="5x2"),IF(AND(OR($D1738="6x1",$D1738="FF 6x1"),OR(WEEKDAY($F1738,2)=6,WEEKDAY($F1738,2)=7)),"Folga","Falta de registro"),IF(AND($AB1738&lt;&gt;$AB1737,IFERROR(INDEX(Cadastro!$F$5:$F$148,$AB1738),"")=""),"Indeterminado (início da série)",IF($X1738&gt;0,"Folga","Falta de registro"))))))))</f>
        <v>Falta de registro</v>
      </c>
      <c r="Z1738" s="34">
        <f>IF(OR($L1738&gt;0,$F1738&gt;Parâmetros!$E$14),0,IF($A1738&lt;&gt;$A1737,1,N($Z1737)+1))</f>
        <v>2</v>
      </c>
      <c r="AA1738" s="34">
        <f>IF(OR($L1738&gt;0,$F1738&gt;Parâmetros!$E$14),0,IF(OR($A1738&lt;&gt;$A1739,$F1739&gt;Parâmetros!$E$14),1,N($AA1739)+1))</f>
        <v>1</v>
      </c>
      <c r="AB1738" s="31">
        <f>IFERROR(MATCH($A1738&amp;"|"&amp;TEXT(_xlfn.MAXIFS(Cadastro!$E$5:$E$148,Cadastro!$A$5:$A$148,$A1738,Cadastro!$E$5:$E$148,"&lt;="&amp;$F1738),"yyyymmdd"),Cadastro!$I$5:$I$148,0),"")</f>
        <v>71</v>
      </c>
      <c r="AC1738" t="str">
        <f>IFERROR(_xlfn.SINGLE(INDEX(Exceções!$D$5:$D$203,MATCH($A1738&amp;"|"&amp;$F1738,Exceções!$F$5:$F$203,0))),"")</f>
        <v/>
      </c>
      <c r="AD1738" t="str">
        <f>IF($AC1738="","",IFERROR(_xlfn.SINGLE(INDEX(Exceções!$E$5:$E$203,MATCH($A1738&amp;"|"&amp;$F1738,Exceções!$F$5:$F$203,0))),""))</f>
        <v/>
      </c>
    </row>
    <row r="1739" spans="1:30" ht="15" hidden="1" customHeight="1" x14ac:dyDescent="0.25">
      <c r="A1739" s="31">
        <v>55564</v>
      </c>
      <c r="B1739" s="17" t="s">
        <v>206</v>
      </c>
      <c r="C1739" s="17" t="str">
        <f>IFERROR(INDEX(Cadastro!$C$5:$C$148,$AB1739),"NÃO INFORMADO")</f>
        <v>CAL</v>
      </c>
      <c r="D1739" s="17" t="str">
        <f>IFERROR(INDEX(Cadastro!$D$5:$D$148,$AB1739),"")</f>
        <v>6x1</v>
      </c>
      <c r="E1739" s="17" t="str">
        <f>IFERROR(INDEX(Cadastro!$G$5:$G$148,$AB1739),"")</f>
        <v>6x1</v>
      </c>
      <c r="F1739" s="29">
        <v>46273</v>
      </c>
      <c r="G1739" s="32" t="str">
        <f t="shared" si="294"/>
        <v>ter</v>
      </c>
      <c r="H1739" s="31">
        <f>IF($L1739=0,"",_xlfn.MINIFS(Dados!$Q:$Q,Dados!$A:$A,$A1739,Dados!$S:$S,$F1739))</f>
        <v>450</v>
      </c>
      <c r="I1739" s="31">
        <f>IF($H1739="","",_xlfn.MAXIFS(Dados!$R:$R,Dados!$A:$A,$A1739,Dados!$S:$S,$F1739))</f>
        <v>994</v>
      </c>
      <c r="J1739" s="32" t="str">
        <f>IF($D1739&lt;&gt;"Folguista","",IFERROR(INDEX(Parâmetros!$D$52:$G$52,1,MIN(4,MAX(1,$W1739))),""))</f>
        <v/>
      </c>
      <c r="K1739" s="32" t="str">
        <f>IF(OR($AC1739&lt;&gt;"",$Y1739="Folga",$Y1739="Folga trabalhada",$Y1739="Férias (cadastro)",$Y1739="Férias / afastamento",$Y1739="Indeterminado (início da série)"),"",IF(OR($D1739="6x1",$D1739="FF 6x1"),IF(OR(WEEKDAY($F1739,2)=6,WEEKDAY($F1739,2)=7),"6x1 sáb/dom","6x1"),IF($D1739="5x2","5x2",IF($H1739="",IF($D1739="Folguista",$J1739,$E1739),IF(OR($H1739&gt;=Parâmetros!$E$18,$H1739&lt;Parâmetros!$E$19),"C",IF($H1739&lt;Parâmetros!$E$20,"A","B"))))))</f>
        <v>6x1</v>
      </c>
      <c r="L1739" s="30">
        <f>SUMIFS(Dados!$E:$E,Dados!$A:$A,$A1739,Dados!$S:$S,$F1739)</f>
        <v>8.0399999999999991</v>
      </c>
      <c r="M1739" s="30">
        <f>IFERROR(INDEX(Parâmetros!$E$6:$E$11,MATCH($K1739,Parâmetros!$A$6:$A$11,0)),"")</f>
        <v>8.8000000000000007</v>
      </c>
      <c r="N1739" s="33">
        <f t="shared" si="295"/>
        <v>0.91363636363636347</v>
      </c>
      <c r="O1739" s="33">
        <f>Parâmetros!$E$13</f>
        <v>0.8</v>
      </c>
      <c r="P1739" s="32" t="str">
        <f>IF(OR($M1739="",$F1739&gt;Parâmetros!$E$14),"Não","Sim")</f>
        <v>Sim</v>
      </c>
      <c r="Q1739" s="32" t="str">
        <f t="shared" si="296"/>
        <v>Sim</v>
      </c>
      <c r="R1739" s="32" t="str">
        <f t="shared" si="297"/>
        <v>Sim</v>
      </c>
      <c r="S1739" s="30">
        <f t="shared" si="298"/>
        <v>0</v>
      </c>
      <c r="T1739" s="32" t="str">
        <f>IF($Q1739&lt;&gt;"Sim","",IF($N1739&gt;Parâmetros!$E$15,"Sim","Não"))</f>
        <v>Não</v>
      </c>
      <c r="U1739" s="17" t="str">
        <f t="shared" si="299"/>
        <v>Na meta</v>
      </c>
      <c r="V1739" s="17" t="str">
        <f>IF($AC1739&lt;&gt;"",IF($L1739&gt;0,"ATENÇÃO · apontou em dia de "&amp;LOWER($AC1739)&amp;" cadastrado","Exceção cadastrada · "&amp;$AC1739)&amp;IF($AD1739="",""," · "&amp;$AD1739),IF($E1739="Férias",IF($L1739&gt;0,"ATENÇÃO · apontou estando de férias no cadastro","Férias no cadastro"),IF($Y1739="Férias / afastamento","Afastamento · "&amp;($Z1739+$AA1739-1)&amp;" dias seguidos sem apontamento",IF($Y1739="Folga trabalhada","ATENÇÃO · apontou em dia de '[Apontamento_Mes_Setembro Atualizado.xlsx]Base Diária'!$V$221folga da escala 5x2",IF($Y1739="Folga",IF(AND($D1739="5x2",OR(WEEKDAY($F1739,2)=6,WEEKDAY($F1739,2)=7)),"Folga de fim de semana da escala 5x2",IF(AND(OR($D1739="6x1",$D1739="FF 6x1"),WEEKDAY($F1739,2)=6,FALSE()),"Folga de fim de semana · apontou no domingo anterior",IF(AND(OR($D1739="6x1",$D1739="FF 6x1"),WEEKDAY($F1739,2)=7,AND($A1739=$A1738,$L1738&gt;0)),"Folga de fim de semana · apontou no sábado",IF(AND(OR($D1739="6x1",$D1739="FF 6x1"),OR(WEEKDAY($F1739,2)=6,WEEKDAY($F1739,2)=7)),"Folga de fim de semana · sem apontamento no sábado nem no domingo","Folga prevista pelo ciclo")))),IF($Y1739="Indeterminado (início da série)","Sem histórico anterior — informe o dia do ciclo no Cadastro",IF($Y1739="Falta de registro",IF(OR(OR($D1739="6x1",$D1739="FF 6x1"),$D1739="5x2"),"FALTA DE REGISTRO · dia útil da escala "&amp;$E1739,"FALTA DE REGISTRO · dia "&amp;$W1739&amp;" de "&amp;IFERROR(INDEX(Parâmetros!$B$39:$B$48,MATCH($E1739,Parâmetros!$A$39:$A$48,0)),99)&amp;" do ciclo"),IF(OR($D1739="6x1",$D1739="FF 6x1"),IF(OR(AND(WEEKDAY($F1739,2)=6,AND($A1739=$A1740,$L1740&gt;0)),AND(WEEKDAY($F1739,2)=7,AND($A1739=$A1738,$L1738&gt;0))),"ATENÇÃO · apontou sábado e domingo no mesmo fim de semana",IF(OR(WEEKDAY($F1739,2)=6,WEEKDAY($F1739,2)=7),"Jornada de fim de semana do 6x1",IF(OR($H1739&gt;=Parâmetros!$E$20,$H1739&lt;Parâmetros!$E$19),"ATENÇÃO · 6x1 apontou fora do horário diurno","Jornada fixa do 6x1"))),IF($D1739="5x2","Jornada fixa do 5x2",IF($D1739="Folguista",IF($J1739=$K1739,"Evidência confirma sequência","DIVERGE · sequência "&amp;$J1739&amp;" × evidência "&amp;$K1739),IF($K1739=$E1739,"Evidência confirma cadastro","DIVERGE · cadastro "&amp;$E1739&amp;" × evidência "&amp;$K1739)))))))))))</f>
        <v>Jornada fixa do 6x1</v>
      </c>
      <c r="W1739" s="34" t="str">
        <f>IF(OR(OR($D1739="6x1",$D1739="FF 6x1"),$D1739="5x2"),"",IF($AB1739&lt;&gt;$AB1738,IF(IFERROR(INDEX(Cadastro!$F$5:$F$148,$AB1739),"")="",IF($L1739&gt;0,1,0),IF(IFERROR(INDEX(Cadastro!$F$5:$F$148,$AB1739),"")&lt;=IFERROR(INDEX(Parâmetros!$B$39:$B$48,MATCH($E1739,Parâmetros!$A$39:$A$48,0)),99),IFERROR(INDEX(Cadastro!$F$5:$F$148,$AB1739),""),0)),IF($L1739&gt;0,IF(N($X1738)&gt;0,1,N($W1738)+1),IF(AND($L1739=0,OR(N($W1738)&gt;=IFERROR(INDEX(Parâmetros!$B$39:$B$48,MATCH($E1739,Parâmetros!$A$39:$A$48,0)),99),AND(N($X1738)&gt;0,N($X1738)&lt;IFERROR(INDEX(Parâmetros!$C$39:$C$48,MATCH($E1739,Parâmetros!$A$39:$A$48,0)),0)))),0,N($W1738)+1))))</f>
        <v/>
      </c>
      <c r="X1739" s="34" t="str">
        <f>IF(OR(OR($D1739="6x1",$D1739="FF 6x1"),$D1739="5x2"),"",IF($AB1739&lt;&gt;$AB1738,IF(IFERROR(INDEX(Cadastro!$F$5:$F$148,$AB1739),"")="",0,IF(IFERROR(INDEX(Cadastro!$F$5:$F$148,$AB1739),"")&gt;IFERROR(INDEX(Parâmetros!$B$39:$B$48,MATCH($E1739,Parâmetros!$A$39:$A$48,0)),99),IFERROR(INDEX(Cadastro!$F$5:$F$148,$AB1739),"")-IFERROR(INDEX(Parâmetros!$B$39:$B$48,MATCH($E1739,Parâmetros!$A$39:$A$48,0)),99),0)),IF(AND($L1739=0,OR(N($W1738)&gt;=IFERROR(INDEX(Parâmetros!$B$39:$B$48,MATCH($E1739,Parâmetros!$A$39:$A$48,0)),99),AND(N($X1738)&gt;0,N($X1738)&lt;IFERROR(INDEX(Parâmetros!$C$39:$C$48,MATCH($E1739,Parâmetros!$A$39:$A$48,0)),0)))),N($X1738)+1,0)))</f>
        <v/>
      </c>
      <c r="Y1739" t="str">
        <f>IF($AC1739&lt;&gt;"",IF($L1739&gt;0,$AC1739&amp;" · com apontamento",$AC1739),IF($E1739="Férias",IF($L1739&gt;0,"Férias · com apontamento","Férias (cadastro)"),IF(($Z1739+$AA1739-1)&gt;Parâmetros!$E$16,"Férias / afastamento",IF(AND($D1739="5x2",OR(WEEKDAY($F1739,2)=6,WEEKDAY($F1739,2)=7)),IF($L1739&gt;0,"Folga trabalhada","Folga"),IF($L1739&gt;0,"Trabalhado",IF(OR(OR($D1739="6x1",$D1739="FF 6x1"),$D1739="5x2"),IF(AND(OR($D1739="6x1",$D1739="FF 6x1"),OR(WEEKDAY($F1739,2)=6,WEEKDAY($F1739,2)=7)),"Folga","Falta de registro"),IF(AND($AB1739&lt;&gt;$AB1738,IFERROR(INDEX(Cadastro!$F$5:$F$148,$AB1739),"")=""),"Indeterminado (início da série)",IF($X1739&gt;0,"Folga","Falta de registro"))))))))</f>
        <v>Trabalhado</v>
      </c>
      <c r="Z1739" s="34">
        <f>IF(OR($L1739&gt;0,$F1739&gt;Parâmetros!$E$14),0,IF($A1739&lt;&gt;$A1738,1,N($Z1738)+1))</f>
        <v>0</v>
      </c>
      <c r="AA1739" s="34">
        <f>IF(OR($L1739&gt;0,$F1739&gt;Parâmetros!$E$14),0,IF(OR($A1739&lt;&gt;$A1740,$F1740&gt;Parâmetros!$E$14),1,N($AA1740)+1))</f>
        <v>0</v>
      </c>
      <c r="AB1739" s="31">
        <f>IFERROR(MATCH($A1739&amp;"|"&amp;TEXT(_xlfn.MAXIFS(Cadastro!$E$5:$E$148,Cadastro!$A$5:$A$148,$A1739,Cadastro!$E$5:$E$148,"&lt;="&amp;$F1739),"yyyymmdd"),Cadastro!$I$5:$I$148,0),"")</f>
        <v>71</v>
      </c>
      <c r="AC1739" t="str">
        <f>IFERROR(_xlfn.SINGLE(INDEX(Exceções!$D$5:$D$203,MATCH($A1739&amp;"|"&amp;$F1739,Exceções!$F$5:$F$203,0))),"")</f>
        <v/>
      </c>
      <c r="AD1739" t="str">
        <f>IF($AC1739="","",IFERROR(_xlfn.SINGLE(INDEX(Exceções!$E$5:$E$203,MATCH($A1739&amp;"|"&amp;$F1739,Exceções!$F$5:$F$203,0))),""))</f>
        <v/>
      </c>
    </row>
    <row r="1740" spans="1:30" ht="15" hidden="1" customHeight="1" x14ac:dyDescent="0.25">
      <c r="A1740" s="31">
        <v>55564</v>
      </c>
      <c r="B1740" s="17" t="s">
        <v>206</v>
      </c>
      <c r="C1740" s="17" t="str">
        <f>IFERROR(INDEX(Cadastro!$C$5:$C$148,$AB1740),"NÃO INFORMADO")</f>
        <v>CAL</v>
      </c>
      <c r="D1740" s="17" t="str">
        <f>IFERROR(INDEX(Cadastro!$D$5:$D$148,$AB1740),"")</f>
        <v>6x1</v>
      </c>
      <c r="E1740" s="17" t="str">
        <f>IFERROR(INDEX(Cadastro!$G$5:$G$148,$AB1740),"")</f>
        <v>6x1</v>
      </c>
      <c r="F1740" s="29">
        <v>46274</v>
      </c>
      <c r="G1740" s="32" t="str">
        <f t="shared" si="294"/>
        <v>qua</v>
      </c>
      <c r="H1740" s="31">
        <f>IF($L1740=0,"",_xlfn.MINIFS(Dados!$Q:$Q,Dados!$A:$A,$A1740,Dados!$S:$S,$F1740))</f>
        <v>446</v>
      </c>
      <c r="I1740" s="31">
        <f>IF($H1740="","",_xlfn.MAXIFS(Dados!$R:$R,Dados!$A:$A,$A1740,Dados!$S:$S,$F1740))</f>
        <v>987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6x1</v>
      </c>
      <c r="L1740" s="30">
        <f>SUMIFS(Dados!$E:$E,Dados!$A:$A,$A1740,Dados!$S:$S,$F1740)</f>
        <v>8.02</v>
      </c>
      <c r="M1740" s="30">
        <f>IFERROR(INDEX(Parâmetros!$E$6:$E$11,MATCH($K1740,Parâmetros!$A$6:$A$11,0)),"")</f>
        <v>8.8000000000000007</v>
      </c>
      <c r="N1740" s="33">
        <f t="shared" si="295"/>
        <v>0.91136363636363626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si="296"/>
        <v>Sim</v>
      </c>
      <c r="R1740" s="32" t="str">
        <f t="shared" si="297"/>
        <v>Sim</v>
      </c>
      <c r="S1740" s="30">
        <f t="shared" si="298"/>
        <v>0</v>
      </c>
      <c r="T1740" s="32" t="str">
        <f>IF($Q1740&lt;&gt;"Sim","",IF($N1740&gt;Parâmetros!$E$15,"Sim","Não"))</f>
        <v>Não</v>
      </c>
      <c r="U1740" s="17" t="str">
        <f t="shared" si="299"/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'[Apontamento_Mes_Setembro Atualizado.xlsx]Base Diária'!$V$221folga da escala 5x2",IF($Y1740="Folga",IF(AND($D1740="5x2",OR(WEEKDAY($F1740,2)=6,WEEKDAY($F1740,2)=7)),"Folga de fim de semana da escala 5x2",IF(AND(OR($D1740="6x1",$D1740="FF 6x1"),WEEKDAY($F1740,2)=6,FALSE()),"Folga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Jornada fixa do 6x1</v>
      </c>
      <c r="W1740" s="34" t="str">
        <f>IF(OR(OR($D1740="6x1",$D1740="FF 6x1"),$D1740="5x2"),"",IF($AB1740&lt;&gt;$AB1739,IF(IFERROR(INDEX(Cadastro!$F$5:$F$148,$AB1740),"")="",IF($L1740&gt;0,1,0),IF(IFERROR(INDEX(Cadastro!$F$5:$F$148,$AB1740),"")&lt;=IFERROR(INDEX(Parâmetros!$B$39:$B$48,MATCH($E1740,Parâmetros!$A$39:$A$48,0)),99),IFERROR(INDEX(Cadastro!$F$5:$F$148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/>
      </c>
      <c r="X1740" s="34" t="str">
        <f>IF(OR(OR($D1740="6x1",$D1740="FF 6x1"),$D1740="5x2"),"",IF($AB1740&lt;&gt;$AB1739,IF(IFERROR(INDEX(Cadastro!$F$5:$F$148,$AB1740),"")="",0,IF(IFERROR(INDEX(Cadastro!$F$5:$F$148,$AB1740),"")&gt;IFERROR(INDEX(Parâmetros!$B$39:$B$48,MATCH($E1740,Parâmetros!$A$39:$A$48,0)),99),IFERROR(INDEX(Cadastro!$F$5:$F$148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/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registro"),IF(AND($AB1740&lt;&gt;$AB1739,IFERROR(INDEX(Cadastro!$F$5:$F$148,$AB1740),"")=""),"Indeterminado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IFERROR(MATCH($A1740&amp;"|"&amp;TEXT(_xlfn.MAXIFS(Cadastro!$E$5:$E$148,Cadastro!$A$5:$A$148,$A1740,Cadastro!$E$5:$E$148,"&lt;="&amp;$F1740),"yyyymmdd"),Cadastro!$I$5:$I$148,0),"")</f>
        <v>71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55564</v>
      </c>
      <c r="B1741" s="17" t="s">
        <v>206</v>
      </c>
      <c r="C1741" s="17" t="str">
        <f>IFERROR(INDEX(Cadastro!$C$5:$C$148,$AB1741),"NÃO INFORMADO")</f>
        <v>CAL</v>
      </c>
      <c r="D1741" s="17" t="str">
        <f>IFERROR(INDEX(Cadastro!$D$5:$D$148,$AB1741),"")</f>
        <v>6x1</v>
      </c>
      <c r="E1741" s="17" t="str">
        <f>IFERROR(INDEX(Cadastro!$G$5:$G$148,$AB1741),"")</f>
        <v>6x1</v>
      </c>
      <c r="F1741" s="29">
        <v>46275</v>
      </c>
      <c r="G1741" s="32" t="str">
        <f t="shared" si="294"/>
        <v>qui</v>
      </c>
      <c r="H1741" s="31" t="str">
        <f>IF($L1741=0,"",_xlfn.MINIFS(Dados!$Q:$Q,Dados!$A:$A,$A1741,Dados!$S:$S,$F1741))</f>
        <v/>
      </c>
      <c r="I1741" s="31" t="str">
        <f>IF($H1741="","",_xlfn.MAXIFS(Dados!$R:$R,Dados!$A:$A,$A1741,Dados!$S:$S,$F1741))</f>
        <v/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6x1</v>
      </c>
      <c r="L1741" s="30">
        <f>SUMIFS(Dados!$E:$E,Dados!$A:$A,$A1741,Dados!$S:$S,$F1741)</f>
        <v>0</v>
      </c>
      <c r="M1741" s="30">
        <f>IFERROR(INDEX(Parâmetros!$E$6:$E$11,MATCH($K1741,Parâmetros!$A$6:$A$11,0)),"")</f>
        <v>8.8000000000000007</v>
      </c>
      <c r="N1741" s="33">
        <f t="shared" si="295"/>
        <v>0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296"/>
        <v>Não</v>
      </c>
      <c r="R1741" s="32" t="str">
        <f t="shared" si="297"/>
        <v/>
      </c>
      <c r="S1741" s="30" t="str">
        <f t="shared" si="298"/>
        <v/>
      </c>
      <c r="T1741" s="32" t="str">
        <f>IF($Q1741&lt;&gt;"Sim","",IF($N1741&gt;Parâmetros!$E$15,"Sim","Não"))</f>
        <v/>
      </c>
      <c r="U1741" s="17" t="str">
        <f t="shared" si="299"/>
        <v>Falta de registro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'[Apontamento_Mes_Setembro Atualizado.xlsx]Base Diária'!$V$221folga da escala 5x2",IF($Y1741="Folga",IF(AND($D1741="5x2",OR(WEEKDAY($F1741,2)=6,WEEKDAY($F1741,2)=7)),"Folga de fim de semana da escala 5x2",IF(AND(OR($D1741="6x1",$D1741="FF 6x1"),WEEKDAY($F1741,2)=6,FALSE()),"Folga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FALTA DE REGISTRO · dia útil da escala 6x1</v>
      </c>
      <c r="W1741" s="34" t="str">
        <f>IF(OR(OR($D1741="6x1",$D1741="FF 6x1"),$D1741="5x2"),"",IF($AB1741&lt;&gt;$AB1740,IF(IFERROR(INDEX(Cadastro!$F$5:$F$148,$AB1741),"")="",IF($L1741&gt;0,1,0),IF(IFERROR(INDEX(Cadastro!$F$5:$F$148,$AB1741),"")&lt;=IFERROR(INDEX(Parâmetros!$B$39:$B$48,MATCH($E1741,Parâmetros!$A$39:$A$48,0)),99),IFERROR(INDEX(Cadastro!$F$5:$F$148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/>
      </c>
      <c r="X1741" s="34" t="str">
        <f>IF(OR(OR($D1741="6x1",$D1741="FF 6x1"),$D1741="5x2"),"",IF($AB1741&lt;&gt;$AB1740,IF(IFERROR(INDEX(Cadastro!$F$5:$F$148,$AB1741),"")="",0,IF(IFERROR(INDEX(Cadastro!$F$5:$F$148,$AB1741),"")&gt;IFERROR(INDEX(Parâmetros!$B$39:$B$48,MATCH($E1741,Parâmetros!$A$39:$A$48,0)),99),IFERROR(INDEX(Cadastro!$F$5:$F$148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/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registro"),IF(AND($AB1741&lt;&gt;$AB1740,IFERROR(INDEX(Cadastro!$F$5:$F$148,$AB1741),"")=""),"Indeterminado (início da série)",IF($X1741&gt;0,"Folga","Falta de registro"))))))))</f>
        <v>Falta de registro</v>
      </c>
      <c r="Z1741" s="34">
        <f>IF(OR($L1741&gt;0,$F1741&gt;Parâmetros!$E$14),0,IF($A1741&lt;&gt;$A1740,1,N($Z1740)+1))</f>
        <v>1</v>
      </c>
      <c r="AA1741" s="34">
        <f>IF(OR($L1741&gt;0,$F1741&gt;Parâmetros!$E$14),0,IF(OR($A1741&lt;&gt;$A1742,$F1742&gt;Parâmetros!$E$14),1,N($AA1742)+1))</f>
        <v>2</v>
      </c>
      <c r="AB1741" s="31">
        <f>IFERROR(MATCH($A1741&amp;"|"&amp;TEXT(_xlfn.MAXIFS(Cadastro!$E$5:$E$148,Cadastro!$A$5:$A$148,$A1741,Cadastro!$E$5:$E$148,"&lt;="&amp;$F1741),"yyyymmdd"),Cadastro!$I$5:$I$148,0),"")</f>
        <v>71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55564</v>
      </c>
      <c r="B1742" s="17" t="s">
        <v>206</v>
      </c>
      <c r="C1742" s="17" t="str">
        <f>IFERROR(INDEX(Cadastro!$C$5:$C$148,$AB1742),"NÃO INFORMADO")</f>
        <v>CAL</v>
      </c>
      <c r="D1742" s="17" t="str">
        <f>IFERROR(INDEX(Cadastro!$D$5:$D$148,$AB1742),"")</f>
        <v>6x1</v>
      </c>
      <c r="E1742" s="17" t="str">
        <f>IFERROR(INDEX(Cadastro!$G$5:$G$148,$AB1742),"")</f>
        <v>6x1</v>
      </c>
      <c r="F1742" s="29">
        <v>46276</v>
      </c>
      <c r="G1742" s="32" t="str">
        <f t="shared" si="294"/>
        <v>sex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>6x1</v>
      </c>
      <c r="L1742" s="30">
        <f>SUMIFS(Dados!$E:$E,Dados!$A:$A,$A1742,Dados!$S:$S,$F1742)</f>
        <v>0</v>
      </c>
      <c r="M1742" s="30">
        <f>IFERROR(INDEX(Parâmetros!$E$6:$E$11,MATCH($K1742,Parâmetros!$A$6:$A$11,0)),"")</f>
        <v>8.8000000000000007</v>
      </c>
      <c r="N1742" s="33">
        <f t="shared" si="295"/>
        <v>0</v>
      </c>
      <c r="O1742" s="33">
        <f>Parâmetros!$E$13</f>
        <v>0.8</v>
      </c>
      <c r="P1742" s="32" t="str">
        <f>IF(OR($M1742="",$F1742&gt;Parâmetros!$E$14),"Não","Sim")</f>
        <v>Sim</v>
      </c>
      <c r="Q1742" s="32" t="str">
        <f t="shared" si="296"/>
        <v>Não</v>
      </c>
      <c r="R1742" s="32" t="str">
        <f t="shared" si="297"/>
        <v/>
      </c>
      <c r="S1742" s="30" t="str">
        <f t="shared" si="298"/>
        <v/>
      </c>
      <c r="T1742" s="32" t="str">
        <f>IF($Q1742&lt;&gt;"Sim","",IF($N1742&gt;Parâmetros!$E$15,"Sim","Não"))</f>
        <v/>
      </c>
      <c r="U1742" s="17" t="str">
        <f t="shared" si="299"/>
        <v>Falta de registro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'[Apontamento_Mes_Setembro Atualizado.xlsx]Base Diária'!$V$221folga da escala 5x2",IF($Y1742="Folga",IF(AND($D1742="5x2",OR(WEEKDAY($F1742,2)=6,WEEKDAY($F1742,2)=7)),"Folga de fim de semana da escala 5x2",IF(AND(OR($D1742="6x1",$D1742="FF 6x1"),WEEKDAY($F1742,2)=6,FALSE()),"Folga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FALTA DE REGISTRO · dia útil da escala 6x1</v>
      </c>
      <c r="W1742" s="34" t="str">
        <f>IF(OR(OR($D1742="6x1",$D1742="FF 6x1"),$D1742="5x2"),"",IF($AB1742&lt;&gt;$AB1741,IF(IFERROR(INDEX(Cadastro!$F$5:$F$148,$AB1742),"")="",IF($L1742&gt;0,1,0),IF(IFERROR(INDEX(Cadastro!$F$5:$F$148,$AB1742),"")&lt;=IFERROR(INDEX(Parâmetros!$B$39:$B$48,MATCH($E1742,Parâmetros!$A$39:$A$48,0)),99),IFERROR(INDEX(Cadastro!$F$5:$F$148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/>
      </c>
      <c r="X1742" s="34" t="str">
        <f>IF(OR(OR($D1742="6x1",$D1742="FF 6x1"),$D1742="5x2"),"",IF($AB1742&lt;&gt;$AB1741,IF(IFERROR(INDEX(Cadastro!$F$5:$F$148,$AB1742),"")="",0,IF(IFERROR(INDEX(Cadastro!$F$5:$F$148,$AB1742),"")&gt;IFERROR(INDEX(Parâmetros!$B$39:$B$48,MATCH($E1742,Parâmetros!$A$39:$A$48,0)),99),IFERROR(INDEX(Cadastro!$F$5:$F$148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/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registro"),IF(AND($AB1742&lt;&gt;$AB1741,IFERROR(INDEX(Cadastro!$F$5:$F$148,$AB1742),"")=""),"Indeterminado (início da série)",IF($X1742&gt;0,"Folga","Falta de registro"))))))))</f>
        <v>Falta de registro</v>
      </c>
      <c r="Z1742" s="34">
        <f>IF(OR($L1742&gt;0,$F1742&gt;Parâmetros!$E$14),0,IF($A1742&lt;&gt;$A1741,1,N($Z1741)+1))</f>
        <v>2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IFERROR(MATCH($A1742&amp;"|"&amp;TEXT(_xlfn.MAXIFS(Cadastro!$E$5:$E$148,Cadastro!$A$5:$A$148,$A1742,Cadastro!$E$5:$E$148,"&lt;="&amp;$F1742),"yyyymmdd"),Cadastro!$I$5:$I$148,0),"")</f>
        <v>71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55564</v>
      </c>
      <c r="B1743" s="17" t="s">
        <v>206</v>
      </c>
      <c r="C1743" s="17" t="str">
        <f>IFERROR(INDEX(Cadastro!$C$5:$C$148,$AB1743),"NÃO INFORMADO")</f>
        <v>CAL</v>
      </c>
      <c r="D1743" s="17" t="str">
        <f>IFERROR(INDEX(Cadastro!$D$5:$D$148,$AB1743),"")</f>
        <v>6x1</v>
      </c>
      <c r="E1743" s="17" t="str">
        <f>IFERROR(INDEX(Cadastro!$G$5:$G$148,$AB1743),"")</f>
        <v>6x1</v>
      </c>
      <c r="F1743" s="29">
        <v>46277</v>
      </c>
      <c r="G1743" s="32" t="str">
        <f t="shared" si="294"/>
        <v>sáb</v>
      </c>
      <c r="H1743" s="31" t="str">
        <f>IF($L1743=0,"",_xlfn.MINIFS(Dados!$Q:$Q,Dados!$A:$A,$A1743,Dados!$S:$S,$F1743))</f>
        <v/>
      </c>
      <c r="I1743" s="31" t="str">
        <f>IF($H1743="","",_xlfn.MAXIFS(Dados!$R:$R,Dados!$A:$A,$A1743,Dados!$S:$S,$F1743))</f>
        <v/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/>
      </c>
      <c r="L1743" s="30">
        <f>SUMIFS(Dados!$E:$E,Dados!$A:$A,$A1743,Dados!$S:$S,$F1743)</f>
        <v>0</v>
      </c>
      <c r="M1743" s="30" t="str">
        <f>IFERROR(INDEX(Parâmetros!$E$6:$E$11,MATCH($K1743,Parâmetros!$A$6:$A$11,0)),"")</f>
        <v/>
      </c>
      <c r="N1743" s="33" t="str">
        <f t="shared" si="295"/>
        <v/>
      </c>
      <c r="O1743" s="33">
        <f>Parâmetros!$E$13</f>
        <v>0.8</v>
      </c>
      <c r="P1743" s="32" t="str">
        <f>IF(OR($M1743="",$F1743&gt;Parâmetros!$E$14),"Não","Sim")</f>
        <v>Não</v>
      </c>
      <c r="Q1743" s="32" t="str">
        <f t="shared" si="296"/>
        <v/>
      </c>
      <c r="R1743" s="32" t="str">
        <f t="shared" si="297"/>
        <v/>
      </c>
      <c r="S1743" s="30" t="str">
        <f t="shared" si="298"/>
        <v/>
      </c>
      <c r="T1743" s="32" t="str">
        <f>IF($Q1743&lt;&gt;"Sim","",IF($N1743&gt;Parâmetros!$E$15,"Sim","Não"))</f>
        <v/>
      </c>
      <c r="U1743" s="17" t="str">
        <f t="shared" si="299"/>
        <v>Folga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'[Apontamento_Mes_Setembro Atualizado.xlsx]Base Diária'!$V$221folga da escala 5x2",IF($Y1743="Folga",IF(AND($D1743="5x2",OR(WEEKDAY($F1743,2)=6,WEEKDAY($F1743,2)=7)),"Folga de fim de semana da escala 5x2",IF(AND(OR($D1743="6x1",$D1743="FF 6x1"),WEEKDAY($F1743,2)=6,FALSE()),"Folga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Folga de fim de semana · sem apontamento no sábado nem no domingo</v>
      </c>
      <c r="W1743" s="34" t="str">
        <f>IF(OR(OR($D1743="6x1",$D1743="FF 6x1"),$D1743="5x2"),"",IF($AB1743&lt;&gt;$AB1742,IF(IFERROR(INDEX(Cadastro!$F$5:$F$148,$AB1743),"")="",IF($L1743&gt;0,1,0),IF(IFERROR(INDEX(Cadastro!$F$5:$F$148,$AB1743),"")&lt;=IFERROR(INDEX(Parâmetros!$B$39:$B$48,MATCH($E1743,Parâmetros!$A$39:$A$48,0)),99),IFERROR(INDEX(Cadastro!$F$5:$F$148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/>
      </c>
      <c r="X1743" s="34" t="str">
        <f>IF(OR(OR($D1743="6x1",$D1743="FF 6x1"),$D1743="5x2"),"",IF($AB1743&lt;&gt;$AB1742,IF(IFERROR(INDEX(Cadastro!$F$5:$F$148,$AB1743),"")="",0,IF(IFERROR(INDEX(Cadastro!$F$5:$F$148,$AB1743),"")&gt;IFERROR(INDEX(Parâmetros!$B$39:$B$48,MATCH($E1743,Parâmetros!$A$39:$A$48,0)),99),IFERROR(INDEX(Cadastro!$F$5:$F$148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/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registro"),IF(AND($AB1743&lt;&gt;$AB1742,IFERROR(INDEX(Cadastro!$F$5:$F$148,$AB1743),"")=""),"Indeterminado (início da série)",IF($X1743&gt;0,"Folga","Falta de registro"))))))))</f>
        <v>Folga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IFERROR(MATCH($A1743&amp;"|"&amp;TEXT(_xlfn.MAXIFS(Cadastro!$E$5:$E$148,Cadastro!$A$5:$A$148,$A1743,Cadastro!$E$5:$E$148,"&lt;="&amp;$F1743),"yyyymmdd"),Cadastro!$I$5:$I$148,0),"")</f>
        <v>71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55564</v>
      </c>
      <c r="B1744" s="17" t="s">
        <v>206</v>
      </c>
      <c r="C1744" s="17" t="str">
        <f>IFERROR(INDEX(Cadastro!$C$5:$C$148,$AB1744),"NÃO INFORMADO")</f>
        <v>CAL</v>
      </c>
      <c r="D1744" s="17" t="str">
        <f>IFERROR(INDEX(Cadastro!$D$5:$D$148,$AB1744),"")</f>
        <v>6x1</v>
      </c>
      <c r="E1744" s="17" t="str">
        <f>IFERROR(INDEX(Cadastro!$G$5:$G$148,$AB1744),"")</f>
        <v>6x1</v>
      </c>
      <c r="F1744" s="29">
        <v>46278</v>
      </c>
      <c r="G1744" s="32" t="str">
        <f t="shared" si="294"/>
        <v>dom</v>
      </c>
      <c r="H1744" s="31" t="str">
        <f>IF($L1744=0,"",_xlfn.MINIFS(Dados!$Q:$Q,Dados!$A:$A,$A1744,Dados!$S:$S,$F1744))</f>
        <v/>
      </c>
      <c r="I1744" s="31" t="str">
        <f>IF($H1744="","",_xlfn.MAXIFS(Dados!$R:$R,Dados!$A:$A,$A1744,Dados!$S:$S,$F1744))</f>
        <v/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/>
      </c>
      <c r="L1744" s="30">
        <f>SUMIFS(Dados!$E:$E,Dados!$A:$A,$A1744,Dados!$S:$S,$F1744)</f>
        <v>0</v>
      </c>
      <c r="M1744" s="30" t="str">
        <f>IFERROR(INDEX(Parâmetros!$E$6:$E$11,MATCH($K1744,Parâmetros!$A$6:$A$11,0)),"")</f>
        <v/>
      </c>
      <c r="N1744" s="33" t="str">
        <f t="shared" si="295"/>
        <v/>
      </c>
      <c r="O1744" s="33">
        <f>Parâmetros!$E$13</f>
        <v>0.8</v>
      </c>
      <c r="P1744" s="32" t="str">
        <f>IF(OR($M1744="",$F1744&gt;Parâmetros!$E$14),"Não","Sim")</f>
        <v>Não</v>
      </c>
      <c r="Q1744" s="32" t="str">
        <f t="shared" si="296"/>
        <v/>
      </c>
      <c r="R1744" s="32" t="str">
        <f t="shared" si="297"/>
        <v/>
      </c>
      <c r="S1744" s="30" t="str">
        <f t="shared" si="298"/>
        <v/>
      </c>
      <c r="T1744" s="32" t="str">
        <f>IF($Q1744&lt;&gt;"Sim","",IF($N1744&gt;Parâmetros!$E$15,"Sim","Não"))</f>
        <v/>
      </c>
      <c r="U1744" s="17" t="str">
        <f t="shared" si="299"/>
        <v>Folga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'[Apontamento_Mes_Setembro Atualizado.xlsx]Base Diária'!$V$221folga da escala 5x2",IF($Y1744="Folga",IF(AND($D1744="5x2",OR(WEEKDAY($F1744,2)=6,WEEKDAY($F1744,2)=7)),"Folga de fim de semana da escala 5x2",IF(AND(OR($D1744="6x1",$D1744="FF 6x1"),WEEKDAY($F1744,2)=6,FALSE()),"Folga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Folga de fim de semana · sem apontamento no sábado nem no domingo</v>
      </c>
      <c r="W1744" s="34" t="str">
        <f>IF(OR(OR($D1744="6x1",$D1744="FF 6x1"),$D1744="5x2"),"",IF($AB1744&lt;&gt;$AB1743,IF(IFERROR(INDEX(Cadastro!$F$5:$F$148,$AB1744),"")="",IF($L1744&gt;0,1,0),IF(IFERROR(INDEX(Cadastro!$F$5:$F$148,$AB1744),"")&lt;=IFERROR(INDEX(Parâmetros!$B$39:$B$48,MATCH($E1744,Parâmetros!$A$39:$A$48,0)),99),IFERROR(INDEX(Cadastro!$F$5:$F$148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/>
      </c>
      <c r="X1744" s="34" t="str">
        <f>IF(OR(OR($D1744="6x1",$D1744="FF 6x1"),$D1744="5x2"),"",IF($AB1744&lt;&gt;$AB1743,IF(IFERROR(INDEX(Cadastro!$F$5:$F$148,$AB1744),"")="",0,IF(IFERROR(INDEX(Cadastro!$F$5:$F$148,$AB1744),"")&gt;IFERROR(INDEX(Parâmetros!$B$39:$B$48,MATCH($E1744,Parâmetros!$A$39:$A$48,0)),99),IFERROR(INDEX(Cadastro!$F$5:$F$148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/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registro"),IF(AND($AB1744&lt;&gt;$AB1743,IFERROR(INDEX(Cadastro!$F$5:$F$148,$AB1744),"")=""),"Indeterminado (início da série)",IF($X1744&gt;0,"Folga","Falta de registro"))))))))</f>
        <v>Folga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IFERROR(MATCH($A1744&amp;"|"&amp;TEXT(_xlfn.MAXIFS(Cadastro!$E$5:$E$148,Cadastro!$A$5:$A$148,$A1744,Cadastro!$E$5:$E$148,"&lt;="&amp;$F1744),"yyyymmdd"),Cadastro!$I$5:$I$148,0),"")</f>
        <v>71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55564</v>
      </c>
      <c r="B1745" s="17" t="s">
        <v>206</v>
      </c>
      <c r="C1745" s="17" t="str">
        <f>IFERROR(INDEX(Cadastro!$C$5:$C$148,$AB1745),"NÃO INFORMADO")</f>
        <v>CAL</v>
      </c>
      <c r="D1745" s="17" t="str">
        <f>IFERROR(INDEX(Cadastro!$D$5:$D$148,$AB1745),"")</f>
        <v>6x1</v>
      </c>
      <c r="E1745" s="17" t="str">
        <f>IFERROR(INDEX(Cadastro!$G$5:$G$148,$AB1745),"")</f>
        <v>6x1</v>
      </c>
      <c r="F1745" s="29">
        <v>46279</v>
      </c>
      <c r="G1745" s="32" t="str">
        <f t="shared" si="294"/>
        <v>seg</v>
      </c>
      <c r="H1745" s="31" t="str">
        <f>IF($L1745=0,"",_xlfn.MINIFS(Dados!$Q:$Q,Dados!$A:$A,$A1745,Dados!$S:$S,$F1745))</f>
        <v/>
      </c>
      <c r="I1745" s="31" t="str">
        <f>IF($H1745="","",_xlfn.MAXIFS(Dados!$R:$R,Dados!$A:$A,$A1745,Dados!$S:$S,$F1745))</f>
        <v/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6x1</v>
      </c>
      <c r="L1745" s="30">
        <f>SUMIFS(Dados!$E:$E,Dados!$A:$A,$A1745,Dados!$S:$S,$F1745)</f>
        <v>0</v>
      </c>
      <c r="M1745" s="30">
        <f>IFERROR(INDEX(Parâmetros!$E$6:$E$11,MATCH($K1745,Parâmetros!$A$6:$A$11,0)),"")</f>
        <v>8.8000000000000007</v>
      </c>
      <c r="N1745" s="33">
        <f t="shared" si="295"/>
        <v>0</v>
      </c>
      <c r="O1745" s="33">
        <f>Parâmetros!$E$13</f>
        <v>0.8</v>
      </c>
      <c r="P1745" s="32" t="str">
        <f>IF(OR($M1745="",$F1745&gt;Parâmetros!$E$14),"Não","Sim")</f>
        <v>Não</v>
      </c>
      <c r="Q1745" s="32" t="str">
        <f t="shared" si="296"/>
        <v/>
      </c>
      <c r="R1745" s="32" t="str">
        <f t="shared" si="297"/>
        <v/>
      </c>
      <c r="S1745" s="30" t="str">
        <f t="shared" si="298"/>
        <v/>
      </c>
      <c r="T1745" s="32" t="str">
        <f>IF($Q1745&lt;&gt;"Sim","",IF($N1745&gt;Parâmetros!$E$15,"Sim","Não"))</f>
        <v/>
      </c>
      <c r="U1745" s="17" t="str">
        <f t="shared" si="299"/>
        <v>Fora da apuração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'[Apontamento_Mes_Setembro Atualizado.xlsx]Base Diária'!$V$221folga da escala 5x2",IF($Y1745="Folga",IF(AND($D1745="5x2",OR(WEEKDAY($F1745,2)=6,WEEKDAY($F1745,2)=7)),"Folga de fim de semana da escala 5x2",IF(AND(OR($D1745="6x1",$D1745="FF 6x1"),WEEKDAY($F1745,2)=6,FALSE()),"Folga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FALTA DE REGISTRO · dia útil da escala 6x1</v>
      </c>
      <c r="W1745" s="34" t="str">
        <f>IF(OR(OR($D1745="6x1",$D1745="FF 6x1"),$D1745="5x2"),"",IF($AB1745&lt;&gt;$AB1744,IF(IFERROR(INDEX(Cadastro!$F$5:$F$148,$AB1745),"")="",IF($L1745&gt;0,1,0),IF(IFERROR(INDEX(Cadastro!$F$5:$F$148,$AB1745),"")&lt;=IFERROR(INDEX(Parâmetros!$B$39:$B$48,MATCH($E1745,Parâmetros!$A$39:$A$48,0)),99),IFERROR(INDEX(Cadastro!$F$5:$F$148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/>
      </c>
      <c r="X1745" s="34" t="str">
        <f>IF(OR(OR($D1745="6x1",$D1745="FF 6x1"),$D1745="5x2"),"",IF($AB1745&lt;&gt;$AB1744,IF(IFERROR(INDEX(Cadastro!$F$5:$F$148,$AB1745),"")="",0,IF(IFERROR(INDEX(Cadastro!$F$5:$F$148,$AB1745),"")&gt;IFERROR(INDEX(Parâmetros!$B$39:$B$48,MATCH($E1745,Parâmetros!$A$39:$A$48,0)),99),IFERROR(INDEX(Cadastro!$F$5:$F$148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/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registro"),IF(AND($AB1745&lt;&gt;$AB1744,IFERROR(INDEX(Cadastro!$F$5:$F$148,$AB1745),"")=""),"Indeterminado (início da série)",IF($X1745&gt;0,"Folga","Falta de registro"))))))))</f>
        <v>Falta de registro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IFERROR(MATCH($A1745&amp;"|"&amp;TEXT(_xlfn.MAXIFS(Cadastro!$E$5:$E$148,Cadastro!$A$5:$A$148,$A1745,Cadastro!$E$5:$E$148,"&lt;="&amp;$F1745),"yyyymmdd"),Cadastro!$I$5:$I$148,0),"")</f>
        <v>71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55564</v>
      </c>
      <c r="B1746" s="17" t="s">
        <v>206</v>
      </c>
      <c r="C1746" s="17" t="str">
        <f>IFERROR(INDEX(Cadastro!$C$5:$C$148,$AB1746),"NÃO INFORMADO")</f>
        <v>CAL</v>
      </c>
      <c r="D1746" s="17" t="str">
        <f>IFERROR(INDEX(Cadastro!$D$5:$D$148,$AB1746),"")</f>
        <v>6x1</v>
      </c>
      <c r="E1746" s="17" t="str">
        <f>IFERROR(INDEX(Cadastro!$G$5:$G$148,$AB1746),"")</f>
        <v>6x1</v>
      </c>
      <c r="F1746" s="29">
        <v>46280</v>
      </c>
      <c r="G1746" s="32" t="str">
        <f t="shared" si="294"/>
        <v>ter</v>
      </c>
      <c r="H1746" s="31" t="str">
        <f>IF($L1746=0,"",_xlfn.MINIFS(Dados!$Q:$Q,Dados!$A:$A,$A1746,Dados!$S:$S,$F1746))</f>
        <v/>
      </c>
      <c r="I1746" s="31" t="str">
        <f>IF($H1746="","",_xlfn.MAXIFS(Dados!$R:$R,Dados!$A:$A,$A1746,Dados!$S:$S,$F1746))</f>
        <v/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6x1</v>
      </c>
      <c r="L1746" s="30">
        <f>SUMIFS(Dados!$E:$E,Dados!$A:$A,$A1746,Dados!$S:$S,$F1746)</f>
        <v>0</v>
      </c>
      <c r="M1746" s="30">
        <f>IFERROR(INDEX(Parâmetros!$E$6:$E$11,MATCH($K1746,Parâmetros!$A$6:$A$11,0)),"")</f>
        <v>8.8000000000000007</v>
      </c>
      <c r="N1746" s="33">
        <f t="shared" si="295"/>
        <v>0</v>
      </c>
      <c r="O1746" s="33">
        <f>Parâmetros!$E$13</f>
        <v>0.8</v>
      </c>
      <c r="P1746" s="32" t="str">
        <f>IF(OR($M1746="",$F1746&gt;Parâmetros!$E$14),"Não","Sim")</f>
        <v>Não</v>
      </c>
      <c r="Q1746" s="32" t="str">
        <f t="shared" si="296"/>
        <v/>
      </c>
      <c r="R1746" s="32" t="str">
        <f t="shared" si="297"/>
        <v/>
      </c>
      <c r="S1746" s="30" t="str">
        <f t="shared" si="298"/>
        <v/>
      </c>
      <c r="T1746" s="32" t="str">
        <f>IF($Q1746&lt;&gt;"Sim","",IF($N1746&gt;Parâmetros!$E$15,"Sim","Não"))</f>
        <v/>
      </c>
      <c r="U1746" s="17" t="str">
        <f t="shared" si="299"/>
        <v>Fora da apuração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'[Apontamento_Mes_Setembro Atualizado.xlsx]Base Diária'!$V$221folga da escala 5x2",IF($Y1746="Folga",IF(AND($D1746="5x2",OR(WEEKDAY($F1746,2)=6,WEEKDAY($F1746,2)=7)),"Folga de fim de semana da escala 5x2",IF(AND(OR($D1746="6x1",$D1746="FF 6x1"),WEEKDAY($F1746,2)=6,FALSE()),"Folga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FALTA DE REGISTRO · dia útil da escala 6x1</v>
      </c>
      <c r="W1746" s="34" t="str">
        <f>IF(OR(OR($D1746="6x1",$D1746="FF 6x1"),$D1746="5x2"),"",IF($AB1746&lt;&gt;$AB1745,IF(IFERROR(INDEX(Cadastro!$F$5:$F$148,$AB1746),"")="",IF($L1746&gt;0,1,0),IF(IFERROR(INDEX(Cadastro!$F$5:$F$148,$AB1746),"")&lt;=IFERROR(INDEX(Parâmetros!$B$39:$B$48,MATCH($E1746,Parâmetros!$A$39:$A$48,0)),99),IFERROR(INDEX(Cadastro!$F$5:$F$148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/>
      </c>
      <c r="X1746" s="34" t="str">
        <f>IF(OR(OR($D1746="6x1",$D1746="FF 6x1"),$D1746="5x2"),"",IF($AB1746&lt;&gt;$AB1745,IF(IFERROR(INDEX(Cadastro!$F$5:$F$148,$AB1746),"")="",0,IF(IFERROR(INDEX(Cadastro!$F$5:$F$148,$AB1746),"")&gt;IFERROR(INDEX(Parâmetros!$B$39:$B$48,MATCH($E1746,Parâmetros!$A$39:$A$48,0)),99),IFERROR(INDEX(Cadastro!$F$5:$F$148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/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registro"),IF(AND($AB1746&lt;&gt;$AB1745,IFERROR(INDEX(Cadastro!$F$5:$F$148,$AB1746),"")=""),"Indeterminado (início da série)",IF($X1746&gt;0,"Folga","Falta de registro"))))))))</f>
        <v>Falta de registro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IFERROR(MATCH($A1746&amp;"|"&amp;TEXT(_xlfn.MAXIFS(Cadastro!$E$5:$E$148,Cadastro!$A$5:$A$148,$A1746,Cadastro!$E$5:$E$148,"&lt;="&amp;$F1746),"yyyymmdd"),Cadastro!$I$5:$I$148,0),"")</f>
        <v>71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55564</v>
      </c>
      <c r="B1747" s="17" t="s">
        <v>206</v>
      </c>
      <c r="C1747" s="17" t="str">
        <f>IFERROR(INDEX(Cadastro!$C$5:$C$148,$AB1747),"NÃO INFORMADO")</f>
        <v>CAL</v>
      </c>
      <c r="D1747" s="17" t="str">
        <f>IFERROR(INDEX(Cadastro!$D$5:$D$148,$AB1747),"")</f>
        <v>6x1</v>
      </c>
      <c r="E1747" s="17" t="str">
        <f>IFERROR(INDEX(Cadastro!$G$5:$G$148,$AB1747),"")</f>
        <v>6x1</v>
      </c>
      <c r="F1747" s="29">
        <v>46281</v>
      </c>
      <c r="G1747" s="32" t="str">
        <f t="shared" si="294"/>
        <v>qua</v>
      </c>
      <c r="H1747" s="31" t="str">
        <f>IF($L1747=0,"",_xlfn.MINIFS(Dados!$Q:$Q,Dados!$A:$A,$A1747,Dados!$S:$S,$F1747))</f>
        <v/>
      </c>
      <c r="I1747" s="31" t="str">
        <f>IF($H1747="","",_xlfn.MAXIFS(Dados!$R:$R,Dados!$A:$A,$A1747,Dados!$S:$S,$F1747))</f>
        <v/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6x1</v>
      </c>
      <c r="L1747" s="30">
        <f>SUMIFS(Dados!$E:$E,Dados!$A:$A,$A1747,Dados!$S:$S,$F1747)</f>
        <v>0</v>
      </c>
      <c r="M1747" s="30">
        <f>IFERROR(INDEX(Parâmetros!$E$6:$E$11,MATCH($K1747,Parâmetros!$A$6:$A$11,0)),"")</f>
        <v>8.8000000000000007</v>
      </c>
      <c r="N1747" s="33">
        <f t="shared" si="295"/>
        <v>0</v>
      </c>
      <c r="O1747" s="33">
        <f>Parâmetros!$E$13</f>
        <v>0.8</v>
      </c>
      <c r="P1747" s="32" t="str">
        <f>IF(OR($M1747="",$F1747&gt;Parâmetros!$E$14),"Não","Sim")</f>
        <v>Não</v>
      </c>
      <c r="Q1747" s="32" t="str">
        <f t="shared" si="296"/>
        <v/>
      </c>
      <c r="R1747" s="32" t="str">
        <f t="shared" si="297"/>
        <v/>
      </c>
      <c r="S1747" s="30" t="str">
        <f t="shared" si="298"/>
        <v/>
      </c>
      <c r="T1747" s="32" t="str">
        <f>IF($Q1747&lt;&gt;"Sim","",IF($N1747&gt;Parâmetros!$E$15,"Sim","Não"))</f>
        <v/>
      </c>
      <c r="U1747" s="17" t="str">
        <f t="shared" si="299"/>
        <v>Fora da apuração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'[Apontamento_Mes_Setembro Atualizado.xlsx]Base Diária'!$V$221folga da escala 5x2",IF($Y1747="Folga",IF(AND($D1747="5x2",OR(WEEKDAY($F1747,2)=6,WEEKDAY($F1747,2)=7)),"Folga de fim de semana da escala 5x2",IF(AND(OR($D1747="6x1",$D1747="FF 6x1"),WEEKDAY($F1747,2)=6,FALSE()),"Folga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FALTA DE REGISTRO · dia útil da escala 6x1</v>
      </c>
      <c r="W1747" s="34" t="str">
        <f>IF(OR(OR($D1747="6x1",$D1747="FF 6x1"),$D1747="5x2"),"",IF($AB1747&lt;&gt;$AB1746,IF(IFERROR(INDEX(Cadastro!$F$5:$F$148,$AB1747),"")="",IF($L1747&gt;0,1,0),IF(IFERROR(INDEX(Cadastro!$F$5:$F$148,$AB1747),"")&lt;=IFERROR(INDEX(Parâmetros!$B$39:$B$48,MATCH($E1747,Parâmetros!$A$39:$A$48,0)),99),IFERROR(INDEX(Cadastro!$F$5:$F$148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/>
      </c>
      <c r="X1747" s="34" t="str">
        <f>IF(OR(OR($D1747="6x1",$D1747="FF 6x1"),$D1747="5x2"),"",IF($AB1747&lt;&gt;$AB1746,IF(IFERROR(INDEX(Cadastro!$F$5:$F$148,$AB1747),"")="",0,IF(IFERROR(INDEX(Cadastro!$F$5:$F$148,$AB1747),"")&gt;IFERROR(INDEX(Parâmetros!$B$39:$B$48,MATCH($E1747,Parâmetros!$A$39:$A$48,0)),99),IFERROR(INDEX(Cadastro!$F$5:$F$148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/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registro"),IF(AND($AB1747&lt;&gt;$AB1746,IFERROR(INDEX(Cadastro!$F$5:$F$148,$AB1747),"")=""),"Indeterminado (início da série)",IF($X1747&gt;0,"Folga","Falta de registro"))))))))</f>
        <v>Falta de registro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IFERROR(MATCH($A1747&amp;"|"&amp;TEXT(_xlfn.MAXIFS(Cadastro!$E$5:$E$148,Cadastro!$A$5:$A$148,$A1747,Cadastro!$E$5:$E$148,"&lt;="&amp;$F1747),"yyyymmdd"),Cadastro!$I$5:$I$148,0),"")</f>
        <v>71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55564</v>
      </c>
      <c r="B1748" s="17" t="s">
        <v>206</v>
      </c>
      <c r="C1748" s="17" t="str">
        <f>IFERROR(INDEX(Cadastro!$C$5:$C$148,$AB1748),"NÃO INFORMADO")</f>
        <v>CAL</v>
      </c>
      <c r="D1748" s="17" t="str">
        <f>IFERROR(INDEX(Cadastro!$D$5:$D$148,$AB1748),"")</f>
        <v>6x1</v>
      </c>
      <c r="E1748" s="17" t="str">
        <f>IFERROR(INDEX(Cadastro!$G$5:$G$148,$AB1748),"")</f>
        <v>6x1</v>
      </c>
      <c r="F1748" s="29">
        <v>46282</v>
      </c>
      <c r="G1748" s="32" t="str">
        <f t="shared" si="294"/>
        <v>qui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>6x1</v>
      </c>
      <c r="L1748" s="30">
        <f>SUMIFS(Dados!$E:$E,Dados!$A:$A,$A1748,Dados!$S:$S,$F1748)</f>
        <v>0</v>
      </c>
      <c r="M1748" s="30">
        <f>IFERROR(INDEX(Parâmetros!$E$6:$E$11,MATCH($K1748,Parâmetros!$A$6:$A$11,0)),"")</f>
        <v>8.8000000000000007</v>
      </c>
      <c r="N1748" s="33">
        <f t="shared" si="295"/>
        <v>0</v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296"/>
        <v/>
      </c>
      <c r="R1748" s="32" t="str">
        <f t="shared" si="297"/>
        <v/>
      </c>
      <c r="S1748" s="30" t="str">
        <f t="shared" si="298"/>
        <v/>
      </c>
      <c r="T1748" s="32" t="str">
        <f>IF($Q1748&lt;&gt;"Sim","",IF($N1748&gt;Parâmetros!$E$15,"Sim","Não"))</f>
        <v/>
      </c>
      <c r="U1748" s="17" t="str">
        <f t="shared" si="299"/>
        <v>Fora da apuração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'[Apontamento_Mes_Setembro Atualizado.xlsx]Base Diária'!$V$221folga da escala 5x2",IF($Y1748="Folga",IF(AND($D1748="5x2",OR(WEEKDAY($F1748,2)=6,WEEKDAY($F1748,2)=7)),"Folga de fim de semana da escala 5x2",IF(AND(OR($D1748="6x1",$D1748="FF 6x1"),WEEKDAY($F1748,2)=6,FALSE()),"Folga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FALTA DE REGISTRO · dia útil da escala 6x1</v>
      </c>
      <c r="W1748" s="34" t="str">
        <f>IF(OR(OR($D1748="6x1",$D1748="FF 6x1"),$D1748="5x2"),"",IF($AB1748&lt;&gt;$AB1747,IF(IFERROR(INDEX(Cadastro!$F$5:$F$148,$AB1748),"")="",IF($L1748&gt;0,1,0),IF(IFERROR(INDEX(Cadastro!$F$5:$F$148,$AB1748),"")&lt;=IFERROR(INDEX(Parâmetros!$B$39:$B$48,MATCH($E1748,Parâmetros!$A$39:$A$48,0)),99),IFERROR(INDEX(Cadastro!$F$5:$F$148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/>
      </c>
      <c r="X1748" s="34" t="str">
        <f>IF(OR(OR($D1748="6x1",$D1748="FF 6x1"),$D1748="5x2"),"",IF($AB1748&lt;&gt;$AB1747,IF(IFERROR(INDEX(Cadastro!$F$5:$F$148,$AB1748),"")="",0,IF(IFERROR(INDEX(Cadastro!$F$5:$F$148,$AB1748),"")&gt;IFERROR(INDEX(Parâmetros!$B$39:$B$48,MATCH($E1748,Parâmetros!$A$39:$A$48,0)),99),IFERROR(INDEX(Cadastro!$F$5:$F$148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/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registro"),IF(AND($AB1748&lt;&gt;$AB1747,IFERROR(INDEX(Cadastro!$F$5:$F$148,$AB1748),"")=""),"Indeterminado (início da série)",IF($X1748&gt;0,"Folga","Falta de registro"))))))))</f>
        <v>Falta de registro</v>
      </c>
      <c r="Z1748" s="34">
        <f>IF(OR($L1748&gt;0,$F1748&gt;Parâmetros!$E$14),0,IF($A1748&lt;&gt;$A1747,1,N($Z1747)+1))</f>
        <v>0</v>
      </c>
      <c r="AA1748" s="34">
        <f>IF(OR($L1748&gt;0,$F1748&gt;Parâmetros!$E$14),0,IF(OR($A1748&lt;&gt;$A1749,$F1749&gt;Parâmetros!$E$14),1,N($AA1749)+1))</f>
        <v>0</v>
      </c>
      <c r="AB1748" s="31">
        <f>IFERROR(MATCH($A1748&amp;"|"&amp;TEXT(_xlfn.MAXIFS(Cadastro!$E$5:$E$148,Cadastro!$A$5:$A$148,$A1748,Cadastro!$E$5:$E$148,"&lt;="&amp;$F1748),"yyyymmdd"),Cadastro!$I$5:$I$148,0),"")</f>
        <v>71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55564</v>
      </c>
      <c r="B1749" s="17" t="s">
        <v>206</v>
      </c>
      <c r="C1749" s="17" t="str">
        <f>IFERROR(INDEX(Cadastro!$C$5:$C$148,$AB1749),"NÃO INFORMADO")</f>
        <v>CAL</v>
      </c>
      <c r="D1749" s="17" t="str">
        <f>IFERROR(INDEX(Cadastro!$D$5:$D$148,$AB1749),"")</f>
        <v>6x1</v>
      </c>
      <c r="E1749" s="17" t="str">
        <f>IFERROR(INDEX(Cadastro!$G$5:$G$148,$AB1749),"")</f>
        <v>6x1</v>
      </c>
      <c r="F1749" s="29">
        <v>46283</v>
      </c>
      <c r="G1749" s="32" t="str">
        <f t="shared" si="294"/>
        <v>sex</v>
      </c>
      <c r="H1749" s="31" t="str">
        <f>IF($L1749=0,"",_xlfn.MINIFS(Dados!$Q:$Q,Dados!$A:$A,$A1749,Dados!$S:$S,$F1749))</f>
        <v/>
      </c>
      <c r="I1749" s="31" t="str">
        <f>IF($H1749="","",_xlfn.MAXIFS(Dados!$R:$R,Dados!$A:$A,$A1749,Dados!$S:$S,$F1749))</f>
        <v/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6x1</v>
      </c>
      <c r="L1749" s="30">
        <f>SUMIFS(Dados!$E:$E,Dados!$A:$A,$A1749,Dados!$S:$S,$F1749)</f>
        <v>0</v>
      </c>
      <c r="M1749" s="30">
        <f>IFERROR(INDEX(Parâmetros!$E$6:$E$11,MATCH($K1749,Parâmetros!$A$6:$A$11,0)),"")</f>
        <v>8.8000000000000007</v>
      </c>
      <c r="N1749" s="33">
        <f t="shared" si="295"/>
        <v>0</v>
      </c>
      <c r="O1749" s="33">
        <f>Parâmetros!$E$13</f>
        <v>0.8</v>
      </c>
      <c r="P1749" s="32" t="str">
        <f>IF(OR($M1749="",$F1749&gt;Parâmetros!$E$14),"Não","Sim")</f>
        <v>Não</v>
      </c>
      <c r="Q1749" s="32" t="str">
        <f t="shared" si="296"/>
        <v/>
      </c>
      <c r="R1749" s="32" t="str">
        <f t="shared" si="297"/>
        <v/>
      </c>
      <c r="S1749" s="30" t="str">
        <f t="shared" si="298"/>
        <v/>
      </c>
      <c r="T1749" s="32" t="str">
        <f>IF($Q1749&lt;&gt;"Sim","",IF($N1749&gt;Parâmetros!$E$15,"Sim","Não"))</f>
        <v/>
      </c>
      <c r="U1749" s="17" t="str">
        <f t="shared" si="299"/>
        <v>Fora da apuração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'[Apontamento_Mes_Setembro Atualizado.xlsx]Base Diária'!$V$221folga da escala 5x2",IF($Y1749="Folga",IF(AND($D1749="5x2",OR(WEEKDAY($F1749,2)=6,WEEKDAY($F1749,2)=7)),"Folga de fim de semana da escala 5x2",IF(AND(OR($D1749="6x1",$D1749="FF 6x1"),WEEKDAY($F1749,2)=6,FALSE()),"Folga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FALTA DE REGISTRO · dia útil da escala 6x1</v>
      </c>
      <c r="W1749" s="34" t="str">
        <f>IF(OR(OR($D1749="6x1",$D1749="FF 6x1"),$D1749="5x2"),"",IF($AB1749&lt;&gt;$AB1748,IF(IFERROR(INDEX(Cadastro!$F$5:$F$148,$AB1749),"")="",IF($L1749&gt;0,1,0),IF(IFERROR(INDEX(Cadastro!$F$5:$F$148,$AB1749),"")&lt;=IFERROR(INDEX(Parâmetros!$B$39:$B$48,MATCH($E1749,Parâmetros!$A$39:$A$48,0)),99),IFERROR(INDEX(Cadastro!$F$5:$F$148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/>
      </c>
      <c r="X1749" s="34" t="str">
        <f>IF(OR(OR($D1749="6x1",$D1749="FF 6x1"),$D1749="5x2"),"",IF($AB1749&lt;&gt;$AB1748,IF(IFERROR(INDEX(Cadastro!$F$5:$F$148,$AB1749),"")="",0,IF(IFERROR(INDEX(Cadastro!$F$5:$F$148,$AB1749),"")&gt;IFERROR(INDEX(Parâmetros!$B$39:$B$48,MATCH($E1749,Parâmetros!$A$39:$A$48,0)),99),IFERROR(INDEX(Cadastro!$F$5:$F$148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/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registro"),IF(AND($AB1749&lt;&gt;$AB1748,IFERROR(INDEX(Cadastro!$F$5:$F$148,$AB1749),"")=""),"Indeterminado (início da série)",IF($X1749&gt;0,"Folga","Falta de registro"))))))))</f>
        <v>Falta de registro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IFERROR(MATCH($A1749&amp;"|"&amp;TEXT(_xlfn.MAXIFS(Cadastro!$E$5:$E$148,Cadastro!$A$5:$A$148,$A1749,Cadastro!$E$5:$E$148,"&lt;="&amp;$F1749),"yyyymmdd"),Cadastro!$I$5:$I$148,0),"")</f>
        <v>71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55564</v>
      </c>
      <c r="B1750" s="17" t="s">
        <v>206</v>
      </c>
      <c r="C1750" s="17" t="str">
        <f>IFERROR(INDEX(Cadastro!$C$5:$C$148,$AB1750),"NÃO INFORMADO")</f>
        <v>CAL</v>
      </c>
      <c r="D1750" s="17" t="str">
        <f>IFERROR(INDEX(Cadastro!$D$5:$D$148,$AB1750),"")</f>
        <v>6x1</v>
      </c>
      <c r="E1750" s="17" t="str">
        <f>IFERROR(INDEX(Cadastro!$G$5:$G$148,$AB1750),"")</f>
        <v>6x1</v>
      </c>
      <c r="F1750" s="29">
        <v>46284</v>
      </c>
      <c r="G1750" s="32" t="str">
        <f t="shared" si="294"/>
        <v>sáb</v>
      </c>
      <c r="H1750" s="31" t="str">
        <f>IF($L1750=0,"",_xlfn.MINIFS(Dados!$Q:$Q,Dados!$A:$A,$A1750,Dados!$S:$S,$F1750))</f>
        <v/>
      </c>
      <c r="I1750" s="31" t="str">
        <f>IF($H1750="","",_xlfn.MAXIFS(Dados!$R:$R,Dados!$A:$A,$A1750,Dados!$S:$S,$F1750))</f>
        <v/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/>
      </c>
      <c r="L1750" s="30">
        <f>SUMIFS(Dados!$E:$E,Dados!$A:$A,$A1750,Dados!$S:$S,$F1750)</f>
        <v>0</v>
      </c>
      <c r="M1750" s="30" t="str">
        <f>IFERROR(INDEX(Parâmetros!$E$6:$E$11,MATCH($K1750,Parâmetros!$A$6:$A$11,0)),"")</f>
        <v/>
      </c>
      <c r="N1750" s="33" t="str">
        <f t="shared" si="295"/>
        <v/>
      </c>
      <c r="O1750" s="33">
        <f>Parâmetros!$E$13</f>
        <v>0.8</v>
      </c>
      <c r="P1750" s="32" t="str">
        <f>IF(OR($M1750="",$F1750&gt;Parâmetros!$E$14),"Não","Sim")</f>
        <v>Não</v>
      </c>
      <c r="Q1750" s="32" t="str">
        <f t="shared" si="296"/>
        <v/>
      </c>
      <c r="R1750" s="32" t="str">
        <f t="shared" si="297"/>
        <v/>
      </c>
      <c r="S1750" s="30" t="str">
        <f t="shared" si="298"/>
        <v/>
      </c>
      <c r="T1750" s="32" t="str">
        <f>IF($Q1750&lt;&gt;"Sim","",IF($N1750&gt;Parâmetros!$E$15,"Sim","Não"))</f>
        <v/>
      </c>
      <c r="U1750" s="17" t="str">
        <f t="shared" si="299"/>
        <v>Folga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'[Apontamento_Mes_Setembro Atualizado.xlsx]Base Diária'!$V$221folga da escala 5x2",IF($Y1750="Folga",IF(AND($D1750="5x2",OR(WEEKDAY($F1750,2)=6,WEEKDAY($F1750,2)=7)),"Folga de fim de semana da escala 5x2",IF(AND(OR($D1750="6x1",$D1750="FF 6x1"),WEEKDAY($F1750,2)=6,FALSE()),"Folga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Folga de fim de semana · sem apontamento no sábado nem no domingo</v>
      </c>
      <c r="W1750" s="34" t="str">
        <f>IF(OR(OR($D1750="6x1",$D1750="FF 6x1"),$D1750="5x2"),"",IF($AB1750&lt;&gt;$AB1749,IF(IFERROR(INDEX(Cadastro!$F$5:$F$148,$AB1750),"")="",IF($L1750&gt;0,1,0),IF(IFERROR(INDEX(Cadastro!$F$5:$F$148,$AB1750),"")&lt;=IFERROR(INDEX(Parâmetros!$B$39:$B$48,MATCH($E1750,Parâmetros!$A$39:$A$48,0)),99),IFERROR(INDEX(Cadastro!$F$5:$F$148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/>
      </c>
      <c r="X1750" s="34" t="str">
        <f>IF(OR(OR($D1750="6x1",$D1750="FF 6x1"),$D1750="5x2"),"",IF($AB1750&lt;&gt;$AB1749,IF(IFERROR(INDEX(Cadastro!$F$5:$F$148,$AB1750),"")="",0,IF(IFERROR(INDEX(Cadastro!$F$5:$F$148,$AB1750),"")&gt;IFERROR(INDEX(Parâmetros!$B$39:$B$48,MATCH($E1750,Parâmetros!$A$39:$A$48,0)),99),IFERROR(INDEX(Cadastro!$F$5:$F$148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/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registro"),IF(AND($AB1750&lt;&gt;$AB1749,IFERROR(INDEX(Cadastro!$F$5:$F$148,$AB1750),"")=""),"Indeterminado (início da série)",IF($X1750&gt;0,"Folga","Falta de registro"))))))))</f>
        <v>Folga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IFERROR(MATCH($A1750&amp;"|"&amp;TEXT(_xlfn.MAXIFS(Cadastro!$E$5:$E$148,Cadastro!$A$5:$A$148,$A1750,Cadastro!$E$5:$E$148,"&lt;="&amp;$F1750),"yyyymmdd"),Cadastro!$I$5:$I$148,0),"")</f>
        <v>71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55564</v>
      </c>
      <c r="B1751" s="17" t="s">
        <v>206</v>
      </c>
      <c r="C1751" s="17" t="str">
        <f>IFERROR(INDEX(Cadastro!$C$5:$C$148,$AB1751),"NÃO INFORMADO")</f>
        <v>CAL</v>
      </c>
      <c r="D1751" s="17" t="str">
        <f>IFERROR(INDEX(Cadastro!$D$5:$D$148,$AB1751),"")</f>
        <v>6x1</v>
      </c>
      <c r="E1751" s="17" t="str">
        <f>IFERROR(INDEX(Cadastro!$G$5:$G$148,$AB1751),"")</f>
        <v>6x1</v>
      </c>
      <c r="F1751" s="29">
        <v>46285</v>
      </c>
      <c r="G1751" s="32" t="str">
        <f t="shared" si="294"/>
        <v>dom</v>
      </c>
      <c r="H1751" s="31" t="str">
        <f>IF($L1751=0,"",_xlfn.MINIFS(Dados!$Q:$Q,Dados!$A:$A,$A1751,Dados!$S:$S,$F1751))</f>
        <v/>
      </c>
      <c r="I1751" s="31" t="str">
        <f>IF($H1751="","",_xlfn.MAXIFS(Dados!$R:$R,Dados!$A:$A,$A1751,Dados!$S:$S,$F1751))</f>
        <v/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/>
      </c>
      <c r="L1751" s="30">
        <f>SUMIFS(Dados!$E:$E,Dados!$A:$A,$A1751,Dados!$S:$S,$F1751)</f>
        <v>0</v>
      </c>
      <c r="M1751" s="30" t="str">
        <f>IFERROR(INDEX(Parâmetros!$E$6:$E$11,MATCH($K1751,Parâmetros!$A$6:$A$11,0)),"")</f>
        <v/>
      </c>
      <c r="N1751" s="33" t="str">
        <f t="shared" si="295"/>
        <v/>
      </c>
      <c r="O1751" s="33">
        <f>Parâmetros!$E$13</f>
        <v>0.8</v>
      </c>
      <c r="P1751" s="32" t="str">
        <f>IF(OR($M1751="",$F1751&gt;Parâmetros!$E$14),"Não","Sim")</f>
        <v>Não</v>
      </c>
      <c r="Q1751" s="32" t="str">
        <f t="shared" si="296"/>
        <v/>
      </c>
      <c r="R1751" s="32" t="str">
        <f t="shared" si="297"/>
        <v/>
      </c>
      <c r="S1751" s="30" t="str">
        <f t="shared" si="298"/>
        <v/>
      </c>
      <c r="T1751" s="32" t="str">
        <f>IF($Q1751&lt;&gt;"Sim","",IF($N1751&gt;Parâmetros!$E$15,"Sim","Não"))</f>
        <v/>
      </c>
      <c r="U1751" s="17" t="str">
        <f t="shared" si="299"/>
        <v>Folga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'[Apontamento_Mes_Setembro Atualizado.xlsx]Base Diária'!$V$221folga da escala 5x2",IF($Y1751="Folga",IF(AND($D1751="5x2",OR(WEEKDAY($F1751,2)=6,WEEKDAY($F1751,2)=7)),"Folga de fim de semana da escala 5x2",IF(AND(OR($D1751="6x1",$D1751="FF 6x1"),WEEKDAY($F1751,2)=6,FALSE()),"Folga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Folga de fim de semana · sem apontamento no sábado nem no domingo</v>
      </c>
      <c r="W1751" s="34" t="str">
        <f>IF(OR(OR($D1751="6x1",$D1751="FF 6x1"),$D1751="5x2"),"",IF($AB1751&lt;&gt;$AB1750,IF(IFERROR(INDEX(Cadastro!$F$5:$F$148,$AB1751),"")="",IF($L1751&gt;0,1,0),IF(IFERROR(INDEX(Cadastro!$F$5:$F$148,$AB1751),"")&lt;=IFERROR(INDEX(Parâmetros!$B$39:$B$48,MATCH($E1751,Parâmetros!$A$39:$A$48,0)),99),IFERROR(INDEX(Cadastro!$F$5:$F$148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/>
      </c>
      <c r="X1751" s="34" t="str">
        <f>IF(OR(OR($D1751="6x1",$D1751="FF 6x1"),$D1751="5x2"),"",IF($AB1751&lt;&gt;$AB1750,IF(IFERROR(INDEX(Cadastro!$F$5:$F$148,$AB1751),"")="",0,IF(IFERROR(INDEX(Cadastro!$F$5:$F$148,$AB1751),"")&gt;IFERROR(INDEX(Parâmetros!$B$39:$B$48,MATCH($E1751,Parâmetros!$A$39:$A$48,0)),99),IFERROR(INDEX(Cadastro!$F$5:$F$148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/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registro"),IF(AND($AB1751&lt;&gt;$AB1750,IFERROR(INDEX(Cadastro!$F$5:$F$148,$AB1751),"")=""),"Indeterminado (início da série)",IF($X1751&gt;0,"Folga","Falta de registro"))))))))</f>
        <v>Folga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IFERROR(MATCH($A1751&amp;"|"&amp;TEXT(_xlfn.MAXIFS(Cadastro!$E$5:$E$148,Cadastro!$A$5:$A$148,$A1751,Cadastro!$E$5:$E$148,"&lt;="&amp;$F1751),"yyyymmdd"),Cadastro!$I$5:$I$148,0),"")</f>
        <v>71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55564</v>
      </c>
      <c r="B1752" s="17" t="s">
        <v>206</v>
      </c>
      <c r="C1752" s="17" t="str">
        <f>IFERROR(INDEX(Cadastro!$C$5:$C$148,$AB1752),"NÃO INFORMADO")</f>
        <v>CAL</v>
      </c>
      <c r="D1752" s="17" t="str">
        <f>IFERROR(INDEX(Cadastro!$D$5:$D$148,$AB1752),"")</f>
        <v>6x1</v>
      </c>
      <c r="E1752" s="17" t="str">
        <f>IFERROR(INDEX(Cadastro!$G$5:$G$148,$AB1752),"")</f>
        <v>6x1</v>
      </c>
      <c r="F1752" s="29">
        <v>46286</v>
      </c>
      <c r="G1752" s="32" t="str">
        <f t="shared" si="294"/>
        <v>seg</v>
      </c>
      <c r="H1752" s="31" t="str">
        <f>IF($L1752=0,"",_xlfn.MINIFS(Dados!$Q:$Q,Dados!$A:$A,$A1752,Dados!$S:$S,$F1752))</f>
        <v/>
      </c>
      <c r="I1752" s="31" t="str">
        <f>IF($H1752="","",_xlfn.MAXIFS(Dados!$R:$R,Dados!$A:$A,$A1752,Dados!$S:$S,$F1752))</f>
        <v/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6x1</v>
      </c>
      <c r="L1752" s="30">
        <f>SUMIFS(Dados!$E:$E,Dados!$A:$A,$A1752,Dados!$S:$S,$F1752)</f>
        <v>0</v>
      </c>
      <c r="M1752" s="30">
        <f>IFERROR(INDEX(Parâmetros!$E$6:$E$11,MATCH($K1752,Parâmetros!$A$6:$A$11,0)),"")</f>
        <v>8.8000000000000007</v>
      </c>
      <c r="N1752" s="33">
        <f t="shared" si="295"/>
        <v>0</v>
      </c>
      <c r="O1752" s="33">
        <f>Parâmetros!$E$13</f>
        <v>0.8</v>
      </c>
      <c r="P1752" s="32" t="str">
        <f>IF(OR($M1752="",$F1752&gt;Parâmetros!$E$14),"Não","Sim")</f>
        <v>Não</v>
      </c>
      <c r="Q1752" s="32" t="str">
        <f t="shared" si="296"/>
        <v/>
      </c>
      <c r="R1752" s="32" t="str">
        <f t="shared" si="297"/>
        <v/>
      </c>
      <c r="S1752" s="30" t="str">
        <f t="shared" si="298"/>
        <v/>
      </c>
      <c r="T1752" s="32" t="str">
        <f>IF($Q1752&lt;&gt;"Sim","",IF($N1752&gt;Parâmetros!$E$15,"Sim","Não"))</f>
        <v/>
      </c>
      <c r="U1752" s="17" t="str">
        <f t="shared" si="299"/>
        <v>Fora da apuração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'[Apontamento_Mes_Setembro Atualizado.xlsx]Base Diária'!$V$221folga da escala 5x2",IF($Y1752="Folga",IF(AND($D1752="5x2",OR(WEEKDAY($F1752,2)=6,WEEKDAY($F1752,2)=7)),"Folga de fim de semana da escala 5x2",IF(AND(OR($D1752="6x1",$D1752="FF 6x1"),WEEKDAY($F1752,2)=6,FALSE()),"Folga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FALTA DE REGISTRO · dia útil da escala 6x1</v>
      </c>
      <c r="W1752" s="34" t="str">
        <f>IF(OR(OR($D1752="6x1",$D1752="FF 6x1"),$D1752="5x2"),"",IF($AB1752&lt;&gt;$AB1751,IF(IFERROR(INDEX(Cadastro!$F$5:$F$148,$AB1752),"")="",IF($L1752&gt;0,1,0),IF(IFERROR(INDEX(Cadastro!$F$5:$F$148,$AB1752),"")&lt;=IFERROR(INDEX(Parâmetros!$B$39:$B$48,MATCH($E1752,Parâmetros!$A$39:$A$48,0)),99),IFERROR(INDEX(Cadastro!$F$5:$F$148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/>
      </c>
      <c r="X1752" s="34" t="str">
        <f>IF(OR(OR($D1752="6x1",$D1752="FF 6x1"),$D1752="5x2"),"",IF($AB1752&lt;&gt;$AB1751,IF(IFERROR(INDEX(Cadastro!$F$5:$F$148,$AB1752),"")="",0,IF(IFERROR(INDEX(Cadastro!$F$5:$F$148,$AB1752),"")&gt;IFERROR(INDEX(Parâmetros!$B$39:$B$48,MATCH($E1752,Parâmetros!$A$39:$A$48,0)),99),IFERROR(INDEX(Cadastro!$F$5:$F$148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/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registro"),IF(AND($AB1752&lt;&gt;$AB1751,IFERROR(INDEX(Cadastro!$F$5:$F$148,$AB1752),"")=""),"Indeterminado (início da série)",IF($X1752&gt;0,"Folga","Falta de registro"))))))))</f>
        <v>Falta de registro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IFERROR(MATCH($A1752&amp;"|"&amp;TEXT(_xlfn.MAXIFS(Cadastro!$E$5:$E$148,Cadastro!$A$5:$A$148,$A1752,Cadastro!$E$5:$E$148,"&lt;="&amp;$F1752),"yyyymmdd"),Cadastro!$I$5:$I$148,0),"")</f>
        <v>71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55564</v>
      </c>
      <c r="B1753" s="17" t="s">
        <v>206</v>
      </c>
      <c r="C1753" s="17" t="str">
        <f>IFERROR(INDEX(Cadastro!$C$5:$C$148,$AB1753),"NÃO INFORMADO")</f>
        <v>CAL</v>
      </c>
      <c r="D1753" s="17" t="str">
        <f>IFERROR(INDEX(Cadastro!$D$5:$D$148,$AB1753),"")</f>
        <v>6x1</v>
      </c>
      <c r="E1753" s="17" t="str">
        <f>IFERROR(INDEX(Cadastro!$G$5:$G$148,$AB1753),"")</f>
        <v>6x1</v>
      </c>
      <c r="F1753" s="29">
        <v>46287</v>
      </c>
      <c r="G1753" s="32" t="str">
        <f t="shared" si="294"/>
        <v>ter</v>
      </c>
      <c r="H1753" s="31" t="str">
        <f>IF($L1753=0,"",_xlfn.MINIFS(Dados!$Q:$Q,Dados!$A:$A,$A1753,Dados!$S:$S,$F1753))</f>
        <v/>
      </c>
      <c r="I1753" s="31" t="str">
        <f>IF($H1753="","",_xlfn.MAXIFS(Dados!$R:$R,Dados!$A:$A,$A1753,Dados!$S:$S,$F1753))</f>
        <v/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6x1</v>
      </c>
      <c r="L1753" s="30">
        <f>SUMIFS(Dados!$E:$E,Dados!$A:$A,$A1753,Dados!$S:$S,$F1753)</f>
        <v>0</v>
      </c>
      <c r="M1753" s="30">
        <f>IFERROR(INDEX(Parâmetros!$E$6:$E$11,MATCH($K1753,Parâmetros!$A$6:$A$11,0)),"")</f>
        <v>8.8000000000000007</v>
      </c>
      <c r="N1753" s="33">
        <f t="shared" si="295"/>
        <v>0</v>
      </c>
      <c r="O1753" s="33">
        <f>Parâmetros!$E$13</f>
        <v>0.8</v>
      </c>
      <c r="P1753" s="32" t="str">
        <f>IF(OR($M1753="",$F1753&gt;Parâmetros!$E$14),"Não","Sim")</f>
        <v>Não</v>
      </c>
      <c r="Q1753" s="32" t="str">
        <f t="shared" si="296"/>
        <v/>
      </c>
      <c r="R1753" s="32" t="str">
        <f t="shared" si="297"/>
        <v/>
      </c>
      <c r="S1753" s="30" t="str">
        <f t="shared" si="298"/>
        <v/>
      </c>
      <c r="T1753" s="32" t="str">
        <f>IF($Q1753&lt;&gt;"Sim","",IF($N1753&gt;Parâmetros!$E$15,"Sim","Não"))</f>
        <v/>
      </c>
      <c r="U1753" s="17" t="str">
        <f t="shared" si="299"/>
        <v>Fora da apuração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'[Apontamento_Mes_Setembro Atualizado.xlsx]Base Diária'!$V$221folga da escala 5x2",IF($Y1753="Folga",IF(AND($D1753="5x2",OR(WEEKDAY($F1753,2)=6,WEEKDAY($F1753,2)=7)),"Folga de fim de semana da escala 5x2",IF(AND(OR($D1753="6x1",$D1753="FF 6x1"),WEEKDAY($F1753,2)=6,FALSE()),"Folga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FALTA DE REGISTRO · dia útil da escala 6x1</v>
      </c>
      <c r="W1753" s="34" t="str">
        <f>IF(OR(OR($D1753="6x1",$D1753="FF 6x1"),$D1753="5x2"),"",IF($AB1753&lt;&gt;$AB1752,IF(IFERROR(INDEX(Cadastro!$F$5:$F$148,$AB1753),"")="",IF($L1753&gt;0,1,0),IF(IFERROR(INDEX(Cadastro!$F$5:$F$148,$AB1753),"")&lt;=IFERROR(INDEX(Parâmetros!$B$39:$B$48,MATCH($E1753,Parâmetros!$A$39:$A$48,0)),99),IFERROR(INDEX(Cadastro!$F$5:$F$148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/>
      </c>
      <c r="X1753" s="34" t="str">
        <f>IF(OR(OR($D1753="6x1",$D1753="FF 6x1"),$D1753="5x2"),"",IF($AB1753&lt;&gt;$AB1752,IF(IFERROR(INDEX(Cadastro!$F$5:$F$148,$AB1753),"")="",0,IF(IFERROR(INDEX(Cadastro!$F$5:$F$148,$AB1753),"")&gt;IFERROR(INDEX(Parâmetros!$B$39:$B$48,MATCH($E1753,Parâmetros!$A$39:$A$48,0)),99),IFERROR(INDEX(Cadastro!$F$5:$F$148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/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registro"),IF(AND($AB1753&lt;&gt;$AB1752,IFERROR(INDEX(Cadastro!$F$5:$F$148,$AB1753),"")=""),"Indeterminado (início da série)",IF($X1753&gt;0,"Folga","Falta de registro"))))))))</f>
        <v>Falta de registro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IFERROR(MATCH($A1753&amp;"|"&amp;TEXT(_xlfn.MAXIFS(Cadastro!$E$5:$E$148,Cadastro!$A$5:$A$148,$A1753,Cadastro!$E$5:$E$148,"&lt;="&amp;$F1753),"yyyymmdd"),Cadastro!$I$5:$I$148,0),"")</f>
        <v>71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55564</v>
      </c>
      <c r="B1754" s="17" t="s">
        <v>206</v>
      </c>
      <c r="C1754" s="17" t="str">
        <f>IFERROR(INDEX(Cadastro!$C$5:$C$148,$AB1754),"NÃO INFORMADO")</f>
        <v>CAL</v>
      </c>
      <c r="D1754" s="17" t="str">
        <f>IFERROR(INDEX(Cadastro!$D$5:$D$148,$AB1754),"")</f>
        <v>6x1</v>
      </c>
      <c r="E1754" s="17" t="str">
        <f>IFERROR(INDEX(Cadastro!$G$5:$G$148,$AB1754),"")</f>
        <v>6x1</v>
      </c>
      <c r="F1754" s="29">
        <v>46288</v>
      </c>
      <c r="G1754" s="32" t="str">
        <f t="shared" si="294"/>
        <v>qua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>6x1</v>
      </c>
      <c r="L1754" s="30">
        <f>SUMIFS(Dados!$E:$E,Dados!$A:$A,$A1754,Dados!$S:$S,$F1754)</f>
        <v>0</v>
      </c>
      <c r="M1754" s="30">
        <f>IFERROR(INDEX(Parâmetros!$E$6:$E$11,MATCH($K1754,Parâmetros!$A$6:$A$11,0)),"")</f>
        <v>8.8000000000000007</v>
      </c>
      <c r="N1754" s="33">
        <f t="shared" si="295"/>
        <v>0</v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296"/>
        <v/>
      </c>
      <c r="R1754" s="32" t="str">
        <f t="shared" si="297"/>
        <v/>
      </c>
      <c r="S1754" s="30" t="str">
        <f t="shared" si="298"/>
        <v/>
      </c>
      <c r="T1754" s="32" t="str">
        <f>IF($Q1754&lt;&gt;"Sim","",IF($N1754&gt;Parâmetros!$E$15,"Sim","Não"))</f>
        <v/>
      </c>
      <c r="U1754" s="17" t="str">
        <f t="shared" si="299"/>
        <v>Fora da apuração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'[Apontamento_Mes_Setembro Atualizado.xlsx]Base Diária'!$V$221folga da escala 5x2",IF($Y1754="Folga",IF(AND($D1754="5x2",OR(WEEKDAY($F1754,2)=6,WEEKDAY($F1754,2)=7)),"Folga de fim de semana da escala 5x2",IF(AND(OR($D1754="6x1",$D1754="FF 6x1"),WEEKDAY($F1754,2)=6,FALSE()),"Folga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FALTA DE REGISTRO · dia útil da escala 6x1</v>
      </c>
      <c r="W1754" s="34" t="str">
        <f>IF(OR(OR($D1754="6x1",$D1754="FF 6x1"),$D1754="5x2"),"",IF($AB1754&lt;&gt;$AB1753,IF(IFERROR(INDEX(Cadastro!$F$5:$F$148,$AB1754),"")="",IF($L1754&gt;0,1,0),IF(IFERROR(INDEX(Cadastro!$F$5:$F$148,$AB1754),"")&lt;=IFERROR(INDEX(Parâmetros!$B$39:$B$48,MATCH($E1754,Parâmetros!$A$39:$A$48,0)),99),IFERROR(INDEX(Cadastro!$F$5:$F$148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/>
      </c>
      <c r="X1754" s="34" t="str">
        <f>IF(OR(OR($D1754="6x1",$D1754="FF 6x1"),$D1754="5x2"),"",IF($AB1754&lt;&gt;$AB1753,IF(IFERROR(INDEX(Cadastro!$F$5:$F$148,$AB1754),"")="",0,IF(IFERROR(INDEX(Cadastro!$F$5:$F$148,$AB1754),"")&gt;IFERROR(INDEX(Parâmetros!$B$39:$B$48,MATCH($E1754,Parâmetros!$A$39:$A$48,0)),99),IFERROR(INDEX(Cadastro!$F$5:$F$148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/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registro"),IF(AND($AB1754&lt;&gt;$AB1753,IFERROR(INDEX(Cadastro!$F$5:$F$148,$AB1754),"")=""),"Indeterminado (início da série)",IF($X1754&gt;0,"Folga","Falta de registro"))))))))</f>
        <v>Falta de registro</v>
      </c>
      <c r="Z1754" s="34">
        <f>IF(OR($L1754&gt;0,$F1754&gt;Parâmetros!$E$14),0,IF($A1754&lt;&gt;$A1753,1,N($Z1753)+1))</f>
        <v>0</v>
      </c>
      <c r="AA1754" s="34">
        <f>IF(OR($L1754&gt;0,$F1754&gt;Parâmetros!$E$14),0,IF(OR($A1754&lt;&gt;$A1755,$F1755&gt;Parâmetros!$E$14),1,N($AA1755)+1))</f>
        <v>0</v>
      </c>
      <c r="AB1754" s="31">
        <f>IFERROR(MATCH($A1754&amp;"|"&amp;TEXT(_xlfn.MAXIFS(Cadastro!$E$5:$E$148,Cadastro!$A$5:$A$148,$A1754,Cadastro!$E$5:$E$148,"&lt;="&amp;$F1754),"yyyymmdd"),Cadastro!$I$5:$I$148,0),"")</f>
        <v>71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55564</v>
      </c>
      <c r="B1755" s="17" t="s">
        <v>206</v>
      </c>
      <c r="C1755" s="17" t="str">
        <f>IFERROR(INDEX(Cadastro!$C$5:$C$148,$AB1755),"NÃO INFORMADO")</f>
        <v>CAL</v>
      </c>
      <c r="D1755" s="17" t="str">
        <f>IFERROR(INDEX(Cadastro!$D$5:$D$148,$AB1755),"")</f>
        <v>6x1</v>
      </c>
      <c r="E1755" s="17" t="str">
        <f>IFERROR(INDEX(Cadastro!$G$5:$G$148,$AB1755),"")</f>
        <v>6x1</v>
      </c>
      <c r="F1755" s="29">
        <v>46289</v>
      </c>
      <c r="G1755" s="32" t="str">
        <f t="shared" si="294"/>
        <v>qui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6x1</v>
      </c>
      <c r="L1755" s="30">
        <f>SUMIFS(Dados!$E:$E,Dados!$A:$A,$A1755,Dados!$S:$S,$F1755)</f>
        <v>0</v>
      </c>
      <c r="M1755" s="30">
        <f>IFERROR(INDEX(Parâmetros!$E$6:$E$11,MATCH($K1755,Parâmetros!$A$6:$A$11,0)),"")</f>
        <v>8.8000000000000007</v>
      </c>
      <c r="N1755" s="33">
        <f t="shared" si="295"/>
        <v>0</v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296"/>
        <v/>
      </c>
      <c r="R1755" s="32" t="str">
        <f t="shared" si="297"/>
        <v/>
      </c>
      <c r="S1755" s="30" t="str">
        <f t="shared" si="298"/>
        <v/>
      </c>
      <c r="T1755" s="32" t="str">
        <f>IF($Q1755&lt;&gt;"Sim","",IF($N1755&gt;Parâmetros!$E$15,"Sim","Não"))</f>
        <v/>
      </c>
      <c r="U1755" s="17" t="str">
        <f t="shared" si="299"/>
        <v>Fora da apuração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'[Apontamento_Mes_Setembro Atualizado.xlsx]Base Diária'!$V$221folga da escala 5x2",IF($Y1755="Folga",IF(AND($D1755="5x2",OR(WEEKDAY($F1755,2)=6,WEEKDAY($F1755,2)=7)),"Folga de fim de semana da escala 5x2",IF(AND(OR($D1755="6x1",$D1755="FF 6x1"),WEEKDAY($F1755,2)=6,FALSE()),"Folga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útil da escala 6x1</v>
      </c>
      <c r="W1755" s="34" t="str">
        <f>IF(OR(OR($D1755="6x1",$D1755="FF 6x1"),$D1755="5x2"),"",IF($AB1755&lt;&gt;$AB1754,IF(IFERROR(INDEX(Cadastro!$F$5:$F$148,$AB1755),"")="",IF($L1755&gt;0,1,0),IF(IFERROR(INDEX(Cadastro!$F$5:$F$148,$AB1755),"")&lt;=IFERROR(INDEX(Parâmetros!$B$39:$B$48,MATCH($E1755,Parâmetros!$A$39:$A$48,0)),99),IFERROR(INDEX(Cadastro!$F$5:$F$148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/>
      </c>
      <c r="X1755" s="34" t="str">
        <f>IF(OR(OR($D1755="6x1",$D1755="FF 6x1"),$D1755="5x2"),"",IF($AB1755&lt;&gt;$AB1754,IF(IFERROR(INDEX(Cadastro!$F$5:$F$148,$AB1755),"")="",0,IF(IFERROR(INDEX(Cadastro!$F$5:$F$148,$AB1755),"")&gt;IFERROR(INDEX(Parâmetros!$B$39:$B$48,MATCH($E1755,Parâmetros!$A$39:$A$48,0)),99),IFERROR(INDEX(Cadastro!$F$5:$F$148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/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registro"),IF(AND($AB1755&lt;&gt;$AB1754,IFERROR(INDEX(Cadastro!$F$5:$F$148,$AB1755),"")=""),"Indeterminado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0</v>
      </c>
      <c r="AA1755" s="34">
        <f>IF(OR($L1755&gt;0,$F1755&gt;Parâmetros!$E$14),0,IF(OR($A1755&lt;&gt;$A1756,$F1756&gt;Parâmetros!$E$14),1,N($AA1756)+1))</f>
        <v>0</v>
      </c>
      <c r="AB1755" s="31">
        <f>IFERROR(MATCH($A1755&amp;"|"&amp;TEXT(_xlfn.MAXIFS(Cadastro!$E$5:$E$148,Cadastro!$A$5:$A$148,$A1755,Cadastro!$E$5:$E$148,"&lt;="&amp;$F1755),"yyyymmdd"),Cadastro!$I$5:$I$148,0),"")</f>
        <v>71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hidden="1" customHeight="1" x14ac:dyDescent="0.25">
      <c r="A1756" s="31">
        <v>55564</v>
      </c>
      <c r="B1756" s="17" t="s">
        <v>206</v>
      </c>
      <c r="C1756" s="17" t="str">
        <f>IFERROR(INDEX(Cadastro!$C$5:$C$148,$AB1756),"NÃO INFORMADO")</f>
        <v>CAL</v>
      </c>
      <c r="D1756" s="17" t="str">
        <f>IFERROR(INDEX(Cadastro!$D$5:$D$148,$AB1756),"")</f>
        <v>6x1</v>
      </c>
      <c r="E1756" s="17" t="str">
        <f>IFERROR(INDEX(Cadastro!$G$5:$G$148,$AB1756),"")</f>
        <v>6x1</v>
      </c>
      <c r="F1756" s="29">
        <v>46290</v>
      </c>
      <c r="G1756" s="32" t="str">
        <f t="shared" si="294"/>
        <v>sex</v>
      </c>
      <c r="H1756" s="31" t="str">
        <f>IF($L1756=0,"",_xlfn.MINIFS(Dados!$Q:$Q,Dados!$A:$A,$A1756,Dados!$S:$S,$F1756))</f>
        <v/>
      </c>
      <c r="I1756" s="31" t="str">
        <f>IF($H1756="","",_xlfn.MAXIFS(Dados!$R:$R,Dados!$A:$A,$A1756,Dados!$S:$S,$F1756))</f>
        <v/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6x1</v>
      </c>
      <c r="L1756" s="30">
        <f>SUMIFS(Dados!$E:$E,Dados!$A:$A,$A1756,Dados!$S:$S,$F1756)</f>
        <v>0</v>
      </c>
      <c r="M1756" s="30">
        <f>IFERROR(INDEX(Parâmetros!$E$6:$E$11,MATCH($K1756,Parâmetros!$A$6:$A$11,0)),"")</f>
        <v>8.8000000000000007</v>
      </c>
      <c r="N1756" s="33">
        <f t="shared" si="295"/>
        <v>0</v>
      </c>
      <c r="O1756" s="33">
        <f>Parâmetros!$E$13</f>
        <v>0.8</v>
      </c>
      <c r="P1756" s="32" t="str">
        <f>IF(OR($M1756="",$F1756&gt;Parâmetros!$E$14),"Não","Sim")</f>
        <v>Não</v>
      </c>
      <c r="Q1756" s="32" t="str">
        <f t="shared" si="296"/>
        <v/>
      </c>
      <c r="R1756" s="32" t="str">
        <f t="shared" si="297"/>
        <v/>
      </c>
      <c r="S1756" s="30" t="str">
        <f t="shared" si="298"/>
        <v/>
      </c>
      <c r="T1756" s="32" t="str">
        <f>IF($Q1756&lt;&gt;"Sim","",IF($N1756&gt;Parâmetros!$E$15,"Sim","Não"))</f>
        <v/>
      </c>
      <c r="U1756" s="17" t="str">
        <f t="shared" si="299"/>
        <v>Fora da apuração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'[Apontamento_Mes_Setembro Atualizado.xlsx]Base Diária'!$V$221folga da escala 5x2",IF($Y1756="Folga",IF(AND($D1756="5x2",OR(WEEKDAY($F1756,2)=6,WEEKDAY($F1756,2)=7)),"Folga de fim de semana da escala 5x2",IF(AND(OR($D1756="6x1",$D1756="FF 6x1"),WEEKDAY($F1756,2)=6,FALSE()),"Folga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FALTA DE REGISTRO · dia útil da escala 6x1</v>
      </c>
      <c r="W1756" s="34" t="str">
        <f>IF(OR(OR($D1756="6x1",$D1756="FF 6x1"),$D1756="5x2"),"",IF($AB1756&lt;&gt;$AB1755,IF(IFERROR(INDEX(Cadastro!$F$5:$F$148,$AB1756),"")="",IF($L1756&gt;0,1,0),IF(IFERROR(INDEX(Cadastro!$F$5:$F$148,$AB1756),"")&lt;=IFERROR(INDEX(Parâmetros!$B$39:$B$48,MATCH($E1756,Parâmetros!$A$39:$A$48,0)),99),IFERROR(INDEX(Cadastro!$F$5:$F$148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/>
      </c>
      <c r="X1756" s="34" t="str">
        <f>IF(OR(OR($D1756="6x1",$D1756="FF 6x1"),$D1756="5x2"),"",IF($AB1756&lt;&gt;$AB1755,IF(IFERROR(INDEX(Cadastro!$F$5:$F$148,$AB1756),"")="",0,IF(IFERROR(INDEX(Cadastro!$F$5:$F$148,$AB1756),"")&gt;IFERROR(INDEX(Parâmetros!$B$39:$B$48,MATCH($E1756,Parâmetros!$A$39:$A$48,0)),99),IFERROR(INDEX(Cadastro!$F$5:$F$148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/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registro"),IF(AND($AB1756&lt;&gt;$AB1755,IFERROR(INDEX(Cadastro!$F$5:$F$148,$AB1756),"")=""),"Indeterminado (início da série)",IF($X1756&gt;0,"Folga","Falta de registro"))))))))</f>
        <v>Falta de registro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IFERROR(MATCH($A1756&amp;"|"&amp;TEXT(_xlfn.MAXIFS(Cadastro!$E$5:$E$148,Cadastro!$A$5:$A$148,$A1756,Cadastro!$E$5:$E$148,"&lt;="&amp;$F1756),"yyyymmdd"),Cadastro!$I$5:$I$148,0),"")</f>
        <v>71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55564</v>
      </c>
      <c r="B1757" s="17" t="s">
        <v>206</v>
      </c>
      <c r="C1757" s="17" t="str">
        <f>IFERROR(INDEX(Cadastro!$C$5:$C$148,$AB1757),"NÃO INFORMADO")</f>
        <v>CAL</v>
      </c>
      <c r="D1757" s="17" t="str">
        <f>IFERROR(INDEX(Cadastro!$D$5:$D$148,$AB1757),"")</f>
        <v>6x1</v>
      </c>
      <c r="E1757" s="17" t="str">
        <f>IFERROR(INDEX(Cadastro!$G$5:$G$148,$AB1757),"")</f>
        <v>6x1</v>
      </c>
      <c r="F1757" s="29">
        <v>46291</v>
      </c>
      <c r="G1757" s="32" t="str">
        <f t="shared" si="294"/>
        <v>sáb</v>
      </c>
      <c r="H1757" s="31" t="str">
        <f>IF($L1757=0,"",_xlfn.MINIFS(Dados!$Q:$Q,Dados!$A:$A,$A1757,Dados!$S:$S,$F1757))</f>
        <v/>
      </c>
      <c r="I1757" s="31" t="str">
        <f>IF($H1757="","",_xlfn.MAXIFS(Dados!$R:$R,Dados!$A:$A,$A1757,Dados!$S:$S,$F1757))</f>
        <v/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/>
      </c>
      <c r="L1757" s="30">
        <f>SUMIFS(Dados!$E:$E,Dados!$A:$A,$A1757,Dados!$S:$S,$F1757)</f>
        <v>0</v>
      </c>
      <c r="M1757" s="30" t="str">
        <f>IFERROR(INDEX(Parâmetros!$E$6:$E$11,MATCH($K1757,Parâmetros!$A$6:$A$11,0)),"")</f>
        <v/>
      </c>
      <c r="N1757" s="33" t="str">
        <f t="shared" si="295"/>
        <v/>
      </c>
      <c r="O1757" s="33">
        <f>Parâmetros!$E$13</f>
        <v>0.8</v>
      </c>
      <c r="P1757" s="32" t="str">
        <f>IF(OR($M1757="",$F1757&gt;Parâmetros!$E$14),"Não","Sim")</f>
        <v>Não</v>
      </c>
      <c r="Q1757" s="32" t="str">
        <f t="shared" si="296"/>
        <v/>
      </c>
      <c r="R1757" s="32" t="str">
        <f t="shared" si="297"/>
        <v/>
      </c>
      <c r="S1757" s="30" t="str">
        <f t="shared" si="298"/>
        <v/>
      </c>
      <c r="T1757" s="32" t="str">
        <f>IF($Q1757&lt;&gt;"Sim","",IF($N1757&gt;Parâmetros!$E$15,"Sim","Não"))</f>
        <v/>
      </c>
      <c r="U1757" s="17" t="str">
        <f t="shared" si="299"/>
        <v>Folga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'[Apontamento_Mes_Setembro Atualizado.xlsx]Base Diária'!$V$221folga da escala 5x2",IF($Y1757="Folga",IF(AND($D1757="5x2",OR(WEEKDAY($F1757,2)=6,WEEKDAY($F1757,2)=7)),"Folga de fim de semana da escala 5x2",IF(AND(OR($D1757="6x1",$D1757="FF 6x1"),WEEKDAY($F1757,2)=6,FALSE()),"Folga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Folga de fim de semana · sem apontamento no sábado nem no domingo</v>
      </c>
      <c r="W1757" s="34" t="str">
        <f>IF(OR(OR($D1757="6x1",$D1757="FF 6x1"),$D1757="5x2"),"",IF($AB1757&lt;&gt;$AB1756,IF(IFERROR(INDEX(Cadastro!$F$5:$F$148,$AB1757),"")="",IF($L1757&gt;0,1,0),IF(IFERROR(INDEX(Cadastro!$F$5:$F$148,$AB1757),"")&lt;=IFERROR(INDEX(Parâmetros!$B$39:$B$48,MATCH($E1757,Parâmetros!$A$39:$A$48,0)),99),IFERROR(INDEX(Cadastro!$F$5:$F$148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/>
      </c>
      <c r="X1757" s="34" t="str">
        <f>IF(OR(OR($D1757="6x1",$D1757="FF 6x1"),$D1757="5x2"),"",IF($AB1757&lt;&gt;$AB1756,IF(IFERROR(INDEX(Cadastro!$F$5:$F$148,$AB1757),"")="",0,IF(IFERROR(INDEX(Cadastro!$F$5:$F$148,$AB1757),"")&gt;IFERROR(INDEX(Parâmetros!$B$39:$B$48,MATCH($E1757,Parâmetros!$A$39:$A$48,0)),99),IFERROR(INDEX(Cadastro!$F$5:$F$148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/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registro"),IF(AND($AB1757&lt;&gt;$AB1756,IFERROR(INDEX(Cadastro!$F$5:$F$148,$AB1757),"")=""),"Indeterminado (início da série)",IF($X1757&gt;0,"Folga","Falta de registro"))))))))</f>
        <v>Folga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IFERROR(MATCH($A1757&amp;"|"&amp;TEXT(_xlfn.MAXIFS(Cadastro!$E$5:$E$148,Cadastro!$A$5:$A$148,$A1757,Cadastro!$E$5:$E$148,"&lt;="&amp;$F1757),"yyyymmdd"),Cadastro!$I$5:$I$148,0),"")</f>
        <v>71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55564</v>
      </c>
      <c r="B1758" s="17" t="s">
        <v>206</v>
      </c>
      <c r="C1758" s="17" t="str">
        <f>IFERROR(INDEX(Cadastro!$C$5:$C$148,$AB1758),"NÃO INFORMADO")</f>
        <v>CAL</v>
      </c>
      <c r="D1758" s="17" t="str">
        <f>IFERROR(INDEX(Cadastro!$D$5:$D$148,$AB1758),"")</f>
        <v>6x1</v>
      </c>
      <c r="E1758" s="17" t="str">
        <f>IFERROR(INDEX(Cadastro!$G$5:$G$148,$AB1758),"")</f>
        <v>6x1</v>
      </c>
      <c r="F1758" s="29">
        <v>46292</v>
      </c>
      <c r="G1758" s="32" t="str">
        <f t="shared" si="294"/>
        <v>dom</v>
      </c>
      <c r="H1758" s="31" t="str">
        <f>IF($L1758=0,"",_xlfn.MINIFS(Dados!$Q:$Q,Dados!$A:$A,$A1758,Dados!$S:$S,$F1758))</f>
        <v/>
      </c>
      <c r="I1758" s="31" t="str">
        <f>IF($H1758="","",_xlfn.MAXIFS(Dados!$R:$R,Dados!$A:$A,$A1758,Dados!$S:$S,$F1758))</f>
        <v/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/>
      </c>
      <c r="L1758" s="30">
        <f>SUMIFS(Dados!$E:$E,Dados!$A:$A,$A1758,Dados!$S:$S,$F1758)</f>
        <v>0</v>
      </c>
      <c r="M1758" s="30" t="str">
        <f>IFERROR(INDEX(Parâmetros!$E$6:$E$11,MATCH($K1758,Parâmetros!$A$6:$A$11,0)),"")</f>
        <v/>
      </c>
      <c r="N1758" s="33" t="str">
        <f t="shared" si="295"/>
        <v/>
      </c>
      <c r="O1758" s="33">
        <f>Parâmetros!$E$13</f>
        <v>0.8</v>
      </c>
      <c r="P1758" s="32" t="str">
        <f>IF(OR($M1758="",$F1758&gt;Parâmetros!$E$14),"Não","Sim")</f>
        <v>Não</v>
      </c>
      <c r="Q1758" s="32" t="str">
        <f t="shared" si="296"/>
        <v/>
      </c>
      <c r="R1758" s="32" t="str">
        <f t="shared" si="297"/>
        <v/>
      </c>
      <c r="S1758" s="30" t="str">
        <f t="shared" si="298"/>
        <v/>
      </c>
      <c r="T1758" s="32" t="str">
        <f>IF($Q1758&lt;&gt;"Sim","",IF($N1758&gt;Parâmetros!$E$15,"Sim","Não"))</f>
        <v/>
      </c>
      <c r="U1758" s="17" t="str">
        <f t="shared" si="299"/>
        <v>Folga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'[Apontamento_Mes_Setembro Atualizado.xlsx]Base Diária'!$V$221folga da escala 5x2",IF($Y1758="Folga",IF(AND($D1758="5x2",OR(WEEKDAY($F1758,2)=6,WEEKDAY($F1758,2)=7)),"Folga de fim de semana da escala 5x2",IF(AND(OR($D1758="6x1",$D1758="FF 6x1"),WEEKDAY($F1758,2)=6,FALSE()),"Folga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Folga de fim de semana · sem apontamento no sábado nem no domingo</v>
      </c>
      <c r="W1758" s="34" t="str">
        <f>IF(OR(OR($D1758="6x1",$D1758="FF 6x1"),$D1758="5x2"),"",IF($AB1758&lt;&gt;$AB1757,IF(IFERROR(INDEX(Cadastro!$F$5:$F$148,$AB1758),"")="",IF($L1758&gt;0,1,0),IF(IFERROR(INDEX(Cadastro!$F$5:$F$148,$AB1758),"")&lt;=IFERROR(INDEX(Parâmetros!$B$39:$B$48,MATCH($E1758,Parâmetros!$A$39:$A$48,0)),99),IFERROR(INDEX(Cadastro!$F$5:$F$148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/>
      </c>
      <c r="X1758" s="34" t="str">
        <f>IF(OR(OR($D1758="6x1",$D1758="FF 6x1"),$D1758="5x2"),"",IF($AB1758&lt;&gt;$AB1757,IF(IFERROR(INDEX(Cadastro!$F$5:$F$148,$AB1758),"")="",0,IF(IFERROR(INDEX(Cadastro!$F$5:$F$148,$AB1758),"")&gt;IFERROR(INDEX(Parâmetros!$B$39:$B$48,MATCH($E1758,Parâmetros!$A$39:$A$48,0)),99),IFERROR(INDEX(Cadastro!$F$5:$F$148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/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registro"),IF(AND($AB1758&lt;&gt;$AB1757,IFERROR(INDEX(Cadastro!$F$5:$F$148,$AB1758),"")=""),"Indeterminado (início da série)",IF($X1758&gt;0,"Folga","Falta de registro"))))))))</f>
        <v>Folga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IFERROR(MATCH($A1758&amp;"|"&amp;TEXT(_xlfn.MAXIFS(Cadastro!$E$5:$E$148,Cadastro!$A$5:$A$148,$A1758,Cadastro!$E$5:$E$148,"&lt;="&amp;$F1758),"yyyymmdd"),Cadastro!$I$5:$I$148,0),"")</f>
        <v>71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55564</v>
      </c>
      <c r="B1759" s="17" t="s">
        <v>206</v>
      </c>
      <c r="C1759" s="17" t="str">
        <f>IFERROR(INDEX(Cadastro!$C$5:$C$148,$AB1759),"NÃO INFORMADO")</f>
        <v>CAL</v>
      </c>
      <c r="D1759" s="17" t="str">
        <f>IFERROR(INDEX(Cadastro!$D$5:$D$148,$AB1759),"")</f>
        <v>6x1</v>
      </c>
      <c r="E1759" s="17" t="str">
        <f>IFERROR(INDEX(Cadastro!$G$5:$G$148,$AB1759),"")</f>
        <v>6x1</v>
      </c>
      <c r="F1759" s="29">
        <v>46293</v>
      </c>
      <c r="G1759" s="32" t="str">
        <f t="shared" si="294"/>
        <v>seg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6x1</v>
      </c>
      <c r="L1759" s="30">
        <f>SUMIFS(Dados!$E:$E,Dados!$A:$A,$A1759,Dados!$S:$S,$F1759)</f>
        <v>0</v>
      </c>
      <c r="M1759" s="30">
        <f>IFERROR(INDEX(Parâmetros!$E$6:$E$11,MATCH($K1759,Parâmetros!$A$6:$A$11,0)),"")</f>
        <v>8.8000000000000007</v>
      </c>
      <c r="N1759" s="33">
        <f t="shared" si="295"/>
        <v>0</v>
      </c>
      <c r="O1759" s="33">
        <f>Parâmetros!$E$13</f>
        <v>0.8</v>
      </c>
      <c r="P1759" s="32" t="str">
        <f>IF(OR($M1759="",$F1759&gt;Parâmetros!$E$14),"Não","Sim")</f>
        <v>Não</v>
      </c>
      <c r="Q1759" s="32" t="str">
        <f t="shared" si="296"/>
        <v/>
      </c>
      <c r="R1759" s="32" t="str">
        <f t="shared" si="297"/>
        <v/>
      </c>
      <c r="S1759" s="30" t="str">
        <f t="shared" si="298"/>
        <v/>
      </c>
      <c r="T1759" s="32" t="str">
        <f>IF($Q1759&lt;&gt;"Sim","",IF($N1759&gt;Parâmetros!$E$15,"Sim","Não"))</f>
        <v/>
      </c>
      <c r="U1759" s="17" t="str">
        <f t="shared" si="299"/>
        <v>Fora da apuração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'[Apontamento_Mes_Setembro Atualizado.xlsx]Base Diária'!$V$221folga da escala 5x2",IF($Y1759="Folga",IF(AND($D1759="5x2",OR(WEEKDAY($F1759,2)=6,WEEKDAY($F1759,2)=7)),"Folga de fim de semana da escala 5x2",IF(AND(OR($D1759="6x1",$D1759="FF 6x1"),WEEKDAY($F1759,2)=6,FALSE()),"Folga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útil da escala 6x1</v>
      </c>
      <c r="W1759" s="34" t="str">
        <f>IF(OR(OR($D1759="6x1",$D1759="FF 6x1"),$D1759="5x2"),"",IF($AB1759&lt;&gt;$AB1758,IF(IFERROR(INDEX(Cadastro!$F$5:$F$148,$AB1759),"")="",IF($L1759&gt;0,1,0),IF(IFERROR(INDEX(Cadastro!$F$5:$F$148,$AB1759),"")&lt;=IFERROR(INDEX(Parâmetros!$B$39:$B$48,MATCH($E1759,Parâmetros!$A$39:$A$48,0)),99),IFERROR(INDEX(Cadastro!$F$5:$F$148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/>
      </c>
      <c r="X1759" s="34" t="str">
        <f>IF(OR(OR($D1759="6x1",$D1759="FF 6x1"),$D1759="5x2"),"",IF($AB1759&lt;&gt;$AB1758,IF(IFERROR(INDEX(Cadastro!$F$5:$F$148,$AB1759),"")="",0,IF(IFERROR(INDEX(Cadastro!$F$5:$F$148,$AB1759),"")&gt;IFERROR(INDEX(Parâmetros!$B$39:$B$48,MATCH($E1759,Parâmetros!$A$39:$A$48,0)),99),IFERROR(INDEX(Cadastro!$F$5:$F$148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/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registro"),IF(AND($AB1759&lt;&gt;$AB1758,IFERROR(INDEX(Cadastro!$F$5:$F$148,$AB1759),"")=""),"Indeterminado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IFERROR(MATCH($A1759&amp;"|"&amp;TEXT(_xlfn.MAXIFS(Cadastro!$E$5:$E$148,Cadastro!$A$5:$A$148,$A1759,Cadastro!$E$5:$E$148,"&lt;="&amp;$F1759),"yyyymmdd"),Cadastro!$I$5:$I$148,0),"")</f>
        <v>71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55564</v>
      </c>
      <c r="B1760" s="17" t="s">
        <v>206</v>
      </c>
      <c r="C1760" s="17" t="str">
        <f>IFERROR(INDEX(Cadastro!$C$5:$C$148,$AB1760),"NÃO INFORMADO")</f>
        <v>CAL</v>
      </c>
      <c r="D1760" s="17" t="str">
        <f>IFERROR(INDEX(Cadastro!$D$5:$D$148,$AB1760),"")</f>
        <v>6x1</v>
      </c>
      <c r="E1760" s="17" t="str">
        <f>IFERROR(INDEX(Cadastro!$G$5:$G$148,$AB1760),"")</f>
        <v>6x1</v>
      </c>
      <c r="F1760" s="29">
        <v>46294</v>
      </c>
      <c r="G1760" s="32" t="str">
        <f t="shared" si="294"/>
        <v>ter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>6x1</v>
      </c>
      <c r="L1760" s="30">
        <f>SUMIFS(Dados!$E:$E,Dados!$A:$A,$A1760,Dados!$S:$S,$F1760)</f>
        <v>0</v>
      </c>
      <c r="M1760" s="30">
        <f>IFERROR(INDEX(Parâmetros!$E$6:$E$11,MATCH($K1760,Parâmetros!$A$6:$A$11,0)),"")</f>
        <v>8.8000000000000007</v>
      </c>
      <c r="N1760" s="33">
        <f t="shared" si="295"/>
        <v>0</v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296"/>
        <v/>
      </c>
      <c r="R1760" s="32" t="str">
        <f t="shared" si="297"/>
        <v/>
      </c>
      <c r="S1760" s="30" t="str">
        <f t="shared" si="298"/>
        <v/>
      </c>
      <c r="T1760" s="32" t="str">
        <f>IF($Q1760&lt;&gt;"Sim","",IF($N1760&gt;Parâmetros!$E$15,"Sim","Não"))</f>
        <v/>
      </c>
      <c r="U1760" s="17" t="str">
        <f t="shared" si="299"/>
        <v>Fora da apuração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'[Apontamento_Mes_Setembro Atualizado.xlsx]Base Diária'!$V$221folga da escala 5x2",IF($Y1760="Folga",IF(AND($D1760="5x2",OR(WEEKDAY($F1760,2)=6,WEEKDAY($F1760,2)=7)),"Folga de fim de semana da escala 5x2",IF(AND(OR($D1760="6x1",$D1760="FF 6x1"),WEEKDAY($F1760,2)=6,FALSE()),"Folga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FALTA DE REGISTRO · dia útil da escala 6x1</v>
      </c>
      <c r="W1760" s="34" t="str">
        <f>IF(OR(OR($D1760="6x1",$D1760="FF 6x1"),$D1760="5x2"),"",IF($AB1760&lt;&gt;$AB1759,IF(IFERROR(INDEX(Cadastro!$F$5:$F$148,$AB1760),"")="",IF($L1760&gt;0,1,0),IF(IFERROR(INDEX(Cadastro!$F$5:$F$148,$AB1760),"")&lt;=IFERROR(INDEX(Parâmetros!$B$39:$B$48,MATCH($E1760,Parâmetros!$A$39:$A$48,0)),99),IFERROR(INDEX(Cadastro!$F$5:$F$148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/>
      </c>
      <c r="X1760" s="34" t="str">
        <f>IF(OR(OR($D1760="6x1",$D1760="FF 6x1"),$D1760="5x2"),"",IF($AB1760&lt;&gt;$AB1759,IF(IFERROR(INDEX(Cadastro!$F$5:$F$148,$AB1760),"")="",0,IF(IFERROR(INDEX(Cadastro!$F$5:$F$148,$AB1760),"")&gt;IFERROR(INDEX(Parâmetros!$B$39:$B$48,MATCH($E1760,Parâmetros!$A$39:$A$48,0)),99),IFERROR(INDEX(Cadastro!$F$5:$F$148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/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registro"),IF(AND($AB1760&lt;&gt;$AB1759,IFERROR(INDEX(Cadastro!$F$5:$F$148,$AB1760),"")=""),"Indeterminado (início da série)",IF($X1760&gt;0,"Folga","Falta de registro"))))))))</f>
        <v>Falta de registro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IFERROR(MATCH($A1760&amp;"|"&amp;TEXT(_xlfn.MAXIFS(Cadastro!$E$5:$E$148,Cadastro!$A$5:$A$148,$A1760,Cadastro!$E$5:$E$148,"&lt;="&amp;$F1760),"yyyymmdd"),Cadastro!$I$5:$I$148,0),"")</f>
        <v>71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55564</v>
      </c>
      <c r="B1761" s="17" t="s">
        <v>206</v>
      </c>
      <c r="C1761" s="17" t="str">
        <f>IFERROR(INDEX(Cadastro!$C$5:$C$148,$AB1761),"NÃO INFORMADO")</f>
        <v>CAL</v>
      </c>
      <c r="D1761" s="17" t="str">
        <f>IFERROR(INDEX(Cadastro!$D$5:$D$148,$AB1761),"")</f>
        <v>6x1</v>
      </c>
      <c r="E1761" s="17" t="str">
        <f>IFERROR(INDEX(Cadastro!$G$5:$G$148,$AB1761),"")</f>
        <v>6x1</v>
      </c>
      <c r="F1761" s="29">
        <v>46295</v>
      </c>
      <c r="G1761" s="32" t="str">
        <f t="shared" si="294"/>
        <v>qua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6x1</v>
      </c>
      <c r="L1761" s="30">
        <f>SUMIFS(Dados!$E:$E,Dados!$A:$A,$A1761,Dados!$S:$S,$F1761)</f>
        <v>0</v>
      </c>
      <c r="M1761" s="30">
        <f>IFERROR(INDEX(Parâmetros!$E$6:$E$11,MATCH($K1761,Parâmetros!$A$6:$A$11,0)),"")</f>
        <v>8.8000000000000007</v>
      </c>
      <c r="N1761" s="33">
        <f t="shared" si="295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296"/>
        <v/>
      </c>
      <c r="R1761" s="32" t="str">
        <f t="shared" si="297"/>
        <v/>
      </c>
      <c r="S1761" s="30" t="str">
        <f t="shared" si="298"/>
        <v/>
      </c>
      <c r="T1761" s="32" t="str">
        <f>IF($Q1761&lt;&gt;"Sim","",IF($N1761&gt;Parâmetros!$E$15,"Sim","Não"))</f>
        <v/>
      </c>
      <c r="U1761" s="17" t="str">
        <f t="shared" si="299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'[Apontamento_Mes_Setembro Atualizado.xlsx]Base Diária'!$V$221folga da escala 5x2",IF($Y1761="Folga",IF(AND($D1761="5x2",OR(WEEKDAY($F1761,2)=6,WEEKDAY($F1761,2)=7)),"Folga de fim de semana da escala 5x2",IF(AND(OR($D1761="6x1",$D1761="FF 6x1"),WEEKDAY($F1761,2)=6,FALSE()),"Folga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útil da escala 6x1</v>
      </c>
      <c r="W1761" s="34" t="str">
        <f>IF(OR(OR($D1761="6x1",$D1761="FF 6x1"),$D1761="5x2"),"",IF($AB1761&lt;&gt;$AB1760,IF(IFERROR(INDEX(Cadastro!$F$5:$F$148,$AB1761),"")="",IF($L1761&gt;0,1,0),IF(IFERROR(INDEX(Cadastro!$F$5:$F$148,$AB1761),"")&lt;=IFERROR(INDEX(Parâmetros!$B$39:$B$48,MATCH($E1761,Parâmetros!$A$39:$A$48,0)),99),IFERROR(INDEX(Cadastro!$F$5:$F$148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/>
      </c>
      <c r="X1761" s="34" t="str">
        <f>IF(OR(OR($D1761="6x1",$D1761="FF 6x1"),$D1761="5x2"),"",IF($AB1761&lt;&gt;$AB1760,IF(IFERROR(INDEX(Cadastro!$F$5:$F$148,$AB1761),"")="",0,IF(IFERROR(INDEX(Cadastro!$F$5:$F$148,$AB1761),"")&gt;IFERROR(INDEX(Parâmetros!$B$39:$B$48,MATCH($E1761,Parâmetros!$A$39:$A$48,0)),99),IFERROR(INDEX(Cadastro!$F$5:$F$148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/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registro"),IF(AND($AB1761&lt;&gt;$AB1760,IFERROR(INDEX(Cadastro!$F$5:$F$148,$AB1761),"")=""),"Indeterminado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IFERROR(MATCH($A1761&amp;"|"&amp;TEXT(_xlfn.MAXIFS(Cadastro!$E$5:$E$148,Cadastro!$A$5:$A$148,$A1761,Cadastro!$E$5:$E$148,"&lt;="&amp;$F1761),"yyyymmdd"),Cadastro!$I$5:$I$148,0),"")</f>
        <v>71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55564</v>
      </c>
      <c r="B1762" s="17" t="s">
        <v>206</v>
      </c>
      <c r="C1762" s="17" t="str">
        <f>IFERROR(INDEX(Cadastro!$C$5:$C$148,$AB1762),"NÃO INFORMADO")</f>
        <v>CAL</v>
      </c>
      <c r="D1762" s="17" t="str">
        <f>IFERROR(INDEX(Cadastro!$D$5:$D$148,$AB1762),"")</f>
        <v>6x1</v>
      </c>
      <c r="E1762" s="17" t="str">
        <f>IFERROR(INDEX(Cadastro!$G$5:$G$148,$AB1762),"")</f>
        <v>6x1</v>
      </c>
      <c r="F1762" s="29">
        <v>46296</v>
      </c>
      <c r="G1762" s="32" t="str">
        <f t="shared" si="294"/>
        <v>qui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6x1</v>
      </c>
      <c r="L1762" s="30">
        <f>SUMIFS(Dados!$E:$E,Dados!$A:$A,$A1762,Dados!$S:$S,$F1762)</f>
        <v>0</v>
      </c>
      <c r="M1762" s="30">
        <f>IFERROR(INDEX(Parâmetros!$E$6:$E$11,MATCH($K1762,Parâmetros!$A$6:$A$11,0)),"")</f>
        <v>8.8000000000000007</v>
      </c>
      <c r="N1762" s="33">
        <f t="shared" si="295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296"/>
        <v/>
      </c>
      <c r="R1762" s="32" t="str">
        <f t="shared" si="297"/>
        <v/>
      </c>
      <c r="S1762" s="30" t="str">
        <f t="shared" si="298"/>
        <v/>
      </c>
      <c r="T1762" s="32" t="str">
        <f>IF($Q1762&lt;&gt;"Sim","",IF($N1762&gt;Parâmetros!$E$15,"Sim","Não"))</f>
        <v/>
      </c>
      <c r="U1762" s="17" t="str">
        <f t="shared" si="299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'[Apontamento_Mes_Setembro Atualizado.xlsx]Base Diária'!$V$221folga da escala 5x2",IF($Y1762="Folga",IF(AND($D1762="5x2",OR(WEEKDAY($F1762,2)=6,WEEKDAY($F1762,2)=7)),"Folga de fim de semana da escala 5x2",IF(AND(OR($D1762="6x1",$D1762="FF 6x1"),WEEKDAY($F1762,2)=6,FALSE()),"Folga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útil da escala 6x1</v>
      </c>
      <c r="W1762" s="34" t="str">
        <f>IF(OR(OR($D1762="6x1",$D1762="FF 6x1"),$D1762="5x2"),"",IF($AB1762&lt;&gt;$AB1761,IF(IFERROR(INDEX(Cadastro!$F$5:$F$148,$AB1762),"")="",IF($L1762&gt;0,1,0),IF(IFERROR(INDEX(Cadastro!$F$5:$F$148,$AB1762),"")&lt;=IFERROR(INDEX(Parâmetros!$B$39:$B$48,MATCH($E1762,Parâmetros!$A$39:$A$48,0)),99),IFERROR(INDEX(Cadastro!$F$5:$F$148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/>
      </c>
      <c r="X1762" s="34" t="str">
        <f>IF(OR(OR($D1762="6x1",$D1762="FF 6x1"),$D1762="5x2"),"",IF($AB1762&lt;&gt;$AB1761,IF(IFERROR(INDEX(Cadastro!$F$5:$F$148,$AB1762),"")="",0,IF(IFERROR(INDEX(Cadastro!$F$5:$F$148,$AB1762),"")&gt;IFERROR(INDEX(Parâmetros!$B$39:$B$48,MATCH($E1762,Parâmetros!$A$39:$A$48,0)),99),IFERROR(INDEX(Cadastro!$F$5:$F$148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/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registro"),IF(AND($AB1762&lt;&gt;$AB1761,IFERROR(INDEX(Cadastro!$F$5:$F$148,$AB1762),"")=""),"Indeterminado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IFERROR(MATCH($A1762&amp;"|"&amp;TEXT(_xlfn.MAXIFS(Cadastro!$E$5:$E$148,Cadastro!$A$5:$A$148,$A1762,Cadastro!$E$5:$E$148,"&lt;="&amp;$F1762),"yyyymmdd"),Cadastro!$I$5:$I$148,0),"")</f>
        <v>71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55564</v>
      </c>
      <c r="B1763" s="17" t="s">
        <v>206</v>
      </c>
      <c r="C1763" s="17" t="str">
        <f>IFERROR(INDEX(Cadastro!$C$5:$C$148,$AB1763),"NÃO INFORMADO")</f>
        <v>CAL</v>
      </c>
      <c r="D1763" s="17" t="str">
        <f>IFERROR(INDEX(Cadastro!$D$5:$D$148,$AB1763),"")</f>
        <v>6x1</v>
      </c>
      <c r="E1763" s="17" t="str">
        <f>IFERROR(INDEX(Cadastro!$G$5:$G$148,$AB1763),"")</f>
        <v>6x1</v>
      </c>
      <c r="F1763" s="29">
        <v>46297</v>
      </c>
      <c r="G1763" s="32" t="str">
        <f t="shared" si="294"/>
        <v>sex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6x1</v>
      </c>
      <c r="L1763" s="30">
        <f>SUMIFS(Dados!$E:$E,Dados!$A:$A,$A1763,Dados!$S:$S,$F1763)</f>
        <v>0</v>
      </c>
      <c r="M1763" s="30">
        <f>IFERROR(INDEX(Parâmetros!$E$6:$E$11,MATCH($K1763,Parâmetros!$A$6:$A$11,0)),"")</f>
        <v>8.8000000000000007</v>
      </c>
      <c r="N1763" s="33">
        <f t="shared" si="295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296"/>
        <v/>
      </c>
      <c r="R1763" s="32" t="str">
        <f t="shared" si="297"/>
        <v/>
      </c>
      <c r="S1763" s="30" t="str">
        <f t="shared" si="298"/>
        <v/>
      </c>
      <c r="T1763" s="32" t="str">
        <f>IF($Q1763&lt;&gt;"Sim","",IF($N1763&gt;Parâmetros!$E$15,"Sim","Não"))</f>
        <v/>
      </c>
      <c r="U1763" s="17" t="str">
        <f t="shared" si="299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'[Apontamento_Mes_Setembro Atualizado.xlsx]Base Diária'!$V$221folga da escala 5x2",IF($Y1763="Folga",IF(AND($D1763="5x2",OR(WEEKDAY($F1763,2)=6,WEEKDAY($F1763,2)=7)),"Folga de fim de semana da escala 5x2",IF(AND(OR($D1763="6x1",$D1763="FF 6x1"),WEEKDAY($F1763,2)=6,FALSE()),"Folga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útil da escala 6x1</v>
      </c>
      <c r="W1763" s="34" t="str">
        <f>IF(OR(OR($D1763="6x1",$D1763="FF 6x1"),$D1763="5x2"),"",IF($AB1763&lt;&gt;$AB1762,IF(IFERROR(INDEX(Cadastro!$F$5:$F$148,$AB1763),"")="",IF($L1763&gt;0,1,0),IF(IFERROR(INDEX(Cadastro!$F$5:$F$148,$AB1763),"")&lt;=IFERROR(INDEX(Parâmetros!$B$39:$B$48,MATCH($E1763,Parâmetros!$A$39:$A$48,0)),99),IFERROR(INDEX(Cadastro!$F$5:$F$148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/>
      </c>
      <c r="X1763" s="34" t="str">
        <f>IF(OR(OR($D1763="6x1",$D1763="FF 6x1"),$D1763="5x2"),"",IF($AB1763&lt;&gt;$AB1762,IF(IFERROR(INDEX(Cadastro!$F$5:$F$148,$AB1763),"")="",0,IF(IFERROR(INDEX(Cadastro!$F$5:$F$148,$AB1763),"")&gt;IFERROR(INDEX(Parâmetros!$B$39:$B$48,MATCH($E1763,Parâmetros!$A$39:$A$48,0)),99),IFERROR(INDEX(Cadastro!$F$5:$F$148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/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registro"),IF(AND($AB1763&lt;&gt;$AB1762,IFERROR(INDEX(Cadastro!$F$5:$F$148,$AB1763),"")=""),"Indeterminado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IFERROR(MATCH($A1763&amp;"|"&amp;TEXT(_xlfn.MAXIFS(Cadastro!$E$5:$E$148,Cadastro!$A$5:$A$148,$A1763,Cadastro!$E$5:$E$148,"&lt;="&amp;$F1763),"yyyymmdd"),Cadastro!$I$5:$I$148,0),"")</f>
        <v>71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55564</v>
      </c>
      <c r="B1764" s="17" t="s">
        <v>206</v>
      </c>
      <c r="C1764" s="17" t="str">
        <f>IFERROR(INDEX(Cadastro!$C$5:$C$148,$AB1764),"NÃO INFORMADO")</f>
        <v>CAL</v>
      </c>
      <c r="D1764" s="17" t="str">
        <f>IFERROR(INDEX(Cadastro!$D$5:$D$148,$AB1764),"")</f>
        <v>6x1</v>
      </c>
      <c r="E1764" s="17" t="str">
        <f>IFERROR(INDEX(Cadastro!$G$5:$G$148,$AB1764),"")</f>
        <v>6x1</v>
      </c>
      <c r="F1764" s="29">
        <v>46298</v>
      </c>
      <c r="G1764" s="32" t="str">
        <f t="shared" si="294"/>
        <v>sáb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/>
      </c>
      <c r="L1764" s="30">
        <f>SUMIFS(Dados!$E:$E,Dados!$A:$A,$A1764,Dados!$S:$S,$F1764)</f>
        <v>0</v>
      </c>
      <c r="M1764" s="30" t="str">
        <f>IFERROR(INDEX(Parâmetros!$E$6:$E$11,MATCH($K1764,Parâmetros!$A$6:$A$11,0)),"")</f>
        <v/>
      </c>
      <c r="N1764" s="33" t="str">
        <f t="shared" si="295"/>
        <v/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296"/>
        <v/>
      </c>
      <c r="R1764" s="32" t="str">
        <f t="shared" si="297"/>
        <v/>
      </c>
      <c r="S1764" s="30" t="str">
        <f t="shared" si="298"/>
        <v/>
      </c>
      <c r="T1764" s="32" t="str">
        <f>IF($Q1764&lt;&gt;"Sim","",IF($N1764&gt;Parâmetros!$E$15,"Sim","Não"))</f>
        <v/>
      </c>
      <c r="U1764" s="17" t="str">
        <f t="shared" si="299"/>
        <v>Folga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'[Apontamento_Mes_Setembro Atualizado.xlsx]Base Diária'!$V$221folga da escala 5x2",IF($Y1764="Folga",IF(AND($D1764="5x2",OR(WEEKDAY($F1764,2)=6,WEEKDAY($F1764,2)=7)),"Folga de fim de semana da escala 5x2",IF(AND(OR($D1764="6x1",$D1764="FF 6x1"),WEEKDAY($F1764,2)=6,FALSE()),"Folga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Folga de fim de semana · sem apontamento no sábado nem no domingo</v>
      </c>
      <c r="W1764" s="34" t="str">
        <f>IF(OR(OR($D1764="6x1",$D1764="FF 6x1"),$D1764="5x2"),"",IF($AB1764&lt;&gt;$AB1763,IF(IFERROR(INDEX(Cadastro!$F$5:$F$148,$AB1764),"")="",IF($L1764&gt;0,1,0),IF(IFERROR(INDEX(Cadastro!$F$5:$F$148,$AB1764),"")&lt;=IFERROR(INDEX(Parâmetros!$B$39:$B$48,MATCH($E1764,Parâmetros!$A$39:$A$48,0)),99),IFERROR(INDEX(Cadastro!$F$5:$F$148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/>
      </c>
      <c r="X1764" s="34" t="str">
        <f>IF(OR(OR($D1764="6x1",$D1764="FF 6x1"),$D1764="5x2"),"",IF($AB1764&lt;&gt;$AB1763,IF(IFERROR(INDEX(Cadastro!$F$5:$F$148,$AB1764),"")="",0,IF(IFERROR(INDEX(Cadastro!$F$5:$F$148,$AB1764),"")&gt;IFERROR(INDEX(Parâmetros!$B$39:$B$48,MATCH($E1764,Parâmetros!$A$39:$A$48,0)),99),IFERROR(INDEX(Cadastro!$F$5:$F$148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/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registro"),IF(AND($AB1764&lt;&gt;$AB1763,IFERROR(INDEX(Cadastro!$F$5:$F$148,$AB1764),"")=""),"Indeterminado (início da série)",IF($X1764&gt;0,"Folga","Falta de registro"))))))))</f>
        <v>Folga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IFERROR(MATCH($A1764&amp;"|"&amp;TEXT(_xlfn.MAXIFS(Cadastro!$E$5:$E$148,Cadastro!$A$5:$A$148,$A1764,Cadastro!$E$5:$E$148,"&lt;="&amp;$F1764),"yyyymmdd"),Cadastro!$I$5:$I$148,0),"")</f>
        <v>71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55564</v>
      </c>
      <c r="B1765" s="17" t="s">
        <v>206</v>
      </c>
      <c r="C1765" s="17" t="str">
        <f>IFERROR(INDEX(Cadastro!$C$5:$C$148,$AB1765),"NÃO INFORMADO")</f>
        <v>CAL</v>
      </c>
      <c r="D1765" s="17" t="str">
        <f>IFERROR(INDEX(Cadastro!$D$5:$D$148,$AB1765),"")</f>
        <v>6x1</v>
      </c>
      <c r="E1765" s="17" t="str">
        <f>IFERROR(INDEX(Cadastro!$G$5:$G$148,$AB1765),"")</f>
        <v>6x1</v>
      </c>
      <c r="F1765" s="29">
        <v>46299</v>
      </c>
      <c r="G1765" s="32" t="str">
        <f t="shared" si="294"/>
        <v>dom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/>
      </c>
      <c r="L1765" s="30">
        <f>SUMIFS(Dados!$E:$E,Dados!$A:$A,$A1765,Dados!$S:$S,$F1765)</f>
        <v>0</v>
      </c>
      <c r="M1765" s="30" t="str">
        <f>IFERROR(INDEX(Parâmetros!$E$6:$E$11,MATCH($K1765,Parâmetros!$A$6:$A$11,0)),"")</f>
        <v/>
      </c>
      <c r="N1765" s="33" t="str">
        <f t="shared" si="295"/>
        <v/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296"/>
        <v/>
      </c>
      <c r="R1765" s="32" t="str">
        <f t="shared" si="297"/>
        <v/>
      </c>
      <c r="S1765" s="30" t="str">
        <f t="shared" si="298"/>
        <v/>
      </c>
      <c r="T1765" s="32" t="str">
        <f>IF($Q1765&lt;&gt;"Sim","",IF($N1765&gt;Parâmetros!$E$15,"Sim","Não"))</f>
        <v/>
      </c>
      <c r="U1765" s="17" t="str">
        <f t="shared" si="299"/>
        <v>Folga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'[Apontamento_Mes_Setembro Atualizado.xlsx]Base Diária'!$V$221folga da escala 5x2",IF($Y1765="Folga",IF(AND($D1765="5x2",OR(WEEKDAY($F1765,2)=6,WEEKDAY($F1765,2)=7)),"Folga de fim de semana da escala 5x2",IF(AND(OR($D1765="6x1",$D1765="FF 6x1"),WEEKDAY($F1765,2)=6,FALSE()),"Folga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Folga de fim de semana · sem apontamento no sábado nem no domingo</v>
      </c>
      <c r="W1765" s="34" t="str">
        <f>IF(OR(OR($D1765="6x1",$D1765="FF 6x1"),$D1765="5x2"),"",IF($AB1765&lt;&gt;$AB1764,IF(IFERROR(INDEX(Cadastro!$F$5:$F$148,$AB1765),"")="",IF($L1765&gt;0,1,0),IF(IFERROR(INDEX(Cadastro!$F$5:$F$148,$AB1765),"")&lt;=IFERROR(INDEX(Parâmetros!$B$39:$B$48,MATCH($E1765,Parâmetros!$A$39:$A$48,0)),99),IFERROR(INDEX(Cadastro!$F$5:$F$148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/>
      </c>
      <c r="X1765" s="34" t="str">
        <f>IF(OR(OR($D1765="6x1",$D1765="FF 6x1"),$D1765="5x2"),"",IF($AB1765&lt;&gt;$AB1764,IF(IFERROR(INDEX(Cadastro!$F$5:$F$148,$AB1765),"")="",0,IF(IFERROR(INDEX(Cadastro!$F$5:$F$148,$AB1765),"")&gt;IFERROR(INDEX(Parâmetros!$B$39:$B$48,MATCH($E1765,Parâmetros!$A$39:$A$48,0)),99),IFERROR(INDEX(Cadastro!$F$5:$F$148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/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registro"),IF(AND($AB1765&lt;&gt;$AB1764,IFERROR(INDEX(Cadastro!$F$5:$F$148,$AB1765),"")=""),"Indeterminado (início da série)",IF($X1765&gt;0,"Folga","Falta de registro"))))))))</f>
        <v>Folga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IFERROR(MATCH($A1765&amp;"|"&amp;TEXT(_xlfn.MAXIFS(Cadastro!$E$5:$E$148,Cadastro!$A$5:$A$148,$A1765,Cadastro!$E$5:$E$148,"&lt;="&amp;$F1765),"yyyymmdd"),Cadastro!$I$5:$I$148,0),"")</f>
        <v>71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55564</v>
      </c>
      <c r="B1766" s="17" t="s">
        <v>206</v>
      </c>
      <c r="C1766" s="17" t="str">
        <f>IFERROR(INDEX(Cadastro!$C$5:$C$148,$AB1766),"NÃO INFORMADO")</f>
        <v>CAL</v>
      </c>
      <c r="D1766" s="17" t="str">
        <f>IFERROR(INDEX(Cadastro!$D$5:$D$148,$AB1766),"")</f>
        <v>6x1</v>
      </c>
      <c r="E1766" s="17" t="str">
        <f>IFERROR(INDEX(Cadastro!$G$5:$G$148,$AB1766),"")</f>
        <v>6x1</v>
      </c>
      <c r="F1766" s="29">
        <v>46300</v>
      </c>
      <c r="G1766" s="32" t="str">
        <f t="shared" si="294"/>
        <v>seg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>6x1</v>
      </c>
      <c r="L1766" s="30">
        <f>SUMIFS(Dados!$E:$E,Dados!$A:$A,$A1766,Dados!$S:$S,$F1766)</f>
        <v>0</v>
      </c>
      <c r="M1766" s="30">
        <f>IFERROR(INDEX(Parâmetros!$E$6:$E$11,MATCH($K1766,Parâmetros!$A$6:$A$11,0)),"")</f>
        <v>8.8000000000000007</v>
      </c>
      <c r="N1766" s="33">
        <f t="shared" si="295"/>
        <v>0</v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296"/>
        <v/>
      </c>
      <c r="R1766" s="32" t="str">
        <f t="shared" si="297"/>
        <v/>
      </c>
      <c r="S1766" s="30" t="str">
        <f t="shared" si="298"/>
        <v/>
      </c>
      <c r="T1766" s="32" t="str">
        <f>IF($Q1766&lt;&gt;"Sim","",IF($N1766&gt;Parâmetros!$E$15,"Sim","Não"))</f>
        <v/>
      </c>
      <c r="U1766" s="17" t="str">
        <f t="shared" si="299"/>
        <v>Fora da apuração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'[Apontamento_Mes_Setembro Atualizado.xlsx]Base Diária'!$V$221folga da escala 5x2",IF($Y1766="Folga",IF(AND($D1766="5x2",OR(WEEKDAY($F1766,2)=6,WEEKDAY($F1766,2)=7)),"Folga de fim de semana da escala 5x2",IF(AND(OR($D1766="6x1",$D1766="FF 6x1"),WEEKDAY($F1766,2)=6,FALSE()),"Folga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FALTA DE REGISTRO · dia útil da escala 6x1</v>
      </c>
      <c r="W1766" s="34" t="str">
        <f>IF(OR(OR($D1766="6x1",$D1766="FF 6x1"),$D1766="5x2"),"",IF($AB1766&lt;&gt;$AB1765,IF(IFERROR(INDEX(Cadastro!$F$5:$F$148,$AB1766),"")="",IF($L1766&gt;0,1,0),IF(IFERROR(INDEX(Cadastro!$F$5:$F$148,$AB1766),"")&lt;=IFERROR(INDEX(Parâmetros!$B$39:$B$48,MATCH($E1766,Parâmetros!$A$39:$A$48,0)),99),IFERROR(INDEX(Cadastro!$F$5:$F$148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/>
      </c>
      <c r="X1766" s="34" t="str">
        <f>IF(OR(OR($D1766="6x1",$D1766="FF 6x1"),$D1766="5x2"),"",IF($AB1766&lt;&gt;$AB1765,IF(IFERROR(INDEX(Cadastro!$F$5:$F$148,$AB1766),"")="",0,IF(IFERROR(INDEX(Cadastro!$F$5:$F$148,$AB1766),"")&gt;IFERROR(INDEX(Parâmetros!$B$39:$B$48,MATCH($E1766,Parâmetros!$A$39:$A$48,0)),99),IFERROR(INDEX(Cadastro!$F$5:$F$148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/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registro"),IF(AND($AB1766&lt;&gt;$AB1765,IFERROR(INDEX(Cadastro!$F$5:$F$148,$AB1766),"")=""),"Indeterminado (início da série)",IF($X1766&gt;0,"Folga","Falta de registro"))))))))</f>
        <v>Falta de registro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IFERROR(MATCH($A1766&amp;"|"&amp;TEXT(_xlfn.MAXIFS(Cadastro!$E$5:$E$148,Cadastro!$A$5:$A$148,$A1766,Cadastro!$E$5:$E$148,"&lt;="&amp;$F1766),"yyyymmdd"),Cadastro!$I$5:$I$148,0),"")</f>
        <v>71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54747</v>
      </c>
      <c r="B1767" s="17" t="s">
        <v>207</v>
      </c>
      <c r="C1767" s="17" t="str">
        <f>IFERROR(INDEX(Cadastro!$C$5:$C$148,$AB1767),"NÃO INFORMADO")</f>
        <v>LUB</v>
      </c>
      <c r="D1767" s="17" t="str">
        <f>IFERROR(INDEX(Cadastro!$D$5:$D$148,$AB1767),"")</f>
        <v>6x1</v>
      </c>
      <c r="E1767" s="17" t="str">
        <f>IFERROR(INDEX(Cadastro!$G$5:$G$148,$AB1767),"")</f>
        <v>6x1</v>
      </c>
      <c r="F1767" s="29">
        <v>46265</v>
      </c>
      <c r="G1767" s="32" t="str">
        <f t="shared" ref="G1767:G1802" si="300">CHOOSE(WEEKDAY($F1767,1),"dom","seg","ter","qua","qui","sex","sáb")</f>
        <v>seg</v>
      </c>
      <c r="H1767" s="31">
        <f>IF($L1767=0,"",_xlfn.MINIFS(Dados!$Q:$Q,Dados!$A:$A,$A1767,Dados!$S:$S,$F1767))</f>
        <v>440</v>
      </c>
      <c r="I1767" s="31">
        <f>IF($H1767="","",_xlfn.MAXIFS(Dados!$R:$R,Dados!$A:$A,$A1767,Dados!$S:$S,$F1767))</f>
        <v>990</v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6x1</v>
      </c>
      <c r="L1767" s="30">
        <f>SUMIFS(Dados!$E:$E,Dados!$A:$A,$A1767,Dados!$S:$S,$F1767)</f>
        <v>8.0700000000000021</v>
      </c>
      <c r="M1767" s="30">
        <f>IFERROR(INDEX(Parâmetros!$E$6:$E$11,MATCH($K1767,Parâmetros!$A$6:$A$11,0)),"")</f>
        <v>8.8000000000000007</v>
      </c>
      <c r="N1767" s="33">
        <f t="shared" ref="N1767:N1802" si="301">IFERROR($L1767/$M1767,"")</f>
        <v>0.91704545454545472</v>
      </c>
      <c r="O1767" s="33">
        <f>Parâmetros!$E$13</f>
        <v>0.8</v>
      </c>
      <c r="P1767" s="32" t="str">
        <f>IF(OR($M1767="",$F1767&gt;Parâmetros!$E$14),"Não","Sim")</f>
        <v>Sim</v>
      </c>
      <c r="Q1767" s="32" t="str">
        <f t="shared" ref="Q1767:Q1802" si="302">IF($P1767="Não","",IF($L1767&gt;0,"Sim","Não"))</f>
        <v>Sim</v>
      </c>
      <c r="R1767" s="32" t="str">
        <f t="shared" ref="R1767:R1802" si="303">IF($Q1767&lt;&gt;"Sim","",IF($N1767&gt;=$O1767,"Sim","Não"))</f>
        <v>Sim</v>
      </c>
      <c r="S1767" s="30">
        <f t="shared" ref="S1767:S1802" si="304">IF($Q1767&lt;&gt;"Sim","",MAX(0,$M1767*$O1767-$L1767))</f>
        <v>0</v>
      </c>
      <c r="T1767" s="32" t="str">
        <f>IF($Q1767&lt;&gt;"Sim","",IF($N1767&gt;Parâmetros!$E$15,"Sim","Não"))</f>
        <v>Não</v>
      </c>
      <c r="U1767" s="17" t="str">
        <f t="shared" ref="U1767:U1802" si="305">IF($AC1767&lt;&gt;"",$AC1767,IF($P1767="Não",IF($Y1767="Folga","Folga",IF(LEFT($Y1767,6)="Férias","Férias / afastamento",IF($Y1767="Indeterminado (início da série)","Início da série","Fora da apuração"))),IF($Q1767="Não","Falta de registro",IF($R1767="Sim","Na meta","Abaixo da meta"))))</f>
        <v>Na meta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'[Apontamento_Mes_Setembro Atualizado.xlsx]Base Diária'!$V$221folga da escala 5x2",IF($Y1767="Folga",IF(AND($D1767="5x2",OR(WEEKDAY($F1767,2)=6,WEEKDAY($F1767,2)=7)),"Folga de fim de semana da escala 5x2",IF(AND(OR($D1767="6x1",$D1767="FF 6x1"),WEEKDAY($F1767,2)=6,FALSE()),"Folga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Jornada fixa do 6x1</v>
      </c>
      <c r="W1767" s="34" t="str">
        <f>IF(OR(OR($D1767="6x1",$D1767="FF 6x1"),$D1767="5x2"),"",IF($AB1767&lt;&gt;$AB1766,IF(IFERROR(INDEX(Cadastro!$F$5:$F$148,$AB1767),"")="",IF($L1767&gt;0,1,0),IF(IFERROR(INDEX(Cadastro!$F$5:$F$148,$AB1767),"")&lt;=IFERROR(INDEX(Parâmetros!$B$39:$B$48,MATCH($E1767,Parâmetros!$A$39:$A$48,0)),99),IFERROR(INDEX(Cadastro!$F$5:$F$148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/>
      </c>
      <c r="X1767" s="34" t="str">
        <f>IF(OR(OR($D1767="6x1",$D1767="FF 6x1"),$D1767="5x2"),"",IF($AB1767&lt;&gt;$AB1766,IF(IFERROR(INDEX(Cadastro!$F$5:$F$148,$AB1767),"")="",0,IF(IFERROR(INDEX(Cadastro!$F$5:$F$148,$AB1767),"")&gt;IFERROR(INDEX(Parâmetros!$B$39:$B$48,MATCH($E1767,Parâmetros!$A$39:$A$48,0)),99),IFERROR(INDEX(Cadastro!$F$5:$F$148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/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registro"),IF(AND($AB1767&lt;&gt;$AB1766,IFERROR(INDEX(Cadastro!$F$5:$F$148,$AB1767),"")=""),"Indeterminado (início da série)",IF($X1767&gt;0,"Folga","Falta de registro"))))))))</f>
        <v>Trabalhado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IFERROR(MATCH($A1767&amp;"|"&amp;TEXT(_xlfn.MAXIFS(Cadastro!$E$5:$E$148,Cadastro!$A$5:$A$148,$A1767,Cadastro!$E$5:$E$148,"&lt;="&amp;$F1767),"yyyymmdd"),Cadastro!$I$5:$I$148,0),"")</f>
        <v>72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54747</v>
      </c>
      <c r="B1768" s="17" t="s">
        <v>207</v>
      </c>
      <c r="C1768" s="17" t="str">
        <f>IFERROR(INDEX(Cadastro!$C$5:$C$148,$AB1768),"NÃO INFORMADO")</f>
        <v>LUB</v>
      </c>
      <c r="D1768" s="17" t="str">
        <f>IFERROR(INDEX(Cadastro!$D$5:$D$148,$AB1768),"")</f>
        <v>6x1</v>
      </c>
      <c r="E1768" s="17" t="str">
        <f>IFERROR(INDEX(Cadastro!$G$5:$G$148,$AB1768),"")</f>
        <v>6x1</v>
      </c>
      <c r="F1768" s="29">
        <v>46266</v>
      </c>
      <c r="G1768" s="32" t="str">
        <f t="shared" si="300"/>
        <v>ter</v>
      </c>
      <c r="H1768" s="31">
        <f>IF($L1768=0,"",_xlfn.MINIFS(Dados!$Q:$Q,Dados!$A:$A,$A1768,Dados!$S:$S,$F1768))</f>
        <v>450</v>
      </c>
      <c r="I1768" s="31">
        <f>IF($H1768="","",_xlfn.MAXIFS(Dados!$R:$R,Dados!$A:$A,$A1768,Dados!$S:$S,$F1768))</f>
        <v>990</v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6x1</v>
      </c>
      <c r="L1768" s="30">
        <f>SUMIFS(Dados!$E:$E,Dados!$A:$A,$A1768,Dados!$S:$S,$F1768)</f>
        <v>8</v>
      </c>
      <c r="M1768" s="30">
        <f>IFERROR(INDEX(Parâmetros!$E$6:$E$11,MATCH($K1768,Parâmetros!$A$6:$A$11,0)),"")</f>
        <v>8.8000000000000007</v>
      </c>
      <c r="N1768" s="33">
        <f t="shared" si="301"/>
        <v>0.90909090909090906</v>
      </c>
      <c r="O1768" s="33">
        <f>Parâmetros!$E$13</f>
        <v>0.8</v>
      </c>
      <c r="P1768" s="32" t="str">
        <f>IF(OR($M1768="",$F1768&gt;Parâmetros!$E$14),"Não","Sim")</f>
        <v>Sim</v>
      </c>
      <c r="Q1768" s="32" t="str">
        <f t="shared" si="302"/>
        <v>Sim</v>
      </c>
      <c r="R1768" s="32" t="str">
        <f t="shared" si="303"/>
        <v>Sim</v>
      </c>
      <c r="S1768" s="30">
        <f t="shared" si="304"/>
        <v>0</v>
      </c>
      <c r="T1768" s="32" t="str">
        <f>IF($Q1768&lt;&gt;"Sim","",IF($N1768&gt;Parâmetros!$E$15,"Sim","Não"))</f>
        <v>Não</v>
      </c>
      <c r="U1768" s="17" t="str">
        <f t="shared" si="305"/>
        <v>Na meta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'[Apontamento_Mes_Setembro Atualizado.xlsx]Base Diária'!$V$221folga da escala 5x2",IF($Y1768="Folga",IF(AND($D1768="5x2",OR(WEEKDAY($F1768,2)=6,WEEKDAY($F1768,2)=7)),"Folga de fim de semana da escala 5x2",IF(AND(OR($D1768="6x1",$D1768="FF 6x1"),WEEKDAY($F1768,2)=6,FALSE()),"Folga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Jornada fixa do 6x1</v>
      </c>
      <c r="W1768" s="34" t="str">
        <f>IF(OR(OR($D1768="6x1",$D1768="FF 6x1"),$D1768="5x2"),"",IF($AB1768&lt;&gt;$AB1767,IF(IFERROR(INDEX(Cadastro!$F$5:$F$148,$AB1768),"")="",IF($L1768&gt;0,1,0),IF(IFERROR(INDEX(Cadastro!$F$5:$F$148,$AB1768),"")&lt;=IFERROR(INDEX(Parâmetros!$B$39:$B$48,MATCH($E1768,Parâmetros!$A$39:$A$48,0)),99),IFERROR(INDEX(Cadastro!$F$5:$F$148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/>
      </c>
      <c r="X1768" s="34" t="str">
        <f>IF(OR(OR($D1768="6x1",$D1768="FF 6x1"),$D1768="5x2"),"",IF($AB1768&lt;&gt;$AB1767,IF(IFERROR(INDEX(Cadastro!$F$5:$F$148,$AB1768),"")="",0,IF(IFERROR(INDEX(Cadastro!$F$5:$F$148,$AB1768),"")&gt;IFERROR(INDEX(Parâmetros!$B$39:$B$48,MATCH($E1768,Parâmetros!$A$39:$A$48,0)),99),IFERROR(INDEX(Cadastro!$F$5:$F$148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/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registro"),IF(AND($AB1768&lt;&gt;$AB1767,IFERROR(INDEX(Cadastro!$F$5:$F$148,$AB1768),"")=""),"Indeterminado (início da série)",IF($X1768&gt;0,"Folga","Falta de registro"))))))))</f>
        <v>Trabalhado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IFERROR(MATCH($A1768&amp;"|"&amp;TEXT(_xlfn.MAXIFS(Cadastro!$E$5:$E$148,Cadastro!$A$5:$A$148,$A1768,Cadastro!$E$5:$E$148,"&lt;="&amp;$F1768),"yyyymmdd"),Cadastro!$I$5:$I$148,0),"")</f>
        <v>72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>
        <v>54747</v>
      </c>
      <c r="B1769" s="17" t="s">
        <v>207</v>
      </c>
      <c r="C1769" s="17" t="str">
        <f>IFERROR(INDEX(Cadastro!$C$5:$C$148,$AB1769),"NÃO INFORMADO")</f>
        <v>LUB</v>
      </c>
      <c r="D1769" s="17" t="str">
        <f>IFERROR(INDEX(Cadastro!$D$5:$D$148,$AB1769),"")</f>
        <v>6x1</v>
      </c>
      <c r="E1769" s="17" t="str">
        <f>IFERROR(INDEX(Cadastro!$G$5:$G$148,$AB1769),"")</f>
        <v>6x1</v>
      </c>
      <c r="F1769" s="29">
        <v>46267</v>
      </c>
      <c r="G1769" s="32" t="str">
        <f t="shared" si="300"/>
        <v>qua</v>
      </c>
      <c r="H1769" s="31">
        <f>IF($L1769=0,"",_xlfn.MINIFS(Dados!$Q:$Q,Dados!$A:$A,$A1769,Dados!$S:$S,$F1769))</f>
        <v>450</v>
      </c>
      <c r="I1769" s="31">
        <f>IF($H1769="","",_xlfn.MAXIFS(Dados!$R:$R,Dados!$A:$A,$A1769,Dados!$S:$S,$F1769))</f>
        <v>990</v>
      </c>
      <c r="J1769" s="32" t="str">
        <f>IF($D1769&lt;&gt;"Folguista","",IFERROR(INDEX(Parâmetros!$D$52:$G$52,1,MIN(4,MAX(1,$W1769))),""))</f>
        <v/>
      </c>
      <c r="K1769" s="32" t="str">
        <f>IF(OR($AC1769&lt;&gt;"",$Y1769="Folga",$Y1769="Folga trabalhada",$Y1769="Férias (cadastro)",$Y1769="Férias / afastamento",$Y1769="Indeterminado (início da série)"),"",IF(OR($D1769="6x1",$D1769="FF 6x1"),IF(OR(WEEKDAY($F1769,2)=6,WEEKDAY($F1769,2)=7),"6x1 sáb/dom","6x1"),IF($D1769="5x2","5x2",IF($H1769="",IF($D1769="Folguista",$J1769,$E1769),IF(OR($H1769&gt;=Parâmetros!$E$18,$H1769&lt;Parâmetros!$E$19),"C",IF($H1769&lt;Parâmetros!$E$20,"A","B"))))))</f>
        <v>6x1</v>
      </c>
      <c r="L1769" s="30">
        <f>SUMIFS(Dados!$E:$E,Dados!$A:$A,$A1769,Dados!$S:$S,$F1769)</f>
        <v>7.9400000000000013</v>
      </c>
      <c r="M1769" s="30">
        <f>IFERROR(INDEX(Parâmetros!$E$6:$E$11,MATCH($K1769,Parâmetros!$A$6:$A$11,0)),"")</f>
        <v>8.8000000000000007</v>
      </c>
      <c r="N1769" s="33">
        <f t="shared" si="301"/>
        <v>0.90227272727272734</v>
      </c>
      <c r="O1769" s="33">
        <f>Parâmetros!$E$13</f>
        <v>0.8</v>
      </c>
      <c r="P1769" s="32" t="str">
        <f>IF(OR($M1769="",$F1769&gt;Parâmetros!$E$14),"Não","Sim")</f>
        <v>Sim</v>
      </c>
      <c r="Q1769" s="32" t="str">
        <f t="shared" si="302"/>
        <v>Sim</v>
      </c>
      <c r="R1769" s="32" t="str">
        <f t="shared" si="303"/>
        <v>Sim</v>
      </c>
      <c r="S1769" s="30">
        <f t="shared" si="304"/>
        <v>0</v>
      </c>
      <c r="T1769" s="32" t="str">
        <f>IF($Q1769&lt;&gt;"Sim","",IF($N1769&gt;Parâmetros!$E$15,"Sim","Não"))</f>
        <v>Não</v>
      </c>
      <c r="U1769" s="17" t="str">
        <f t="shared" si="305"/>
        <v>Na meta</v>
      </c>
      <c r="V1769" s="17" t="str">
        <f>IF($AC1769&lt;&gt;"",IF($L1769&gt;0,"ATENÇÃO · apontou em dia de "&amp;LOWER($AC1769)&amp;" cadastrado","Exceção cadastrada · "&amp;$AC1769)&amp;IF($AD1769="",""," · "&amp;$AD1769),IF($E1769="Férias",IF($L1769&gt;0,"ATENÇÃO · apontou estando de férias no cadastro","Férias no cadastro"),IF($Y1769="Férias / afastamento","Afastamento · "&amp;($Z1769+$AA1769-1)&amp;" dias seguidos sem apontamento",IF($Y1769="Folga trabalhada","ATENÇÃO · apontou em dia de '[Apontamento_Mes_Setembro Atualizado.xlsx]Base Diária'!$V$221folga da escala 5x2",IF($Y1769="Folga",IF(AND($D1769="5x2",OR(WEEKDAY($F1769,2)=6,WEEKDAY($F1769,2)=7)),"Folga de fim de semana da escala 5x2",IF(AND(OR($D1769="6x1",$D1769="FF 6x1"),WEEKDAY($F1769,2)=6,FALSE()),"Folga de fim de semana · apontou no domingo anterior",IF(AND(OR($D1769="6x1",$D1769="FF 6x1"),WEEKDAY($F1769,2)=7,AND($A1769=$A1768,$L1768&gt;0)),"Folga de fim de semana · apontou no sábado",IF(AND(OR($D1769="6x1",$D1769="FF 6x1"),OR(WEEKDAY($F1769,2)=6,WEEKDAY($F1769,2)=7)),"Folga de fim de semana · sem apontamento no sábado nem no domingo","Folga prevista pelo ciclo")))),IF($Y1769="Indeterminado (início da série)","Sem histórico anterior — informe o dia do ciclo no Cadastro",IF($Y1769="Falta de registro",IF(OR(OR($D1769="6x1",$D1769="FF 6x1"),$D1769="5x2"),"FALTA DE REGISTRO · dia útil da escala "&amp;$E1769,"FALTA DE REGISTRO · dia "&amp;$W1769&amp;" de "&amp;IFERROR(INDEX(Parâmetros!$B$39:$B$48,MATCH($E1769,Parâmetros!$A$39:$A$48,0)),99)&amp;" do ciclo"),IF(OR($D1769="6x1",$D1769="FF 6x1"),IF(OR(AND(WEEKDAY($F1769,2)=6,AND($A1769=$A1770,$L1770&gt;0)),AND(WEEKDAY($F1769,2)=7,AND($A1769=$A1768,$L1768&gt;0))),"ATENÇÃO · apontou sábado e domingo no mesmo fim de semana",IF(OR(WEEKDAY($F1769,2)=6,WEEKDAY($F1769,2)=7),"Jornada de fim de semana do 6x1",IF(OR($H1769&gt;=Parâmetros!$E$20,$H1769&lt;Parâmetros!$E$19),"ATENÇÃO · 6x1 apontou fora do horário diurno","Jornada fixa do 6x1"))),IF($D1769="5x2","Jornada fixa do 5x2",IF($D1769="Folguista",IF($J1769=$K1769,"Evidência confirma sequência","DIVERGE · sequência "&amp;$J1769&amp;" × evidência "&amp;$K1769),IF($K1769=$E1769,"Evidência confirma cadastro","DIVERGE · cadastro "&amp;$E1769&amp;" × evidência "&amp;$K1769)))))))))))</f>
        <v>Jornada fixa do 6x1</v>
      </c>
      <c r="W1769" s="34" t="str">
        <f>IF(OR(OR($D1769="6x1",$D1769="FF 6x1"),$D1769="5x2"),"",IF($AB1769&lt;&gt;$AB1768,IF(IFERROR(INDEX(Cadastro!$F$5:$F$148,$AB1769),"")="",IF($L1769&gt;0,1,0),IF(IFERROR(INDEX(Cadastro!$F$5:$F$148,$AB1769),"")&lt;=IFERROR(INDEX(Parâmetros!$B$39:$B$48,MATCH($E1769,Parâmetros!$A$39:$A$48,0)),99),IFERROR(INDEX(Cadastro!$F$5:$F$148,$AB1769),""),0)),IF($L1769&gt;0,IF(N($X1768)&gt;0,1,N($W1768)+1),IF(AND($L1769=0,OR(N($W1768)&gt;=IFERROR(INDEX(Parâmetros!$B$39:$B$48,MATCH($E1769,Parâmetros!$A$39:$A$48,0)),99),AND(N($X1768)&gt;0,N($X1768)&lt;IFERROR(INDEX(Parâmetros!$C$39:$C$48,MATCH($E1769,Parâmetros!$A$39:$A$48,0)),0)))),0,N($W1768)+1))))</f>
        <v/>
      </c>
      <c r="X1769" s="34" t="str">
        <f>IF(OR(OR($D1769="6x1",$D1769="FF 6x1"),$D1769="5x2"),"",IF($AB1769&lt;&gt;$AB1768,IF(IFERROR(INDEX(Cadastro!$F$5:$F$148,$AB1769),"")="",0,IF(IFERROR(INDEX(Cadastro!$F$5:$F$148,$AB1769),"")&gt;IFERROR(INDEX(Parâmetros!$B$39:$B$48,MATCH($E1769,Parâmetros!$A$39:$A$48,0)),99),IFERROR(INDEX(Cadastro!$F$5:$F$148,$AB1769),"")-IFERROR(INDEX(Parâmetros!$B$39:$B$48,MATCH($E1769,Parâmetros!$A$39:$A$48,0)),99),0)),IF(AND($L1769=0,OR(N($W1768)&gt;=IFERROR(INDEX(Parâmetros!$B$39:$B$48,MATCH($E1769,Parâmetros!$A$39:$A$48,0)),99),AND(N($X1768)&gt;0,N($X1768)&lt;IFERROR(INDEX(Parâmetros!$C$39:$C$48,MATCH($E1769,Parâmetros!$A$39:$A$48,0)),0)))),N($X1768)+1,0)))</f>
        <v/>
      </c>
      <c r="Y1769" t="str">
        <f>IF($AC1769&lt;&gt;"",IF($L1769&gt;0,$AC1769&amp;" · com apontamento",$AC1769),IF($E1769="Férias",IF($L1769&gt;0,"Férias · com apontamento","Férias (cadastro)"),IF(($Z1769+$AA1769-1)&gt;Parâmetros!$E$16,"Férias / afastamento",IF(AND($D1769="5x2",OR(WEEKDAY($F1769,2)=6,WEEKDAY($F1769,2)=7)),IF($L1769&gt;0,"Folga trabalhada","Folga"),IF($L1769&gt;0,"Trabalhado",IF(OR(OR($D1769="6x1",$D1769="FF 6x1"),$D1769="5x2"),IF(AND(OR($D1769="6x1",$D1769="FF 6x1"),OR(WEEKDAY($F1769,2)=6,WEEKDAY($F1769,2)=7)),"Folga","Falta de registro"),IF(AND($AB1769&lt;&gt;$AB1768,IFERROR(INDEX(Cadastro!$F$5:$F$148,$AB1769),"")=""),"Indeterminado (início da série)",IF($X1769&gt;0,"Folga","Falta de registro"))))))))</f>
        <v>Trabalhado</v>
      </c>
      <c r="Z1769" s="34">
        <f>IF(OR($L1769&gt;0,$F1769&gt;Parâmetros!$E$14),0,IF($A1769&lt;&gt;$A1768,1,N($Z1768)+1))</f>
        <v>0</v>
      </c>
      <c r="AA1769" s="34">
        <f>IF(OR($L1769&gt;0,$F1769&gt;Parâmetros!$E$14),0,IF(OR($A1769&lt;&gt;$A1770,$F1770&gt;Parâmetros!$E$14),1,N($AA1770)+1))</f>
        <v>0</v>
      </c>
      <c r="AB1769" s="31">
        <f>IFERROR(MATCH($A1769&amp;"|"&amp;TEXT(_xlfn.MAXIFS(Cadastro!$E$5:$E$148,Cadastro!$A$5:$A$148,$A1769,Cadastro!$E$5:$E$148,"&lt;="&amp;$F1769),"yyyymmdd"),Cadastro!$I$5:$I$148,0),"")</f>
        <v>72</v>
      </c>
      <c r="AC1769" t="str">
        <f>IFERROR(_xlfn.SINGLE(INDEX(Exceções!$D$5:$D$203,MATCH($A1769&amp;"|"&amp;$F1769,Exceções!$F$5:$F$203,0))),"")</f>
        <v/>
      </c>
      <c r="AD1769" t="str">
        <f>IF($AC1769="","",IFERROR(_xlfn.SINGLE(INDEX(Exceções!$E$5:$E$203,MATCH($A1769&amp;"|"&amp;$F1769,Exceções!$F$5:$F$203,0))),""))</f>
        <v/>
      </c>
    </row>
    <row r="1770" spans="1:30" ht="15" hidden="1" customHeight="1" x14ac:dyDescent="0.25">
      <c r="A1770" s="31">
        <v>54747</v>
      </c>
      <c r="B1770" s="17" t="s">
        <v>207</v>
      </c>
      <c r="C1770" s="17" t="str">
        <f>IFERROR(INDEX(Cadastro!$C$5:$C$148,$AB1770),"NÃO INFORMADO")</f>
        <v>LUB</v>
      </c>
      <c r="D1770" s="17" t="str">
        <f>IFERROR(INDEX(Cadastro!$D$5:$D$148,$AB1770),"")</f>
        <v>6x1</v>
      </c>
      <c r="E1770" s="17" t="str">
        <f>IFERROR(INDEX(Cadastro!$G$5:$G$148,$AB1770),"")</f>
        <v>6x1</v>
      </c>
      <c r="F1770" s="29">
        <v>46268</v>
      </c>
      <c r="G1770" s="32" t="str">
        <f t="shared" si="300"/>
        <v>qui</v>
      </c>
      <c r="H1770" s="31">
        <f>IF($L1770=0,"",_xlfn.MINIFS(Dados!$Q:$Q,Dados!$A:$A,$A1770,Dados!$S:$S,$F1770))</f>
        <v>450</v>
      </c>
      <c r="I1770" s="31">
        <f>IF($H1770="","",_xlfn.MAXIFS(Dados!$R:$R,Dados!$A:$A,$A1770,Dados!$S:$S,$F1770))</f>
        <v>980</v>
      </c>
      <c r="J1770" s="32" t="str">
        <f>IF($D1770&lt;&gt;"Folguista","",IFERROR(INDEX(Parâmetros!$D$52:$G$52,1,MIN(4,MAX(1,$W1770))),""))</f>
        <v/>
      </c>
      <c r="K1770" s="32" t="str">
        <f>IF(OR($AC1770&lt;&gt;"",$Y1770="Folga",$Y1770="Folga trabalhada",$Y1770="Férias (cadastro)",$Y1770="Férias / afastamento",$Y1770="Indeterminado (início da série)"),"",IF(OR($D1770="6x1",$D1770="FF 6x1"),IF(OR(WEEKDAY($F1770,2)=6,WEEKDAY($F1770,2)=7),"6x1 sáb/dom","6x1"),IF($D1770="5x2","5x2",IF($H1770="",IF($D1770="Folguista",$J1770,$E1770),IF(OR($H1770&gt;=Parâmetros!$E$18,$H1770&lt;Parâmetros!$E$19),"C",IF($H1770&lt;Parâmetros!$E$20,"A","B"))))))</f>
        <v>6x1</v>
      </c>
      <c r="L1770" s="30">
        <f>SUMIFS(Dados!$E:$E,Dados!$A:$A,$A1770,Dados!$S:$S,$F1770)</f>
        <v>7.650000000000003</v>
      </c>
      <c r="M1770" s="30">
        <f>IFERROR(INDEX(Parâmetros!$E$6:$E$11,MATCH($K1770,Parâmetros!$A$6:$A$11,0)),"")</f>
        <v>8.8000000000000007</v>
      </c>
      <c r="N1770" s="33">
        <f t="shared" si="301"/>
        <v>0.8693181818181821</v>
      </c>
      <c r="O1770" s="33">
        <f>Parâmetros!$E$13</f>
        <v>0.8</v>
      </c>
      <c r="P1770" s="32" t="str">
        <f>IF(OR($M1770="",$F1770&gt;Parâmetros!$E$14),"Não","Sim")</f>
        <v>Sim</v>
      </c>
      <c r="Q1770" s="32" t="str">
        <f t="shared" si="302"/>
        <v>Sim</v>
      </c>
      <c r="R1770" s="32" t="str">
        <f t="shared" si="303"/>
        <v>Sim</v>
      </c>
      <c r="S1770" s="30">
        <f t="shared" si="304"/>
        <v>0</v>
      </c>
      <c r="T1770" s="32" t="str">
        <f>IF($Q1770&lt;&gt;"Sim","",IF($N1770&gt;Parâmetros!$E$15,"Sim","Não"))</f>
        <v>Não</v>
      </c>
      <c r="U1770" s="17" t="str">
        <f t="shared" si="305"/>
        <v>Na meta</v>
      </c>
      <c r="V1770" s="17" t="str">
        <f>IF($AC1770&lt;&gt;"",IF($L1770&gt;0,"ATENÇÃO · apontou em dia de "&amp;LOWER($AC1770)&amp;" cadastrado","Exceção cadastrada · "&amp;$AC1770)&amp;IF($AD1770="",""," · "&amp;$AD1770),IF($E1770="Férias",IF($L1770&gt;0,"ATENÇÃO · apontou estando de férias no cadastro","Férias no cadastro"),IF($Y1770="Férias / afastamento","Afastamento · "&amp;($Z1770+$AA1770-1)&amp;" dias seguidos sem apontamento",IF($Y1770="Folga trabalhada","ATENÇÃO · apontou em dia de '[Apontamento_Mes_Setembro Atualizado.xlsx]Base Diária'!$V$221folga da escala 5x2",IF($Y1770="Folga",IF(AND($D1770="5x2",OR(WEEKDAY($F1770,2)=6,WEEKDAY($F1770,2)=7)),"Folga de fim de semana da escala 5x2",IF(AND(OR($D1770="6x1",$D1770="FF 6x1"),WEEKDAY($F1770,2)=6,FALSE()),"Folga de fim de semana · apontou no domingo anterior",IF(AND(OR($D1770="6x1",$D1770="FF 6x1"),WEEKDAY($F1770,2)=7,AND($A1770=$A1769,$L1769&gt;0)),"Folga de fim de semana · apontou no sábado",IF(AND(OR($D1770="6x1",$D1770="FF 6x1"),OR(WEEKDAY($F1770,2)=6,WEEKDAY($F1770,2)=7)),"Folga de fim de semana · sem apontamento no sábado nem no domingo","Folga prevista pelo ciclo")))),IF($Y1770="Indeterminado (início da série)","Sem histórico anterior — informe o dia do ciclo no Cadastro",IF($Y1770="Falta de registro",IF(OR(OR($D1770="6x1",$D1770="FF 6x1"),$D1770="5x2"),"FALTA DE REGISTRO · dia útil da escala "&amp;$E1770,"FALTA DE REGISTRO · dia "&amp;$W1770&amp;" de "&amp;IFERROR(INDEX(Parâmetros!$B$39:$B$48,MATCH($E1770,Parâmetros!$A$39:$A$48,0)),99)&amp;" do ciclo"),IF(OR($D1770="6x1",$D1770="FF 6x1"),IF(OR(AND(WEEKDAY($F1770,2)=6,AND($A1770=$A1771,$L1771&gt;0)),AND(WEEKDAY($F1770,2)=7,AND($A1770=$A1769,$L1769&gt;0))),"ATENÇÃO · apontou sábado e domingo no mesmo fim de semana",IF(OR(WEEKDAY($F1770,2)=6,WEEKDAY($F1770,2)=7),"Jornada de fim de semana do 6x1",IF(OR($H1770&gt;=Parâmetros!$E$20,$H1770&lt;Parâmetros!$E$19),"ATENÇÃO · 6x1 apontou fora do horário diurno","Jornada fixa do 6x1"))),IF($D1770="5x2","Jornada fixa do 5x2",IF($D1770="Folguista",IF($J1770=$K1770,"Evidência confirma sequência","DIVERGE · sequência "&amp;$J1770&amp;" × evidência "&amp;$K1770),IF($K1770=$E1770,"Evidência confirma cadastro","DIVERGE · cadastro "&amp;$E1770&amp;" × evidência "&amp;$K1770)))))))))))</f>
        <v>Jornada fixa do 6x1</v>
      </c>
      <c r="W1770" s="34" t="str">
        <f>IF(OR(OR($D1770="6x1",$D1770="FF 6x1"),$D1770="5x2"),"",IF($AB1770&lt;&gt;$AB1769,IF(IFERROR(INDEX(Cadastro!$F$5:$F$148,$AB1770),"")="",IF($L1770&gt;0,1,0),IF(IFERROR(INDEX(Cadastro!$F$5:$F$148,$AB1770),"")&lt;=IFERROR(INDEX(Parâmetros!$B$39:$B$48,MATCH($E1770,Parâmetros!$A$39:$A$48,0)),99),IFERROR(INDEX(Cadastro!$F$5:$F$148,$AB1770),""),0)),IF($L1770&gt;0,IF(N($X1769)&gt;0,1,N($W1769)+1),IF(AND($L1770=0,OR(N($W1769)&gt;=IFERROR(INDEX(Parâmetros!$B$39:$B$48,MATCH($E1770,Parâmetros!$A$39:$A$48,0)),99),AND(N($X1769)&gt;0,N($X1769)&lt;IFERROR(INDEX(Parâmetros!$C$39:$C$48,MATCH($E1770,Parâmetros!$A$39:$A$48,0)),0)))),0,N($W1769)+1))))</f>
        <v/>
      </c>
      <c r="X1770" s="34" t="str">
        <f>IF(OR(OR($D1770="6x1",$D1770="FF 6x1"),$D1770="5x2"),"",IF($AB1770&lt;&gt;$AB1769,IF(IFERROR(INDEX(Cadastro!$F$5:$F$148,$AB1770),"")="",0,IF(IFERROR(INDEX(Cadastro!$F$5:$F$148,$AB1770),"")&gt;IFERROR(INDEX(Parâmetros!$B$39:$B$48,MATCH($E1770,Parâmetros!$A$39:$A$48,0)),99),IFERROR(INDEX(Cadastro!$F$5:$F$148,$AB1770),"")-IFERROR(INDEX(Parâmetros!$B$39:$B$48,MATCH($E1770,Parâmetros!$A$39:$A$48,0)),99),0)),IF(AND($L1770=0,OR(N($W1769)&gt;=IFERROR(INDEX(Parâmetros!$B$39:$B$48,MATCH($E1770,Parâmetros!$A$39:$A$48,0)),99),AND(N($X1769)&gt;0,N($X1769)&lt;IFERROR(INDEX(Parâmetros!$C$39:$C$48,MATCH($E1770,Parâmetros!$A$39:$A$48,0)),0)))),N($X1769)+1,0)))</f>
        <v/>
      </c>
      <c r="Y1770" t="str">
        <f>IF($AC1770&lt;&gt;"",IF($L1770&gt;0,$AC1770&amp;" · com apontamento",$AC1770),IF($E1770="Férias",IF($L1770&gt;0,"Férias · com apontamento","Férias (cadastro)"),IF(($Z1770+$AA1770-1)&gt;Parâmetros!$E$16,"Férias / afastamento",IF(AND($D1770="5x2",OR(WEEKDAY($F1770,2)=6,WEEKDAY($F1770,2)=7)),IF($L1770&gt;0,"Folga trabalhada","Folga"),IF($L1770&gt;0,"Trabalhado",IF(OR(OR($D1770="6x1",$D1770="FF 6x1"),$D1770="5x2"),IF(AND(OR($D1770="6x1",$D1770="FF 6x1"),OR(WEEKDAY($F1770,2)=6,WEEKDAY($F1770,2)=7)),"Folga","Falta de registro"),IF(AND($AB1770&lt;&gt;$AB1769,IFERROR(INDEX(Cadastro!$F$5:$F$148,$AB1770),"")=""),"Indeterminado (início da série)",IF($X1770&gt;0,"Folga","Falta de registro"))))))))</f>
        <v>Trabalhado</v>
      </c>
      <c r="Z1770" s="34">
        <f>IF(OR($L1770&gt;0,$F1770&gt;Parâmetros!$E$14),0,IF($A1770&lt;&gt;$A1769,1,N($Z1769)+1))</f>
        <v>0</v>
      </c>
      <c r="AA1770" s="34">
        <f>IF(OR($L1770&gt;0,$F1770&gt;Parâmetros!$E$14),0,IF(OR($A1770&lt;&gt;$A1771,$F1771&gt;Parâmetros!$E$14),1,N($AA1771)+1))</f>
        <v>0</v>
      </c>
      <c r="AB1770" s="31">
        <f>IFERROR(MATCH($A1770&amp;"|"&amp;TEXT(_xlfn.MAXIFS(Cadastro!$E$5:$E$148,Cadastro!$A$5:$A$148,$A1770,Cadastro!$E$5:$E$148,"&lt;="&amp;$F1770),"yyyymmdd"),Cadastro!$I$5:$I$148,0),"")</f>
        <v>72</v>
      </c>
      <c r="AC1770" t="str">
        <f>IFERROR(_xlfn.SINGLE(INDEX(Exceções!$D$5:$D$203,MATCH($A1770&amp;"|"&amp;$F1770,Exceções!$F$5:$F$203,0))),"")</f>
        <v/>
      </c>
      <c r="AD1770" t="str">
        <f>IF($AC1770="","",IFERROR(_xlfn.SINGLE(INDEX(Exceções!$E$5:$E$203,MATCH($A1770&amp;"|"&amp;$F1770,Exceções!$F$5:$F$203,0))),""))</f>
        <v/>
      </c>
    </row>
    <row r="1771" spans="1:30" ht="15" hidden="1" customHeight="1" x14ac:dyDescent="0.25">
      <c r="A1771" s="31">
        <v>54747</v>
      </c>
      <c r="B1771" s="17" t="s">
        <v>207</v>
      </c>
      <c r="C1771" s="17" t="str">
        <f>IFERROR(INDEX(Cadastro!$C$5:$C$148,$AB1771),"NÃO INFORMADO")</f>
        <v>LUB</v>
      </c>
      <c r="D1771" s="17" t="str">
        <f>IFERROR(INDEX(Cadastro!$D$5:$D$148,$AB1771),"")</f>
        <v>6x1</v>
      </c>
      <c r="E1771" s="17" t="str">
        <f>IFERROR(INDEX(Cadastro!$G$5:$G$148,$AB1771),"")</f>
        <v>6x1</v>
      </c>
      <c r="F1771" s="29">
        <v>46269</v>
      </c>
      <c r="G1771" s="32" t="str">
        <f t="shared" si="300"/>
        <v>sex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1000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8.0700000000000021</v>
      </c>
      <c r="M1771" s="30">
        <f>IFERROR(INDEX(Parâmetros!$E$6:$E$11,MATCH($K1771,Parâmetros!$A$6:$A$11,0)),"")</f>
        <v>8.8000000000000007</v>
      </c>
      <c r="N1771" s="33">
        <f t="shared" si="301"/>
        <v>0.91704545454545472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si="302"/>
        <v>Sim</v>
      </c>
      <c r="R1771" s="32" t="str">
        <f t="shared" si="303"/>
        <v>Sim</v>
      </c>
      <c r="S1771" s="30">
        <f t="shared" si="304"/>
        <v>0</v>
      </c>
      <c r="T1771" s="32" t="str">
        <f>IF($Q1771&lt;&gt;"Sim","",IF($N1771&gt;Parâmetros!$E$15,"Sim","Não"))</f>
        <v>Não</v>
      </c>
      <c r="U1771" s="17" t="str">
        <f t="shared" si="305"/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'[Apontamento_Mes_Setembro Atualizado.xlsx]Base Diária'!$V$221folga da escala 5x2",IF($Y1771="Folga",IF(AND($D1771="5x2",OR(WEEKDAY($F1771,2)=6,WEEKDAY($F1771,2)=7)),"Folga de fim de semana da escala 5x2",IF(AND(OR($D1771="6x1",$D1771="FF 6x1"),WEEKDAY($F1771,2)=6,FALSE()),"Folga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$148,$AB1771),"")="",IF($L1771&gt;0,1,0),IF(IFERROR(INDEX(Cadastro!$F$5:$F$148,$AB1771),"")&lt;=IFERROR(INDEX(Parâmetros!$B$39:$B$48,MATCH($E1771,Parâmetros!$A$39:$A$48,0)),99),IFERROR(INDEX(Cadastro!$F$5:$F$148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$148,$AB1771),"")="",0,IF(IFERROR(INDEX(Cadastro!$F$5:$F$148,$AB1771),"")&gt;IFERROR(INDEX(Parâmetros!$B$39:$B$48,MATCH($E1771,Parâmetros!$A$39:$A$48,0)),99),IFERROR(INDEX(Cadastro!$F$5:$F$148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registro"),IF(AND($AB1771&lt;&gt;$AB1770,IFERROR(INDEX(Cadastro!$F$5:$F$148,$AB1771),"")=""),"Indeterminado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IFERROR(MATCH($A1771&amp;"|"&amp;TEXT(_xlfn.MAXIFS(Cadastro!$E$5:$E$148,Cadastro!$A$5:$A$148,$A1771,Cadastro!$E$5:$E$148,"&lt;="&amp;$F1771),"yyyymmdd"),Cadastro!$I$5:$I$148,0),"")</f>
        <v>72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54747</v>
      </c>
      <c r="B1772" s="17" t="s">
        <v>207</v>
      </c>
      <c r="C1772" s="17" t="str">
        <f>IFERROR(INDEX(Cadastro!$C$5:$C$148,$AB1772),"NÃO INFORMADO")</f>
        <v>LUB</v>
      </c>
      <c r="D1772" s="17" t="str">
        <f>IFERROR(INDEX(Cadastro!$D$5:$D$148,$AB1772),"")</f>
        <v>6x1</v>
      </c>
      <c r="E1772" s="17" t="str">
        <f>IFERROR(INDEX(Cadastro!$G$5:$G$148,$AB1772),"")</f>
        <v>6x1</v>
      </c>
      <c r="F1772" s="29">
        <v>46270</v>
      </c>
      <c r="G1772" s="32" t="str">
        <f t="shared" si="300"/>
        <v>sáb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901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 sáb/dom</v>
      </c>
      <c r="L1772" s="30">
        <f>SUMIFS(Dados!$E:$E,Dados!$A:$A,$A1772,Dados!$S:$S,$F1772)</f>
        <v>6.8699999999999992</v>
      </c>
      <c r="M1772" s="30">
        <f>IFERROR(INDEX(Parâmetros!$E$6:$E$11,MATCH($K1772,Parâmetros!$A$6:$A$11,0)),"")</f>
        <v>7.33</v>
      </c>
      <c r="N1772" s="33">
        <f t="shared" si="301"/>
        <v>0.93724420190995894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02"/>
        <v>Sim</v>
      </c>
      <c r="R1772" s="32" t="str">
        <f t="shared" si="303"/>
        <v>Sim</v>
      </c>
      <c r="S1772" s="30">
        <f t="shared" si="304"/>
        <v>0</v>
      </c>
      <c r="T1772" s="32" t="str">
        <f>IF($Q1772&lt;&gt;"Sim","",IF($N1772&gt;Parâmetros!$E$15,"Sim","Não"))</f>
        <v>Não</v>
      </c>
      <c r="U1772" s="17" t="str">
        <f t="shared" si="305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'[Apontamento_Mes_Setembro Atualizado.xlsx]Base Diária'!$V$221folga da escala 5x2",IF($Y1772="Folga",IF(AND($D1772="5x2",OR(WEEKDAY($F1772,2)=6,WEEKDAY($F1772,2)=7)),"Folga de fim de semana da escala 5x2",IF(AND(OR($D1772="6x1",$D1772="FF 6x1"),WEEKDAY($F1772,2)=6,FALSE()),"Folga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de fim de semana do 6x1</v>
      </c>
      <c r="W1772" s="34" t="str">
        <f>IF(OR(OR($D1772="6x1",$D1772="FF 6x1"),$D1772="5x2"),"",IF($AB1772&lt;&gt;$AB1771,IF(IFERROR(INDEX(Cadastro!$F$5:$F$148,$AB1772),"")="",IF($L1772&gt;0,1,0),IF(IFERROR(INDEX(Cadastro!$F$5:$F$148,$AB1772),"")&lt;=IFERROR(INDEX(Parâmetros!$B$39:$B$48,MATCH($E1772,Parâmetros!$A$39:$A$48,0)),99),IFERROR(INDEX(Cadastro!$F$5:$F$148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$148,$AB1772),"")="",0,IF(IFERROR(INDEX(Cadastro!$F$5:$F$148,$AB1772),"")&gt;IFERROR(INDEX(Parâmetros!$B$39:$B$48,MATCH($E1772,Parâmetros!$A$39:$A$48,0)),99),IFERROR(INDEX(Cadastro!$F$5:$F$148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registro"),IF(AND($AB1772&lt;&gt;$AB1771,IFERROR(INDEX(Cadastro!$F$5:$F$148,$AB1772),"")=""),"Indeterminado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IFERROR(MATCH($A1772&amp;"|"&amp;TEXT(_xlfn.MAXIFS(Cadastro!$E$5:$E$148,Cadastro!$A$5:$A$148,$A1772,Cadastro!$E$5:$E$148,"&lt;="&amp;$F1772),"yyyymmdd"),Cadastro!$I$5:$I$148,0),"")</f>
        <v>72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54747</v>
      </c>
      <c r="B1773" s="17" t="s">
        <v>207</v>
      </c>
      <c r="C1773" s="17" t="str">
        <f>IFERROR(INDEX(Cadastro!$C$5:$C$148,$AB1773),"NÃO INFORMADO")</f>
        <v>LUB</v>
      </c>
      <c r="D1773" s="17" t="str">
        <f>IFERROR(INDEX(Cadastro!$D$5:$D$148,$AB1773),"")</f>
        <v>6x1</v>
      </c>
      <c r="E1773" s="17" t="str">
        <f>IFERROR(INDEX(Cadastro!$G$5:$G$148,$AB1773),"")</f>
        <v>6x1</v>
      </c>
      <c r="F1773" s="29">
        <v>46271</v>
      </c>
      <c r="G1773" s="32" t="str">
        <f t="shared" si="300"/>
        <v>dom</v>
      </c>
      <c r="H1773" s="31" t="str">
        <f>IF($L1773=0,"",_xlfn.MINIFS(Dados!$Q:$Q,Dados!$A:$A,$A1773,Dados!$S:$S,$F1773))</f>
        <v/>
      </c>
      <c r="I1773" s="31" t="str">
        <f>IF($H1773="","",_xlfn.MAXIFS(Dados!$R:$R,Dados!$A:$A,$A1773,Dados!$S:$S,$F1773))</f>
        <v/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/>
      </c>
      <c r="L1773" s="30">
        <f>SUMIFS(Dados!$E:$E,Dados!$A:$A,$A1773,Dados!$S:$S,$F1773)</f>
        <v>0</v>
      </c>
      <c r="M1773" s="30" t="str">
        <f>IFERROR(INDEX(Parâmetros!$E$6:$E$11,MATCH($K1773,Parâmetros!$A$6:$A$11,0)),"")</f>
        <v/>
      </c>
      <c r="N1773" s="33" t="str">
        <f t="shared" si="301"/>
        <v/>
      </c>
      <c r="O1773" s="33">
        <f>Parâmetros!$E$13</f>
        <v>0.8</v>
      </c>
      <c r="P1773" s="32" t="str">
        <f>IF(OR($M1773="",$F1773&gt;Parâmetros!$E$14),"Não","Sim")</f>
        <v>Não</v>
      </c>
      <c r="Q1773" s="32" t="str">
        <f t="shared" si="302"/>
        <v/>
      </c>
      <c r="R1773" s="32" t="str">
        <f t="shared" si="303"/>
        <v/>
      </c>
      <c r="S1773" s="30" t="str">
        <f t="shared" si="304"/>
        <v/>
      </c>
      <c r="T1773" s="32" t="str">
        <f>IF($Q1773&lt;&gt;"Sim","",IF($N1773&gt;Parâmetros!$E$15,"Sim","Não"))</f>
        <v/>
      </c>
      <c r="U1773" s="17" t="str">
        <f t="shared" si="305"/>
        <v>Folga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'[Apontamento_Mes_Setembro Atualizado.xlsx]Base Diária'!$V$221folga da escala 5x2",IF($Y1773="Folga",IF(AND($D1773="5x2",OR(WEEKDAY($F1773,2)=6,WEEKDAY($F1773,2)=7)),"Folga de fim de semana da escala 5x2",IF(AND(OR($D1773="6x1",$D1773="FF 6x1"),WEEKDAY($F1773,2)=6,FALSE()),"Folga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Folga de fim de semana · apontou no sábado</v>
      </c>
      <c r="W1773" s="34" t="str">
        <f>IF(OR(OR($D1773="6x1",$D1773="FF 6x1"),$D1773="5x2"),"",IF($AB1773&lt;&gt;$AB1772,IF(IFERROR(INDEX(Cadastro!$F$5:$F$148,$AB1773),"")="",IF($L1773&gt;0,1,0),IF(IFERROR(INDEX(Cadastro!$F$5:$F$148,$AB1773),"")&lt;=IFERROR(INDEX(Parâmetros!$B$39:$B$48,MATCH($E1773,Parâmetros!$A$39:$A$48,0)),99),IFERROR(INDEX(Cadastro!$F$5:$F$148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$148,$AB1773),"")="",0,IF(IFERROR(INDEX(Cadastro!$F$5:$F$148,$AB1773),"")&gt;IFERROR(INDEX(Parâmetros!$B$39:$B$48,MATCH($E1773,Parâmetros!$A$39:$A$48,0)),99),IFERROR(INDEX(Cadastro!$F$5:$F$148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registro"),IF(AND($AB1773&lt;&gt;$AB1772,IFERROR(INDEX(Cadastro!$F$5:$F$148,$AB1773),"")=""),"Indeterminado (início da série)",IF($X1773&gt;0,"Folga","Falta de registro"))))))))</f>
        <v>Folga</v>
      </c>
      <c r="Z1773" s="34">
        <f>IF(OR($L1773&gt;0,$F1773&gt;Parâmetros!$E$14),0,IF($A1773&lt;&gt;$A1772,1,N($Z1772)+1))</f>
        <v>1</v>
      </c>
      <c r="AA1773" s="34">
        <f>IF(OR($L1773&gt;0,$F1773&gt;Parâmetros!$E$14),0,IF(OR($A1773&lt;&gt;$A1774,$F1774&gt;Parâmetros!$E$14),1,N($AA1774)+1))</f>
        <v>1</v>
      </c>
      <c r="AB1773" s="31">
        <f>IFERROR(MATCH($A1773&amp;"|"&amp;TEXT(_xlfn.MAXIFS(Cadastro!$E$5:$E$148,Cadastro!$A$5:$A$148,$A1773,Cadastro!$E$5:$E$148,"&lt;="&amp;$F1773),"yyyymmdd"),Cadastro!$I$5:$I$148,0),"")</f>
        <v>72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54747</v>
      </c>
      <c r="B1774" s="17" t="s">
        <v>207</v>
      </c>
      <c r="C1774" s="17" t="str">
        <f>IFERROR(INDEX(Cadastro!$C$5:$C$148,$AB1774),"NÃO INFORMADO")</f>
        <v>LUB</v>
      </c>
      <c r="D1774" s="17" t="str">
        <f>IFERROR(INDEX(Cadastro!$D$5:$D$148,$AB1774),"")</f>
        <v>A</v>
      </c>
      <c r="E1774" s="17" t="str">
        <f>IFERROR(INDEX(Cadastro!$G$5:$G$148,$AB1774),"")</f>
        <v>A</v>
      </c>
      <c r="F1774" s="29">
        <v>46272</v>
      </c>
      <c r="G1774" s="32" t="str">
        <f t="shared" si="300"/>
        <v>seg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920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A</v>
      </c>
      <c r="L1774" s="30">
        <f>SUMIFS(Dados!$E:$E,Dados!$A:$A,$A1774,Dados!$S:$S,$F1774)</f>
        <v>6.93</v>
      </c>
      <c r="M1774" s="30">
        <f>IFERROR(INDEX(Parâmetros!$E$6:$E$11,MATCH($K1774,Parâmetros!$A$6:$A$11,0)),"")</f>
        <v>7.58</v>
      </c>
      <c r="N1774" s="33">
        <f t="shared" si="301"/>
        <v>0.91424802110817938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02"/>
        <v>Sim</v>
      </c>
      <c r="R1774" s="32" t="str">
        <f t="shared" si="303"/>
        <v>Sim</v>
      </c>
      <c r="S1774" s="30">
        <f t="shared" si="304"/>
        <v>0</v>
      </c>
      <c r="T1774" s="32" t="str">
        <f>IF($Q1774&lt;&gt;"Sim","",IF($N1774&gt;Parâmetros!$E$15,"Sim","Não"))</f>
        <v>Não</v>
      </c>
      <c r="U1774" s="17" t="str">
        <f t="shared" si="305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'[Apontamento_Mes_Setembro Atualizado.xlsx]Base Diária'!$V$221folga da escala 5x2",IF($Y1774="Folga",IF(AND($D1774="5x2",OR(WEEKDAY($F1774,2)=6,WEEKDAY($F1774,2)=7)),"Folga de fim de semana da escala 5x2",IF(AND(OR($D1774="6x1",$D1774="FF 6x1"),WEEKDAY($F1774,2)=6,FALSE()),"Folga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Evidência confirma cadastro</v>
      </c>
      <c r="W1774" s="34">
        <f>IF(OR(OR($D1774="6x1",$D1774="FF 6x1"),$D1774="5x2"),"",IF($AB1774&lt;&gt;$AB1773,IF(IFERROR(INDEX(Cadastro!$F$5:$F$148,$AB1774),"")="",IF($L1774&gt;0,1,0),IF(IFERROR(INDEX(Cadastro!$F$5:$F$148,$AB1774),"")&lt;=IFERROR(INDEX(Parâmetros!$B$39:$B$48,MATCH($E1774,Parâmetros!$A$39:$A$48,0)),99),IFERROR(INDEX(Cadastro!$F$5:$F$148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>1</v>
      </c>
      <c r="X1774" s="34">
        <f>IF(OR(OR($D1774="6x1",$D1774="FF 6x1"),$D1774="5x2"),"",IF($AB1774&lt;&gt;$AB1773,IF(IFERROR(INDEX(Cadastro!$F$5:$F$148,$AB1774),"")="",0,IF(IFERROR(INDEX(Cadastro!$F$5:$F$148,$AB1774),"")&gt;IFERROR(INDEX(Parâmetros!$B$39:$B$48,MATCH($E1774,Parâmetros!$A$39:$A$48,0)),99),IFERROR(INDEX(Cadastro!$F$5:$F$148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>0</v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registro"),IF(AND($AB1774&lt;&gt;$AB1773,IFERROR(INDEX(Cadastro!$F$5:$F$148,$AB1774),"")=""),"Indeterminado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IFERROR(MATCH($A1774&amp;"|"&amp;TEXT(_xlfn.MAXIFS(Cadastro!$E$5:$E$148,Cadastro!$A$5:$A$148,$A1774,Cadastro!$E$5:$E$148,"&lt;="&amp;$F1774),"yyyymmdd"),Cadastro!$I$5:$I$148,0),"")</f>
        <v>106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54747</v>
      </c>
      <c r="B1775" s="17" t="s">
        <v>207</v>
      </c>
      <c r="C1775" s="17" t="str">
        <f>IFERROR(INDEX(Cadastro!$C$5:$C$148,$AB1775),"NÃO INFORMADO")</f>
        <v>LUB</v>
      </c>
      <c r="D1775" s="17" t="str">
        <f>IFERROR(INDEX(Cadastro!$D$5:$D$148,$AB1775),"")</f>
        <v>6x1</v>
      </c>
      <c r="E1775" s="17" t="str">
        <f>IFERROR(INDEX(Cadastro!$G$5:$G$148,$AB1775),"")</f>
        <v>6x1</v>
      </c>
      <c r="F1775" s="29">
        <v>46273</v>
      </c>
      <c r="G1775" s="32" t="str">
        <f t="shared" si="300"/>
        <v>ter</v>
      </c>
      <c r="H1775" s="31">
        <f>IF($L1775=0,"",_xlfn.MINIFS(Dados!$Q:$Q,Dados!$A:$A,$A1775,Dados!$S:$S,$F1775))</f>
        <v>440</v>
      </c>
      <c r="I1775" s="31">
        <f>IF($H1775="","",_xlfn.MAXIFS(Dados!$R:$R,Dados!$A:$A,$A1775,Dados!$S:$S,$F1775))</f>
        <v>1000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8.2200000000000006</v>
      </c>
      <c r="M1775" s="30">
        <f>IFERROR(INDEX(Parâmetros!$E$6:$E$11,MATCH($K1775,Parâmetros!$A$6:$A$11,0)),"")</f>
        <v>8.8000000000000007</v>
      </c>
      <c r="N1775" s="33">
        <f t="shared" si="301"/>
        <v>0.93409090909090908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02"/>
        <v>Sim</v>
      </c>
      <c r="R1775" s="32" t="str">
        <f t="shared" si="303"/>
        <v>Sim</v>
      </c>
      <c r="S1775" s="30">
        <f t="shared" si="304"/>
        <v>0</v>
      </c>
      <c r="T1775" s="32" t="str">
        <f>IF($Q1775&lt;&gt;"Sim","",IF($N1775&gt;Parâmetros!$E$15,"Sim","Não"))</f>
        <v>Não</v>
      </c>
      <c r="U1775" s="17" t="str">
        <f t="shared" si="305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'[Apontamento_Mes_Setembro Atualizado.xlsx]Base Diária'!$V$221folga da escala 5x2",IF($Y1775="Folga",IF(AND($D1775="5x2",OR(WEEKDAY($F1775,2)=6,WEEKDAY($F1775,2)=7)),"Folga de fim de semana da escala 5x2",IF(AND(OR($D1775="6x1",$D1775="FF 6x1"),WEEKDAY($F1775,2)=6,FALSE()),"Folga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$148,$AB1775),"")="",IF($L1775&gt;0,1,0),IF(IFERROR(INDEX(Cadastro!$F$5:$F$148,$AB1775),"")&lt;=IFERROR(INDEX(Parâmetros!$B$39:$B$48,MATCH($E1775,Parâmetros!$A$39:$A$48,0)),99),IFERROR(INDEX(Cadastro!$F$5:$F$148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$148,$AB1775),"")="",0,IF(IFERROR(INDEX(Cadastro!$F$5:$F$148,$AB1775),"")&gt;IFERROR(INDEX(Parâmetros!$B$39:$B$48,MATCH($E1775,Parâmetros!$A$39:$A$48,0)),99),IFERROR(INDEX(Cadastro!$F$5:$F$148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registro"),IF(AND($AB1775&lt;&gt;$AB1774,IFERROR(INDEX(Cadastro!$F$5:$F$148,$AB1775),"")=""),"Indeterminado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IFERROR(MATCH($A1775&amp;"|"&amp;TEXT(_xlfn.MAXIFS(Cadastro!$E$5:$E$148,Cadastro!$A$5:$A$148,$A1775,Cadastro!$E$5:$E$148,"&lt;="&amp;$F1775),"yyyymmdd"),Cadastro!$I$5:$I$148,0),"")</f>
        <v>107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54747</v>
      </c>
      <c r="B1776" s="17" t="s">
        <v>207</v>
      </c>
      <c r="C1776" s="17" t="str">
        <f>IFERROR(INDEX(Cadastro!$C$5:$C$148,$AB1776),"NÃO INFORMADO")</f>
        <v>LUB</v>
      </c>
      <c r="D1776" s="17" t="str">
        <f>IFERROR(INDEX(Cadastro!$D$5:$D$148,$AB1776),"")</f>
        <v>6x1</v>
      </c>
      <c r="E1776" s="17" t="str">
        <f>IFERROR(INDEX(Cadastro!$G$5:$G$148,$AB1776),"")</f>
        <v>6x1</v>
      </c>
      <c r="F1776" s="29">
        <v>46274</v>
      </c>
      <c r="G1776" s="32" t="str">
        <f t="shared" si="300"/>
        <v>qua</v>
      </c>
      <c r="H1776" s="31">
        <f>IF($L1776=0,"",_xlfn.MINIFS(Dados!$Q:$Q,Dados!$A:$A,$A1776,Dados!$S:$S,$F1776))</f>
        <v>571</v>
      </c>
      <c r="I1776" s="31">
        <f>IF($H1776="","",_xlfn.MAXIFS(Dados!$R:$R,Dados!$A:$A,$A1776,Dados!$S:$S,$F1776))</f>
        <v>990</v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>6x1</v>
      </c>
      <c r="L1776" s="30">
        <f>SUMIFS(Dados!$E:$E,Dados!$A:$A,$A1776,Dados!$S:$S,$F1776)</f>
        <v>5.9600000000000009</v>
      </c>
      <c r="M1776" s="30">
        <f>IFERROR(INDEX(Parâmetros!$E$6:$E$11,MATCH($K1776,Parâmetros!$A$6:$A$11,0)),"")</f>
        <v>8.8000000000000007</v>
      </c>
      <c r="N1776" s="33">
        <f t="shared" si="301"/>
        <v>0.67727272727272736</v>
      </c>
      <c r="O1776" s="33">
        <f>Parâmetros!$E$13</f>
        <v>0.8</v>
      </c>
      <c r="P1776" s="32" t="str">
        <f>IF(OR($M1776="",$F1776&gt;Parâmetros!$E$14),"Não","Sim")</f>
        <v>Sim</v>
      </c>
      <c r="Q1776" s="32" t="str">
        <f t="shared" si="302"/>
        <v>Sim</v>
      </c>
      <c r="R1776" s="32" t="str">
        <f t="shared" si="303"/>
        <v>Não</v>
      </c>
      <c r="S1776" s="30">
        <f t="shared" si="304"/>
        <v>1.08</v>
      </c>
      <c r="T1776" s="32" t="str">
        <f>IF($Q1776&lt;&gt;"Sim","",IF($N1776&gt;Parâmetros!$E$15,"Sim","Não"))</f>
        <v>Não</v>
      </c>
      <c r="U1776" s="17" t="str">
        <f t="shared" si="305"/>
        <v>Abaixo da meta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'[Apontamento_Mes_Setembro Atualizado.xlsx]Base Diária'!$V$221folga da escala 5x2",IF($Y1776="Folga",IF(AND($D1776="5x2",OR(WEEKDAY($F1776,2)=6,WEEKDAY($F1776,2)=7)),"Folga de fim de semana da escala 5x2",IF(AND(OR($D1776="6x1",$D1776="FF 6x1"),WEEKDAY($F1776,2)=6,FALSE()),"Folga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Jornada fixa do 6x1</v>
      </c>
      <c r="W1776" s="34" t="str">
        <f>IF(OR(OR($D1776="6x1",$D1776="FF 6x1"),$D1776="5x2"),"",IF($AB1776&lt;&gt;$AB1775,IF(IFERROR(INDEX(Cadastro!$F$5:$F$148,$AB1776),"")="",IF($L1776&gt;0,1,0),IF(IFERROR(INDEX(Cadastro!$F$5:$F$148,$AB1776),"")&lt;=IFERROR(INDEX(Parâmetros!$B$39:$B$48,MATCH($E1776,Parâmetros!$A$39:$A$48,0)),99),IFERROR(INDEX(Cadastro!$F$5:$F$148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$148,$AB1776),"")="",0,IF(IFERROR(INDEX(Cadastro!$F$5:$F$148,$AB1776),"")&gt;IFERROR(INDEX(Parâmetros!$B$39:$B$48,MATCH($E1776,Parâmetros!$A$39:$A$48,0)),99),IFERROR(INDEX(Cadastro!$F$5:$F$148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registro"),IF(AND($AB1776&lt;&gt;$AB1775,IFERROR(INDEX(Cadastro!$F$5:$F$148,$AB1776),"")=""),"Indeterminado (início da série)",IF($X1776&gt;0,"Folga","Falta de registro"))))))))</f>
        <v>Trabalhado</v>
      </c>
      <c r="Z1776" s="34">
        <f>IF(OR($L1776&gt;0,$F1776&gt;Parâmetros!$E$14),0,IF($A1776&lt;&gt;$A1775,1,N($Z1775)+1))</f>
        <v>0</v>
      </c>
      <c r="AA1776" s="34">
        <f>IF(OR($L1776&gt;0,$F1776&gt;Parâmetros!$E$14),0,IF(OR($A1776&lt;&gt;$A1777,$F1777&gt;Parâmetros!$E$14),1,N($AA1777)+1))</f>
        <v>0</v>
      </c>
      <c r="AB1776" s="31">
        <f>IFERROR(MATCH($A1776&amp;"|"&amp;TEXT(_xlfn.MAXIFS(Cadastro!$E$5:$E$148,Cadastro!$A$5:$A$148,$A1776,Cadastro!$E$5:$E$148,"&lt;="&amp;$F1776),"yyyymmdd"),Cadastro!$I$5:$I$148,0),"")</f>
        <v>107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54747</v>
      </c>
      <c r="B1777" s="17" t="s">
        <v>207</v>
      </c>
      <c r="C1777" s="17" t="str">
        <f>IFERROR(INDEX(Cadastro!$C$5:$C$148,$AB1777),"NÃO INFORMADO")</f>
        <v>LUB</v>
      </c>
      <c r="D1777" s="17" t="str">
        <f>IFERROR(INDEX(Cadastro!$D$5:$D$148,$AB1777),"")</f>
        <v>6x1</v>
      </c>
      <c r="E1777" s="17" t="str">
        <f>IFERROR(INDEX(Cadastro!$G$5:$G$148,$AB1777),"")</f>
        <v>6x1</v>
      </c>
      <c r="F1777" s="29">
        <v>46275</v>
      </c>
      <c r="G1777" s="32" t="str">
        <f t="shared" si="300"/>
        <v>qui</v>
      </c>
      <c r="H1777" s="31">
        <f>IF($L1777=0,"",_xlfn.MINIFS(Dados!$Q:$Q,Dados!$A:$A,$A1777,Dados!$S:$S,$F1777))</f>
        <v>430</v>
      </c>
      <c r="I1777" s="31">
        <f>IF($H1777="","",_xlfn.MAXIFS(Dados!$R:$R,Dados!$A:$A,$A1777,Dados!$S:$S,$F1777))</f>
        <v>990</v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>6x1</v>
      </c>
      <c r="L1777" s="30">
        <f>SUMIFS(Dados!$E:$E,Dados!$A:$A,$A1777,Dados!$S:$S,$F1777)</f>
        <v>8.33</v>
      </c>
      <c r="M1777" s="30">
        <f>IFERROR(INDEX(Parâmetros!$E$6:$E$11,MATCH($K1777,Parâmetros!$A$6:$A$11,0)),"")</f>
        <v>8.8000000000000007</v>
      </c>
      <c r="N1777" s="33">
        <f t="shared" si="301"/>
        <v>0.94659090909090904</v>
      </c>
      <c r="O1777" s="33">
        <f>Parâmetros!$E$13</f>
        <v>0.8</v>
      </c>
      <c r="P1777" s="32" t="str">
        <f>IF(OR($M1777="",$F1777&gt;Parâmetros!$E$14),"Não","Sim")</f>
        <v>Sim</v>
      </c>
      <c r="Q1777" s="32" t="str">
        <f t="shared" si="302"/>
        <v>Sim</v>
      </c>
      <c r="R1777" s="32" t="str">
        <f t="shared" si="303"/>
        <v>Sim</v>
      </c>
      <c r="S1777" s="30">
        <f t="shared" si="304"/>
        <v>0</v>
      </c>
      <c r="T1777" s="32" t="str">
        <f>IF($Q1777&lt;&gt;"Sim","",IF($N1777&gt;Parâmetros!$E$15,"Sim","Não"))</f>
        <v>Não</v>
      </c>
      <c r="U1777" s="17" t="str">
        <f t="shared" si="305"/>
        <v>Na meta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'[Apontamento_Mes_Setembro Atualizado.xlsx]Base Diária'!$V$221folga da escala 5x2",IF($Y1777="Folga",IF(AND($D1777="5x2",OR(WEEKDAY($F1777,2)=6,WEEKDAY($F1777,2)=7)),"Folga de fim de semana da escala 5x2",IF(AND(OR($D1777="6x1",$D1777="FF 6x1"),WEEKDAY($F1777,2)=6,FALSE()),"Folga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Jornada fixa do 6x1</v>
      </c>
      <c r="W1777" s="34" t="str">
        <f>IF(OR(OR($D1777="6x1",$D1777="FF 6x1"),$D1777="5x2"),"",IF($AB1777&lt;&gt;$AB1776,IF(IFERROR(INDEX(Cadastro!$F$5:$F$148,$AB1777),"")="",IF($L1777&gt;0,1,0),IF(IFERROR(INDEX(Cadastro!$F$5:$F$148,$AB1777),"")&lt;=IFERROR(INDEX(Parâmetros!$B$39:$B$48,MATCH($E1777,Parâmetros!$A$39:$A$48,0)),99),IFERROR(INDEX(Cadastro!$F$5:$F$148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$148,$AB1777),"")="",0,IF(IFERROR(INDEX(Cadastro!$F$5:$F$148,$AB1777),"")&gt;IFERROR(INDEX(Parâmetros!$B$39:$B$48,MATCH($E1777,Parâmetros!$A$39:$A$48,0)),99),IFERROR(INDEX(Cadastro!$F$5:$F$148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registro"),IF(AND($AB1777&lt;&gt;$AB1776,IFERROR(INDEX(Cadastro!$F$5:$F$148,$AB1777),"")=""),"Indeterminado (início da série)",IF($X1777&gt;0,"Folga","Falta de registro"))))))))</f>
        <v>Trabalhado</v>
      </c>
      <c r="Z1777" s="34">
        <f>IF(OR($L1777&gt;0,$F1777&gt;Parâmetros!$E$14),0,IF($A1777&lt;&gt;$A1776,1,N($Z1776)+1))</f>
        <v>0</v>
      </c>
      <c r="AA1777" s="34">
        <f>IF(OR($L1777&gt;0,$F1777&gt;Parâmetros!$E$14),0,IF(OR($A1777&lt;&gt;$A1778,$F1778&gt;Parâmetros!$E$14),1,N($AA1778)+1))</f>
        <v>0</v>
      </c>
      <c r="AB1777" s="31">
        <f>IFERROR(MATCH($A1777&amp;"|"&amp;TEXT(_xlfn.MAXIFS(Cadastro!$E$5:$E$148,Cadastro!$A$5:$A$148,$A1777,Cadastro!$E$5:$E$148,"&lt;="&amp;$F1777),"yyyymmdd"),Cadastro!$I$5:$I$148,0),"")</f>
        <v>107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54747</v>
      </c>
      <c r="B1778" s="17" t="s">
        <v>207</v>
      </c>
      <c r="C1778" s="17" t="str">
        <f>IFERROR(INDEX(Cadastro!$C$5:$C$148,$AB1778),"NÃO INFORMADO")</f>
        <v>LUB</v>
      </c>
      <c r="D1778" s="17" t="str">
        <f>IFERROR(INDEX(Cadastro!$D$5:$D$148,$AB1778),"")</f>
        <v>6x1</v>
      </c>
      <c r="E1778" s="17" t="str">
        <f>IFERROR(INDEX(Cadastro!$G$5:$G$148,$AB1778),"")</f>
        <v>6x1</v>
      </c>
      <c r="F1778" s="29">
        <v>46276</v>
      </c>
      <c r="G1778" s="32" t="str">
        <f t="shared" si="300"/>
        <v>sex</v>
      </c>
      <c r="H1778" s="31" t="str">
        <f>IF($L1778=0,"",_xlfn.MINIFS(Dados!$Q:$Q,Dados!$A:$A,$A1778,Dados!$S:$S,$F1778))</f>
        <v/>
      </c>
      <c r="I1778" s="31" t="str">
        <f>IF($H1778="","",_xlfn.MAXIFS(Dados!$R:$R,Dados!$A:$A,$A1778,Dados!$S:$S,$F1778))</f>
        <v/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0</v>
      </c>
      <c r="M1778" s="30">
        <f>IFERROR(INDEX(Parâmetros!$E$6:$E$11,MATCH($K1778,Parâmetros!$A$6:$A$11,0)),"")</f>
        <v>8.8000000000000007</v>
      </c>
      <c r="N1778" s="33">
        <f t="shared" si="301"/>
        <v>0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02"/>
        <v>Não</v>
      </c>
      <c r="R1778" s="32" t="str">
        <f t="shared" si="303"/>
        <v/>
      </c>
      <c r="S1778" s="30" t="str">
        <f t="shared" si="304"/>
        <v/>
      </c>
      <c r="T1778" s="32" t="str">
        <f>IF($Q1778&lt;&gt;"Sim","",IF($N1778&gt;Parâmetros!$E$15,"Sim","Não"))</f>
        <v/>
      </c>
      <c r="U1778" s="17" t="str">
        <f t="shared" si="305"/>
        <v>Falta de registro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'[Apontamento_Mes_Setembro Atualizado.xlsx]Base Diária'!$V$221folga da escala 5x2",IF($Y1778="Folga",IF(AND($D1778="5x2",OR(WEEKDAY($F1778,2)=6,WEEKDAY($F1778,2)=7)),"Folga de fim de semana da escala 5x2",IF(AND(OR($D1778="6x1",$D1778="FF 6x1"),WEEKDAY($F1778,2)=6,FALSE()),"Folga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FALTA DE REGISTRO · dia útil da escala 6x1</v>
      </c>
      <c r="W1778" s="34" t="str">
        <f>IF(OR(OR($D1778="6x1",$D1778="FF 6x1"),$D1778="5x2"),"",IF($AB1778&lt;&gt;$AB1777,IF(IFERROR(INDEX(Cadastro!$F$5:$F$148,$AB1778),"")="",IF($L1778&gt;0,1,0),IF(IFERROR(INDEX(Cadastro!$F$5:$F$148,$AB1778),"")&lt;=IFERROR(INDEX(Parâmetros!$B$39:$B$48,MATCH($E1778,Parâmetros!$A$39:$A$48,0)),99),IFERROR(INDEX(Cadastro!$F$5:$F$148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$148,$AB1778),"")="",0,IF(IFERROR(INDEX(Cadastro!$F$5:$F$148,$AB1778),"")&gt;IFERROR(INDEX(Parâmetros!$B$39:$B$48,MATCH($E1778,Parâmetros!$A$39:$A$48,0)),99),IFERROR(INDEX(Cadastro!$F$5:$F$148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registro"),IF(AND($AB1778&lt;&gt;$AB1777,IFERROR(INDEX(Cadastro!$F$5:$F$148,$AB1778),"")=""),"Indeterminado (início da série)",IF($X1778&gt;0,"Folga","Falta de registro"))))))))</f>
        <v>Falta de registro</v>
      </c>
      <c r="Z1778" s="34">
        <f>IF(OR($L1778&gt;0,$F1778&gt;Parâmetros!$E$14),0,IF($A1778&lt;&gt;$A1777,1,N($Z1777)+1))</f>
        <v>1</v>
      </c>
      <c r="AA1778" s="34">
        <f>IF(OR($L1778&gt;0,$F1778&gt;Parâmetros!$E$14),0,IF(OR($A1778&lt;&gt;$A1779,$F1779&gt;Parâmetros!$E$14),1,N($AA1779)+1))</f>
        <v>1</v>
      </c>
      <c r="AB1778" s="31">
        <f>IFERROR(MATCH($A1778&amp;"|"&amp;TEXT(_xlfn.MAXIFS(Cadastro!$E$5:$E$148,Cadastro!$A$5:$A$148,$A1778,Cadastro!$E$5:$E$148,"&lt;="&amp;$F1778),"yyyymmdd"),Cadastro!$I$5:$I$148,0),"")</f>
        <v>107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54747</v>
      </c>
      <c r="B1779" s="17" t="s">
        <v>207</v>
      </c>
      <c r="C1779" s="17" t="str">
        <f>IFERROR(INDEX(Cadastro!$C$5:$C$148,$AB1779),"NÃO INFORMADO")</f>
        <v>LUB</v>
      </c>
      <c r="D1779" s="17" t="str">
        <f>IFERROR(INDEX(Cadastro!$D$5:$D$148,$AB1779),"")</f>
        <v>6x1</v>
      </c>
      <c r="E1779" s="17" t="str">
        <f>IFERROR(INDEX(Cadastro!$G$5:$G$148,$AB1779),"")</f>
        <v>6x1</v>
      </c>
      <c r="F1779" s="29">
        <v>46277</v>
      </c>
      <c r="G1779" s="32" t="str">
        <f t="shared" si="300"/>
        <v>sáb</v>
      </c>
      <c r="H1779" s="31" t="str">
        <f>IF($L1779=0,"",_xlfn.MINIFS(Dados!$Q:$Q,Dados!$A:$A,$A1779,Dados!$S:$S,$F1779))</f>
        <v/>
      </c>
      <c r="I1779" s="31" t="str">
        <f>IF($H1779="","",_xlfn.MAXIFS(Dados!$R:$R,Dados!$A:$A,$A1779,Dados!$S:$S,$F1779))</f>
        <v/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/>
      </c>
      <c r="L1779" s="30">
        <f>SUMIFS(Dados!$E:$E,Dados!$A:$A,$A1779,Dados!$S:$S,$F1779)</f>
        <v>0</v>
      </c>
      <c r="M1779" s="30" t="str">
        <f>IFERROR(INDEX(Parâmetros!$E$6:$E$11,MATCH($K1779,Parâmetros!$A$6:$A$11,0)),"")</f>
        <v/>
      </c>
      <c r="N1779" s="33" t="str">
        <f t="shared" si="301"/>
        <v/>
      </c>
      <c r="O1779" s="33">
        <f>Parâmetros!$E$13</f>
        <v>0.8</v>
      </c>
      <c r="P1779" s="32" t="str">
        <f>IF(OR($M1779="",$F1779&gt;Parâmetros!$E$14),"Não","Sim")</f>
        <v>Não</v>
      </c>
      <c r="Q1779" s="32" t="str">
        <f t="shared" si="302"/>
        <v/>
      </c>
      <c r="R1779" s="32" t="str">
        <f t="shared" si="303"/>
        <v/>
      </c>
      <c r="S1779" s="30" t="str">
        <f t="shared" si="304"/>
        <v/>
      </c>
      <c r="T1779" s="32" t="str">
        <f>IF($Q1779&lt;&gt;"Sim","",IF($N1779&gt;Parâmetros!$E$15,"Sim","Não"))</f>
        <v/>
      </c>
      <c r="U1779" s="17" t="str">
        <f t="shared" si="305"/>
        <v>Folga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'[Apontamento_Mes_Setembro Atualizado.xlsx]Base Diária'!$V$221folga da escala 5x2",IF($Y1779="Folga",IF(AND($D1779="5x2",OR(WEEKDAY($F1779,2)=6,WEEKDAY($F1779,2)=7)),"Folga de fim de semana da escala 5x2",IF(AND(OR($D1779="6x1",$D1779="FF 6x1"),WEEKDAY($F1779,2)=6,FALSE()),"Folga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Folga de fim de semana · sem apontamento no sábado nem no domingo</v>
      </c>
      <c r="W1779" s="34" t="str">
        <f>IF(OR(OR($D1779="6x1",$D1779="FF 6x1"),$D1779="5x2"),"",IF($AB1779&lt;&gt;$AB1778,IF(IFERROR(INDEX(Cadastro!$F$5:$F$148,$AB1779),"")="",IF($L1779&gt;0,1,0),IF(IFERROR(INDEX(Cadastro!$F$5:$F$148,$AB1779),"")&lt;=IFERROR(INDEX(Parâmetros!$B$39:$B$48,MATCH($E1779,Parâmetros!$A$39:$A$48,0)),99),IFERROR(INDEX(Cadastro!$F$5:$F$148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$148,$AB1779),"")="",0,IF(IFERROR(INDEX(Cadastro!$F$5:$F$148,$AB1779),"")&gt;IFERROR(INDEX(Parâmetros!$B$39:$B$48,MATCH($E1779,Parâmetros!$A$39:$A$48,0)),99),IFERROR(INDEX(Cadastro!$F$5:$F$148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registro"),IF(AND($AB1779&lt;&gt;$AB1778,IFERROR(INDEX(Cadastro!$F$5:$F$148,$AB1779),"")=""),"Indeterminado (início da série)",IF($X1779&gt;0,"Folga","Falta de registro"))))))))</f>
        <v>Folga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IFERROR(MATCH($A1779&amp;"|"&amp;TEXT(_xlfn.MAXIFS(Cadastro!$E$5:$E$148,Cadastro!$A$5:$A$148,$A1779,Cadastro!$E$5:$E$148,"&lt;="&amp;$F1779),"yyyymmdd"),Cadastro!$I$5:$I$148,0),"")</f>
        <v>107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54747</v>
      </c>
      <c r="B1780" s="17" t="s">
        <v>207</v>
      </c>
      <c r="C1780" s="17" t="str">
        <f>IFERROR(INDEX(Cadastro!$C$5:$C$148,$AB1780),"NÃO INFORMADO")</f>
        <v>LUB</v>
      </c>
      <c r="D1780" s="17" t="str">
        <f>IFERROR(INDEX(Cadastro!$D$5:$D$148,$AB1780),"")</f>
        <v>6x1</v>
      </c>
      <c r="E1780" s="17" t="str">
        <f>IFERROR(INDEX(Cadastro!$G$5:$G$148,$AB1780),"")</f>
        <v>6x1</v>
      </c>
      <c r="F1780" s="29">
        <v>46278</v>
      </c>
      <c r="G1780" s="32" t="str">
        <f t="shared" si="300"/>
        <v>dom</v>
      </c>
      <c r="H1780" s="31" t="str">
        <f>IF($L1780=0,"",_xlfn.MINIFS(Dados!$Q:$Q,Dados!$A:$A,$A1780,Dados!$S:$S,$F1780))</f>
        <v/>
      </c>
      <c r="I1780" s="31" t="str">
        <f>IF($H1780="","",_xlfn.MAXIFS(Dados!$R:$R,Dados!$A:$A,$A1780,Dados!$S:$S,$F1780))</f>
        <v/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/>
      </c>
      <c r="L1780" s="30">
        <f>SUMIFS(Dados!$E:$E,Dados!$A:$A,$A1780,Dados!$S:$S,$F1780)</f>
        <v>0</v>
      </c>
      <c r="M1780" s="30" t="str">
        <f>IFERROR(INDEX(Parâmetros!$E$6:$E$11,MATCH($K1780,Parâmetros!$A$6:$A$11,0)),"")</f>
        <v/>
      </c>
      <c r="N1780" s="33" t="str">
        <f t="shared" si="301"/>
        <v/>
      </c>
      <c r="O1780" s="33">
        <f>Parâmetros!$E$13</f>
        <v>0.8</v>
      </c>
      <c r="P1780" s="32" t="str">
        <f>IF(OR($M1780="",$F1780&gt;Parâmetros!$E$14),"Não","Sim")</f>
        <v>Não</v>
      </c>
      <c r="Q1780" s="32" t="str">
        <f t="shared" si="302"/>
        <v/>
      </c>
      <c r="R1780" s="32" t="str">
        <f t="shared" si="303"/>
        <v/>
      </c>
      <c r="S1780" s="30" t="str">
        <f t="shared" si="304"/>
        <v/>
      </c>
      <c r="T1780" s="32" t="str">
        <f>IF($Q1780&lt;&gt;"Sim","",IF($N1780&gt;Parâmetros!$E$15,"Sim","Não"))</f>
        <v/>
      </c>
      <c r="U1780" s="17" t="str">
        <f t="shared" si="305"/>
        <v>Folga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'[Apontamento_Mes_Setembro Atualizado.xlsx]Base Diária'!$V$221folga da escala 5x2",IF($Y1780="Folga",IF(AND($D1780="5x2",OR(WEEKDAY($F1780,2)=6,WEEKDAY($F1780,2)=7)),"Folga de fim de semana da escala 5x2",IF(AND(OR($D1780="6x1",$D1780="FF 6x1"),WEEKDAY($F1780,2)=6,FALSE()),"Folga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Folga de fim de semana · sem apontamento no sábado nem no domingo</v>
      </c>
      <c r="W1780" s="34" t="str">
        <f>IF(OR(OR($D1780="6x1",$D1780="FF 6x1"),$D1780="5x2"),"",IF($AB1780&lt;&gt;$AB1779,IF(IFERROR(INDEX(Cadastro!$F$5:$F$148,$AB1780),"")="",IF($L1780&gt;0,1,0),IF(IFERROR(INDEX(Cadastro!$F$5:$F$148,$AB1780),"")&lt;=IFERROR(INDEX(Parâmetros!$B$39:$B$48,MATCH($E1780,Parâmetros!$A$39:$A$48,0)),99),IFERROR(INDEX(Cadastro!$F$5:$F$148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$148,$AB1780),"")="",0,IF(IFERROR(INDEX(Cadastro!$F$5:$F$148,$AB1780),"")&gt;IFERROR(INDEX(Parâmetros!$B$39:$B$48,MATCH($E1780,Parâmetros!$A$39:$A$48,0)),99),IFERROR(INDEX(Cadastro!$F$5:$F$148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registro"),IF(AND($AB1780&lt;&gt;$AB1779,IFERROR(INDEX(Cadastro!$F$5:$F$148,$AB1780),"")=""),"Indeterminado (início da série)",IF($X1780&gt;0,"Folga","Falta de registro"))))))))</f>
        <v>Folga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IFERROR(MATCH($A1780&amp;"|"&amp;TEXT(_xlfn.MAXIFS(Cadastro!$E$5:$E$148,Cadastro!$A$5:$A$148,$A1780,Cadastro!$E$5:$E$148,"&lt;="&amp;$F1780),"yyyymmdd"),Cadastro!$I$5:$I$148,0),"")</f>
        <v>107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54747</v>
      </c>
      <c r="B1781" s="17" t="s">
        <v>207</v>
      </c>
      <c r="C1781" s="17" t="str">
        <f>IFERROR(INDEX(Cadastro!$C$5:$C$148,$AB1781),"NÃO INFORMADO")</f>
        <v>LUB</v>
      </c>
      <c r="D1781" s="17" t="str">
        <f>IFERROR(INDEX(Cadastro!$D$5:$D$148,$AB1781),"")</f>
        <v>6x1</v>
      </c>
      <c r="E1781" s="17" t="str">
        <f>IFERROR(INDEX(Cadastro!$G$5:$G$148,$AB1781),"")</f>
        <v>6x1</v>
      </c>
      <c r="F1781" s="29">
        <v>46279</v>
      </c>
      <c r="G1781" s="32" t="str">
        <f t="shared" si="300"/>
        <v>seg</v>
      </c>
      <c r="H1781" s="31" t="str">
        <f>IF($L1781=0,"",_xlfn.MINIFS(Dados!$Q:$Q,Dados!$A:$A,$A1781,Dados!$S:$S,$F1781))</f>
        <v/>
      </c>
      <c r="I1781" s="31" t="str">
        <f>IF($H1781="","",_xlfn.MAXIFS(Dados!$R:$R,Dados!$A:$A,$A1781,Dados!$S:$S,$F1781))</f>
        <v/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0</v>
      </c>
      <c r="M1781" s="30">
        <f>IFERROR(INDEX(Parâmetros!$E$6:$E$11,MATCH($K1781,Parâmetros!$A$6:$A$11,0)),"")</f>
        <v>8.8000000000000007</v>
      </c>
      <c r="N1781" s="33">
        <f t="shared" si="301"/>
        <v>0</v>
      </c>
      <c r="O1781" s="33">
        <f>Parâmetros!$E$13</f>
        <v>0.8</v>
      </c>
      <c r="P1781" s="32" t="str">
        <f>IF(OR($M1781="",$F1781&gt;Parâmetros!$E$14),"Não","Sim")</f>
        <v>Não</v>
      </c>
      <c r="Q1781" s="32" t="str">
        <f t="shared" si="302"/>
        <v/>
      </c>
      <c r="R1781" s="32" t="str">
        <f t="shared" si="303"/>
        <v/>
      </c>
      <c r="S1781" s="30" t="str">
        <f t="shared" si="304"/>
        <v/>
      </c>
      <c r="T1781" s="32" t="str">
        <f>IF($Q1781&lt;&gt;"Sim","",IF($N1781&gt;Parâmetros!$E$15,"Sim","Não"))</f>
        <v/>
      </c>
      <c r="U1781" s="17" t="str">
        <f t="shared" si="305"/>
        <v>Fora da apuração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'[Apontamento_Mes_Setembro Atualizado.xlsx]Base Diária'!$V$221folga da escala 5x2",IF($Y1781="Folga",IF(AND($D1781="5x2",OR(WEEKDAY($F1781,2)=6,WEEKDAY($F1781,2)=7)),"Folga de fim de semana da escala 5x2",IF(AND(OR($D1781="6x1",$D1781="FF 6x1"),WEEKDAY($F1781,2)=6,FALSE()),"Folga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FALTA DE REGISTRO · dia útil da escala 6x1</v>
      </c>
      <c r="W1781" s="34" t="str">
        <f>IF(OR(OR($D1781="6x1",$D1781="FF 6x1"),$D1781="5x2"),"",IF($AB1781&lt;&gt;$AB1780,IF(IFERROR(INDEX(Cadastro!$F$5:$F$148,$AB1781),"")="",IF($L1781&gt;0,1,0),IF(IFERROR(INDEX(Cadastro!$F$5:$F$148,$AB1781),"")&lt;=IFERROR(INDEX(Parâmetros!$B$39:$B$48,MATCH($E1781,Parâmetros!$A$39:$A$48,0)),99),IFERROR(INDEX(Cadastro!$F$5:$F$148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$148,$AB1781),"")="",0,IF(IFERROR(INDEX(Cadastro!$F$5:$F$148,$AB1781),"")&gt;IFERROR(INDEX(Parâmetros!$B$39:$B$48,MATCH($E1781,Parâmetros!$A$39:$A$48,0)),99),IFERROR(INDEX(Cadastro!$F$5:$F$148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registro"),IF(AND($AB1781&lt;&gt;$AB1780,IFERROR(INDEX(Cadastro!$F$5:$F$148,$AB1781),"")=""),"Indeterminado (início da série)",IF($X1781&gt;0,"Folga","Falta de registro"))))))))</f>
        <v>Falta de registro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IFERROR(MATCH($A1781&amp;"|"&amp;TEXT(_xlfn.MAXIFS(Cadastro!$E$5:$E$148,Cadastro!$A$5:$A$148,$A1781,Cadastro!$E$5:$E$148,"&lt;="&amp;$F1781),"yyyymmdd"),Cadastro!$I$5:$I$148,0),"")</f>
        <v>107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54747</v>
      </c>
      <c r="B1782" s="17" t="s">
        <v>207</v>
      </c>
      <c r="C1782" s="17" t="str">
        <f>IFERROR(INDEX(Cadastro!$C$5:$C$148,$AB1782),"NÃO INFORMADO")</f>
        <v>LUB</v>
      </c>
      <c r="D1782" s="17" t="str">
        <f>IFERROR(INDEX(Cadastro!$D$5:$D$148,$AB1782),"")</f>
        <v>6x1</v>
      </c>
      <c r="E1782" s="17" t="str">
        <f>IFERROR(INDEX(Cadastro!$G$5:$G$148,$AB1782),"")</f>
        <v>6x1</v>
      </c>
      <c r="F1782" s="29">
        <v>46280</v>
      </c>
      <c r="G1782" s="32" t="str">
        <f t="shared" si="300"/>
        <v>ter</v>
      </c>
      <c r="H1782" s="31" t="str">
        <f>IF($L1782=0,"",_xlfn.MINIFS(Dados!$Q:$Q,Dados!$A:$A,$A1782,Dados!$S:$S,$F1782))</f>
        <v/>
      </c>
      <c r="I1782" s="31" t="str">
        <f>IF($H1782="","",_xlfn.MAXIFS(Dados!$R:$R,Dados!$A:$A,$A1782,Dados!$S:$S,$F1782))</f>
        <v/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0</v>
      </c>
      <c r="M1782" s="30">
        <f>IFERROR(INDEX(Parâmetros!$E$6:$E$11,MATCH($K1782,Parâmetros!$A$6:$A$11,0)),"")</f>
        <v>8.8000000000000007</v>
      </c>
      <c r="N1782" s="33">
        <f t="shared" si="301"/>
        <v>0</v>
      </c>
      <c r="O1782" s="33">
        <f>Parâmetros!$E$13</f>
        <v>0.8</v>
      </c>
      <c r="P1782" s="32" t="str">
        <f>IF(OR($M1782="",$F1782&gt;Parâmetros!$E$14),"Não","Sim")</f>
        <v>Não</v>
      </c>
      <c r="Q1782" s="32" t="str">
        <f t="shared" si="302"/>
        <v/>
      </c>
      <c r="R1782" s="32" t="str">
        <f t="shared" si="303"/>
        <v/>
      </c>
      <c r="S1782" s="30" t="str">
        <f t="shared" si="304"/>
        <v/>
      </c>
      <c r="T1782" s="32" t="str">
        <f>IF($Q1782&lt;&gt;"Sim","",IF($N1782&gt;Parâmetros!$E$15,"Sim","Não"))</f>
        <v/>
      </c>
      <c r="U1782" s="17" t="str">
        <f t="shared" si="305"/>
        <v>Fora da apuração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'[Apontamento_Mes_Setembro Atualizado.xlsx]Base Diária'!$V$221folga da escala 5x2",IF($Y1782="Folga",IF(AND($D1782="5x2",OR(WEEKDAY($F1782,2)=6,WEEKDAY($F1782,2)=7)),"Folga de fim de semana da escala 5x2",IF(AND(OR($D1782="6x1",$D1782="FF 6x1"),WEEKDAY($F1782,2)=6,FALSE()),"Folga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FALTA DE REGISTRO · dia útil da escala 6x1</v>
      </c>
      <c r="W1782" s="34" t="str">
        <f>IF(OR(OR($D1782="6x1",$D1782="FF 6x1"),$D1782="5x2"),"",IF($AB1782&lt;&gt;$AB1781,IF(IFERROR(INDEX(Cadastro!$F$5:$F$148,$AB1782),"")="",IF($L1782&gt;0,1,0),IF(IFERROR(INDEX(Cadastro!$F$5:$F$148,$AB1782),"")&lt;=IFERROR(INDEX(Parâmetros!$B$39:$B$48,MATCH($E1782,Parâmetros!$A$39:$A$48,0)),99),IFERROR(INDEX(Cadastro!$F$5:$F$148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$148,$AB1782),"")="",0,IF(IFERROR(INDEX(Cadastro!$F$5:$F$148,$AB1782),"")&gt;IFERROR(INDEX(Parâmetros!$B$39:$B$48,MATCH($E1782,Parâmetros!$A$39:$A$48,0)),99),IFERROR(INDEX(Cadastro!$F$5:$F$148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registro"),IF(AND($AB1782&lt;&gt;$AB1781,IFERROR(INDEX(Cadastro!$F$5:$F$148,$AB1782),"")=""),"Indeterminado (início da série)",IF($X1782&gt;0,"Folga","Falta de registro"))))))))</f>
        <v>Falta de registro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IFERROR(MATCH($A1782&amp;"|"&amp;TEXT(_xlfn.MAXIFS(Cadastro!$E$5:$E$148,Cadastro!$A$5:$A$148,$A1782,Cadastro!$E$5:$E$148,"&lt;="&amp;$F1782),"yyyymmdd"),Cadastro!$I$5:$I$148,0),"")</f>
        <v>107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54747</v>
      </c>
      <c r="B1783" s="17" t="s">
        <v>207</v>
      </c>
      <c r="C1783" s="17" t="str">
        <f>IFERROR(INDEX(Cadastro!$C$5:$C$148,$AB1783),"NÃO INFORMADO")</f>
        <v>LUB</v>
      </c>
      <c r="D1783" s="17" t="str">
        <f>IFERROR(INDEX(Cadastro!$D$5:$D$148,$AB1783),"")</f>
        <v>6x1</v>
      </c>
      <c r="E1783" s="17" t="str">
        <f>IFERROR(INDEX(Cadastro!$G$5:$G$148,$AB1783),"")</f>
        <v>6x1</v>
      </c>
      <c r="F1783" s="29">
        <v>46281</v>
      </c>
      <c r="G1783" s="32" t="str">
        <f t="shared" si="300"/>
        <v>qua</v>
      </c>
      <c r="H1783" s="31" t="str">
        <f>IF($L1783=0,"",_xlfn.MINIFS(Dados!$Q:$Q,Dados!$A:$A,$A1783,Dados!$S:$S,$F1783))</f>
        <v/>
      </c>
      <c r="I1783" s="31" t="str">
        <f>IF($H1783="","",_xlfn.MAXIFS(Dados!$R:$R,Dados!$A:$A,$A1783,Dados!$S:$S,$F1783))</f>
        <v/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</v>
      </c>
      <c r="L1783" s="30">
        <f>SUMIFS(Dados!$E:$E,Dados!$A:$A,$A1783,Dados!$S:$S,$F1783)</f>
        <v>0</v>
      </c>
      <c r="M1783" s="30">
        <f>IFERROR(INDEX(Parâmetros!$E$6:$E$11,MATCH($K1783,Parâmetros!$A$6:$A$11,0)),"")</f>
        <v>8.8000000000000007</v>
      </c>
      <c r="N1783" s="33">
        <f t="shared" si="301"/>
        <v>0</v>
      </c>
      <c r="O1783" s="33">
        <f>Parâmetros!$E$13</f>
        <v>0.8</v>
      </c>
      <c r="P1783" s="32" t="str">
        <f>IF(OR($M1783="",$F1783&gt;Parâmetros!$E$14),"Não","Sim")</f>
        <v>Não</v>
      </c>
      <c r="Q1783" s="32" t="str">
        <f t="shared" si="302"/>
        <v/>
      </c>
      <c r="R1783" s="32" t="str">
        <f t="shared" si="303"/>
        <v/>
      </c>
      <c r="S1783" s="30" t="str">
        <f t="shared" si="304"/>
        <v/>
      </c>
      <c r="T1783" s="32" t="str">
        <f>IF($Q1783&lt;&gt;"Sim","",IF($N1783&gt;Parâmetros!$E$15,"Sim","Não"))</f>
        <v/>
      </c>
      <c r="U1783" s="17" t="str">
        <f t="shared" si="305"/>
        <v>Fora da apuração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'[Apontamento_Mes_Setembro Atualizado.xlsx]Base Diária'!$V$221folga da escala 5x2",IF($Y1783="Folga",IF(AND($D1783="5x2",OR(WEEKDAY($F1783,2)=6,WEEKDAY($F1783,2)=7)),"Folga de fim de semana da escala 5x2",IF(AND(OR($D1783="6x1",$D1783="FF 6x1"),WEEKDAY($F1783,2)=6,FALSE()),"Folga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FALTA DE REGISTRO · dia útil da escala 6x1</v>
      </c>
      <c r="W1783" s="34" t="str">
        <f>IF(OR(OR($D1783="6x1",$D1783="FF 6x1"),$D1783="5x2"),"",IF($AB1783&lt;&gt;$AB1782,IF(IFERROR(INDEX(Cadastro!$F$5:$F$148,$AB1783),"")="",IF($L1783&gt;0,1,0),IF(IFERROR(INDEX(Cadastro!$F$5:$F$148,$AB1783),"")&lt;=IFERROR(INDEX(Parâmetros!$B$39:$B$48,MATCH($E1783,Parâmetros!$A$39:$A$48,0)),99),IFERROR(INDEX(Cadastro!$F$5:$F$148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$148,$AB1783),"")="",0,IF(IFERROR(INDEX(Cadastro!$F$5:$F$148,$AB1783),"")&gt;IFERROR(INDEX(Parâmetros!$B$39:$B$48,MATCH($E1783,Parâmetros!$A$39:$A$48,0)),99),IFERROR(INDEX(Cadastro!$F$5:$F$148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registro"),IF(AND($AB1783&lt;&gt;$AB1782,IFERROR(INDEX(Cadastro!$F$5:$F$148,$AB1783),"")=""),"Indeterminado (início da série)",IF($X1783&gt;0,"Folga","Falta de registro"))))))))</f>
        <v>Falta de registro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IFERROR(MATCH($A1783&amp;"|"&amp;TEXT(_xlfn.MAXIFS(Cadastro!$E$5:$E$148,Cadastro!$A$5:$A$148,$A1783,Cadastro!$E$5:$E$148,"&lt;="&amp;$F1783),"yyyymmdd"),Cadastro!$I$5:$I$148,0),"")</f>
        <v>107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54747</v>
      </c>
      <c r="B1784" s="17" t="s">
        <v>207</v>
      </c>
      <c r="C1784" s="17" t="str">
        <f>IFERROR(INDEX(Cadastro!$C$5:$C$148,$AB1784),"NÃO INFORMADO")</f>
        <v>LUB</v>
      </c>
      <c r="D1784" s="17" t="str">
        <f>IFERROR(INDEX(Cadastro!$D$5:$D$148,$AB1784),"")</f>
        <v>6x1</v>
      </c>
      <c r="E1784" s="17" t="str">
        <f>IFERROR(INDEX(Cadastro!$G$5:$G$148,$AB1784),"")</f>
        <v>6x1</v>
      </c>
      <c r="F1784" s="29">
        <v>46282</v>
      </c>
      <c r="G1784" s="32" t="str">
        <f t="shared" si="300"/>
        <v>qui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>6x1</v>
      </c>
      <c r="L1784" s="30">
        <f>SUMIFS(Dados!$E:$E,Dados!$A:$A,$A1784,Dados!$S:$S,$F1784)</f>
        <v>0</v>
      </c>
      <c r="M1784" s="30">
        <f>IFERROR(INDEX(Parâmetros!$E$6:$E$11,MATCH($K1784,Parâmetros!$A$6:$A$11,0)),"")</f>
        <v>8.8000000000000007</v>
      </c>
      <c r="N1784" s="33">
        <f t="shared" si="301"/>
        <v>0</v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02"/>
        <v/>
      </c>
      <c r="R1784" s="32" t="str">
        <f t="shared" si="303"/>
        <v/>
      </c>
      <c r="S1784" s="30" t="str">
        <f t="shared" si="304"/>
        <v/>
      </c>
      <c r="T1784" s="32" t="str">
        <f>IF($Q1784&lt;&gt;"Sim","",IF($N1784&gt;Parâmetros!$E$15,"Sim","Não"))</f>
        <v/>
      </c>
      <c r="U1784" s="17" t="str">
        <f t="shared" si="305"/>
        <v>Fora da apuração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'[Apontamento_Mes_Setembro Atualizado.xlsx]Base Diária'!$V$221folga da escala 5x2",IF($Y1784="Folga",IF(AND($D1784="5x2",OR(WEEKDAY($F1784,2)=6,WEEKDAY($F1784,2)=7)),"Folga de fim de semana da escala 5x2",IF(AND(OR($D1784="6x1",$D1784="FF 6x1"),WEEKDAY($F1784,2)=6,FALSE()),"Folga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FALTA DE REGISTRO · dia útil da escala 6x1</v>
      </c>
      <c r="W1784" s="34" t="str">
        <f>IF(OR(OR($D1784="6x1",$D1784="FF 6x1"),$D1784="5x2"),"",IF($AB1784&lt;&gt;$AB1783,IF(IFERROR(INDEX(Cadastro!$F$5:$F$148,$AB1784),"")="",IF($L1784&gt;0,1,0),IF(IFERROR(INDEX(Cadastro!$F$5:$F$148,$AB1784),"")&lt;=IFERROR(INDEX(Parâmetros!$B$39:$B$48,MATCH($E1784,Parâmetros!$A$39:$A$48,0)),99),IFERROR(INDEX(Cadastro!$F$5:$F$148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$148,$AB1784),"")="",0,IF(IFERROR(INDEX(Cadastro!$F$5:$F$148,$AB1784),"")&gt;IFERROR(INDEX(Parâmetros!$B$39:$B$48,MATCH($E1784,Parâmetros!$A$39:$A$48,0)),99),IFERROR(INDEX(Cadastro!$F$5:$F$148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registro"),IF(AND($AB1784&lt;&gt;$AB1783,IFERROR(INDEX(Cadastro!$F$5:$F$148,$AB1784),"")=""),"Indeterminado (início da série)",IF($X1784&gt;0,"Folga","Falta de registro"))))))))</f>
        <v>Falta de registro</v>
      </c>
      <c r="Z1784" s="34">
        <f>IF(OR($L1784&gt;0,$F1784&gt;Parâmetros!$E$14),0,IF($A1784&lt;&gt;$A1783,1,N($Z1783)+1))</f>
        <v>0</v>
      </c>
      <c r="AA1784" s="34">
        <f>IF(OR($L1784&gt;0,$F1784&gt;Parâmetros!$E$14),0,IF(OR($A1784&lt;&gt;$A1785,$F1785&gt;Parâmetros!$E$14),1,N($AA1785)+1))</f>
        <v>0</v>
      </c>
      <c r="AB1784" s="31">
        <f>IFERROR(MATCH($A1784&amp;"|"&amp;TEXT(_xlfn.MAXIFS(Cadastro!$E$5:$E$148,Cadastro!$A$5:$A$148,$A1784,Cadastro!$E$5:$E$148,"&lt;="&amp;$F1784),"yyyymmdd"),Cadastro!$I$5:$I$148,0),"")</f>
        <v>107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54747</v>
      </c>
      <c r="B1785" s="17" t="s">
        <v>207</v>
      </c>
      <c r="C1785" s="17" t="str">
        <f>IFERROR(INDEX(Cadastro!$C$5:$C$148,$AB1785),"NÃO INFORMADO")</f>
        <v>LUB</v>
      </c>
      <c r="D1785" s="17" t="str">
        <f>IFERROR(INDEX(Cadastro!$D$5:$D$148,$AB1785),"")</f>
        <v>6x1</v>
      </c>
      <c r="E1785" s="17" t="str">
        <f>IFERROR(INDEX(Cadastro!$G$5:$G$148,$AB1785),"")</f>
        <v>6x1</v>
      </c>
      <c r="F1785" s="29">
        <v>46283</v>
      </c>
      <c r="G1785" s="32" t="str">
        <f t="shared" si="300"/>
        <v>sex</v>
      </c>
      <c r="H1785" s="31" t="str">
        <f>IF($L1785=0,"",_xlfn.MINIFS(Dados!$Q:$Q,Dados!$A:$A,$A1785,Dados!$S:$S,$F1785))</f>
        <v/>
      </c>
      <c r="I1785" s="31" t="str">
        <f>IF($H1785="","",_xlfn.MAXIFS(Dados!$R:$R,Dados!$A:$A,$A1785,Dados!$S:$S,$F1785))</f>
        <v/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0</v>
      </c>
      <c r="M1785" s="30">
        <f>IFERROR(INDEX(Parâmetros!$E$6:$E$11,MATCH($K1785,Parâmetros!$A$6:$A$11,0)),"")</f>
        <v>8.8000000000000007</v>
      </c>
      <c r="N1785" s="33">
        <f t="shared" si="301"/>
        <v>0</v>
      </c>
      <c r="O1785" s="33">
        <f>Parâmetros!$E$13</f>
        <v>0.8</v>
      </c>
      <c r="P1785" s="32" t="str">
        <f>IF(OR($M1785="",$F1785&gt;Parâmetros!$E$14),"Não","Sim")</f>
        <v>Não</v>
      </c>
      <c r="Q1785" s="32" t="str">
        <f t="shared" si="302"/>
        <v/>
      </c>
      <c r="R1785" s="32" t="str">
        <f t="shared" si="303"/>
        <v/>
      </c>
      <c r="S1785" s="30" t="str">
        <f t="shared" si="304"/>
        <v/>
      </c>
      <c r="T1785" s="32" t="str">
        <f>IF($Q1785&lt;&gt;"Sim","",IF($N1785&gt;Parâmetros!$E$15,"Sim","Não"))</f>
        <v/>
      </c>
      <c r="U1785" s="17" t="str">
        <f t="shared" si="305"/>
        <v>Fora da apuração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'[Apontamento_Mes_Setembro Atualizado.xlsx]Base Diária'!$V$221folga da escala 5x2",IF($Y1785="Folga",IF(AND($D1785="5x2",OR(WEEKDAY($F1785,2)=6,WEEKDAY($F1785,2)=7)),"Folga de fim de semana da escala 5x2",IF(AND(OR($D1785="6x1",$D1785="FF 6x1"),WEEKDAY($F1785,2)=6,FALSE()),"Folga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FALTA DE REGISTRO · dia útil da escala 6x1</v>
      </c>
      <c r="W1785" s="34" t="str">
        <f>IF(OR(OR($D1785="6x1",$D1785="FF 6x1"),$D1785="5x2"),"",IF($AB1785&lt;&gt;$AB1784,IF(IFERROR(INDEX(Cadastro!$F$5:$F$148,$AB1785),"")="",IF($L1785&gt;0,1,0),IF(IFERROR(INDEX(Cadastro!$F$5:$F$148,$AB1785),"")&lt;=IFERROR(INDEX(Parâmetros!$B$39:$B$48,MATCH($E1785,Parâmetros!$A$39:$A$48,0)),99),IFERROR(INDEX(Cadastro!$F$5:$F$148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$148,$AB1785),"")="",0,IF(IFERROR(INDEX(Cadastro!$F$5:$F$148,$AB1785),"")&gt;IFERROR(INDEX(Parâmetros!$B$39:$B$48,MATCH($E1785,Parâmetros!$A$39:$A$48,0)),99),IFERROR(INDEX(Cadastro!$F$5:$F$148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registro"),IF(AND($AB1785&lt;&gt;$AB1784,IFERROR(INDEX(Cadastro!$F$5:$F$148,$AB1785),"")=""),"Indeterminado (início da série)",IF($X1785&gt;0,"Folga","Falta de registro"))))))))</f>
        <v>Falta de registro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IFERROR(MATCH($A1785&amp;"|"&amp;TEXT(_xlfn.MAXIFS(Cadastro!$E$5:$E$148,Cadastro!$A$5:$A$148,$A1785,Cadastro!$E$5:$E$148,"&lt;="&amp;$F1785),"yyyymmdd"),Cadastro!$I$5:$I$148,0),"")</f>
        <v>107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54747</v>
      </c>
      <c r="B1786" s="17" t="s">
        <v>207</v>
      </c>
      <c r="C1786" s="17" t="str">
        <f>IFERROR(INDEX(Cadastro!$C$5:$C$148,$AB1786),"NÃO INFORMADO")</f>
        <v>LUB</v>
      </c>
      <c r="D1786" s="17" t="str">
        <f>IFERROR(INDEX(Cadastro!$D$5:$D$148,$AB1786),"")</f>
        <v>6x1</v>
      </c>
      <c r="E1786" s="17" t="str">
        <f>IFERROR(INDEX(Cadastro!$G$5:$G$148,$AB1786),"")</f>
        <v>6x1</v>
      </c>
      <c r="F1786" s="29">
        <v>46284</v>
      </c>
      <c r="G1786" s="32" t="str">
        <f t="shared" si="300"/>
        <v>sáb</v>
      </c>
      <c r="H1786" s="31" t="str">
        <f>IF($L1786=0,"",_xlfn.MINIFS(Dados!$Q:$Q,Dados!$A:$A,$A1786,Dados!$S:$S,$F1786))</f>
        <v/>
      </c>
      <c r="I1786" s="31" t="str">
        <f>IF($H1786="","",_xlfn.MAXIFS(Dados!$R:$R,Dados!$A:$A,$A1786,Dados!$S:$S,$F1786))</f>
        <v/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/>
      </c>
      <c r="L1786" s="30">
        <f>SUMIFS(Dados!$E:$E,Dados!$A:$A,$A1786,Dados!$S:$S,$F1786)</f>
        <v>0</v>
      </c>
      <c r="M1786" s="30" t="str">
        <f>IFERROR(INDEX(Parâmetros!$E$6:$E$11,MATCH($K1786,Parâmetros!$A$6:$A$11,0)),"")</f>
        <v/>
      </c>
      <c r="N1786" s="33" t="str">
        <f t="shared" si="301"/>
        <v/>
      </c>
      <c r="O1786" s="33">
        <f>Parâmetros!$E$13</f>
        <v>0.8</v>
      </c>
      <c r="P1786" s="32" t="str">
        <f>IF(OR($M1786="",$F1786&gt;Parâmetros!$E$14),"Não","Sim")</f>
        <v>Não</v>
      </c>
      <c r="Q1786" s="32" t="str">
        <f t="shared" si="302"/>
        <v/>
      </c>
      <c r="R1786" s="32" t="str">
        <f t="shared" si="303"/>
        <v/>
      </c>
      <c r="S1786" s="30" t="str">
        <f t="shared" si="304"/>
        <v/>
      </c>
      <c r="T1786" s="32" t="str">
        <f>IF($Q1786&lt;&gt;"Sim","",IF($N1786&gt;Parâmetros!$E$15,"Sim","Não"))</f>
        <v/>
      </c>
      <c r="U1786" s="17" t="str">
        <f t="shared" si="305"/>
        <v>Folga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'[Apontamento_Mes_Setembro Atualizado.xlsx]Base Diária'!$V$221folga da escala 5x2",IF($Y1786="Folga",IF(AND($D1786="5x2",OR(WEEKDAY($F1786,2)=6,WEEKDAY($F1786,2)=7)),"Folga de fim de semana da escala 5x2",IF(AND(OR($D1786="6x1",$D1786="FF 6x1"),WEEKDAY($F1786,2)=6,FALSE()),"Folga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Folga de fim de semana · sem apontamento no sábado nem no domingo</v>
      </c>
      <c r="W1786" s="34" t="str">
        <f>IF(OR(OR($D1786="6x1",$D1786="FF 6x1"),$D1786="5x2"),"",IF($AB1786&lt;&gt;$AB1785,IF(IFERROR(INDEX(Cadastro!$F$5:$F$148,$AB1786),"")="",IF($L1786&gt;0,1,0),IF(IFERROR(INDEX(Cadastro!$F$5:$F$148,$AB1786),"")&lt;=IFERROR(INDEX(Parâmetros!$B$39:$B$48,MATCH($E1786,Parâmetros!$A$39:$A$48,0)),99),IFERROR(INDEX(Cadastro!$F$5:$F$148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$148,$AB1786),"")="",0,IF(IFERROR(INDEX(Cadastro!$F$5:$F$148,$AB1786),"")&gt;IFERROR(INDEX(Parâmetros!$B$39:$B$48,MATCH($E1786,Parâmetros!$A$39:$A$48,0)),99),IFERROR(INDEX(Cadastro!$F$5:$F$148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registro"),IF(AND($AB1786&lt;&gt;$AB1785,IFERROR(INDEX(Cadastro!$F$5:$F$148,$AB1786),"")=""),"Indeterminado (início da série)",IF($X1786&gt;0,"Folga","Falta de registro"))))))))</f>
        <v>Folga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IFERROR(MATCH($A1786&amp;"|"&amp;TEXT(_xlfn.MAXIFS(Cadastro!$E$5:$E$148,Cadastro!$A$5:$A$148,$A1786,Cadastro!$E$5:$E$148,"&lt;="&amp;$F1786),"yyyymmdd"),Cadastro!$I$5:$I$148,0),"")</f>
        <v>107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54747</v>
      </c>
      <c r="B1787" s="17" t="s">
        <v>207</v>
      </c>
      <c r="C1787" s="17" t="str">
        <f>IFERROR(INDEX(Cadastro!$C$5:$C$148,$AB1787),"NÃO INFORMADO")</f>
        <v>LUB</v>
      </c>
      <c r="D1787" s="17" t="str">
        <f>IFERROR(INDEX(Cadastro!$D$5:$D$148,$AB1787),"")</f>
        <v>6x1</v>
      </c>
      <c r="E1787" s="17" t="str">
        <f>IFERROR(INDEX(Cadastro!$G$5:$G$148,$AB1787),"")</f>
        <v>6x1</v>
      </c>
      <c r="F1787" s="29">
        <v>46285</v>
      </c>
      <c r="G1787" s="32" t="str">
        <f t="shared" si="300"/>
        <v>dom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0</v>
      </c>
      <c r="M1787" s="30" t="str">
        <f>IFERROR(INDEX(Parâmetros!$E$6:$E$11,MATCH($K1787,Parâmetros!$A$6:$A$11,0)),"")</f>
        <v/>
      </c>
      <c r="N1787" s="33" t="str">
        <f t="shared" si="301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02"/>
        <v/>
      </c>
      <c r="R1787" s="32" t="str">
        <f t="shared" si="303"/>
        <v/>
      </c>
      <c r="S1787" s="30" t="str">
        <f t="shared" si="304"/>
        <v/>
      </c>
      <c r="T1787" s="32" t="str">
        <f>IF($Q1787&lt;&gt;"Sim","",IF($N1787&gt;Parâmetros!$E$15,"Sim","Não"))</f>
        <v/>
      </c>
      <c r="U1787" s="17" t="str">
        <f t="shared" si="305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'[Apontamento_Mes_Setembro Atualizado.xlsx]Base Diária'!$V$221folga da escala 5x2",IF($Y1787="Folga",IF(AND($D1787="5x2",OR(WEEKDAY($F1787,2)=6,WEEKDAY($F1787,2)=7)),"Folga de fim de semana da escala 5x2",IF(AND(OR($D1787="6x1",$D1787="FF 6x1"),WEEKDAY($F1787,2)=6,FALSE()),"Folga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Folga de fim de semana · sem apontamento no sábado nem no domingo</v>
      </c>
      <c r="W1787" s="34" t="str">
        <f>IF(OR(OR($D1787="6x1",$D1787="FF 6x1"),$D1787="5x2"),"",IF($AB1787&lt;&gt;$AB1786,IF(IFERROR(INDEX(Cadastro!$F$5:$F$148,$AB1787),"")="",IF($L1787&gt;0,1,0),IF(IFERROR(INDEX(Cadastro!$F$5:$F$148,$AB1787),"")&lt;=IFERROR(INDEX(Parâmetros!$B$39:$B$48,MATCH($E1787,Parâmetros!$A$39:$A$48,0)),99),IFERROR(INDEX(Cadastro!$F$5:$F$148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$148,$AB1787),"")="",0,IF(IFERROR(INDEX(Cadastro!$F$5:$F$148,$AB1787),"")&gt;IFERROR(INDEX(Parâmetros!$B$39:$B$48,MATCH($E1787,Parâmetros!$A$39:$A$48,0)),99),IFERROR(INDEX(Cadastro!$F$5:$F$148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registro"),IF(AND($AB1787&lt;&gt;$AB1786,IFERROR(INDEX(Cadastro!$F$5:$F$148,$AB1787),"")=""),"Indeterminado (início da série)",IF($X1787&gt;0,"Folga","Falta de registro"))))))))</f>
        <v>Folga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IFERROR(MATCH($A1787&amp;"|"&amp;TEXT(_xlfn.MAXIFS(Cadastro!$E$5:$E$148,Cadastro!$A$5:$A$148,$A1787,Cadastro!$E$5:$E$148,"&lt;="&amp;$F1787),"yyyymmdd"),Cadastro!$I$5:$I$148,0),"")</f>
        <v>107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hidden="1" customHeight="1" x14ac:dyDescent="0.25">
      <c r="A1788" s="31">
        <v>54747</v>
      </c>
      <c r="B1788" s="17" t="s">
        <v>207</v>
      </c>
      <c r="C1788" s="17" t="str">
        <f>IFERROR(INDEX(Cadastro!$C$5:$C$148,$AB1788),"NÃO INFORMADO")</f>
        <v>LUB</v>
      </c>
      <c r="D1788" s="17" t="str">
        <f>IFERROR(INDEX(Cadastro!$D$5:$D$148,$AB1788),"")</f>
        <v>6x1</v>
      </c>
      <c r="E1788" s="17" t="str">
        <f>IFERROR(INDEX(Cadastro!$G$5:$G$148,$AB1788),"")</f>
        <v>6x1</v>
      </c>
      <c r="F1788" s="29">
        <v>46286</v>
      </c>
      <c r="G1788" s="32" t="str">
        <f t="shared" si="300"/>
        <v>seg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6x1</v>
      </c>
      <c r="L1788" s="30">
        <f>SUMIFS(Dados!$E:$E,Dados!$A:$A,$A1788,Dados!$S:$S,$F1788)</f>
        <v>0</v>
      </c>
      <c r="M1788" s="30">
        <f>IFERROR(INDEX(Parâmetros!$E$6:$E$11,MATCH($K1788,Parâmetros!$A$6:$A$11,0)),"")</f>
        <v>8.8000000000000007</v>
      </c>
      <c r="N1788" s="33">
        <f t="shared" si="301"/>
        <v>0</v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02"/>
        <v/>
      </c>
      <c r="R1788" s="32" t="str">
        <f t="shared" si="303"/>
        <v/>
      </c>
      <c r="S1788" s="30" t="str">
        <f t="shared" si="304"/>
        <v/>
      </c>
      <c r="T1788" s="32" t="str">
        <f>IF($Q1788&lt;&gt;"Sim","",IF($N1788&gt;Parâmetros!$E$15,"Sim","Não"))</f>
        <v/>
      </c>
      <c r="U1788" s="17" t="str">
        <f t="shared" si="305"/>
        <v>Fora da apuração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'[Apontamento_Mes_Setembro Atualizado.xlsx]Base Diária'!$V$221folga da escala 5x2",IF($Y1788="Folga",IF(AND($D1788="5x2",OR(WEEKDAY($F1788,2)=6,WEEKDAY($F1788,2)=7)),"Folga de fim de semana da escala 5x2",IF(AND(OR($D1788="6x1",$D1788="FF 6x1"),WEEKDAY($F1788,2)=6,FALSE()),"Folga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útil da escala 6x1</v>
      </c>
      <c r="W1788" s="34" t="str">
        <f>IF(OR(OR($D1788="6x1",$D1788="FF 6x1"),$D1788="5x2"),"",IF($AB1788&lt;&gt;$AB1787,IF(IFERROR(INDEX(Cadastro!$F$5:$F$148,$AB1788),"")="",IF($L1788&gt;0,1,0),IF(IFERROR(INDEX(Cadastro!$F$5:$F$148,$AB1788),"")&lt;=IFERROR(INDEX(Parâmetros!$B$39:$B$48,MATCH($E1788,Parâmetros!$A$39:$A$48,0)),99),IFERROR(INDEX(Cadastro!$F$5:$F$148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$148,$AB1788),"")="",0,IF(IFERROR(INDEX(Cadastro!$F$5:$F$148,$AB1788),"")&gt;IFERROR(INDEX(Parâmetros!$B$39:$B$48,MATCH($E1788,Parâmetros!$A$39:$A$48,0)),99),IFERROR(INDEX(Cadastro!$F$5:$F$148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registro"),IF(AND($AB1788&lt;&gt;$AB1787,IFERROR(INDEX(Cadastro!$F$5:$F$148,$AB1788),"")=""),"Indeterminado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0</v>
      </c>
      <c r="AA1788" s="34">
        <f>IF(OR($L1788&gt;0,$F1788&gt;Parâmetros!$E$14),0,IF(OR($A1788&lt;&gt;$A1789,$F1789&gt;Parâmetros!$E$14),1,N($AA1789)+1))</f>
        <v>0</v>
      </c>
      <c r="AB1788" s="31">
        <f>IFERROR(MATCH($A1788&amp;"|"&amp;TEXT(_xlfn.MAXIFS(Cadastro!$E$5:$E$148,Cadastro!$A$5:$A$148,$A1788,Cadastro!$E$5:$E$148,"&lt;="&amp;$F1788),"yyyymmdd"),Cadastro!$I$5:$I$148,0),"")</f>
        <v>107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hidden="1" customHeight="1" x14ac:dyDescent="0.25">
      <c r="A1789" s="31">
        <v>54747</v>
      </c>
      <c r="B1789" s="17" t="s">
        <v>207</v>
      </c>
      <c r="C1789" s="17" t="str">
        <f>IFERROR(INDEX(Cadastro!$C$5:$C$148,$AB1789),"NÃO INFORMADO")</f>
        <v>LUB</v>
      </c>
      <c r="D1789" s="17" t="str">
        <f>IFERROR(INDEX(Cadastro!$D$5:$D$148,$AB1789),"")</f>
        <v>6x1</v>
      </c>
      <c r="E1789" s="17" t="str">
        <f>IFERROR(INDEX(Cadastro!$G$5:$G$148,$AB1789),"")</f>
        <v>6x1</v>
      </c>
      <c r="F1789" s="29">
        <v>46287</v>
      </c>
      <c r="G1789" s="32" t="str">
        <f t="shared" si="300"/>
        <v>ter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6x1</v>
      </c>
      <c r="L1789" s="30">
        <f>SUMIFS(Dados!$E:$E,Dados!$A:$A,$A1789,Dados!$S:$S,$F1789)</f>
        <v>0</v>
      </c>
      <c r="M1789" s="30">
        <f>IFERROR(INDEX(Parâmetros!$E$6:$E$11,MATCH($K1789,Parâmetros!$A$6:$A$11,0)),"")</f>
        <v>8.8000000000000007</v>
      </c>
      <c r="N1789" s="33">
        <f t="shared" si="301"/>
        <v>0</v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02"/>
        <v/>
      </c>
      <c r="R1789" s="32" t="str">
        <f t="shared" si="303"/>
        <v/>
      </c>
      <c r="S1789" s="30" t="str">
        <f t="shared" si="304"/>
        <v/>
      </c>
      <c r="T1789" s="32" t="str">
        <f>IF($Q1789&lt;&gt;"Sim","",IF($N1789&gt;Parâmetros!$E$15,"Sim","Não"))</f>
        <v/>
      </c>
      <c r="U1789" s="17" t="str">
        <f t="shared" si="305"/>
        <v>Fora da apuração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'[Apontamento_Mes_Setembro Atualizado.xlsx]Base Diária'!$V$221folga da escala 5x2",IF($Y1789="Folga",IF(AND($D1789="5x2",OR(WEEKDAY($F1789,2)=6,WEEKDAY($F1789,2)=7)),"Folga de fim de semana da escala 5x2",IF(AND(OR($D1789="6x1",$D1789="FF 6x1"),WEEKDAY($F1789,2)=6,FALSE()),"Folga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útil da escala 6x1</v>
      </c>
      <c r="W1789" s="34" t="str">
        <f>IF(OR(OR($D1789="6x1",$D1789="FF 6x1"),$D1789="5x2"),"",IF($AB1789&lt;&gt;$AB1788,IF(IFERROR(INDEX(Cadastro!$F$5:$F$148,$AB1789),"")="",IF($L1789&gt;0,1,0),IF(IFERROR(INDEX(Cadastro!$F$5:$F$148,$AB1789),"")&lt;=IFERROR(INDEX(Parâmetros!$B$39:$B$48,MATCH($E1789,Parâmetros!$A$39:$A$48,0)),99),IFERROR(INDEX(Cadastro!$F$5:$F$148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$148,$AB1789),"")="",0,IF(IFERROR(INDEX(Cadastro!$F$5:$F$148,$AB1789),"")&gt;IFERROR(INDEX(Parâmetros!$B$39:$B$48,MATCH($E1789,Parâmetros!$A$39:$A$48,0)),99),IFERROR(INDEX(Cadastro!$F$5:$F$148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registro"),IF(AND($AB1789&lt;&gt;$AB1788,IFERROR(INDEX(Cadastro!$F$5:$F$148,$AB1789),"")=""),"Indeterminado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0</v>
      </c>
      <c r="AA1789" s="34">
        <f>IF(OR($L1789&gt;0,$F1789&gt;Parâmetros!$E$14),0,IF(OR($A1789&lt;&gt;$A1790,$F1790&gt;Parâmetros!$E$14),1,N($AA1790)+1))</f>
        <v>0</v>
      </c>
      <c r="AB1789" s="31">
        <f>IFERROR(MATCH($A1789&amp;"|"&amp;TEXT(_xlfn.MAXIFS(Cadastro!$E$5:$E$148,Cadastro!$A$5:$A$148,$A1789,Cadastro!$E$5:$E$148,"&lt;="&amp;$F1789),"yyyymmdd"),Cadastro!$I$5:$I$148,0),"")</f>
        <v>107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hidden="1" customHeight="1" x14ac:dyDescent="0.25">
      <c r="A1790" s="31">
        <v>54747</v>
      </c>
      <c r="B1790" s="17" t="s">
        <v>207</v>
      </c>
      <c r="C1790" s="17" t="str">
        <f>IFERROR(INDEX(Cadastro!$C$5:$C$148,$AB1790),"NÃO INFORMADO")</f>
        <v>LUB</v>
      </c>
      <c r="D1790" s="17" t="str">
        <f>IFERROR(INDEX(Cadastro!$D$5:$D$148,$AB1790),"")</f>
        <v>6x1</v>
      </c>
      <c r="E1790" s="17" t="str">
        <f>IFERROR(INDEX(Cadastro!$G$5:$G$148,$AB1790),"")</f>
        <v>6x1</v>
      </c>
      <c r="F1790" s="29">
        <v>46288</v>
      </c>
      <c r="G1790" s="32" t="str">
        <f t="shared" si="300"/>
        <v>qua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</v>
      </c>
      <c r="L1790" s="30">
        <f>SUMIFS(Dados!$E:$E,Dados!$A:$A,$A1790,Dados!$S:$S,$F1790)</f>
        <v>0</v>
      </c>
      <c r="M1790" s="30">
        <f>IFERROR(INDEX(Parâmetros!$E$6:$E$11,MATCH($K1790,Parâmetros!$A$6:$A$11,0)),"")</f>
        <v>8.8000000000000007</v>
      </c>
      <c r="N1790" s="33">
        <f t="shared" si="301"/>
        <v>0</v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02"/>
        <v/>
      </c>
      <c r="R1790" s="32" t="str">
        <f t="shared" si="303"/>
        <v/>
      </c>
      <c r="S1790" s="30" t="str">
        <f t="shared" si="304"/>
        <v/>
      </c>
      <c r="T1790" s="32" t="str">
        <f>IF($Q1790&lt;&gt;"Sim","",IF($N1790&gt;Parâmetros!$E$15,"Sim","Não"))</f>
        <v/>
      </c>
      <c r="U1790" s="17" t="str">
        <f t="shared" si="305"/>
        <v>Fora da apuração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'[Apontamento_Mes_Setembro Atualizado.xlsx]Base Diária'!$V$221folga da escala 5x2",IF($Y1790="Folga",IF(AND($D1790="5x2",OR(WEEKDAY($F1790,2)=6,WEEKDAY($F1790,2)=7)),"Folga de fim de semana da escala 5x2",IF(AND(OR($D1790="6x1",$D1790="FF 6x1"),WEEKDAY($F1790,2)=6,FALSE()),"Folga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FALTA DE REGISTRO · dia útil da escala 6x1</v>
      </c>
      <c r="W1790" s="34" t="str">
        <f>IF(OR(OR($D1790="6x1",$D1790="FF 6x1"),$D1790="5x2"),"",IF($AB1790&lt;&gt;$AB1789,IF(IFERROR(INDEX(Cadastro!$F$5:$F$148,$AB1790),"")="",IF($L1790&gt;0,1,0),IF(IFERROR(INDEX(Cadastro!$F$5:$F$148,$AB1790),"")&lt;=IFERROR(INDEX(Parâmetros!$B$39:$B$48,MATCH($E1790,Parâmetros!$A$39:$A$48,0)),99),IFERROR(INDEX(Cadastro!$F$5:$F$148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$148,$AB1790),"")="",0,IF(IFERROR(INDEX(Cadastro!$F$5:$F$148,$AB1790),"")&gt;IFERROR(INDEX(Parâmetros!$B$39:$B$48,MATCH($E1790,Parâmetros!$A$39:$A$48,0)),99),IFERROR(INDEX(Cadastro!$F$5:$F$148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registro"),IF(AND($AB1790&lt;&gt;$AB1789,IFERROR(INDEX(Cadastro!$F$5:$F$148,$AB1790),"")=""),"Indeterminado (início da série)",IF($X1790&gt;0,"Folga","Falta de registro"))))))))</f>
        <v>Falta de registro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IFERROR(MATCH($A1790&amp;"|"&amp;TEXT(_xlfn.MAXIFS(Cadastro!$E$5:$E$148,Cadastro!$A$5:$A$148,$A1790,Cadastro!$E$5:$E$148,"&lt;="&amp;$F1790),"yyyymmdd"),Cadastro!$I$5:$I$148,0),"")</f>
        <v>107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54747</v>
      </c>
      <c r="B1791" s="17" t="s">
        <v>207</v>
      </c>
      <c r="C1791" s="17" t="str">
        <f>IFERROR(INDEX(Cadastro!$C$5:$C$148,$AB1791),"NÃO INFORMADO")</f>
        <v>LUB</v>
      </c>
      <c r="D1791" s="17" t="str">
        <f>IFERROR(INDEX(Cadastro!$D$5:$D$148,$AB1791),"")</f>
        <v>6x1</v>
      </c>
      <c r="E1791" s="17" t="str">
        <f>IFERROR(INDEX(Cadastro!$G$5:$G$148,$AB1791),"")</f>
        <v>6x1</v>
      </c>
      <c r="F1791" s="29">
        <v>46289</v>
      </c>
      <c r="G1791" s="32" t="str">
        <f t="shared" si="300"/>
        <v>qui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>6x1</v>
      </c>
      <c r="L1791" s="30">
        <f>SUMIFS(Dados!$E:$E,Dados!$A:$A,$A1791,Dados!$S:$S,$F1791)</f>
        <v>0</v>
      </c>
      <c r="M1791" s="30">
        <f>IFERROR(INDEX(Parâmetros!$E$6:$E$11,MATCH($K1791,Parâmetros!$A$6:$A$11,0)),"")</f>
        <v>8.8000000000000007</v>
      </c>
      <c r="N1791" s="33">
        <f t="shared" si="301"/>
        <v>0</v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02"/>
        <v/>
      </c>
      <c r="R1791" s="32" t="str">
        <f t="shared" si="303"/>
        <v/>
      </c>
      <c r="S1791" s="30" t="str">
        <f t="shared" si="304"/>
        <v/>
      </c>
      <c r="T1791" s="32" t="str">
        <f>IF($Q1791&lt;&gt;"Sim","",IF($N1791&gt;Parâmetros!$E$15,"Sim","Não"))</f>
        <v/>
      </c>
      <c r="U1791" s="17" t="str">
        <f t="shared" si="305"/>
        <v>Fora da apuração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'[Apontamento_Mes_Setembro Atualizado.xlsx]Base Diária'!$V$221folga da escala 5x2",IF($Y1791="Folga",IF(AND($D1791="5x2",OR(WEEKDAY($F1791,2)=6,WEEKDAY($F1791,2)=7)),"Folga de fim de semana da escala 5x2",IF(AND(OR($D1791="6x1",$D1791="FF 6x1"),WEEKDAY($F1791,2)=6,FALSE()),"Folga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FALTA DE REGISTRO · dia útil da escala 6x1</v>
      </c>
      <c r="W1791" s="34" t="str">
        <f>IF(OR(OR($D1791="6x1",$D1791="FF 6x1"),$D1791="5x2"),"",IF($AB1791&lt;&gt;$AB1790,IF(IFERROR(INDEX(Cadastro!$F$5:$F$148,$AB1791),"")="",IF($L1791&gt;0,1,0),IF(IFERROR(INDEX(Cadastro!$F$5:$F$148,$AB1791),"")&lt;=IFERROR(INDEX(Parâmetros!$B$39:$B$48,MATCH($E1791,Parâmetros!$A$39:$A$48,0)),99),IFERROR(INDEX(Cadastro!$F$5:$F$148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$148,$AB1791),"")="",0,IF(IFERROR(INDEX(Cadastro!$F$5:$F$148,$AB1791),"")&gt;IFERROR(INDEX(Parâmetros!$B$39:$B$48,MATCH($E1791,Parâmetros!$A$39:$A$48,0)),99),IFERROR(INDEX(Cadastro!$F$5:$F$148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registro"),IF(AND($AB1791&lt;&gt;$AB1790,IFERROR(INDEX(Cadastro!$F$5:$F$148,$AB1791),"")=""),"Indeterminado (início da série)",IF($X1791&gt;0,"Folga","Falta de registro"))))))))</f>
        <v>Falta de registro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IFERROR(MATCH($A1791&amp;"|"&amp;TEXT(_xlfn.MAXIFS(Cadastro!$E$5:$E$148,Cadastro!$A$5:$A$148,$A1791,Cadastro!$E$5:$E$148,"&lt;="&amp;$F1791),"yyyymmdd"),Cadastro!$I$5:$I$148,0),"")</f>
        <v>107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54747</v>
      </c>
      <c r="B1792" s="17" t="s">
        <v>207</v>
      </c>
      <c r="C1792" s="17" t="str">
        <f>IFERROR(INDEX(Cadastro!$C$5:$C$148,$AB1792),"NÃO INFORMADO")</f>
        <v>LUB</v>
      </c>
      <c r="D1792" s="17" t="str">
        <f>IFERROR(INDEX(Cadastro!$D$5:$D$148,$AB1792),"")</f>
        <v>6x1</v>
      </c>
      <c r="E1792" s="17" t="str">
        <f>IFERROR(INDEX(Cadastro!$G$5:$G$148,$AB1792),"")</f>
        <v>6x1</v>
      </c>
      <c r="F1792" s="29">
        <v>46290</v>
      </c>
      <c r="G1792" s="32" t="str">
        <f t="shared" si="300"/>
        <v>sex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0</v>
      </c>
      <c r="M1792" s="30">
        <f>IFERROR(INDEX(Parâmetros!$E$6:$E$11,MATCH($K1792,Parâmetros!$A$6:$A$11,0)),"")</f>
        <v>8.8000000000000007</v>
      </c>
      <c r="N1792" s="33">
        <f t="shared" si="301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02"/>
        <v/>
      </c>
      <c r="R1792" s="32" t="str">
        <f t="shared" si="303"/>
        <v/>
      </c>
      <c r="S1792" s="30" t="str">
        <f t="shared" si="304"/>
        <v/>
      </c>
      <c r="T1792" s="32" t="str">
        <f>IF($Q1792&lt;&gt;"Sim","",IF($N1792&gt;Parâmetros!$E$15,"Sim","Não"))</f>
        <v/>
      </c>
      <c r="U1792" s="17" t="str">
        <f t="shared" si="305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'[Apontamento_Mes_Setembro Atualizado.xlsx]Base Diária'!$V$221folga da escala 5x2",IF($Y1792="Folga",IF(AND($D1792="5x2",OR(WEEKDAY($F1792,2)=6,WEEKDAY($F1792,2)=7)),"Folga de fim de semana da escala 5x2",IF(AND(OR($D1792="6x1",$D1792="FF 6x1"),WEEKDAY($F1792,2)=6,FALSE()),"Folga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útil da escala 6x1</v>
      </c>
      <c r="W1792" s="34" t="str">
        <f>IF(OR(OR($D1792="6x1",$D1792="FF 6x1"),$D1792="5x2"),"",IF($AB1792&lt;&gt;$AB1791,IF(IFERROR(INDEX(Cadastro!$F$5:$F$148,$AB1792),"")="",IF($L1792&gt;0,1,0),IF(IFERROR(INDEX(Cadastro!$F$5:$F$148,$AB1792),"")&lt;=IFERROR(INDEX(Parâmetros!$B$39:$B$48,MATCH($E1792,Parâmetros!$A$39:$A$48,0)),99),IFERROR(INDEX(Cadastro!$F$5:$F$148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$148,$AB1792),"")="",0,IF(IFERROR(INDEX(Cadastro!$F$5:$F$148,$AB1792),"")&gt;IFERROR(INDEX(Parâmetros!$B$39:$B$48,MATCH($E1792,Parâmetros!$A$39:$A$48,0)),99),IFERROR(INDEX(Cadastro!$F$5:$F$148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registro"),IF(AND($AB1792&lt;&gt;$AB1791,IFERROR(INDEX(Cadastro!$F$5:$F$148,$AB1792),"")=""),"Indeterminado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IFERROR(MATCH($A1792&amp;"|"&amp;TEXT(_xlfn.MAXIFS(Cadastro!$E$5:$E$148,Cadastro!$A$5:$A$148,$A1792,Cadastro!$E$5:$E$148,"&lt;="&amp;$F1792),"yyyymmdd"),Cadastro!$I$5:$I$148,0),"")</f>
        <v>107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54747</v>
      </c>
      <c r="B1793" s="17" t="s">
        <v>207</v>
      </c>
      <c r="C1793" s="17" t="str">
        <f>IFERROR(INDEX(Cadastro!$C$5:$C$148,$AB1793),"NÃO INFORMADO")</f>
        <v>LUB</v>
      </c>
      <c r="D1793" s="17" t="str">
        <f>IFERROR(INDEX(Cadastro!$D$5:$D$148,$AB1793),"")</f>
        <v>6x1</v>
      </c>
      <c r="E1793" s="17" t="str">
        <f>IFERROR(INDEX(Cadastro!$G$5:$G$148,$AB1793),"")</f>
        <v>6x1</v>
      </c>
      <c r="F1793" s="29">
        <v>46291</v>
      </c>
      <c r="G1793" s="32" t="str">
        <f t="shared" si="300"/>
        <v>sáb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/>
      </c>
      <c r="L1793" s="30">
        <f>SUMIFS(Dados!$E:$E,Dados!$A:$A,$A1793,Dados!$S:$S,$F1793)</f>
        <v>0</v>
      </c>
      <c r="M1793" s="30" t="str">
        <f>IFERROR(INDEX(Parâmetros!$E$6:$E$11,MATCH($K1793,Parâmetros!$A$6:$A$11,0)),"")</f>
        <v/>
      </c>
      <c r="N1793" s="33" t="str">
        <f t="shared" si="301"/>
        <v/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02"/>
        <v/>
      </c>
      <c r="R1793" s="32" t="str">
        <f t="shared" si="303"/>
        <v/>
      </c>
      <c r="S1793" s="30" t="str">
        <f t="shared" si="304"/>
        <v/>
      </c>
      <c r="T1793" s="32" t="str">
        <f>IF($Q1793&lt;&gt;"Sim","",IF($N1793&gt;Parâmetros!$E$15,"Sim","Não"))</f>
        <v/>
      </c>
      <c r="U1793" s="17" t="str">
        <f t="shared" si="305"/>
        <v>Folga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'[Apontamento_Mes_Setembro Atualizado.xlsx]Base Diária'!$V$221folga da escala 5x2",IF($Y1793="Folga",IF(AND($D1793="5x2",OR(WEEKDAY($F1793,2)=6,WEEKDAY($F1793,2)=7)),"Folga de fim de semana da escala 5x2",IF(AND(OR($D1793="6x1",$D1793="FF 6x1"),WEEKDAY($F1793,2)=6,FALSE()),"Folga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Folga de fim de semana · sem apontamento no sábado nem no domingo</v>
      </c>
      <c r="W1793" s="34" t="str">
        <f>IF(OR(OR($D1793="6x1",$D1793="FF 6x1"),$D1793="5x2"),"",IF($AB1793&lt;&gt;$AB1792,IF(IFERROR(INDEX(Cadastro!$F$5:$F$148,$AB1793),"")="",IF($L1793&gt;0,1,0),IF(IFERROR(INDEX(Cadastro!$F$5:$F$148,$AB1793),"")&lt;=IFERROR(INDEX(Parâmetros!$B$39:$B$48,MATCH($E1793,Parâmetros!$A$39:$A$48,0)),99),IFERROR(INDEX(Cadastro!$F$5:$F$148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$148,$AB1793),"")="",0,IF(IFERROR(INDEX(Cadastro!$F$5:$F$148,$AB1793),"")&gt;IFERROR(INDEX(Parâmetros!$B$39:$B$48,MATCH($E1793,Parâmetros!$A$39:$A$48,0)),99),IFERROR(INDEX(Cadastro!$F$5:$F$148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registro"),IF(AND($AB1793&lt;&gt;$AB1792,IFERROR(INDEX(Cadastro!$F$5:$F$148,$AB1793),"")=""),"Indeterminado (início da série)",IF($X1793&gt;0,"Folga","Falta de registro"))))))))</f>
        <v>Folga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IFERROR(MATCH($A1793&amp;"|"&amp;TEXT(_xlfn.MAXIFS(Cadastro!$E$5:$E$148,Cadastro!$A$5:$A$148,$A1793,Cadastro!$E$5:$E$148,"&lt;="&amp;$F1793),"yyyymmdd"),Cadastro!$I$5:$I$148,0),"")</f>
        <v>107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54747</v>
      </c>
      <c r="B1794" s="17" t="s">
        <v>207</v>
      </c>
      <c r="C1794" s="17" t="str">
        <f>IFERROR(INDEX(Cadastro!$C$5:$C$148,$AB1794),"NÃO INFORMADO")</f>
        <v>LUB</v>
      </c>
      <c r="D1794" s="17" t="str">
        <f>IFERROR(INDEX(Cadastro!$D$5:$D$148,$AB1794),"")</f>
        <v>6x1</v>
      </c>
      <c r="E1794" s="17" t="str">
        <f>IFERROR(INDEX(Cadastro!$G$5:$G$148,$AB1794),"")</f>
        <v>6x1</v>
      </c>
      <c r="F1794" s="29">
        <v>46292</v>
      </c>
      <c r="G1794" s="32" t="str">
        <f t="shared" si="300"/>
        <v>dom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/>
      </c>
      <c r="L1794" s="30">
        <f>SUMIFS(Dados!$E:$E,Dados!$A:$A,$A1794,Dados!$S:$S,$F1794)</f>
        <v>0</v>
      </c>
      <c r="M1794" s="30" t="str">
        <f>IFERROR(INDEX(Parâmetros!$E$6:$E$11,MATCH($K1794,Parâmetros!$A$6:$A$11,0)),"")</f>
        <v/>
      </c>
      <c r="N1794" s="33" t="str">
        <f t="shared" si="301"/>
        <v/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02"/>
        <v/>
      </c>
      <c r="R1794" s="32" t="str">
        <f t="shared" si="303"/>
        <v/>
      </c>
      <c r="S1794" s="30" t="str">
        <f t="shared" si="304"/>
        <v/>
      </c>
      <c r="T1794" s="32" t="str">
        <f>IF($Q1794&lt;&gt;"Sim","",IF($N1794&gt;Parâmetros!$E$15,"Sim","Não"))</f>
        <v/>
      </c>
      <c r="U1794" s="17" t="str">
        <f t="shared" si="305"/>
        <v>Folga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'[Apontamento_Mes_Setembro Atualizado.xlsx]Base Diária'!$V$221folga da escala 5x2",IF($Y1794="Folga",IF(AND($D1794="5x2",OR(WEEKDAY($F1794,2)=6,WEEKDAY($F1794,2)=7)),"Folga de fim de semana da escala 5x2",IF(AND(OR($D1794="6x1",$D1794="FF 6x1"),WEEKDAY($F1794,2)=6,FALSE()),"Folga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Folga de fim de semana · sem apontamento no sábado nem no domingo</v>
      </c>
      <c r="W1794" s="34" t="str">
        <f>IF(OR(OR($D1794="6x1",$D1794="FF 6x1"),$D1794="5x2"),"",IF($AB1794&lt;&gt;$AB1793,IF(IFERROR(INDEX(Cadastro!$F$5:$F$148,$AB1794),"")="",IF($L1794&gt;0,1,0),IF(IFERROR(INDEX(Cadastro!$F$5:$F$148,$AB1794),"")&lt;=IFERROR(INDEX(Parâmetros!$B$39:$B$48,MATCH($E1794,Parâmetros!$A$39:$A$48,0)),99),IFERROR(INDEX(Cadastro!$F$5:$F$148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$148,$AB1794),"")="",0,IF(IFERROR(INDEX(Cadastro!$F$5:$F$148,$AB1794),"")&gt;IFERROR(INDEX(Parâmetros!$B$39:$B$48,MATCH($E1794,Parâmetros!$A$39:$A$48,0)),99),IFERROR(INDEX(Cadastro!$F$5:$F$148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registro"),IF(AND($AB1794&lt;&gt;$AB1793,IFERROR(INDEX(Cadastro!$F$5:$F$148,$AB1794),"")=""),"Indeterminado (início da série)",IF($X1794&gt;0,"Folga","Falta de registro"))))))))</f>
        <v>Folga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IFERROR(MATCH($A1794&amp;"|"&amp;TEXT(_xlfn.MAXIFS(Cadastro!$E$5:$E$148,Cadastro!$A$5:$A$148,$A1794,Cadastro!$E$5:$E$148,"&lt;="&amp;$F1794),"yyyymmdd"),Cadastro!$I$5:$I$148,0),"")</f>
        <v>107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54747</v>
      </c>
      <c r="B1795" s="17" t="s">
        <v>207</v>
      </c>
      <c r="C1795" s="17" t="str">
        <f>IFERROR(INDEX(Cadastro!$C$5:$C$148,$AB1795),"NÃO INFORMADO")</f>
        <v>LUB</v>
      </c>
      <c r="D1795" s="17" t="str">
        <f>IFERROR(INDEX(Cadastro!$D$5:$D$148,$AB1795),"")</f>
        <v>6x1</v>
      </c>
      <c r="E1795" s="17" t="str">
        <f>IFERROR(INDEX(Cadastro!$G$5:$G$148,$AB1795),"")</f>
        <v>6x1</v>
      </c>
      <c r="F1795" s="29">
        <v>46293</v>
      </c>
      <c r="G1795" s="32" t="str">
        <f t="shared" si="300"/>
        <v>seg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01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02"/>
        <v/>
      </c>
      <c r="R1795" s="32" t="str">
        <f t="shared" si="303"/>
        <v/>
      </c>
      <c r="S1795" s="30" t="str">
        <f t="shared" si="304"/>
        <v/>
      </c>
      <c r="T1795" s="32" t="str">
        <f>IF($Q1795&lt;&gt;"Sim","",IF($N1795&gt;Parâmetros!$E$15,"Sim","Não"))</f>
        <v/>
      </c>
      <c r="U1795" s="17" t="str">
        <f t="shared" si="305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'[Apontamento_Mes_Setembro Atualizado.xlsx]Base Diária'!$V$221folga da escala 5x2",IF($Y1795="Folga",IF(AND($D1795="5x2",OR(WEEKDAY($F1795,2)=6,WEEKDAY($F1795,2)=7)),"Folga de fim de semana da escala 5x2",IF(AND(OR($D1795="6x1",$D1795="FF 6x1"),WEEKDAY($F1795,2)=6,FALSE()),"Folga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$148,$AB1795),"")="",IF($L1795&gt;0,1,0),IF(IFERROR(INDEX(Cadastro!$F$5:$F$148,$AB1795),"")&lt;=IFERROR(INDEX(Parâmetros!$B$39:$B$48,MATCH($E1795,Parâmetros!$A$39:$A$48,0)),99),IFERROR(INDEX(Cadastro!$F$5:$F$148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$148,$AB1795),"")="",0,IF(IFERROR(INDEX(Cadastro!$F$5:$F$148,$AB1795),"")&gt;IFERROR(INDEX(Parâmetros!$B$39:$B$48,MATCH($E1795,Parâmetros!$A$39:$A$48,0)),99),IFERROR(INDEX(Cadastro!$F$5:$F$148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registro"),IF(AND($AB1795&lt;&gt;$AB1794,IFERROR(INDEX(Cadastro!$F$5:$F$148,$AB1795),"")=""),"Indeterminado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IFERROR(MATCH($A1795&amp;"|"&amp;TEXT(_xlfn.MAXIFS(Cadastro!$E$5:$E$148,Cadastro!$A$5:$A$148,$A1795,Cadastro!$E$5:$E$148,"&lt;="&amp;$F1795),"yyyymmdd"),Cadastro!$I$5:$I$148,0),"")</f>
        <v>107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54747</v>
      </c>
      <c r="B1796" s="17" t="s">
        <v>207</v>
      </c>
      <c r="C1796" s="17" t="str">
        <f>IFERROR(INDEX(Cadastro!$C$5:$C$148,$AB1796),"NÃO INFORMADO")</f>
        <v>LUB</v>
      </c>
      <c r="D1796" s="17" t="str">
        <f>IFERROR(INDEX(Cadastro!$D$5:$D$148,$AB1796),"")</f>
        <v>6x1</v>
      </c>
      <c r="E1796" s="17" t="str">
        <f>IFERROR(INDEX(Cadastro!$G$5:$G$148,$AB1796),"")</f>
        <v>6x1</v>
      </c>
      <c r="F1796" s="29">
        <v>46294</v>
      </c>
      <c r="G1796" s="32" t="str">
        <f t="shared" si="300"/>
        <v>ter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01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02"/>
        <v/>
      </c>
      <c r="R1796" s="32" t="str">
        <f t="shared" si="303"/>
        <v/>
      </c>
      <c r="S1796" s="30" t="str">
        <f t="shared" si="304"/>
        <v/>
      </c>
      <c r="T1796" s="32" t="str">
        <f>IF($Q1796&lt;&gt;"Sim","",IF($N1796&gt;Parâmetros!$E$15,"Sim","Não"))</f>
        <v/>
      </c>
      <c r="U1796" s="17" t="str">
        <f t="shared" si="305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'[Apontamento_Mes_Setembro Atualizado.xlsx]Base Diária'!$V$221folga da escala 5x2",IF($Y1796="Folga",IF(AND($D1796="5x2",OR(WEEKDAY($F1796,2)=6,WEEKDAY($F1796,2)=7)),"Folga de fim de semana da escala 5x2",IF(AND(OR($D1796="6x1",$D1796="FF 6x1"),WEEKDAY($F1796,2)=6,FALSE()),"Folga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$148,$AB1796),"")="",IF($L1796&gt;0,1,0),IF(IFERROR(INDEX(Cadastro!$F$5:$F$148,$AB1796),"")&lt;=IFERROR(INDEX(Parâmetros!$B$39:$B$48,MATCH($E1796,Parâmetros!$A$39:$A$48,0)),99),IFERROR(INDEX(Cadastro!$F$5:$F$148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$148,$AB1796),"")="",0,IF(IFERROR(INDEX(Cadastro!$F$5:$F$148,$AB1796),"")&gt;IFERROR(INDEX(Parâmetros!$B$39:$B$48,MATCH($E1796,Parâmetros!$A$39:$A$48,0)),99),IFERROR(INDEX(Cadastro!$F$5:$F$148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registro"),IF(AND($AB1796&lt;&gt;$AB1795,IFERROR(INDEX(Cadastro!$F$5:$F$148,$AB1796),"")=""),"Indeterminado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IFERROR(MATCH($A1796&amp;"|"&amp;TEXT(_xlfn.MAXIFS(Cadastro!$E$5:$E$148,Cadastro!$A$5:$A$148,$A1796,Cadastro!$E$5:$E$148,"&lt;="&amp;$F1796),"yyyymmdd"),Cadastro!$I$5:$I$148,0),"")</f>
        <v>107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54747</v>
      </c>
      <c r="B1797" s="17" t="s">
        <v>207</v>
      </c>
      <c r="C1797" s="17" t="str">
        <f>IFERROR(INDEX(Cadastro!$C$5:$C$148,$AB1797),"NÃO INFORMADO")</f>
        <v>LUB</v>
      </c>
      <c r="D1797" s="17" t="str">
        <f>IFERROR(INDEX(Cadastro!$D$5:$D$148,$AB1797),"")</f>
        <v>6x1</v>
      </c>
      <c r="E1797" s="17" t="str">
        <f>IFERROR(INDEX(Cadastro!$G$5:$G$148,$AB1797),"")</f>
        <v>6x1</v>
      </c>
      <c r="F1797" s="29">
        <v>46295</v>
      </c>
      <c r="G1797" s="32" t="str">
        <f t="shared" si="300"/>
        <v>qua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>6x1</v>
      </c>
      <c r="L1797" s="30">
        <f>SUMIFS(Dados!$E:$E,Dados!$A:$A,$A1797,Dados!$S:$S,$F1797)</f>
        <v>0</v>
      </c>
      <c r="M1797" s="30">
        <f>IFERROR(INDEX(Parâmetros!$E$6:$E$11,MATCH($K1797,Parâmetros!$A$6:$A$11,0)),"")</f>
        <v>8.8000000000000007</v>
      </c>
      <c r="N1797" s="33">
        <f t="shared" si="301"/>
        <v>0</v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02"/>
        <v/>
      </c>
      <c r="R1797" s="32" t="str">
        <f t="shared" si="303"/>
        <v/>
      </c>
      <c r="S1797" s="30" t="str">
        <f t="shared" si="304"/>
        <v/>
      </c>
      <c r="T1797" s="32" t="str">
        <f>IF($Q1797&lt;&gt;"Sim","",IF($N1797&gt;Parâmetros!$E$15,"Sim","Não"))</f>
        <v/>
      </c>
      <c r="U1797" s="17" t="str">
        <f t="shared" si="305"/>
        <v>Fora da apuração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'[Apontamento_Mes_Setembro Atualizado.xlsx]Base Diária'!$V$221folga da escala 5x2",IF($Y1797="Folga",IF(AND($D1797="5x2",OR(WEEKDAY($F1797,2)=6,WEEKDAY($F1797,2)=7)),"Folga de fim de semana da escala 5x2",IF(AND(OR($D1797="6x1",$D1797="FF 6x1"),WEEKDAY($F1797,2)=6,FALSE()),"Folga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FALTA DE REGISTRO · dia útil da escala 6x1</v>
      </c>
      <c r="W1797" s="34" t="str">
        <f>IF(OR(OR($D1797="6x1",$D1797="FF 6x1"),$D1797="5x2"),"",IF($AB1797&lt;&gt;$AB1796,IF(IFERROR(INDEX(Cadastro!$F$5:$F$148,$AB1797),"")="",IF($L1797&gt;0,1,0),IF(IFERROR(INDEX(Cadastro!$F$5:$F$148,$AB1797),"")&lt;=IFERROR(INDEX(Parâmetros!$B$39:$B$48,MATCH($E1797,Parâmetros!$A$39:$A$48,0)),99),IFERROR(INDEX(Cadastro!$F$5:$F$148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$148,$AB1797),"")="",0,IF(IFERROR(INDEX(Cadastro!$F$5:$F$148,$AB1797),"")&gt;IFERROR(INDEX(Parâmetros!$B$39:$B$48,MATCH($E1797,Parâmetros!$A$39:$A$48,0)),99),IFERROR(INDEX(Cadastro!$F$5:$F$148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registro"),IF(AND($AB1797&lt;&gt;$AB1796,IFERROR(INDEX(Cadastro!$F$5:$F$148,$AB1797),"")=""),"Indeterminado (início da série)",IF($X1797&gt;0,"Folga","Falta de registro"))))))))</f>
        <v>Falta de registro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IFERROR(MATCH($A1797&amp;"|"&amp;TEXT(_xlfn.MAXIFS(Cadastro!$E$5:$E$148,Cadastro!$A$5:$A$148,$A1797,Cadastro!$E$5:$E$148,"&lt;="&amp;$F1797),"yyyymmdd"),Cadastro!$I$5:$I$148,0),"")</f>
        <v>107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54747</v>
      </c>
      <c r="B1798" s="17" t="s">
        <v>207</v>
      </c>
      <c r="C1798" s="17" t="str">
        <f>IFERROR(INDEX(Cadastro!$C$5:$C$148,$AB1798),"NÃO INFORMADO")</f>
        <v>LUB</v>
      </c>
      <c r="D1798" s="17" t="str">
        <f>IFERROR(INDEX(Cadastro!$D$5:$D$148,$AB1798),"")</f>
        <v>6x1</v>
      </c>
      <c r="E1798" s="17" t="str">
        <f>IFERROR(INDEX(Cadastro!$G$5:$G$148,$AB1798),"")</f>
        <v>6x1</v>
      </c>
      <c r="F1798" s="29">
        <v>46296</v>
      </c>
      <c r="G1798" s="32" t="str">
        <f t="shared" si="300"/>
        <v>qui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>6x1</v>
      </c>
      <c r="L1798" s="30">
        <f>SUMIFS(Dados!$E:$E,Dados!$A:$A,$A1798,Dados!$S:$S,$F1798)</f>
        <v>0</v>
      </c>
      <c r="M1798" s="30">
        <f>IFERROR(INDEX(Parâmetros!$E$6:$E$11,MATCH($K1798,Parâmetros!$A$6:$A$11,0)),"")</f>
        <v>8.8000000000000007</v>
      </c>
      <c r="N1798" s="33">
        <f t="shared" si="301"/>
        <v>0</v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02"/>
        <v/>
      </c>
      <c r="R1798" s="32" t="str">
        <f t="shared" si="303"/>
        <v/>
      </c>
      <c r="S1798" s="30" t="str">
        <f t="shared" si="304"/>
        <v/>
      </c>
      <c r="T1798" s="32" t="str">
        <f>IF($Q1798&lt;&gt;"Sim","",IF($N1798&gt;Parâmetros!$E$15,"Sim","Não"))</f>
        <v/>
      </c>
      <c r="U1798" s="17" t="str">
        <f t="shared" si="305"/>
        <v>Fora da apuração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'[Apontamento_Mes_Setembro Atualizado.xlsx]Base Diária'!$V$221folga da escala 5x2",IF($Y1798="Folga",IF(AND($D1798="5x2",OR(WEEKDAY($F1798,2)=6,WEEKDAY($F1798,2)=7)),"Folga de fim de semana da escala 5x2",IF(AND(OR($D1798="6x1",$D1798="FF 6x1"),WEEKDAY($F1798,2)=6,FALSE()),"Folga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FALTA DE REGISTRO · dia útil da escala 6x1</v>
      </c>
      <c r="W1798" s="34" t="str">
        <f>IF(OR(OR($D1798="6x1",$D1798="FF 6x1"),$D1798="5x2"),"",IF($AB1798&lt;&gt;$AB1797,IF(IFERROR(INDEX(Cadastro!$F$5:$F$148,$AB1798),"")="",IF($L1798&gt;0,1,0),IF(IFERROR(INDEX(Cadastro!$F$5:$F$148,$AB1798),"")&lt;=IFERROR(INDEX(Parâmetros!$B$39:$B$48,MATCH($E1798,Parâmetros!$A$39:$A$48,0)),99),IFERROR(INDEX(Cadastro!$F$5:$F$148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$148,$AB1798),"")="",0,IF(IFERROR(INDEX(Cadastro!$F$5:$F$148,$AB1798),"")&gt;IFERROR(INDEX(Parâmetros!$B$39:$B$48,MATCH($E1798,Parâmetros!$A$39:$A$48,0)),99),IFERROR(INDEX(Cadastro!$F$5:$F$148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registro"),IF(AND($AB1798&lt;&gt;$AB1797,IFERROR(INDEX(Cadastro!$F$5:$F$148,$AB1798),"")=""),"Indeterminado (início da série)",IF($X1798&gt;0,"Folga","Falta de registro"))))))))</f>
        <v>Falta de registro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IFERROR(MATCH($A1798&amp;"|"&amp;TEXT(_xlfn.MAXIFS(Cadastro!$E$5:$E$148,Cadastro!$A$5:$A$148,$A1798,Cadastro!$E$5:$E$148,"&lt;="&amp;$F1798),"yyyymmdd"),Cadastro!$I$5:$I$148,0),"")</f>
        <v>107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54747</v>
      </c>
      <c r="B1799" s="17" t="s">
        <v>207</v>
      </c>
      <c r="C1799" s="17" t="str">
        <f>IFERROR(INDEX(Cadastro!$C$5:$C$148,$AB1799),"NÃO INFORMADO")</f>
        <v>LUB</v>
      </c>
      <c r="D1799" s="17" t="str">
        <f>IFERROR(INDEX(Cadastro!$D$5:$D$148,$AB1799),"")</f>
        <v>6x1</v>
      </c>
      <c r="E1799" s="17" t="str">
        <f>IFERROR(INDEX(Cadastro!$G$5:$G$148,$AB1799),"")</f>
        <v>6x1</v>
      </c>
      <c r="F1799" s="29">
        <v>46297</v>
      </c>
      <c r="G1799" s="32" t="str">
        <f t="shared" si="300"/>
        <v>sex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01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02"/>
        <v/>
      </c>
      <c r="R1799" s="32" t="str">
        <f t="shared" si="303"/>
        <v/>
      </c>
      <c r="S1799" s="30" t="str">
        <f t="shared" si="304"/>
        <v/>
      </c>
      <c r="T1799" s="32" t="str">
        <f>IF($Q1799&lt;&gt;"Sim","",IF($N1799&gt;Parâmetros!$E$15,"Sim","Não"))</f>
        <v/>
      </c>
      <c r="U1799" s="17" t="str">
        <f t="shared" si="305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'[Apontamento_Mes_Setembro Atualizado.xlsx]Base Diária'!$V$221folga da escala 5x2",IF($Y1799="Folga",IF(AND($D1799="5x2",OR(WEEKDAY($F1799,2)=6,WEEKDAY($F1799,2)=7)),"Folga de fim de semana da escala 5x2",IF(AND(OR($D1799="6x1",$D1799="FF 6x1"),WEEKDAY($F1799,2)=6,FALSE()),"Folga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$148,$AB1799),"")="",IF($L1799&gt;0,1,0),IF(IFERROR(INDEX(Cadastro!$F$5:$F$148,$AB1799),"")&lt;=IFERROR(INDEX(Parâmetros!$B$39:$B$48,MATCH($E1799,Parâmetros!$A$39:$A$48,0)),99),IFERROR(INDEX(Cadastro!$F$5:$F$148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$148,$AB1799),"")="",0,IF(IFERROR(INDEX(Cadastro!$F$5:$F$148,$AB1799),"")&gt;IFERROR(INDEX(Parâmetros!$B$39:$B$48,MATCH($E1799,Parâmetros!$A$39:$A$48,0)),99),IFERROR(INDEX(Cadastro!$F$5:$F$148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registro"),IF(AND($AB1799&lt;&gt;$AB1798,IFERROR(INDEX(Cadastro!$F$5:$F$148,$AB1799),"")=""),"Indeterminado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IFERROR(MATCH($A1799&amp;"|"&amp;TEXT(_xlfn.MAXIFS(Cadastro!$E$5:$E$148,Cadastro!$A$5:$A$148,$A1799,Cadastro!$E$5:$E$148,"&lt;="&amp;$F1799),"yyyymmdd"),Cadastro!$I$5:$I$148,0),"")</f>
        <v>107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>
        <v>54747</v>
      </c>
      <c r="B1800" s="17" t="s">
        <v>207</v>
      </c>
      <c r="C1800" s="17" t="str">
        <f>IFERROR(INDEX(Cadastro!$C$5:$C$148,$AB1800),"NÃO INFORMADO")</f>
        <v>LUB</v>
      </c>
      <c r="D1800" s="17" t="str">
        <f>IFERROR(INDEX(Cadastro!$D$5:$D$148,$AB1800),"")</f>
        <v>6x1</v>
      </c>
      <c r="E1800" s="17" t="str">
        <f>IFERROR(INDEX(Cadastro!$G$5:$G$148,$AB1800),"")</f>
        <v>6x1</v>
      </c>
      <c r="F1800" s="29">
        <v>46298</v>
      </c>
      <c r="G1800" s="32" t="str">
        <f t="shared" si="300"/>
        <v>sáb</v>
      </c>
      <c r="H1800" s="31" t="str">
        <f>IF($L1800=0,"",_xlfn.MINIFS(Dados!$Q:$Q,Dados!$A:$A,$A1800,Dados!$S:$S,$F1800))</f>
        <v/>
      </c>
      <c r="I1800" s="31" t="str">
        <f>IF($H1800="","",_xlfn.MAXIFS(Dados!$R:$R,Dados!$A:$A,$A1800,Dados!$S:$S,$F1800))</f>
        <v/>
      </c>
      <c r="J1800" s="32" t="str">
        <f>IF($D1800&lt;&gt;"Folguista","",IFERROR(INDEX(Parâmetros!$D$52:$G$52,1,MIN(4,MAX(1,$W1800))),""))</f>
        <v/>
      </c>
      <c r="K1800" s="32" t="str">
        <f>IF(OR($AC1800&lt;&gt;"",$Y1800="Folga",$Y1800="Folga trabalhada",$Y1800="Férias (cadastro)",$Y1800="Férias / afastamento",$Y1800="Indeterminado (início da série)"),"",IF(OR($D1800="6x1",$D1800="FF 6x1"),IF(OR(WEEKDAY($F1800,2)=6,WEEKDAY($F1800,2)=7),"6x1 sáb/dom","6x1"),IF($D1800="5x2","5x2",IF($H1800="",IF($D1800="Folguista",$J1800,$E1800),IF(OR($H1800&gt;=Parâmetros!$E$18,$H1800&lt;Parâmetros!$E$19),"C",IF($H1800&lt;Parâmetros!$E$20,"A","B"))))))</f>
        <v/>
      </c>
      <c r="L1800" s="30">
        <f>SUMIFS(Dados!$E:$E,Dados!$A:$A,$A1800,Dados!$S:$S,$F1800)</f>
        <v>0</v>
      </c>
      <c r="M1800" s="30" t="str">
        <f>IFERROR(INDEX(Parâmetros!$E$6:$E$11,MATCH($K1800,Parâmetros!$A$6:$A$11,0)),"")</f>
        <v/>
      </c>
      <c r="N1800" s="33" t="str">
        <f t="shared" si="301"/>
        <v/>
      </c>
      <c r="O1800" s="33">
        <f>Parâmetros!$E$13</f>
        <v>0.8</v>
      </c>
      <c r="P1800" s="32" t="str">
        <f>IF(OR($M1800="",$F1800&gt;Parâmetros!$E$14),"Não","Sim")</f>
        <v>Não</v>
      </c>
      <c r="Q1800" s="32" t="str">
        <f t="shared" si="302"/>
        <v/>
      </c>
      <c r="R1800" s="32" t="str">
        <f t="shared" si="303"/>
        <v/>
      </c>
      <c r="S1800" s="30" t="str">
        <f t="shared" si="304"/>
        <v/>
      </c>
      <c r="T1800" s="32" t="str">
        <f>IF($Q1800&lt;&gt;"Sim","",IF($N1800&gt;Parâmetros!$E$15,"Sim","Não"))</f>
        <v/>
      </c>
      <c r="U1800" s="17" t="str">
        <f t="shared" si="305"/>
        <v>Folga</v>
      </c>
      <c r="V1800" s="17" t="str">
        <f>IF($AC1800&lt;&gt;"",IF($L1800&gt;0,"ATENÇÃO · apontou em dia de "&amp;LOWER($AC1800)&amp;" cadastrado","Exceção cadastrada · "&amp;$AC1800)&amp;IF($AD1800="",""," · "&amp;$AD1800),IF($E1800="Férias",IF($L1800&gt;0,"ATENÇÃO · apontou estando de férias no cadastro","Férias no cadastro"),IF($Y1800="Férias / afastamento","Afastamento · "&amp;($Z1800+$AA1800-1)&amp;" dias seguidos sem apontamento",IF($Y1800="Folga trabalhada","ATENÇÃO · apontou em dia de '[Apontamento_Mes_Setembro Atualizado.xlsx]Base Diária'!$V$221folga da escala 5x2",IF($Y1800="Folga",IF(AND($D1800="5x2",OR(WEEKDAY($F1800,2)=6,WEEKDAY($F1800,2)=7)),"Folga de fim de semana da escala 5x2",IF(AND(OR($D1800="6x1",$D1800="FF 6x1"),WEEKDAY($F1800,2)=6,FALSE()),"Folga de fim de semana · apontou no domingo anterior",IF(AND(OR($D1800="6x1",$D1800="FF 6x1"),WEEKDAY($F1800,2)=7,AND($A1800=$A1799,$L1799&gt;0)),"Folga de fim de semana · apontou no sábado",IF(AND(OR($D1800="6x1",$D1800="FF 6x1"),OR(WEEKDAY($F1800,2)=6,WEEKDAY($F1800,2)=7)),"Folga de fim de semana · sem apontamento no sábado nem no domingo","Folga prevista pelo ciclo")))),IF($Y1800="Indeterminado (início da série)","Sem histórico anterior — informe o dia do ciclo no Cadastro",IF($Y1800="Falta de registro",IF(OR(OR($D1800="6x1",$D1800="FF 6x1"),$D1800="5x2"),"FALTA DE REGISTRO · dia útil da escala "&amp;$E1800,"FALTA DE REGISTRO · dia "&amp;$W1800&amp;" de "&amp;IFERROR(INDEX(Parâmetros!$B$39:$B$48,MATCH($E1800,Parâmetros!$A$39:$A$48,0)),99)&amp;" do ciclo"),IF(OR($D1800="6x1",$D1800="FF 6x1"),IF(OR(AND(WEEKDAY($F1800,2)=6,AND($A1800=$A1801,$L1801&gt;0)),AND(WEEKDAY($F1800,2)=7,AND($A1800=$A1799,$L1799&gt;0))),"ATENÇÃO · apontou sábado e domingo no mesmo fim de semana",IF(OR(WEEKDAY($F1800,2)=6,WEEKDAY($F1800,2)=7),"Jornada de fim de semana do 6x1",IF(OR($H1800&gt;=Parâmetros!$E$20,$H1800&lt;Parâmetros!$E$19),"ATENÇÃO · 6x1 apontou fora do horário diurno","Jornada fixa do 6x1"))),IF($D1800="5x2","Jornada fixa do 5x2",IF($D1800="Folguista",IF($J1800=$K1800,"Evidência confirma sequência","DIVERGE · sequência "&amp;$J1800&amp;" × evidência "&amp;$K1800),IF($K1800=$E1800,"Evidência confirma cadastro","DIVERGE · cadastro "&amp;$E1800&amp;" × evidência "&amp;$K1800)))))))))))</f>
        <v>Folga de fim de semana · sem apontamento no sábado nem no domingo</v>
      </c>
      <c r="W1800" s="34" t="str">
        <f>IF(OR(OR($D1800="6x1",$D1800="FF 6x1"),$D1800="5x2"),"",IF($AB1800&lt;&gt;$AB1799,IF(IFERROR(INDEX(Cadastro!$F$5:$F$148,$AB1800),"")="",IF($L1800&gt;0,1,0),IF(IFERROR(INDEX(Cadastro!$F$5:$F$148,$AB1800),"")&lt;=IFERROR(INDEX(Parâmetros!$B$39:$B$48,MATCH($E1800,Parâmetros!$A$39:$A$48,0)),99),IFERROR(INDEX(Cadastro!$F$5:$F$148,$AB1800),""),0)),IF($L1800&gt;0,IF(N($X1799)&gt;0,1,N($W1799)+1),IF(AND($L1800=0,OR(N($W1799)&gt;=IFERROR(INDEX(Parâmetros!$B$39:$B$48,MATCH($E1800,Parâmetros!$A$39:$A$48,0)),99),AND(N($X1799)&gt;0,N($X1799)&lt;IFERROR(INDEX(Parâmetros!$C$39:$C$48,MATCH($E1800,Parâmetros!$A$39:$A$48,0)),0)))),0,N($W1799)+1))))</f>
        <v/>
      </c>
      <c r="X1800" s="34" t="str">
        <f>IF(OR(OR($D1800="6x1",$D1800="FF 6x1"),$D1800="5x2"),"",IF($AB1800&lt;&gt;$AB1799,IF(IFERROR(INDEX(Cadastro!$F$5:$F$148,$AB1800),"")="",0,IF(IFERROR(INDEX(Cadastro!$F$5:$F$148,$AB1800),"")&gt;IFERROR(INDEX(Parâmetros!$B$39:$B$48,MATCH($E1800,Parâmetros!$A$39:$A$48,0)),99),IFERROR(INDEX(Cadastro!$F$5:$F$148,$AB1800),"")-IFERROR(INDEX(Parâmetros!$B$39:$B$48,MATCH($E1800,Parâmetros!$A$39:$A$48,0)),99),0)),IF(AND($L1800=0,OR(N($W1799)&gt;=IFERROR(INDEX(Parâmetros!$B$39:$B$48,MATCH($E1800,Parâmetros!$A$39:$A$48,0)),99),AND(N($X1799)&gt;0,N($X1799)&lt;IFERROR(INDEX(Parâmetros!$C$39:$C$48,MATCH($E1800,Parâmetros!$A$39:$A$48,0)),0)))),N($X1799)+1,0)))</f>
        <v/>
      </c>
      <c r="Y1800" t="str">
        <f>IF($AC1800&lt;&gt;"",IF($L1800&gt;0,$AC1800&amp;" · com apontamento",$AC1800),IF($E1800="Férias",IF($L1800&gt;0,"Férias · com apontamento","Férias (cadastro)"),IF(($Z1800+$AA1800-1)&gt;Parâmetros!$E$16,"Férias / afastamento",IF(AND($D1800="5x2",OR(WEEKDAY($F1800,2)=6,WEEKDAY($F1800,2)=7)),IF($L1800&gt;0,"Folga trabalhada","Folga"),IF($L1800&gt;0,"Trabalhado",IF(OR(OR($D1800="6x1",$D1800="FF 6x1"),$D1800="5x2"),IF(AND(OR($D1800="6x1",$D1800="FF 6x1"),OR(WEEKDAY($F1800,2)=6,WEEKDAY($F1800,2)=7)),"Folga","Falta de registro"),IF(AND($AB1800&lt;&gt;$AB1799,IFERROR(INDEX(Cadastro!$F$5:$F$148,$AB1800),"")=""),"Indeterminado (início da série)",IF($X1800&gt;0,"Folga","Falta de registro"))))))))</f>
        <v>Folga</v>
      </c>
      <c r="Z1800" s="34">
        <f>IF(OR($L1800&gt;0,$F1800&gt;Parâmetros!$E$14),0,IF($A1800&lt;&gt;$A1799,1,N($Z1799)+1))</f>
        <v>0</v>
      </c>
      <c r="AA1800" s="34">
        <f>IF(OR($L1800&gt;0,$F1800&gt;Parâmetros!$E$14),0,IF(OR($A1800&lt;&gt;$A1801,$F1801&gt;Parâmetros!$E$14),1,N($AA1801)+1))</f>
        <v>0</v>
      </c>
      <c r="AB1800" s="31">
        <f>IFERROR(MATCH($A1800&amp;"|"&amp;TEXT(_xlfn.MAXIFS(Cadastro!$E$5:$E$148,Cadastro!$A$5:$A$148,$A1800,Cadastro!$E$5:$E$148,"&lt;="&amp;$F1800),"yyyymmdd"),Cadastro!$I$5:$I$148,0),"")</f>
        <v>107</v>
      </c>
      <c r="AC1800" t="str">
        <f>IFERROR(_xlfn.SINGLE(INDEX(Exceções!$D$5:$D$203,MATCH($A1800&amp;"|"&amp;$F1800,Exceções!$F$5:$F$203,0))),"")</f>
        <v/>
      </c>
      <c r="AD1800" t="str">
        <f>IF($AC1800="","",IFERROR(_xlfn.SINGLE(INDEX(Exceções!$E$5:$E$203,MATCH($A1800&amp;"|"&amp;$F1800,Exceções!$F$5:$F$203,0))),""))</f>
        <v/>
      </c>
    </row>
    <row r="1801" spans="1:30" ht="15" hidden="1" customHeight="1" x14ac:dyDescent="0.25">
      <c r="A1801" s="31">
        <v>54747</v>
      </c>
      <c r="B1801" s="17" t="s">
        <v>207</v>
      </c>
      <c r="C1801" s="17" t="str">
        <f>IFERROR(INDEX(Cadastro!$C$5:$C$148,$AB1801),"NÃO INFORMADO")</f>
        <v>LUB</v>
      </c>
      <c r="D1801" s="17" t="str">
        <f>IFERROR(INDEX(Cadastro!$D$5:$D$148,$AB1801),"")</f>
        <v>6x1</v>
      </c>
      <c r="E1801" s="17" t="str">
        <f>IFERROR(INDEX(Cadastro!$G$5:$G$148,$AB1801),"")</f>
        <v>6x1</v>
      </c>
      <c r="F1801" s="29">
        <v>46299</v>
      </c>
      <c r="G1801" s="32" t="str">
        <f t="shared" si="300"/>
        <v>dom</v>
      </c>
      <c r="H1801" s="31" t="str">
        <f>IF($L1801=0,"",_xlfn.MINIFS(Dados!$Q:$Q,Dados!$A:$A,$A1801,Dados!$S:$S,$F1801))</f>
        <v/>
      </c>
      <c r="I1801" s="31" t="str">
        <f>IF($H1801="","",_xlfn.MAXIFS(Dados!$R:$R,Dados!$A:$A,$A1801,Dados!$S:$S,$F1801))</f>
        <v/>
      </c>
      <c r="J1801" s="32" t="str">
        <f>IF($D1801&lt;&gt;"Folguista","",IFERROR(INDEX(Parâmetros!$D$52:$G$52,1,MIN(4,MAX(1,$W1801))),""))</f>
        <v/>
      </c>
      <c r="K1801" s="32" t="str">
        <f>IF(OR($AC1801&lt;&gt;"",$Y1801="Folga",$Y1801="Folga trabalhada",$Y1801="Férias (cadastro)",$Y1801="Férias / afastamento",$Y1801="Indeterminado (início da série)"),"",IF(OR($D1801="6x1",$D1801="FF 6x1"),IF(OR(WEEKDAY($F1801,2)=6,WEEKDAY($F1801,2)=7),"6x1 sáb/dom","6x1"),IF($D1801="5x2","5x2",IF($H1801="",IF($D1801="Folguista",$J1801,$E1801),IF(OR($H1801&gt;=Parâmetros!$E$18,$H1801&lt;Parâmetros!$E$19),"C",IF($H1801&lt;Parâmetros!$E$20,"A","B"))))))</f>
        <v/>
      </c>
      <c r="L1801" s="30">
        <f>SUMIFS(Dados!$E:$E,Dados!$A:$A,$A1801,Dados!$S:$S,$F1801)</f>
        <v>0</v>
      </c>
      <c r="M1801" s="30" t="str">
        <f>IFERROR(INDEX(Parâmetros!$E$6:$E$11,MATCH($K1801,Parâmetros!$A$6:$A$11,0)),"")</f>
        <v/>
      </c>
      <c r="N1801" s="33" t="str">
        <f t="shared" si="301"/>
        <v/>
      </c>
      <c r="O1801" s="33">
        <f>Parâmetros!$E$13</f>
        <v>0.8</v>
      </c>
      <c r="P1801" s="32" t="str">
        <f>IF(OR($M1801="",$F1801&gt;Parâmetros!$E$14),"Não","Sim")</f>
        <v>Não</v>
      </c>
      <c r="Q1801" s="32" t="str">
        <f t="shared" si="302"/>
        <v/>
      </c>
      <c r="R1801" s="32" t="str">
        <f t="shared" si="303"/>
        <v/>
      </c>
      <c r="S1801" s="30" t="str">
        <f t="shared" si="304"/>
        <v/>
      </c>
      <c r="T1801" s="32" t="str">
        <f>IF($Q1801&lt;&gt;"Sim","",IF($N1801&gt;Parâmetros!$E$15,"Sim","Não"))</f>
        <v/>
      </c>
      <c r="U1801" s="17" t="str">
        <f t="shared" si="305"/>
        <v>Folga</v>
      </c>
      <c r="V1801" s="17" t="str">
        <f>IF($AC1801&lt;&gt;"",IF($L1801&gt;0,"ATENÇÃO · apontou em dia de "&amp;LOWER($AC1801)&amp;" cadastrado","Exceção cadastrada · "&amp;$AC1801)&amp;IF($AD1801="",""," · "&amp;$AD1801),IF($E1801="Férias",IF($L1801&gt;0,"ATENÇÃO · apontou estando de férias no cadastro","Férias no cadastro"),IF($Y1801="Férias / afastamento","Afastamento · "&amp;($Z1801+$AA1801-1)&amp;" dias seguidos sem apontamento",IF($Y1801="Folga trabalhada","ATENÇÃO · apontou em dia de '[Apontamento_Mes_Setembro Atualizado.xlsx]Base Diária'!$V$221folga da escala 5x2",IF($Y1801="Folga",IF(AND($D1801="5x2",OR(WEEKDAY($F1801,2)=6,WEEKDAY($F1801,2)=7)),"Folga de fim de semana da escala 5x2",IF(AND(OR($D1801="6x1",$D1801="FF 6x1"),WEEKDAY($F1801,2)=6,FALSE()),"Folga de fim de semana · apontou no domingo anterior",IF(AND(OR($D1801="6x1",$D1801="FF 6x1"),WEEKDAY($F1801,2)=7,AND($A1801=$A1800,$L1800&gt;0)),"Folga de fim de semana · apontou no sábado",IF(AND(OR($D1801="6x1",$D1801="FF 6x1"),OR(WEEKDAY($F1801,2)=6,WEEKDAY($F1801,2)=7)),"Folga de fim de semana · sem apontamento no sábado nem no domingo","Folga prevista pelo ciclo")))),IF($Y1801="Indeterminado (início da série)","Sem histórico anterior — informe o dia do ciclo no Cadastro",IF($Y1801="Falta de registro",IF(OR(OR($D1801="6x1",$D1801="FF 6x1"),$D1801="5x2"),"FALTA DE REGISTRO · dia útil da escala "&amp;$E1801,"FALTA DE REGISTRO · dia "&amp;$W1801&amp;" de "&amp;IFERROR(INDEX(Parâmetros!$B$39:$B$48,MATCH($E1801,Parâmetros!$A$39:$A$48,0)),99)&amp;" do ciclo"),IF(OR($D1801="6x1",$D1801="FF 6x1"),IF(OR(AND(WEEKDAY($F1801,2)=6,AND($A1801=$A1802,$L1802&gt;0)),AND(WEEKDAY($F1801,2)=7,AND($A1801=$A1800,$L1800&gt;0))),"ATENÇÃO · apontou sábado e domingo no mesmo fim de semana",IF(OR(WEEKDAY($F1801,2)=6,WEEKDAY($F1801,2)=7),"Jornada de fim de semana do 6x1",IF(OR($H1801&gt;=Parâmetros!$E$20,$H1801&lt;Parâmetros!$E$19),"ATENÇÃO · 6x1 apontou fora do horário diurno","Jornada fixa do 6x1"))),IF($D1801="5x2","Jornada fixa do 5x2",IF($D1801="Folguista",IF($J1801=$K1801,"Evidência confirma sequência","DIVERGE · sequência "&amp;$J1801&amp;" × evidência "&amp;$K1801),IF($K1801=$E1801,"Evidência confirma cadastro","DIVERGE · cadastro "&amp;$E1801&amp;" × evidência "&amp;$K1801)))))))))))</f>
        <v>Folga de fim de semana · sem apontamento no sábado nem no domingo</v>
      </c>
      <c r="W1801" s="34" t="str">
        <f>IF(OR(OR($D1801="6x1",$D1801="FF 6x1"),$D1801="5x2"),"",IF($AB1801&lt;&gt;$AB1800,IF(IFERROR(INDEX(Cadastro!$F$5:$F$148,$AB1801),"")="",IF($L1801&gt;0,1,0),IF(IFERROR(INDEX(Cadastro!$F$5:$F$148,$AB1801),"")&lt;=IFERROR(INDEX(Parâmetros!$B$39:$B$48,MATCH($E1801,Parâmetros!$A$39:$A$48,0)),99),IFERROR(INDEX(Cadastro!$F$5:$F$148,$AB1801),""),0)),IF($L1801&gt;0,IF(N($X1800)&gt;0,1,N($W1800)+1),IF(AND($L1801=0,OR(N($W1800)&gt;=IFERROR(INDEX(Parâmetros!$B$39:$B$48,MATCH($E1801,Parâmetros!$A$39:$A$48,0)),99),AND(N($X1800)&gt;0,N($X1800)&lt;IFERROR(INDEX(Parâmetros!$C$39:$C$48,MATCH($E1801,Parâmetros!$A$39:$A$48,0)),0)))),0,N($W1800)+1))))</f>
        <v/>
      </c>
      <c r="X1801" s="34" t="str">
        <f>IF(OR(OR($D1801="6x1",$D1801="FF 6x1"),$D1801="5x2"),"",IF($AB1801&lt;&gt;$AB1800,IF(IFERROR(INDEX(Cadastro!$F$5:$F$148,$AB1801),"")="",0,IF(IFERROR(INDEX(Cadastro!$F$5:$F$148,$AB1801),"")&gt;IFERROR(INDEX(Parâmetros!$B$39:$B$48,MATCH($E1801,Parâmetros!$A$39:$A$48,0)),99),IFERROR(INDEX(Cadastro!$F$5:$F$148,$AB1801),"")-IFERROR(INDEX(Parâmetros!$B$39:$B$48,MATCH($E1801,Parâmetros!$A$39:$A$48,0)),99),0)),IF(AND($L1801=0,OR(N($W1800)&gt;=IFERROR(INDEX(Parâmetros!$B$39:$B$48,MATCH($E1801,Parâmetros!$A$39:$A$48,0)),99),AND(N($X1800)&gt;0,N($X1800)&lt;IFERROR(INDEX(Parâmetros!$C$39:$C$48,MATCH($E1801,Parâmetros!$A$39:$A$48,0)),0)))),N($X1800)+1,0)))</f>
        <v/>
      </c>
      <c r="Y1801" t="str">
        <f>IF($AC1801&lt;&gt;"",IF($L1801&gt;0,$AC1801&amp;" · com apontamento",$AC1801),IF($E1801="Férias",IF($L1801&gt;0,"Férias · com apontamento","Férias (cadastro)"),IF(($Z1801+$AA1801-1)&gt;Parâmetros!$E$16,"Férias / afastamento",IF(AND($D1801="5x2",OR(WEEKDAY($F1801,2)=6,WEEKDAY($F1801,2)=7)),IF($L1801&gt;0,"Folga trabalhada","Folga"),IF($L1801&gt;0,"Trabalhado",IF(OR(OR($D1801="6x1",$D1801="FF 6x1"),$D1801="5x2"),IF(AND(OR($D1801="6x1",$D1801="FF 6x1"),OR(WEEKDAY($F1801,2)=6,WEEKDAY($F1801,2)=7)),"Folga","Falta de registro"),IF(AND($AB1801&lt;&gt;$AB1800,IFERROR(INDEX(Cadastro!$F$5:$F$148,$AB1801),"")=""),"Indeterminado (início da série)",IF($X1801&gt;0,"Folga","Falta de registro"))))))))</f>
        <v>Folga</v>
      </c>
      <c r="Z1801" s="34">
        <f>IF(OR($L1801&gt;0,$F1801&gt;Parâmetros!$E$14),0,IF($A1801&lt;&gt;$A1800,1,N($Z1800)+1))</f>
        <v>0</v>
      </c>
      <c r="AA1801" s="34">
        <f>IF(OR($L1801&gt;0,$F1801&gt;Parâmetros!$E$14),0,IF(OR($A1801&lt;&gt;$A1802,$F1802&gt;Parâmetros!$E$14),1,N($AA1802)+1))</f>
        <v>0</v>
      </c>
      <c r="AB1801" s="31">
        <f>IFERROR(MATCH($A1801&amp;"|"&amp;TEXT(_xlfn.MAXIFS(Cadastro!$E$5:$E$148,Cadastro!$A$5:$A$148,$A1801,Cadastro!$E$5:$E$148,"&lt;="&amp;$F1801),"yyyymmdd"),Cadastro!$I$5:$I$148,0),"")</f>
        <v>107</v>
      </c>
      <c r="AC1801" t="str">
        <f>IFERROR(_xlfn.SINGLE(INDEX(Exceções!$D$5:$D$203,MATCH($A1801&amp;"|"&amp;$F1801,Exceções!$F$5:$F$203,0))),"")</f>
        <v/>
      </c>
      <c r="AD1801" t="str">
        <f>IF($AC1801="","",IFERROR(_xlfn.SINGLE(INDEX(Exceções!$E$5:$E$203,MATCH($A1801&amp;"|"&amp;$F1801,Exceções!$F$5:$F$203,0))),""))</f>
        <v/>
      </c>
    </row>
    <row r="1802" spans="1:30" ht="15" hidden="1" customHeight="1" x14ac:dyDescent="0.25">
      <c r="A1802" s="31">
        <v>54747</v>
      </c>
      <c r="B1802" s="17" t="s">
        <v>207</v>
      </c>
      <c r="C1802" s="17" t="str">
        <f>IFERROR(INDEX(Cadastro!$C$5:$C$148,$AB1802),"NÃO INFORMADO")</f>
        <v>LUB</v>
      </c>
      <c r="D1802" s="17" t="str">
        <f>IFERROR(INDEX(Cadastro!$D$5:$D$148,$AB1802),"")</f>
        <v>6x1</v>
      </c>
      <c r="E1802" s="17" t="str">
        <f>IFERROR(INDEX(Cadastro!$G$5:$G$148,$AB1802),"")</f>
        <v>6x1</v>
      </c>
      <c r="F1802" s="29">
        <v>46300</v>
      </c>
      <c r="G1802" s="32" t="str">
        <f t="shared" si="300"/>
        <v>seg</v>
      </c>
      <c r="H1802" s="31" t="str">
        <f>IF($L1802=0,"",_xlfn.MINIFS(Dados!$Q:$Q,Dados!$A:$A,$A1802,Dados!$S:$S,$F1802))</f>
        <v/>
      </c>
      <c r="I1802" s="31" t="str">
        <f>IF($H1802="","",_xlfn.MAXIFS(Dados!$R:$R,Dados!$A:$A,$A1802,Dados!$S:$S,$F1802))</f>
        <v/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0</v>
      </c>
      <c r="M1802" s="30">
        <f>IFERROR(INDEX(Parâmetros!$E$6:$E$11,MATCH($K1802,Parâmetros!$A$6:$A$11,0)),"")</f>
        <v>8.8000000000000007</v>
      </c>
      <c r="N1802" s="33">
        <f t="shared" si="301"/>
        <v>0</v>
      </c>
      <c r="O1802" s="33">
        <f>Parâmetros!$E$13</f>
        <v>0.8</v>
      </c>
      <c r="P1802" s="32" t="str">
        <f>IF(OR($M1802="",$F1802&gt;Parâmetros!$E$14),"Não","Sim")</f>
        <v>Não</v>
      </c>
      <c r="Q1802" s="32" t="str">
        <f t="shared" si="302"/>
        <v/>
      </c>
      <c r="R1802" s="32" t="str">
        <f t="shared" si="303"/>
        <v/>
      </c>
      <c r="S1802" s="30" t="str">
        <f t="shared" si="304"/>
        <v/>
      </c>
      <c r="T1802" s="32" t="str">
        <f>IF($Q1802&lt;&gt;"Sim","",IF($N1802&gt;Parâmetros!$E$15,"Sim","Não"))</f>
        <v/>
      </c>
      <c r="U1802" s="17" t="str">
        <f t="shared" si="305"/>
        <v>Fora da apuração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'[Apontamento_Mes_Setembro Atualizado.xlsx]Base Diária'!$V$221folga da escala 5x2",IF($Y1802="Folga",IF(AND($D1802="5x2",OR(WEEKDAY($F1802,2)=6,WEEKDAY($F1802,2)=7)),"Folga de fim de semana da escala 5x2",IF(AND(OR($D1802="6x1",$D1802="FF 6x1"),WEEKDAY($F1802,2)=6,FALSE()),"Folga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FALTA DE REGISTRO · dia útil da escala 6x1</v>
      </c>
      <c r="W1802" s="34" t="str">
        <f>IF(OR(OR($D1802="6x1",$D1802="FF 6x1"),$D1802="5x2"),"",IF($AB1802&lt;&gt;$AB1801,IF(IFERROR(INDEX(Cadastro!$F$5:$F$148,$AB1802),"")="",IF($L1802&gt;0,1,0),IF(IFERROR(INDEX(Cadastro!$F$5:$F$148,$AB1802),"")&lt;=IFERROR(INDEX(Parâmetros!$B$39:$B$48,MATCH($E1802,Parâmetros!$A$39:$A$48,0)),99),IFERROR(INDEX(Cadastro!$F$5:$F$148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$148,$AB1802),"")="",0,IF(IFERROR(INDEX(Cadastro!$F$5:$F$148,$AB1802),"")&gt;IFERROR(INDEX(Parâmetros!$B$39:$B$48,MATCH($E1802,Parâmetros!$A$39:$A$48,0)),99),IFERROR(INDEX(Cadastro!$F$5:$F$148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registro"),IF(AND($AB1802&lt;&gt;$AB1801,IFERROR(INDEX(Cadastro!$F$5:$F$148,$AB1802),"")=""),"Indeterminado (início da série)",IF($X1802&gt;0,"Folga","Falta de registro"))))))))</f>
        <v>Falta de registro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IFERROR(MATCH($A1802&amp;"|"&amp;TEXT(_xlfn.MAXIFS(Cadastro!$E$5:$E$148,Cadastro!$A$5:$A$148,$A1802,Cadastro!$E$5:$E$148,"&lt;="&amp;$F1802),"yyyymmdd"),Cadastro!$I$5:$I$148,0),"")</f>
        <v>107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12468</v>
      </c>
      <c r="B1803" s="17" t="s">
        <v>208</v>
      </c>
      <c r="C1803" s="17" t="str">
        <f>IFERROR(INDEX(Cadastro!$C$5:$C$148,$AB1803),"NÃO INFORMADO")</f>
        <v>MEC</v>
      </c>
      <c r="D1803" s="17" t="str">
        <f>IFERROR(INDEX(Cadastro!$D$5:$D$148,$AB1803),"")</f>
        <v>C</v>
      </c>
      <c r="E1803" s="17" t="str">
        <f>IFERROR(INDEX(Cadastro!$G$5:$G$148,$AB1803),"")</f>
        <v>C</v>
      </c>
      <c r="F1803" s="29">
        <v>46265</v>
      </c>
      <c r="G1803" s="32" t="str">
        <f t="shared" ref="G1803:G1838" si="306">CHOOSE(WEEKDAY($F1803,1),"dom","seg","ter","qua","qui","sex","sáb")</f>
        <v>seg</v>
      </c>
      <c r="H1803" s="31" t="str">
        <f>IF($L1803=0,"",_xlfn.MINIFS(Dados!$Q:$Q,Dados!$A:$A,$A1803,Dados!$S:$S,$F1803))</f>
        <v/>
      </c>
      <c r="I1803" s="31" t="str">
        <f>IF($H1803="","",_xlfn.MAXIFS(Dados!$R:$R,Dados!$A:$A,$A1803,Dados!$S:$S,$F1803))</f>
        <v/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/>
      </c>
      <c r="L1803" s="30">
        <f>SUMIFS(Dados!$E:$E,Dados!$A:$A,$A1803,Dados!$S:$S,$F1803)</f>
        <v>0</v>
      </c>
      <c r="M1803" s="30" t="str">
        <f>IFERROR(INDEX(Parâmetros!$E$6:$E$11,MATCH($K1803,Parâmetros!$A$6:$A$11,0)),"")</f>
        <v/>
      </c>
      <c r="N1803" s="33" t="str">
        <f t="shared" ref="N1803:N1838" si="307">IFERROR($L1803/$M1803,"")</f>
        <v/>
      </c>
      <c r="O1803" s="33">
        <f>Parâmetros!$E$13</f>
        <v>0.8</v>
      </c>
      <c r="P1803" s="32" t="str">
        <f>IF(OR($M1803="",$F1803&gt;Parâmetros!$E$14),"Não","Sim")</f>
        <v>Não</v>
      </c>
      <c r="Q1803" s="32" t="str">
        <f t="shared" ref="Q1803:Q1838" si="308">IF($P1803="Não","",IF($L1803&gt;0,"Sim","Não"))</f>
        <v/>
      </c>
      <c r="R1803" s="32" t="str">
        <f t="shared" ref="R1803:R1838" si="309">IF($Q1803&lt;&gt;"Sim","",IF($N1803&gt;=$O1803,"Sim","Não"))</f>
        <v/>
      </c>
      <c r="S1803" s="30" t="str">
        <f t="shared" ref="S1803:S1838" si="310">IF($Q1803&lt;&gt;"Sim","",MAX(0,$M1803*$O1803-$L1803))</f>
        <v/>
      </c>
      <c r="T1803" s="32" t="str">
        <f>IF($Q1803&lt;&gt;"Sim","",IF($N1803&gt;Parâmetros!$E$15,"Sim","Não"))</f>
        <v/>
      </c>
      <c r="U1803" s="17" t="str">
        <f t="shared" ref="U1803:U1838" si="311">IF($AC1803&lt;&gt;"",$AC1803,IF($P1803="Não",IF($Y1803="Folga","Folga",IF(LEFT($Y1803,6)="Férias","Férias / afastamento",IF($Y1803="Indeterminado (início da série)","Início da série","Fora da apuração"))),IF($Q1803="Não","Falta de registro",IF($R1803="Sim","Na meta","Abaixo da meta"))))</f>
        <v>Início da série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'[Apontamento_Mes_Setembro Atualizado.xlsx]Base Diária'!$V$221folga da escala 5x2",IF($Y1803="Folga",IF(AND($D1803="5x2",OR(WEEKDAY($F1803,2)=6,WEEKDAY($F1803,2)=7)),"Folga de fim de semana da escala 5x2",IF(AND(OR($D1803="6x1",$D1803="FF 6x1"),WEEKDAY($F1803,2)=6,FALSE()),"Folga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Sem histórico anterior — informe o dia do ciclo no Cadastro</v>
      </c>
      <c r="W1803" s="34">
        <f>IF(OR(OR($D1803="6x1",$D1803="FF 6x1"),$D1803="5x2"),"",IF($AB1803&lt;&gt;$AB1802,IF(IFERROR(INDEX(Cadastro!$F$5:$F$148,$AB1803),"")="",IF($L1803&gt;0,1,0),IF(IFERROR(INDEX(Cadastro!$F$5:$F$148,$AB1803),"")&lt;=IFERROR(INDEX(Parâmetros!$B$39:$B$48,MATCH($E1803,Parâmetros!$A$39:$A$48,0)),99),IFERROR(INDEX(Cadastro!$F$5:$F$148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>0</v>
      </c>
      <c r="X1803" s="34">
        <f>IF(OR(OR($D1803="6x1",$D1803="FF 6x1"),$D1803="5x2"),"",IF($AB1803&lt;&gt;$AB1802,IF(IFERROR(INDEX(Cadastro!$F$5:$F$148,$AB1803),"")="",0,IF(IFERROR(INDEX(Cadastro!$F$5:$F$148,$AB1803),"")&gt;IFERROR(INDEX(Parâmetros!$B$39:$B$48,MATCH($E1803,Parâmetros!$A$39:$A$48,0)),99),IFERROR(INDEX(Cadastro!$F$5:$F$148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>0</v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registro"),IF(AND($AB1803&lt;&gt;$AB1802,IFERROR(INDEX(Cadastro!$F$5:$F$148,$AB1803),"")=""),"Indeterminado (início da série)",IF($X1803&gt;0,"Folga","Falta de registro"))))))))</f>
        <v>Indeterminado (início da série)</v>
      </c>
      <c r="Z1803" s="34">
        <f>IF(OR($L1803&gt;0,$F1803&gt;Parâmetros!$E$14),0,IF($A1803&lt;&gt;$A1802,1,N($Z1802)+1))</f>
        <v>1</v>
      </c>
      <c r="AA1803" s="34">
        <f>IF(OR($L1803&gt;0,$F1803&gt;Parâmetros!$E$14),0,IF(OR($A1803&lt;&gt;$A1804,$F1804&gt;Parâmetros!$E$14),1,N($AA1804)+1))</f>
        <v>1</v>
      </c>
      <c r="AB1803" s="31">
        <f>IFERROR(MATCH($A1803&amp;"|"&amp;TEXT(_xlfn.MAXIFS(Cadastro!$E$5:$E$148,Cadastro!$A$5:$A$148,$A1803,Cadastro!$E$5:$E$148,"&lt;="&amp;$F1803),"yyyymmdd"),Cadastro!$I$5:$I$148,0),"")</f>
        <v>73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12468</v>
      </c>
      <c r="B1804" s="17" t="s">
        <v>208</v>
      </c>
      <c r="C1804" s="17" t="str">
        <f>IFERROR(INDEX(Cadastro!$C$5:$C$148,$AB1804),"NÃO INFORMADO")</f>
        <v>MEC</v>
      </c>
      <c r="D1804" s="17" t="str">
        <f>IFERROR(INDEX(Cadastro!$D$5:$D$148,$AB1804),"")</f>
        <v>C</v>
      </c>
      <c r="E1804" s="17" t="str">
        <f>IFERROR(INDEX(Cadastro!$G$5:$G$148,$AB1804),"")</f>
        <v>C</v>
      </c>
      <c r="F1804" s="29">
        <v>46266</v>
      </c>
      <c r="G1804" s="32" t="str">
        <f t="shared" si="306"/>
        <v>ter</v>
      </c>
      <c r="H1804" s="31">
        <f>IF($L1804=0,"",_xlfn.MINIFS(Dados!$Q:$Q,Dados!$A:$A,$A1804,Dados!$S:$S,$F1804))</f>
        <v>209</v>
      </c>
      <c r="I1804" s="31">
        <f>IF($H1804="","",_xlfn.MAXIFS(Dados!$R:$R,Dados!$A:$A,$A1804,Dados!$S:$S,$F1804))</f>
        <v>413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C</v>
      </c>
      <c r="L1804" s="30">
        <f>SUMIFS(Dados!$E:$E,Dados!$A:$A,$A1804,Dados!$S:$S,$F1804)</f>
        <v>6.85</v>
      </c>
      <c r="M1804" s="30">
        <f>IFERROR(INDEX(Parâmetros!$E$6:$E$11,MATCH($K1804,Parâmetros!$A$6:$A$11,0)),"")</f>
        <v>6.67</v>
      </c>
      <c r="N1804" s="33">
        <f t="shared" si="307"/>
        <v>1.0269865067466266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08"/>
        <v>Sim</v>
      </c>
      <c r="R1804" s="32" t="str">
        <f t="shared" si="309"/>
        <v>Sim</v>
      </c>
      <c r="S1804" s="30">
        <f t="shared" si="310"/>
        <v>0</v>
      </c>
      <c r="T1804" s="32" t="str">
        <f>IF($Q1804&lt;&gt;"Sim","",IF($N1804&gt;Parâmetros!$E$15,"Sim","Não"))</f>
        <v>Sim</v>
      </c>
      <c r="U1804" s="17" t="str">
        <f t="shared" si="311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'[Apontamento_Mes_Setembro Atualizado.xlsx]Base Diária'!$V$221folga da escala 5x2",IF($Y1804="Folga",IF(AND($D1804="5x2",OR(WEEKDAY($F1804,2)=6,WEEKDAY($F1804,2)=7)),"Folga de fim de semana da escala 5x2",IF(AND(OR($D1804="6x1",$D1804="FF 6x1"),WEEKDAY($F1804,2)=6,FALSE()),"Folga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Evidência confirma cadastro</v>
      </c>
      <c r="W1804" s="34">
        <f>IF(OR(OR($D1804="6x1",$D1804="FF 6x1"),$D1804="5x2"),"",IF($AB1804&lt;&gt;$AB1803,IF(IFERROR(INDEX(Cadastro!$F$5:$F$148,$AB1804),"")="",IF($L1804&gt;0,1,0),IF(IFERROR(INDEX(Cadastro!$F$5:$F$148,$AB1804),"")&lt;=IFERROR(INDEX(Parâmetros!$B$39:$B$48,MATCH($E1804,Parâmetros!$A$39:$A$48,0)),99),IFERROR(INDEX(Cadastro!$F$5:$F$148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>1</v>
      </c>
      <c r="X1804" s="34">
        <f>IF(OR(OR($D1804="6x1",$D1804="FF 6x1"),$D1804="5x2"),"",IF($AB1804&lt;&gt;$AB1803,IF(IFERROR(INDEX(Cadastro!$F$5:$F$148,$AB1804),"")="",0,IF(IFERROR(INDEX(Cadastro!$F$5:$F$148,$AB1804),"")&gt;IFERROR(INDEX(Parâmetros!$B$39:$B$48,MATCH($E1804,Parâmetros!$A$39:$A$48,0)),99),IFERROR(INDEX(Cadastro!$F$5:$F$148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>0</v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registro"),IF(AND($AB1804&lt;&gt;$AB1803,IFERROR(INDEX(Cadastro!$F$5:$F$148,$AB1804),"")=""),"Indeterminado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IFERROR(MATCH($A1804&amp;"|"&amp;TEXT(_xlfn.MAXIFS(Cadastro!$E$5:$E$148,Cadastro!$A$5:$A$148,$A1804,Cadastro!$E$5:$E$148,"&lt;="&amp;$F1804),"yyyymmdd"),Cadastro!$I$5:$I$148,0),"")</f>
        <v>73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12468</v>
      </c>
      <c r="B1805" s="17" t="s">
        <v>208</v>
      </c>
      <c r="C1805" s="17" t="str">
        <f>IFERROR(INDEX(Cadastro!$C$5:$C$148,$AB1805),"NÃO INFORMADO")</f>
        <v>MEC</v>
      </c>
      <c r="D1805" s="17" t="str">
        <f>IFERROR(INDEX(Cadastro!$D$5:$D$148,$AB1805),"")</f>
        <v>C</v>
      </c>
      <c r="E1805" s="17" t="str">
        <f>IFERROR(INDEX(Cadastro!$G$5:$G$148,$AB1805),"")</f>
        <v>C</v>
      </c>
      <c r="F1805" s="29">
        <v>46267</v>
      </c>
      <c r="G1805" s="32" t="str">
        <f t="shared" si="306"/>
        <v>qua</v>
      </c>
      <c r="H1805" s="31">
        <f>IF($L1805=0,"",_xlfn.MINIFS(Dados!$Q:$Q,Dados!$A:$A,$A1805,Dados!$S:$S,$F1805))</f>
        <v>19</v>
      </c>
      <c r="I1805" s="31">
        <f>IF($H1805="","",_xlfn.MAXIFS(Dados!$R:$R,Dados!$A:$A,$A1805,Dados!$S:$S,$F1805))</f>
        <v>408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C</v>
      </c>
      <c r="L1805" s="30">
        <f>SUMIFS(Dados!$E:$E,Dados!$A:$A,$A1805,Dados!$S:$S,$F1805)</f>
        <v>6.49</v>
      </c>
      <c r="M1805" s="30">
        <f>IFERROR(INDEX(Parâmetros!$E$6:$E$11,MATCH($K1805,Parâmetros!$A$6:$A$11,0)),"")</f>
        <v>6.67</v>
      </c>
      <c r="N1805" s="33">
        <f t="shared" si="307"/>
        <v>0.97301349325337338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08"/>
        <v>Sim</v>
      </c>
      <c r="R1805" s="32" t="str">
        <f t="shared" si="309"/>
        <v>Sim</v>
      </c>
      <c r="S1805" s="30">
        <f t="shared" si="310"/>
        <v>0</v>
      </c>
      <c r="T1805" s="32" t="str">
        <f>IF($Q1805&lt;&gt;"Sim","",IF($N1805&gt;Parâmetros!$E$15,"Sim","Não"))</f>
        <v>Não</v>
      </c>
      <c r="U1805" s="17" t="str">
        <f t="shared" si="311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'[Apontamento_Mes_Setembro Atualizado.xlsx]Base Diária'!$V$221folga da escala 5x2",IF($Y1805="Folga",IF(AND($D1805="5x2",OR(WEEKDAY($F1805,2)=6,WEEKDAY($F1805,2)=7)),"Folga de fim de semana da escala 5x2",IF(AND(OR($D1805="6x1",$D1805="FF 6x1"),WEEKDAY($F1805,2)=6,FALSE()),"Folga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Evidência confirma cadastro</v>
      </c>
      <c r="W1805" s="34">
        <f>IF(OR(OR($D1805="6x1",$D1805="FF 6x1"),$D1805="5x2"),"",IF($AB1805&lt;&gt;$AB1804,IF(IFERROR(INDEX(Cadastro!$F$5:$F$148,$AB1805),"")="",IF($L1805&gt;0,1,0),IF(IFERROR(INDEX(Cadastro!$F$5:$F$148,$AB1805),"")&lt;=IFERROR(INDEX(Parâmetros!$B$39:$B$48,MATCH($E1805,Parâmetros!$A$39:$A$48,0)),99),IFERROR(INDEX(Cadastro!$F$5:$F$148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>2</v>
      </c>
      <c r="X1805" s="34">
        <f>IF(OR(OR($D1805="6x1",$D1805="FF 6x1"),$D1805="5x2"),"",IF($AB1805&lt;&gt;$AB1804,IF(IFERROR(INDEX(Cadastro!$F$5:$F$148,$AB1805),"")="",0,IF(IFERROR(INDEX(Cadastro!$F$5:$F$148,$AB1805),"")&gt;IFERROR(INDEX(Parâmetros!$B$39:$B$48,MATCH($E1805,Parâmetros!$A$39:$A$48,0)),99),IFERROR(INDEX(Cadastro!$F$5:$F$148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>0</v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registro"),IF(AND($AB1805&lt;&gt;$AB1804,IFERROR(INDEX(Cadastro!$F$5:$F$148,$AB1805),"")=""),"Indeterminado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IFERROR(MATCH($A1805&amp;"|"&amp;TEXT(_xlfn.MAXIFS(Cadastro!$E$5:$E$148,Cadastro!$A$5:$A$148,$A1805,Cadastro!$E$5:$E$148,"&lt;="&amp;$F1805),"yyyymmdd"),Cadastro!$I$5:$I$148,0),"")</f>
        <v>73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12468</v>
      </c>
      <c r="B1806" s="17" t="s">
        <v>208</v>
      </c>
      <c r="C1806" s="17" t="str">
        <f>IFERROR(INDEX(Cadastro!$C$5:$C$148,$AB1806),"NÃO INFORMADO")</f>
        <v>MEC</v>
      </c>
      <c r="D1806" s="17" t="str">
        <f>IFERROR(INDEX(Cadastro!$D$5:$D$148,$AB1806),"")</f>
        <v>C</v>
      </c>
      <c r="E1806" s="17" t="str">
        <f>IFERROR(INDEX(Cadastro!$G$5:$G$148,$AB1806),"")</f>
        <v>C</v>
      </c>
      <c r="F1806" s="29">
        <v>46268</v>
      </c>
      <c r="G1806" s="32" t="str">
        <f t="shared" si="306"/>
        <v>qui</v>
      </c>
      <c r="H1806" s="31">
        <f>IF($L1806=0,"",_xlfn.MINIFS(Dados!$Q:$Q,Dados!$A:$A,$A1806,Dados!$S:$S,$F1806))</f>
        <v>26</v>
      </c>
      <c r="I1806" s="31">
        <f>IF($H1806="","",_xlfn.MAXIFS(Dados!$R:$R,Dados!$A:$A,$A1806,Dados!$S:$S,$F1806))</f>
        <v>394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C</v>
      </c>
      <c r="L1806" s="30">
        <f>SUMIFS(Dados!$E:$E,Dados!$A:$A,$A1806,Dados!$S:$S,$F1806)</f>
        <v>6.13</v>
      </c>
      <c r="M1806" s="30">
        <f>IFERROR(INDEX(Parâmetros!$E$6:$E$11,MATCH($K1806,Parâmetros!$A$6:$A$11,0)),"")</f>
        <v>6.67</v>
      </c>
      <c r="N1806" s="33">
        <f t="shared" si="307"/>
        <v>0.91904047976011993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08"/>
        <v>Sim</v>
      </c>
      <c r="R1806" s="32" t="str">
        <f t="shared" si="309"/>
        <v>Sim</v>
      </c>
      <c r="S1806" s="30">
        <f t="shared" si="310"/>
        <v>0</v>
      </c>
      <c r="T1806" s="32" t="str">
        <f>IF($Q1806&lt;&gt;"Sim","",IF($N1806&gt;Parâmetros!$E$15,"Sim","Não"))</f>
        <v>Não</v>
      </c>
      <c r="U1806" s="17" t="str">
        <f t="shared" si="311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'[Apontamento_Mes_Setembro Atualizado.xlsx]Base Diária'!$V$221folga da escala 5x2",IF($Y1806="Folga",IF(AND($D1806="5x2",OR(WEEKDAY($F1806,2)=6,WEEKDAY($F1806,2)=7)),"Folga de fim de semana da escala 5x2",IF(AND(OR($D1806="6x1",$D1806="FF 6x1"),WEEKDAY($F1806,2)=6,FALSE()),"Folga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Evidência confirma cadastro</v>
      </c>
      <c r="W1806" s="34">
        <f>IF(OR(OR($D1806="6x1",$D1806="FF 6x1"),$D1806="5x2"),"",IF($AB1806&lt;&gt;$AB1805,IF(IFERROR(INDEX(Cadastro!$F$5:$F$148,$AB1806),"")="",IF($L1806&gt;0,1,0),IF(IFERROR(INDEX(Cadastro!$F$5:$F$148,$AB1806),"")&lt;=IFERROR(INDEX(Parâmetros!$B$39:$B$48,MATCH($E1806,Parâmetros!$A$39:$A$48,0)),99),IFERROR(INDEX(Cadastro!$F$5:$F$148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>3</v>
      </c>
      <c r="X1806" s="34">
        <f>IF(OR(OR($D1806="6x1",$D1806="FF 6x1"),$D1806="5x2"),"",IF($AB1806&lt;&gt;$AB1805,IF(IFERROR(INDEX(Cadastro!$F$5:$F$148,$AB1806),"")="",0,IF(IFERROR(INDEX(Cadastro!$F$5:$F$148,$AB1806),"")&gt;IFERROR(INDEX(Parâmetros!$B$39:$B$48,MATCH($E1806,Parâmetros!$A$39:$A$48,0)),99),IFERROR(INDEX(Cadastro!$F$5:$F$148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>0</v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registro"),IF(AND($AB1806&lt;&gt;$AB1805,IFERROR(INDEX(Cadastro!$F$5:$F$148,$AB1806),"")=""),"Indeterminado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IFERROR(MATCH($A1806&amp;"|"&amp;TEXT(_xlfn.MAXIFS(Cadastro!$E$5:$E$148,Cadastro!$A$5:$A$148,$A1806,Cadastro!$E$5:$E$148,"&lt;="&amp;$F1806),"yyyymmdd"),Cadastro!$I$5:$I$148,0),"")</f>
        <v>73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12468</v>
      </c>
      <c r="B1807" s="17" t="s">
        <v>208</v>
      </c>
      <c r="C1807" s="17" t="str">
        <f>IFERROR(INDEX(Cadastro!$C$5:$C$148,$AB1807),"NÃO INFORMADO")</f>
        <v>MEC</v>
      </c>
      <c r="D1807" s="17" t="str">
        <f>IFERROR(INDEX(Cadastro!$D$5:$D$148,$AB1807),"")</f>
        <v>C</v>
      </c>
      <c r="E1807" s="17" t="str">
        <f>IFERROR(INDEX(Cadastro!$G$5:$G$148,$AB1807),"")</f>
        <v>C</v>
      </c>
      <c r="F1807" s="29">
        <v>46269</v>
      </c>
      <c r="G1807" s="32" t="str">
        <f t="shared" si="306"/>
        <v>sex</v>
      </c>
      <c r="H1807" s="31">
        <f>IF($L1807=0,"",_xlfn.MINIFS(Dados!$Q:$Q,Dados!$A:$A,$A1807,Dados!$S:$S,$F1807))</f>
        <v>25</v>
      </c>
      <c r="I1807" s="31">
        <f>IF($H1807="","",_xlfn.MAXIFS(Dados!$R:$R,Dados!$A:$A,$A1807,Dados!$S:$S,$F1807))</f>
        <v>334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C</v>
      </c>
      <c r="L1807" s="30">
        <f>SUMIFS(Dados!$E:$E,Dados!$A:$A,$A1807,Dados!$S:$S,$F1807)</f>
        <v>3.91</v>
      </c>
      <c r="M1807" s="30">
        <f>IFERROR(INDEX(Parâmetros!$E$6:$E$11,MATCH($K1807,Parâmetros!$A$6:$A$11,0)),"")</f>
        <v>6.67</v>
      </c>
      <c r="N1807" s="33">
        <f t="shared" si="307"/>
        <v>0.5862068965517242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08"/>
        <v>Sim</v>
      </c>
      <c r="R1807" s="32" t="str">
        <f t="shared" si="309"/>
        <v>Não</v>
      </c>
      <c r="S1807" s="30">
        <f t="shared" si="310"/>
        <v>1.4260000000000002</v>
      </c>
      <c r="T1807" s="32" t="str">
        <f>IF($Q1807&lt;&gt;"Sim","",IF($N1807&gt;Parâmetros!$E$15,"Sim","Não"))</f>
        <v>Não</v>
      </c>
      <c r="U1807" s="17" t="str">
        <f t="shared" si="311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'[Apontamento_Mes_Setembro Atualizado.xlsx]Base Diária'!$V$221folga da escala 5x2",IF($Y1807="Folga",IF(AND($D1807="5x2",OR(WEEKDAY($F1807,2)=6,WEEKDAY($F1807,2)=7)),"Folga de fim de semana da escala 5x2",IF(AND(OR($D1807="6x1",$D1807="FF 6x1"),WEEKDAY($F1807,2)=6,FALSE()),"Folga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Evidência confirma cadastro</v>
      </c>
      <c r="W1807" s="34">
        <f>IF(OR(OR($D1807="6x1",$D1807="FF 6x1"),$D1807="5x2"),"",IF($AB1807&lt;&gt;$AB1806,IF(IFERROR(INDEX(Cadastro!$F$5:$F$148,$AB1807),"")="",IF($L1807&gt;0,1,0),IF(IFERROR(INDEX(Cadastro!$F$5:$F$148,$AB1807),"")&lt;=IFERROR(INDEX(Parâmetros!$B$39:$B$48,MATCH($E1807,Parâmetros!$A$39:$A$48,0)),99),IFERROR(INDEX(Cadastro!$F$5:$F$148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>4</v>
      </c>
      <c r="X1807" s="34">
        <f>IF(OR(OR($D1807="6x1",$D1807="FF 6x1"),$D1807="5x2"),"",IF($AB1807&lt;&gt;$AB1806,IF(IFERROR(INDEX(Cadastro!$F$5:$F$148,$AB1807),"")="",0,IF(IFERROR(INDEX(Cadastro!$F$5:$F$148,$AB1807),"")&gt;IFERROR(INDEX(Parâmetros!$B$39:$B$48,MATCH($E1807,Parâmetros!$A$39:$A$48,0)),99),IFERROR(INDEX(Cadastro!$F$5:$F$148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>0</v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registro"),IF(AND($AB1807&lt;&gt;$AB1806,IFERROR(INDEX(Cadastro!$F$5:$F$148,$AB1807),"")=""),"Indeterminado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IFERROR(MATCH($A1807&amp;"|"&amp;TEXT(_xlfn.MAXIFS(Cadastro!$E$5:$E$148,Cadastro!$A$5:$A$148,$A1807,Cadastro!$E$5:$E$148,"&lt;="&amp;$F1807),"yyyymmdd"),Cadastro!$I$5:$I$148,0),"")</f>
        <v>73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12468</v>
      </c>
      <c r="B1808" s="17" t="s">
        <v>208</v>
      </c>
      <c r="C1808" s="17" t="str">
        <f>IFERROR(INDEX(Cadastro!$C$5:$C$148,$AB1808),"NÃO INFORMADO")</f>
        <v>MEC</v>
      </c>
      <c r="D1808" s="17" t="str">
        <f>IFERROR(INDEX(Cadastro!$D$5:$D$148,$AB1808),"")</f>
        <v>C</v>
      </c>
      <c r="E1808" s="17" t="str">
        <f>IFERROR(INDEX(Cadastro!$G$5:$G$148,$AB1808),"")</f>
        <v>C</v>
      </c>
      <c r="F1808" s="29">
        <v>46270</v>
      </c>
      <c r="G1808" s="32" t="str">
        <f t="shared" si="306"/>
        <v>sáb</v>
      </c>
      <c r="H1808" s="31">
        <f>IF($L1808=0,"",_xlfn.MINIFS(Dados!$Q:$Q,Dados!$A:$A,$A1808,Dados!$S:$S,$F1808))</f>
        <v>16</v>
      </c>
      <c r="I1808" s="31">
        <f>IF($H1808="","",_xlfn.MAXIFS(Dados!$R:$R,Dados!$A:$A,$A1808,Dados!$S:$S,$F1808))</f>
        <v>413</v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>C</v>
      </c>
      <c r="L1808" s="30">
        <f>SUMIFS(Dados!$E:$E,Dados!$A:$A,$A1808,Dados!$S:$S,$F1808)</f>
        <v>6.42</v>
      </c>
      <c r="M1808" s="30">
        <f>IFERROR(INDEX(Parâmetros!$E$6:$E$11,MATCH($K1808,Parâmetros!$A$6:$A$11,0)),"")</f>
        <v>6.67</v>
      </c>
      <c r="N1808" s="33">
        <f t="shared" si="307"/>
        <v>0.96251874062968512</v>
      </c>
      <c r="O1808" s="33">
        <f>Parâmetros!$E$13</f>
        <v>0.8</v>
      </c>
      <c r="P1808" s="32" t="str">
        <f>IF(OR($M1808="",$F1808&gt;Parâmetros!$E$14),"Não","Sim")</f>
        <v>Sim</v>
      </c>
      <c r="Q1808" s="32" t="str">
        <f t="shared" si="308"/>
        <v>Sim</v>
      </c>
      <c r="R1808" s="32" t="str">
        <f t="shared" si="309"/>
        <v>Sim</v>
      </c>
      <c r="S1808" s="30">
        <f t="shared" si="310"/>
        <v>0</v>
      </c>
      <c r="T1808" s="32" t="str">
        <f>IF($Q1808&lt;&gt;"Sim","",IF($N1808&gt;Parâmetros!$E$15,"Sim","Não"))</f>
        <v>Não</v>
      </c>
      <c r="U1808" s="17" t="str">
        <f t="shared" si="311"/>
        <v>Na meta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'[Apontamento_Mes_Setembro Atualizado.xlsx]Base Diária'!$V$221folga da escala 5x2",IF($Y1808="Folga",IF(AND($D1808="5x2",OR(WEEKDAY($F1808,2)=6,WEEKDAY($F1808,2)=7)),"Folga de fim de semana da escala 5x2",IF(AND(OR($D1808="6x1",$D1808="FF 6x1"),WEEKDAY($F1808,2)=6,FALSE()),"Folga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Evidência confirma cadastro</v>
      </c>
      <c r="W1808" s="34">
        <f>IF(OR(OR($D1808="6x1",$D1808="FF 6x1"),$D1808="5x2"),"",IF($AB1808&lt;&gt;$AB1807,IF(IFERROR(INDEX(Cadastro!$F$5:$F$148,$AB1808),"")="",IF($L1808&gt;0,1,0),IF(IFERROR(INDEX(Cadastro!$F$5:$F$148,$AB1808),"")&lt;=IFERROR(INDEX(Parâmetros!$B$39:$B$48,MATCH($E1808,Parâmetros!$A$39:$A$48,0)),99),IFERROR(INDEX(Cadastro!$F$5:$F$148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>5</v>
      </c>
      <c r="X1808" s="34">
        <f>IF(OR(OR($D1808="6x1",$D1808="FF 6x1"),$D1808="5x2"),"",IF($AB1808&lt;&gt;$AB1807,IF(IFERROR(INDEX(Cadastro!$F$5:$F$148,$AB1808),"")="",0,IF(IFERROR(INDEX(Cadastro!$F$5:$F$148,$AB1808),"")&gt;IFERROR(INDEX(Parâmetros!$B$39:$B$48,MATCH($E1808,Parâmetros!$A$39:$A$48,0)),99),IFERROR(INDEX(Cadastro!$F$5:$F$148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>0</v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registro"),IF(AND($AB1808&lt;&gt;$AB1807,IFERROR(INDEX(Cadastro!$F$5:$F$148,$AB1808),"")=""),"Indeterminado (início da série)",IF($X1808&gt;0,"Folga","Falta de registro"))))))))</f>
        <v>Trabalhado</v>
      </c>
      <c r="Z1808" s="34">
        <f>IF(OR($L1808&gt;0,$F1808&gt;Parâmetros!$E$14),0,IF($A1808&lt;&gt;$A1807,1,N($Z1807)+1))</f>
        <v>0</v>
      </c>
      <c r="AA1808" s="34">
        <f>IF(OR($L1808&gt;0,$F1808&gt;Parâmetros!$E$14),0,IF(OR($A1808&lt;&gt;$A1809,$F1809&gt;Parâmetros!$E$14),1,N($AA1809)+1))</f>
        <v>0</v>
      </c>
      <c r="AB1808" s="31">
        <f>IFERROR(MATCH($A1808&amp;"|"&amp;TEXT(_xlfn.MAXIFS(Cadastro!$E$5:$E$148,Cadastro!$A$5:$A$148,$A1808,Cadastro!$E$5:$E$148,"&lt;="&amp;$F1808),"yyyymmdd"),Cadastro!$I$5:$I$148,0),"")</f>
        <v>73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12468</v>
      </c>
      <c r="B1809" s="17" t="s">
        <v>208</v>
      </c>
      <c r="C1809" s="17" t="str">
        <f>IFERROR(INDEX(Cadastro!$C$5:$C$148,$AB1809),"NÃO INFORMADO")</f>
        <v>MEC</v>
      </c>
      <c r="D1809" s="17" t="str">
        <f>IFERROR(INDEX(Cadastro!$D$5:$D$148,$AB1809),"")</f>
        <v>C</v>
      </c>
      <c r="E1809" s="17" t="str">
        <f>IFERROR(INDEX(Cadastro!$G$5:$G$148,$AB1809),"")</f>
        <v>C</v>
      </c>
      <c r="F1809" s="29">
        <v>46271</v>
      </c>
      <c r="G1809" s="32" t="str">
        <f t="shared" si="306"/>
        <v>dom</v>
      </c>
      <c r="H1809" s="31" t="str">
        <f>IF($L1809=0,"",_xlfn.MINIFS(Dados!$Q:$Q,Dados!$A:$A,$A1809,Dados!$S:$S,$F1809))</f>
        <v/>
      </c>
      <c r="I1809" s="31" t="str">
        <f>IF($H1809="","",_xlfn.MAXIFS(Dados!$R:$R,Dados!$A:$A,$A1809,Dados!$S:$S,$F1809))</f>
        <v/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/>
      </c>
      <c r="L1809" s="30">
        <f>SUMIFS(Dados!$E:$E,Dados!$A:$A,$A1809,Dados!$S:$S,$F1809)</f>
        <v>0</v>
      </c>
      <c r="M1809" s="30" t="str">
        <f>IFERROR(INDEX(Parâmetros!$E$6:$E$11,MATCH($K1809,Parâmetros!$A$6:$A$11,0)),"")</f>
        <v/>
      </c>
      <c r="N1809" s="33" t="str">
        <f t="shared" si="307"/>
        <v/>
      </c>
      <c r="O1809" s="33">
        <f>Parâmetros!$E$13</f>
        <v>0.8</v>
      </c>
      <c r="P1809" s="32" t="str">
        <f>IF(OR($M1809="",$F1809&gt;Parâmetros!$E$14),"Não","Sim")</f>
        <v>Não</v>
      </c>
      <c r="Q1809" s="32" t="str">
        <f t="shared" si="308"/>
        <v/>
      </c>
      <c r="R1809" s="32" t="str">
        <f t="shared" si="309"/>
        <v/>
      </c>
      <c r="S1809" s="30" t="str">
        <f t="shared" si="310"/>
        <v/>
      </c>
      <c r="T1809" s="32" t="str">
        <f>IF($Q1809&lt;&gt;"Sim","",IF($N1809&gt;Parâmetros!$E$15,"Sim","Não"))</f>
        <v/>
      </c>
      <c r="U1809" s="17" t="str">
        <f t="shared" si="311"/>
        <v>Folga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'[Apontamento_Mes_Setembro Atualizado.xlsx]Base Diária'!$V$221folga da escala 5x2",IF($Y1809="Folga",IF(AND($D1809="5x2",OR(WEEKDAY($F1809,2)=6,WEEKDAY($F1809,2)=7)),"Folga de fim de semana da escala 5x2",IF(AND(OR($D1809="6x1",$D1809="FF 6x1"),WEEKDAY($F1809,2)=6,FALSE()),"Folga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Folga prevista pelo ciclo</v>
      </c>
      <c r="W1809" s="34">
        <f>IF(OR(OR($D1809="6x1",$D1809="FF 6x1"),$D1809="5x2"),"",IF($AB1809&lt;&gt;$AB1808,IF(IFERROR(INDEX(Cadastro!$F$5:$F$148,$AB1809),"")="",IF($L1809&gt;0,1,0),IF(IFERROR(INDEX(Cadastro!$F$5:$F$148,$AB1809),"")&lt;=IFERROR(INDEX(Parâmetros!$B$39:$B$48,MATCH($E1809,Parâmetros!$A$39:$A$48,0)),99),IFERROR(INDEX(Cadastro!$F$5:$F$148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>0</v>
      </c>
      <c r="X1809" s="34">
        <f>IF(OR(OR($D1809="6x1",$D1809="FF 6x1"),$D1809="5x2"),"",IF($AB1809&lt;&gt;$AB1808,IF(IFERROR(INDEX(Cadastro!$F$5:$F$148,$AB1809),"")="",0,IF(IFERROR(INDEX(Cadastro!$F$5:$F$148,$AB1809),"")&gt;IFERROR(INDEX(Parâmetros!$B$39:$B$48,MATCH($E1809,Parâmetros!$A$39:$A$48,0)),99),IFERROR(INDEX(Cadastro!$F$5:$F$148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>1</v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registro"),IF(AND($AB1809&lt;&gt;$AB1808,IFERROR(INDEX(Cadastro!$F$5:$F$148,$AB1809),"")=""),"Indeterminado (início da série)",IF($X1809&gt;0,"Folga","Falta de registro"))))))))</f>
        <v>Folga</v>
      </c>
      <c r="Z1809" s="34">
        <f>IF(OR($L1809&gt;0,$F1809&gt;Parâmetros!$E$14),0,IF($A1809&lt;&gt;$A1808,1,N($Z1808)+1))</f>
        <v>1</v>
      </c>
      <c r="AA1809" s="34">
        <f>IF(OR($L1809&gt;0,$F1809&gt;Parâmetros!$E$14),0,IF(OR($A1809&lt;&gt;$A1810,$F1810&gt;Parâmetros!$E$14),1,N($AA1810)+1))</f>
        <v>1</v>
      </c>
      <c r="AB1809" s="31">
        <f>IFERROR(MATCH($A1809&amp;"|"&amp;TEXT(_xlfn.MAXIFS(Cadastro!$E$5:$E$148,Cadastro!$A$5:$A$148,$A1809,Cadastro!$E$5:$E$148,"&lt;="&amp;$F1809),"yyyymmdd"),Cadastro!$I$5:$I$148,0),"")</f>
        <v>73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12468</v>
      </c>
      <c r="B1810" s="17" t="s">
        <v>208</v>
      </c>
      <c r="C1810" s="17" t="str">
        <f>IFERROR(INDEX(Cadastro!$C$5:$C$148,$AB1810),"NÃO INFORMADO")</f>
        <v>MEC</v>
      </c>
      <c r="D1810" s="17" t="str">
        <f>IFERROR(INDEX(Cadastro!$D$5:$D$148,$AB1810),"")</f>
        <v>C</v>
      </c>
      <c r="E1810" s="17" t="str">
        <f>IFERROR(INDEX(Cadastro!$G$5:$G$148,$AB1810),"")</f>
        <v>C</v>
      </c>
      <c r="F1810" s="29">
        <v>46272</v>
      </c>
      <c r="G1810" s="32" t="str">
        <f t="shared" si="306"/>
        <v>seg</v>
      </c>
      <c r="H1810" s="31">
        <f>IF($L1810=0,"",_xlfn.MINIFS(Dados!$Q:$Q,Dados!$A:$A,$A1810,Dados!$S:$S,$F1810))</f>
        <v>31</v>
      </c>
      <c r="I1810" s="31">
        <f>IF($H1810="","",_xlfn.MAXIFS(Dados!$R:$R,Dados!$A:$A,$A1810,Dados!$S:$S,$F1810))</f>
        <v>398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C</v>
      </c>
      <c r="L1810" s="30">
        <f>SUMIFS(Dados!$E:$E,Dados!$A:$A,$A1810,Dados!$S:$S,$F1810)</f>
        <v>6.0200000000000005</v>
      </c>
      <c r="M1810" s="30">
        <f>IFERROR(INDEX(Parâmetros!$E$6:$E$11,MATCH($K1810,Parâmetros!$A$6:$A$11,0)),"")</f>
        <v>6.67</v>
      </c>
      <c r="N1810" s="33">
        <f t="shared" si="307"/>
        <v>0.90254872563718147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08"/>
        <v>Sim</v>
      </c>
      <c r="R1810" s="32" t="str">
        <f t="shared" si="309"/>
        <v>Sim</v>
      </c>
      <c r="S1810" s="30">
        <f t="shared" si="310"/>
        <v>0</v>
      </c>
      <c r="T1810" s="32" t="str">
        <f>IF($Q1810&lt;&gt;"Sim","",IF($N1810&gt;Parâmetros!$E$15,"Sim","Não"))</f>
        <v>Não</v>
      </c>
      <c r="U1810" s="17" t="str">
        <f t="shared" si="311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'[Apontamento_Mes_Setembro Atualizado.xlsx]Base Diária'!$V$221folga da escala 5x2",IF($Y1810="Folga",IF(AND($D1810="5x2",OR(WEEKDAY($F1810,2)=6,WEEKDAY($F1810,2)=7)),"Folga de fim de semana da escala 5x2",IF(AND(OR($D1810="6x1",$D1810="FF 6x1"),WEEKDAY($F1810,2)=6,FALSE()),"Folga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Evidência confirma cadastro</v>
      </c>
      <c r="W1810" s="34">
        <f>IF(OR(OR($D1810="6x1",$D1810="FF 6x1"),$D1810="5x2"),"",IF($AB1810&lt;&gt;$AB1809,IF(IFERROR(INDEX(Cadastro!$F$5:$F$148,$AB1810),"")="",IF($L1810&gt;0,1,0),IF(IFERROR(INDEX(Cadastro!$F$5:$F$148,$AB1810),"")&lt;=IFERROR(INDEX(Parâmetros!$B$39:$B$48,MATCH($E1810,Parâmetros!$A$39:$A$48,0)),99),IFERROR(INDEX(Cadastro!$F$5:$F$148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>1</v>
      </c>
      <c r="X1810" s="34">
        <f>IF(OR(OR($D1810="6x1",$D1810="FF 6x1"),$D1810="5x2"),"",IF($AB1810&lt;&gt;$AB1809,IF(IFERROR(INDEX(Cadastro!$F$5:$F$148,$AB1810),"")="",0,IF(IFERROR(INDEX(Cadastro!$F$5:$F$148,$AB1810),"")&gt;IFERROR(INDEX(Parâmetros!$B$39:$B$48,MATCH($E1810,Parâmetros!$A$39:$A$48,0)),99),IFERROR(INDEX(Cadastro!$F$5:$F$148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>0</v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registro"),IF(AND($AB1810&lt;&gt;$AB1809,IFERROR(INDEX(Cadastro!$F$5:$F$148,$AB1810),"")=""),"Indeterminado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IFERROR(MATCH($A1810&amp;"|"&amp;TEXT(_xlfn.MAXIFS(Cadastro!$E$5:$E$148,Cadastro!$A$5:$A$148,$A1810,Cadastro!$E$5:$E$148,"&lt;="&amp;$F1810),"yyyymmdd"),Cadastro!$I$5:$I$148,0),"")</f>
        <v>73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12468</v>
      </c>
      <c r="B1811" s="17" t="s">
        <v>208</v>
      </c>
      <c r="C1811" s="17" t="str">
        <f>IFERROR(INDEX(Cadastro!$C$5:$C$148,$AB1811),"NÃO INFORMADO")</f>
        <v>MEC</v>
      </c>
      <c r="D1811" s="17" t="str">
        <f>IFERROR(INDEX(Cadastro!$D$5:$D$148,$AB1811),"")</f>
        <v>C</v>
      </c>
      <c r="E1811" s="17" t="str">
        <f>IFERROR(INDEX(Cadastro!$G$5:$G$148,$AB1811),"")</f>
        <v>C</v>
      </c>
      <c r="F1811" s="29">
        <v>46273</v>
      </c>
      <c r="G1811" s="32" t="str">
        <f t="shared" si="306"/>
        <v>ter</v>
      </c>
      <c r="H1811" s="31">
        <f>IF($L1811=0,"",_xlfn.MINIFS(Dados!$Q:$Q,Dados!$A:$A,$A1811,Dados!$S:$S,$F1811))</f>
        <v>19</v>
      </c>
      <c r="I1811" s="31">
        <f>IF($H1811="","",_xlfn.MAXIFS(Dados!$R:$R,Dados!$A:$A,$A1811,Dados!$S:$S,$F1811))</f>
        <v>419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C</v>
      </c>
      <c r="L1811" s="30">
        <f>SUMIFS(Dados!$E:$E,Dados!$A:$A,$A1811,Dados!$S:$S,$F1811)</f>
        <v>6.67</v>
      </c>
      <c r="M1811" s="30">
        <f>IFERROR(INDEX(Parâmetros!$E$6:$E$11,MATCH($K1811,Parâmetros!$A$6:$A$11,0)),"")</f>
        <v>6.67</v>
      </c>
      <c r="N1811" s="33">
        <f t="shared" si="307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08"/>
        <v>Sim</v>
      </c>
      <c r="R1811" s="32" t="str">
        <f t="shared" si="309"/>
        <v>Sim</v>
      </c>
      <c r="S1811" s="30">
        <f t="shared" si="310"/>
        <v>0</v>
      </c>
      <c r="T1811" s="32" t="str">
        <f>IF($Q1811&lt;&gt;"Sim","",IF($N1811&gt;Parâmetros!$E$15,"Sim","Não"))</f>
        <v>Não</v>
      </c>
      <c r="U1811" s="17" t="str">
        <f t="shared" si="311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'[Apontamento_Mes_Setembro Atualizado.xlsx]Base Diária'!$V$221folga da escala 5x2",IF($Y1811="Folga",IF(AND($D1811="5x2",OR(WEEKDAY($F1811,2)=6,WEEKDAY($F1811,2)=7)),"Folga de fim de semana da escala 5x2",IF(AND(OR($D1811="6x1",$D1811="FF 6x1"),WEEKDAY($F1811,2)=6,FALSE()),"Folga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Evidência confirma cadastro</v>
      </c>
      <c r="W1811" s="34">
        <f>IF(OR(OR($D1811="6x1",$D1811="FF 6x1"),$D1811="5x2"),"",IF($AB1811&lt;&gt;$AB1810,IF(IFERROR(INDEX(Cadastro!$F$5:$F$148,$AB1811),"")="",IF($L1811&gt;0,1,0),IF(IFERROR(INDEX(Cadastro!$F$5:$F$148,$AB1811),"")&lt;=IFERROR(INDEX(Parâmetros!$B$39:$B$48,MATCH($E1811,Parâmetros!$A$39:$A$48,0)),99),IFERROR(INDEX(Cadastro!$F$5:$F$148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>2</v>
      </c>
      <c r="X1811" s="34">
        <f>IF(OR(OR($D1811="6x1",$D1811="FF 6x1"),$D1811="5x2"),"",IF($AB1811&lt;&gt;$AB1810,IF(IFERROR(INDEX(Cadastro!$F$5:$F$148,$AB1811),"")="",0,IF(IFERROR(INDEX(Cadastro!$F$5:$F$148,$AB1811),"")&gt;IFERROR(INDEX(Parâmetros!$B$39:$B$48,MATCH($E1811,Parâmetros!$A$39:$A$48,0)),99),IFERROR(INDEX(Cadastro!$F$5:$F$148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>0</v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registro"),IF(AND($AB1811&lt;&gt;$AB1810,IFERROR(INDEX(Cadastro!$F$5:$F$148,$AB1811),"")=""),"Indeterminado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IFERROR(MATCH($A1811&amp;"|"&amp;TEXT(_xlfn.MAXIFS(Cadastro!$E$5:$E$148,Cadastro!$A$5:$A$148,$A1811,Cadastro!$E$5:$E$148,"&lt;="&amp;$F1811),"yyyymmdd"),Cadastro!$I$5:$I$148,0),"")</f>
        <v>73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12468</v>
      </c>
      <c r="B1812" s="17" t="s">
        <v>208</v>
      </c>
      <c r="C1812" s="17" t="str">
        <f>IFERROR(INDEX(Cadastro!$C$5:$C$148,$AB1812),"NÃO INFORMADO")</f>
        <v>MEC</v>
      </c>
      <c r="D1812" s="17" t="str">
        <f>IFERROR(INDEX(Cadastro!$D$5:$D$148,$AB1812),"")</f>
        <v>C</v>
      </c>
      <c r="E1812" s="17" t="str">
        <f>IFERROR(INDEX(Cadastro!$G$5:$G$148,$AB1812),"")</f>
        <v>C</v>
      </c>
      <c r="F1812" s="29">
        <v>46274</v>
      </c>
      <c r="G1812" s="32" t="str">
        <f t="shared" si="306"/>
        <v>qua</v>
      </c>
      <c r="H1812" s="31">
        <f>IF($L1812=0,"",_xlfn.MINIFS(Dados!$Q:$Q,Dados!$A:$A,$A1812,Dados!$S:$S,$F1812))</f>
        <v>79</v>
      </c>
      <c r="I1812" s="31">
        <f>IF($H1812="","",_xlfn.MAXIFS(Dados!$R:$R,Dados!$A:$A,$A1812,Dados!$S:$S,$F1812))</f>
        <v>405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C</v>
      </c>
      <c r="L1812" s="30">
        <f>SUMIFS(Dados!$E:$E,Dados!$A:$A,$A1812,Dados!$S:$S,$F1812)</f>
        <v>5.3999999999999995</v>
      </c>
      <c r="M1812" s="30">
        <f>IFERROR(INDEX(Parâmetros!$E$6:$E$11,MATCH($K1812,Parâmetros!$A$6:$A$11,0)),"")</f>
        <v>6.67</v>
      </c>
      <c r="N1812" s="33">
        <f t="shared" si="307"/>
        <v>0.80959520239880056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08"/>
        <v>Sim</v>
      </c>
      <c r="R1812" s="32" t="str">
        <f t="shared" si="309"/>
        <v>Sim</v>
      </c>
      <c r="S1812" s="30">
        <f t="shared" si="310"/>
        <v>0</v>
      </c>
      <c r="T1812" s="32" t="str">
        <f>IF($Q1812&lt;&gt;"Sim","",IF($N1812&gt;Parâmetros!$E$15,"Sim","Não"))</f>
        <v>Não</v>
      </c>
      <c r="U1812" s="17" t="str">
        <f t="shared" si="311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'[Apontamento_Mes_Setembro Atualizado.xlsx]Base Diária'!$V$221folga da escala 5x2",IF($Y1812="Folga",IF(AND($D1812="5x2",OR(WEEKDAY($F1812,2)=6,WEEKDAY($F1812,2)=7)),"Folga de fim de semana da escala 5x2",IF(AND(OR($D1812="6x1",$D1812="FF 6x1"),WEEKDAY($F1812,2)=6,FALSE()),"Folga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Evidência confirma cadastro</v>
      </c>
      <c r="W1812" s="34">
        <f>IF(OR(OR($D1812="6x1",$D1812="FF 6x1"),$D1812="5x2"),"",IF($AB1812&lt;&gt;$AB1811,IF(IFERROR(INDEX(Cadastro!$F$5:$F$148,$AB1812),"")="",IF($L1812&gt;0,1,0),IF(IFERROR(INDEX(Cadastro!$F$5:$F$148,$AB1812),"")&lt;=IFERROR(INDEX(Parâmetros!$B$39:$B$48,MATCH($E1812,Parâmetros!$A$39:$A$48,0)),99),IFERROR(INDEX(Cadastro!$F$5:$F$148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>3</v>
      </c>
      <c r="X1812" s="34">
        <f>IF(OR(OR($D1812="6x1",$D1812="FF 6x1"),$D1812="5x2"),"",IF($AB1812&lt;&gt;$AB1811,IF(IFERROR(INDEX(Cadastro!$F$5:$F$148,$AB1812),"")="",0,IF(IFERROR(INDEX(Cadastro!$F$5:$F$148,$AB1812),"")&gt;IFERROR(INDEX(Parâmetros!$B$39:$B$48,MATCH($E1812,Parâmetros!$A$39:$A$48,0)),99),IFERROR(INDEX(Cadastro!$F$5:$F$148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>0</v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registro"),IF(AND($AB1812&lt;&gt;$AB1811,IFERROR(INDEX(Cadastro!$F$5:$F$148,$AB1812),"")=""),"Indeterminado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IFERROR(MATCH($A1812&amp;"|"&amp;TEXT(_xlfn.MAXIFS(Cadastro!$E$5:$E$148,Cadastro!$A$5:$A$148,$A1812,Cadastro!$E$5:$E$148,"&lt;="&amp;$F1812),"yyyymmdd"),Cadastro!$I$5:$I$148,0),"")</f>
        <v>73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12468</v>
      </c>
      <c r="B1813" s="17" t="s">
        <v>208</v>
      </c>
      <c r="C1813" s="17" t="str">
        <f>IFERROR(INDEX(Cadastro!$C$5:$C$148,$AB1813),"NÃO INFORMADO")</f>
        <v>MEC</v>
      </c>
      <c r="D1813" s="17" t="str">
        <f>IFERROR(INDEX(Cadastro!$D$5:$D$148,$AB1813),"")</f>
        <v>C</v>
      </c>
      <c r="E1813" s="17" t="str">
        <f>IFERROR(INDEX(Cadastro!$G$5:$G$148,$AB1813),"")</f>
        <v>C</v>
      </c>
      <c r="F1813" s="29">
        <v>46275</v>
      </c>
      <c r="G1813" s="32" t="str">
        <f t="shared" si="306"/>
        <v>qui</v>
      </c>
      <c r="H1813" s="31">
        <f>IF($L1813=0,"",_xlfn.MINIFS(Dados!$Q:$Q,Dados!$A:$A,$A1813,Dados!$S:$S,$F1813))</f>
        <v>9</v>
      </c>
      <c r="I1813" s="31">
        <f>IF($H1813="","",_xlfn.MAXIFS(Dados!$R:$R,Dados!$A:$A,$A1813,Dados!$S:$S,$F1813))</f>
        <v>411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C</v>
      </c>
      <c r="L1813" s="30">
        <f>SUMIFS(Dados!$E:$E,Dados!$A:$A,$A1813,Dados!$S:$S,$F1813)</f>
        <v>6.58</v>
      </c>
      <c r="M1813" s="30">
        <f>IFERROR(INDEX(Parâmetros!$E$6:$E$11,MATCH($K1813,Parâmetros!$A$6:$A$11,0)),"")</f>
        <v>6.67</v>
      </c>
      <c r="N1813" s="33">
        <f t="shared" si="307"/>
        <v>0.98650674662668669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08"/>
        <v>Sim</v>
      </c>
      <c r="R1813" s="32" t="str">
        <f t="shared" si="309"/>
        <v>Sim</v>
      </c>
      <c r="S1813" s="30">
        <f t="shared" si="310"/>
        <v>0</v>
      </c>
      <c r="T1813" s="32" t="str">
        <f>IF($Q1813&lt;&gt;"Sim","",IF($N1813&gt;Parâmetros!$E$15,"Sim","Não"))</f>
        <v>Não</v>
      </c>
      <c r="U1813" s="17" t="str">
        <f t="shared" si="311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'[Apontamento_Mes_Setembro Atualizado.xlsx]Base Diária'!$V$221folga da escala 5x2",IF($Y1813="Folga",IF(AND($D1813="5x2",OR(WEEKDAY($F1813,2)=6,WEEKDAY($F1813,2)=7)),"Folga de fim de semana da escala 5x2",IF(AND(OR($D1813="6x1",$D1813="FF 6x1"),WEEKDAY($F1813,2)=6,FALSE()),"Folga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Evidência confirma cadastro</v>
      </c>
      <c r="W1813" s="34">
        <f>IF(OR(OR($D1813="6x1",$D1813="FF 6x1"),$D1813="5x2"),"",IF($AB1813&lt;&gt;$AB1812,IF(IFERROR(INDEX(Cadastro!$F$5:$F$148,$AB1813),"")="",IF($L1813&gt;0,1,0),IF(IFERROR(INDEX(Cadastro!$F$5:$F$148,$AB1813),"")&lt;=IFERROR(INDEX(Parâmetros!$B$39:$B$48,MATCH($E1813,Parâmetros!$A$39:$A$48,0)),99),IFERROR(INDEX(Cadastro!$F$5:$F$148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>4</v>
      </c>
      <c r="X1813" s="34">
        <f>IF(OR(OR($D1813="6x1",$D1813="FF 6x1"),$D1813="5x2"),"",IF($AB1813&lt;&gt;$AB1812,IF(IFERROR(INDEX(Cadastro!$F$5:$F$148,$AB1813),"")="",0,IF(IFERROR(INDEX(Cadastro!$F$5:$F$148,$AB1813),"")&gt;IFERROR(INDEX(Parâmetros!$B$39:$B$48,MATCH($E1813,Parâmetros!$A$39:$A$48,0)),99),IFERROR(INDEX(Cadastro!$F$5:$F$148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>0</v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registro"),IF(AND($AB1813&lt;&gt;$AB1812,IFERROR(INDEX(Cadastro!$F$5:$F$148,$AB1813),"")=""),"Indeterminado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IFERROR(MATCH($A1813&amp;"|"&amp;TEXT(_xlfn.MAXIFS(Cadastro!$E$5:$E$148,Cadastro!$A$5:$A$148,$A1813,Cadastro!$E$5:$E$148,"&lt;="&amp;$F1813),"yyyymmdd"),Cadastro!$I$5:$I$148,0),"")</f>
        <v>73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12468</v>
      </c>
      <c r="B1814" s="17" t="s">
        <v>208</v>
      </c>
      <c r="C1814" s="17" t="str">
        <f>IFERROR(INDEX(Cadastro!$C$5:$C$148,$AB1814),"NÃO INFORMADO")</f>
        <v>MEC</v>
      </c>
      <c r="D1814" s="17" t="str">
        <f>IFERROR(INDEX(Cadastro!$D$5:$D$148,$AB1814),"")</f>
        <v>C</v>
      </c>
      <c r="E1814" s="17" t="str">
        <f>IFERROR(INDEX(Cadastro!$G$5:$G$148,$AB1814),"")</f>
        <v>C</v>
      </c>
      <c r="F1814" s="29">
        <v>46276</v>
      </c>
      <c r="G1814" s="32" t="str">
        <f t="shared" si="306"/>
        <v>sex</v>
      </c>
      <c r="H1814" s="31">
        <f>IF($L1814=0,"",_xlfn.MINIFS(Dados!$Q:$Q,Dados!$A:$A,$A1814,Dados!$S:$S,$F1814))</f>
        <v>59</v>
      </c>
      <c r="I1814" s="31">
        <f>IF($H1814="","",_xlfn.MAXIFS(Dados!$R:$R,Dados!$A:$A,$A1814,Dados!$S:$S,$F1814))</f>
        <v>408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C</v>
      </c>
      <c r="L1814" s="30">
        <f>SUMIFS(Dados!$E:$E,Dados!$A:$A,$A1814,Dados!$S:$S,$F1814)</f>
        <v>5.67</v>
      </c>
      <c r="M1814" s="30">
        <f>IFERROR(INDEX(Parâmetros!$E$6:$E$11,MATCH($K1814,Parâmetros!$A$6:$A$11,0)),"")</f>
        <v>6.67</v>
      </c>
      <c r="N1814" s="33">
        <f t="shared" si="307"/>
        <v>0.8500749625187406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08"/>
        <v>Sim</v>
      </c>
      <c r="R1814" s="32" t="str">
        <f t="shared" si="309"/>
        <v>Sim</v>
      </c>
      <c r="S1814" s="30">
        <f t="shared" si="310"/>
        <v>0</v>
      </c>
      <c r="T1814" s="32" t="str">
        <f>IF($Q1814&lt;&gt;"Sim","",IF($N1814&gt;Parâmetros!$E$15,"Sim","Não"))</f>
        <v>Não</v>
      </c>
      <c r="U1814" s="17" t="str">
        <f t="shared" si="311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'[Apontamento_Mes_Setembro Atualizado.xlsx]Base Diária'!$V$221folga da escala 5x2",IF($Y1814="Folga",IF(AND($D1814="5x2",OR(WEEKDAY($F1814,2)=6,WEEKDAY($F1814,2)=7)),"Folga de fim de semana da escala 5x2",IF(AND(OR($D1814="6x1",$D1814="FF 6x1"),WEEKDAY($F1814,2)=6,FALSE()),"Folga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Evidência confirma cadastro</v>
      </c>
      <c r="W1814" s="34">
        <f>IF(OR(OR($D1814="6x1",$D1814="FF 6x1"),$D1814="5x2"),"",IF($AB1814&lt;&gt;$AB1813,IF(IFERROR(INDEX(Cadastro!$F$5:$F$148,$AB1814),"")="",IF($L1814&gt;0,1,0),IF(IFERROR(INDEX(Cadastro!$F$5:$F$148,$AB1814),"")&lt;=IFERROR(INDEX(Parâmetros!$B$39:$B$48,MATCH($E1814,Parâmetros!$A$39:$A$48,0)),99),IFERROR(INDEX(Cadastro!$F$5:$F$148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>5</v>
      </c>
      <c r="X1814" s="34">
        <f>IF(OR(OR($D1814="6x1",$D1814="FF 6x1"),$D1814="5x2"),"",IF($AB1814&lt;&gt;$AB1813,IF(IFERROR(INDEX(Cadastro!$F$5:$F$148,$AB1814),"")="",0,IF(IFERROR(INDEX(Cadastro!$F$5:$F$148,$AB1814),"")&gt;IFERROR(INDEX(Parâmetros!$B$39:$B$48,MATCH($E1814,Parâmetros!$A$39:$A$48,0)),99),IFERROR(INDEX(Cadastro!$F$5:$F$148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>0</v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registro"),IF(AND($AB1814&lt;&gt;$AB1813,IFERROR(INDEX(Cadastro!$F$5:$F$148,$AB1814),"")=""),"Indeterminado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IFERROR(MATCH($A1814&amp;"|"&amp;TEXT(_xlfn.MAXIFS(Cadastro!$E$5:$E$148,Cadastro!$A$5:$A$148,$A1814,Cadastro!$E$5:$E$148,"&lt;="&amp;$F1814),"yyyymmdd"),Cadastro!$I$5:$I$148,0),"")</f>
        <v>73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12468</v>
      </c>
      <c r="B1815" s="17" t="s">
        <v>208</v>
      </c>
      <c r="C1815" s="17" t="str">
        <f>IFERROR(INDEX(Cadastro!$C$5:$C$148,$AB1815),"NÃO INFORMADO")</f>
        <v>MEC</v>
      </c>
      <c r="D1815" s="17" t="str">
        <f>IFERROR(INDEX(Cadastro!$D$5:$D$148,$AB1815),"")</f>
        <v>C</v>
      </c>
      <c r="E1815" s="17" t="str">
        <f>IFERROR(INDEX(Cadastro!$G$5:$G$148,$AB1815),"")</f>
        <v>C</v>
      </c>
      <c r="F1815" s="29">
        <v>46277</v>
      </c>
      <c r="G1815" s="32" t="str">
        <f t="shared" si="306"/>
        <v>sáb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07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08"/>
        <v/>
      </c>
      <c r="R1815" s="32" t="str">
        <f t="shared" si="309"/>
        <v/>
      </c>
      <c r="S1815" s="30" t="str">
        <f t="shared" si="310"/>
        <v/>
      </c>
      <c r="T1815" s="32" t="str">
        <f>IF($Q1815&lt;&gt;"Sim","",IF($N1815&gt;Parâmetros!$E$15,"Sim","Não"))</f>
        <v/>
      </c>
      <c r="U1815" s="17" t="str">
        <f t="shared" si="311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'[Apontamento_Mes_Setembro Atualizado.xlsx]Base Diária'!$V$221folga da escala 5x2",IF($Y1815="Folga",IF(AND($D1815="5x2",OR(WEEKDAY($F1815,2)=6,WEEKDAY($F1815,2)=7)),"Folga de fim de semana da escala 5x2",IF(AND(OR($D1815="6x1",$D1815="FF 6x1"),WEEKDAY($F1815,2)=6,FALSE()),"Folga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prevista pelo ciclo</v>
      </c>
      <c r="W1815" s="34">
        <f>IF(OR(OR($D1815="6x1",$D1815="FF 6x1"),$D1815="5x2"),"",IF($AB1815&lt;&gt;$AB1814,IF(IFERROR(INDEX(Cadastro!$F$5:$F$148,$AB1815),"")="",IF($L1815&gt;0,1,0),IF(IFERROR(INDEX(Cadastro!$F$5:$F$148,$AB1815),"")&lt;=IFERROR(INDEX(Parâmetros!$B$39:$B$48,MATCH($E1815,Parâmetros!$A$39:$A$48,0)),99),IFERROR(INDEX(Cadastro!$F$5:$F$148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>0</v>
      </c>
      <c r="X1815" s="34">
        <f>IF(OR(OR($D1815="6x1",$D1815="FF 6x1"),$D1815="5x2"),"",IF($AB1815&lt;&gt;$AB1814,IF(IFERROR(INDEX(Cadastro!$F$5:$F$148,$AB1815),"")="",0,IF(IFERROR(INDEX(Cadastro!$F$5:$F$148,$AB1815),"")&gt;IFERROR(INDEX(Parâmetros!$B$39:$B$48,MATCH($E1815,Parâmetros!$A$39:$A$48,0)),99),IFERROR(INDEX(Cadastro!$F$5:$F$148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>1</v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registro"),IF(AND($AB1815&lt;&gt;$AB1814,IFERROR(INDEX(Cadastro!$F$5:$F$148,$AB1815),"")=""),"Indeterminado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0</v>
      </c>
      <c r="AA1815" s="34">
        <f>IF(OR($L1815&gt;0,$F1815&gt;Parâmetros!$E$14),0,IF(OR($A1815&lt;&gt;$A1816,$F1816&gt;Parâmetros!$E$14),1,N($AA1816)+1))</f>
        <v>0</v>
      </c>
      <c r="AB1815" s="31">
        <f>IFERROR(MATCH($A1815&amp;"|"&amp;TEXT(_xlfn.MAXIFS(Cadastro!$E$5:$E$148,Cadastro!$A$5:$A$148,$A1815,Cadastro!$E$5:$E$148,"&lt;="&amp;$F1815),"yyyymmdd"),Cadastro!$I$5:$I$148,0),"")</f>
        <v>73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12468</v>
      </c>
      <c r="B1816" s="17" t="s">
        <v>208</v>
      </c>
      <c r="C1816" s="17" t="str">
        <f>IFERROR(INDEX(Cadastro!$C$5:$C$148,$AB1816),"NÃO INFORMADO")</f>
        <v>MEC</v>
      </c>
      <c r="D1816" s="17" t="str">
        <f>IFERROR(INDEX(Cadastro!$D$5:$D$148,$AB1816),"")</f>
        <v>C</v>
      </c>
      <c r="E1816" s="17" t="str">
        <f>IFERROR(INDEX(Cadastro!$G$5:$G$148,$AB1816),"")</f>
        <v>C</v>
      </c>
      <c r="F1816" s="29">
        <v>46278</v>
      </c>
      <c r="G1816" s="32" t="str">
        <f t="shared" si="306"/>
        <v>dom</v>
      </c>
      <c r="H1816" s="31" t="str">
        <f>IF($L1816=0,"",_xlfn.MINIFS(Dados!$Q:$Q,Dados!$A:$A,$A1816,Dados!$S:$S,$F1816))</f>
        <v/>
      </c>
      <c r="I1816" s="31" t="str">
        <f>IF($H1816="","",_xlfn.MAXIFS(Dados!$R:$R,Dados!$A:$A,$A1816,Dados!$S:$S,$F1816))</f>
        <v/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C</v>
      </c>
      <c r="L1816" s="30">
        <f>SUMIFS(Dados!$E:$E,Dados!$A:$A,$A1816,Dados!$S:$S,$F1816)</f>
        <v>0</v>
      </c>
      <c r="M1816" s="30">
        <f>IFERROR(INDEX(Parâmetros!$E$6:$E$11,MATCH($K1816,Parâmetros!$A$6:$A$11,0)),"")</f>
        <v>6.67</v>
      </c>
      <c r="N1816" s="33">
        <f t="shared" si="307"/>
        <v>0</v>
      </c>
      <c r="O1816" s="33">
        <f>Parâmetros!$E$13</f>
        <v>0.8</v>
      </c>
      <c r="P1816" s="32" t="str">
        <f>IF(OR($M1816="",$F1816&gt;Parâmetros!$E$14),"Não","Sim")</f>
        <v>Não</v>
      </c>
      <c r="Q1816" s="32" t="str">
        <f t="shared" si="308"/>
        <v/>
      </c>
      <c r="R1816" s="32" t="str">
        <f t="shared" si="309"/>
        <v/>
      </c>
      <c r="S1816" s="30" t="str">
        <f t="shared" si="310"/>
        <v/>
      </c>
      <c r="T1816" s="32" t="str">
        <f>IF($Q1816&lt;&gt;"Sim","",IF($N1816&gt;Parâmetros!$E$15,"Sim","Não"))</f>
        <v/>
      </c>
      <c r="U1816" s="17" t="str">
        <f t="shared" si="311"/>
        <v>Fora da apuração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'[Apontamento_Mes_Setembro Atualizado.xlsx]Base Diária'!$V$221folga da escala 5x2",IF($Y1816="Folga",IF(AND($D1816="5x2",OR(WEEKDAY($F1816,2)=6,WEEKDAY($F1816,2)=7)),"Folga de fim de semana da escala 5x2",IF(AND(OR($D1816="6x1",$D1816="FF 6x1"),WEEKDAY($F1816,2)=6,FALSE()),"Folga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FALTA DE REGISTRO · dia 1 de 5 do ciclo</v>
      </c>
      <c r="W1816" s="34">
        <f>IF(OR(OR($D1816="6x1",$D1816="FF 6x1"),$D1816="5x2"),"",IF($AB1816&lt;&gt;$AB1815,IF(IFERROR(INDEX(Cadastro!$F$5:$F$148,$AB1816),"")="",IF($L1816&gt;0,1,0),IF(IFERROR(INDEX(Cadastro!$F$5:$F$148,$AB1816),"")&lt;=IFERROR(INDEX(Parâmetros!$B$39:$B$48,MATCH($E1816,Parâmetros!$A$39:$A$48,0)),99),IFERROR(INDEX(Cadastro!$F$5:$F$148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>1</v>
      </c>
      <c r="X1816" s="34">
        <f>IF(OR(OR($D1816="6x1",$D1816="FF 6x1"),$D1816="5x2"),"",IF($AB1816&lt;&gt;$AB1815,IF(IFERROR(INDEX(Cadastro!$F$5:$F$148,$AB1816),"")="",0,IF(IFERROR(INDEX(Cadastro!$F$5:$F$148,$AB1816),"")&gt;IFERROR(INDEX(Parâmetros!$B$39:$B$48,MATCH($E1816,Parâmetros!$A$39:$A$48,0)),99),IFERROR(INDEX(Cadastro!$F$5:$F$148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>0</v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registro"),IF(AND($AB1816&lt;&gt;$AB1815,IFERROR(INDEX(Cadastro!$F$5:$F$148,$AB1816),"")=""),"Indeterminado (início da série)",IF($X1816&gt;0,"Folga","Falta de registro"))))))))</f>
        <v>Falta de registro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IFERROR(MATCH($A1816&amp;"|"&amp;TEXT(_xlfn.MAXIFS(Cadastro!$E$5:$E$148,Cadastro!$A$5:$A$148,$A1816,Cadastro!$E$5:$E$148,"&lt;="&amp;$F1816),"yyyymmdd"),Cadastro!$I$5:$I$148,0),"")</f>
        <v>73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12468</v>
      </c>
      <c r="B1817" s="17" t="s">
        <v>208</v>
      </c>
      <c r="C1817" s="17" t="str">
        <f>IFERROR(INDEX(Cadastro!$C$5:$C$148,$AB1817),"NÃO INFORMADO")</f>
        <v>MEC</v>
      </c>
      <c r="D1817" s="17" t="str">
        <f>IFERROR(INDEX(Cadastro!$D$5:$D$148,$AB1817),"")</f>
        <v>C</v>
      </c>
      <c r="E1817" s="17" t="str">
        <f>IFERROR(INDEX(Cadastro!$G$5:$G$148,$AB1817),"")</f>
        <v>C</v>
      </c>
      <c r="F1817" s="29">
        <v>46279</v>
      </c>
      <c r="G1817" s="32" t="str">
        <f t="shared" si="306"/>
        <v>seg</v>
      </c>
      <c r="H1817" s="31" t="str">
        <f>IF($L1817=0,"",_xlfn.MINIFS(Dados!$Q:$Q,Dados!$A:$A,$A1817,Dados!$S:$S,$F1817))</f>
        <v/>
      </c>
      <c r="I1817" s="31" t="str">
        <f>IF($H1817="","",_xlfn.MAXIFS(Dados!$R:$R,Dados!$A:$A,$A1817,Dados!$S:$S,$F1817))</f>
        <v/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C</v>
      </c>
      <c r="L1817" s="30">
        <f>SUMIFS(Dados!$E:$E,Dados!$A:$A,$A1817,Dados!$S:$S,$F1817)</f>
        <v>0</v>
      </c>
      <c r="M1817" s="30">
        <f>IFERROR(INDEX(Parâmetros!$E$6:$E$11,MATCH($K1817,Parâmetros!$A$6:$A$11,0)),"")</f>
        <v>6.67</v>
      </c>
      <c r="N1817" s="33">
        <f t="shared" si="307"/>
        <v>0</v>
      </c>
      <c r="O1817" s="33">
        <f>Parâmetros!$E$13</f>
        <v>0.8</v>
      </c>
      <c r="P1817" s="32" t="str">
        <f>IF(OR($M1817="",$F1817&gt;Parâmetros!$E$14),"Não","Sim")</f>
        <v>Não</v>
      </c>
      <c r="Q1817" s="32" t="str">
        <f t="shared" si="308"/>
        <v/>
      </c>
      <c r="R1817" s="32" t="str">
        <f t="shared" si="309"/>
        <v/>
      </c>
      <c r="S1817" s="30" t="str">
        <f t="shared" si="310"/>
        <v/>
      </c>
      <c r="T1817" s="32" t="str">
        <f>IF($Q1817&lt;&gt;"Sim","",IF($N1817&gt;Parâmetros!$E$15,"Sim","Não"))</f>
        <v/>
      </c>
      <c r="U1817" s="17" t="str">
        <f t="shared" si="311"/>
        <v>Fora da apuração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'[Apontamento_Mes_Setembro Atualizado.xlsx]Base Diária'!$V$221folga da escala 5x2",IF($Y1817="Folga",IF(AND($D1817="5x2",OR(WEEKDAY($F1817,2)=6,WEEKDAY($F1817,2)=7)),"Folga de fim de semana da escala 5x2",IF(AND(OR($D1817="6x1",$D1817="FF 6x1"),WEEKDAY($F1817,2)=6,FALSE()),"Folga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FALTA DE REGISTRO · dia 2 de 5 do ciclo</v>
      </c>
      <c r="W1817" s="34">
        <f>IF(OR(OR($D1817="6x1",$D1817="FF 6x1"),$D1817="5x2"),"",IF($AB1817&lt;&gt;$AB1816,IF(IFERROR(INDEX(Cadastro!$F$5:$F$148,$AB1817),"")="",IF($L1817&gt;0,1,0),IF(IFERROR(INDEX(Cadastro!$F$5:$F$148,$AB1817),"")&lt;=IFERROR(INDEX(Parâmetros!$B$39:$B$48,MATCH($E1817,Parâmetros!$A$39:$A$48,0)),99),IFERROR(INDEX(Cadastro!$F$5:$F$148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>2</v>
      </c>
      <c r="X1817" s="34">
        <f>IF(OR(OR($D1817="6x1",$D1817="FF 6x1"),$D1817="5x2"),"",IF($AB1817&lt;&gt;$AB1816,IF(IFERROR(INDEX(Cadastro!$F$5:$F$148,$AB1817),"")="",0,IF(IFERROR(INDEX(Cadastro!$F$5:$F$148,$AB1817),"")&gt;IFERROR(INDEX(Parâmetros!$B$39:$B$48,MATCH($E1817,Parâmetros!$A$39:$A$48,0)),99),IFERROR(INDEX(Cadastro!$F$5:$F$148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>0</v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registro"),IF(AND($AB1817&lt;&gt;$AB1816,IFERROR(INDEX(Cadastro!$F$5:$F$148,$AB1817),"")=""),"Indeterminado (início da série)",IF($X1817&gt;0,"Folga","Falta de registro"))))))))</f>
        <v>Falta de registro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IFERROR(MATCH($A1817&amp;"|"&amp;TEXT(_xlfn.MAXIFS(Cadastro!$E$5:$E$148,Cadastro!$A$5:$A$148,$A1817,Cadastro!$E$5:$E$148,"&lt;="&amp;$F1817),"yyyymmdd"),Cadastro!$I$5:$I$148,0),"")</f>
        <v>73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12468</v>
      </c>
      <c r="B1818" s="17" t="s">
        <v>208</v>
      </c>
      <c r="C1818" s="17" t="str">
        <f>IFERROR(INDEX(Cadastro!$C$5:$C$148,$AB1818),"NÃO INFORMADO")</f>
        <v>MEC</v>
      </c>
      <c r="D1818" s="17" t="str">
        <f>IFERROR(INDEX(Cadastro!$D$5:$D$148,$AB1818),"")</f>
        <v>C</v>
      </c>
      <c r="E1818" s="17" t="str">
        <f>IFERROR(INDEX(Cadastro!$G$5:$G$148,$AB1818),"")</f>
        <v>C</v>
      </c>
      <c r="F1818" s="29">
        <v>46280</v>
      </c>
      <c r="G1818" s="32" t="str">
        <f t="shared" si="306"/>
        <v>ter</v>
      </c>
      <c r="H1818" s="31" t="str">
        <f>IF($L1818=0,"",_xlfn.MINIFS(Dados!$Q:$Q,Dados!$A:$A,$A1818,Dados!$S:$S,$F1818))</f>
        <v/>
      </c>
      <c r="I1818" s="31" t="str">
        <f>IF($H1818="","",_xlfn.MAXIFS(Dados!$R:$R,Dados!$A:$A,$A1818,Dados!$S:$S,$F1818))</f>
        <v/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C</v>
      </c>
      <c r="L1818" s="30">
        <f>SUMIFS(Dados!$E:$E,Dados!$A:$A,$A1818,Dados!$S:$S,$F1818)</f>
        <v>0</v>
      </c>
      <c r="M1818" s="30">
        <f>IFERROR(INDEX(Parâmetros!$E$6:$E$11,MATCH($K1818,Parâmetros!$A$6:$A$11,0)),"")</f>
        <v>6.67</v>
      </c>
      <c r="N1818" s="33">
        <f t="shared" si="307"/>
        <v>0</v>
      </c>
      <c r="O1818" s="33">
        <f>Parâmetros!$E$13</f>
        <v>0.8</v>
      </c>
      <c r="P1818" s="32" t="str">
        <f>IF(OR($M1818="",$F1818&gt;Parâmetros!$E$14),"Não","Sim")</f>
        <v>Não</v>
      </c>
      <c r="Q1818" s="32" t="str">
        <f t="shared" si="308"/>
        <v/>
      </c>
      <c r="R1818" s="32" t="str">
        <f t="shared" si="309"/>
        <v/>
      </c>
      <c r="S1818" s="30" t="str">
        <f t="shared" si="310"/>
        <v/>
      </c>
      <c r="T1818" s="32" t="str">
        <f>IF($Q1818&lt;&gt;"Sim","",IF($N1818&gt;Parâmetros!$E$15,"Sim","Não"))</f>
        <v/>
      </c>
      <c r="U1818" s="17" t="str">
        <f t="shared" si="311"/>
        <v>Fora da apuração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'[Apontamento_Mes_Setembro Atualizado.xlsx]Base Diária'!$V$221folga da escala 5x2",IF($Y1818="Folga",IF(AND($D1818="5x2",OR(WEEKDAY($F1818,2)=6,WEEKDAY($F1818,2)=7)),"Folga de fim de semana da escala 5x2",IF(AND(OR($D1818="6x1",$D1818="FF 6x1"),WEEKDAY($F1818,2)=6,FALSE()),"Folga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FALTA DE REGISTRO · dia 3 de 5 do ciclo</v>
      </c>
      <c r="W1818" s="34">
        <f>IF(OR(OR($D1818="6x1",$D1818="FF 6x1"),$D1818="5x2"),"",IF($AB1818&lt;&gt;$AB1817,IF(IFERROR(INDEX(Cadastro!$F$5:$F$148,$AB1818),"")="",IF($L1818&gt;0,1,0),IF(IFERROR(INDEX(Cadastro!$F$5:$F$148,$AB1818),"")&lt;=IFERROR(INDEX(Parâmetros!$B$39:$B$48,MATCH($E1818,Parâmetros!$A$39:$A$48,0)),99),IFERROR(INDEX(Cadastro!$F$5:$F$148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>3</v>
      </c>
      <c r="X1818" s="34">
        <f>IF(OR(OR($D1818="6x1",$D1818="FF 6x1"),$D1818="5x2"),"",IF($AB1818&lt;&gt;$AB1817,IF(IFERROR(INDEX(Cadastro!$F$5:$F$148,$AB1818),"")="",0,IF(IFERROR(INDEX(Cadastro!$F$5:$F$148,$AB1818),"")&gt;IFERROR(INDEX(Parâmetros!$B$39:$B$48,MATCH($E1818,Parâmetros!$A$39:$A$48,0)),99),IFERROR(INDEX(Cadastro!$F$5:$F$148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>0</v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registro"),IF(AND($AB1818&lt;&gt;$AB1817,IFERROR(INDEX(Cadastro!$F$5:$F$148,$AB1818),"")=""),"Indeterminado (início da série)",IF($X1818&gt;0,"Folga","Falta de registro"))))))))</f>
        <v>Falta de registro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IFERROR(MATCH($A1818&amp;"|"&amp;TEXT(_xlfn.MAXIFS(Cadastro!$E$5:$E$148,Cadastro!$A$5:$A$148,$A1818,Cadastro!$E$5:$E$148,"&lt;="&amp;$F1818),"yyyymmdd"),Cadastro!$I$5:$I$148,0),"")</f>
        <v>73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12468</v>
      </c>
      <c r="B1819" s="17" t="s">
        <v>208</v>
      </c>
      <c r="C1819" s="17" t="str">
        <f>IFERROR(INDEX(Cadastro!$C$5:$C$148,$AB1819),"NÃO INFORMADO")</f>
        <v>MEC</v>
      </c>
      <c r="D1819" s="17" t="str">
        <f>IFERROR(INDEX(Cadastro!$D$5:$D$148,$AB1819),"")</f>
        <v>C</v>
      </c>
      <c r="E1819" s="17" t="str">
        <f>IFERROR(INDEX(Cadastro!$G$5:$G$148,$AB1819),"")</f>
        <v>C</v>
      </c>
      <c r="F1819" s="29">
        <v>46281</v>
      </c>
      <c r="G1819" s="32" t="str">
        <f t="shared" si="306"/>
        <v>qua</v>
      </c>
      <c r="H1819" s="31" t="str">
        <f>IF($L1819=0,"",_xlfn.MINIFS(Dados!$Q:$Q,Dados!$A:$A,$A1819,Dados!$S:$S,$F1819))</f>
        <v/>
      </c>
      <c r="I1819" s="31" t="str">
        <f>IF($H1819="","",_xlfn.MAXIFS(Dados!$R:$R,Dados!$A:$A,$A1819,Dados!$S:$S,$F1819))</f>
        <v/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C</v>
      </c>
      <c r="L1819" s="30">
        <f>SUMIFS(Dados!$E:$E,Dados!$A:$A,$A1819,Dados!$S:$S,$F1819)</f>
        <v>0</v>
      </c>
      <c r="M1819" s="30">
        <f>IFERROR(INDEX(Parâmetros!$E$6:$E$11,MATCH($K1819,Parâmetros!$A$6:$A$11,0)),"")</f>
        <v>6.67</v>
      </c>
      <c r="N1819" s="33">
        <f t="shared" si="307"/>
        <v>0</v>
      </c>
      <c r="O1819" s="33">
        <f>Parâmetros!$E$13</f>
        <v>0.8</v>
      </c>
      <c r="P1819" s="32" t="str">
        <f>IF(OR($M1819="",$F1819&gt;Parâmetros!$E$14),"Não","Sim")</f>
        <v>Não</v>
      </c>
      <c r="Q1819" s="32" t="str">
        <f t="shared" si="308"/>
        <v/>
      </c>
      <c r="R1819" s="32" t="str">
        <f t="shared" si="309"/>
        <v/>
      </c>
      <c r="S1819" s="30" t="str">
        <f t="shared" si="310"/>
        <v/>
      </c>
      <c r="T1819" s="32" t="str">
        <f>IF($Q1819&lt;&gt;"Sim","",IF($N1819&gt;Parâmetros!$E$15,"Sim","Não"))</f>
        <v/>
      </c>
      <c r="U1819" s="17" t="str">
        <f t="shared" si="311"/>
        <v>Fora da apuração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'[Apontamento_Mes_Setembro Atualizado.xlsx]Base Diária'!$V$221folga da escala 5x2",IF($Y1819="Folga",IF(AND($D1819="5x2",OR(WEEKDAY($F1819,2)=6,WEEKDAY($F1819,2)=7)),"Folga de fim de semana da escala 5x2",IF(AND(OR($D1819="6x1",$D1819="FF 6x1"),WEEKDAY($F1819,2)=6,FALSE()),"Folga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FALTA DE REGISTRO · dia 4 de 5 do ciclo</v>
      </c>
      <c r="W1819" s="34">
        <f>IF(OR(OR($D1819="6x1",$D1819="FF 6x1"),$D1819="5x2"),"",IF($AB1819&lt;&gt;$AB1818,IF(IFERROR(INDEX(Cadastro!$F$5:$F$148,$AB1819),"")="",IF($L1819&gt;0,1,0),IF(IFERROR(INDEX(Cadastro!$F$5:$F$148,$AB1819),"")&lt;=IFERROR(INDEX(Parâmetros!$B$39:$B$48,MATCH($E1819,Parâmetros!$A$39:$A$48,0)),99),IFERROR(INDEX(Cadastro!$F$5:$F$148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>4</v>
      </c>
      <c r="X1819" s="34">
        <f>IF(OR(OR($D1819="6x1",$D1819="FF 6x1"),$D1819="5x2"),"",IF($AB1819&lt;&gt;$AB1818,IF(IFERROR(INDEX(Cadastro!$F$5:$F$148,$AB1819),"")="",0,IF(IFERROR(INDEX(Cadastro!$F$5:$F$148,$AB1819),"")&gt;IFERROR(INDEX(Parâmetros!$B$39:$B$48,MATCH($E1819,Parâmetros!$A$39:$A$48,0)),99),IFERROR(INDEX(Cadastro!$F$5:$F$148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>0</v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registro"),IF(AND($AB1819&lt;&gt;$AB1818,IFERROR(INDEX(Cadastro!$F$5:$F$148,$AB1819),"")=""),"Indeterminado (início da série)",IF($X1819&gt;0,"Folga","Falta de registro"))))))))</f>
        <v>Falta de registro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IFERROR(MATCH($A1819&amp;"|"&amp;TEXT(_xlfn.MAXIFS(Cadastro!$E$5:$E$148,Cadastro!$A$5:$A$148,$A1819,Cadastro!$E$5:$E$148,"&lt;="&amp;$F1819),"yyyymmdd"),Cadastro!$I$5:$I$148,0),"")</f>
        <v>73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12468</v>
      </c>
      <c r="B1820" s="17" t="s">
        <v>208</v>
      </c>
      <c r="C1820" s="17" t="str">
        <f>IFERROR(INDEX(Cadastro!$C$5:$C$148,$AB1820),"NÃO INFORMADO")</f>
        <v>MEC</v>
      </c>
      <c r="D1820" s="17" t="str">
        <f>IFERROR(INDEX(Cadastro!$D$5:$D$148,$AB1820),"")</f>
        <v>C</v>
      </c>
      <c r="E1820" s="17" t="str">
        <f>IFERROR(INDEX(Cadastro!$G$5:$G$148,$AB1820),"")</f>
        <v>C</v>
      </c>
      <c r="F1820" s="29">
        <v>46282</v>
      </c>
      <c r="G1820" s="32" t="str">
        <f t="shared" si="306"/>
        <v>qui</v>
      </c>
      <c r="H1820" s="31" t="str">
        <f>IF($L1820=0,"",_xlfn.MINIFS(Dados!$Q:$Q,Dados!$A:$A,$A1820,Dados!$S:$S,$F1820))</f>
        <v/>
      </c>
      <c r="I1820" s="31" t="str">
        <f>IF($H1820="","",_xlfn.MAXIFS(Dados!$R:$R,Dados!$A:$A,$A1820,Dados!$S:$S,$F1820))</f>
        <v/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C</v>
      </c>
      <c r="L1820" s="30">
        <f>SUMIFS(Dados!$E:$E,Dados!$A:$A,$A1820,Dados!$S:$S,$F1820)</f>
        <v>0</v>
      </c>
      <c r="M1820" s="30">
        <f>IFERROR(INDEX(Parâmetros!$E$6:$E$11,MATCH($K1820,Parâmetros!$A$6:$A$11,0)),"")</f>
        <v>6.67</v>
      </c>
      <c r="N1820" s="33">
        <f t="shared" si="307"/>
        <v>0</v>
      </c>
      <c r="O1820" s="33">
        <f>Parâmetros!$E$13</f>
        <v>0.8</v>
      </c>
      <c r="P1820" s="32" t="str">
        <f>IF(OR($M1820="",$F1820&gt;Parâmetros!$E$14),"Não","Sim")</f>
        <v>Não</v>
      </c>
      <c r="Q1820" s="32" t="str">
        <f t="shared" si="308"/>
        <v/>
      </c>
      <c r="R1820" s="32" t="str">
        <f t="shared" si="309"/>
        <v/>
      </c>
      <c r="S1820" s="30" t="str">
        <f t="shared" si="310"/>
        <v/>
      </c>
      <c r="T1820" s="32" t="str">
        <f>IF($Q1820&lt;&gt;"Sim","",IF($N1820&gt;Parâmetros!$E$15,"Sim","Não"))</f>
        <v/>
      </c>
      <c r="U1820" s="17" t="str">
        <f t="shared" si="311"/>
        <v>Fora da apuração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'[Apontamento_Mes_Setembro Atualizado.xlsx]Base Diária'!$V$221folga da escala 5x2",IF($Y1820="Folga",IF(AND($D1820="5x2",OR(WEEKDAY($F1820,2)=6,WEEKDAY($F1820,2)=7)),"Folga de fim de semana da escala 5x2",IF(AND(OR($D1820="6x1",$D1820="FF 6x1"),WEEKDAY($F1820,2)=6,FALSE()),"Folga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FALTA DE REGISTRO · dia 5 de 5 do ciclo</v>
      </c>
      <c r="W1820" s="34">
        <f>IF(OR(OR($D1820="6x1",$D1820="FF 6x1"),$D1820="5x2"),"",IF($AB1820&lt;&gt;$AB1819,IF(IFERROR(INDEX(Cadastro!$F$5:$F$148,$AB1820),"")="",IF($L1820&gt;0,1,0),IF(IFERROR(INDEX(Cadastro!$F$5:$F$148,$AB1820),"")&lt;=IFERROR(INDEX(Parâmetros!$B$39:$B$48,MATCH($E1820,Parâmetros!$A$39:$A$48,0)),99),IFERROR(INDEX(Cadastro!$F$5:$F$148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>5</v>
      </c>
      <c r="X1820" s="34">
        <f>IF(OR(OR($D1820="6x1",$D1820="FF 6x1"),$D1820="5x2"),"",IF($AB1820&lt;&gt;$AB1819,IF(IFERROR(INDEX(Cadastro!$F$5:$F$148,$AB1820),"")="",0,IF(IFERROR(INDEX(Cadastro!$F$5:$F$148,$AB1820),"")&gt;IFERROR(INDEX(Parâmetros!$B$39:$B$48,MATCH($E1820,Parâmetros!$A$39:$A$48,0)),99),IFERROR(INDEX(Cadastro!$F$5:$F$148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>0</v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registro"),IF(AND($AB1820&lt;&gt;$AB1819,IFERROR(INDEX(Cadastro!$F$5:$F$148,$AB1820),"")=""),"Indeterminado (início da série)",IF($X1820&gt;0,"Folga","Falta de registro"))))))))</f>
        <v>Falta de registro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IFERROR(MATCH($A1820&amp;"|"&amp;TEXT(_xlfn.MAXIFS(Cadastro!$E$5:$E$148,Cadastro!$A$5:$A$148,$A1820,Cadastro!$E$5:$E$148,"&lt;="&amp;$F1820),"yyyymmdd"),Cadastro!$I$5:$I$148,0),"")</f>
        <v>73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12468</v>
      </c>
      <c r="B1821" s="17" t="s">
        <v>208</v>
      </c>
      <c r="C1821" s="17" t="str">
        <f>IFERROR(INDEX(Cadastro!$C$5:$C$148,$AB1821),"NÃO INFORMADO")</f>
        <v>MEC</v>
      </c>
      <c r="D1821" s="17" t="str">
        <f>IFERROR(INDEX(Cadastro!$D$5:$D$148,$AB1821),"")</f>
        <v>C</v>
      </c>
      <c r="E1821" s="17" t="str">
        <f>IFERROR(INDEX(Cadastro!$G$5:$G$148,$AB1821),"")</f>
        <v>C</v>
      </c>
      <c r="F1821" s="29">
        <v>46283</v>
      </c>
      <c r="G1821" s="32" t="str">
        <f t="shared" si="306"/>
        <v>sex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/>
      </c>
      <c r="L1821" s="30">
        <f>SUMIFS(Dados!$E:$E,Dados!$A:$A,$A1821,Dados!$S:$S,$F1821)</f>
        <v>0</v>
      </c>
      <c r="M1821" s="30" t="str">
        <f>IFERROR(INDEX(Parâmetros!$E$6:$E$11,MATCH($K1821,Parâmetros!$A$6:$A$11,0)),"")</f>
        <v/>
      </c>
      <c r="N1821" s="33" t="str">
        <f t="shared" si="307"/>
        <v/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08"/>
        <v/>
      </c>
      <c r="R1821" s="32" t="str">
        <f t="shared" si="309"/>
        <v/>
      </c>
      <c r="S1821" s="30" t="str">
        <f t="shared" si="310"/>
        <v/>
      </c>
      <c r="T1821" s="32" t="str">
        <f>IF($Q1821&lt;&gt;"Sim","",IF($N1821&gt;Parâmetros!$E$15,"Sim","Não"))</f>
        <v/>
      </c>
      <c r="U1821" s="17" t="str">
        <f t="shared" si="311"/>
        <v>Folga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'[Apontamento_Mes_Setembro Atualizado.xlsx]Base Diária'!$V$221folga da escala 5x2",IF($Y1821="Folga",IF(AND($D1821="5x2",OR(WEEKDAY($F1821,2)=6,WEEKDAY($F1821,2)=7)),"Folga de fim de semana da escala 5x2",IF(AND(OR($D1821="6x1",$D1821="FF 6x1"),WEEKDAY($F1821,2)=6,FALSE()),"Folga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Folga prevista pelo ciclo</v>
      </c>
      <c r="W1821" s="34">
        <f>IF(OR(OR($D1821="6x1",$D1821="FF 6x1"),$D1821="5x2"),"",IF($AB1821&lt;&gt;$AB1820,IF(IFERROR(INDEX(Cadastro!$F$5:$F$148,$AB1821),"")="",IF($L1821&gt;0,1,0),IF(IFERROR(INDEX(Cadastro!$F$5:$F$148,$AB1821),"")&lt;=IFERROR(INDEX(Parâmetros!$B$39:$B$48,MATCH($E1821,Parâmetros!$A$39:$A$48,0)),99),IFERROR(INDEX(Cadastro!$F$5:$F$148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>0</v>
      </c>
      <c r="X1821" s="34">
        <f>IF(OR(OR($D1821="6x1",$D1821="FF 6x1"),$D1821="5x2"),"",IF($AB1821&lt;&gt;$AB1820,IF(IFERROR(INDEX(Cadastro!$F$5:$F$148,$AB1821),"")="",0,IF(IFERROR(INDEX(Cadastro!$F$5:$F$148,$AB1821),"")&gt;IFERROR(INDEX(Parâmetros!$B$39:$B$48,MATCH($E1821,Parâmetros!$A$39:$A$48,0)),99),IFERROR(INDEX(Cadastro!$F$5:$F$148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>1</v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registro"),IF(AND($AB1821&lt;&gt;$AB1820,IFERROR(INDEX(Cadastro!$F$5:$F$148,$AB1821),"")=""),"Indeterminado (início da série)",IF($X1821&gt;0,"Folga","Falta de registro"))))))))</f>
        <v>Folga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IFERROR(MATCH($A1821&amp;"|"&amp;TEXT(_xlfn.MAXIFS(Cadastro!$E$5:$E$148,Cadastro!$A$5:$A$148,$A1821,Cadastro!$E$5:$E$148,"&lt;="&amp;$F1821),"yyyymmdd"),Cadastro!$I$5:$I$148,0),"")</f>
        <v>73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12468</v>
      </c>
      <c r="B1822" s="17" t="s">
        <v>208</v>
      </c>
      <c r="C1822" s="17" t="str">
        <f>IFERROR(INDEX(Cadastro!$C$5:$C$148,$AB1822),"NÃO INFORMADO")</f>
        <v>MEC</v>
      </c>
      <c r="D1822" s="17" t="str">
        <f>IFERROR(INDEX(Cadastro!$D$5:$D$148,$AB1822),"")</f>
        <v>C</v>
      </c>
      <c r="E1822" s="17" t="str">
        <f>IFERROR(INDEX(Cadastro!$G$5:$G$148,$AB1822),"")</f>
        <v>C</v>
      </c>
      <c r="F1822" s="29">
        <v>46284</v>
      </c>
      <c r="G1822" s="32" t="str">
        <f t="shared" si="306"/>
        <v>sáb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>C</v>
      </c>
      <c r="L1822" s="30">
        <f>SUMIFS(Dados!$E:$E,Dados!$A:$A,$A1822,Dados!$S:$S,$F1822)</f>
        <v>0</v>
      </c>
      <c r="M1822" s="30">
        <f>IFERROR(INDEX(Parâmetros!$E$6:$E$11,MATCH($K1822,Parâmetros!$A$6:$A$11,0)),"")</f>
        <v>6.67</v>
      </c>
      <c r="N1822" s="33">
        <f t="shared" si="307"/>
        <v>0</v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08"/>
        <v/>
      </c>
      <c r="R1822" s="32" t="str">
        <f t="shared" si="309"/>
        <v/>
      </c>
      <c r="S1822" s="30" t="str">
        <f t="shared" si="310"/>
        <v/>
      </c>
      <c r="T1822" s="32" t="str">
        <f>IF($Q1822&lt;&gt;"Sim","",IF($N1822&gt;Parâmetros!$E$15,"Sim","Não"))</f>
        <v/>
      </c>
      <c r="U1822" s="17" t="str">
        <f t="shared" si="311"/>
        <v>Fora da apuração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'[Apontamento_Mes_Setembro Atualizado.xlsx]Base Diária'!$V$221folga da escala 5x2",IF($Y1822="Folga",IF(AND($D1822="5x2",OR(WEEKDAY($F1822,2)=6,WEEKDAY($F1822,2)=7)),"Folga de fim de semana da escala 5x2",IF(AND(OR($D1822="6x1",$D1822="FF 6x1"),WEEKDAY($F1822,2)=6,FALSE()),"Folga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FALTA DE REGISTRO · dia 1 de 5 do ciclo</v>
      </c>
      <c r="W1822" s="34">
        <f>IF(OR(OR($D1822="6x1",$D1822="FF 6x1"),$D1822="5x2"),"",IF($AB1822&lt;&gt;$AB1821,IF(IFERROR(INDEX(Cadastro!$F$5:$F$148,$AB1822),"")="",IF($L1822&gt;0,1,0),IF(IFERROR(INDEX(Cadastro!$F$5:$F$148,$AB1822),"")&lt;=IFERROR(INDEX(Parâmetros!$B$39:$B$48,MATCH($E1822,Parâmetros!$A$39:$A$48,0)),99),IFERROR(INDEX(Cadastro!$F$5:$F$148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>1</v>
      </c>
      <c r="X1822" s="34">
        <f>IF(OR(OR($D1822="6x1",$D1822="FF 6x1"),$D1822="5x2"),"",IF($AB1822&lt;&gt;$AB1821,IF(IFERROR(INDEX(Cadastro!$F$5:$F$148,$AB1822),"")="",0,IF(IFERROR(INDEX(Cadastro!$F$5:$F$148,$AB1822),"")&gt;IFERROR(INDEX(Parâmetros!$B$39:$B$48,MATCH($E1822,Parâmetros!$A$39:$A$48,0)),99),IFERROR(INDEX(Cadastro!$F$5:$F$148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>0</v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registro"),IF(AND($AB1822&lt;&gt;$AB1821,IFERROR(INDEX(Cadastro!$F$5:$F$148,$AB1822),"")=""),"Indeterminado (início da série)",IF($X1822&gt;0,"Folga","Falta de registro"))))))))</f>
        <v>Falta de registro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IFERROR(MATCH($A1822&amp;"|"&amp;TEXT(_xlfn.MAXIFS(Cadastro!$E$5:$E$148,Cadastro!$A$5:$A$148,$A1822,Cadastro!$E$5:$E$148,"&lt;="&amp;$F1822),"yyyymmdd"),Cadastro!$I$5:$I$148,0),"")</f>
        <v>73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12468</v>
      </c>
      <c r="B1823" s="17" t="s">
        <v>208</v>
      </c>
      <c r="C1823" s="17" t="str">
        <f>IFERROR(INDEX(Cadastro!$C$5:$C$148,$AB1823),"NÃO INFORMADO")</f>
        <v>MEC</v>
      </c>
      <c r="D1823" s="17" t="str">
        <f>IFERROR(INDEX(Cadastro!$D$5:$D$148,$AB1823),"")</f>
        <v>C</v>
      </c>
      <c r="E1823" s="17" t="str">
        <f>IFERROR(INDEX(Cadastro!$G$5:$G$148,$AB1823),"")</f>
        <v>C</v>
      </c>
      <c r="F1823" s="29">
        <v>46285</v>
      </c>
      <c r="G1823" s="32" t="str">
        <f t="shared" si="306"/>
        <v>dom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C</v>
      </c>
      <c r="L1823" s="30">
        <f>SUMIFS(Dados!$E:$E,Dados!$A:$A,$A1823,Dados!$S:$S,$F1823)</f>
        <v>0</v>
      </c>
      <c r="M1823" s="30">
        <f>IFERROR(INDEX(Parâmetros!$E$6:$E$11,MATCH($K1823,Parâmetros!$A$6:$A$11,0)),"")</f>
        <v>6.67</v>
      </c>
      <c r="N1823" s="33">
        <f t="shared" si="307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08"/>
        <v/>
      </c>
      <c r="R1823" s="32" t="str">
        <f t="shared" si="309"/>
        <v/>
      </c>
      <c r="S1823" s="30" t="str">
        <f t="shared" si="310"/>
        <v/>
      </c>
      <c r="T1823" s="32" t="str">
        <f>IF($Q1823&lt;&gt;"Sim","",IF($N1823&gt;Parâmetros!$E$15,"Sim","Não"))</f>
        <v/>
      </c>
      <c r="U1823" s="17" t="str">
        <f t="shared" si="311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'[Apontamento_Mes_Setembro Atualizado.xlsx]Base Diária'!$V$221folga da escala 5x2",IF($Y1823="Folga",IF(AND($D1823="5x2",OR(WEEKDAY($F1823,2)=6,WEEKDAY($F1823,2)=7)),"Folga de fim de semana da escala 5x2",IF(AND(OR($D1823="6x1",$D1823="FF 6x1"),WEEKDAY($F1823,2)=6,FALSE()),"Folga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2 de 5 do ciclo</v>
      </c>
      <c r="W1823" s="34">
        <f>IF(OR(OR($D1823="6x1",$D1823="FF 6x1"),$D1823="5x2"),"",IF($AB1823&lt;&gt;$AB1822,IF(IFERROR(INDEX(Cadastro!$F$5:$F$148,$AB1823),"")="",IF($L1823&gt;0,1,0),IF(IFERROR(INDEX(Cadastro!$F$5:$F$148,$AB1823),"")&lt;=IFERROR(INDEX(Parâmetros!$B$39:$B$48,MATCH($E1823,Parâmetros!$A$39:$A$48,0)),99),IFERROR(INDEX(Cadastro!$F$5:$F$148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>2</v>
      </c>
      <c r="X1823" s="34">
        <f>IF(OR(OR($D1823="6x1",$D1823="FF 6x1"),$D1823="5x2"),"",IF($AB1823&lt;&gt;$AB1822,IF(IFERROR(INDEX(Cadastro!$F$5:$F$148,$AB1823),"")="",0,IF(IFERROR(INDEX(Cadastro!$F$5:$F$148,$AB1823),"")&gt;IFERROR(INDEX(Parâmetros!$B$39:$B$48,MATCH($E1823,Parâmetros!$A$39:$A$48,0)),99),IFERROR(INDEX(Cadastro!$F$5:$F$148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>0</v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registro"),IF(AND($AB1823&lt;&gt;$AB1822,IFERROR(INDEX(Cadastro!$F$5:$F$148,$AB1823),"")=""),"Indeterminado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IFERROR(MATCH($A1823&amp;"|"&amp;TEXT(_xlfn.MAXIFS(Cadastro!$E$5:$E$148,Cadastro!$A$5:$A$148,$A1823,Cadastro!$E$5:$E$148,"&lt;="&amp;$F1823),"yyyymmdd"),Cadastro!$I$5:$I$148,0),"")</f>
        <v>73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12468</v>
      </c>
      <c r="B1824" s="17" t="s">
        <v>208</v>
      </c>
      <c r="C1824" s="17" t="str">
        <f>IFERROR(INDEX(Cadastro!$C$5:$C$148,$AB1824),"NÃO INFORMADO")</f>
        <v>MEC</v>
      </c>
      <c r="D1824" s="17" t="str">
        <f>IFERROR(INDEX(Cadastro!$D$5:$D$148,$AB1824),"")</f>
        <v>C</v>
      </c>
      <c r="E1824" s="17" t="str">
        <f>IFERROR(INDEX(Cadastro!$G$5:$G$148,$AB1824),"")</f>
        <v>C</v>
      </c>
      <c r="F1824" s="29">
        <v>46286</v>
      </c>
      <c r="G1824" s="32" t="str">
        <f t="shared" si="306"/>
        <v>seg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C</v>
      </c>
      <c r="L1824" s="30">
        <f>SUMIFS(Dados!$E:$E,Dados!$A:$A,$A1824,Dados!$S:$S,$F1824)</f>
        <v>0</v>
      </c>
      <c r="M1824" s="30">
        <f>IFERROR(INDEX(Parâmetros!$E$6:$E$11,MATCH($K1824,Parâmetros!$A$6:$A$11,0)),"")</f>
        <v>6.67</v>
      </c>
      <c r="N1824" s="33">
        <f t="shared" si="307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08"/>
        <v/>
      </c>
      <c r="R1824" s="32" t="str">
        <f t="shared" si="309"/>
        <v/>
      </c>
      <c r="S1824" s="30" t="str">
        <f t="shared" si="310"/>
        <v/>
      </c>
      <c r="T1824" s="32" t="str">
        <f>IF($Q1824&lt;&gt;"Sim","",IF($N1824&gt;Parâmetros!$E$15,"Sim","Não"))</f>
        <v/>
      </c>
      <c r="U1824" s="17" t="str">
        <f t="shared" si="311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'[Apontamento_Mes_Setembro Atualizado.xlsx]Base Diária'!$V$221folga da escala 5x2",IF($Y1824="Folga",IF(AND($D1824="5x2",OR(WEEKDAY($F1824,2)=6,WEEKDAY($F1824,2)=7)),"Folga de fim de semana da escala 5x2",IF(AND(OR($D1824="6x1",$D1824="FF 6x1"),WEEKDAY($F1824,2)=6,FALSE()),"Folga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3 de 5 do ciclo</v>
      </c>
      <c r="W1824" s="34">
        <f>IF(OR(OR($D1824="6x1",$D1824="FF 6x1"),$D1824="5x2"),"",IF($AB1824&lt;&gt;$AB1823,IF(IFERROR(INDEX(Cadastro!$F$5:$F$148,$AB1824),"")="",IF($L1824&gt;0,1,0),IF(IFERROR(INDEX(Cadastro!$F$5:$F$148,$AB1824),"")&lt;=IFERROR(INDEX(Parâmetros!$B$39:$B$48,MATCH($E1824,Parâmetros!$A$39:$A$48,0)),99),IFERROR(INDEX(Cadastro!$F$5:$F$148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>3</v>
      </c>
      <c r="X1824" s="34">
        <f>IF(OR(OR($D1824="6x1",$D1824="FF 6x1"),$D1824="5x2"),"",IF($AB1824&lt;&gt;$AB1823,IF(IFERROR(INDEX(Cadastro!$F$5:$F$148,$AB1824),"")="",0,IF(IFERROR(INDEX(Cadastro!$F$5:$F$148,$AB1824),"")&gt;IFERROR(INDEX(Parâmetros!$B$39:$B$48,MATCH($E1824,Parâmetros!$A$39:$A$48,0)),99),IFERROR(INDEX(Cadastro!$F$5:$F$148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>0</v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registro"),IF(AND($AB1824&lt;&gt;$AB1823,IFERROR(INDEX(Cadastro!$F$5:$F$148,$AB1824),"")=""),"Indeterminado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IFERROR(MATCH($A1824&amp;"|"&amp;TEXT(_xlfn.MAXIFS(Cadastro!$E$5:$E$148,Cadastro!$A$5:$A$148,$A1824,Cadastro!$E$5:$E$148,"&lt;="&amp;$F1824),"yyyymmdd"),Cadastro!$I$5:$I$148,0),"")</f>
        <v>73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12468</v>
      </c>
      <c r="B1825" s="17" t="s">
        <v>208</v>
      </c>
      <c r="C1825" s="17" t="str">
        <f>IFERROR(INDEX(Cadastro!$C$5:$C$148,$AB1825),"NÃO INFORMADO")</f>
        <v>MEC</v>
      </c>
      <c r="D1825" s="17" t="str">
        <f>IFERROR(INDEX(Cadastro!$D$5:$D$148,$AB1825),"")</f>
        <v>C</v>
      </c>
      <c r="E1825" s="17" t="str">
        <f>IFERROR(INDEX(Cadastro!$G$5:$G$148,$AB1825),"")</f>
        <v>C</v>
      </c>
      <c r="F1825" s="29">
        <v>46287</v>
      </c>
      <c r="G1825" s="32" t="str">
        <f t="shared" si="306"/>
        <v>ter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C</v>
      </c>
      <c r="L1825" s="30">
        <f>SUMIFS(Dados!$E:$E,Dados!$A:$A,$A1825,Dados!$S:$S,$F1825)</f>
        <v>0</v>
      </c>
      <c r="M1825" s="30">
        <f>IFERROR(INDEX(Parâmetros!$E$6:$E$11,MATCH($K1825,Parâmetros!$A$6:$A$11,0)),"")</f>
        <v>6.67</v>
      </c>
      <c r="N1825" s="33">
        <f t="shared" si="307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08"/>
        <v/>
      </c>
      <c r="R1825" s="32" t="str">
        <f t="shared" si="309"/>
        <v/>
      </c>
      <c r="S1825" s="30" t="str">
        <f t="shared" si="310"/>
        <v/>
      </c>
      <c r="T1825" s="32" t="str">
        <f>IF($Q1825&lt;&gt;"Sim","",IF($N1825&gt;Parâmetros!$E$15,"Sim","Não"))</f>
        <v/>
      </c>
      <c r="U1825" s="17" t="str">
        <f t="shared" si="311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'[Apontamento_Mes_Setembro Atualizado.xlsx]Base Diária'!$V$221folga da escala 5x2",IF($Y1825="Folga",IF(AND($D1825="5x2",OR(WEEKDAY($F1825,2)=6,WEEKDAY($F1825,2)=7)),"Folga de fim de semana da escala 5x2",IF(AND(OR($D1825="6x1",$D1825="FF 6x1"),WEEKDAY($F1825,2)=6,FALSE()),"Folga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4 de 5 do ciclo</v>
      </c>
      <c r="W1825" s="34">
        <f>IF(OR(OR($D1825="6x1",$D1825="FF 6x1"),$D1825="5x2"),"",IF($AB1825&lt;&gt;$AB1824,IF(IFERROR(INDEX(Cadastro!$F$5:$F$148,$AB1825),"")="",IF($L1825&gt;0,1,0),IF(IFERROR(INDEX(Cadastro!$F$5:$F$148,$AB1825),"")&lt;=IFERROR(INDEX(Parâmetros!$B$39:$B$48,MATCH($E1825,Parâmetros!$A$39:$A$48,0)),99),IFERROR(INDEX(Cadastro!$F$5:$F$148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>4</v>
      </c>
      <c r="X1825" s="34">
        <f>IF(OR(OR($D1825="6x1",$D1825="FF 6x1"),$D1825="5x2"),"",IF($AB1825&lt;&gt;$AB1824,IF(IFERROR(INDEX(Cadastro!$F$5:$F$148,$AB1825),"")="",0,IF(IFERROR(INDEX(Cadastro!$F$5:$F$148,$AB1825),"")&gt;IFERROR(INDEX(Parâmetros!$B$39:$B$48,MATCH($E1825,Parâmetros!$A$39:$A$48,0)),99),IFERROR(INDEX(Cadastro!$F$5:$F$148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>0</v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registro"),IF(AND($AB1825&lt;&gt;$AB1824,IFERROR(INDEX(Cadastro!$F$5:$F$148,$AB1825),"")=""),"Indeterminado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IFERROR(MATCH($A1825&amp;"|"&amp;TEXT(_xlfn.MAXIFS(Cadastro!$E$5:$E$148,Cadastro!$A$5:$A$148,$A1825,Cadastro!$E$5:$E$148,"&lt;="&amp;$F1825),"yyyymmdd"),Cadastro!$I$5:$I$148,0),"")</f>
        <v>73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12468</v>
      </c>
      <c r="B1826" s="17" t="s">
        <v>208</v>
      </c>
      <c r="C1826" s="17" t="str">
        <f>IFERROR(INDEX(Cadastro!$C$5:$C$148,$AB1826),"NÃO INFORMADO")</f>
        <v>MEC</v>
      </c>
      <c r="D1826" s="17" t="str">
        <f>IFERROR(INDEX(Cadastro!$D$5:$D$148,$AB1826),"")</f>
        <v>C</v>
      </c>
      <c r="E1826" s="17" t="str">
        <f>IFERROR(INDEX(Cadastro!$G$5:$G$148,$AB1826),"")</f>
        <v>C</v>
      </c>
      <c r="F1826" s="29">
        <v>46288</v>
      </c>
      <c r="G1826" s="32" t="str">
        <f t="shared" si="306"/>
        <v>qua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C</v>
      </c>
      <c r="L1826" s="30">
        <f>SUMIFS(Dados!$E:$E,Dados!$A:$A,$A1826,Dados!$S:$S,$F1826)</f>
        <v>0</v>
      </c>
      <c r="M1826" s="30">
        <f>IFERROR(INDEX(Parâmetros!$E$6:$E$11,MATCH($K1826,Parâmetros!$A$6:$A$11,0)),"")</f>
        <v>6.67</v>
      </c>
      <c r="N1826" s="33">
        <f t="shared" si="307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08"/>
        <v/>
      </c>
      <c r="R1826" s="32" t="str">
        <f t="shared" si="309"/>
        <v/>
      </c>
      <c r="S1826" s="30" t="str">
        <f t="shared" si="310"/>
        <v/>
      </c>
      <c r="T1826" s="32" t="str">
        <f>IF($Q1826&lt;&gt;"Sim","",IF($N1826&gt;Parâmetros!$E$15,"Sim","Não"))</f>
        <v/>
      </c>
      <c r="U1826" s="17" t="str">
        <f t="shared" si="311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'[Apontamento_Mes_Setembro Atualizado.xlsx]Base Diária'!$V$221folga da escala 5x2",IF($Y1826="Folga",IF(AND($D1826="5x2",OR(WEEKDAY($F1826,2)=6,WEEKDAY($F1826,2)=7)),"Folga de fim de semana da escala 5x2",IF(AND(OR($D1826="6x1",$D1826="FF 6x1"),WEEKDAY($F1826,2)=6,FALSE()),"Folga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5 de 5 do ciclo</v>
      </c>
      <c r="W1826" s="34">
        <f>IF(OR(OR($D1826="6x1",$D1826="FF 6x1"),$D1826="5x2"),"",IF($AB1826&lt;&gt;$AB1825,IF(IFERROR(INDEX(Cadastro!$F$5:$F$148,$AB1826),"")="",IF($L1826&gt;0,1,0),IF(IFERROR(INDEX(Cadastro!$F$5:$F$148,$AB1826),"")&lt;=IFERROR(INDEX(Parâmetros!$B$39:$B$48,MATCH($E1826,Parâmetros!$A$39:$A$48,0)),99),IFERROR(INDEX(Cadastro!$F$5:$F$148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>5</v>
      </c>
      <c r="X1826" s="34">
        <f>IF(OR(OR($D1826="6x1",$D1826="FF 6x1"),$D1826="5x2"),"",IF($AB1826&lt;&gt;$AB1825,IF(IFERROR(INDEX(Cadastro!$F$5:$F$148,$AB1826),"")="",0,IF(IFERROR(INDEX(Cadastro!$F$5:$F$148,$AB1826),"")&gt;IFERROR(INDEX(Parâmetros!$B$39:$B$48,MATCH($E1826,Parâmetros!$A$39:$A$48,0)),99),IFERROR(INDEX(Cadastro!$F$5:$F$148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>0</v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registro"),IF(AND($AB1826&lt;&gt;$AB1825,IFERROR(INDEX(Cadastro!$F$5:$F$148,$AB1826),"")=""),"Indeterminado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IFERROR(MATCH($A1826&amp;"|"&amp;TEXT(_xlfn.MAXIFS(Cadastro!$E$5:$E$148,Cadastro!$A$5:$A$148,$A1826,Cadastro!$E$5:$E$148,"&lt;="&amp;$F1826),"yyyymmdd"),Cadastro!$I$5:$I$148,0),"")</f>
        <v>73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12468</v>
      </c>
      <c r="B1827" s="17" t="s">
        <v>208</v>
      </c>
      <c r="C1827" s="17" t="str">
        <f>IFERROR(INDEX(Cadastro!$C$5:$C$148,$AB1827),"NÃO INFORMADO")</f>
        <v>MEC</v>
      </c>
      <c r="D1827" s="17" t="str">
        <f>IFERROR(INDEX(Cadastro!$D$5:$D$148,$AB1827),"")</f>
        <v>C</v>
      </c>
      <c r="E1827" s="17" t="str">
        <f>IFERROR(INDEX(Cadastro!$G$5:$G$148,$AB1827),"")</f>
        <v>C</v>
      </c>
      <c r="F1827" s="29">
        <v>46289</v>
      </c>
      <c r="G1827" s="32" t="str">
        <f t="shared" si="306"/>
        <v>qui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/>
      </c>
      <c r="L1827" s="30">
        <f>SUMIFS(Dados!$E:$E,Dados!$A:$A,$A1827,Dados!$S:$S,$F1827)</f>
        <v>0</v>
      </c>
      <c r="M1827" s="30" t="str">
        <f>IFERROR(INDEX(Parâmetros!$E$6:$E$11,MATCH($K1827,Parâmetros!$A$6:$A$11,0)),"")</f>
        <v/>
      </c>
      <c r="N1827" s="33" t="str">
        <f t="shared" si="307"/>
        <v/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08"/>
        <v/>
      </c>
      <c r="R1827" s="32" t="str">
        <f t="shared" si="309"/>
        <v/>
      </c>
      <c r="S1827" s="30" t="str">
        <f t="shared" si="310"/>
        <v/>
      </c>
      <c r="T1827" s="32" t="str">
        <f>IF($Q1827&lt;&gt;"Sim","",IF($N1827&gt;Parâmetros!$E$15,"Sim","Não"))</f>
        <v/>
      </c>
      <c r="U1827" s="17" t="str">
        <f t="shared" si="311"/>
        <v>Folga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'[Apontamento_Mes_Setembro Atualizado.xlsx]Base Diária'!$V$221folga da escala 5x2",IF($Y1827="Folga",IF(AND($D1827="5x2",OR(WEEKDAY($F1827,2)=6,WEEKDAY($F1827,2)=7)),"Folga de fim de semana da escala 5x2",IF(AND(OR($D1827="6x1",$D1827="FF 6x1"),WEEKDAY($F1827,2)=6,FALSE()),"Folga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Folga prevista pelo ciclo</v>
      </c>
      <c r="W1827" s="34">
        <f>IF(OR(OR($D1827="6x1",$D1827="FF 6x1"),$D1827="5x2"),"",IF($AB1827&lt;&gt;$AB1826,IF(IFERROR(INDEX(Cadastro!$F$5:$F$148,$AB1827),"")="",IF($L1827&gt;0,1,0),IF(IFERROR(INDEX(Cadastro!$F$5:$F$148,$AB1827),"")&lt;=IFERROR(INDEX(Parâmetros!$B$39:$B$48,MATCH($E1827,Parâmetros!$A$39:$A$48,0)),99),IFERROR(INDEX(Cadastro!$F$5:$F$148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>0</v>
      </c>
      <c r="X1827" s="34">
        <f>IF(OR(OR($D1827="6x1",$D1827="FF 6x1"),$D1827="5x2"),"",IF($AB1827&lt;&gt;$AB1826,IF(IFERROR(INDEX(Cadastro!$F$5:$F$148,$AB1827),"")="",0,IF(IFERROR(INDEX(Cadastro!$F$5:$F$148,$AB1827),"")&gt;IFERROR(INDEX(Parâmetros!$B$39:$B$48,MATCH($E1827,Parâmetros!$A$39:$A$48,0)),99),IFERROR(INDEX(Cadastro!$F$5:$F$148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>1</v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registro"),IF(AND($AB1827&lt;&gt;$AB1826,IFERROR(INDEX(Cadastro!$F$5:$F$148,$AB1827),"")=""),"Indeterminado (início da série)",IF($X1827&gt;0,"Folga","Falta de registro"))))))))</f>
        <v>Folga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IFERROR(MATCH($A1827&amp;"|"&amp;TEXT(_xlfn.MAXIFS(Cadastro!$E$5:$E$148,Cadastro!$A$5:$A$148,$A1827,Cadastro!$E$5:$E$148,"&lt;="&amp;$F1827),"yyyymmdd"),Cadastro!$I$5:$I$148,0),"")</f>
        <v>73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12468</v>
      </c>
      <c r="B1828" s="17" t="s">
        <v>208</v>
      </c>
      <c r="C1828" s="17" t="str">
        <f>IFERROR(INDEX(Cadastro!$C$5:$C$148,$AB1828),"NÃO INFORMADO")</f>
        <v>MEC</v>
      </c>
      <c r="D1828" s="17" t="str">
        <f>IFERROR(INDEX(Cadastro!$D$5:$D$148,$AB1828),"")</f>
        <v>C</v>
      </c>
      <c r="E1828" s="17" t="str">
        <f>IFERROR(INDEX(Cadastro!$G$5:$G$148,$AB1828),"")</f>
        <v>C</v>
      </c>
      <c r="F1828" s="29">
        <v>46290</v>
      </c>
      <c r="G1828" s="32" t="str">
        <f t="shared" si="306"/>
        <v>sex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>C</v>
      </c>
      <c r="L1828" s="30">
        <f>SUMIFS(Dados!$E:$E,Dados!$A:$A,$A1828,Dados!$S:$S,$F1828)</f>
        <v>0</v>
      </c>
      <c r="M1828" s="30">
        <f>IFERROR(INDEX(Parâmetros!$E$6:$E$11,MATCH($K1828,Parâmetros!$A$6:$A$11,0)),"")</f>
        <v>6.67</v>
      </c>
      <c r="N1828" s="33">
        <f t="shared" si="307"/>
        <v>0</v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08"/>
        <v/>
      </c>
      <c r="R1828" s="32" t="str">
        <f t="shared" si="309"/>
        <v/>
      </c>
      <c r="S1828" s="30" t="str">
        <f t="shared" si="310"/>
        <v/>
      </c>
      <c r="T1828" s="32" t="str">
        <f>IF($Q1828&lt;&gt;"Sim","",IF($N1828&gt;Parâmetros!$E$15,"Sim","Não"))</f>
        <v/>
      </c>
      <c r="U1828" s="17" t="str">
        <f t="shared" si="311"/>
        <v>Fora da apuração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'[Apontamento_Mes_Setembro Atualizado.xlsx]Base Diária'!$V$221folga da escala 5x2",IF($Y1828="Folga",IF(AND($D1828="5x2",OR(WEEKDAY($F1828,2)=6,WEEKDAY($F1828,2)=7)),"Folga de fim de semana da escala 5x2",IF(AND(OR($D1828="6x1",$D1828="FF 6x1"),WEEKDAY($F1828,2)=6,FALSE()),"Folga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FALTA DE REGISTRO · dia 1 de 5 do ciclo</v>
      </c>
      <c r="W1828" s="34">
        <f>IF(OR(OR($D1828="6x1",$D1828="FF 6x1"),$D1828="5x2"),"",IF($AB1828&lt;&gt;$AB1827,IF(IFERROR(INDEX(Cadastro!$F$5:$F$148,$AB1828),"")="",IF($L1828&gt;0,1,0),IF(IFERROR(INDEX(Cadastro!$F$5:$F$148,$AB1828),"")&lt;=IFERROR(INDEX(Parâmetros!$B$39:$B$48,MATCH($E1828,Parâmetros!$A$39:$A$48,0)),99),IFERROR(INDEX(Cadastro!$F$5:$F$148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>1</v>
      </c>
      <c r="X1828" s="34">
        <f>IF(OR(OR($D1828="6x1",$D1828="FF 6x1"),$D1828="5x2"),"",IF($AB1828&lt;&gt;$AB1827,IF(IFERROR(INDEX(Cadastro!$F$5:$F$148,$AB1828),"")="",0,IF(IFERROR(INDEX(Cadastro!$F$5:$F$148,$AB1828),"")&gt;IFERROR(INDEX(Parâmetros!$B$39:$B$48,MATCH($E1828,Parâmetros!$A$39:$A$48,0)),99),IFERROR(INDEX(Cadastro!$F$5:$F$148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>0</v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registro"),IF(AND($AB1828&lt;&gt;$AB1827,IFERROR(INDEX(Cadastro!$F$5:$F$148,$AB1828),"")=""),"Indeterminado (início da série)",IF($X1828&gt;0,"Folga","Falta de registro"))))))))</f>
        <v>Falta de registro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IFERROR(MATCH($A1828&amp;"|"&amp;TEXT(_xlfn.MAXIFS(Cadastro!$E$5:$E$148,Cadastro!$A$5:$A$148,$A1828,Cadastro!$E$5:$E$148,"&lt;="&amp;$F1828),"yyyymmdd"),Cadastro!$I$5:$I$148,0),"")</f>
        <v>73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12468</v>
      </c>
      <c r="B1829" s="17" t="s">
        <v>208</v>
      </c>
      <c r="C1829" s="17" t="str">
        <f>IFERROR(INDEX(Cadastro!$C$5:$C$148,$AB1829),"NÃO INFORMADO")</f>
        <v>MEC</v>
      </c>
      <c r="D1829" s="17" t="str">
        <f>IFERROR(INDEX(Cadastro!$D$5:$D$148,$AB1829),"")</f>
        <v>C</v>
      </c>
      <c r="E1829" s="17" t="str">
        <f>IFERROR(INDEX(Cadastro!$G$5:$G$148,$AB1829),"")</f>
        <v>C</v>
      </c>
      <c r="F1829" s="29">
        <v>46291</v>
      </c>
      <c r="G1829" s="32" t="str">
        <f t="shared" si="306"/>
        <v>sáb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>C</v>
      </c>
      <c r="L1829" s="30">
        <f>SUMIFS(Dados!$E:$E,Dados!$A:$A,$A1829,Dados!$S:$S,$F1829)</f>
        <v>0</v>
      </c>
      <c r="M1829" s="30">
        <f>IFERROR(INDEX(Parâmetros!$E$6:$E$11,MATCH($K1829,Parâmetros!$A$6:$A$11,0)),"")</f>
        <v>6.67</v>
      </c>
      <c r="N1829" s="33">
        <f t="shared" si="307"/>
        <v>0</v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08"/>
        <v/>
      </c>
      <c r="R1829" s="32" t="str">
        <f t="shared" si="309"/>
        <v/>
      </c>
      <c r="S1829" s="30" t="str">
        <f t="shared" si="310"/>
        <v/>
      </c>
      <c r="T1829" s="32" t="str">
        <f>IF($Q1829&lt;&gt;"Sim","",IF($N1829&gt;Parâmetros!$E$15,"Sim","Não"))</f>
        <v/>
      </c>
      <c r="U1829" s="17" t="str">
        <f t="shared" si="311"/>
        <v>Fora da apuração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'[Apontamento_Mes_Setembro Atualizado.xlsx]Base Diária'!$V$221folga da escala 5x2",IF($Y1829="Folga",IF(AND($D1829="5x2",OR(WEEKDAY($F1829,2)=6,WEEKDAY($F1829,2)=7)),"Folga de fim de semana da escala 5x2",IF(AND(OR($D1829="6x1",$D1829="FF 6x1"),WEEKDAY($F1829,2)=6,FALSE()),"Folga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FALTA DE REGISTRO · dia 2 de 5 do ciclo</v>
      </c>
      <c r="W1829" s="34">
        <f>IF(OR(OR($D1829="6x1",$D1829="FF 6x1"),$D1829="5x2"),"",IF($AB1829&lt;&gt;$AB1828,IF(IFERROR(INDEX(Cadastro!$F$5:$F$148,$AB1829),"")="",IF($L1829&gt;0,1,0),IF(IFERROR(INDEX(Cadastro!$F$5:$F$148,$AB1829),"")&lt;=IFERROR(INDEX(Parâmetros!$B$39:$B$48,MATCH($E1829,Parâmetros!$A$39:$A$48,0)),99),IFERROR(INDEX(Cadastro!$F$5:$F$148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>2</v>
      </c>
      <c r="X1829" s="34">
        <f>IF(OR(OR($D1829="6x1",$D1829="FF 6x1"),$D1829="5x2"),"",IF($AB1829&lt;&gt;$AB1828,IF(IFERROR(INDEX(Cadastro!$F$5:$F$148,$AB1829),"")="",0,IF(IFERROR(INDEX(Cadastro!$F$5:$F$148,$AB1829),"")&gt;IFERROR(INDEX(Parâmetros!$B$39:$B$48,MATCH($E1829,Parâmetros!$A$39:$A$48,0)),99),IFERROR(INDEX(Cadastro!$F$5:$F$148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>0</v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registro"),IF(AND($AB1829&lt;&gt;$AB1828,IFERROR(INDEX(Cadastro!$F$5:$F$148,$AB1829),"")=""),"Indeterminado (início da série)",IF($X1829&gt;0,"Folga","Falta de registro"))))))))</f>
        <v>Falta de registro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IFERROR(MATCH($A1829&amp;"|"&amp;TEXT(_xlfn.MAXIFS(Cadastro!$E$5:$E$148,Cadastro!$A$5:$A$148,$A1829,Cadastro!$E$5:$E$148,"&lt;="&amp;$F1829),"yyyymmdd"),Cadastro!$I$5:$I$148,0),"")</f>
        <v>73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12468</v>
      </c>
      <c r="B1830" s="17" t="s">
        <v>208</v>
      </c>
      <c r="C1830" s="17" t="str">
        <f>IFERROR(INDEX(Cadastro!$C$5:$C$148,$AB1830),"NÃO INFORMADO")</f>
        <v>MEC</v>
      </c>
      <c r="D1830" s="17" t="str">
        <f>IFERROR(INDEX(Cadastro!$D$5:$D$148,$AB1830),"")</f>
        <v>C</v>
      </c>
      <c r="E1830" s="17" t="str">
        <f>IFERROR(INDEX(Cadastro!$G$5:$G$148,$AB1830),"")</f>
        <v>C</v>
      </c>
      <c r="F1830" s="29">
        <v>46292</v>
      </c>
      <c r="G1830" s="32" t="str">
        <f t="shared" si="306"/>
        <v>dom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C</v>
      </c>
      <c r="L1830" s="30">
        <f>SUMIFS(Dados!$E:$E,Dados!$A:$A,$A1830,Dados!$S:$S,$F1830)</f>
        <v>0</v>
      </c>
      <c r="M1830" s="30">
        <f>IFERROR(INDEX(Parâmetros!$E$6:$E$11,MATCH($K1830,Parâmetros!$A$6:$A$11,0)),"")</f>
        <v>6.67</v>
      </c>
      <c r="N1830" s="33">
        <f t="shared" si="307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08"/>
        <v/>
      </c>
      <c r="R1830" s="32" t="str">
        <f t="shared" si="309"/>
        <v/>
      </c>
      <c r="S1830" s="30" t="str">
        <f t="shared" si="310"/>
        <v/>
      </c>
      <c r="T1830" s="32" t="str">
        <f>IF($Q1830&lt;&gt;"Sim","",IF($N1830&gt;Parâmetros!$E$15,"Sim","Não"))</f>
        <v/>
      </c>
      <c r="U1830" s="17" t="str">
        <f t="shared" si="311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'[Apontamento_Mes_Setembro Atualizado.xlsx]Base Diária'!$V$221folga da escala 5x2",IF($Y1830="Folga",IF(AND($D1830="5x2",OR(WEEKDAY($F1830,2)=6,WEEKDAY($F1830,2)=7)),"Folga de fim de semana da escala 5x2",IF(AND(OR($D1830="6x1",$D1830="FF 6x1"),WEEKDAY($F1830,2)=6,FALSE()),"Folga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6x1"),IF(OR(AND(WEEKDAY($F1830,2)=6,AND($A1830=$A1831,$L1831&gt;0)),AND(WEEKDAY($F1830,2)=7,AND($A1830=$A1829,$L1829&gt;0))),"ATENÇÃO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3 de 5 do ciclo</v>
      </c>
      <c r="W1830" s="34">
        <f>IF(OR(OR($D1830="6x1",$D1830="FF 6x1"),$D1830="5x2"),"",IF($AB1830&lt;&gt;$AB1829,IF(IFERROR(INDEX(Cadastro!$F$5:$F$148,$AB1830),"")="",IF($L1830&gt;0,1,0),IF(IFERROR(INDEX(Cadastro!$F$5:$F$148,$AB1830),"")&lt;=IFERROR(INDEX(Parâmetros!$B$39:$B$48,MATCH($E1830,Parâmetros!$A$39:$A$48,0)),99),IFERROR(INDEX(Cadastro!$F$5:$F$148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>3</v>
      </c>
      <c r="X1830" s="34">
        <f>IF(OR(OR($D1830="6x1",$D1830="FF 6x1"),$D1830="5x2"),"",IF($AB1830&lt;&gt;$AB1829,IF(IFERROR(INDEX(Cadastro!$F$5:$F$148,$AB1830),"")="",0,IF(IFERROR(INDEX(Cadastro!$F$5:$F$148,$AB1830),"")&gt;IFERROR(INDEX(Parâmetros!$B$39:$B$48,MATCH($E1830,Parâmetros!$A$39:$A$48,0)),99),IFERROR(INDEX(Cadastro!$F$5:$F$148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>0</v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registro"),IF(AND($AB1830&lt;&gt;$AB1829,IFERROR(INDEX(Cadastro!$F$5:$F$148,$AB1830),"")=""),"Indeterminado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IFERROR(MATCH($A1830&amp;"|"&amp;TEXT(_xlfn.MAXIFS(Cadastro!$E$5:$E$148,Cadastro!$A$5:$A$148,$A1830,Cadastro!$E$5:$E$148,"&lt;="&amp;$F1830),"yyyymmdd"),Cadastro!$I$5:$I$148,0),"")</f>
        <v>73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t="15" hidden="1" customHeight="1" x14ac:dyDescent="0.25">
      <c r="A1831" s="31">
        <v>12468</v>
      </c>
      <c r="B1831" s="17" t="s">
        <v>208</v>
      </c>
      <c r="C1831" s="17" t="str">
        <f>IFERROR(INDEX(Cadastro!$C$5:$C$148,$AB1831),"NÃO INFORMADO")</f>
        <v>MEC</v>
      </c>
      <c r="D1831" s="17" t="str">
        <f>IFERROR(INDEX(Cadastro!$D$5:$D$148,$AB1831),"")</f>
        <v>C</v>
      </c>
      <c r="E1831" s="17" t="str">
        <f>IFERROR(INDEX(Cadastro!$G$5:$G$148,$AB1831),"")</f>
        <v>C</v>
      </c>
      <c r="F1831" s="29">
        <v>46293</v>
      </c>
      <c r="G1831" s="32" t="str">
        <f t="shared" si="306"/>
        <v>seg</v>
      </c>
      <c r="H1831" s="31" t="str">
        <f>IF($L1831=0,"",_xlfn.MINIFS(Dados!$Q:$Q,Dados!$A:$A,$A1831,Dados!$S:$S,$F1831))</f>
        <v/>
      </c>
      <c r="I1831" s="31" t="str">
        <f>IF($H1831="","",_xlfn.MAXIFS(Dados!$R:$R,Dados!$A:$A,$A1831,Dados!$S:$S,$F1831))</f>
        <v/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0</v>
      </c>
      <c r="M1831" s="30">
        <f>IFERROR(INDEX(Parâmetros!$E$6:$E$11,MATCH($K1831,Parâmetros!$A$6:$A$11,0)),"")</f>
        <v>6.67</v>
      </c>
      <c r="N1831" s="33">
        <f t="shared" si="307"/>
        <v>0</v>
      </c>
      <c r="O1831" s="33">
        <f>Parâmetros!$E$13</f>
        <v>0.8</v>
      </c>
      <c r="P1831" s="32" t="str">
        <f>IF(OR($M1831="",$F1831&gt;Parâmetros!$E$14),"Não","Sim")</f>
        <v>Não</v>
      </c>
      <c r="Q1831" s="32" t="str">
        <f t="shared" si="308"/>
        <v/>
      </c>
      <c r="R1831" s="32" t="str">
        <f t="shared" si="309"/>
        <v/>
      </c>
      <c r="S1831" s="30" t="str">
        <f t="shared" si="310"/>
        <v/>
      </c>
      <c r="T1831" s="32" t="str">
        <f>IF($Q1831&lt;&gt;"Sim","",IF($N1831&gt;Parâmetros!$E$15,"Sim","Não"))</f>
        <v/>
      </c>
      <c r="U1831" s="17" t="str">
        <f t="shared" si="311"/>
        <v>Fora da apuração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'[Apontamento_Mes_Setembro Atualizado.xlsx]Base Diária'!$V$221folga da escala 5x2",IF($Y1831="Folga",IF(AND($D1831="5x2",OR(WEEKDAY($F1831,2)=6,WEEKDAY($F1831,2)=7)),"Folga de fim de semana da escala 5x2",IF(AND(OR($D1831="6x1",$D1831="FF 6x1"),WEEKDAY($F1831,2)=6,FALSE()),"Folga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6x1"),IF(OR(AND(WEEKDAY($F1831,2)=6,AND($A1831=$A1832,$L1832&gt;0)),AND(WEEKDAY($F1831,2)=7,AND($A1831=$A1830,$L1830&gt;0))),"ATENÇÃO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FALTA DE REGISTRO · dia 4 de 5 do ciclo</v>
      </c>
      <c r="W1831" s="34">
        <f>IF(OR(OR($D1831="6x1",$D1831="FF 6x1"),$D1831="5x2"),"",IF($AB1831&lt;&gt;$AB1830,IF(IFERROR(INDEX(Cadastro!$F$5:$F$148,$AB1831),"")="",IF($L1831&gt;0,1,0),IF(IFERROR(INDEX(Cadastro!$F$5:$F$148,$AB1831),"")&lt;=IFERROR(INDEX(Parâmetros!$B$39:$B$48,MATCH($E1831,Parâmetros!$A$39:$A$48,0)),99),IFERROR(INDEX(Cadastro!$F$5:$F$148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4</v>
      </c>
      <c r="X1831" s="34">
        <f>IF(OR(OR($D1831="6x1",$D1831="FF 6x1"),$D1831="5x2"),"",IF($AB1831&lt;&gt;$AB1830,IF(IFERROR(INDEX(Cadastro!$F$5:$F$148,$AB1831),"")="",0,IF(IFERROR(INDEX(Cadastro!$F$5:$F$148,$AB1831),"")&gt;IFERROR(INDEX(Parâmetros!$B$39:$B$48,MATCH($E1831,Parâmetros!$A$39:$A$48,0)),99),IFERROR(INDEX(Cadastro!$F$5:$F$148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registro"),IF(AND($AB1831&lt;&gt;$AB1830,IFERROR(INDEX(Cadastro!$F$5:$F$148,$AB1831),"")=""),"Indeterminado (início da série)",IF($X1831&gt;0,"Folga","Falta de registro"))))))))</f>
        <v>Falta de registro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IFERROR(MATCH($A1831&amp;"|"&amp;TEXT(_xlfn.MAXIFS(Cadastro!$E$5:$E$148,Cadastro!$A$5:$A$148,$A1831,Cadastro!$E$5:$E$148,"&lt;="&amp;$F1831),"yyyymmdd"),Cadastro!$I$5:$I$148,0),"")</f>
        <v>73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t="15" hidden="1" customHeight="1" x14ac:dyDescent="0.25">
      <c r="A1832" s="31">
        <v>12468</v>
      </c>
      <c r="B1832" s="17" t="s">
        <v>208</v>
      </c>
      <c r="C1832" s="17" t="str">
        <f>IFERROR(INDEX(Cadastro!$C$5:$C$148,$AB1832),"NÃO INFORMADO")</f>
        <v>MEC</v>
      </c>
      <c r="D1832" s="17" t="str">
        <f>IFERROR(INDEX(Cadastro!$D$5:$D$148,$AB1832),"")</f>
        <v>C</v>
      </c>
      <c r="E1832" s="17" t="str">
        <f>IFERROR(INDEX(Cadastro!$G$5:$G$148,$AB1832),"")</f>
        <v>C</v>
      </c>
      <c r="F1832" s="29">
        <v>46294</v>
      </c>
      <c r="G1832" s="32" t="str">
        <f t="shared" si="306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07"/>
        <v>0</v>
      </c>
      <c r="O1832" s="33">
        <f>Parâmetros!$E$13</f>
        <v>0.8</v>
      </c>
      <c r="P1832" s="32" t="str">
        <f>IF(OR($M1832="",$F1832&gt;Parâmetros!$E$14),"Não","Sim")</f>
        <v>Não</v>
      </c>
      <c r="Q1832" s="32" t="str">
        <f t="shared" si="308"/>
        <v/>
      </c>
      <c r="R1832" s="32" t="str">
        <f t="shared" si="309"/>
        <v/>
      </c>
      <c r="S1832" s="30" t="str">
        <f t="shared" si="310"/>
        <v/>
      </c>
      <c r="T1832" s="32" t="str">
        <f>IF($Q1832&lt;&gt;"Sim","",IF($N1832&gt;Parâmetros!$E$15,"Sim","Não"))</f>
        <v/>
      </c>
      <c r="U1832" s="17" t="str">
        <f t="shared" si="311"/>
        <v>Fora da apuração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'[Apontamento_Mes_Setembro Atualizado.xlsx]Base Diária'!$V$221folga da escala 5x2",IF($Y1832="Folga",IF(AND($D1832="5x2",OR(WEEKDAY($F1832,2)=6,WEEKDAY($F1832,2)=7)),"Folga de fim de semana da escala 5x2",IF(AND(OR($D1832="6x1",$D1832="FF 6x1"),WEEKDAY($F1832,2)=6,FALSE()),"Folga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6x1"),IF(OR(AND(WEEKDAY($F1832,2)=6,AND($A1832=$A1833,$L1833&gt;0)),AND(WEEKDAY($F1832,2)=7,AND($A1832=$A1831,$L1831&gt;0))),"ATENÇÃO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5 de 5 do ciclo</v>
      </c>
      <c r="W1832" s="34">
        <f>IF(OR(OR($D1832="6x1",$D1832="FF 6x1"),$D1832="5x2"),"",IF($AB1832&lt;&gt;$AB1831,IF(IFERROR(INDEX(Cadastro!$F$5:$F$148,$AB1832),"")="",IF($L1832&gt;0,1,0),IF(IFERROR(INDEX(Cadastro!$F$5:$F$148,$AB1832),"")&lt;=IFERROR(INDEX(Parâmetros!$B$39:$B$48,MATCH($E1832,Parâmetros!$A$39:$A$48,0)),99),IFERROR(INDEX(Cadastro!$F$5:$F$148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5</v>
      </c>
      <c r="X1832" s="34">
        <f>IF(OR(OR($D1832="6x1",$D1832="FF 6x1"),$D1832="5x2"),"",IF($AB1832&lt;&gt;$AB1831,IF(IFERROR(INDEX(Cadastro!$F$5:$F$148,$AB1832),"")="",0,IF(IFERROR(INDEX(Cadastro!$F$5:$F$148,$AB1832),"")&gt;IFERROR(INDEX(Parâmetros!$B$39:$B$48,MATCH($E1832,Parâmetros!$A$39:$A$48,0)),99),IFERROR(INDEX(Cadastro!$F$5:$F$148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registro"),IF(AND($AB1832&lt;&gt;$AB1831,IFERROR(INDEX(Cadastro!$F$5:$F$148,$AB1832),"")=""),"Indeterminado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0</v>
      </c>
      <c r="AA1832" s="34">
        <f>IF(OR($L1832&gt;0,$F1832&gt;Parâmetros!$E$14),0,IF(OR($A1832&lt;&gt;$A1833,$F1833&gt;Parâmetros!$E$14),1,N($AA1833)+1))</f>
        <v>0</v>
      </c>
      <c r="AB1832" s="31">
        <f>IFERROR(MATCH($A1832&amp;"|"&amp;TEXT(_xlfn.MAXIFS(Cadastro!$E$5:$E$148,Cadastro!$A$5:$A$148,$A1832,Cadastro!$E$5:$E$148,"&lt;="&amp;$F1832),"yyyymmdd"),Cadastro!$I$5:$I$148,0),"")</f>
        <v>73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t="15" hidden="1" customHeight="1" x14ac:dyDescent="0.25">
      <c r="A1833" s="31">
        <v>12468</v>
      </c>
      <c r="B1833" s="17" t="s">
        <v>208</v>
      </c>
      <c r="C1833" s="17" t="str">
        <f>IFERROR(INDEX(Cadastro!$C$5:$C$148,$AB1833),"NÃO INFORMADO")</f>
        <v>MEC</v>
      </c>
      <c r="D1833" s="17" t="str">
        <f>IFERROR(INDEX(Cadastro!$D$5:$D$148,$AB1833),"")</f>
        <v>C</v>
      </c>
      <c r="E1833" s="17" t="str">
        <f>IFERROR(INDEX(Cadastro!$G$5:$G$148,$AB1833),"")</f>
        <v>C</v>
      </c>
      <c r="F1833" s="29">
        <v>46295</v>
      </c>
      <c r="G1833" s="32" t="str">
        <f t="shared" si="306"/>
        <v>qua</v>
      </c>
      <c r="H1833" s="31" t="str">
        <f>IF($L1833=0,"",_xlfn.MINIFS(Dados!$Q:$Q,Dados!$A:$A,$A1833,Dados!$S:$S,$F1833))</f>
        <v/>
      </c>
      <c r="I1833" s="31" t="str">
        <f>IF($H1833="","",_xlfn.MAXIFS(Dados!$R:$R,Dados!$A:$A,$A1833,Dados!$S:$S,$F1833))</f>
        <v/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/>
      </c>
      <c r="L1833" s="30">
        <f>SUMIFS(Dados!$E:$E,Dados!$A:$A,$A1833,Dados!$S:$S,$F1833)</f>
        <v>0</v>
      </c>
      <c r="M1833" s="30" t="str">
        <f>IFERROR(INDEX(Parâmetros!$E$6:$E$11,MATCH($K1833,Parâmetros!$A$6:$A$11,0)),"")</f>
        <v/>
      </c>
      <c r="N1833" s="33" t="str">
        <f t="shared" si="307"/>
        <v/>
      </c>
      <c r="O1833" s="33">
        <f>Parâmetros!$E$13</f>
        <v>0.8</v>
      </c>
      <c r="P1833" s="32" t="str">
        <f>IF(OR($M1833="",$F1833&gt;Parâmetros!$E$14),"Não","Sim")</f>
        <v>Não</v>
      </c>
      <c r="Q1833" s="32" t="str">
        <f t="shared" si="308"/>
        <v/>
      </c>
      <c r="R1833" s="32" t="str">
        <f t="shared" si="309"/>
        <v/>
      </c>
      <c r="S1833" s="30" t="str">
        <f t="shared" si="310"/>
        <v/>
      </c>
      <c r="T1833" s="32" t="str">
        <f>IF($Q1833&lt;&gt;"Sim","",IF($N1833&gt;Parâmetros!$E$15,"Sim","Não"))</f>
        <v/>
      </c>
      <c r="U1833" s="17" t="str">
        <f t="shared" si="311"/>
        <v>Folga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'[Apontamento_Mes_Setembro Atualizado.xlsx]Base Diária'!$V$221folga da escala 5x2",IF($Y1833="Folga",IF(AND($D1833="5x2",OR(WEEKDAY($F1833,2)=6,WEEKDAY($F1833,2)=7)),"Folga de fim de semana da escala 5x2",IF(AND(OR($D1833="6x1",$D1833="FF 6x1"),WEEKDAY($F1833,2)=6,FALSE()),"Folga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6x1"),IF(OR(AND(WEEKDAY($F1833,2)=6,AND($A1833=$A1834,$L1834&gt;0)),AND(WEEKDAY($F1833,2)=7,AND($A1833=$A1832,$L1832&gt;0))),"ATENÇÃO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Folga prevista pelo ciclo</v>
      </c>
      <c r="W1833" s="34">
        <f>IF(OR(OR($D1833="6x1",$D1833="FF 6x1"),$D1833="5x2"),"",IF($AB1833&lt;&gt;$AB1832,IF(IFERROR(INDEX(Cadastro!$F$5:$F$148,$AB1833),"")="",IF($L1833&gt;0,1,0),IF(IFERROR(INDEX(Cadastro!$F$5:$F$148,$AB1833),"")&lt;=IFERROR(INDEX(Parâmetros!$B$39:$B$48,MATCH($E1833,Parâmetros!$A$39:$A$48,0)),99),IFERROR(INDEX(Cadastro!$F$5:$F$148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0</v>
      </c>
      <c r="X1833" s="34">
        <f>IF(OR(OR($D1833="6x1",$D1833="FF 6x1"),$D1833="5x2"),"",IF($AB1833&lt;&gt;$AB1832,IF(IFERROR(INDEX(Cadastro!$F$5:$F$148,$AB1833),"")="",0,IF(IFERROR(INDEX(Cadastro!$F$5:$F$148,$AB1833),"")&gt;IFERROR(INDEX(Parâmetros!$B$39:$B$48,MATCH($E1833,Parâmetros!$A$39:$A$48,0)),99),IFERROR(INDEX(Cadastro!$F$5:$F$148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1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registro"),IF(AND($AB1833&lt;&gt;$AB1832,IFERROR(INDEX(Cadastro!$F$5:$F$148,$AB1833),"")=""),"Indeterminado (início da série)",IF($X1833&gt;0,"Folga","Falta de registro"))))))))</f>
        <v>Folga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IFERROR(MATCH($A1833&amp;"|"&amp;TEXT(_xlfn.MAXIFS(Cadastro!$E$5:$E$148,Cadastro!$A$5:$A$148,$A1833,Cadastro!$E$5:$E$148,"&lt;="&amp;$F1833),"yyyymmdd"),Cadastro!$I$5:$I$148,0),"")</f>
        <v>73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t="15" hidden="1" customHeight="1" x14ac:dyDescent="0.25">
      <c r="A1834" s="31">
        <v>12468</v>
      </c>
      <c r="B1834" s="17" t="s">
        <v>208</v>
      </c>
      <c r="C1834" s="17" t="str">
        <f>IFERROR(INDEX(Cadastro!$C$5:$C$148,$AB1834),"NÃO INFORMADO")</f>
        <v>MEC</v>
      </c>
      <c r="D1834" s="17" t="str">
        <f>IFERROR(INDEX(Cadastro!$D$5:$D$148,$AB1834),"")</f>
        <v>C</v>
      </c>
      <c r="E1834" s="17" t="str">
        <f>IFERROR(INDEX(Cadastro!$G$5:$G$148,$AB1834),"")</f>
        <v>C</v>
      </c>
      <c r="F1834" s="29">
        <v>46296</v>
      </c>
      <c r="G1834" s="32" t="str">
        <f t="shared" si="306"/>
        <v>qui</v>
      </c>
      <c r="H1834" s="31" t="str">
        <f>IF($L1834=0,"",_xlfn.MINIFS(Dados!$Q:$Q,Dados!$A:$A,$A1834,Dados!$S:$S,$F1834))</f>
        <v/>
      </c>
      <c r="I1834" s="31" t="str">
        <f>IF($H1834="","",_xlfn.MAXIFS(Dados!$R:$R,Dados!$A:$A,$A1834,Dados!$S:$S,$F1834))</f>
        <v/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0</v>
      </c>
      <c r="M1834" s="30">
        <f>IFERROR(INDEX(Parâmetros!$E$6:$E$11,MATCH($K1834,Parâmetros!$A$6:$A$11,0)),"")</f>
        <v>6.67</v>
      </c>
      <c r="N1834" s="33">
        <f t="shared" si="307"/>
        <v>0</v>
      </c>
      <c r="O1834" s="33">
        <f>Parâmetros!$E$13</f>
        <v>0.8</v>
      </c>
      <c r="P1834" s="32" t="str">
        <f>IF(OR($M1834="",$F1834&gt;Parâmetros!$E$14),"Não","Sim")</f>
        <v>Não</v>
      </c>
      <c r="Q1834" s="32" t="str">
        <f t="shared" si="308"/>
        <v/>
      </c>
      <c r="R1834" s="32" t="str">
        <f t="shared" si="309"/>
        <v/>
      </c>
      <c r="S1834" s="30" t="str">
        <f t="shared" si="310"/>
        <v/>
      </c>
      <c r="T1834" s="32" t="str">
        <f>IF($Q1834&lt;&gt;"Sim","",IF($N1834&gt;Parâmetros!$E$15,"Sim","Não"))</f>
        <v/>
      </c>
      <c r="U1834" s="17" t="str">
        <f t="shared" si="311"/>
        <v>Fora da apuração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'[Apontamento_Mes_Setembro Atualizado.xlsx]Base Diária'!$V$221folga da escala 5x2",IF($Y1834="Folga",IF(AND($D1834="5x2",OR(WEEKDAY($F1834,2)=6,WEEKDAY($F1834,2)=7)),"Folga de fim de semana da escala 5x2",IF(AND(OR($D1834="6x1",$D1834="FF 6x1"),WEEKDAY($F1834,2)=6,FALSE()),"Folga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6x1"),IF(OR(AND(WEEKDAY($F1834,2)=6,AND($A1834=$A1835,$L1835&gt;0)),AND(WEEKDAY($F1834,2)=7,AND($A1834=$A1833,$L1833&gt;0))),"ATENÇÃO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FALTA DE REGISTRO · dia 1 de 5 do ciclo</v>
      </c>
      <c r="W1834" s="34">
        <f>IF(OR(OR($D1834="6x1",$D1834="FF 6x1"),$D1834="5x2"),"",IF($AB1834&lt;&gt;$AB1833,IF(IFERROR(INDEX(Cadastro!$F$5:$F$148,$AB1834),"")="",IF($L1834&gt;0,1,0),IF(IFERROR(INDEX(Cadastro!$F$5:$F$148,$AB1834),"")&lt;=IFERROR(INDEX(Parâmetros!$B$39:$B$48,MATCH($E1834,Parâmetros!$A$39:$A$48,0)),99),IFERROR(INDEX(Cadastro!$F$5:$F$148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1</v>
      </c>
      <c r="X1834" s="34">
        <f>IF(OR(OR($D1834="6x1",$D1834="FF 6x1"),$D1834="5x2"),"",IF($AB1834&lt;&gt;$AB1833,IF(IFERROR(INDEX(Cadastro!$F$5:$F$148,$AB1834),"")="",0,IF(IFERROR(INDEX(Cadastro!$F$5:$F$148,$AB1834),"")&gt;IFERROR(INDEX(Parâmetros!$B$39:$B$48,MATCH($E1834,Parâmetros!$A$39:$A$48,0)),99),IFERROR(INDEX(Cadastro!$F$5:$F$148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registro"),IF(AND($AB1834&lt;&gt;$AB1833,IFERROR(INDEX(Cadastro!$F$5:$F$148,$AB1834),"")=""),"Indeterminado (início da série)",IF($X1834&gt;0,"Folga","Falta de registro"))))))))</f>
        <v>Falta de registro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IFERROR(MATCH($A1834&amp;"|"&amp;TEXT(_xlfn.MAXIFS(Cadastro!$E$5:$E$148,Cadastro!$A$5:$A$148,$A1834,Cadastro!$E$5:$E$148,"&lt;="&amp;$F1834),"yyyymmdd"),Cadastro!$I$5:$I$148,0),"")</f>
        <v>73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t="15" hidden="1" customHeight="1" x14ac:dyDescent="0.25">
      <c r="A1835" s="31">
        <v>12468</v>
      </c>
      <c r="B1835" s="17" t="s">
        <v>208</v>
      </c>
      <c r="C1835" s="17" t="str">
        <f>IFERROR(INDEX(Cadastro!$C$5:$C$148,$AB1835),"NÃO INFORMADO")</f>
        <v>MEC</v>
      </c>
      <c r="D1835" s="17" t="str">
        <f>IFERROR(INDEX(Cadastro!$D$5:$D$148,$AB1835),"")</f>
        <v>C</v>
      </c>
      <c r="E1835" s="17" t="str">
        <f>IFERROR(INDEX(Cadastro!$G$5:$G$148,$AB1835),"")</f>
        <v>C</v>
      </c>
      <c r="F1835" s="29">
        <v>46297</v>
      </c>
      <c r="G1835" s="32" t="str">
        <f t="shared" si="306"/>
        <v>sex</v>
      </c>
      <c r="H1835" s="31" t="str">
        <f>IF($L1835=0,"",_xlfn.MINIFS(Dados!$Q:$Q,Dados!$A:$A,$A1835,Dados!$S:$S,$F1835))</f>
        <v/>
      </c>
      <c r="I1835" s="31" t="str">
        <f>IF($H1835="","",_xlfn.MAXIFS(Dados!$R:$R,Dados!$A:$A,$A1835,Dados!$S:$S,$F1835))</f>
        <v/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0</v>
      </c>
      <c r="M1835" s="30">
        <f>IFERROR(INDEX(Parâmetros!$E$6:$E$11,MATCH($K1835,Parâmetros!$A$6:$A$11,0)),"")</f>
        <v>6.67</v>
      </c>
      <c r="N1835" s="33">
        <f t="shared" si="307"/>
        <v>0</v>
      </c>
      <c r="O1835" s="33">
        <f>Parâmetros!$E$13</f>
        <v>0.8</v>
      </c>
      <c r="P1835" s="32" t="str">
        <f>IF(OR($M1835="",$F1835&gt;Parâmetros!$E$14),"Não","Sim")</f>
        <v>Não</v>
      </c>
      <c r="Q1835" s="32" t="str">
        <f t="shared" si="308"/>
        <v/>
      </c>
      <c r="R1835" s="32" t="str">
        <f t="shared" si="309"/>
        <v/>
      </c>
      <c r="S1835" s="30" t="str">
        <f t="shared" si="310"/>
        <v/>
      </c>
      <c r="T1835" s="32" t="str">
        <f>IF($Q1835&lt;&gt;"Sim","",IF($N1835&gt;Parâmetros!$E$15,"Sim","Não"))</f>
        <v/>
      </c>
      <c r="U1835" s="17" t="str">
        <f t="shared" si="311"/>
        <v>Fora da apuração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'[Apontamento_Mes_Setembro Atualizado.xlsx]Base Diária'!$V$221folga da escala 5x2",IF($Y1835="Folga",IF(AND($D1835="5x2",OR(WEEKDAY($F1835,2)=6,WEEKDAY($F1835,2)=7)),"Folga de fim de semana da escala 5x2",IF(AND(OR($D1835="6x1",$D1835="FF 6x1"),WEEKDAY($F1835,2)=6,FALSE()),"Folga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6x1"),IF(OR(AND(WEEKDAY($F1835,2)=6,AND($A1835=$A1836,$L1836&gt;0)),AND(WEEKDAY($F1835,2)=7,AND($A1835=$A1834,$L1834&gt;0))),"ATENÇÃO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FALTA DE REGISTRO · dia 2 de 5 do ciclo</v>
      </c>
      <c r="W1835" s="34">
        <f>IF(OR(OR($D1835="6x1",$D1835="FF 6x1"),$D1835="5x2"),"",IF($AB1835&lt;&gt;$AB1834,IF(IFERROR(INDEX(Cadastro!$F$5:$F$148,$AB1835),"")="",IF($L1835&gt;0,1,0),IF(IFERROR(INDEX(Cadastro!$F$5:$F$148,$AB1835),"")&lt;=IFERROR(INDEX(Parâmetros!$B$39:$B$48,MATCH($E1835,Parâmetros!$A$39:$A$48,0)),99),IFERROR(INDEX(Cadastro!$F$5:$F$148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2</v>
      </c>
      <c r="X1835" s="34">
        <f>IF(OR(OR($D1835="6x1",$D1835="FF 6x1"),$D1835="5x2"),"",IF($AB1835&lt;&gt;$AB1834,IF(IFERROR(INDEX(Cadastro!$F$5:$F$148,$AB1835),"")="",0,IF(IFERROR(INDEX(Cadastro!$F$5:$F$148,$AB1835),"")&gt;IFERROR(INDEX(Parâmetros!$B$39:$B$48,MATCH($E1835,Parâmetros!$A$39:$A$48,0)),99),IFERROR(INDEX(Cadastro!$F$5:$F$148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registro"),IF(AND($AB1835&lt;&gt;$AB1834,IFERROR(INDEX(Cadastro!$F$5:$F$148,$AB1835),"")=""),"Indeterminado (início da série)",IF($X1835&gt;0,"Folga","Falta de registro"))))))))</f>
        <v>Falta de registro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IFERROR(MATCH($A1835&amp;"|"&amp;TEXT(_xlfn.MAXIFS(Cadastro!$E$5:$E$148,Cadastro!$A$5:$A$148,$A1835,Cadastro!$E$5:$E$148,"&lt;="&amp;$F1835),"yyyymmdd"),Cadastro!$I$5:$I$148,0),"")</f>
        <v>73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t="15" hidden="1" customHeight="1" x14ac:dyDescent="0.25">
      <c r="A1836" s="31">
        <v>12468</v>
      </c>
      <c r="B1836" s="17" t="s">
        <v>208</v>
      </c>
      <c r="C1836" s="17" t="str">
        <f>IFERROR(INDEX(Cadastro!$C$5:$C$148,$AB1836),"NÃO INFORMADO")</f>
        <v>MEC</v>
      </c>
      <c r="D1836" s="17" t="str">
        <f>IFERROR(INDEX(Cadastro!$D$5:$D$148,$AB1836),"")</f>
        <v>C</v>
      </c>
      <c r="E1836" s="17" t="str">
        <f>IFERROR(INDEX(Cadastro!$G$5:$G$148,$AB1836),"")</f>
        <v>C</v>
      </c>
      <c r="F1836" s="29">
        <v>46298</v>
      </c>
      <c r="G1836" s="32" t="str">
        <f t="shared" si="306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>C</v>
      </c>
      <c r="L1836" s="30">
        <f>SUMIFS(Dados!$E:$E,Dados!$A:$A,$A1836,Dados!$S:$S,$F1836)</f>
        <v>0</v>
      </c>
      <c r="M1836" s="30">
        <f>IFERROR(INDEX(Parâmetros!$E$6:$E$11,MATCH($K1836,Parâmetros!$A$6:$A$11,0)),"")</f>
        <v>6.67</v>
      </c>
      <c r="N1836" s="33">
        <f t="shared" si="307"/>
        <v>0</v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08"/>
        <v/>
      </c>
      <c r="R1836" s="32" t="str">
        <f t="shared" si="309"/>
        <v/>
      </c>
      <c r="S1836" s="30" t="str">
        <f t="shared" si="310"/>
        <v/>
      </c>
      <c r="T1836" s="32" t="str">
        <f>IF($Q1836&lt;&gt;"Sim","",IF($N1836&gt;Parâmetros!$E$15,"Sim","Não"))</f>
        <v/>
      </c>
      <c r="U1836" s="17" t="str">
        <f t="shared" si="311"/>
        <v>Fora da apuração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'[Apontamento_Mes_Setembro Atualizado.xlsx]Base Diária'!$V$221folga da escala 5x2",IF($Y1836="Folga",IF(AND($D1836="5x2",OR(WEEKDAY($F1836,2)=6,WEEKDAY($F1836,2)=7)),"Folga de fim de semana da escala 5x2",IF(AND(OR($D1836="6x1",$D1836="FF 6x1"),WEEKDAY($F1836,2)=6,FALSE()),"Folga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6x1"),IF(OR(AND(WEEKDAY($F1836,2)=6,AND($A1836=$A1837,$L1837&gt;0)),AND(WEEKDAY($F1836,2)=7,AND($A1836=$A1835,$L1835&gt;0))),"ATENÇÃO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FALTA DE REGISTRO · dia 3 de 5 do ciclo</v>
      </c>
      <c r="W1836" s="34">
        <f>IF(OR(OR($D1836="6x1",$D1836="FF 6x1"),$D1836="5x2"),"",IF($AB1836&lt;&gt;$AB1835,IF(IFERROR(INDEX(Cadastro!$F$5:$F$148,$AB1836),"")="",IF($L1836&gt;0,1,0),IF(IFERROR(INDEX(Cadastro!$F$5:$F$148,$AB1836),"")&lt;=IFERROR(INDEX(Parâmetros!$B$39:$B$48,MATCH($E1836,Parâmetros!$A$39:$A$48,0)),99),IFERROR(INDEX(Cadastro!$F$5:$F$148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3</v>
      </c>
      <c r="X1836" s="34">
        <f>IF(OR(OR($D1836="6x1",$D1836="FF 6x1"),$D1836="5x2"),"",IF($AB1836&lt;&gt;$AB1835,IF(IFERROR(INDEX(Cadastro!$F$5:$F$148,$AB1836),"")="",0,IF(IFERROR(INDEX(Cadastro!$F$5:$F$148,$AB1836),"")&gt;IFERROR(INDEX(Parâmetros!$B$39:$B$48,MATCH($E1836,Parâmetros!$A$39:$A$48,0)),99),IFERROR(INDEX(Cadastro!$F$5:$F$148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0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registro"),IF(AND($AB1836&lt;&gt;$AB1835,IFERROR(INDEX(Cadastro!$F$5:$F$148,$AB1836),"")=""),"Indeterminado (início da série)",IF($X1836&gt;0,"Folga","Falta de registro"))))))))</f>
        <v>Falta de registro</v>
      </c>
      <c r="Z1836" s="34">
        <f>IF(OR($L1836&gt;0,$F1836&gt;Parâmetros!$E$14),0,IF($A1836&lt;&gt;$A1835,1,N($Z1835)+1))</f>
        <v>0</v>
      </c>
      <c r="AA1836" s="34">
        <f>IF(OR($L1836&gt;0,$F1836&gt;Parâmetros!$E$14),0,IF(OR($A1836&lt;&gt;$A1837,$F1837&gt;Parâmetros!$E$14),1,N($AA1837)+1))</f>
        <v>0</v>
      </c>
      <c r="AB1836" s="31">
        <f>IFERROR(MATCH($A1836&amp;"|"&amp;TEXT(_xlfn.MAXIFS(Cadastro!$E$5:$E$148,Cadastro!$A$5:$A$148,$A1836,Cadastro!$E$5:$E$148,"&lt;="&amp;$F1836),"yyyymmdd"),Cadastro!$I$5:$I$148,0),"")</f>
        <v>73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t="15" hidden="1" customHeight="1" x14ac:dyDescent="0.25">
      <c r="A1837" s="31">
        <v>12468</v>
      </c>
      <c r="B1837" s="17" t="s">
        <v>208</v>
      </c>
      <c r="C1837" s="17" t="str">
        <f>IFERROR(INDEX(Cadastro!$C$5:$C$148,$AB1837),"NÃO INFORMADO")</f>
        <v>MEC</v>
      </c>
      <c r="D1837" s="17" t="str">
        <f>IFERROR(INDEX(Cadastro!$D$5:$D$148,$AB1837),"")</f>
        <v>C</v>
      </c>
      <c r="E1837" s="17" t="str">
        <f>IFERROR(INDEX(Cadastro!$G$5:$G$148,$AB1837),"")</f>
        <v>C</v>
      </c>
      <c r="F1837" s="29">
        <v>46299</v>
      </c>
      <c r="G1837" s="32" t="str">
        <f t="shared" si="306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>C</v>
      </c>
      <c r="L1837" s="30">
        <f>SUMIFS(Dados!$E:$E,Dados!$A:$A,$A1837,Dados!$S:$S,$F1837)</f>
        <v>0</v>
      </c>
      <c r="M1837" s="30">
        <f>IFERROR(INDEX(Parâmetros!$E$6:$E$11,MATCH($K1837,Parâmetros!$A$6:$A$11,0)),"")</f>
        <v>6.67</v>
      </c>
      <c r="N1837" s="33">
        <f t="shared" si="307"/>
        <v>0</v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08"/>
        <v/>
      </c>
      <c r="R1837" s="32" t="str">
        <f t="shared" si="309"/>
        <v/>
      </c>
      <c r="S1837" s="30" t="str">
        <f t="shared" si="310"/>
        <v/>
      </c>
      <c r="T1837" s="32" t="str">
        <f>IF($Q1837&lt;&gt;"Sim","",IF($N1837&gt;Parâmetros!$E$15,"Sim","Não"))</f>
        <v/>
      </c>
      <c r="U1837" s="17" t="str">
        <f t="shared" si="311"/>
        <v>Fora da apuração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'[Apontamento_Mes_Setembro Atualizado.xlsx]Base Diária'!$V$221folga da escala 5x2",IF($Y1837="Folga",IF(AND($D1837="5x2",OR(WEEKDAY($F1837,2)=6,WEEKDAY($F1837,2)=7)),"Folga de fim de semana da escala 5x2",IF(AND(OR($D1837="6x1",$D1837="FF 6x1"),WEEKDAY($F1837,2)=6,FALSE()),"Folga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6x1"),IF(OR(AND(WEEKDAY($F1837,2)=6,AND($A1837=$A1838,$L1838&gt;0)),AND(WEEKDAY($F1837,2)=7,AND($A1837=$A1836,$L1836&gt;0))),"ATENÇÃO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FALTA DE REGISTRO · dia 4 de 5 do ciclo</v>
      </c>
      <c r="W1837" s="34">
        <f>IF(OR(OR($D1837="6x1",$D1837="FF 6x1"),$D1837="5x2"),"",IF($AB1837&lt;&gt;$AB1836,IF(IFERROR(INDEX(Cadastro!$F$5:$F$148,$AB1837),"")="",IF($L1837&gt;0,1,0),IF(IFERROR(INDEX(Cadastro!$F$5:$F$148,$AB1837),"")&lt;=IFERROR(INDEX(Parâmetros!$B$39:$B$48,MATCH($E1837,Parâmetros!$A$39:$A$48,0)),99),IFERROR(INDEX(Cadastro!$F$5:$F$148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4</v>
      </c>
      <c r="X1837" s="34">
        <f>IF(OR(OR($D1837="6x1",$D1837="FF 6x1"),$D1837="5x2"),"",IF($AB1837&lt;&gt;$AB1836,IF(IFERROR(INDEX(Cadastro!$F$5:$F$148,$AB1837),"")="",0,IF(IFERROR(INDEX(Cadastro!$F$5:$F$148,$AB1837),"")&gt;IFERROR(INDEX(Parâmetros!$B$39:$B$48,MATCH($E1837,Parâmetros!$A$39:$A$48,0)),99),IFERROR(INDEX(Cadastro!$F$5:$F$148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registro"),IF(AND($AB1837&lt;&gt;$AB1836,IFERROR(INDEX(Cadastro!$F$5:$F$148,$AB1837),"")=""),"Indeterminado (início da série)",IF($X1837&gt;0,"Folga","Falta de registro"))))))))</f>
        <v>Falta de registro</v>
      </c>
      <c r="Z1837" s="34">
        <f>IF(OR($L1837&gt;0,$F1837&gt;Parâmetros!$E$14),0,IF($A1837&lt;&gt;$A1836,1,N($Z1836)+1))</f>
        <v>0</v>
      </c>
      <c r="AA1837" s="34">
        <f>IF(OR($L1837&gt;0,$F1837&gt;Parâmetros!$E$14),0,IF(OR($A1837&lt;&gt;$A1838,$F1838&gt;Parâmetros!$E$14),1,N($AA1838)+1))</f>
        <v>0</v>
      </c>
      <c r="AB1837" s="31">
        <f>IFERROR(MATCH($A1837&amp;"|"&amp;TEXT(_xlfn.MAXIFS(Cadastro!$E$5:$E$148,Cadastro!$A$5:$A$148,$A1837,Cadastro!$E$5:$E$148,"&lt;="&amp;$F1837),"yyyymmdd"),Cadastro!$I$5:$I$148,0),"")</f>
        <v>73</v>
      </c>
      <c r="AC1837" t="str">
        <f>IFERROR(_xlfn.SINGLE(INDEX(Exceções!$D$5:$D$203,MATCH($A1837&amp;"|"&amp;$F1837,Exceções!$F$5:$F$203,0))),"")</f>
        <v/>
      </c>
      <c r="AD1837" t="str">
        <f>IF($AC1837="","",IFERROR(_xlfn.SINGLE(INDEX(Exceções!$E$5:$E$203,MATCH($A1837&amp;"|"&amp;$F1837,Exceções!$F$5:$F$203,0))),""))</f>
        <v/>
      </c>
    </row>
    <row r="1838" spans="1:30" ht="15" hidden="1" customHeight="1" x14ac:dyDescent="0.25">
      <c r="A1838" s="31">
        <v>12468</v>
      </c>
      <c r="B1838" s="17" t="s">
        <v>208</v>
      </c>
      <c r="C1838" s="17" t="str">
        <f>IFERROR(INDEX(Cadastro!$C$5:$C$148,$AB1838),"NÃO INFORMADO")</f>
        <v>MEC</v>
      </c>
      <c r="D1838" s="17" t="str">
        <f>IFERROR(INDEX(Cadastro!$D$5:$D$148,$AB1838),"")</f>
        <v>C</v>
      </c>
      <c r="E1838" s="17" t="str">
        <f>IFERROR(INDEX(Cadastro!$G$5:$G$148,$AB1838),"")</f>
        <v>C</v>
      </c>
      <c r="F1838" s="29">
        <v>46300</v>
      </c>
      <c r="G1838" s="32" t="str">
        <f t="shared" si="306"/>
        <v>seg</v>
      </c>
      <c r="H1838" s="31" t="str">
        <f>IF($L1838=0,"",_xlfn.MINIFS(Dados!$Q:$Q,Dados!$A:$A,$A1838,Dados!$S:$S,$F1838))</f>
        <v/>
      </c>
      <c r="I1838" s="31" t="str">
        <f>IF($H1838="","",_xlfn.MAXIFS(Dados!$R:$R,Dados!$A:$A,$A1838,Dados!$S:$S,$F1838))</f>
        <v/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0</v>
      </c>
      <c r="M1838" s="30">
        <f>IFERROR(INDEX(Parâmetros!$E$6:$E$11,MATCH($K1838,Parâmetros!$A$6:$A$11,0)),"")</f>
        <v>6.67</v>
      </c>
      <c r="N1838" s="33">
        <f t="shared" si="307"/>
        <v>0</v>
      </c>
      <c r="O1838" s="33">
        <f>Parâmetros!$E$13</f>
        <v>0.8</v>
      </c>
      <c r="P1838" s="32" t="str">
        <f>IF(OR($M1838="",$F1838&gt;Parâmetros!$E$14),"Não","Sim")</f>
        <v>Não</v>
      </c>
      <c r="Q1838" s="32" t="str">
        <f t="shared" si="308"/>
        <v/>
      </c>
      <c r="R1838" s="32" t="str">
        <f t="shared" si="309"/>
        <v/>
      </c>
      <c r="S1838" s="30" t="str">
        <f t="shared" si="310"/>
        <v/>
      </c>
      <c r="T1838" s="32" t="str">
        <f>IF($Q1838&lt;&gt;"Sim","",IF($N1838&gt;Parâmetros!$E$15,"Sim","Não"))</f>
        <v/>
      </c>
      <c r="U1838" s="17" t="str">
        <f t="shared" si="311"/>
        <v>Fora da apuração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'[Apontamento_Mes_Setembro Atualizado.xlsx]Base Diária'!$V$221folga da escala 5x2",IF($Y1838="Folga",IF(AND($D1838="5x2",OR(WEEKDAY($F1838,2)=6,WEEKDAY($F1838,2)=7)),"Folga de fim de semana da escala 5x2",IF(AND(OR($D1838="6x1",$D1838="FF 6x1"),WEEKDAY($F1838,2)=6,FALSE()),"Folga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6x1"),IF(OR(AND(WEEKDAY($F1838,2)=6,AND($A1838=$A1839,$L1839&gt;0)),AND(WEEKDAY($F1838,2)=7,AND($A1838=$A1837,$L1837&gt;0))),"ATENÇÃO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FALTA DE REGISTRO · dia 5 de 5 do ciclo</v>
      </c>
      <c r="W1838" s="34">
        <f>IF(OR(OR($D1838="6x1",$D1838="FF 6x1"),$D1838="5x2"),"",IF($AB1838&lt;&gt;$AB1837,IF(IFERROR(INDEX(Cadastro!$F$5:$F$148,$AB1838),"")="",IF($L1838&gt;0,1,0),IF(IFERROR(INDEX(Cadastro!$F$5:$F$148,$AB1838),"")&lt;=IFERROR(INDEX(Parâmetros!$B$39:$B$48,MATCH($E1838,Parâmetros!$A$39:$A$48,0)),99),IFERROR(INDEX(Cadastro!$F$5:$F$148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5</v>
      </c>
      <c r="X1838" s="34">
        <f>IF(OR(OR($D1838="6x1",$D1838="FF 6x1"),$D1838="5x2"),"",IF($AB1838&lt;&gt;$AB1837,IF(IFERROR(INDEX(Cadastro!$F$5:$F$148,$AB1838),"")="",0,IF(IFERROR(INDEX(Cadastro!$F$5:$F$148,$AB1838),"")&gt;IFERROR(INDEX(Parâmetros!$B$39:$B$48,MATCH($E1838,Parâmetros!$A$39:$A$48,0)),99),IFERROR(INDEX(Cadastro!$F$5:$F$148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registro"),IF(AND($AB1838&lt;&gt;$AB1837,IFERROR(INDEX(Cadastro!$F$5:$F$148,$AB1838),"")=""),"Indeterminado (início da série)",IF($X1838&gt;0,"Folga","Falta de registro"))))))))</f>
        <v>Falta de registro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IFERROR(MATCH($A1838&amp;"|"&amp;TEXT(_xlfn.MAXIFS(Cadastro!$E$5:$E$148,Cadastro!$A$5:$A$148,$A1838,Cadastro!$E$5:$E$148,"&lt;="&amp;$F1838),"yyyymmdd"),Cadastro!$I$5:$I$148,0),"")</f>
        <v>73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t="15" hidden="1" customHeight="1" x14ac:dyDescent="0.25">
      <c r="A1839" s="31">
        <v>54179</v>
      </c>
      <c r="B1839" s="17" t="s">
        <v>209</v>
      </c>
      <c r="C1839" s="17" t="str">
        <f>IFERROR(INDEX(Cadastro!$C$5:$C$148,$AB1839),"NÃO INFORMADO")</f>
        <v>ELE</v>
      </c>
      <c r="D1839" s="17" t="str">
        <f>IFERROR(INDEX(Cadastro!$D$5:$D$148,$AB1839),"")</f>
        <v>6x1</v>
      </c>
      <c r="E1839" s="17" t="str">
        <f>IFERROR(INDEX(Cadastro!$G$5:$G$148,$AB1839),"")</f>
        <v>6x1</v>
      </c>
      <c r="F1839" s="29">
        <v>46265</v>
      </c>
      <c r="G1839" s="32" t="str">
        <f t="shared" ref="G1839:G1874" si="312">CHOOSE(WEEKDAY($F1839,1),"dom","seg","ter","qua","qui","sex","sáb")</f>
        <v>seg</v>
      </c>
      <c r="H1839" s="31">
        <f>IF($L1839=0,"",_xlfn.MINIFS(Dados!$Q:$Q,Dados!$A:$A,$A1839,Dados!$S:$S,$F1839))</f>
        <v>435</v>
      </c>
      <c r="I1839" s="31">
        <f>IF($H1839="","",_xlfn.MAXIFS(Dados!$R:$R,Dados!$A:$A,$A1839,Dados!$S:$S,$F1839))</f>
        <v>991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6x1</v>
      </c>
      <c r="L1839" s="30">
        <f>SUMIFS(Dados!$E:$E,Dados!$A:$A,$A1839,Dados!$S:$S,$F1839)</f>
        <v>8.27</v>
      </c>
      <c r="M1839" s="30">
        <f>IFERROR(INDEX(Parâmetros!$E$6:$E$11,MATCH($K1839,Parâmetros!$A$6:$A$11,0)),"")</f>
        <v>8.8000000000000007</v>
      </c>
      <c r="N1839" s="33">
        <f t="shared" ref="N1839:N1874" si="313">IFERROR($L1839/$M1839,"")</f>
        <v>0.93977272727272709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ref="Q1839:Q1874" si="314">IF($P1839="Não","",IF($L1839&gt;0,"Sim","Não"))</f>
        <v>Sim</v>
      </c>
      <c r="R1839" s="32" t="str">
        <f t="shared" ref="R1839:R1874" si="315">IF($Q1839&lt;&gt;"Sim","",IF($N1839&gt;=$O1839,"Sim","Não"))</f>
        <v>Sim</v>
      </c>
      <c r="S1839" s="30">
        <f t="shared" ref="S1839:S1874" si="316">IF($Q1839&lt;&gt;"Sim","",MAX(0,$M1839*$O1839-$L1839))</f>
        <v>0</v>
      </c>
      <c r="T1839" s="32" t="str">
        <f>IF($Q1839&lt;&gt;"Sim","",IF($N1839&gt;Parâmetros!$E$15,"Sim","Não"))</f>
        <v>Não</v>
      </c>
      <c r="U1839" s="17" t="str">
        <f t="shared" ref="U1839:U1874" si="317">IF($AC1839&lt;&gt;"",$AC1839,IF($P1839="Não",IF($Y1839="Folga","Folga",IF(LEFT($Y1839,6)="Férias","Férias / afastamento",IF($Y1839="Indeterminado (início da série)","Início da série","Fora da apuração"))),IF($Q1839="Não","Falta de registro",IF($R1839="Sim","Na meta","Abaixo da meta"))))</f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'[Apontamento_Mes_Setembro Atualizado.xlsx]Base Diária'!$V$221folga da escala 5x2",IF($Y1839="Folga",IF(AND($D1839="5x2",OR(WEEKDAY($F1839,2)=6,WEEKDAY($F1839,2)=7)),"Folga de fim de semana da escala 5x2",IF(AND(OR($D1839="6x1",$D1839="FF 6x1"),WEEKDAY($F1839,2)=6,FALSE()),"Folga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6x1"),IF(OR(AND(WEEKDAY($F1839,2)=6,AND($A1839=$A1840,$L1840&gt;0)),AND(WEEKDAY($F1839,2)=7,AND($A1839=$A1838,$L1838&gt;0))),"ATENÇÃO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Jornada fixa do 6x1</v>
      </c>
      <c r="W1839" s="34" t="str">
        <f>IF(OR(OR($D1839="6x1",$D1839="FF 6x1"),$D1839="5x2"),"",IF($AB1839&lt;&gt;$AB1838,IF(IFERROR(INDEX(Cadastro!$F$5:$F$148,$AB1839),"")="",IF($L1839&gt;0,1,0),IF(IFERROR(INDEX(Cadastro!$F$5:$F$148,$AB1839),"")&lt;=IFERROR(INDEX(Parâmetros!$B$39:$B$48,MATCH($E1839,Parâmetros!$A$39:$A$48,0)),99),IFERROR(INDEX(Cadastro!$F$5:$F$148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/>
      </c>
      <c r="X1839" s="34" t="str">
        <f>IF(OR(OR($D1839="6x1",$D1839="FF 6x1"),$D1839="5x2"),"",IF($AB1839&lt;&gt;$AB1838,IF(IFERROR(INDEX(Cadastro!$F$5:$F$148,$AB1839),"")="",0,IF(IFERROR(INDEX(Cadastro!$F$5:$F$148,$AB1839),"")&gt;IFERROR(INDEX(Parâmetros!$B$39:$B$48,MATCH($E1839,Parâmetros!$A$39:$A$48,0)),99),IFERROR(INDEX(Cadastro!$F$5:$F$148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/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registro"),IF(AND($AB1839&lt;&gt;$AB1838,IFERROR(INDEX(Cadastro!$F$5:$F$148,$AB1839),"")=""),"Indeterminado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IFERROR(MATCH($A1839&amp;"|"&amp;TEXT(_xlfn.MAXIFS(Cadastro!$E$5:$E$148,Cadastro!$A$5:$A$148,$A1839,Cadastro!$E$5:$E$148,"&lt;="&amp;$F1839),"yyyymmdd"),Cadastro!$I$5:$I$148,0),"")</f>
        <v>75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t="15" hidden="1" customHeight="1" x14ac:dyDescent="0.25">
      <c r="A1840" s="31">
        <v>54179</v>
      </c>
      <c r="B1840" s="17" t="s">
        <v>209</v>
      </c>
      <c r="C1840" s="17" t="str">
        <f>IFERROR(INDEX(Cadastro!$C$5:$C$148,$AB1840),"NÃO INFORMADO")</f>
        <v>ELE</v>
      </c>
      <c r="D1840" s="17" t="str">
        <f>IFERROR(INDEX(Cadastro!$D$5:$D$148,$AB1840),"")</f>
        <v>6x1</v>
      </c>
      <c r="E1840" s="17" t="str">
        <f>IFERROR(INDEX(Cadastro!$G$5:$G$148,$AB1840),"")</f>
        <v>6x1</v>
      </c>
      <c r="F1840" s="29">
        <v>46266</v>
      </c>
      <c r="G1840" s="32" t="str">
        <f t="shared" si="312"/>
        <v>ter</v>
      </c>
      <c r="H1840" s="31">
        <f>IF($L1840=0,"",_xlfn.MINIFS(Dados!$Q:$Q,Dados!$A:$A,$A1840,Dados!$S:$S,$F1840))</f>
        <v>435</v>
      </c>
      <c r="I1840" s="31">
        <f>IF($H1840="","",_xlfn.MAXIFS(Dados!$R:$R,Dados!$A:$A,$A1840,Dados!$S:$S,$F1840))</f>
        <v>990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6x1</v>
      </c>
      <c r="L1840" s="30">
        <f>SUMIFS(Dados!$E:$E,Dados!$A:$A,$A1840,Dados!$S:$S,$F1840)</f>
        <v>8.24</v>
      </c>
      <c r="M1840" s="30">
        <f>IFERROR(INDEX(Parâmetros!$E$6:$E$11,MATCH($K1840,Parâmetros!$A$6:$A$11,0)),"")</f>
        <v>8.8000000000000007</v>
      </c>
      <c r="N1840" s="33">
        <f t="shared" si="313"/>
        <v>0.93636363636363629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14"/>
        <v>Sim</v>
      </c>
      <c r="R1840" s="32" t="str">
        <f t="shared" si="315"/>
        <v>Sim</v>
      </c>
      <c r="S1840" s="30">
        <f t="shared" si="316"/>
        <v>0</v>
      </c>
      <c r="T1840" s="32" t="str">
        <f>IF($Q1840&lt;&gt;"Sim","",IF($N1840&gt;Parâmetros!$E$15,"Sim","Não"))</f>
        <v>Não</v>
      </c>
      <c r="U1840" s="17" t="str">
        <f t="shared" si="317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'[Apontamento_Mes_Setembro Atualizado.xlsx]Base Diária'!$V$221folga da escala 5x2",IF($Y1840="Folga",IF(AND($D1840="5x2",OR(WEEKDAY($F1840,2)=6,WEEKDAY($F1840,2)=7)),"Folga de fim de semana da escala 5x2",IF(AND(OR($D1840="6x1",$D1840="FF 6x1"),WEEKDAY($F1840,2)=6,FALSE()),"Folga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6x1"),IF(OR(AND(WEEKDAY($F1840,2)=6,AND($A1840=$A1841,$L1841&gt;0)),AND(WEEKDAY($F1840,2)=7,AND($A1840=$A1839,$L1839&gt;0))),"ATENÇÃO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Jornada fixa do 6x1</v>
      </c>
      <c r="W1840" s="34" t="str">
        <f>IF(OR(OR($D1840="6x1",$D1840="FF 6x1"),$D1840="5x2"),"",IF($AB1840&lt;&gt;$AB1839,IF(IFERROR(INDEX(Cadastro!$F$5:$F$148,$AB1840),"")="",IF($L1840&gt;0,1,0),IF(IFERROR(INDEX(Cadastro!$F$5:$F$148,$AB1840),"")&lt;=IFERROR(INDEX(Parâmetros!$B$39:$B$48,MATCH($E1840,Parâmetros!$A$39:$A$48,0)),99),IFERROR(INDEX(Cadastro!$F$5:$F$148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/>
      </c>
      <c r="X1840" s="34" t="str">
        <f>IF(OR(OR($D1840="6x1",$D1840="FF 6x1"),$D1840="5x2"),"",IF($AB1840&lt;&gt;$AB1839,IF(IFERROR(INDEX(Cadastro!$F$5:$F$148,$AB1840),"")="",0,IF(IFERROR(INDEX(Cadastro!$F$5:$F$148,$AB1840),"")&gt;IFERROR(INDEX(Parâmetros!$B$39:$B$48,MATCH($E1840,Parâmetros!$A$39:$A$48,0)),99),IFERROR(INDEX(Cadastro!$F$5:$F$148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/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registro"),IF(AND($AB1840&lt;&gt;$AB1839,IFERROR(INDEX(Cadastro!$F$5:$F$148,$AB1840),"")=""),"Indeterminado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IFERROR(MATCH($A1840&amp;"|"&amp;TEXT(_xlfn.MAXIFS(Cadastro!$E$5:$E$148,Cadastro!$A$5:$A$148,$A1840,Cadastro!$E$5:$E$148,"&lt;="&amp;$F1840),"yyyymmdd"),Cadastro!$I$5:$I$148,0),"")</f>
        <v>75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t="15" hidden="1" customHeight="1" x14ac:dyDescent="0.25">
      <c r="A1841" s="31">
        <v>54179</v>
      </c>
      <c r="B1841" s="17" t="s">
        <v>209</v>
      </c>
      <c r="C1841" s="17" t="str">
        <f>IFERROR(INDEX(Cadastro!$C$5:$C$148,$AB1841),"NÃO INFORMADO")</f>
        <v>ELE</v>
      </c>
      <c r="D1841" s="17" t="str">
        <f>IFERROR(INDEX(Cadastro!$D$5:$D$148,$AB1841),"")</f>
        <v>6x1</v>
      </c>
      <c r="E1841" s="17" t="str">
        <f>IFERROR(INDEX(Cadastro!$G$5:$G$148,$AB1841),"")</f>
        <v>6x1</v>
      </c>
      <c r="F1841" s="29">
        <v>46267</v>
      </c>
      <c r="G1841" s="32" t="str">
        <f t="shared" si="312"/>
        <v>qua</v>
      </c>
      <c r="H1841" s="31">
        <f>IF($L1841=0,"",_xlfn.MINIFS(Dados!$Q:$Q,Dados!$A:$A,$A1841,Dados!$S:$S,$F1841))</f>
        <v>435</v>
      </c>
      <c r="I1841" s="31">
        <f>IF($H1841="","",_xlfn.MAXIFS(Dados!$R:$R,Dados!$A:$A,$A1841,Dados!$S:$S,$F1841))</f>
        <v>990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6x1</v>
      </c>
      <c r="L1841" s="30">
        <f>SUMIFS(Dados!$E:$E,Dados!$A:$A,$A1841,Dados!$S:$S,$F1841)</f>
        <v>8.25</v>
      </c>
      <c r="M1841" s="30">
        <f>IFERROR(INDEX(Parâmetros!$E$6:$E$11,MATCH($K1841,Parâmetros!$A$6:$A$11,0)),"")</f>
        <v>8.8000000000000007</v>
      </c>
      <c r="N1841" s="33">
        <f t="shared" si="313"/>
        <v>0.93749999999999989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14"/>
        <v>Sim</v>
      </c>
      <c r="R1841" s="32" t="str">
        <f t="shared" si="315"/>
        <v>Sim</v>
      </c>
      <c r="S1841" s="30">
        <f t="shared" si="316"/>
        <v>0</v>
      </c>
      <c r="T1841" s="32" t="str">
        <f>IF($Q1841&lt;&gt;"Sim","",IF($N1841&gt;Parâmetros!$E$15,"Sim","Não"))</f>
        <v>Não</v>
      </c>
      <c r="U1841" s="17" t="str">
        <f t="shared" si="317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'[Apontamento_Mes_Setembro Atualizado.xlsx]Base Diária'!$V$221folga da escala 5x2",IF($Y1841="Folga",IF(AND($D1841="5x2",OR(WEEKDAY($F1841,2)=6,WEEKDAY($F1841,2)=7)),"Folga de fim de semana da escala 5x2",IF(AND(OR($D1841="6x1",$D1841="FF 6x1"),WEEKDAY($F1841,2)=6,FALSE()),"Folga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6x1"),IF(OR(AND(WEEKDAY($F1841,2)=6,AND($A1841=$A1842,$L1842&gt;0)),AND(WEEKDAY($F1841,2)=7,AND($A1841=$A1840,$L1840&gt;0))),"ATENÇÃO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Jornada fixa do 6x1</v>
      </c>
      <c r="W1841" s="34" t="str">
        <f>IF(OR(OR($D1841="6x1",$D1841="FF 6x1"),$D1841="5x2"),"",IF($AB1841&lt;&gt;$AB1840,IF(IFERROR(INDEX(Cadastro!$F$5:$F$148,$AB1841),"")="",IF($L1841&gt;0,1,0),IF(IFERROR(INDEX(Cadastro!$F$5:$F$148,$AB1841),"")&lt;=IFERROR(INDEX(Parâmetros!$B$39:$B$48,MATCH($E1841,Parâmetros!$A$39:$A$48,0)),99),IFERROR(INDEX(Cadastro!$F$5:$F$148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/>
      </c>
      <c r="X1841" s="34" t="str">
        <f>IF(OR(OR($D1841="6x1",$D1841="FF 6x1"),$D1841="5x2"),"",IF($AB1841&lt;&gt;$AB1840,IF(IFERROR(INDEX(Cadastro!$F$5:$F$148,$AB1841),"")="",0,IF(IFERROR(INDEX(Cadastro!$F$5:$F$148,$AB1841),"")&gt;IFERROR(INDEX(Parâmetros!$B$39:$B$48,MATCH($E1841,Parâmetros!$A$39:$A$48,0)),99),IFERROR(INDEX(Cadastro!$F$5:$F$148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/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registro"),IF(AND($AB1841&lt;&gt;$AB1840,IFERROR(INDEX(Cadastro!$F$5:$F$148,$AB1841),"")=""),"Indeterminado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IFERROR(MATCH($A1841&amp;"|"&amp;TEXT(_xlfn.MAXIFS(Cadastro!$E$5:$E$148,Cadastro!$A$5:$A$148,$A1841,Cadastro!$E$5:$E$148,"&lt;="&amp;$F1841),"yyyymmdd"),Cadastro!$I$5:$I$148,0),"")</f>
        <v>75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t="15" hidden="1" customHeight="1" x14ac:dyDescent="0.25">
      <c r="A1842" s="31">
        <v>54179</v>
      </c>
      <c r="B1842" s="17" t="s">
        <v>209</v>
      </c>
      <c r="C1842" s="17" t="str">
        <f>IFERROR(INDEX(Cadastro!$C$5:$C$148,$AB1842),"NÃO INFORMADO")</f>
        <v>ELE</v>
      </c>
      <c r="D1842" s="17" t="str">
        <f>IFERROR(INDEX(Cadastro!$D$5:$D$148,$AB1842),"")</f>
        <v>6x1</v>
      </c>
      <c r="E1842" s="17" t="str">
        <f>IFERROR(INDEX(Cadastro!$G$5:$G$148,$AB1842),"")</f>
        <v>6x1</v>
      </c>
      <c r="F1842" s="29">
        <v>46268</v>
      </c>
      <c r="G1842" s="32" t="str">
        <f t="shared" si="312"/>
        <v>qui</v>
      </c>
      <c r="H1842" s="31">
        <f>IF($L1842=0,"",_xlfn.MINIFS(Dados!$Q:$Q,Dados!$A:$A,$A1842,Dados!$S:$S,$F1842))</f>
        <v>435</v>
      </c>
      <c r="I1842" s="31">
        <f>IF($H1842="","",_xlfn.MAXIFS(Dados!$R:$R,Dados!$A:$A,$A1842,Dados!$S:$S,$F1842))</f>
        <v>991</v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>6x1</v>
      </c>
      <c r="L1842" s="30">
        <f>SUMIFS(Dados!$E:$E,Dados!$A:$A,$A1842,Dados!$S:$S,$F1842)</f>
        <v>8.25</v>
      </c>
      <c r="M1842" s="30">
        <f>IFERROR(INDEX(Parâmetros!$E$6:$E$11,MATCH($K1842,Parâmetros!$A$6:$A$11,0)),"")</f>
        <v>8.8000000000000007</v>
      </c>
      <c r="N1842" s="33">
        <f t="shared" si="313"/>
        <v>0.93749999999999989</v>
      </c>
      <c r="O1842" s="33">
        <f>Parâmetros!$E$13</f>
        <v>0.8</v>
      </c>
      <c r="P1842" s="32" t="str">
        <f>IF(OR($M1842="",$F1842&gt;Parâmetros!$E$14),"Não","Sim")</f>
        <v>Sim</v>
      </c>
      <c r="Q1842" s="32" t="str">
        <f t="shared" si="314"/>
        <v>Sim</v>
      </c>
      <c r="R1842" s="32" t="str">
        <f t="shared" si="315"/>
        <v>Sim</v>
      </c>
      <c r="S1842" s="30">
        <f t="shared" si="316"/>
        <v>0</v>
      </c>
      <c r="T1842" s="32" t="str">
        <f>IF($Q1842&lt;&gt;"Sim","",IF($N1842&gt;Parâmetros!$E$15,"Sim","Não"))</f>
        <v>Não</v>
      </c>
      <c r="U1842" s="17" t="str">
        <f t="shared" si="317"/>
        <v>Na meta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'[Apontamento_Mes_Setembro Atualizado.xlsx]Base Diária'!$V$221folga da escala 5x2",IF($Y1842="Folga",IF(AND($D1842="5x2",OR(WEEKDAY($F1842,2)=6,WEEKDAY($F1842,2)=7)),"Folga de fim de semana da escala 5x2",IF(AND(OR($D1842="6x1",$D1842="FF 6x1"),WEEKDAY($F1842,2)=6,FALSE()),"Folga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6x1"),IF(OR(AND(WEEKDAY($F1842,2)=6,AND($A1842=$A1843,$L1843&gt;0)),AND(WEEKDAY($F1842,2)=7,AND($A1842=$A1841,$L1841&gt;0))),"ATENÇÃO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Jornada fixa do 6x1</v>
      </c>
      <c r="W1842" s="34" t="str">
        <f>IF(OR(OR($D1842="6x1",$D1842="FF 6x1"),$D1842="5x2"),"",IF($AB1842&lt;&gt;$AB1841,IF(IFERROR(INDEX(Cadastro!$F$5:$F$148,$AB1842),"")="",IF($L1842&gt;0,1,0),IF(IFERROR(INDEX(Cadastro!$F$5:$F$148,$AB1842),"")&lt;=IFERROR(INDEX(Parâmetros!$B$39:$B$48,MATCH($E1842,Parâmetros!$A$39:$A$48,0)),99),IFERROR(INDEX(Cadastro!$F$5:$F$148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/>
      </c>
      <c r="X1842" s="34" t="str">
        <f>IF(OR(OR($D1842="6x1",$D1842="FF 6x1"),$D1842="5x2"),"",IF($AB1842&lt;&gt;$AB1841,IF(IFERROR(INDEX(Cadastro!$F$5:$F$148,$AB1842),"")="",0,IF(IFERROR(INDEX(Cadastro!$F$5:$F$148,$AB1842),"")&gt;IFERROR(INDEX(Parâmetros!$B$39:$B$48,MATCH($E1842,Parâmetros!$A$39:$A$48,0)),99),IFERROR(INDEX(Cadastro!$F$5:$F$148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/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registro"),IF(AND($AB1842&lt;&gt;$AB1841,IFERROR(INDEX(Cadastro!$F$5:$F$148,$AB1842),"")=""),"Indeterminado (início da série)",IF($X1842&gt;0,"Folga","Falta de registro"))))))))</f>
        <v>Trabalhado</v>
      </c>
      <c r="Z1842" s="34">
        <f>IF(OR($L1842&gt;0,$F1842&gt;Parâmetros!$E$14),0,IF($A1842&lt;&gt;$A1841,1,N($Z1841)+1))</f>
        <v>0</v>
      </c>
      <c r="AA1842" s="34">
        <f>IF(OR($L1842&gt;0,$F1842&gt;Parâmetros!$E$14),0,IF(OR($A1842&lt;&gt;$A1843,$F1843&gt;Parâmetros!$E$14),1,N($AA1843)+1))</f>
        <v>0</v>
      </c>
      <c r="AB1842" s="31">
        <f>IFERROR(MATCH($A1842&amp;"|"&amp;TEXT(_xlfn.MAXIFS(Cadastro!$E$5:$E$148,Cadastro!$A$5:$A$148,$A1842,Cadastro!$E$5:$E$148,"&lt;="&amp;$F1842),"yyyymmdd"),Cadastro!$I$5:$I$148,0),"")</f>
        <v>75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t="15" hidden="1" customHeight="1" x14ac:dyDescent="0.25">
      <c r="A1843" s="31">
        <v>54179</v>
      </c>
      <c r="B1843" s="17" t="s">
        <v>209</v>
      </c>
      <c r="C1843" s="17" t="str">
        <f>IFERROR(INDEX(Cadastro!$C$5:$C$148,$AB1843),"NÃO INFORMADO")</f>
        <v>ELE</v>
      </c>
      <c r="D1843" s="17" t="str">
        <f>IFERROR(INDEX(Cadastro!$D$5:$D$148,$AB1843),"")</f>
        <v>6x1</v>
      </c>
      <c r="E1843" s="17" t="str">
        <f>IFERROR(INDEX(Cadastro!$G$5:$G$148,$AB1843),"")</f>
        <v>6x1</v>
      </c>
      <c r="F1843" s="29">
        <v>46269</v>
      </c>
      <c r="G1843" s="32" t="str">
        <f t="shared" si="312"/>
        <v>sex</v>
      </c>
      <c r="H1843" s="31">
        <f>IF($L1843=0,"",_xlfn.MINIFS(Dados!$Q:$Q,Dados!$A:$A,$A1843,Dados!$S:$S,$F1843))</f>
        <v>435</v>
      </c>
      <c r="I1843" s="31">
        <f>IF($H1843="","",_xlfn.MAXIFS(Dados!$R:$R,Dados!$A:$A,$A1843,Dados!$S:$S,$F1843))</f>
        <v>990</v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>6x1</v>
      </c>
      <c r="L1843" s="30">
        <f>SUMIFS(Dados!$E:$E,Dados!$A:$A,$A1843,Dados!$S:$S,$F1843)</f>
        <v>8.25</v>
      </c>
      <c r="M1843" s="30">
        <f>IFERROR(INDEX(Parâmetros!$E$6:$E$11,MATCH($K1843,Parâmetros!$A$6:$A$11,0)),"")</f>
        <v>8.8000000000000007</v>
      </c>
      <c r="N1843" s="33">
        <f t="shared" si="313"/>
        <v>0.93749999999999989</v>
      </c>
      <c r="O1843" s="33">
        <f>Parâmetros!$E$13</f>
        <v>0.8</v>
      </c>
      <c r="P1843" s="32" t="str">
        <f>IF(OR($M1843="",$F1843&gt;Parâmetros!$E$14),"Não","Sim")</f>
        <v>Sim</v>
      </c>
      <c r="Q1843" s="32" t="str">
        <f t="shared" si="314"/>
        <v>Sim</v>
      </c>
      <c r="R1843" s="32" t="str">
        <f t="shared" si="315"/>
        <v>Sim</v>
      </c>
      <c r="S1843" s="30">
        <f t="shared" si="316"/>
        <v>0</v>
      </c>
      <c r="T1843" s="32" t="str">
        <f>IF($Q1843&lt;&gt;"Sim","",IF($N1843&gt;Parâmetros!$E$15,"Sim","Não"))</f>
        <v>Não</v>
      </c>
      <c r="U1843" s="17" t="str">
        <f t="shared" si="317"/>
        <v>Na meta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'[Apontamento_Mes_Setembro Atualizado.xlsx]Base Diária'!$V$221folga da escala 5x2",IF($Y1843="Folga",IF(AND($D1843="5x2",OR(WEEKDAY($F1843,2)=6,WEEKDAY($F1843,2)=7)),"Folga de fim de semana da escala 5x2",IF(AND(OR($D1843="6x1",$D1843="FF 6x1"),WEEKDAY($F1843,2)=6,FALSE()),"Folga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6x1"),IF(OR(AND(WEEKDAY($F1843,2)=6,AND($A1843=$A1844,$L1844&gt;0)),AND(WEEKDAY($F1843,2)=7,AND($A1843=$A1842,$L1842&gt;0))),"ATENÇÃO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Jornada fixa do 6x1</v>
      </c>
      <c r="W1843" s="34" t="str">
        <f>IF(OR(OR($D1843="6x1",$D1843="FF 6x1"),$D1843="5x2"),"",IF($AB1843&lt;&gt;$AB1842,IF(IFERROR(INDEX(Cadastro!$F$5:$F$148,$AB1843),"")="",IF($L1843&gt;0,1,0),IF(IFERROR(INDEX(Cadastro!$F$5:$F$148,$AB1843),"")&lt;=IFERROR(INDEX(Parâmetros!$B$39:$B$48,MATCH($E1843,Parâmetros!$A$39:$A$48,0)),99),IFERROR(INDEX(Cadastro!$F$5:$F$148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/>
      </c>
      <c r="X1843" s="34" t="str">
        <f>IF(OR(OR($D1843="6x1",$D1843="FF 6x1"),$D1843="5x2"),"",IF($AB1843&lt;&gt;$AB1842,IF(IFERROR(INDEX(Cadastro!$F$5:$F$148,$AB1843),"")="",0,IF(IFERROR(INDEX(Cadastro!$F$5:$F$148,$AB1843),"")&gt;IFERROR(INDEX(Parâmetros!$B$39:$B$48,MATCH($E1843,Parâmetros!$A$39:$A$48,0)),99),IFERROR(INDEX(Cadastro!$F$5:$F$148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/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registro"),IF(AND($AB1843&lt;&gt;$AB1842,IFERROR(INDEX(Cadastro!$F$5:$F$148,$AB1843),"")=""),"Indeterminado (início da série)",IF($X1843&gt;0,"Folga","Falta de registro"))))))))</f>
        <v>Trabalhado</v>
      </c>
      <c r="Z1843" s="34">
        <f>IF(OR($L1843&gt;0,$F1843&gt;Parâmetros!$E$14),0,IF($A1843&lt;&gt;$A1842,1,N($Z1842)+1))</f>
        <v>0</v>
      </c>
      <c r="AA1843" s="34">
        <f>IF(OR($L1843&gt;0,$F1843&gt;Parâmetros!$E$14),0,IF(OR($A1843&lt;&gt;$A1844,$F1844&gt;Parâmetros!$E$14),1,N($AA1844)+1))</f>
        <v>0</v>
      </c>
      <c r="AB1843" s="31">
        <f>IFERROR(MATCH($A1843&amp;"|"&amp;TEXT(_xlfn.MAXIFS(Cadastro!$E$5:$E$148,Cadastro!$A$5:$A$148,$A1843,Cadastro!$E$5:$E$148,"&lt;="&amp;$F1843),"yyyymmdd"),Cadastro!$I$5:$I$148,0),"")</f>
        <v>75</v>
      </c>
      <c r="AC1843" t="str">
        <f>IFERROR(_xlfn.SINGLE(INDEX(Exceções!$D$5:$D$203,MATCH($A1843&amp;"|"&amp;$F1843,Exceções!$F$5:$F$203,0))),"")</f>
        <v/>
      </c>
      <c r="AD1843" t="str">
        <f>IF($AC1843="","",IFERROR(_xlfn.SINGLE(INDEX(Exceções!$E$5:$E$203,MATCH($A1843&amp;"|"&amp;$F1843,Exceções!$F$5:$F$203,0))),""))</f>
        <v/>
      </c>
    </row>
    <row r="1844" spans="1:30" ht="15" hidden="1" customHeight="1" x14ac:dyDescent="0.25">
      <c r="A1844" s="31">
        <v>54179</v>
      </c>
      <c r="B1844" s="17" t="s">
        <v>209</v>
      </c>
      <c r="C1844" s="17" t="str">
        <f>IFERROR(INDEX(Cadastro!$C$5:$C$148,$AB1844),"NÃO INFORMADO")</f>
        <v>ELE</v>
      </c>
      <c r="D1844" s="17" t="str">
        <f>IFERROR(INDEX(Cadastro!$D$5:$D$148,$AB1844),"")</f>
        <v>6x1</v>
      </c>
      <c r="E1844" s="17" t="str">
        <f>IFERROR(INDEX(Cadastro!$G$5:$G$148,$AB1844),"")</f>
        <v>6x1</v>
      </c>
      <c r="F1844" s="29">
        <v>46270</v>
      </c>
      <c r="G1844" s="32" t="str">
        <f t="shared" si="312"/>
        <v>sáb</v>
      </c>
      <c r="H1844" s="31">
        <f>IF($L1844=0,"",_xlfn.MINIFS(Dados!$Q:$Q,Dados!$A:$A,$A1844,Dados!$S:$S,$F1844))</f>
        <v>435</v>
      </c>
      <c r="I1844" s="31">
        <f>IF($H1844="","",_xlfn.MAXIFS(Dados!$R:$R,Dados!$A:$A,$A1844,Dados!$S:$S,$F1844))</f>
        <v>820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6x1 sáb/dom</v>
      </c>
      <c r="L1844" s="30">
        <f>SUMIFS(Dados!$E:$E,Dados!$A:$A,$A1844,Dados!$S:$S,$F1844)</f>
        <v>5.43</v>
      </c>
      <c r="M1844" s="30">
        <f>IFERROR(INDEX(Parâmetros!$E$6:$E$11,MATCH($K1844,Parâmetros!$A$6:$A$11,0)),"")</f>
        <v>7.33</v>
      </c>
      <c r="N1844" s="33">
        <f t="shared" si="313"/>
        <v>0.74079126875852652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14"/>
        <v>Sim</v>
      </c>
      <c r="R1844" s="32" t="str">
        <f t="shared" si="315"/>
        <v>Não</v>
      </c>
      <c r="S1844" s="30">
        <f t="shared" si="316"/>
        <v>0.43400000000000105</v>
      </c>
      <c r="T1844" s="32" t="str">
        <f>IF($Q1844&lt;&gt;"Sim","",IF($N1844&gt;Parâmetros!$E$15,"Sim","Não"))</f>
        <v>Não</v>
      </c>
      <c r="U1844" s="17" t="str">
        <f t="shared" si="317"/>
        <v>Abaixo da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'[Apontamento_Mes_Setembro Atualizado.xlsx]Base Diária'!$V$221folga da escala 5x2",IF($Y1844="Folga",IF(AND($D1844="5x2",OR(WEEKDAY($F1844,2)=6,WEEKDAY($F1844,2)=7)),"Folga de fim de semana da escala 5x2",IF(AND(OR($D1844="6x1",$D1844="FF 6x1"),WEEKDAY($F1844,2)=6,FALSE()),"Folga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6x1"),IF(OR(AND(WEEKDAY($F1844,2)=6,AND($A1844=$A1845,$L1845&gt;0)),AND(WEEKDAY($F1844,2)=7,AND($A1844=$A1843,$L1843&gt;0))),"ATENÇÃO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Jornada de fim de semana do 6x1</v>
      </c>
      <c r="W1844" s="34" t="str">
        <f>IF(OR(OR($D1844="6x1",$D1844="FF 6x1"),$D1844="5x2"),"",IF($AB1844&lt;&gt;$AB1843,IF(IFERROR(INDEX(Cadastro!$F$5:$F$148,$AB1844),"")="",IF($L1844&gt;0,1,0),IF(IFERROR(INDEX(Cadastro!$F$5:$F$148,$AB1844),"")&lt;=IFERROR(INDEX(Parâmetros!$B$39:$B$48,MATCH($E1844,Parâmetros!$A$39:$A$48,0)),99),IFERROR(INDEX(Cadastro!$F$5:$F$148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/>
      </c>
      <c r="X1844" s="34" t="str">
        <f>IF(OR(OR($D1844="6x1",$D1844="FF 6x1"),$D1844="5x2"),"",IF($AB1844&lt;&gt;$AB1843,IF(IFERROR(INDEX(Cadastro!$F$5:$F$148,$AB1844),"")="",0,IF(IFERROR(INDEX(Cadastro!$F$5:$F$148,$AB1844),"")&gt;IFERROR(INDEX(Parâmetros!$B$39:$B$48,MATCH($E1844,Parâmetros!$A$39:$A$48,0)),99),IFERROR(INDEX(Cadastro!$F$5:$F$148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/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registro"),IF(AND($AB1844&lt;&gt;$AB1843,IFERROR(INDEX(Cadastro!$F$5:$F$148,$AB1844),"")=""),"Indeterminado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IFERROR(MATCH($A1844&amp;"|"&amp;TEXT(_xlfn.MAXIFS(Cadastro!$E$5:$E$148,Cadastro!$A$5:$A$148,$A1844,Cadastro!$E$5:$E$148,"&lt;="&amp;$F1844),"yyyymmdd"),Cadastro!$I$5:$I$148,0),"")</f>
        <v>75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t="15" hidden="1" customHeight="1" x14ac:dyDescent="0.25">
      <c r="A1845" s="31">
        <v>54179</v>
      </c>
      <c r="B1845" s="17" t="s">
        <v>209</v>
      </c>
      <c r="C1845" s="17" t="str">
        <f>IFERROR(INDEX(Cadastro!$C$5:$C$148,$AB1845),"NÃO INFORMADO")</f>
        <v>ELE</v>
      </c>
      <c r="D1845" s="17" t="str">
        <f>IFERROR(INDEX(Cadastro!$D$5:$D$148,$AB1845),"")</f>
        <v>6x1</v>
      </c>
      <c r="E1845" s="17" t="str">
        <f>IFERROR(INDEX(Cadastro!$G$5:$G$148,$AB1845),"")</f>
        <v>6x1</v>
      </c>
      <c r="F1845" s="29">
        <v>46271</v>
      </c>
      <c r="G1845" s="32" t="str">
        <f t="shared" si="312"/>
        <v>dom</v>
      </c>
      <c r="H1845" s="31" t="str">
        <f>IF($L1845=0,"",_xlfn.MINIFS(Dados!$Q:$Q,Dados!$A:$A,$A1845,Dados!$S:$S,$F1845))</f>
        <v/>
      </c>
      <c r="I1845" s="31" t="str">
        <f>IF($H1845="","",_xlfn.MAXIFS(Dados!$R:$R,Dados!$A:$A,$A1845,Dados!$S:$S,$F1845))</f>
        <v/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/>
      </c>
      <c r="L1845" s="30">
        <f>SUMIFS(Dados!$E:$E,Dados!$A:$A,$A1845,Dados!$S:$S,$F1845)</f>
        <v>0</v>
      </c>
      <c r="M1845" s="30" t="str">
        <f>IFERROR(INDEX(Parâmetros!$E$6:$E$11,MATCH($K1845,Parâmetros!$A$6:$A$11,0)),"")</f>
        <v/>
      </c>
      <c r="N1845" s="33" t="str">
        <f t="shared" si="313"/>
        <v/>
      </c>
      <c r="O1845" s="33">
        <f>Parâmetros!$E$13</f>
        <v>0.8</v>
      </c>
      <c r="P1845" s="32" t="str">
        <f>IF(OR($M1845="",$F1845&gt;Parâmetros!$E$14),"Não","Sim")</f>
        <v>Não</v>
      </c>
      <c r="Q1845" s="32" t="str">
        <f t="shared" si="314"/>
        <v/>
      </c>
      <c r="R1845" s="32" t="str">
        <f t="shared" si="315"/>
        <v/>
      </c>
      <c r="S1845" s="30" t="str">
        <f t="shared" si="316"/>
        <v/>
      </c>
      <c r="T1845" s="32" t="str">
        <f>IF($Q1845&lt;&gt;"Sim","",IF($N1845&gt;Parâmetros!$E$15,"Sim","Não"))</f>
        <v/>
      </c>
      <c r="U1845" s="17" t="str">
        <f t="shared" si="317"/>
        <v>Folga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'[Apontamento_Mes_Setembro Atualizado.xlsx]Base Diária'!$V$221folga da escala 5x2",IF($Y1845="Folga",IF(AND($D1845="5x2",OR(WEEKDAY($F1845,2)=6,WEEKDAY($F1845,2)=7)),"Folga de fim de semana da escala 5x2",IF(AND(OR($D1845="6x1",$D1845="FF 6x1"),WEEKDAY($F1845,2)=6,FALSE()),"Folga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6x1"),IF(OR(AND(WEEKDAY($F1845,2)=6,AND($A1845=$A1846,$L1846&gt;0)),AND(WEEKDAY($F1845,2)=7,AND($A1845=$A1844,$L1844&gt;0))),"ATENÇÃO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Folga de fim de semana · apontou no sábado</v>
      </c>
      <c r="W1845" s="34" t="str">
        <f>IF(OR(OR($D1845="6x1",$D1845="FF 6x1"),$D1845="5x2"),"",IF($AB1845&lt;&gt;$AB1844,IF(IFERROR(INDEX(Cadastro!$F$5:$F$148,$AB1845),"")="",IF($L1845&gt;0,1,0),IF(IFERROR(INDEX(Cadastro!$F$5:$F$148,$AB1845),"")&lt;=IFERROR(INDEX(Parâmetros!$B$39:$B$48,MATCH($E1845,Parâmetros!$A$39:$A$48,0)),99),IFERROR(INDEX(Cadastro!$F$5:$F$148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/>
      </c>
      <c r="X1845" s="34" t="str">
        <f>IF(OR(OR($D1845="6x1",$D1845="FF 6x1"),$D1845="5x2"),"",IF($AB1845&lt;&gt;$AB1844,IF(IFERROR(INDEX(Cadastro!$F$5:$F$148,$AB1845),"")="",0,IF(IFERROR(INDEX(Cadastro!$F$5:$F$148,$AB1845),"")&gt;IFERROR(INDEX(Parâmetros!$B$39:$B$48,MATCH($E1845,Parâmetros!$A$39:$A$48,0)),99),IFERROR(INDEX(Cadastro!$F$5:$F$148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/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registro"),IF(AND($AB1845&lt;&gt;$AB1844,IFERROR(INDEX(Cadastro!$F$5:$F$148,$AB1845),"")=""),"Indeterminado (início da série)",IF($X1845&gt;0,"Folga","Falta de registro"))))))))</f>
        <v>Folga</v>
      </c>
      <c r="Z1845" s="34">
        <f>IF(OR($L1845&gt;0,$F1845&gt;Parâmetros!$E$14),0,IF($A1845&lt;&gt;$A1844,1,N($Z1844)+1))</f>
        <v>1</v>
      </c>
      <c r="AA1845" s="34">
        <f>IF(OR($L1845&gt;0,$F1845&gt;Parâmetros!$E$14),0,IF(OR($A1845&lt;&gt;$A1846,$F1846&gt;Parâmetros!$E$14),1,N($AA1846)+1))</f>
        <v>1</v>
      </c>
      <c r="AB1845" s="31">
        <f>IFERROR(MATCH($A1845&amp;"|"&amp;TEXT(_xlfn.MAXIFS(Cadastro!$E$5:$E$148,Cadastro!$A$5:$A$148,$A1845,Cadastro!$E$5:$E$148,"&lt;="&amp;$F1845),"yyyymmdd"),Cadastro!$I$5:$I$148,0),"")</f>
        <v>75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t="15" hidden="1" customHeight="1" x14ac:dyDescent="0.25">
      <c r="A1846" s="31">
        <v>54179</v>
      </c>
      <c r="B1846" s="17" t="s">
        <v>209</v>
      </c>
      <c r="C1846" s="17" t="str">
        <f>IFERROR(INDEX(Cadastro!$C$5:$C$148,$AB1846),"NÃO INFORMADO")</f>
        <v>ELE</v>
      </c>
      <c r="D1846" s="17" t="str">
        <f>IFERROR(INDEX(Cadastro!$D$5:$D$148,$AB1846),"")</f>
        <v>6x1</v>
      </c>
      <c r="E1846" s="17" t="str">
        <f>IFERROR(INDEX(Cadastro!$G$5:$G$148,$AB1846),"")</f>
        <v>6x1</v>
      </c>
      <c r="F1846" s="29">
        <v>46272</v>
      </c>
      <c r="G1846" s="32" t="str">
        <f t="shared" si="312"/>
        <v>seg</v>
      </c>
      <c r="H1846" s="31">
        <f>IF($L1846=0,"",_xlfn.MINIFS(Dados!$Q:$Q,Dados!$A:$A,$A1846,Dados!$S:$S,$F1846))</f>
        <v>435</v>
      </c>
      <c r="I1846" s="31">
        <f>IF($H1846="","",_xlfn.MAXIFS(Dados!$R:$R,Dados!$A:$A,$A1846,Dados!$S:$S,$F1846))</f>
        <v>920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6x1</v>
      </c>
      <c r="L1846" s="30">
        <f>SUMIFS(Dados!$E:$E,Dados!$A:$A,$A1846,Dados!$S:$S,$F1846)</f>
        <v>7.07</v>
      </c>
      <c r="M1846" s="30">
        <f>IFERROR(INDEX(Parâmetros!$E$6:$E$11,MATCH($K1846,Parâmetros!$A$6:$A$11,0)),"")</f>
        <v>8.8000000000000007</v>
      </c>
      <c r="N1846" s="33">
        <f t="shared" si="313"/>
        <v>0.80340909090909085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14"/>
        <v>Sim</v>
      </c>
      <c r="R1846" s="32" t="str">
        <f t="shared" si="315"/>
        <v>Sim</v>
      </c>
      <c r="S1846" s="30">
        <f t="shared" si="316"/>
        <v>0</v>
      </c>
      <c r="T1846" s="32" t="str">
        <f>IF($Q1846&lt;&gt;"Sim","",IF($N1846&gt;Parâmetros!$E$15,"Sim","Não"))</f>
        <v>Não</v>
      </c>
      <c r="U1846" s="17" t="str">
        <f t="shared" si="317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'[Apontamento_Mes_Setembro Atualizado.xlsx]Base Diária'!$V$221folga da escala 5x2",IF($Y1846="Folga",IF(AND($D1846="5x2",OR(WEEKDAY($F1846,2)=6,WEEKDAY($F1846,2)=7)),"Folga de fim de semana da escala 5x2",IF(AND(OR($D1846="6x1",$D1846="FF 6x1"),WEEKDAY($F1846,2)=6,FALSE()),"Folga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6x1"),IF(OR(AND(WEEKDAY($F1846,2)=6,AND($A1846=$A1847,$L1847&gt;0)),AND(WEEKDAY($F1846,2)=7,AND($A1846=$A1845,$L1845&gt;0))),"ATENÇÃO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Jornada fixa do 6x1</v>
      </c>
      <c r="W1846" s="34" t="str">
        <f>IF(OR(OR($D1846="6x1",$D1846="FF 6x1"),$D1846="5x2"),"",IF($AB1846&lt;&gt;$AB1845,IF(IFERROR(INDEX(Cadastro!$F$5:$F$148,$AB1846),"")="",IF($L1846&gt;0,1,0),IF(IFERROR(INDEX(Cadastro!$F$5:$F$148,$AB1846),"")&lt;=IFERROR(INDEX(Parâmetros!$B$39:$B$48,MATCH($E1846,Parâmetros!$A$39:$A$48,0)),99),IFERROR(INDEX(Cadastro!$F$5:$F$148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/>
      </c>
      <c r="X1846" s="34" t="str">
        <f>IF(OR(OR($D1846="6x1",$D1846="FF 6x1"),$D1846="5x2"),"",IF($AB1846&lt;&gt;$AB1845,IF(IFERROR(INDEX(Cadastro!$F$5:$F$148,$AB1846),"")="",0,IF(IFERROR(INDEX(Cadastro!$F$5:$F$148,$AB1846),"")&gt;IFERROR(INDEX(Parâmetros!$B$39:$B$48,MATCH($E1846,Parâmetros!$A$39:$A$48,0)),99),IFERROR(INDEX(Cadastro!$F$5:$F$148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/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registro"),IF(AND($AB1846&lt;&gt;$AB1845,IFERROR(INDEX(Cadastro!$F$5:$F$148,$AB1846),"")=""),"Indeterminado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IFERROR(MATCH($A1846&amp;"|"&amp;TEXT(_xlfn.MAXIFS(Cadastro!$E$5:$E$148,Cadastro!$A$5:$A$148,$A1846,Cadastro!$E$5:$E$148,"&lt;="&amp;$F1846),"yyyymmdd"),Cadastro!$I$5:$I$148,0),"")</f>
        <v>75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t="15" hidden="1" customHeight="1" x14ac:dyDescent="0.25">
      <c r="A1847" s="31">
        <v>54179</v>
      </c>
      <c r="B1847" s="17" t="s">
        <v>209</v>
      </c>
      <c r="C1847" s="17" t="str">
        <f>IFERROR(INDEX(Cadastro!$C$5:$C$148,$AB1847),"NÃO INFORMADO")</f>
        <v>ELE</v>
      </c>
      <c r="D1847" s="17" t="str">
        <f>IFERROR(INDEX(Cadastro!$D$5:$D$148,$AB1847),"")</f>
        <v>6x1</v>
      </c>
      <c r="E1847" s="17" t="str">
        <f>IFERROR(INDEX(Cadastro!$G$5:$G$148,$AB1847),"")</f>
        <v>6x1</v>
      </c>
      <c r="F1847" s="29">
        <v>46273</v>
      </c>
      <c r="G1847" s="32" t="str">
        <f t="shared" si="312"/>
        <v>ter</v>
      </c>
      <c r="H1847" s="31">
        <f>IF($L1847=0,"",_xlfn.MINIFS(Dados!$Q:$Q,Dados!$A:$A,$A1847,Dados!$S:$S,$F1847))</f>
        <v>435</v>
      </c>
      <c r="I1847" s="31">
        <f>IF($H1847="","",_xlfn.MAXIFS(Dados!$R:$R,Dados!$A:$A,$A1847,Dados!$S:$S,$F1847))</f>
        <v>920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6x1</v>
      </c>
      <c r="L1847" s="30">
        <f>SUMIFS(Dados!$E:$E,Dados!$A:$A,$A1847,Dados!$S:$S,$F1847)</f>
        <v>7.07</v>
      </c>
      <c r="M1847" s="30">
        <f>IFERROR(INDEX(Parâmetros!$E$6:$E$11,MATCH($K1847,Parâmetros!$A$6:$A$11,0)),"")</f>
        <v>8.8000000000000007</v>
      </c>
      <c r="N1847" s="33">
        <f t="shared" si="313"/>
        <v>0.80340909090909085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14"/>
        <v>Sim</v>
      </c>
      <c r="R1847" s="32" t="str">
        <f t="shared" si="315"/>
        <v>Sim</v>
      </c>
      <c r="S1847" s="30">
        <f t="shared" si="316"/>
        <v>0</v>
      </c>
      <c r="T1847" s="32" t="str">
        <f>IF($Q1847&lt;&gt;"Sim","",IF($N1847&gt;Parâmetros!$E$15,"Sim","Não"))</f>
        <v>Não</v>
      </c>
      <c r="U1847" s="17" t="str">
        <f t="shared" si="317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'[Apontamento_Mes_Setembro Atualizado.xlsx]Base Diária'!$V$221folga da escala 5x2",IF($Y1847="Folga",IF(AND($D1847="5x2",OR(WEEKDAY($F1847,2)=6,WEEKDAY($F1847,2)=7)),"Folga de fim de semana da escala 5x2",IF(AND(OR($D1847="6x1",$D1847="FF 6x1"),WEEKDAY($F1847,2)=6,FALSE()),"Folga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6x1"),IF(OR(AND(WEEKDAY($F1847,2)=6,AND($A1847=$A1848,$L1848&gt;0)),AND(WEEKDAY($F1847,2)=7,AND($A1847=$A1846,$L1846&gt;0))),"ATENÇÃO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Jornada fixa do 6x1</v>
      </c>
      <c r="W1847" s="34" t="str">
        <f>IF(OR(OR($D1847="6x1",$D1847="FF 6x1"),$D1847="5x2"),"",IF($AB1847&lt;&gt;$AB1846,IF(IFERROR(INDEX(Cadastro!$F$5:$F$148,$AB1847),"")="",IF($L1847&gt;0,1,0),IF(IFERROR(INDEX(Cadastro!$F$5:$F$148,$AB1847),"")&lt;=IFERROR(INDEX(Parâmetros!$B$39:$B$48,MATCH($E1847,Parâmetros!$A$39:$A$48,0)),99),IFERROR(INDEX(Cadastro!$F$5:$F$148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/>
      </c>
      <c r="X1847" s="34" t="str">
        <f>IF(OR(OR($D1847="6x1",$D1847="FF 6x1"),$D1847="5x2"),"",IF($AB1847&lt;&gt;$AB1846,IF(IFERROR(INDEX(Cadastro!$F$5:$F$148,$AB1847),"")="",0,IF(IFERROR(INDEX(Cadastro!$F$5:$F$148,$AB1847),"")&gt;IFERROR(INDEX(Parâmetros!$B$39:$B$48,MATCH($E1847,Parâmetros!$A$39:$A$48,0)),99),IFERROR(INDEX(Cadastro!$F$5:$F$148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/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registro"),IF(AND($AB1847&lt;&gt;$AB1846,IFERROR(INDEX(Cadastro!$F$5:$F$148,$AB1847),"")=""),"Indeterminado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IFERROR(MATCH($A1847&amp;"|"&amp;TEXT(_xlfn.MAXIFS(Cadastro!$E$5:$E$148,Cadastro!$A$5:$A$148,$A1847,Cadastro!$E$5:$E$148,"&lt;="&amp;$F1847),"yyyymmdd"),Cadastro!$I$5:$I$148,0),"")</f>
        <v>75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t="15" hidden="1" customHeight="1" x14ac:dyDescent="0.25">
      <c r="A1848" s="31">
        <v>54179</v>
      </c>
      <c r="B1848" s="17" t="s">
        <v>209</v>
      </c>
      <c r="C1848" s="17" t="str">
        <f>IFERROR(INDEX(Cadastro!$C$5:$C$148,$AB1848),"NÃO INFORMADO")</f>
        <v>ELE</v>
      </c>
      <c r="D1848" s="17" t="str">
        <f>IFERROR(INDEX(Cadastro!$D$5:$D$148,$AB1848),"")</f>
        <v>6x1</v>
      </c>
      <c r="E1848" s="17" t="str">
        <f>IFERROR(INDEX(Cadastro!$G$5:$G$148,$AB1848),"")</f>
        <v>6x1</v>
      </c>
      <c r="F1848" s="29">
        <v>46274</v>
      </c>
      <c r="G1848" s="32" t="str">
        <f t="shared" si="312"/>
        <v>qua</v>
      </c>
      <c r="H1848" s="31">
        <f>IF($L1848=0,"",_xlfn.MINIFS(Dados!$Q:$Q,Dados!$A:$A,$A1848,Dados!$S:$S,$F1848))</f>
        <v>435</v>
      </c>
      <c r="I1848" s="31">
        <f>IF($H1848="","",_xlfn.MAXIFS(Dados!$R:$R,Dados!$A:$A,$A1848,Dados!$S:$S,$F1848))</f>
        <v>990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6x1</v>
      </c>
      <c r="L1848" s="30">
        <f>SUMIFS(Dados!$E:$E,Dados!$A:$A,$A1848,Dados!$S:$S,$F1848)</f>
        <v>8.2000000000000011</v>
      </c>
      <c r="M1848" s="30">
        <f>IFERROR(INDEX(Parâmetros!$E$6:$E$11,MATCH($K1848,Parâmetros!$A$6:$A$11,0)),"")</f>
        <v>8.8000000000000007</v>
      </c>
      <c r="N1848" s="33">
        <f t="shared" si="313"/>
        <v>0.93181818181818188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14"/>
        <v>Sim</v>
      </c>
      <c r="R1848" s="32" t="str">
        <f t="shared" si="315"/>
        <v>Sim</v>
      </c>
      <c r="S1848" s="30">
        <f t="shared" si="316"/>
        <v>0</v>
      </c>
      <c r="T1848" s="32" t="str">
        <f>IF($Q1848&lt;&gt;"Sim","",IF($N1848&gt;Parâmetros!$E$15,"Sim","Não"))</f>
        <v>Não</v>
      </c>
      <c r="U1848" s="17" t="str">
        <f t="shared" si="317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'[Apontamento_Mes_Setembro Atualizado.xlsx]Base Diária'!$V$221folga da escala 5x2",IF($Y1848="Folga",IF(AND($D1848="5x2",OR(WEEKDAY($F1848,2)=6,WEEKDAY($F1848,2)=7)),"Folga de fim de semana da escala 5x2",IF(AND(OR($D1848="6x1",$D1848="FF 6x1"),WEEKDAY($F1848,2)=6,FALSE()),"Folga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6x1"),IF(OR(AND(WEEKDAY($F1848,2)=6,AND($A1848=$A1849,$L1849&gt;0)),AND(WEEKDAY($F1848,2)=7,AND($A1848=$A1847,$L1847&gt;0))),"ATENÇÃO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Jornada fixa do 6x1</v>
      </c>
      <c r="W1848" s="34" t="str">
        <f>IF(OR(OR($D1848="6x1",$D1848="FF 6x1"),$D1848="5x2"),"",IF($AB1848&lt;&gt;$AB1847,IF(IFERROR(INDEX(Cadastro!$F$5:$F$148,$AB1848),"")="",IF($L1848&gt;0,1,0),IF(IFERROR(INDEX(Cadastro!$F$5:$F$148,$AB1848),"")&lt;=IFERROR(INDEX(Parâmetros!$B$39:$B$48,MATCH($E1848,Parâmetros!$A$39:$A$48,0)),99),IFERROR(INDEX(Cadastro!$F$5:$F$148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/>
      </c>
      <c r="X1848" s="34" t="str">
        <f>IF(OR(OR($D1848="6x1",$D1848="FF 6x1"),$D1848="5x2"),"",IF($AB1848&lt;&gt;$AB1847,IF(IFERROR(INDEX(Cadastro!$F$5:$F$148,$AB1848),"")="",0,IF(IFERROR(INDEX(Cadastro!$F$5:$F$148,$AB1848),"")&gt;IFERROR(INDEX(Parâmetros!$B$39:$B$48,MATCH($E1848,Parâmetros!$A$39:$A$48,0)),99),IFERROR(INDEX(Cadastro!$F$5:$F$148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/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registro"),IF(AND($AB1848&lt;&gt;$AB1847,IFERROR(INDEX(Cadastro!$F$5:$F$148,$AB1848),"")=""),"Indeterminado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IFERROR(MATCH($A1848&amp;"|"&amp;TEXT(_xlfn.MAXIFS(Cadastro!$E$5:$E$148,Cadastro!$A$5:$A$148,$A1848,Cadastro!$E$5:$E$148,"&lt;="&amp;$F1848),"yyyymmdd"),Cadastro!$I$5:$I$148,0),"")</f>
        <v>75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t="15" hidden="1" customHeight="1" x14ac:dyDescent="0.25">
      <c r="A1849" s="31">
        <v>54179</v>
      </c>
      <c r="B1849" s="17" t="s">
        <v>209</v>
      </c>
      <c r="C1849" s="17" t="str">
        <f>IFERROR(INDEX(Cadastro!$C$5:$C$148,$AB1849),"NÃO INFORMADO")</f>
        <v>ELE</v>
      </c>
      <c r="D1849" s="17" t="str">
        <f>IFERROR(INDEX(Cadastro!$D$5:$D$148,$AB1849),"")</f>
        <v>6x1</v>
      </c>
      <c r="E1849" s="17" t="str">
        <f>IFERROR(INDEX(Cadastro!$G$5:$G$148,$AB1849),"")</f>
        <v>6x1</v>
      </c>
      <c r="F1849" s="29">
        <v>46275</v>
      </c>
      <c r="G1849" s="32" t="str">
        <f t="shared" si="312"/>
        <v>qui</v>
      </c>
      <c r="H1849" s="31">
        <f>IF($L1849=0,"",_xlfn.MINIFS(Dados!$Q:$Q,Dados!$A:$A,$A1849,Dados!$S:$S,$F1849))</f>
        <v>436</v>
      </c>
      <c r="I1849" s="31">
        <f>IF($H1849="","",_xlfn.MAXIFS(Dados!$R:$R,Dados!$A:$A,$A1849,Dados!$S:$S,$F1849))</f>
        <v>991</v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6x1</v>
      </c>
      <c r="L1849" s="30">
        <f>SUMIFS(Dados!$E:$E,Dados!$A:$A,$A1849,Dados!$S:$S,$F1849)</f>
        <v>7.76</v>
      </c>
      <c r="M1849" s="30">
        <f>IFERROR(INDEX(Parâmetros!$E$6:$E$11,MATCH($K1849,Parâmetros!$A$6:$A$11,0)),"")</f>
        <v>8.8000000000000007</v>
      </c>
      <c r="N1849" s="33">
        <f t="shared" si="313"/>
        <v>0.88181818181818172</v>
      </c>
      <c r="O1849" s="33">
        <f>Parâmetros!$E$13</f>
        <v>0.8</v>
      </c>
      <c r="P1849" s="32" t="str">
        <f>IF(OR($M1849="",$F1849&gt;Parâmetros!$E$14),"Não","Sim")</f>
        <v>Sim</v>
      </c>
      <c r="Q1849" s="32" t="str">
        <f t="shared" si="314"/>
        <v>Sim</v>
      </c>
      <c r="R1849" s="32" t="str">
        <f t="shared" si="315"/>
        <v>Sim</v>
      </c>
      <c r="S1849" s="30">
        <f t="shared" si="316"/>
        <v>0</v>
      </c>
      <c r="T1849" s="32" t="str">
        <f>IF($Q1849&lt;&gt;"Sim","",IF($N1849&gt;Parâmetros!$E$15,"Sim","Não"))</f>
        <v>Não</v>
      </c>
      <c r="U1849" s="17" t="str">
        <f t="shared" si="317"/>
        <v>Na meta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'[Apontamento_Mes_Setembro Atualizado.xlsx]Base Diária'!$V$221folga da escala 5x2",IF($Y1849="Folga",IF(AND($D1849="5x2",OR(WEEKDAY($F1849,2)=6,WEEKDAY($F1849,2)=7)),"Folga de fim de semana da escala 5x2",IF(AND(OR($D1849="6x1",$D1849="FF 6x1"),WEEKDAY($F1849,2)=6,FALSE()),"Folga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6x1"),IF(OR(AND(WEEKDAY($F1849,2)=6,AND($A1849=$A1850,$L1850&gt;0)),AND(WEEKDAY($F1849,2)=7,AND($A1849=$A1848,$L1848&gt;0))),"ATENÇÃO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Jornada fixa do 6x1</v>
      </c>
      <c r="W1849" s="34" t="str">
        <f>IF(OR(OR($D1849="6x1",$D1849="FF 6x1"),$D1849="5x2"),"",IF($AB1849&lt;&gt;$AB1848,IF(IFERROR(INDEX(Cadastro!$F$5:$F$148,$AB1849),"")="",IF($L1849&gt;0,1,0),IF(IFERROR(INDEX(Cadastro!$F$5:$F$148,$AB1849),"")&lt;=IFERROR(INDEX(Parâmetros!$B$39:$B$48,MATCH($E1849,Parâmetros!$A$39:$A$48,0)),99),IFERROR(INDEX(Cadastro!$F$5:$F$148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/>
      </c>
      <c r="X1849" s="34" t="str">
        <f>IF(OR(OR($D1849="6x1",$D1849="FF 6x1"),$D1849="5x2"),"",IF($AB1849&lt;&gt;$AB1848,IF(IFERROR(INDEX(Cadastro!$F$5:$F$148,$AB1849),"")="",0,IF(IFERROR(INDEX(Cadastro!$F$5:$F$148,$AB1849),"")&gt;IFERROR(INDEX(Parâmetros!$B$39:$B$48,MATCH($E1849,Parâmetros!$A$39:$A$48,0)),99),IFERROR(INDEX(Cadastro!$F$5:$F$148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/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registro"),IF(AND($AB1849&lt;&gt;$AB1848,IFERROR(INDEX(Cadastro!$F$5:$F$148,$AB1849),"")=""),"Indeterminado (início da série)",IF($X1849&gt;0,"Folga","Falta de registro"))))))))</f>
        <v>Trabalhado</v>
      </c>
      <c r="Z1849" s="34">
        <f>IF(OR($L1849&gt;0,$F1849&gt;Parâmetros!$E$14),0,IF($A1849&lt;&gt;$A1848,1,N($Z1848)+1))</f>
        <v>0</v>
      </c>
      <c r="AA1849" s="34">
        <f>IF(OR($L1849&gt;0,$F1849&gt;Parâmetros!$E$14),0,IF(OR($A1849&lt;&gt;$A1850,$F1850&gt;Parâmetros!$E$14),1,N($AA1850)+1))</f>
        <v>0</v>
      </c>
      <c r="AB1849" s="31">
        <f>IFERROR(MATCH($A1849&amp;"|"&amp;TEXT(_xlfn.MAXIFS(Cadastro!$E$5:$E$148,Cadastro!$A$5:$A$148,$A1849,Cadastro!$E$5:$E$148,"&lt;="&amp;$F1849),"yyyymmdd"),Cadastro!$I$5:$I$148,0),"")</f>
        <v>75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t="15" hidden="1" customHeight="1" x14ac:dyDescent="0.25">
      <c r="A1850" s="31">
        <v>54179</v>
      </c>
      <c r="B1850" s="17" t="s">
        <v>209</v>
      </c>
      <c r="C1850" s="17" t="str">
        <f>IFERROR(INDEX(Cadastro!$C$5:$C$148,$AB1850),"NÃO INFORMADO")</f>
        <v>ELE</v>
      </c>
      <c r="D1850" s="17" t="str">
        <f>IFERROR(INDEX(Cadastro!$D$5:$D$148,$AB1850),"")</f>
        <v>6x1</v>
      </c>
      <c r="E1850" s="17" t="str">
        <f>IFERROR(INDEX(Cadastro!$G$5:$G$148,$AB1850),"")</f>
        <v>6x1</v>
      </c>
      <c r="F1850" s="29">
        <v>46276</v>
      </c>
      <c r="G1850" s="32" t="str">
        <f t="shared" si="312"/>
        <v>sex</v>
      </c>
      <c r="H1850" s="31">
        <f>IF($L1850=0,"",_xlfn.MINIFS(Dados!$Q:$Q,Dados!$A:$A,$A1850,Dados!$S:$S,$F1850))</f>
        <v>435</v>
      </c>
      <c r="I1850" s="31">
        <f>IF($H1850="","",_xlfn.MAXIFS(Dados!$R:$R,Dados!$A:$A,$A1850,Dados!$S:$S,$F1850))</f>
        <v>993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6x1</v>
      </c>
      <c r="L1850" s="30">
        <f>SUMIFS(Dados!$E:$E,Dados!$A:$A,$A1850,Dados!$S:$S,$F1850)</f>
        <v>8.3000000000000007</v>
      </c>
      <c r="M1850" s="30">
        <f>IFERROR(INDEX(Parâmetros!$E$6:$E$11,MATCH($K1850,Parâmetros!$A$6:$A$11,0)),"")</f>
        <v>8.8000000000000007</v>
      </c>
      <c r="N1850" s="33">
        <f t="shared" si="313"/>
        <v>0.94318181818181823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14"/>
        <v>Sim</v>
      </c>
      <c r="R1850" s="32" t="str">
        <f t="shared" si="315"/>
        <v>Sim</v>
      </c>
      <c r="S1850" s="30">
        <f t="shared" si="316"/>
        <v>0</v>
      </c>
      <c r="T1850" s="32" t="str">
        <f>IF($Q1850&lt;&gt;"Sim","",IF($N1850&gt;Parâmetros!$E$15,"Sim","Não"))</f>
        <v>Não</v>
      </c>
      <c r="U1850" s="17" t="str">
        <f t="shared" si="317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'[Apontamento_Mes_Setembro Atualizado.xlsx]Base Diária'!$V$221folga da escala 5x2",IF($Y1850="Folga",IF(AND($D1850="5x2",OR(WEEKDAY($F1850,2)=6,WEEKDAY($F1850,2)=7)),"Folga de fim de semana da escala 5x2",IF(AND(OR($D1850="6x1",$D1850="FF 6x1"),WEEKDAY($F1850,2)=6,FALSE()),"Folga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6x1"),IF(OR(AND(WEEKDAY($F1850,2)=6,AND($A1850=$A1851,$L1851&gt;0)),AND(WEEKDAY($F1850,2)=7,AND($A1850=$A1849,$L1849&gt;0))),"ATENÇÃO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Jornada fixa do 6x1</v>
      </c>
      <c r="W1850" s="34" t="str">
        <f>IF(OR(OR($D1850="6x1",$D1850="FF 6x1"),$D1850="5x2"),"",IF($AB1850&lt;&gt;$AB1849,IF(IFERROR(INDEX(Cadastro!$F$5:$F$148,$AB1850),"")="",IF($L1850&gt;0,1,0),IF(IFERROR(INDEX(Cadastro!$F$5:$F$148,$AB1850),"")&lt;=IFERROR(INDEX(Parâmetros!$B$39:$B$48,MATCH($E1850,Parâmetros!$A$39:$A$48,0)),99),IFERROR(INDEX(Cadastro!$F$5:$F$148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/>
      </c>
      <c r="X1850" s="34" t="str">
        <f>IF(OR(OR($D1850="6x1",$D1850="FF 6x1"),$D1850="5x2"),"",IF($AB1850&lt;&gt;$AB1849,IF(IFERROR(INDEX(Cadastro!$F$5:$F$148,$AB1850),"")="",0,IF(IFERROR(INDEX(Cadastro!$F$5:$F$148,$AB1850),"")&gt;IFERROR(INDEX(Parâmetros!$B$39:$B$48,MATCH($E1850,Parâmetros!$A$39:$A$48,0)),99),IFERROR(INDEX(Cadastro!$F$5:$F$148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/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registro"),IF(AND($AB1850&lt;&gt;$AB1849,IFERROR(INDEX(Cadastro!$F$5:$F$148,$AB1850),"")=""),"Indeterminado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IFERROR(MATCH($A1850&amp;"|"&amp;TEXT(_xlfn.MAXIFS(Cadastro!$E$5:$E$148,Cadastro!$A$5:$A$148,$A1850,Cadastro!$E$5:$E$148,"&lt;="&amp;$F1850),"yyyymmdd"),Cadastro!$I$5:$I$148,0),"")</f>
        <v>75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t="15" hidden="1" customHeight="1" x14ac:dyDescent="0.25">
      <c r="A1851" s="31">
        <v>54179</v>
      </c>
      <c r="B1851" s="17" t="s">
        <v>209</v>
      </c>
      <c r="C1851" s="17" t="str">
        <f>IFERROR(INDEX(Cadastro!$C$5:$C$148,$AB1851),"NÃO INFORMADO")</f>
        <v>ELE</v>
      </c>
      <c r="D1851" s="17" t="str">
        <f>IFERROR(INDEX(Cadastro!$D$5:$D$148,$AB1851),"")</f>
        <v>6x1</v>
      </c>
      <c r="E1851" s="17" t="str">
        <f>IFERROR(INDEX(Cadastro!$G$5:$G$148,$AB1851),"")</f>
        <v>6x1</v>
      </c>
      <c r="F1851" s="29">
        <v>46277</v>
      </c>
      <c r="G1851" s="32" t="str">
        <f t="shared" si="312"/>
        <v>sáb</v>
      </c>
      <c r="H1851" s="31" t="str">
        <f>IF($L1851=0,"",_xlfn.MINIFS(Dados!$Q:$Q,Dados!$A:$A,$A1851,Dados!$S:$S,$F1851))</f>
        <v/>
      </c>
      <c r="I1851" s="31" t="str">
        <f>IF($H1851="","",_xlfn.MAXIFS(Dados!$R:$R,Dados!$A:$A,$A1851,Dados!$S:$S,$F1851))</f>
        <v/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/>
      </c>
      <c r="L1851" s="30">
        <f>SUMIFS(Dados!$E:$E,Dados!$A:$A,$A1851,Dados!$S:$S,$F1851)</f>
        <v>0</v>
      </c>
      <c r="M1851" s="30" t="str">
        <f>IFERROR(INDEX(Parâmetros!$E$6:$E$11,MATCH($K1851,Parâmetros!$A$6:$A$11,0)),"")</f>
        <v/>
      </c>
      <c r="N1851" s="33" t="str">
        <f t="shared" si="313"/>
        <v/>
      </c>
      <c r="O1851" s="33">
        <f>Parâmetros!$E$13</f>
        <v>0.8</v>
      </c>
      <c r="P1851" s="32" t="str">
        <f>IF(OR($M1851="",$F1851&gt;Parâmetros!$E$14),"Não","Sim")</f>
        <v>Não</v>
      </c>
      <c r="Q1851" s="32" t="str">
        <f t="shared" si="314"/>
        <v/>
      </c>
      <c r="R1851" s="32" t="str">
        <f t="shared" si="315"/>
        <v/>
      </c>
      <c r="S1851" s="30" t="str">
        <f t="shared" si="316"/>
        <v/>
      </c>
      <c r="T1851" s="32" t="str">
        <f>IF($Q1851&lt;&gt;"Sim","",IF($N1851&gt;Parâmetros!$E$15,"Sim","Não"))</f>
        <v/>
      </c>
      <c r="U1851" s="17" t="str">
        <f t="shared" si="317"/>
        <v>Folga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'[Apontamento_Mes_Setembro Atualizado.xlsx]Base Diária'!$V$221folga da escala 5x2",IF($Y1851="Folga",IF(AND($D1851="5x2",OR(WEEKDAY($F1851,2)=6,WEEKDAY($F1851,2)=7)),"Folga de fim de semana da escala 5x2",IF(AND(OR($D1851="6x1",$D1851="FF 6x1"),WEEKDAY($F1851,2)=6,FALSE()),"Folga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6x1"),IF(OR(AND(WEEKDAY($F1851,2)=6,AND($A1851=$A1852,$L1852&gt;0)),AND(WEEKDAY($F1851,2)=7,AND($A1851=$A1850,$L1850&gt;0))),"ATENÇÃO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Folga de fim de semana · sem apontamento no sábado nem no domingo</v>
      </c>
      <c r="W1851" s="34" t="str">
        <f>IF(OR(OR($D1851="6x1",$D1851="FF 6x1"),$D1851="5x2"),"",IF($AB1851&lt;&gt;$AB1850,IF(IFERROR(INDEX(Cadastro!$F$5:$F$148,$AB1851),"")="",IF($L1851&gt;0,1,0),IF(IFERROR(INDEX(Cadastro!$F$5:$F$148,$AB1851),"")&lt;=IFERROR(INDEX(Parâmetros!$B$39:$B$48,MATCH($E1851,Parâmetros!$A$39:$A$48,0)),99),IFERROR(INDEX(Cadastro!$F$5:$F$148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/>
      </c>
      <c r="X1851" s="34" t="str">
        <f>IF(OR(OR($D1851="6x1",$D1851="FF 6x1"),$D1851="5x2"),"",IF($AB1851&lt;&gt;$AB1850,IF(IFERROR(INDEX(Cadastro!$F$5:$F$148,$AB1851),"")="",0,IF(IFERROR(INDEX(Cadastro!$F$5:$F$148,$AB1851),"")&gt;IFERROR(INDEX(Parâmetros!$B$39:$B$48,MATCH($E1851,Parâmetros!$A$39:$A$48,0)),99),IFERROR(INDEX(Cadastro!$F$5:$F$148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/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registro"),IF(AND($AB1851&lt;&gt;$AB1850,IFERROR(INDEX(Cadastro!$F$5:$F$148,$AB1851),"")=""),"Indeterminado (início da série)",IF($X1851&gt;0,"Folga","Falta de registro"))))))))</f>
        <v>Folga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IFERROR(MATCH($A1851&amp;"|"&amp;TEXT(_xlfn.MAXIFS(Cadastro!$E$5:$E$148,Cadastro!$A$5:$A$148,$A1851,Cadastro!$E$5:$E$148,"&lt;="&amp;$F1851),"yyyymmdd"),Cadastro!$I$5:$I$148,0),"")</f>
        <v>75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t="15" hidden="1" customHeight="1" x14ac:dyDescent="0.25">
      <c r="A1852" s="31">
        <v>54179</v>
      </c>
      <c r="B1852" s="17" t="s">
        <v>209</v>
      </c>
      <c r="C1852" s="17" t="str">
        <f>IFERROR(INDEX(Cadastro!$C$5:$C$148,$AB1852),"NÃO INFORMADO")</f>
        <v>ELE</v>
      </c>
      <c r="D1852" s="17" t="str">
        <f>IFERROR(INDEX(Cadastro!$D$5:$D$148,$AB1852),"")</f>
        <v>6x1</v>
      </c>
      <c r="E1852" s="17" t="str">
        <f>IFERROR(INDEX(Cadastro!$G$5:$G$148,$AB1852),"")</f>
        <v>6x1</v>
      </c>
      <c r="F1852" s="29">
        <v>46278</v>
      </c>
      <c r="G1852" s="32" t="str">
        <f t="shared" si="312"/>
        <v>dom</v>
      </c>
      <c r="H1852" s="31" t="str">
        <f>IF($L1852=0,"",_xlfn.MINIFS(Dados!$Q:$Q,Dados!$A:$A,$A1852,Dados!$S:$S,$F1852))</f>
        <v/>
      </c>
      <c r="I1852" s="31" t="str">
        <f>IF($H1852="","",_xlfn.MAXIFS(Dados!$R:$R,Dados!$A:$A,$A1852,Dados!$S:$S,$F1852))</f>
        <v/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/>
      </c>
      <c r="L1852" s="30">
        <f>SUMIFS(Dados!$E:$E,Dados!$A:$A,$A1852,Dados!$S:$S,$F1852)</f>
        <v>0</v>
      </c>
      <c r="M1852" s="30" t="str">
        <f>IFERROR(INDEX(Parâmetros!$E$6:$E$11,MATCH($K1852,Parâmetros!$A$6:$A$11,0)),"")</f>
        <v/>
      </c>
      <c r="N1852" s="33" t="str">
        <f t="shared" si="313"/>
        <v/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14"/>
        <v/>
      </c>
      <c r="R1852" s="32" t="str">
        <f t="shared" si="315"/>
        <v/>
      </c>
      <c r="S1852" s="30" t="str">
        <f t="shared" si="316"/>
        <v/>
      </c>
      <c r="T1852" s="32" t="str">
        <f>IF($Q1852&lt;&gt;"Sim","",IF($N1852&gt;Parâmetros!$E$15,"Sim","Não"))</f>
        <v/>
      </c>
      <c r="U1852" s="17" t="str">
        <f t="shared" si="317"/>
        <v>Folga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'[Apontamento_Mes_Setembro Atualizado.xlsx]Base Diária'!$V$221folga da escala 5x2",IF($Y1852="Folga",IF(AND($D1852="5x2",OR(WEEKDAY($F1852,2)=6,WEEKDAY($F1852,2)=7)),"Folga de fim de semana da escala 5x2",IF(AND(OR($D1852="6x1",$D1852="FF 6x1"),WEEKDAY($F1852,2)=6,FALSE()),"Folga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6x1"),IF(OR(AND(WEEKDAY($F1852,2)=6,AND($A1852=$A1853,$L1853&gt;0)),AND(WEEKDAY($F1852,2)=7,AND($A1852=$A1851,$L1851&gt;0))),"ATENÇÃO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Folga de fim de semana · sem apontamento no sábado nem no domingo</v>
      </c>
      <c r="W1852" s="34" t="str">
        <f>IF(OR(OR($D1852="6x1",$D1852="FF 6x1"),$D1852="5x2"),"",IF($AB1852&lt;&gt;$AB1851,IF(IFERROR(INDEX(Cadastro!$F$5:$F$148,$AB1852),"")="",IF($L1852&gt;0,1,0),IF(IFERROR(INDEX(Cadastro!$F$5:$F$148,$AB1852),"")&lt;=IFERROR(INDEX(Parâmetros!$B$39:$B$48,MATCH($E1852,Parâmetros!$A$39:$A$48,0)),99),IFERROR(INDEX(Cadastro!$F$5:$F$148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/>
      </c>
      <c r="X1852" s="34" t="str">
        <f>IF(OR(OR($D1852="6x1",$D1852="FF 6x1"),$D1852="5x2"),"",IF($AB1852&lt;&gt;$AB1851,IF(IFERROR(INDEX(Cadastro!$F$5:$F$148,$AB1852),"")="",0,IF(IFERROR(INDEX(Cadastro!$F$5:$F$148,$AB1852),"")&gt;IFERROR(INDEX(Parâmetros!$B$39:$B$48,MATCH($E1852,Parâmetros!$A$39:$A$48,0)),99),IFERROR(INDEX(Cadastro!$F$5:$F$148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/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registro"),IF(AND($AB1852&lt;&gt;$AB1851,IFERROR(INDEX(Cadastro!$F$5:$F$148,$AB1852),"")=""),"Indeterminado (início da série)",IF($X1852&gt;0,"Folga","Falta de registro"))))))))</f>
        <v>Folga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IFERROR(MATCH($A1852&amp;"|"&amp;TEXT(_xlfn.MAXIFS(Cadastro!$E$5:$E$148,Cadastro!$A$5:$A$148,$A1852,Cadastro!$E$5:$E$148,"&lt;="&amp;$F1852),"yyyymmdd"),Cadastro!$I$5:$I$148,0),"")</f>
        <v>75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t="15" hidden="1" customHeight="1" x14ac:dyDescent="0.25">
      <c r="A1853" s="31">
        <v>54179</v>
      </c>
      <c r="B1853" s="17" t="s">
        <v>209</v>
      </c>
      <c r="C1853" s="17" t="str">
        <f>IFERROR(INDEX(Cadastro!$C$5:$C$148,$AB1853),"NÃO INFORMADO")</f>
        <v>ELE</v>
      </c>
      <c r="D1853" s="17" t="str">
        <f>IFERROR(INDEX(Cadastro!$D$5:$D$148,$AB1853),"")</f>
        <v>6x1</v>
      </c>
      <c r="E1853" s="17" t="str">
        <f>IFERROR(INDEX(Cadastro!$G$5:$G$148,$AB1853),"")</f>
        <v>6x1</v>
      </c>
      <c r="F1853" s="29">
        <v>46279</v>
      </c>
      <c r="G1853" s="32" t="str">
        <f t="shared" si="312"/>
        <v>seg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6x1</v>
      </c>
      <c r="L1853" s="30">
        <f>SUMIFS(Dados!$E:$E,Dados!$A:$A,$A1853,Dados!$S:$S,$F1853)</f>
        <v>0</v>
      </c>
      <c r="M1853" s="30">
        <f>IFERROR(INDEX(Parâmetros!$E$6:$E$11,MATCH($K1853,Parâmetros!$A$6:$A$11,0)),"")</f>
        <v>8.8000000000000007</v>
      </c>
      <c r="N1853" s="33">
        <f t="shared" si="313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14"/>
        <v/>
      </c>
      <c r="R1853" s="32" t="str">
        <f t="shared" si="315"/>
        <v/>
      </c>
      <c r="S1853" s="30" t="str">
        <f t="shared" si="316"/>
        <v/>
      </c>
      <c r="T1853" s="32" t="str">
        <f>IF($Q1853&lt;&gt;"Sim","",IF($N1853&gt;Parâmetros!$E$15,"Sim","Não"))</f>
        <v/>
      </c>
      <c r="U1853" s="17" t="str">
        <f t="shared" si="317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'[Apontamento_Mes_Setembro Atualizado.xlsx]Base Diária'!$V$221folga da escala 5x2",IF($Y1853="Folga",IF(AND($D1853="5x2",OR(WEEKDAY($F1853,2)=6,WEEKDAY($F1853,2)=7)),"Folga de fim de semana da escala 5x2",IF(AND(OR($D1853="6x1",$D1853="FF 6x1"),WEEKDAY($F1853,2)=6,FALSE()),"Folga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6x1"),IF(OR(AND(WEEKDAY($F1853,2)=6,AND($A1853=$A1854,$L1854&gt;0)),AND(WEEKDAY($F1853,2)=7,AND($A1853=$A1852,$L1852&gt;0))),"ATENÇÃO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útil da escala 6x1</v>
      </c>
      <c r="W1853" s="34" t="str">
        <f>IF(OR(OR($D1853="6x1",$D1853="FF 6x1"),$D1853="5x2"),"",IF($AB1853&lt;&gt;$AB1852,IF(IFERROR(INDEX(Cadastro!$F$5:$F$148,$AB1853),"")="",IF($L1853&gt;0,1,0),IF(IFERROR(INDEX(Cadastro!$F$5:$F$148,$AB1853),"")&lt;=IFERROR(INDEX(Parâmetros!$B$39:$B$48,MATCH($E1853,Parâmetros!$A$39:$A$48,0)),99),IFERROR(INDEX(Cadastro!$F$5:$F$148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/>
      </c>
      <c r="X1853" s="34" t="str">
        <f>IF(OR(OR($D1853="6x1",$D1853="FF 6x1"),$D1853="5x2"),"",IF($AB1853&lt;&gt;$AB1852,IF(IFERROR(INDEX(Cadastro!$F$5:$F$148,$AB1853),"")="",0,IF(IFERROR(INDEX(Cadastro!$F$5:$F$148,$AB1853),"")&gt;IFERROR(INDEX(Parâmetros!$B$39:$B$48,MATCH($E1853,Parâmetros!$A$39:$A$48,0)),99),IFERROR(INDEX(Cadastro!$F$5:$F$148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/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registro"),IF(AND($AB1853&lt;&gt;$AB1852,IFERROR(INDEX(Cadastro!$F$5:$F$148,$AB1853),"")=""),"Indeterminado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IFERROR(MATCH($A1853&amp;"|"&amp;TEXT(_xlfn.MAXIFS(Cadastro!$E$5:$E$148,Cadastro!$A$5:$A$148,$A1853,Cadastro!$E$5:$E$148,"&lt;="&amp;$F1853),"yyyymmdd"),Cadastro!$I$5:$I$148,0),"")</f>
        <v>75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t="15" hidden="1" customHeight="1" x14ac:dyDescent="0.25">
      <c r="A1854" s="31">
        <v>54179</v>
      </c>
      <c r="B1854" s="17" t="s">
        <v>209</v>
      </c>
      <c r="C1854" s="17" t="str">
        <f>IFERROR(INDEX(Cadastro!$C$5:$C$148,$AB1854),"NÃO INFORMADO")</f>
        <v>ELE</v>
      </c>
      <c r="D1854" s="17" t="str">
        <f>IFERROR(INDEX(Cadastro!$D$5:$D$148,$AB1854),"")</f>
        <v>6x1</v>
      </c>
      <c r="E1854" s="17" t="str">
        <f>IFERROR(INDEX(Cadastro!$G$5:$G$148,$AB1854),"")</f>
        <v>6x1</v>
      </c>
      <c r="F1854" s="29">
        <v>46280</v>
      </c>
      <c r="G1854" s="32" t="str">
        <f t="shared" si="312"/>
        <v>ter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6x1</v>
      </c>
      <c r="L1854" s="30">
        <f>SUMIFS(Dados!$E:$E,Dados!$A:$A,$A1854,Dados!$S:$S,$F1854)</f>
        <v>0</v>
      </c>
      <c r="M1854" s="30">
        <f>IFERROR(INDEX(Parâmetros!$E$6:$E$11,MATCH($K1854,Parâmetros!$A$6:$A$11,0)),"")</f>
        <v>8.8000000000000007</v>
      </c>
      <c r="N1854" s="33">
        <f t="shared" si="313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14"/>
        <v/>
      </c>
      <c r="R1854" s="32" t="str">
        <f t="shared" si="315"/>
        <v/>
      </c>
      <c r="S1854" s="30" t="str">
        <f t="shared" si="316"/>
        <v/>
      </c>
      <c r="T1854" s="32" t="str">
        <f>IF($Q1854&lt;&gt;"Sim","",IF($N1854&gt;Parâmetros!$E$15,"Sim","Não"))</f>
        <v/>
      </c>
      <c r="U1854" s="17" t="str">
        <f t="shared" si="317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'[Apontamento_Mes_Setembro Atualizado.xlsx]Base Diária'!$V$221folga da escala 5x2",IF($Y1854="Folga",IF(AND($D1854="5x2",OR(WEEKDAY($F1854,2)=6,WEEKDAY($F1854,2)=7)),"Folga de fim de semana da escala 5x2",IF(AND(OR($D1854="6x1",$D1854="FF 6x1"),WEEKDAY($F1854,2)=6,FALSE()),"Folga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6x1"),IF(OR(AND(WEEKDAY($F1854,2)=6,AND($A1854=$A1855,$L1855&gt;0)),AND(WEEKDAY($F1854,2)=7,AND($A1854=$A1853,$L1853&gt;0))),"ATENÇÃO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útil da escala 6x1</v>
      </c>
      <c r="W1854" s="34" t="str">
        <f>IF(OR(OR($D1854="6x1",$D1854="FF 6x1"),$D1854="5x2"),"",IF($AB1854&lt;&gt;$AB1853,IF(IFERROR(INDEX(Cadastro!$F$5:$F$148,$AB1854),"")="",IF($L1854&gt;0,1,0),IF(IFERROR(INDEX(Cadastro!$F$5:$F$148,$AB1854),"")&lt;=IFERROR(INDEX(Parâmetros!$B$39:$B$48,MATCH($E1854,Parâmetros!$A$39:$A$48,0)),99),IFERROR(INDEX(Cadastro!$F$5:$F$148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/>
      </c>
      <c r="X1854" s="34" t="str">
        <f>IF(OR(OR($D1854="6x1",$D1854="FF 6x1"),$D1854="5x2"),"",IF($AB1854&lt;&gt;$AB1853,IF(IFERROR(INDEX(Cadastro!$F$5:$F$148,$AB1854),"")="",0,IF(IFERROR(INDEX(Cadastro!$F$5:$F$148,$AB1854),"")&gt;IFERROR(INDEX(Parâmetros!$B$39:$B$48,MATCH($E1854,Parâmetros!$A$39:$A$48,0)),99),IFERROR(INDEX(Cadastro!$F$5:$F$148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/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registro"),IF(AND($AB1854&lt;&gt;$AB1853,IFERROR(INDEX(Cadastro!$F$5:$F$148,$AB1854),"")=""),"Indeterminado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IFERROR(MATCH($A1854&amp;"|"&amp;TEXT(_xlfn.MAXIFS(Cadastro!$E$5:$E$148,Cadastro!$A$5:$A$148,$A1854,Cadastro!$E$5:$E$148,"&lt;="&amp;$F1854),"yyyymmdd"),Cadastro!$I$5:$I$148,0),"")</f>
        <v>75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t="15" hidden="1" customHeight="1" x14ac:dyDescent="0.25">
      <c r="A1855" s="31">
        <v>54179</v>
      </c>
      <c r="B1855" s="17" t="s">
        <v>209</v>
      </c>
      <c r="C1855" s="17" t="str">
        <f>IFERROR(INDEX(Cadastro!$C$5:$C$148,$AB1855),"NÃO INFORMADO")</f>
        <v>ELE</v>
      </c>
      <c r="D1855" s="17" t="str">
        <f>IFERROR(INDEX(Cadastro!$D$5:$D$148,$AB1855),"")</f>
        <v>6x1</v>
      </c>
      <c r="E1855" s="17" t="str">
        <f>IFERROR(INDEX(Cadastro!$G$5:$G$148,$AB1855),"")</f>
        <v>6x1</v>
      </c>
      <c r="F1855" s="29">
        <v>46281</v>
      </c>
      <c r="G1855" s="32" t="str">
        <f t="shared" si="312"/>
        <v>qua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6x1</v>
      </c>
      <c r="L1855" s="30">
        <f>SUMIFS(Dados!$E:$E,Dados!$A:$A,$A1855,Dados!$S:$S,$F1855)</f>
        <v>0</v>
      </c>
      <c r="M1855" s="30">
        <f>IFERROR(INDEX(Parâmetros!$E$6:$E$11,MATCH($K1855,Parâmetros!$A$6:$A$11,0)),"")</f>
        <v>8.8000000000000007</v>
      </c>
      <c r="N1855" s="33">
        <f t="shared" si="313"/>
        <v>0</v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14"/>
        <v/>
      </c>
      <c r="R1855" s="32" t="str">
        <f t="shared" si="315"/>
        <v/>
      </c>
      <c r="S1855" s="30" t="str">
        <f t="shared" si="316"/>
        <v/>
      </c>
      <c r="T1855" s="32" t="str">
        <f>IF($Q1855&lt;&gt;"Sim","",IF($N1855&gt;Parâmetros!$E$15,"Sim","Não"))</f>
        <v/>
      </c>
      <c r="U1855" s="17" t="str">
        <f t="shared" si="317"/>
        <v>Fora da apuração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'[Apontamento_Mes_Setembro Atualizado.xlsx]Base Diária'!$V$221folga da escala 5x2",IF($Y1855="Folga",IF(AND($D1855="5x2",OR(WEEKDAY($F1855,2)=6,WEEKDAY($F1855,2)=7)),"Folga de fim de semana da escala 5x2",IF(AND(OR($D1855="6x1",$D1855="FF 6x1"),WEEKDAY($F1855,2)=6,FALSE()),"Folga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6x1"),IF(OR(AND(WEEKDAY($F1855,2)=6,AND($A1855=$A1856,$L1856&gt;0)),AND(WEEKDAY($F1855,2)=7,AND($A1855=$A1854,$L1854&gt;0))),"ATENÇÃO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FALTA DE REGISTRO · dia útil da escala 6x1</v>
      </c>
      <c r="W1855" s="34" t="str">
        <f>IF(OR(OR($D1855="6x1",$D1855="FF 6x1"),$D1855="5x2"),"",IF($AB1855&lt;&gt;$AB1854,IF(IFERROR(INDEX(Cadastro!$F$5:$F$148,$AB1855),"")="",IF($L1855&gt;0,1,0),IF(IFERROR(INDEX(Cadastro!$F$5:$F$148,$AB1855),"")&lt;=IFERROR(INDEX(Parâmetros!$B$39:$B$48,MATCH($E1855,Parâmetros!$A$39:$A$48,0)),99),IFERROR(INDEX(Cadastro!$F$5:$F$148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/>
      </c>
      <c r="X1855" s="34" t="str">
        <f>IF(OR(OR($D1855="6x1",$D1855="FF 6x1"),$D1855="5x2"),"",IF($AB1855&lt;&gt;$AB1854,IF(IFERROR(INDEX(Cadastro!$F$5:$F$148,$AB1855),"")="",0,IF(IFERROR(INDEX(Cadastro!$F$5:$F$148,$AB1855),"")&gt;IFERROR(INDEX(Parâmetros!$B$39:$B$48,MATCH($E1855,Parâmetros!$A$39:$A$48,0)),99),IFERROR(INDEX(Cadastro!$F$5:$F$148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/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registro"),IF(AND($AB1855&lt;&gt;$AB1854,IFERROR(INDEX(Cadastro!$F$5:$F$148,$AB1855),"")=""),"Indeterminado (início da série)",IF($X1855&gt;0,"Folga","Falta de registro"))))))))</f>
        <v>Falta de registro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IFERROR(MATCH($A1855&amp;"|"&amp;TEXT(_xlfn.MAXIFS(Cadastro!$E$5:$E$148,Cadastro!$A$5:$A$148,$A1855,Cadastro!$E$5:$E$148,"&lt;="&amp;$F1855),"yyyymmdd"),Cadastro!$I$5:$I$148,0),"")</f>
        <v>75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t="15" hidden="1" customHeight="1" x14ac:dyDescent="0.25">
      <c r="A1856" s="31">
        <v>54179</v>
      </c>
      <c r="B1856" s="17" t="s">
        <v>209</v>
      </c>
      <c r="C1856" s="17" t="str">
        <f>IFERROR(INDEX(Cadastro!$C$5:$C$148,$AB1856),"NÃO INFORMADO")</f>
        <v>ELE</v>
      </c>
      <c r="D1856" s="17" t="str">
        <f>IFERROR(INDEX(Cadastro!$D$5:$D$148,$AB1856),"")</f>
        <v>6x1</v>
      </c>
      <c r="E1856" s="17" t="str">
        <f>IFERROR(INDEX(Cadastro!$G$5:$G$148,$AB1856),"")</f>
        <v>6x1</v>
      </c>
      <c r="F1856" s="29">
        <v>46282</v>
      </c>
      <c r="G1856" s="32" t="str">
        <f t="shared" si="312"/>
        <v>qui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6x1</v>
      </c>
      <c r="L1856" s="30">
        <f>SUMIFS(Dados!$E:$E,Dados!$A:$A,$A1856,Dados!$S:$S,$F1856)</f>
        <v>0</v>
      </c>
      <c r="M1856" s="30">
        <f>IFERROR(INDEX(Parâmetros!$E$6:$E$11,MATCH($K1856,Parâmetros!$A$6:$A$11,0)),"")</f>
        <v>8.8000000000000007</v>
      </c>
      <c r="N1856" s="33">
        <f t="shared" si="313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14"/>
        <v/>
      </c>
      <c r="R1856" s="32" t="str">
        <f t="shared" si="315"/>
        <v/>
      </c>
      <c r="S1856" s="30" t="str">
        <f t="shared" si="316"/>
        <v/>
      </c>
      <c r="T1856" s="32" t="str">
        <f>IF($Q1856&lt;&gt;"Sim","",IF($N1856&gt;Parâmetros!$E$15,"Sim","Não"))</f>
        <v/>
      </c>
      <c r="U1856" s="17" t="str">
        <f t="shared" si="317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'[Apontamento_Mes_Setembro Atualizado.xlsx]Base Diária'!$V$221folga da escala 5x2",IF($Y1856="Folga",IF(AND($D1856="5x2",OR(WEEKDAY($F1856,2)=6,WEEKDAY($F1856,2)=7)),"Folga de fim de semana da escala 5x2",IF(AND(OR($D1856="6x1",$D1856="FF 6x1"),WEEKDAY($F1856,2)=6,FALSE()),"Folga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6x1"),IF(OR(AND(WEEKDAY($F1856,2)=6,AND($A1856=$A1857,$L1857&gt;0)),AND(WEEKDAY($F1856,2)=7,AND($A1856=$A1855,$L1855&gt;0))),"ATENÇÃO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útil da escala 6x1</v>
      </c>
      <c r="W1856" s="34" t="str">
        <f>IF(OR(OR($D1856="6x1",$D1856="FF 6x1"),$D1856="5x2"),"",IF($AB1856&lt;&gt;$AB1855,IF(IFERROR(INDEX(Cadastro!$F$5:$F$148,$AB1856),"")="",IF($L1856&gt;0,1,0),IF(IFERROR(INDEX(Cadastro!$F$5:$F$148,$AB1856),"")&lt;=IFERROR(INDEX(Parâmetros!$B$39:$B$48,MATCH($E1856,Parâmetros!$A$39:$A$48,0)),99),IFERROR(INDEX(Cadastro!$F$5:$F$148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/>
      </c>
      <c r="X1856" s="34" t="str">
        <f>IF(OR(OR($D1856="6x1",$D1856="FF 6x1"),$D1856="5x2"),"",IF($AB1856&lt;&gt;$AB1855,IF(IFERROR(INDEX(Cadastro!$F$5:$F$148,$AB1856),"")="",0,IF(IFERROR(INDEX(Cadastro!$F$5:$F$148,$AB1856),"")&gt;IFERROR(INDEX(Parâmetros!$B$39:$B$48,MATCH($E1856,Parâmetros!$A$39:$A$48,0)),99),IFERROR(INDEX(Cadastro!$F$5:$F$148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/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registro"),IF(AND($AB1856&lt;&gt;$AB1855,IFERROR(INDEX(Cadastro!$F$5:$F$148,$AB1856),"")=""),"Indeterminado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IFERROR(MATCH($A1856&amp;"|"&amp;TEXT(_xlfn.MAXIFS(Cadastro!$E$5:$E$148,Cadastro!$A$5:$A$148,$A1856,Cadastro!$E$5:$E$148,"&lt;="&amp;$F1856),"yyyymmdd"),Cadastro!$I$5:$I$148,0),"")</f>
        <v>75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t="15" hidden="1" customHeight="1" x14ac:dyDescent="0.25">
      <c r="A1857" s="31">
        <v>54179</v>
      </c>
      <c r="B1857" s="17" t="s">
        <v>209</v>
      </c>
      <c r="C1857" s="17" t="str">
        <f>IFERROR(INDEX(Cadastro!$C$5:$C$148,$AB1857),"NÃO INFORMADO")</f>
        <v>ELE</v>
      </c>
      <c r="D1857" s="17" t="str">
        <f>IFERROR(INDEX(Cadastro!$D$5:$D$148,$AB1857),"")</f>
        <v>6x1</v>
      </c>
      <c r="E1857" s="17" t="str">
        <f>IFERROR(INDEX(Cadastro!$G$5:$G$148,$AB1857),"")</f>
        <v>6x1</v>
      </c>
      <c r="F1857" s="29">
        <v>46283</v>
      </c>
      <c r="G1857" s="32" t="str">
        <f t="shared" si="312"/>
        <v>sex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6x1</v>
      </c>
      <c r="L1857" s="30">
        <f>SUMIFS(Dados!$E:$E,Dados!$A:$A,$A1857,Dados!$S:$S,$F1857)</f>
        <v>0</v>
      </c>
      <c r="M1857" s="30">
        <f>IFERROR(INDEX(Parâmetros!$E$6:$E$11,MATCH($K1857,Parâmetros!$A$6:$A$11,0)),"")</f>
        <v>8.8000000000000007</v>
      </c>
      <c r="N1857" s="33">
        <f t="shared" si="313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14"/>
        <v/>
      </c>
      <c r="R1857" s="32" t="str">
        <f t="shared" si="315"/>
        <v/>
      </c>
      <c r="S1857" s="30" t="str">
        <f t="shared" si="316"/>
        <v/>
      </c>
      <c r="T1857" s="32" t="str">
        <f>IF($Q1857&lt;&gt;"Sim","",IF($N1857&gt;Parâmetros!$E$15,"Sim","Não"))</f>
        <v/>
      </c>
      <c r="U1857" s="17" t="str">
        <f t="shared" si="317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'[Apontamento_Mes_Setembro Atualizado.xlsx]Base Diária'!$V$221folga da escala 5x2",IF($Y1857="Folga",IF(AND($D1857="5x2",OR(WEEKDAY($F1857,2)=6,WEEKDAY($F1857,2)=7)),"Folga de fim de semana da escala 5x2",IF(AND(OR($D1857="6x1",$D1857="FF 6x1"),WEEKDAY($F1857,2)=6,FALSE()),"Folga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6x1"),IF(OR(AND(WEEKDAY($F1857,2)=6,AND($A1857=$A1858,$L1858&gt;0)),AND(WEEKDAY($F1857,2)=7,AND($A1857=$A1856,$L1856&gt;0))),"ATENÇÃO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útil da escala 6x1</v>
      </c>
      <c r="W1857" s="34" t="str">
        <f>IF(OR(OR($D1857="6x1",$D1857="FF 6x1"),$D1857="5x2"),"",IF($AB1857&lt;&gt;$AB1856,IF(IFERROR(INDEX(Cadastro!$F$5:$F$148,$AB1857),"")="",IF($L1857&gt;0,1,0),IF(IFERROR(INDEX(Cadastro!$F$5:$F$148,$AB1857),"")&lt;=IFERROR(INDEX(Parâmetros!$B$39:$B$48,MATCH($E1857,Parâmetros!$A$39:$A$48,0)),99),IFERROR(INDEX(Cadastro!$F$5:$F$148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/>
      </c>
      <c r="X1857" s="34" t="str">
        <f>IF(OR(OR($D1857="6x1",$D1857="FF 6x1"),$D1857="5x2"),"",IF($AB1857&lt;&gt;$AB1856,IF(IFERROR(INDEX(Cadastro!$F$5:$F$148,$AB1857),"")="",0,IF(IFERROR(INDEX(Cadastro!$F$5:$F$148,$AB1857),"")&gt;IFERROR(INDEX(Parâmetros!$B$39:$B$48,MATCH($E1857,Parâmetros!$A$39:$A$48,0)),99),IFERROR(INDEX(Cadastro!$F$5:$F$148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/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registro"),IF(AND($AB1857&lt;&gt;$AB1856,IFERROR(INDEX(Cadastro!$F$5:$F$148,$AB1857),"")=""),"Indeterminado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IFERROR(MATCH($A1857&amp;"|"&amp;TEXT(_xlfn.MAXIFS(Cadastro!$E$5:$E$148,Cadastro!$A$5:$A$148,$A1857,Cadastro!$E$5:$E$148,"&lt;="&amp;$F1857),"yyyymmdd"),Cadastro!$I$5:$I$148,0),"")</f>
        <v>75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t="15" hidden="1" customHeight="1" x14ac:dyDescent="0.25">
      <c r="A1858" s="31">
        <v>54179</v>
      </c>
      <c r="B1858" s="17" t="s">
        <v>209</v>
      </c>
      <c r="C1858" s="17" t="str">
        <f>IFERROR(INDEX(Cadastro!$C$5:$C$148,$AB1858),"NÃO INFORMADO")</f>
        <v>ELE</v>
      </c>
      <c r="D1858" s="17" t="str">
        <f>IFERROR(INDEX(Cadastro!$D$5:$D$148,$AB1858),"")</f>
        <v>6x1</v>
      </c>
      <c r="E1858" s="17" t="str">
        <f>IFERROR(INDEX(Cadastro!$G$5:$G$148,$AB1858),"")</f>
        <v>6x1</v>
      </c>
      <c r="F1858" s="29">
        <v>46284</v>
      </c>
      <c r="G1858" s="32" t="str">
        <f t="shared" si="312"/>
        <v>sáb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/>
      </c>
      <c r="L1858" s="30">
        <f>SUMIFS(Dados!$E:$E,Dados!$A:$A,$A1858,Dados!$S:$S,$F1858)</f>
        <v>0</v>
      </c>
      <c r="M1858" s="30" t="str">
        <f>IFERROR(INDEX(Parâmetros!$E$6:$E$11,MATCH($K1858,Parâmetros!$A$6:$A$11,0)),"")</f>
        <v/>
      </c>
      <c r="N1858" s="33" t="str">
        <f t="shared" si="313"/>
        <v/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14"/>
        <v/>
      </c>
      <c r="R1858" s="32" t="str">
        <f t="shared" si="315"/>
        <v/>
      </c>
      <c r="S1858" s="30" t="str">
        <f t="shared" si="316"/>
        <v/>
      </c>
      <c r="T1858" s="32" t="str">
        <f>IF($Q1858&lt;&gt;"Sim","",IF($N1858&gt;Parâmetros!$E$15,"Sim","Não"))</f>
        <v/>
      </c>
      <c r="U1858" s="17" t="str">
        <f t="shared" si="317"/>
        <v>Folga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'[Apontamento_Mes_Setembro Atualizado.xlsx]Base Diária'!$V$221folga da escala 5x2",IF($Y1858="Folga",IF(AND($D1858="5x2",OR(WEEKDAY($F1858,2)=6,WEEKDAY($F1858,2)=7)),"Folga de fim de semana da escala 5x2",IF(AND(OR($D1858="6x1",$D1858="FF 6x1"),WEEKDAY($F1858,2)=6,FALSE()),"Folga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6x1"),IF(OR(AND(WEEKDAY($F1858,2)=6,AND($A1858=$A1859,$L1859&gt;0)),AND(WEEKDAY($F1858,2)=7,AND($A1858=$A1857,$L1857&gt;0))),"ATENÇÃO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Folga de fim de semana · sem apontamento no sábado nem no domingo</v>
      </c>
      <c r="W1858" s="34" t="str">
        <f>IF(OR(OR($D1858="6x1",$D1858="FF 6x1"),$D1858="5x2"),"",IF($AB1858&lt;&gt;$AB1857,IF(IFERROR(INDEX(Cadastro!$F$5:$F$148,$AB1858),"")="",IF($L1858&gt;0,1,0),IF(IFERROR(INDEX(Cadastro!$F$5:$F$148,$AB1858),"")&lt;=IFERROR(INDEX(Parâmetros!$B$39:$B$48,MATCH($E1858,Parâmetros!$A$39:$A$48,0)),99),IFERROR(INDEX(Cadastro!$F$5:$F$148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/>
      </c>
      <c r="X1858" s="34" t="str">
        <f>IF(OR(OR($D1858="6x1",$D1858="FF 6x1"),$D1858="5x2"),"",IF($AB1858&lt;&gt;$AB1857,IF(IFERROR(INDEX(Cadastro!$F$5:$F$148,$AB1858),"")="",0,IF(IFERROR(INDEX(Cadastro!$F$5:$F$148,$AB1858),"")&gt;IFERROR(INDEX(Parâmetros!$B$39:$B$48,MATCH($E1858,Parâmetros!$A$39:$A$48,0)),99),IFERROR(INDEX(Cadastro!$F$5:$F$148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/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registro"),IF(AND($AB1858&lt;&gt;$AB1857,IFERROR(INDEX(Cadastro!$F$5:$F$148,$AB1858),"")=""),"Indeterminado (início da série)",IF($X1858&gt;0,"Folga","Falta de registro"))))))))</f>
        <v>Folga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IFERROR(MATCH($A1858&amp;"|"&amp;TEXT(_xlfn.MAXIFS(Cadastro!$E$5:$E$148,Cadastro!$A$5:$A$148,$A1858,Cadastro!$E$5:$E$148,"&lt;="&amp;$F1858),"yyyymmdd"),Cadastro!$I$5:$I$148,0),"")</f>
        <v>75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t="15" hidden="1" customHeight="1" x14ac:dyDescent="0.25">
      <c r="A1859" s="31">
        <v>54179</v>
      </c>
      <c r="B1859" s="17" t="s">
        <v>209</v>
      </c>
      <c r="C1859" s="17" t="str">
        <f>IFERROR(INDEX(Cadastro!$C$5:$C$148,$AB1859),"NÃO INFORMADO")</f>
        <v>ELE</v>
      </c>
      <c r="D1859" s="17" t="str">
        <f>IFERROR(INDEX(Cadastro!$D$5:$D$148,$AB1859),"")</f>
        <v>6x1</v>
      </c>
      <c r="E1859" s="17" t="str">
        <f>IFERROR(INDEX(Cadastro!$G$5:$G$148,$AB1859),"")</f>
        <v>6x1</v>
      </c>
      <c r="F1859" s="29">
        <v>46285</v>
      </c>
      <c r="G1859" s="32" t="str">
        <f t="shared" si="312"/>
        <v>dom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/>
      </c>
      <c r="L1859" s="30">
        <f>SUMIFS(Dados!$E:$E,Dados!$A:$A,$A1859,Dados!$S:$S,$F1859)</f>
        <v>0</v>
      </c>
      <c r="M1859" s="30" t="str">
        <f>IFERROR(INDEX(Parâmetros!$E$6:$E$11,MATCH($K1859,Parâmetros!$A$6:$A$11,0)),"")</f>
        <v/>
      </c>
      <c r="N1859" s="33" t="str">
        <f t="shared" si="313"/>
        <v/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14"/>
        <v/>
      </c>
      <c r="R1859" s="32" t="str">
        <f t="shared" si="315"/>
        <v/>
      </c>
      <c r="S1859" s="30" t="str">
        <f t="shared" si="316"/>
        <v/>
      </c>
      <c r="T1859" s="32" t="str">
        <f>IF($Q1859&lt;&gt;"Sim","",IF($N1859&gt;Parâmetros!$E$15,"Sim","Não"))</f>
        <v/>
      </c>
      <c r="U1859" s="17" t="str">
        <f t="shared" si="317"/>
        <v>Folga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'[Apontamento_Mes_Setembro Atualizado.xlsx]Base Diária'!$V$221folga da escala 5x2",IF($Y1859="Folga",IF(AND($D1859="5x2",OR(WEEKDAY($F1859,2)=6,WEEKDAY($F1859,2)=7)),"Folga de fim de semana da escala 5x2",IF(AND(OR($D1859="6x1",$D1859="FF 6x1"),WEEKDAY($F1859,2)=6,FALSE()),"Folga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6x1"),IF(OR(AND(WEEKDAY($F1859,2)=6,AND($A1859=$A1860,$L1860&gt;0)),AND(WEEKDAY($F1859,2)=7,AND($A1859=$A1858,$L1858&gt;0))),"ATENÇÃO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Folga de fim de semana · sem apontamento no sábado nem no domingo</v>
      </c>
      <c r="W1859" s="34" t="str">
        <f>IF(OR(OR($D1859="6x1",$D1859="FF 6x1"),$D1859="5x2"),"",IF($AB1859&lt;&gt;$AB1858,IF(IFERROR(INDEX(Cadastro!$F$5:$F$148,$AB1859),"")="",IF($L1859&gt;0,1,0),IF(IFERROR(INDEX(Cadastro!$F$5:$F$148,$AB1859),"")&lt;=IFERROR(INDEX(Parâmetros!$B$39:$B$48,MATCH($E1859,Parâmetros!$A$39:$A$48,0)),99),IFERROR(INDEX(Cadastro!$F$5:$F$148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/>
      </c>
      <c r="X1859" s="34" t="str">
        <f>IF(OR(OR($D1859="6x1",$D1859="FF 6x1"),$D1859="5x2"),"",IF($AB1859&lt;&gt;$AB1858,IF(IFERROR(INDEX(Cadastro!$F$5:$F$148,$AB1859),"")="",0,IF(IFERROR(INDEX(Cadastro!$F$5:$F$148,$AB1859),"")&gt;IFERROR(INDEX(Parâmetros!$B$39:$B$48,MATCH($E1859,Parâmetros!$A$39:$A$48,0)),99),IFERROR(INDEX(Cadastro!$F$5:$F$148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/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registro"),IF(AND($AB1859&lt;&gt;$AB1858,IFERROR(INDEX(Cadastro!$F$5:$F$148,$AB1859),"")=""),"Indeterminado (início da série)",IF($X1859&gt;0,"Folga","Falta de registro"))))))))</f>
        <v>Folga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IFERROR(MATCH($A1859&amp;"|"&amp;TEXT(_xlfn.MAXIFS(Cadastro!$E$5:$E$148,Cadastro!$A$5:$A$148,$A1859,Cadastro!$E$5:$E$148,"&lt;="&amp;$F1859),"yyyymmdd"),Cadastro!$I$5:$I$148,0),"")</f>
        <v>75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ht="15" hidden="1" customHeight="1" x14ac:dyDescent="0.25">
      <c r="A1860" s="31">
        <v>54179</v>
      </c>
      <c r="B1860" s="17" t="s">
        <v>209</v>
      </c>
      <c r="C1860" s="17" t="str">
        <f>IFERROR(INDEX(Cadastro!$C$5:$C$148,$AB1860),"NÃO INFORMADO")</f>
        <v>ELE</v>
      </c>
      <c r="D1860" s="17" t="str">
        <f>IFERROR(INDEX(Cadastro!$D$5:$D$148,$AB1860),"")</f>
        <v>6x1</v>
      </c>
      <c r="E1860" s="17" t="str">
        <f>IFERROR(INDEX(Cadastro!$G$5:$G$148,$AB1860),"")</f>
        <v>6x1</v>
      </c>
      <c r="F1860" s="29">
        <v>46286</v>
      </c>
      <c r="G1860" s="32" t="str">
        <f t="shared" si="312"/>
        <v>seg</v>
      </c>
      <c r="H1860" s="31" t="str">
        <f>IF($L1860=0,"",_xlfn.MINIFS(Dados!$Q:$Q,Dados!$A:$A,$A1860,Dados!$S:$S,$F1860))</f>
        <v/>
      </c>
      <c r="I1860" s="31" t="str">
        <f>IF($H1860="","",_xlfn.MAXIFS(Dados!$R:$R,Dados!$A:$A,$A1860,Dados!$S:$S,$F1860))</f>
        <v/>
      </c>
      <c r="J1860" s="32" t="str">
        <f>IF($D1860&lt;&gt;"Folguista","",IFERROR(INDEX(Parâmetros!$D$52:$G$52,1,MIN(4,MAX(1,$W1860))),""))</f>
        <v/>
      </c>
      <c r="K1860" s="32" t="str">
        <f>IF(OR($AC1860&lt;&gt;"",$Y1860="Folga",$Y1860="Folga trabalhada",$Y1860="Férias (cadastro)",$Y1860="Férias / afastamento",$Y1860="Indeterminado (início da série)"),"",IF(OR($D1860="6x1",$D1860="FF 6x1"),IF(OR(WEEKDAY($F1860,2)=6,WEEKDAY($F1860,2)=7),"6x1 sáb/dom","6x1"),IF($D1860="5x2","5x2",IF($H1860="",IF($D1860="Folguista",$J1860,$E1860),IF(OR($H1860&gt;=Parâmetros!$E$18,$H1860&lt;Parâmetros!$E$19),"C",IF($H1860&lt;Parâmetros!$E$20,"A","B"))))))</f>
        <v>6x1</v>
      </c>
      <c r="L1860" s="30">
        <f>SUMIFS(Dados!$E:$E,Dados!$A:$A,$A1860,Dados!$S:$S,$F1860)</f>
        <v>0</v>
      </c>
      <c r="M1860" s="30">
        <f>IFERROR(INDEX(Parâmetros!$E$6:$E$11,MATCH($K1860,Parâmetros!$A$6:$A$11,0)),"")</f>
        <v>8.8000000000000007</v>
      </c>
      <c r="N1860" s="33">
        <f t="shared" si="313"/>
        <v>0</v>
      </c>
      <c r="O1860" s="33">
        <f>Parâmetros!$E$13</f>
        <v>0.8</v>
      </c>
      <c r="P1860" s="32" t="str">
        <f>IF(OR($M1860="",$F1860&gt;Parâmetros!$E$14),"Não","Sim")</f>
        <v>Não</v>
      </c>
      <c r="Q1860" s="32" t="str">
        <f t="shared" si="314"/>
        <v/>
      </c>
      <c r="R1860" s="32" t="str">
        <f t="shared" si="315"/>
        <v/>
      </c>
      <c r="S1860" s="30" t="str">
        <f t="shared" si="316"/>
        <v/>
      </c>
      <c r="T1860" s="32" t="str">
        <f>IF($Q1860&lt;&gt;"Sim","",IF($N1860&gt;Parâmetros!$E$15,"Sim","Não"))</f>
        <v/>
      </c>
      <c r="U1860" s="17" t="str">
        <f t="shared" si="317"/>
        <v>Fora da apuração</v>
      </c>
      <c r="V1860" s="17" t="str">
        <f>IF($AC1860&lt;&gt;"",IF($L1860&gt;0,"ATENÇÃO · apontou em dia de "&amp;LOWER($AC1860)&amp;" cadastrado","Exceção cadastrada · "&amp;$AC1860)&amp;IF($AD1860="",""," · "&amp;$AD1860),IF($E1860="Férias",IF($L1860&gt;0,"ATENÇÃO · apontou estando de férias no cadastro","Férias no cadastro"),IF($Y1860="Férias / afastamento","Afastamento · "&amp;($Z1860+$AA1860-1)&amp;" dias seguidos sem apontamento",IF($Y1860="Folga trabalhada","ATENÇÃO · apontou em dia de '[Apontamento_Mes_Setembro Atualizado.xlsx]Base Diária'!$V$221folga da escala 5x2",IF($Y1860="Folga",IF(AND($D1860="5x2",OR(WEEKDAY($F1860,2)=6,WEEKDAY($F1860,2)=7)),"Folga de fim de semana da escala 5x2",IF(AND(OR($D1860="6x1",$D1860="FF 6x1"),WEEKDAY($F1860,2)=6,FALSE()),"Folga de fim de semana · apontou no domingo anterior",IF(AND(OR($D1860="6x1",$D1860="FF 6x1"),WEEKDAY($F1860,2)=7,AND($A1860=$A1859,$L1859&gt;0)),"Folga de fim de semana · apontou no sábado",IF(AND(OR($D1860="6x1",$D1860="FF 6x1"),OR(WEEKDAY($F1860,2)=6,WEEKDAY($F1860,2)=7)),"Folga de fim de semana · sem apontamento no sábado nem no domingo","Folga prevista pelo ciclo")))),IF($Y1860="Indeterminado (início da série)","Sem histórico anterior — informe o dia do ciclo no Cadastro",IF($Y1860="Falta de registro",IF(OR(OR($D1860="6x1",$D1860="FF 6x1"),$D1860="5x2"),"FALTA DE REGISTRO · dia útil da escala "&amp;$E1860,"FALTA DE REGISTRO · dia "&amp;$W1860&amp;" de "&amp;IFERROR(INDEX(Parâmetros!$B$39:$B$48,MATCH($E1860,Parâmetros!$A$39:$A$48,0)),99)&amp;" do ciclo"),IF(OR($D1860="6x1",$D1860="FF 6x1"),IF(OR(AND(WEEKDAY($F1860,2)=6,AND($A1860=$A1861,$L1861&gt;0)),AND(WEEKDAY($F1860,2)=7,AND($A1860=$A1859,$L1859&gt;0))),"ATENÇÃO · apontou sábado e domingo no mesmo fim de semana",IF(OR(WEEKDAY($F1860,2)=6,WEEKDAY($F1860,2)=7),"Jornada de fim de semana do 6x1",IF(OR($H1860&gt;=Parâmetros!$E$20,$H1860&lt;Parâmetros!$E$19),"ATENÇÃO · 6x1 apontou fora do horário diurno","Jornada fixa do 6x1"))),IF($D1860="5x2","Jornada fixa do 5x2",IF($D1860="Folguista",IF($J1860=$K1860,"Evidência confirma sequência","DIVERGE · sequência "&amp;$J1860&amp;" × evidência "&amp;$K1860),IF($K1860=$E1860,"Evidência confirma cadastro","DIVERGE · cadastro "&amp;$E1860&amp;" × evidência "&amp;$K1860)))))))))))</f>
        <v>FALTA DE REGISTRO · dia útil da escala 6x1</v>
      </c>
      <c r="W1860" s="34" t="str">
        <f>IF(OR(OR($D1860="6x1",$D1860="FF 6x1"),$D1860="5x2"),"",IF($AB1860&lt;&gt;$AB1859,IF(IFERROR(INDEX(Cadastro!$F$5:$F$148,$AB1860),"")="",IF($L1860&gt;0,1,0),IF(IFERROR(INDEX(Cadastro!$F$5:$F$148,$AB1860),"")&lt;=IFERROR(INDEX(Parâmetros!$B$39:$B$48,MATCH($E1860,Parâmetros!$A$39:$A$48,0)),99),IFERROR(INDEX(Cadastro!$F$5:$F$148,$AB1860),""),0)),IF($L1860&gt;0,IF(N($X1859)&gt;0,1,N($W1859)+1),IF(AND($L1860=0,OR(N($W1859)&gt;=IFERROR(INDEX(Parâmetros!$B$39:$B$48,MATCH($E1860,Parâmetros!$A$39:$A$48,0)),99),AND(N($X1859)&gt;0,N($X1859)&lt;IFERROR(INDEX(Parâmetros!$C$39:$C$48,MATCH($E1860,Parâmetros!$A$39:$A$48,0)),0)))),0,N($W1859)+1))))</f>
        <v/>
      </c>
      <c r="X1860" s="34" t="str">
        <f>IF(OR(OR($D1860="6x1",$D1860="FF 6x1"),$D1860="5x2"),"",IF($AB1860&lt;&gt;$AB1859,IF(IFERROR(INDEX(Cadastro!$F$5:$F$148,$AB1860),"")="",0,IF(IFERROR(INDEX(Cadastro!$F$5:$F$148,$AB1860),"")&gt;IFERROR(INDEX(Parâmetros!$B$39:$B$48,MATCH($E1860,Parâmetros!$A$39:$A$48,0)),99),IFERROR(INDEX(Cadastro!$F$5:$F$148,$AB1860),"")-IFERROR(INDEX(Parâmetros!$B$39:$B$48,MATCH($E1860,Parâmetros!$A$39:$A$48,0)),99),0)),IF(AND($L1860=0,OR(N($W1859)&gt;=IFERROR(INDEX(Parâmetros!$B$39:$B$48,MATCH($E1860,Parâmetros!$A$39:$A$48,0)),99),AND(N($X1859)&gt;0,N($X1859)&lt;IFERROR(INDEX(Parâmetros!$C$39:$C$48,MATCH($E1860,Parâmetros!$A$39:$A$48,0)),0)))),N($X1859)+1,0)))</f>
        <v/>
      </c>
      <c r="Y1860" t="str">
        <f>IF($AC1860&lt;&gt;"",IF($L1860&gt;0,$AC1860&amp;" · com apontamento",$AC1860),IF($E1860="Férias",IF($L1860&gt;0,"Férias · com apontamento","Férias (cadastro)"),IF(($Z1860+$AA1860-1)&gt;Parâmetros!$E$16,"Férias / afastamento",IF(AND($D1860="5x2",OR(WEEKDAY($F1860,2)=6,WEEKDAY($F1860,2)=7)),IF($L1860&gt;0,"Folga trabalhada","Folga"),IF($L1860&gt;0,"Trabalhado",IF(OR(OR($D1860="6x1",$D1860="FF 6x1"),$D1860="5x2"),IF(AND(OR($D1860="6x1",$D1860="FF 6x1"),OR(WEEKDAY($F1860,2)=6,WEEKDAY($F1860,2)=7)),"Folga","Falta de registro"),IF(AND($AB1860&lt;&gt;$AB1859,IFERROR(INDEX(Cadastro!$F$5:$F$148,$AB1860),"")=""),"Indeterminado (início da série)",IF($X1860&gt;0,"Folga","Falta de registro"))))))))</f>
        <v>Falta de registro</v>
      </c>
      <c r="Z1860" s="34">
        <f>IF(OR($L1860&gt;0,$F1860&gt;Parâmetros!$E$14),0,IF($A1860&lt;&gt;$A1859,1,N($Z1859)+1))</f>
        <v>0</v>
      </c>
      <c r="AA1860" s="34">
        <f>IF(OR($L1860&gt;0,$F1860&gt;Parâmetros!$E$14),0,IF(OR($A1860&lt;&gt;$A1861,$F1861&gt;Parâmetros!$E$14),1,N($AA1861)+1))</f>
        <v>0</v>
      </c>
      <c r="AB1860" s="31">
        <f>IFERROR(MATCH($A1860&amp;"|"&amp;TEXT(_xlfn.MAXIFS(Cadastro!$E$5:$E$148,Cadastro!$A$5:$A$148,$A1860,Cadastro!$E$5:$E$148,"&lt;="&amp;$F1860),"yyyymmdd"),Cadastro!$I$5:$I$148,0),"")</f>
        <v>75</v>
      </c>
      <c r="AC1860" t="str">
        <f>IFERROR(_xlfn.SINGLE(INDEX(Exceções!$D$5:$D$203,MATCH($A1860&amp;"|"&amp;$F1860,Exceções!$F$5:$F$203,0))),"")</f>
        <v/>
      </c>
      <c r="AD1860" t="str">
        <f>IF($AC1860="","",IFERROR(_xlfn.SINGLE(INDEX(Exceções!$E$5:$E$203,MATCH($A1860&amp;"|"&amp;$F1860,Exceções!$F$5:$F$203,0))),""))</f>
        <v/>
      </c>
    </row>
    <row r="1861" spans="1:30" ht="15" hidden="1" customHeight="1" x14ac:dyDescent="0.25">
      <c r="A1861" s="31">
        <v>54179</v>
      </c>
      <c r="B1861" s="17" t="s">
        <v>209</v>
      </c>
      <c r="C1861" s="17" t="str">
        <f>IFERROR(INDEX(Cadastro!$C$5:$C$148,$AB1861),"NÃO INFORMADO")</f>
        <v>ELE</v>
      </c>
      <c r="D1861" s="17" t="str">
        <f>IFERROR(INDEX(Cadastro!$D$5:$D$148,$AB1861),"")</f>
        <v>6x1</v>
      </c>
      <c r="E1861" s="17" t="str">
        <f>IFERROR(INDEX(Cadastro!$G$5:$G$148,$AB1861),"")</f>
        <v>6x1</v>
      </c>
      <c r="F1861" s="29">
        <v>46287</v>
      </c>
      <c r="G1861" s="32" t="str">
        <f t="shared" si="312"/>
        <v>ter</v>
      </c>
      <c r="H1861" s="31" t="str">
        <f>IF($L1861=0,"",_xlfn.MINIFS(Dados!$Q:$Q,Dados!$A:$A,$A1861,Dados!$S:$S,$F1861))</f>
        <v/>
      </c>
      <c r="I1861" s="31" t="str">
        <f>IF($H1861="","",_xlfn.MAXIFS(Dados!$R:$R,Dados!$A:$A,$A1861,Dados!$S:$S,$F1861))</f>
        <v/>
      </c>
      <c r="J1861" s="32" t="str">
        <f>IF($D1861&lt;&gt;"Folguista","",IFERROR(INDEX(Parâmetros!$D$52:$G$52,1,MIN(4,MAX(1,$W1861))),""))</f>
        <v/>
      </c>
      <c r="K1861" s="32" t="str">
        <f>IF(OR($AC1861&lt;&gt;"",$Y1861="Folga",$Y1861="Folga trabalhada",$Y1861="Férias (cadastro)",$Y1861="Férias / afastamento",$Y1861="Indeterminado (início da série)"),"",IF(OR($D1861="6x1",$D1861="FF 6x1"),IF(OR(WEEKDAY($F1861,2)=6,WEEKDAY($F1861,2)=7),"6x1 sáb/dom","6x1"),IF($D1861="5x2","5x2",IF($H1861="",IF($D1861="Folguista",$J1861,$E1861),IF(OR($H1861&gt;=Parâmetros!$E$18,$H1861&lt;Parâmetros!$E$19),"C",IF($H1861&lt;Parâmetros!$E$20,"A","B"))))))</f>
        <v>6x1</v>
      </c>
      <c r="L1861" s="30">
        <f>SUMIFS(Dados!$E:$E,Dados!$A:$A,$A1861,Dados!$S:$S,$F1861)</f>
        <v>0</v>
      </c>
      <c r="M1861" s="30">
        <f>IFERROR(INDEX(Parâmetros!$E$6:$E$11,MATCH($K1861,Parâmetros!$A$6:$A$11,0)),"")</f>
        <v>8.8000000000000007</v>
      </c>
      <c r="N1861" s="33">
        <f t="shared" si="313"/>
        <v>0</v>
      </c>
      <c r="O1861" s="33">
        <f>Parâmetros!$E$13</f>
        <v>0.8</v>
      </c>
      <c r="P1861" s="32" t="str">
        <f>IF(OR($M1861="",$F1861&gt;Parâmetros!$E$14),"Não","Sim")</f>
        <v>Não</v>
      </c>
      <c r="Q1861" s="32" t="str">
        <f t="shared" si="314"/>
        <v/>
      </c>
      <c r="R1861" s="32" t="str">
        <f t="shared" si="315"/>
        <v/>
      </c>
      <c r="S1861" s="30" t="str">
        <f t="shared" si="316"/>
        <v/>
      </c>
      <c r="T1861" s="32" t="str">
        <f>IF($Q1861&lt;&gt;"Sim","",IF($N1861&gt;Parâmetros!$E$15,"Sim","Não"))</f>
        <v/>
      </c>
      <c r="U1861" s="17" t="str">
        <f t="shared" si="317"/>
        <v>Fora da apuração</v>
      </c>
      <c r="V1861" s="17" t="str">
        <f>IF($AC1861&lt;&gt;"",IF($L1861&gt;0,"ATENÇÃO · apontou em dia de "&amp;LOWER($AC1861)&amp;" cadastrado","Exceção cadastrada · "&amp;$AC1861)&amp;IF($AD1861="",""," · "&amp;$AD1861),IF($E1861="Férias",IF($L1861&gt;0,"ATENÇÃO · apontou estando de férias no cadastro","Férias no cadastro"),IF($Y1861="Férias / afastamento","Afastamento · "&amp;($Z1861+$AA1861-1)&amp;" dias seguidos sem apontamento",IF($Y1861="Folga trabalhada","ATENÇÃO · apontou em dia de '[Apontamento_Mes_Setembro Atualizado.xlsx]Base Diária'!$V$221folga da escala 5x2",IF($Y1861="Folga",IF(AND($D1861="5x2",OR(WEEKDAY($F1861,2)=6,WEEKDAY($F1861,2)=7)),"Folga de fim de semana da escala 5x2",IF(AND(OR($D1861="6x1",$D1861="FF 6x1"),WEEKDAY($F1861,2)=6,FALSE()),"Folga de fim de semana · apontou no domingo anterior",IF(AND(OR($D1861="6x1",$D1861="FF 6x1"),WEEKDAY($F1861,2)=7,AND($A1861=$A1860,$L1860&gt;0)),"Folga de fim de semana · apontou no sábado",IF(AND(OR($D1861="6x1",$D1861="FF 6x1"),OR(WEEKDAY($F1861,2)=6,WEEKDAY($F1861,2)=7)),"Folga de fim de semana · sem apontamento no sábado nem no domingo","Folga prevista pelo ciclo")))),IF($Y1861="Indeterminado (início da série)","Sem histórico anterior — informe o dia do ciclo no Cadastro",IF($Y1861="Falta de registro",IF(OR(OR($D1861="6x1",$D1861="FF 6x1"),$D1861="5x2"),"FALTA DE REGISTRO · dia útil da escala "&amp;$E1861,"FALTA DE REGISTRO · dia "&amp;$W1861&amp;" de "&amp;IFERROR(INDEX(Parâmetros!$B$39:$B$48,MATCH($E1861,Parâmetros!$A$39:$A$48,0)),99)&amp;" do ciclo"),IF(OR($D1861="6x1",$D1861="FF 6x1"),IF(OR(AND(WEEKDAY($F1861,2)=6,AND($A1861=$A1862,$L1862&gt;0)),AND(WEEKDAY($F1861,2)=7,AND($A1861=$A1860,$L1860&gt;0))),"ATENÇÃO · apontou sábado e domingo no mesmo fim de semana",IF(OR(WEEKDAY($F1861,2)=6,WEEKDAY($F1861,2)=7),"Jornada de fim de semana do 6x1",IF(OR($H1861&gt;=Parâmetros!$E$20,$H1861&lt;Parâmetros!$E$19),"ATENÇÃO · 6x1 apontou fora do horário diurno","Jornada fixa do 6x1"))),IF($D1861="5x2","Jornada fixa do 5x2",IF($D1861="Folguista",IF($J1861=$K1861,"Evidência confirma sequência","DIVERGE · sequência "&amp;$J1861&amp;" × evidência "&amp;$K1861),IF($K1861=$E1861,"Evidência confirma cadastro","DIVERGE · cadastro "&amp;$E1861&amp;" × evidência "&amp;$K1861)))))))))))</f>
        <v>FALTA DE REGISTRO · dia útil da escala 6x1</v>
      </c>
      <c r="W1861" s="34" t="str">
        <f>IF(OR(OR($D1861="6x1",$D1861="FF 6x1"),$D1861="5x2"),"",IF($AB1861&lt;&gt;$AB1860,IF(IFERROR(INDEX(Cadastro!$F$5:$F$148,$AB1861),"")="",IF($L1861&gt;0,1,0),IF(IFERROR(INDEX(Cadastro!$F$5:$F$148,$AB1861),"")&lt;=IFERROR(INDEX(Parâmetros!$B$39:$B$48,MATCH($E1861,Parâmetros!$A$39:$A$48,0)),99),IFERROR(INDEX(Cadastro!$F$5:$F$148,$AB1861),""),0)),IF($L1861&gt;0,IF(N($X1860)&gt;0,1,N($W1860)+1),IF(AND($L1861=0,OR(N($W1860)&gt;=IFERROR(INDEX(Parâmetros!$B$39:$B$48,MATCH($E1861,Parâmetros!$A$39:$A$48,0)),99),AND(N($X1860)&gt;0,N($X1860)&lt;IFERROR(INDEX(Parâmetros!$C$39:$C$48,MATCH($E1861,Parâmetros!$A$39:$A$48,0)),0)))),0,N($W1860)+1))))</f>
        <v/>
      </c>
      <c r="X1861" s="34" t="str">
        <f>IF(OR(OR($D1861="6x1",$D1861="FF 6x1"),$D1861="5x2"),"",IF($AB1861&lt;&gt;$AB1860,IF(IFERROR(INDEX(Cadastro!$F$5:$F$148,$AB1861),"")="",0,IF(IFERROR(INDEX(Cadastro!$F$5:$F$148,$AB1861),"")&gt;IFERROR(INDEX(Parâmetros!$B$39:$B$48,MATCH($E1861,Parâmetros!$A$39:$A$48,0)),99),IFERROR(INDEX(Cadastro!$F$5:$F$148,$AB1861),"")-IFERROR(INDEX(Parâmetros!$B$39:$B$48,MATCH($E1861,Parâmetros!$A$39:$A$48,0)),99),0)),IF(AND($L1861=0,OR(N($W1860)&gt;=IFERROR(INDEX(Parâmetros!$B$39:$B$48,MATCH($E1861,Parâmetros!$A$39:$A$48,0)),99),AND(N($X1860)&gt;0,N($X1860)&lt;IFERROR(INDEX(Parâmetros!$C$39:$C$48,MATCH($E1861,Parâmetros!$A$39:$A$48,0)),0)))),N($X1860)+1,0)))</f>
        <v/>
      </c>
      <c r="Y1861" t="str">
        <f>IF($AC1861&lt;&gt;"",IF($L1861&gt;0,$AC1861&amp;" · com apontamento",$AC1861),IF($E1861="Férias",IF($L1861&gt;0,"Férias · com apontamento","Férias (cadastro)"),IF(($Z1861+$AA1861-1)&gt;Parâmetros!$E$16,"Férias / afastamento",IF(AND($D1861="5x2",OR(WEEKDAY($F1861,2)=6,WEEKDAY($F1861,2)=7)),IF($L1861&gt;0,"Folga trabalhada","Folga"),IF($L1861&gt;0,"Trabalhado",IF(OR(OR($D1861="6x1",$D1861="FF 6x1"),$D1861="5x2"),IF(AND(OR($D1861="6x1",$D1861="FF 6x1"),OR(WEEKDAY($F1861,2)=6,WEEKDAY($F1861,2)=7)),"Folga","Falta de registro"),IF(AND($AB1861&lt;&gt;$AB1860,IFERROR(INDEX(Cadastro!$F$5:$F$148,$AB1861),"")=""),"Indeterminado (início da série)",IF($X1861&gt;0,"Folga","Falta de registro"))))))))</f>
        <v>Falta de registro</v>
      </c>
      <c r="Z1861" s="34">
        <f>IF(OR($L1861&gt;0,$F1861&gt;Parâmetros!$E$14),0,IF($A1861&lt;&gt;$A1860,1,N($Z1860)+1))</f>
        <v>0</v>
      </c>
      <c r="AA1861" s="34">
        <f>IF(OR($L1861&gt;0,$F1861&gt;Parâmetros!$E$14),0,IF(OR($A1861&lt;&gt;$A1862,$F1862&gt;Parâmetros!$E$14),1,N($AA1862)+1))</f>
        <v>0</v>
      </c>
      <c r="AB1861" s="31">
        <f>IFERROR(MATCH($A1861&amp;"|"&amp;TEXT(_xlfn.MAXIFS(Cadastro!$E$5:$E$148,Cadastro!$A$5:$A$148,$A1861,Cadastro!$E$5:$E$148,"&lt;="&amp;$F1861),"yyyymmdd"),Cadastro!$I$5:$I$148,0),"")</f>
        <v>75</v>
      </c>
      <c r="AC1861" t="str">
        <f>IFERROR(_xlfn.SINGLE(INDEX(Exceções!$D$5:$D$203,MATCH($A1861&amp;"|"&amp;$F1861,Exceções!$F$5:$F$203,0))),"")</f>
        <v/>
      </c>
      <c r="AD1861" t="str">
        <f>IF($AC1861="","",IFERROR(_xlfn.SINGLE(INDEX(Exceções!$E$5:$E$203,MATCH($A1861&amp;"|"&amp;$F1861,Exceções!$F$5:$F$203,0))),""))</f>
        <v/>
      </c>
    </row>
    <row r="1862" spans="1:30" ht="15" hidden="1" customHeight="1" x14ac:dyDescent="0.25">
      <c r="A1862" s="31">
        <v>54179</v>
      </c>
      <c r="B1862" s="17" t="s">
        <v>209</v>
      </c>
      <c r="C1862" s="17" t="str">
        <f>IFERROR(INDEX(Cadastro!$C$5:$C$148,$AB1862),"NÃO INFORMADO")</f>
        <v>ELE</v>
      </c>
      <c r="D1862" s="17" t="str">
        <f>IFERROR(INDEX(Cadastro!$D$5:$D$148,$AB1862),"")</f>
        <v>6x1</v>
      </c>
      <c r="E1862" s="17" t="str">
        <f>IFERROR(INDEX(Cadastro!$G$5:$G$148,$AB1862),"")</f>
        <v>6x1</v>
      </c>
      <c r="F1862" s="29">
        <v>46288</v>
      </c>
      <c r="G1862" s="32" t="str">
        <f t="shared" si="312"/>
        <v>qua</v>
      </c>
      <c r="H1862" s="31" t="str">
        <f>IF($L1862=0,"",_xlfn.MINIFS(Dados!$Q:$Q,Dados!$A:$A,$A1862,Dados!$S:$S,$F1862))</f>
        <v/>
      </c>
      <c r="I1862" s="31" t="str">
        <f>IF($H1862="","",_xlfn.MAXIFS(Dados!$R:$R,Dados!$A:$A,$A1862,Dados!$S:$S,$F1862))</f>
        <v/>
      </c>
      <c r="J1862" s="32" t="str">
        <f>IF($D1862&lt;&gt;"Folguista","",IFERROR(INDEX(Parâmetros!$D$52:$G$52,1,MIN(4,MAX(1,$W1862))),""))</f>
        <v/>
      </c>
      <c r="K1862" s="32" t="str">
        <f>IF(OR($AC1862&lt;&gt;"",$Y1862="Folga",$Y1862="Folga trabalhada",$Y1862="Férias (cadastro)",$Y1862="Férias / afastamento",$Y1862="Indeterminado (início da série)"),"",IF(OR($D1862="6x1",$D1862="FF 6x1"),IF(OR(WEEKDAY($F1862,2)=6,WEEKDAY($F1862,2)=7),"6x1 sáb/dom","6x1"),IF($D1862="5x2","5x2",IF($H1862="",IF($D1862="Folguista",$J1862,$E1862),IF(OR($H1862&gt;=Parâmetros!$E$18,$H1862&lt;Parâmetros!$E$19),"C",IF($H1862&lt;Parâmetros!$E$20,"A","B"))))))</f>
        <v>6x1</v>
      </c>
      <c r="L1862" s="30">
        <f>SUMIFS(Dados!$E:$E,Dados!$A:$A,$A1862,Dados!$S:$S,$F1862)</f>
        <v>0</v>
      </c>
      <c r="M1862" s="30">
        <f>IFERROR(INDEX(Parâmetros!$E$6:$E$11,MATCH($K1862,Parâmetros!$A$6:$A$11,0)),"")</f>
        <v>8.8000000000000007</v>
      </c>
      <c r="N1862" s="33">
        <f t="shared" si="313"/>
        <v>0</v>
      </c>
      <c r="O1862" s="33">
        <f>Parâmetros!$E$13</f>
        <v>0.8</v>
      </c>
      <c r="P1862" s="32" t="str">
        <f>IF(OR($M1862="",$F1862&gt;Parâmetros!$E$14),"Não","Sim")</f>
        <v>Não</v>
      </c>
      <c r="Q1862" s="32" t="str">
        <f t="shared" si="314"/>
        <v/>
      </c>
      <c r="R1862" s="32" t="str">
        <f t="shared" si="315"/>
        <v/>
      </c>
      <c r="S1862" s="30" t="str">
        <f t="shared" si="316"/>
        <v/>
      </c>
      <c r="T1862" s="32" t="str">
        <f>IF($Q1862&lt;&gt;"Sim","",IF($N1862&gt;Parâmetros!$E$15,"Sim","Não"))</f>
        <v/>
      </c>
      <c r="U1862" s="17" t="str">
        <f t="shared" si="317"/>
        <v>Fora da apuração</v>
      </c>
      <c r="V1862" s="17" t="str">
        <f>IF($AC1862&lt;&gt;"",IF($L1862&gt;0,"ATENÇÃO · apontou em dia de "&amp;LOWER($AC1862)&amp;" cadastrado","Exceção cadastrada · "&amp;$AC1862)&amp;IF($AD1862="",""," · "&amp;$AD1862),IF($E1862="Férias",IF($L1862&gt;0,"ATENÇÃO · apontou estando de férias no cadastro","Férias no cadastro"),IF($Y1862="Férias / afastamento","Afastamento · "&amp;($Z1862+$AA1862-1)&amp;" dias seguidos sem apontamento",IF($Y1862="Folga trabalhada","ATENÇÃO · apontou em dia de '[Apontamento_Mes_Setembro Atualizado.xlsx]Base Diária'!$V$221folga da escala 5x2",IF($Y1862="Folga",IF(AND($D1862="5x2",OR(WEEKDAY($F1862,2)=6,WEEKDAY($F1862,2)=7)),"Folga de fim de semana da escala 5x2",IF(AND(OR($D1862="6x1",$D1862="FF 6x1"),WEEKDAY($F1862,2)=6,FALSE()),"Folga de fim de semana · apontou no domingo anterior",IF(AND(OR($D1862="6x1",$D1862="FF 6x1"),WEEKDAY($F1862,2)=7,AND($A1862=$A1861,$L1861&gt;0)),"Folga de fim de semana · apontou no sábado",IF(AND(OR($D1862="6x1",$D1862="FF 6x1"),OR(WEEKDAY($F1862,2)=6,WEEKDAY($F1862,2)=7)),"Folga de fim de semana · sem apontamento no sábado nem no domingo","Folga prevista pelo ciclo")))),IF($Y1862="Indeterminado (início da série)","Sem histórico anterior — informe o dia do ciclo no Cadastro",IF($Y1862="Falta de registro",IF(OR(OR($D1862="6x1",$D1862="FF 6x1"),$D1862="5x2"),"FALTA DE REGISTRO · dia útil da escala "&amp;$E1862,"FALTA DE REGISTRO · dia "&amp;$W1862&amp;" de "&amp;IFERROR(INDEX(Parâmetros!$B$39:$B$48,MATCH($E1862,Parâmetros!$A$39:$A$48,0)),99)&amp;" do ciclo"),IF(OR($D1862="6x1",$D1862="FF 6x1"),IF(OR(AND(WEEKDAY($F1862,2)=6,AND($A1862=$A1863,$L1863&gt;0)),AND(WEEKDAY($F1862,2)=7,AND($A1862=$A1861,$L1861&gt;0))),"ATENÇÃO · apontou sábado e domingo no mesmo fim de semana",IF(OR(WEEKDAY($F1862,2)=6,WEEKDAY($F1862,2)=7),"Jornada de fim de semana do 6x1",IF(OR($H1862&gt;=Parâmetros!$E$20,$H1862&lt;Parâmetros!$E$19),"ATENÇÃO · 6x1 apontou fora do horário diurno","Jornada fixa do 6x1"))),IF($D1862="5x2","Jornada fixa do 5x2",IF($D1862="Folguista",IF($J1862=$K1862,"Evidência confirma sequência","DIVERGE · sequência "&amp;$J1862&amp;" × evidência "&amp;$K1862),IF($K1862=$E1862,"Evidência confirma cadastro","DIVERGE · cadastro "&amp;$E1862&amp;" × evidência "&amp;$K1862)))))))))))</f>
        <v>FALTA DE REGISTRO · dia útil da escala 6x1</v>
      </c>
      <c r="W1862" s="34" t="str">
        <f>IF(OR(OR($D1862="6x1",$D1862="FF 6x1"),$D1862="5x2"),"",IF($AB1862&lt;&gt;$AB1861,IF(IFERROR(INDEX(Cadastro!$F$5:$F$148,$AB1862),"")="",IF($L1862&gt;0,1,0),IF(IFERROR(INDEX(Cadastro!$F$5:$F$148,$AB1862),"")&lt;=IFERROR(INDEX(Parâmetros!$B$39:$B$48,MATCH($E1862,Parâmetros!$A$39:$A$48,0)),99),IFERROR(INDEX(Cadastro!$F$5:$F$148,$AB1862),""),0)),IF($L1862&gt;0,IF(N($X1861)&gt;0,1,N($W1861)+1),IF(AND($L1862=0,OR(N($W1861)&gt;=IFERROR(INDEX(Parâmetros!$B$39:$B$48,MATCH($E1862,Parâmetros!$A$39:$A$48,0)),99),AND(N($X1861)&gt;0,N($X1861)&lt;IFERROR(INDEX(Parâmetros!$C$39:$C$48,MATCH($E1862,Parâmetros!$A$39:$A$48,0)),0)))),0,N($W1861)+1))))</f>
        <v/>
      </c>
      <c r="X1862" s="34" t="str">
        <f>IF(OR(OR($D1862="6x1",$D1862="FF 6x1"),$D1862="5x2"),"",IF($AB1862&lt;&gt;$AB1861,IF(IFERROR(INDEX(Cadastro!$F$5:$F$148,$AB1862),"")="",0,IF(IFERROR(INDEX(Cadastro!$F$5:$F$148,$AB1862),"")&gt;IFERROR(INDEX(Parâmetros!$B$39:$B$48,MATCH($E1862,Parâmetros!$A$39:$A$48,0)),99),IFERROR(INDEX(Cadastro!$F$5:$F$148,$AB1862),"")-IFERROR(INDEX(Parâmetros!$B$39:$B$48,MATCH($E1862,Parâmetros!$A$39:$A$48,0)),99),0)),IF(AND($L1862=0,OR(N($W1861)&gt;=IFERROR(INDEX(Parâmetros!$B$39:$B$48,MATCH($E1862,Parâmetros!$A$39:$A$48,0)),99),AND(N($X1861)&gt;0,N($X1861)&lt;IFERROR(INDEX(Parâmetros!$C$39:$C$48,MATCH($E1862,Parâmetros!$A$39:$A$48,0)),0)))),N($X1861)+1,0)))</f>
        <v/>
      </c>
      <c r="Y1862" t="str">
        <f>IF($AC1862&lt;&gt;"",IF($L1862&gt;0,$AC1862&amp;" · com apontamento",$AC1862),IF($E1862="Férias",IF($L1862&gt;0,"Férias · com apontamento","Férias (cadastro)"),IF(($Z1862+$AA1862-1)&gt;Parâmetros!$E$16,"Férias / afastamento",IF(AND($D1862="5x2",OR(WEEKDAY($F1862,2)=6,WEEKDAY($F1862,2)=7)),IF($L1862&gt;0,"Folga trabalhada","Folga"),IF($L1862&gt;0,"Trabalhado",IF(OR(OR($D1862="6x1",$D1862="FF 6x1"),$D1862="5x2"),IF(AND(OR($D1862="6x1",$D1862="FF 6x1"),OR(WEEKDAY($F1862,2)=6,WEEKDAY($F1862,2)=7)),"Folga","Falta de registro"),IF(AND($AB1862&lt;&gt;$AB1861,IFERROR(INDEX(Cadastro!$F$5:$F$148,$AB1862),"")=""),"Indeterminado (início da série)",IF($X1862&gt;0,"Folga","Falta de registro"))))))))</f>
        <v>Falta de registro</v>
      </c>
      <c r="Z1862" s="34">
        <f>IF(OR($L1862&gt;0,$F1862&gt;Parâmetros!$E$14),0,IF($A1862&lt;&gt;$A1861,1,N($Z1861)+1))</f>
        <v>0</v>
      </c>
      <c r="AA1862" s="34">
        <f>IF(OR($L1862&gt;0,$F1862&gt;Parâmetros!$E$14),0,IF(OR($A1862&lt;&gt;$A1863,$F1863&gt;Parâmetros!$E$14),1,N($AA1863)+1))</f>
        <v>0</v>
      </c>
      <c r="AB1862" s="31">
        <f>IFERROR(MATCH($A1862&amp;"|"&amp;TEXT(_xlfn.MAXIFS(Cadastro!$E$5:$E$148,Cadastro!$A$5:$A$148,$A1862,Cadastro!$E$5:$E$148,"&lt;="&amp;$F1862),"yyyymmdd"),Cadastro!$I$5:$I$148,0),"")</f>
        <v>75</v>
      </c>
      <c r="AC1862" t="str">
        <f>IFERROR(_xlfn.SINGLE(INDEX(Exceções!$D$5:$D$203,MATCH($A1862&amp;"|"&amp;$F1862,Exceções!$F$5:$F$203,0))),"")</f>
        <v/>
      </c>
      <c r="AD1862" t="str">
        <f>IF($AC1862="","",IFERROR(_xlfn.SINGLE(INDEX(Exceções!$E$5:$E$203,MATCH($A1862&amp;"|"&amp;$F1862,Exceções!$F$5:$F$203,0))),""))</f>
        <v/>
      </c>
    </row>
    <row r="1863" spans="1:30" ht="15" hidden="1" customHeight="1" x14ac:dyDescent="0.25">
      <c r="A1863" s="31">
        <v>54179</v>
      </c>
      <c r="B1863" s="17" t="s">
        <v>209</v>
      </c>
      <c r="C1863" s="17" t="str">
        <f>IFERROR(INDEX(Cadastro!$C$5:$C$148,$AB1863),"NÃO INFORMADO")</f>
        <v>ELE</v>
      </c>
      <c r="D1863" s="17" t="str">
        <f>IFERROR(INDEX(Cadastro!$D$5:$D$148,$AB1863),"")</f>
        <v>6x1</v>
      </c>
      <c r="E1863" s="17" t="str">
        <f>IFERROR(INDEX(Cadastro!$G$5:$G$148,$AB1863),"")</f>
        <v>6x1</v>
      </c>
      <c r="F1863" s="29">
        <v>46289</v>
      </c>
      <c r="G1863" s="32" t="str">
        <f t="shared" si="312"/>
        <v>qui</v>
      </c>
      <c r="H1863" s="31" t="str">
        <f>IF($L1863=0,"",_xlfn.MINIFS(Dados!$Q:$Q,Dados!$A:$A,$A1863,Dados!$S:$S,$F1863))</f>
        <v/>
      </c>
      <c r="I1863" s="31" t="str">
        <f>IF($H1863="","",_xlfn.MAXIFS(Dados!$R:$R,Dados!$A:$A,$A1863,Dados!$S:$S,$F1863))</f>
        <v/>
      </c>
      <c r="J1863" s="32" t="str">
        <f>IF($D1863&lt;&gt;"Folguista","",IFERROR(INDEX(Parâmetros!$D$52:$G$52,1,MIN(4,MAX(1,$W1863))),""))</f>
        <v/>
      </c>
      <c r="K1863" s="32" t="str">
        <f>IF(OR($AC1863&lt;&gt;"",$Y1863="Folga",$Y1863="Folga trabalhada",$Y1863="Férias (cadastro)",$Y1863="Férias / afastamento",$Y1863="Indeterminado (início da série)"),"",IF(OR($D1863="6x1",$D1863="FF 6x1"),IF(OR(WEEKDAY($F1863,2)=6,WEEKDAY($F1863,2)=7),"6x1 sáb/dom","6x1"),IF($D1863="5x2","5x2",IF($H1863="",IF($D1863="Folguista",$J1863,$E1863),IF(OR($H1863&gt;=Parâmetros!$E$18,$H1863&lt;Parâmetros!$E$19),"C",IF($H1863&lt;Parâmetros!$E$20,"A","B"))))))</f>
        <v>6x1</v>
      </c>
      <c r="L1863" s="30">
        <f>SUMIFS(Dados!$E:$E,Dados!$A:$A,$A1863,Dados!$S:$S,$F1863)</f>
        <v>0</v>
      </c>
      <c r="M1863" s="30">
        <f>IFERROR(INDEX(Parâmetros!$E$6:$E$11,MATCH($K1863,Parâmetros!$A$6:$A$11,0)),"")</f>
        <v>8.8000000000000007</v>
      </c>
      <c r="N1863" s="33">
        <f t="shared" si="313"/>
        <v>0</v>
      </c>
      <c r="O1863" s="33">
        <f>Parâmetros!$E$13</f>
        <v>0.8</v>
      </c>
      <c r="P1863" s="32" t="str">
        <f>IF(OR($M1863="",$F1863&gt;Parâmetros!$E$14),"Não","Sim")</f>
        <v>Não</v>
      </c>
      <c r="Q1863" s="32" t="str">
        <f t="shared" si="314"/>
        <v/>
      </c>
      <c r="R1863" s="32" t="str">
        <f t="shared" si="315"/>
        <v/>
      </c>
      <c r="S1863" s="30" t="str">
        <f t="shared" si="316"/>
        <v/>
      </c>
      <c r="T1863" s="32" t="str">
        <f>IF($Q1863&lt;&gt;"Sim","",IF($N1863&gt;Parâmetros!$E$15,"Sim","Não"))</f>
        <v/>
      </c>
      <c r="U1863" s="17" t="str">
        <f t="shared" si="317"/>
        <v>Fora da apuração</v>
      </c>
      <c r="V1863" s="17" t="str">
        <f>IF($AC1863&lt;&gt;"",IF($L1863&gt;0,"ATENÇÃO · apontou em dia de "&amp;LOWER($AC1863)&amp;" cadastrado","Exceção cadastrada · "&amp;$AC1863)&amp;IF($AD1863="",""," · "&amp;$AD1863),IF($E1863="Férias",IF($L1863&gt;0,"ATENÇÃO · apontou estando de férias no cadastro","Férias no cadastro"),IF($Y1863="Férias / afastamento","Afastamento · "&amp;($Z1863+$AA1863-1)&amp;" dias seguidos sem apontamento",IF($Y1863="Folga trabalhada","ATENÇÃO · apontou em dia de '[Apontamento_Mes_Setembro Atualizado.xlsx]Base Diária'!$V$221folga da escala 5x2",IF($Y1863="Folga",IF(AND($D1863="5x2",OR(WEEKDAY($F1863,2)=6,WEEKDAY($F1863,2)=7)),"Folga de fim de semana da escala 5x2",IF(AND(OR($D1863="6x1",$D1863="FF 6x1"),WEEKDAY($F1863,2)=6,FALSE()),"Folga de fim de semana · apontou no domingo anterior",IF(AND(OR($D1863="6x1",$D1863="FF 6x1"),WEEKDAY($F1863,2)=7,AND($A1863=$A1862,$L1862&gt;0)),"Folga de fim de semana · apontou no sábado",IF(AND(OR($D1863="6x1",$D1863="FF 6x1"),OR(WEEKDAY($F1863,2)=6,WEEKDAY($F1863,2)=7)),"Folga de fim de semana · sem apontamento no sábado nem no domingo","Folga prevista pelo ciclo")))),IF($Y1863="Indeterminado (início da série)","Sem histórico anterior — informe o dia do ciclo no Cadastro",IF($Y1863="Falta de registro",IF(OR(OR($D1863="6x1",$D1863="FF 6x1"),$D1863="5x2"),"FALTA DE REGISTRO · dia útil da escala "&amp;$E1863,"FALTA DE REGISTRO · dia "&amp;$W1863&amp;" de "&amp;IFERROR(INDEX(Parâmetros!$B$39:$B$48,MATCH($E1863,Parâmetros!$A$39:$A$48,0)),99)&amp;" do ciclo"),IF(OR($D1863="6x1",$D1863="FF 6x1"),IF(OR(AND(WEEKDAY($F1863,2)=6,AND($A1863=$A1864,$L1864&gt;0)),AND(WEEKDAY($F1863,2)=7,AND($A1863=$A1862,$L1862&gt;0))),"ATENÇÃO · apontou sábado e domingo no mesmo fim de semana",IF(OR(WEEKDAY($F1863,2)=6,WEEKDAY($F1863,2)=7),"Jornada de fim de semana do 6x1",IF(OR($H1863&gt;=Parâmetros!$E$20,$H1863&lt;Parâmetros!$E$19),"ATENÇÃO · 6x1 apontou fora do horário diurno","Jornada fixa do 6x1"))),IF($D1863="5x2","Jornada fixa do 5x2",IF($D1863="Folguista",IF($J1863=$K1863,"Evidência confirma sequência","DIVERGE · sequência "&amp;$J1863&amp;" × evidência "&amp;$K1863),IF($K1863=$E1863,"Evidência confirma cadastro","DIVERGE · cadastro "&amp;$E1863&amp;" × evidência "&amp;$K1863)))))))))))</f>
        <v>FALTA DE REGISTRO · dia útil da escala 6x1</v>
      </c>
      <c r="W1863" s="34" t="str">
        <f>IF(OR(OR($D1863="6x1",$D1863="FF 6x1"),$D1863="5x2"),"",IF($AB1863&lt;&gt;$AB1862,IF(IFERROR(INDEX(Cadastro!$F$5:$F$148,$AB1863),"")="",IF($L1863&gt;0,1,0),IF(IFERROR(INDEX(Cadastro!$F$5:$F$148,$AB1863),"")&lt;=IFERROR(INDEX(Parâmetros!$B$39:$B$48,MATCH($E1863,Parâmetros!$A$39:$A$48,0)),99),IFERROR(INDEX(Cadastro!$F$5:$F$148,$AB1863),""),0)),IF($L1863&gt;0,IF(N($X1862)&gt;0,1,N($W1862)+1),IF(AND($L1863=0,OR(N($W1862)&gt;=IFERROR(INDEX(Parâmetros!$B$39:$B$48,MATCH($E1863,Parâmetros!$A$39:$A$48,0)),99),AND(N($X1862)&gt;0,N($X1862)&lt;IFERROR(INDEX(Parâmetros!$C$39:$C$48,MATCH($E1863,Parâmetros!$A$39:$A$48,0)),0)))),0,N($W1862)+1))))</f>
        <v/>
      </c>
      <c r="X1863" s="34" t="str">
        <f>IF(OR(OR($D1863="6x1",$D1863="FF 6x1"),$D1863="5x2"),"",IF($AB1863&lt;&gt;$AB1862,IF(IFERROR(INDEX(Cadastro!$F$5:$F$148,$AB1863),"")="",0,IF(IFERROR(INDEX(Cadastro!$F$5:$F$148,$AB1863),"")&gt;IFERROR(INDEX(Parâmetros!$B$39:$B$48,MATCH($E1863,Parâmetros!$A$39:$A$48,0)),99),IFERROR(INDEX(Cadastro!$F$5:$F$148,$AB1863),"")-IFERROR(INDEX(Parâmetros!$B$39:$B$48,MATCH($E1863,Parâmetros!$A$39:$A$48,0)),99),0)),IF(AND($L1863=0,OR(N($W1862)&gt;=IFERROR(INDEX(Parâmetros!$B$39:$B$48,MATCH($E1863,Parâmetros!$A$39:$A$48,0)),99),AND(N($X1862)&gt;0,N($X1862)&lt;IFERROR(INDEX(Parâmetros!$C$39:$C$48,MATCH($E1863,Parâmetros!$A$39:$A$48,0)),0)))),N($X1862)+1,0)))</f>
        <v/>
      </c>
      <c r="Y1863" t="str">
        <f>IF($AC1863&lt;&gt;"",IF($L1863&gt;0,$AC1863&amp;" · com apontamento",$AC1863),IF($E1863="Férias",IF($L1863&gt;0,"Férias · com apontamento","Férias (cadastro)"),IF(($Z1863+$AA1863-1)&gt;Parâmetros!$E$16,"Férias / afastamento",IF(AND($D1863="5x2",OR(WEEKDAY($F1863,2)=6,WEEKDAY($F1863,2)=7)),IF($L1863&gt;0,"Folga trabalhada","Folga"),IF($L1863&gt;0,"Trabalhado",IF(OR(OR($D1863="6x1",$D1863="FF 6x1"),$D1863="5x2"),IF(AND(OR($D1863="6x1",$D1863="FF 6x1"),OR(WEEKDAY($F1863,2)=6,WEEKDAY($F1863,2)=7)),"Folga","Falta de registro"),IF(AND($AB1863&lt;&gt;$AB1862,IFERROR(INDEX(Cadastro!$F$5:$F$148,$AB1863),"")=""),"Indeterminado (início da série)",IF($X1863&gt;0,"Folga","Falta de registro"))))))))</f>
        <v>Falta de registro</v>
      </c>
      <c r="Z1863" s="34">
        <f>IF(OR($L1863&gt;0,$F1863&gt;Parâmetros!$E$14),0,IF($A1863&lt;&gt;$A1862,1,N($Z1862)+1))</f>
        <v>0</v>
      </c>
      <c r="AA1863" s="34">
        <f>IF(OR($L1863&gt;0,$F1863&gt;Parâmetros!$E$14),0,IF(OR($A1863&lt;&gt;$A1864,$F1864&gt;Parâmetros!$E$14),1,N($AA1864)+1))</f>
        <v>0</v>
      </c>
      <c r="AB1863" s="31">
        <f>IFERROR(MATCH($A1863&amp;"|"&amp;TEXT(_xlfn.MAXIFS(Cadastro!$E$5:$E$148,Cadastro!$A$5:$A$148,$A1863,Cadastro!$E$5:$E$148,"&lt;="&amp;$F1863),"yyyymmdd"),Cadastro!$I$5:$I$148,0),"")</f>
        <v>75</v>
      </c>
      <c r="AC1863" t="str">
        <f>IFERROR(_xlfn.SINGLE(INDEX(Exceções!$D$5:$D$203,MATCH($A1863&amp;"|"&amp;$F1863,Exceções!$F$5:$F$203,0))),"")</f>
        <v/>
      </c>
      <c r="AD1863" t="str">
        <f>IF($AC1863="","",IFERROR(_xlfn.SINGLE(INDEX(Exceções!$E$5:$E$203,MATCH($A1863&amp;"|"&amp;$F1863,Exceções!$F$5:$F$203,0))),""))</f>
        <v/>
      </c>
    </row>
    <row r="1864" spans="1:30" ht="15" hidden="1" customHeight="1" x14ac:dyDescent="0.25">
      <c r="A1864" s="31">
        <v>54179</v>
      </c>
      <c r="B1864" s="17" t="s">
        <v>209</v>
      </c>
      <c r="C1864" s="17" t="str">
        <f>IFERROR(INDEX(Cadastro!$C$5:$C$148,$AB1864),"NÃO INFORMADO")</f>
        <v>ELE</v>
      </c>
      <c r="D1864" s="17" t="str">
        <f>IFERROR(INDEX(Cadastro!$D$5:$D$148,$AB1864),"")</f>
        <v>6x1</v>
      </c>
      <c r="E1864" s="17" t="str">
        <f>IFERROR(INDEX(Cadastro!$G$5:$G$148,$AB1864),"")</f>
        <v>6x1</v>
      </c>
      <c r="F1864" s="29">
        <v>46290</v>
      </c>
      <c r="G1864" s="32" t="str">
        <f t="shared" si="312"/>
        <v>sex</v>
      </c>
      <c r="H1864" s="31" t="str">
        <f>IF($L1864=0,"",_xlfn.MINIFS(Dados!$Q:$Q,Dados!$A:$A,$A1864,Dados!$S:$S,$F1864))</f>
        <v/>
      </c>
      <c r="I1864" s="31" t="str">
        <f>IF($H1864="","",_xlfn.MAXIFS(Dados!$R:$R,Dados!$A:$A,$A1864,Dados!$S:$S,$F1864))</f>
        <v/>
      </c>
      <c r="J1864" s="32" t="str">
        <f>IF($D1864&lt;&gt;"Folguista","",IFERROR(INDEX(Parâmetros!$D$52:$G$52,1,MIN(4,MAX(1,$W1864))),""))</f>
        <v/>
      </c>
      <c r="K1864" s="32" t="str">
        <f>IF(OR($AC1864&lt;&gt;"",$Y1864="Folga",$Y1864="Folga trabalhada",$Y1864="Férias (cadastro)",$Y1864="Férias / afastamento",$Y1864="Indeterminado (início da série)"),"",IF(OR($D1864="6x1",$D1864="FF 6x1"),IF(OR(WEEKDAY($F1864,2)=6,WEEKDAY($F1864,2)=7),"6x1 sáb/dom","6x1"),IF($D1864="5x2","5x2",IF($H1864="",IF($D1864="Folguista",$J1864,$E1864),IF(OR($H1864&gt;=Parâmetros!$E$18,$H1864&lt;Parâmetros!$E$19),"C",IF($H1864&lt;Parâmetros!$E$20,"A","B"))))))</f>
        <v>6x1</v>
      </c>
      <c r="L1864" s="30">
        <f>SUMIFS(Dados!$E:$E,Dados!$A:$A,$A1864,Dados!$S:$S,$F1864)</f>
        <v>0</v>
      </c>
      <c r="M1864" s="30">
        <f>IFERROR(INDEX(Parâmetros!$E$6:$E$11,MATCH($K1864,Parâmetros!$A$6:$A$11,0)),"")</f>
        <v>8.8000000000000007</v>
      </c>
      <c r="N1864" s="33">
        <f t="shared" si="313"/>
        <v>0</v>
      </c>
      <c r="O1864" s="33">
        <f>Parâmetros!$E$13</f>
        <v>0.8</v>
      </c>
      <c r="P1864" s="32" t="str">
        <f>IF(OR($M1864="",$F1864&gt;Parâmetros!$E$14),"Não","Sim")</f>
        <v>Não</v>
      </c>
      <c r="Q1864" s="32" t="str">
        <f t="shared" si="314"/>
        <v/>
      </c>
      <c r="R1864" s="32" t="str">
        <f t="shared" si="315"/>
        <v/>
      </c>
      <c r="S1864" s="30" t="str">
        <f t="shared" si="316"/>
        <v/>
      </c>
      <c r="T1864" s="32" t="str">
        <f>IF($Q1864&lt;&gt;"Sim","",IF($N1864&gt;Parâmetros!$E$15,"Sim","Não"))</f>
        <v/>
      </c>
      <c r="U1864" s="17" t="str">
        <f t="shared" si="317"/>
        <v>Fora da apuração</v>
      </c>
      <c r="V1864" s="17" t="str">
        <f>IF($AC1864&lt;&gt;"",IF($L1864&gt;0,"ATENÇÃO · apontou em dia de "&amp;LOWER($AC1864)&amp;" cadastrado","Exceção cadastrada · "&amp;$AC1864)&amp;IF($AD1864="",""," · "&amp;$AD1864),IF($E1864="Férias",IF($L1864&gt;0,"ATENÇÃO · apontou estando de férias no cadastro","Férias no cadastro"),IF($Y1864="Férias / afastamento","Afastamento · "&amp;($Z1864+$AA1864-1)&amp;" dias seguidos sem apontamento",IF($Y1864="Folga trabalhada","ATENÇÃO · apontou em dia de '[Apontamento_Mes_Setembro Atualizado.xlsx]Base Diária'!$V$221folga da escala 5x2",IF($Y1864="Folga",IF(AND($D1864="5x2",OR(WEEKDAY($F1864,2)=6,WEEKDAY($F1864,2)=7)),"Folga de fim de semana da escala 5x2",IF(AND(OR($D1864="6x1",$D1864="FF 6x1"),WEEKDAY($F1864,2)=6,FALSE()),"Folga de fim de semana · apontou no domingo anterior",IF(AND(OR($D1864="6x1",$D1864="FF 6x1"),WEEKDAY($F1864,2)=7,AND($A1864=$A1863,$L1863&gt;0)),"Folga de fim de semana · apontou no sábado",IF(AND(OR($D1864="6x1",$D1864="FF 6x1"),OR(WEEKDAY($F1864,2)=6,WEEKDAY($F1864,2)=7)),"Folga de fim de semana · sem apontamento no sábado nem no domingo","Folga prevista pelo ciclo")))),IF($Y1864="Indeterminado (início da série)","Sem histórico anterior — informe o dia do ciclo no Cadastro",IF($Y1864="Falta de registro",IF(OR(OR($D1864="6x1",$D1864="FF 6x1"),$D1864="5x2"),"FALTA DE REGISTRO · dia útil da escala "&amp;$E1864,"FALTA DE REGISTRO · dia "&amp;$W1864&amp;" de "&amp;IFERROR(INDEX(Parâmetros!$B$39:$B$48,MATCH($E1864,Parâmetros!$A$39:$A$48,0)),99)&amp;" do ciclo"),IF(OR($D1864="6x1",$D1864="FF 6x1"),IF(OR(AND(WEEKDAY($F1864,2)=6,AND($A1864=$A1865,$L1865&gt;0)),AND(WEEKDAY($F1864,2)=7,AND($A1864=$A1863,$L1863&gt;0))),"ATENÇÃO · apontou sábado e domingo no mesmo fim de semana",IF(OR(WEEKDAY($F1864,2)=6,WEEKDAY($F1864,2)=7),"Jornada de fim de semana do 6x1",IF(OR($H1864&gt;=Parâmetros!$E$20,$H1864&lt;Parâmetros!$E$19),"ATENÇÃO · 6x1 apontou fora do horário diurno","Jornada fixa do 6x1"))),IF($D1864="5x2","Jornada fixa do 5x2",IF($D1864="Folguista",IF($J1864=$K1864,"Evidência confirma sequência","DIVERGE · sequência "&amp;$J1864&amp;" × evidência "&amp;$K1864),IF($K1864=$E1864,"Evidência confirma cadastro","DIVERGE · cadastro "&amp;$E1864&amp;" × evidência "&amp;$K1864)))))))))))</f>
        <v>FALTA DE REGISTRO · dia útil da escala 6x1</v>
      </c>
      <c r="W1864" s="34" t="str">
        <f>IF(OR(OR($D1864="6x1",$D1864="FF 6x1"),$D1864="5x2"),"",IF($AB1864&lt;&gt;$AB1863,IF(IFERROR(INDEX(Cadastro!$F$5:$F$148,$AB1864),"")="",IF($L1864&gt;0,1,0),IF(IFERROR(INDEX(Cadastro!$F$5:$F$148,$AB1864),"")&lt;=IFERROR(INDEX(Parâmetros!$B$39:$B$48,MATCH($E1864,Parâmetros!$A$39:$A$48,0)),99),IFERROR(INDEX(Cadastro!$F$5:$F$148,$AB1864),""),0)),IF($L1864&gt;0,IF(N($X1863)&gt;0,1,N($W1863)+1),IF(AND($L1864=0,OR(N($W1863)&gt;=IFERROR(INDEX(Parâmetros!$B$39:$B$48,MATCH($E1864,Parâmetros!$A$39:$A$48,0)),99),AND(N($X1863)&gt;0,N($X1863)&lt;IFERROR(INDEX(Parâmetros!$C$39:$C$48,MATCH($E1864,Parâmetros!$A$39:$A$48,0)),0)))),0,N($W1863)+1))))</f>
        <v/>
      </c>
      <c r="X1864" s="34" t="str">
        <f>IF(OR(OR($D1864="6x1",$D1864="FF 6x1"),$D1864="5x2"),"",IF($AB1864&lt;&gt;$AB1863,IF(IFERROR(INDEX(Cadastro!$F$5:$F$148,$AB1864),"")="",0,IF(IFERROR(INDEX(Cadastro!$F$5:$F$148,$AB1864),"")&gt;IFERROR(INDEX(Parâmetros!$B$39:$B$48,MATCH($E1864,Parâmetros!$A$39:$A$48,0)),99),IFERROR(INDEX(Cadastro!$F$5:$F$148,$AB1864),"")-IFERROR(INDEX(Parâmetros!$B$39:$B$48,MATCH($E1864,Parâmetros!$A$39:$A$48,0)),99),0)),IF(AND($L1864=0,OR(N($W1863)&gt;=IFERROR(INDEX(Parâmetros!$B$39:$B$48,MATCH($E1864,Parâmetros!$A$39:$A$48,0)),99),AND(N($X1863)&gt;0,N($X1863)&lt;IFERROR(INDEX(Parâmetros!$C$39:$C$48,MATCH($E1864,Parâmetros!$A$39:$A$48,0)),0)))),N($X1863)+1,0)))</f>
        <v/>
      </c>
      <c r="Y1864" t="str">
        <f>IF($AC1864&lt;&gt;"",IF($L1864&gt;0,$AC1864&amp;" · com apontamento",$AC1864),IF($E1864="Férias",IF($L1864&gt;0,"Férias · com apontamento","Férias (cadastro)"),IF(($Z1864+$AA1864-1)&gt;Parâmetros!$E$16,"Férias / afastamento",IF(AND($D1864="5x2",OR(WEEKDAY($F1864,2)=6,WEEKDAY($F1864,2)=7)),IF($L1864&gt;0,"Folga trabalhada","Folga"),IF($L1864&gt;0,"Trabalhado",IF(OR(OR($D1864="6x1",$D1864="FF 6x1"),$D1864="5x2"),IF(AND(OR($D1864="6x1",$D1864="FF 6x1"),OR(WEEKDAY($F1864,2)=6,WEEKDAY($F1864,2)=7)),"Folga","Falta de registro"),IF(AND($AB1864&lt;&gt;$AB1863,IFERROR(INDEX(Cadastro!$F$5:$F$148,$AB1864),"")=""),"Indeterminado (início da série)",IF($X1864&gt;0,"Folga","Falta de registro"))))))))</f>
        <v>Falta de registro</v>
      </c>
      <c r="Z1864" s="34">
        <f>IF(OR($L1864&gt;0,$F1864&gt;Parâmetros!$E$14),0,IF($A1864&lt;&gt;$A1863,1,N($Z1863)+1))</f>
        <v>0</v>
      </c>
      <c r="AA1864" s="34">
        <f>IF(OR($L1864&gt;0,$F1864&gt;Parâmetros!$E$14),0,IF(OR($A1864&lt;&gt;$A1865,$F1865&gt;Parâmetros!$E$14),1,N($AA1865)+1))</f>
        <v>0</v>
      </c>
      <c r="AB1864" s="31">
        <f>IFERROR(MATCH($A1864&amp;"|"&amp;TEXT(_xlfn.MAXIFS(Cadastro!$E$5:$E$148,Cadastro!$A$5:$A$148,$A1864,Cadastro!$E$5:$E$148,"&lt;="&amp;$F1864),"yyyymmdd"),Cadastro!$I$5:$I$148,0),"")</f>
        <v>75</v>
      </c>
      <c r="AC1864" t="str">
        <f>IFERROR(_xlfn.SINGLE(INDEX(Exceções!$D$5:$D$203,MATCH($A1864&amp;"|"&amp;$F1864,Exceções!$F$5:$F$203,0))),"")</f>
        <v/>
      </c>
      <c r="AD1864" t="str">
        <f>IF($AC1864="","",IFERROR(_xlfn.SINGLE(INDEX(Exceções!$E$5:$E$203,MATCH($A1864&amp;"|"&amp;$F1864,Exceções!$F$5:$F$203,0))),""))</f>
        <v/>
      </c>
    </row>
    <row r="1865" spans="1:30" ht="15" hidden="1" customHeight="1" x14ac:dyDescent="0.25">
      <c r="A1865" s="31">
        <v>54179</v>
      </c>
      <c r="B1865" s="17" t="s">
        <v>209</v>
      </c>
      <c r="C1865" s="17" t="str">
        <f>IFERROR(INDEX(Cadastro!$C$5:$C$148,$AB1865),"NÃO INFORMADO")</f>
        <v>ELE</v>
      </c>
      <c r="D1865" s="17" t="str">
        <f>IFERROR(INDEX(Cadastro!$D$5:$D$148,$AB1865),"")</f>
        <v>6x1</v>
      </c>
      <c r="E1865" s="17" t="str">
        <f>IFERROR(INDEX(Cadastro!$G$5:$G$148,$AB1865),"")</f>
        <v>6x1</v>
      </c>
      <c r="F1865" s="29">
        <v>46291</v>
      </c>
      <c r="G1865" s="32" t="str">
        <f t="shared" si="312"/>
        <v>sáb</v>
      </c>
      <c r="H1865" s="31" t="str">
        <f>IF($L1865=0,"",_xlfn.MINIFS(Dados!$Q:$Q,Dados!$A:$A,$A1865,Dados!$S:$S,$F1865))</f>
        <v/>
      </c>
      <c r="I1865" s="31" t="str">
        <f>IF($H1865="","",_xlfn.MAXIFS(Dados!$R:$R,Dados!$A:$A,$A1865,Dados!$S:$S,$F1865))</f>
        <v/>
      </c>
      <c r="J1865" s="32" t="str">
        <f>IF($D1865&lt;&gt;"Folguista","",IFERROR(INDEX(Parâmetros!$D$52:$G$52,1,MIN(4,MAX(1,$W1865))),""))</f>
        <v/>
      </c>
      <c r="K1865" s="32" t="str">
        <f>IF(OR($AC1865&lt;&gt;"",$Y1865="Folga",$Y1865="Folga trabalhada",$Y1865="Férias (cadastro)",$Y1865="Férias / afastamento",$Y1865="Indeterminado (início da série)"),"",IF(OR($D1865="6x1",$D1865="FF 6x1"),IF(OR(WEEKDAY($F1865,2)=6,WEEKDAY($F1865,2)=7),"6x1 sáb/dom","6x1"),IF($D1865="5x2","5x2",IF($H1865="",IF($D1865="Folguista",$J1865,$E1865),IF(OR($H1865&gt;=Parâmetros!$E$18,$H1865&lt;Parâmetros!$E$19),"C",IF($H1865&lt;Parâmetros!$E$20,"A","B"))))))</f>
        <v/>
      </c>
      <c r="L1865" s="30">
        <f>SUMIFS(Dados!$E:$E,Dados!$A:$A,$A1865,Dados!$S:$S,$F1865)</f>
        <v>0</v>
      </c>
      <c r="M1865" s="30" t="str">
        <f>IFERROR(INDEX(Parâmetros!$E$6:$E$11,MATCH($K1865,Parâmetros!$A$6:$A$11,0)),"")</f>
        <v/>
      </c>
      <c r="N1865" s="33" t="str">
        <f t="shared" si="313"/>
        <v/>
      </c>
      <c r="O1865" s="33">
        <f>Parâmetros!$E$13</f>
        <v>0.8</v>
      </c>
      <c r="P1865" s="32" t="str">
        <f>IF(OR($M1865="",$F1865&gt;Parâmetros!$E$14),"Não","Sim")</f>
        <v>Não</v>
      </c>
      <c r="Q1865" s="32" t="str">
        <f t="shared" si="314"/>
        <v/>
      </c>
      <c r="R1865" s="32" t="str">
        <f t="shared" si="315"/>
        <v/>
      </c>
      <c r="S1865" s="30" t="str">
        <f t="shared" si="316"/>
        <v/>
      </c>
      <c r="T1865" s="32" t="str">
        <f>IF($Q1865&lt;&gt;"Sim","",IF($N1865&gt;Parâmetros!$E$15,"Sim","Não"))</f>
        <v/>
      </c>
      <c r="U1865" s="17" t="str">
        <f t="shared" si="317"/>
        <v>Folga</v>
      </c>
      <c r="V1865" s="17" t="str">
        <f>IF($AC1865&lt;&gt;"",IF($L1865&gt;0,"ATENÇÃO · apontou em dia de "&amp;LOWER($AC1865)&amp;" cadastrado","Exceção cadastrada · "&amp;$AC1865)&amp;IF($AD1865="",""," · "&amp;$AD1865),IF($E1865="Férias",IF($L1865&gt;0,"ATENÇÃO · apontou estando de férias no cadastro","Férias no cadastro"),IF($Y1865="Férias / afastamento","Afastamento · "&amp;($Z1865+$AA1865-1)&amp;" dias seguidos sem apontamento",IF($Y1865="Folga trabalhada","ATENÇÃO · apontou em dia de '[Apontamento_Mes_Setembro Atualizado.xlsx]Base Diária'!$V$221folga da escala 5x2",IF($Y1865="Folga",IF(AND($D1865="5x2",OR(WEEKDAY($F1865,2)=6,WEEKDAY($F1865,2)=7)),"Folga de fim de semana da escala 5x2",IF(AND(OR($D1865="6x1",$D1865="FF 6x1"),WEEKDAY($F1865,2)=6,FALSE()),"Folga de fim de semana · apontou no domingo anterior",IF(AND(OR($D1865="6x1",$D1865="FF 6x1"),WEEKDAY($F1865,2)=7,AND($A1865=$A1864,$L1864&gt;0)),"Folga de fim de semana · apontou no sábado",IF(AND(OR($D1865="6x1",$D1865="FF 6x1"),OR(WEEKDAY($F1865,2)=6,WEEKDAY($F1865,2)=7)),"Folga de fim de semana · sem apontamento no sábado nem no domingo","Folga prevista pelo ciclo")))),IF($Y1865="Indeterminado (início da série)","Sem histórico anterior — informe o dia do ciclo no Cadastro",IF($Y1865="Falta de registro",IF(OR(OR($D1865="6x1",$D1865="FF 6x1"),$D1865="5x2"),"FALTA DE REGISTRO · dia útil da escala "&amp;$E1865,"FALTA DE REGISTRO · dia "&amp;$W1865&amp;" de "&amp;IFERROR(INDEX(Parâmetros!$B$39:$B$48,MATCH($E1865,Parâmetros!$A$39:$A$48,0)),99)&amp;" do ciclo"),IF(OR($D1865="6x1",$D1865="FF 6x1"),IF(OR(AND(WEEKDAY($F1865,2)=6,AND($A1865=$A1866,$L1866&gt;0)),AND(WEEKDAY($F1865,2)=7,AND($A1865=$A1864,$L1864&gt;0))),"ATENÇÃO · apontou sábado e domingo no mesmo fim de semana",IF(OR(WEEKDAY($F1865,2)=6,WEEKDAY($F1865,2)=7),"Jornada de fim de semana do 6x1",IF(OR($H1865&gt;=Parâmetros!$E$20,$H1865&lt;Parâmetros!$E$19),"ATENÇÃO · 6x1 apontou fora do horário diurno","Jornada fixa do 6x1"))),IF($D1865="5x2","Jornada fixa do 5x2",IF($D1865="Folguista",IF($J1865=$K1865,"Evidência confirma sequência","DIVERGE · sequência "&amp;$J1865&amp;" × evidência "&amp;$K1865),IF($K1865=$E1865,"Evidência confirma cadastro","DIVERGE · cadastro "&amp;$E1865&amp;" × evidência "&amp;$K1865)))))))))))</f>
        <v>Folga de fim de semana · sem apontamento no sábado nem no domingo</v>
      </c>
      <c r="W1865" s="34" t="str">
        <f>IF(OR(OR($D1865="6x1",$D1865="FF 6x1"),$D1865="5x2"),"",IF($AB1865&lt;&gt;$AB1864,IF(IFERROR(INDEX(Cadastro!$F$5:$F$148,$AB1865),"")="",IF($L1865&gt;0,1,0),IF(IFERROR(INDEX(Cadastro!$F$5:$F$148,$AB1865),"")&lt;=IFERROR(INDEX(Parâmetros!$B$39:$B$48,MATCH($E1865,Parâmetros!$A$39:$A$48,0)),99),IFERROR(INDEX(Cadastro!$F$5:$F$148,$AB1865),""),0)),IF($L1865&gt;0,IF(N($X1864)&gt;0,1,N($W1864)+1),IF(AND($L1865=0,OR(N($W1864)&gt;=IFERROR(INDEX(Parâmetros!$B$39:$B$48,MATCH($E1865,Parâmetros!$A$39:$A$48,0)),99),AND(N($X1864)&gt;0,N($X1864)&lt;IFERROR(INDEX(Parâmetros!$C$39:$C$48,MATCH($E1865,Parâmetros!$A$39:$A$48,0)),0)))),0,N($W1864)+1))))</f>
        <v/>
      </c>
      <c r="X1865" s="34" t="str">
        <f>IF(OR(OR($D1865="6x1",$D1865="FF 6x1"),$D1865="5x2"),"",IF($AB1865&lt;&gt;$AB1864,IF(IFERROR(INDEX(Cadastro!$F$5:$F$148,$AB1865),"")="",0,IF(IFERROR(INDEX(Cadastro!$F$5:$F$148,$AB1865),"")&gt;IFERROR(INDEX(Parâmetros!$B$39:$B$48,MATCH($E1865,Parâmetros!$A$39:$A$48,0)),99),IFERROR(INDEX(Cadastro!$F$5:$F$148,$AB1865),"")-IFERROR(INDEX(Parâmetros!$B$39:$B$48,MATCH($E1865,Parâmetros!$A$39:$A$48,0)),99),0)),IF(AND($L1865=0,OR(N($W1864)&gt;=IFERROR(INDEX(Parâmetros!$B$39:$B$48,MATCH($E1865,Parâmetros!$A$39:$A$48,0)),99),AND(N($X1864)&gt;0,N($X1864)&lt;IFERROR(INDEX(Parâmetros!$C$39:$C$48,MATCH($E1865,Parâmetros!$A$39:$A$48,0)),0)))),N($X1864)+1,0)))</f>
        <v/>
      </c>
      <c r="Y1865" t="str">
        <f>IF($AC1865&lt;&gt;"",IF($L1865&gt;0,$AC1865&amp;" · com apontamento",$AC1865),IF($E1865="Férias",IF($L1865&gt;0,"Férias · com apontamento","Férias (cadastro)"),IF(($Z1865+$AA1865-1)&gt;Parâmetros!$E$16,"Férias / afastamento",IF(AND($D1865="5x2",OR(WEEKDAY($F1865,2)=6,WEEKDAY($F1865,2)=7)),IF($L1865&gt;0,"Folga trabalhada","Folga"),IF($L1865&gt;0,"Trabalhado",IF(OR(OR($D1865="6x1",$D1865="FF 6x1"),$D1865="5x2"),IF(AND(OR($D1865="6x1",$D1865="FF 6x1"),OR(WEEKDAY($F1865,2)=6,WEEKDAY($F1865,2)=7)),"Folga","Falta de registro"),IF(AND($AB1865&lt;&gt;$AB1864,IFERROR(INDEX(Cadastro!$F$5:$F$148,$AB1865),"")=""),"Indeterminado (início da série)",IF($X1865&gt;0,"Folga","Falta de registro"))))))))</f>
        <v>Folga</v>
      </c>
      <c r="Z1865" s="34">
        <f>IF(OR($L1865&gt;0,$F1865&gt;Parâmetros!$E$14),0,IF($A1865&lt;&gt;$A1864,1,N($Z1864)+1))</f>
        <v>0</v>
      </c>
      <c r="AA1865" s="34">
        <f>IF(OR($L1865&gt;0,$F1865&gt;Parâmetros!$E$14),0,IF(OR($A1865&lt;&gt;$A1866,$F1866&gt;Parâmetros!$E$14),1,N($AA1866)+1))</f>
        <v>0</v>
      </c>
      <c r="AB1865" s="31">
        <f>IFERROR(MATCH($A1865&amp;"|"&amp;TEXT(_xlfn.MAXIFS(Cadastro!$E$5:$E$148,Cadastro!$A$5:$A$148,$A1865,Cadastro!$E$5:$E$148,"&lt;="&amp;$F1865),"yyyymmdd"),Cadastro!$I$5:$I$148,0),"")</f>
        <v>75</v>
      </c>
      <c r="AC1865" t="str">
        <f>IFERROR(_xlfn.SINGLE(INDEX(Exceções!$D$5:$D$203,MATCH($A1865&amp;"|"&amp;$F1865,Exceções!$F$5:$F$203,0))),"")</f>
        <v/>
      </c>
      <c r="AD1865" t="str">
        <f>IF($AC1865="","",IFERROR(_xlfn.SINGLE(INDEX(Exceções!$E$5:$E$203,MATCH($A1865&amp;"|"&amp;$F1865,Exceções!$F$5:$F$203,0))),""))</f>
        <v/>
      </c>
    </row>
    <row r="1866" spans="1:30" ht="15" hidden="1" customHeight="1" x14ac:dyDescent="0.25">
      <c r="A1866" s="31">
        <v>54179</v>
      </c>
      <c r="B1866" s="17" t="s">
        <v>209</v>
      </c>
      <c r="C1866" s="17" t="str">
        <f>IFERROR(INDEX(Cadastro!$C$5:$C$148,$AB1866),"NÃO INFORMADO")</f>
        <v>ELE</v>
      </c>
      <c r="D1866" s="17" t="str">
        <f>IFERROR(INDEX(Cadastro!$D$5:$D$148,$AB1866),"")</f>
        <v>6x1</v>
      </c>
      <c r="E1866" s="17" t="str">
        <f>IFERROR(INDEX(Cadastro!$G$5:$G$148,$AB1866),"")</f>
        <v>6x1</v>
      </c>
      <c r="F1866" s="29">
        <v>46292</v>
      </c>
      <c r="G1866" s="32" t="str">
        <f t="shared" si="312"/>
        <v>dom</v>
      </c>
      <c r="H1866" s="31" t="str">
        <f>IF($L1866=0,"",_xlfn.MINIFS(Dados!$Q:$Q,Dados!$A:$A,$A1866,Dados!$S:$S,$F1866))</f>
        <v/>
      </c>
      <c r="I1866" s="31" t="str">
        <f>IF($H1866="","",_xlfn.MAXIFS(Dados!$R:$R,Dados!$A:$A,$A1866,Dados!$S:$S,$F1866))</f>
        <v/>
      </c>
      <c r="J1866" s="32" t="str">
        <f>IF($D1866&lt;&gt;"Folguista","",IFERROR(INDEX(Parâmetros!$D$52:$G$52,1,MIN(4,MAX(1,$W1866))),""))</f>
        <v/>
      </c>
      <c r="K1866" s="32" t="str">
        <f>IF(OR($AC1866&lt;&gt;"",$Y1866="Folga",$Y1866="Folga trabalhada",$Y1866="Férias (cadastro)",$Y1866="Férias / afastamento",$Y1866="Indeterminado (início da série)"),"",IF(OR($D1866="6x1",$D1866="FF 6x1"),IF(OR(WEEKDAY($F1866,2)=6,WEEKDAY($F1866,2)=7),"6x1 sáb/dom","6x1"),IF($D1866="5x2","5x2",IF($H1866="",IF($D1866="Folguista",$J1866,$E1866),IF(OR($H1866&gt;=Parâmetros!$E$18,$H1866&lt;Parâmetros!$E$19),"C",IF($H1866&lt;Parâmetros!$E$20,"A","B"))))))</f>
        <v/>
      </c>
      <c r="L1866" s="30">
        <f>SUMIFS(Dados!$E:$E,Dados!$A:$A,$A1866,Dados!$S:$S,$F1866)</f>
        <v>0</v>
      </c>
      <c r="M1866" s="30" t="str">
        <f>IFERROR(INDEX(Parâmetros!$E$6:$E$11,MATCH($K1866,Parâmetros!$A$6:$A$11,0)),"")</f>
        <v/>
      </c>
      <c r="N1866" s="33" t="str">
        <f t="shared" si="313"/>
        <v/>
      </c>
      <c r="O1866" s="33">
        <f>Parâmetros!$E$13</f>
        <v>0.8</v>
      </c>
      <c r="P1866" s="32" t="str">
        <f>IF(OR($M1866="",$F1866&gt;Parâmetros!$E$14),"Não","Sim")</f>
        <v>Não</v>
      </c>
      <c r="Q1866" s="32" t="str">
        <f t="shared" si="314"/>
        <v/>
      </c>
      <c r="R1866" s="32" t="str">
        <f t="shared" si="315"/>
        <v/>
      </c>
      <c r="S1866" s="30" t="str">
        <f t="shared" si="316"/>
        <v/>
      </c>
      <c r="T1866" s="32" t="str">
        <f>IF($Q1866&lt;&gt;"Sim","",IF($N1866&gt;Parâmetros!$E$15,"Sim","Não"))</f>
        <v/>
      </c>
      <c r="U1866" s="17" t="str">
        <f t="shared" si="317"/>
        <v>Folga</v>
      </c>
      <c r="V1866" s="17" t="str">
        <f>IF($AC1866&lt;&gt;"",IF($L1866&gt;0,"ATENÇÃO · apontou em dia de "&amp;LOWER($AC1866)&amp;" cadastrado","Exceção cadastrada · "&amp;$AC1866)&amp;IF($AD1866="",""," · "&amp;$AD1866),IF($E1866="Férias",IF($L1866&gt;0,"ATENÇÃO · apontou estando de férias no cadastro","Férias no cadastro"),IF($Y1866="Férias / afastamento","Afastamento · "&amp;($Z1866+$AA1866-1)&amp;" dias seguidos sem apontamento",IF($Y1866="Folga trabalhada","ATENÇÃO · apontou em dia de '[Apontamento_Mes_Setembro Atualizado.xlsx]Base Diária'!$V$221folga da escala 5x2",IF($Y1866="Folga",IF(AND($D1866="5x2",OR(WEEKDAY($F1866,2)=6,WEEKDAY($F1866,2)=7)),"Folga de fim de semana da escala 5x2",IF(AND(OR($D1866="6x1",$D1866="FF 6x1"),WEEKDAY($F1866,2)=6,FALSE()),"Folga de fim de semana · apontou no domingo anterior",IF(AND(OR($D1866="6x1",$D1866="FF 6x1"),WEEKDAY($F1866,2)=7,AND($A1866=$A1865,$L1865&gt;0)),"Folga de fim de semana · apontou no sábado",IF(AND(OR($D1866="6x1",$D1866="FF 6x1"),OR(WEEKDAY($F1866,2)=6,WEEKDAY($F1866,2)=7)),"Folga de fim de semana · sem apontamento no sábado nem no domingo","Folga prevista pelo ciclo")))),IF($Y1866="Indeterminado (início da série)","Sem histórico anterior — informe o dia do ciclo no Cadastro",IF($Y1866="Falta de registro",IF(OR(OR($D1866="6x1",$D1866="FF 6x1"),$D1866="5x2"),"FALTA DE REGISTRO · dia útil da escala "&amp;$E1866,"FALTA DE REGISTRO · dia "&amp;$W1866&amp;" de "&amp;IFERROR(INDEX(Parâmetros!$B$39:$B$48,MATCH($E1866,Parâmetros!$A$39:$A$48,0)),99)&amp;" do ciclo"),IF(OR($D1866="6x1",$D1866="FF 6x1"),IF(OR(AND(WEEKDAY($F1866,2)=6,AND($A1866=$A1867,$L1867&gt;0)),AND(WEEKDAY($F1866,2)=7,AND($A1866=$A1865,$L1865&gt;0))),"ATENÇÃO · apontou sábado e domingo no mesmo fim de semana",IF(OR(WEEKDAY($F1866,2)=6,WEEKDAY($F1866,2)=7),"Jornada de fim de semana do 6x1",IF(OR($H1866&gt;=Parâmetros!$E$20,$H1866&lt;Parâmetros!$E$19),"ATENÇÃO · 6x1 apontou fora do horário diurno","Jornada fixa do 6x1"))),IF($D1866="5x2","Jornada fixa do 5x2",IF($D1866="Folguista",IF($J1866=$K1866,"Evidência confirma sequência","DIVERGE · sequência "&amp;$J1866&amp;" × evidência "&amp;$K1866),IF($K1866=$E1866,"Evidência confirma cadastro","DIVERGE · cadastro "&amp;$E1866&amp;" × evidência "&amp;$K1866)))))))))))</f>
        <v>Folga de fim de semana · sem apontamento no sábado nem no domingo</v>
      </c>
      <c r="W1866" s="34" t="str">
        <f>IF(OR(OR($D1866="6x1",$D1866="FF 6x1"),$D1866="5x2"),"",IF($AB1866&lt;&gt;$AB1865,IF(IFERROR(INDEX(Cadastro!$F$5:$F$148,$AB1866),"")="",IF($L1866&gt;0,1,0),IF(IFERROR(INDEX(Cadastro!$F$5:$F$148,$AB1866),"")&lt;=IFERROR(INDEX(Parâmetros!$B$39:$B$48,MATCH($E1866,Parâmetros!$A$39:$A$48,0)),99),IFERROR(INDEX(Cadastro!$F$5:$F$148,$AB1866),""),0)),IF($L1866&gt;0,IF(N($X1865)&gt;0,1,N($W1865)+1),IF(AND($L1866=0,OR(N($W1865)&gt;=IFERROR(INDEX(Parâmetros!$B$39:$B$48,MATCH($E1866,Parâmetros!$A$39:$A$48,0)),99),AND(N($X1865)&gt;0,N($X1865)&lt;IFERROR(INDEX(Parâmetros!$C$39:$C$48,MATCH($E1866,Parâmetros!$A$39:$A$48,0)),0)))),0,N($W1865)+1))))</f>
        <v/>
      </c>
      <c r="X1866" s="34" t="str">
        <f>IF(OR(OR($D1866="6x1",$D1866="FF 6x1"),$D1866="5x2"),"",IF($AB1866&lt;&gt;$AB1865,IF(IFERROR(INDEX(Cadastro!$F$5:$F$148,$AB1866),"")="",0,IF(IFERROR(INDEX(Cadastro!$F$5:$F$148,$AB1866),"")&gt;IFERROR(INDEX(Parâmetros!$B$39:$B$48,MATCH($E1866,Parâmetros!$A$39:$A$48,0)),99),IFERROR(INDEX(Cadastro!$F$5:$F$148,$AB1866),"")-IFERROR(INDEX(Parâmetros!$B$39:$B$48,MATCH($E1866,Parâmetros!$A$39:$A$48,0)),99),0)),IF(AND($L1866=0,OR(N($W1865)&gt;=IFERROR(INDEX(Parâmetros!$B$39:$B$48,MATCH($E1866,Parâmetros!$A$39:$A$48,0)),99),AND(N($X1865)&gt;0,N($X1865)&lt;IFERROR(INDEX(Parâmetros!$C$39:$C$48,MATCH($E1866,Parâmetros!$A$39:$A$48,0)),0)))),N($X1865)+1,0)))</f>
        <v/>
      </c>
      <c r="Y1866" t="str">
        <f>IF($AC1866&lt;&gt;"",IF($L1866&gt;0,$AC1866&amp;" · com apontamento",$AC1866),IF($E1866="Férias",IF($L1866&gt;0,"Férias · com apontamento","Férias (cadastro)"),IF(($Z1866+$AA1866-1)&gt;Parâmetros!$E$16,"Férias / afastamento",IF(AND($D1866="5x2",OR(WEEKDAY($F1866,2)=6,WEEKDAY($F1866,2)=7)),IF($L1866&gt;0,"Folga trabalhada","Folga"),IF($L1866&gt;0,"Trabalhado",IF(OR(OR($D1866="6x1",$D1866="FF 6x1"),$D1866="5x2"),IF(AND(OR($D1866="6x1",$D1866="FF 6x1"),OR(WEEKDAY($F1866,2)=6,WEEKDAY($F1866,2)=7)),"Folga","Falta de registro"),IF(AND($AB1866&lt;&gt;$AB1865,IFERROR(INDEX(Cadastro!$F$5:$F$148,$AB1866),"")=""),"Indeterminado (início da série)",IF($X1866&gt;0,"Folga","Falta de registro"))))))))</f>
        <v>Folga</v>
      </c>
      <c r="Z1866" s="34">
        <f>IF(OR($L1866&gt;0,$F1866&gt;Parâmetros!$E$14),0,IF($A1866&lt;&gt;$A1865,1,N($Z1865)+1))</f>
        <v>0</v>
      </c>
      <c r="AA1866" s="34">
        <f>IF(OR($L1866&gt;0,$F1866&gt;Parâmetros!$E$14),0,IF(OR($A1866&lt;&gt;$A1867,$F1867&gt;Parâmetros!$E$14),1,N($AA1867)+1))</f>
        <v>0</v>
      </c>
      <c r="AB1866" s="31">
        <f>IFERROR(MATCH($A1866&amp;"|"&amp;TEXT(_xlfn.MAXIFS(Cadastro!$E$5:$E$148,Cadastro!$A$5:$A$148,$A1866,Cadastro!$E$5:$E$148,"&lt;="&amp;$F1866),"yyyymmdd"),Cadastro!$I$5:$I$148,0),"")</f>
        <v>75</v>
      </c>
      <c r="AC1866" t="str">
        <f>IFERROR(_xlfn.SINGLE(INDEX(Exceções!$D$5:$D$203,MATCH($A1866&amp;"|"&amp;$F1866,Exceções!$F$5:$F$203,0))),"")</f>
        <v/>
      </c>
      <c r="AD1866" t="str">
        <f>IF($AC1866="","",IFERROR(_xlfn.SINGLE(INDEX(Exceções!$E$5:$E$203,MATCH($A1866&amp;"|"&amp;$F1866,Exceções!$F$5:$F$203,0))),""))</f>
        <v/>
      </c>
    </row>
    <row r="1867" spans="1:30" ht="15" hidden="1" customHeight="1" x14ac:dyDescent="0.25">
      <c r="A1867" s="31">
        <v>54179</v>
      </c>
      <c r="B1867" s="17" t="s">
        <v>209</v>
      </c>
      <c r="C1867" s="17" t="str">
        <f>IFERROR(INDEX(Cadastro!$C$5:$C$148,$AB1867),"NÃO INFORMADO")</f>
        <v>ELE</v>
      </c>
      <c r="D1867" s="17" t="str">
        <f>IFERROR(INDEX(Cadastro!$D$5:$D$148,$AB1867),"")</f>
        <v>6x1</v>
      </c>
      <c r="E1867" s="17" t="str">
        <f>IFERROR(INDEX(Cadastro!$G$5:$G$148,$AB1867),"")</f>
        <v>6x1</v>
      </c>
      <c r="F1867" s="29">
        <v>46293</v>
      </c>
      <c r="G1867" s="32" t="str">
        <f t="shared" si="312"/>
        <v>seg</v>
      </c>
      <c r="H1867" s="31" t="str">
        <f>IF($L1867=0,"",_xlfn.MINIFS(Dados!$Q:$Q,Dados!$A:$A,$A1867,Dados!$S:$S,$F1867))</f>
        <v/>
      </c>
      <c r="I1867" s="31" t="str">
        <f>IF($H1867="","",_xlfn.MAXIFS(Dados!$R:$R,Dados!$A:$A,$A1867,Dados!$S:$S,$F1867))</f>
        <v/>
      </c>
      <c r="J1867" s="32" t="str">
        <f>IF($D1867&lt;&gt;"Folguista","",IFERROR(INDEX(Parâmetros!$D$52:$G$52,1,MIN(4,MAX(1,$W1867))),""))</f>
        <v/>
      </c>
      <c r="K1867" s="32" t="str">
        <f>IF(OR($AC1867&lt;&gt;"",$Y1867="Folga",$Y1867="Folga trabalhada",$Y1867="Férias (cadastro)",$Y1867="Férias / afastamento",$Y1867="Indeterminado (início da série)"),"",IF(OR($D1867="6x1",$D1867="FF 6x1"),IF(OR(WEEKDAY($F1867,2)=6,WEEKDAY($F1867,2)=7),"6x1 sáb/dom","6x1"),IF($D1867="5x2","5x2",IF($H1867="",IF($D1867="Folguista",$J1867,$E1867),IF(OR($H1867&gt;=Parâmetros!$E$18,$H1867&lt;Parâmetros!$E$19),"C",IF($H1867&lt;Parâmetros!$E$20,"A","B"))))))</f>
        <v>6x1</v>
      </c>
      <c r="L1867" s="30">
        <f>SUMIFS(Dados!$E:$E,Dados!$A:$A,$A1867,Dados!$S:$S,$F1867)</f>
        <v>0</v>
      </c>
      <c r="M1867" s="30">
        <f>IFERROR(INDEX(Parâmetros!$E$6:$E$11,MATCH($K1867,Parâmetros!$A$6:$A$11,0)),"")</f>
        <v>8.8000000000000007</v>
      </c>
      <c r="N1867" s="33">
        <f t="shared" si="313"/>
        <v>0</v>
      </c>
      <c r="O1867" s="33">
        <f>Parâmetros!$E$13</f>
        <v>0.8</v>
      </c>
      <c r="P1867" s="32" t="str">
        <f>IF(OR($M1867="",$F1867&gt;Parâmetros!$E$14),"Não","Sim")</f>
        <v>Não</v>
      </c>
      <c r="Q1867" s="32" t="str">
        <f t="shared" si="314"/>
        <v/>
      </c>
      <c r="R1867" s="32" t="str">
        <f t="shared" si="315"/>
        <v/>
      </c>
      <c r="S1867" s="30" t="str">
        <f t="shared" si="316"/>
        <v/>
      </c>
      <c r="T1867" s="32" t="str">
        <f>IF($Q1867&lt;&gt;"Sim","",IF($N1867&gt;Parâmetros!$E$15,"Sim","Não"))</f>
        <v/>
      </c>
      <c r="U1867" s="17" t="str">
        <f t="shared" si="317"/>
        <v>Fora da apuração</v>
      </c>
      <c r="V1867" s="17" t="str">
        <f>IF($AC1867&lt;&gt;"",IF($L1867&gt;0,"ATENÇÃO · apontou em dia de "&amp;LOWER($AC1867)&amp;" cadastrado","Exceção cadastrada · "&amp;$AC1867)&amp;IF($AD1867="",""," · "&amp;$AD1867),IF($E1867="Férias",IF($L1867&gt;0,"ATENÇÃO · apontou estando de férias no cadastro","Férias no cadastro"),IF($Y1867="Férias / afastamento","Afastamento · "&amp;($Z1867+$AA1867-1)&amp;" dias seguidos sem apontamento",IF($Y1867="Folga trabalhada","ATENÇÃO · apontou em dia de '[Apontamento_Mes_Setembro Atualizado.xlsx]Base Diária'!$V$221folga da escala 5x2",IF($Y1867="Folga",IF(AND($D1867="5x2",OR(WEEKDAY($F1867,2)=6,WEEKDAY($F1867,2)=7)),"Folga de fim de semana da escala 5x2",IF(AND(OR($D1867="6x1",$D1867="FF 6x1"),WEEKDAY($F1867,2)=6,FALSE()),"Folga de fim de semana · apontou no domingo anterior",IF(AND(OR($D1867="6x1",$D1867="FF 6x1"),WEEKDAY($F1867,2)=7,AND($A1867=$A1866,$L1866&gt;0)),"Folga de fim de semana · apontou no sábado",IF(AND(OR($D1867="6x1",$D1867="FF 6x1"),OR(WEEKDAY($F1867,2)=6,WEEKDAY($F1867,2)=7)),"Folga de fim de semana · sem apontamento no sábado nem no domingo","Folga prevista pelo ciclo")))),IF($Y1867="Indeterminado (início da série)","Sem histórico anterior — informe o dia do ciclo no Cadastro",IF($Y1867="Falta de registro",IF(OR(OR($D1867="6x1",$D1867="FF 6x1"),$D1867="5x2"),"FALTA DE REGISTRO · dia útil da escala "&amp;$E1867,"FALTA DE REGISTRO · dia "&amp;$W1867&amp;" de "&amp;IFERROR(INDEX(Parâmetros!$B$39:$B$48,MATCH($E1867,Parâmetros!$A$39:$A$48,0)),99)&amp;" do ciclo"),IF(OR($D1867="6x1",$D1867="FF 6x1"),IF(OR(AND(WEEKDAY($F1867,2)=6,AND($A1867=$A1868,$L1868&gt;0)),AND(WEEKDAY($F1867,2)=7,AND($A1867=$A1866,$L1866&gt;0))),"ATENÇÃO · apontou sábado e domingo no mesmo fim de semana",IF(OR(WEEKDAY($F1867,2)=6,WEEKDAY($F1867,2)=7),"Jornada de fim de semana do 6x1",IF(OR($H1867&gt;=Parâmetros!$E$20,$H1867&lt;Parâmetros!$E$19),"ATENÇÃO · 6x1 apontou fora do horário diurno","Jornada fixa do 6x1"))),IF($D1867="5x2","Jornada fixa do 5x2",IF($D1867="Folguista",IF($J1867=$K1867,"Evidência confirma sequência","DIVERGE · sequência "&amp;$J1867&amp;" × evidência "&amp;$K1867),IF($K1867=$E1867,"Evidência confirma cadastro","DIVERGE · cadastro "&amp;$E1867&amp;" × evidência "&amp;$K1867)))))))))))</f>
        <v>FALTA DE REGISTRO · dia útil da escala 6x1</v>
      </c>
      <c r="W1867" s="34" t="str">
        <f>IF(OR(OR($D1867="6x1",$D1867="FF 6x1"),$D1867="5x2"),"",IF($AB1867&lt;&gt;$AB1866,IF(IFERROR(INDEX(Cadastro!$F$5:$F$148,$AB1867),"")="",IF($L1867&gt;0,1,0),IF(IFERROR(INDEX(Cadastro!$F$5:$F$148,$AB1867),"")&lt;=IFERROR(INDEX(Parâmetros!$B$39:$B$48,MATCH($E1867,Parâmetros!$A$39:$A$48,0)),99),IFERROR(INDEX(Cadastro!$F$5:$F$148,$AB1867),""),0)),IF($L1867&gt;0,IF(N($X1866)&gt;0,1,N($W1866)+1),IF(AND($L1867=0,OR(N($W1866)&gt;=IFERROR(INDEX(Parâmetros!$B$39:$B$48,MATCH($E1867,Parâmetros!$A$39:$A$48,0)),99),AND(N($X1866)&gt;0,N($X1866)&lt;IFERROR(INDEX(Parâmetros!$C$39:$C$48,MATCH($E1867,Parâmetros!$A$39:$A$48,0)),0)))),0,N($W1866)+1))))</f>
        <v/>
      </c>
      <c r="X1867" s="34" t="str">
        <f>IF(OR(OR($D1867="6x1",$D1867="FF 6x1"),$D1867="5x2"),"",IF($AB1867&lt;&gt;$AB1866,IF(IFERROR(INDEX(Cadastro!$F$5:$F$148,$AB1867),"")="",0,IF(IFERROR(INDEX(Cadastro!$F$5:$F$148,$AB1867),"")&gt;IFERROR(INDEX(Parâmetros!$B$39:$B$48,MATCH($E1867,Parâmetros!$A$39:$A$48,0)),99),IFERROR(INDEX(Cadastro!$F$5:$F$148,$AB1867),"")-IFERROR(INDEX(Parâmetros!$B$39:$B$48,MATCH($E1867,Parâmetros!$A$39:$A$48,0)),99),0)),IF(AND($L1867=0,OR(N($W1866)&gt;=IFERROR(INDEX(Parâmetros!$B$39:$B$48,MATCH($E1867,Parâmetros!$A$39:$A$48,0)),99),AND(N($X1866)&gt;0,N($X1866)&lt;IFERROR(INDEX(Parâmetros!$C$39:$C$48,MATCH($E1867,Parâmetros!$A$39:$A$48,0)),0)))),N($X1866)+1,0)))</f>
        <v/>
      </c>
      <c r="Y1867" t="str">
        <f>IF($AC1867&lt;&gt;"",IF($L1867&gt;0,$AC1867&amp;" · com apontamento",$AC1867),IF($E1867="Férias",IF($L1867&gt;0,"Férias · com apontamento","Férias (cadastro)"),IF(($Z1867+$AA1867-1)&gt;Parâmetros!$E$16,"Férias / afastamento",IF(AND($D1867="5x2",OR(WEEKDAY($F1867,2)=6,WEEKDAY($F1867,2)=7)),IF($L1867&gt;0,"Folga trabalhada","Folga"),IF($L1867&gt;0,"Trabalhado",IF(OR(OR($D1867="6x1",$D1867="FF 6x1"),$D1867="5x2"),IF(AND(OR($D1867="6x1",$D1867="FF 6x1"),OR(WEEKDAY($F1867,2)=6,WEEKDAY($F1867,2)=7)),"Folga","Falta de registro"),IF(AND($AB1867&lt;&gt;$AB1866,IFERROR(INDEX(Cadastro!$F$5:$F$148,$AB1867),"")=""),"Indeterminado (início da série)",IF($X1867&gt;0,"Folga","Falta de registro"))))))))</f>
        <v>Falta de registro</v>
      </c>
      <c r="Z1867" s="34">
        <f>IF(OR($L1867&gt;0,$F1867&gt;Parâmetros!$E$14),0,IF($A1867&lt;&gt;$A1866,1,N($Z1866)+1))</f>
        <v>0</v>
      </c>
      <c r="AA1867" s="34">
        <f>IF(OR($L1867&gt;0,$F1867&gt;Parâmetros!$E$14),0,IF(OR($A1867&lt;&gt;$A1868,$F1868&gt;Parâmetros!$E$14),1,N($AA1868)+1))</f>
        <v>0</v>
      </c>
      <c r="AB1867" s="31">
        <f>IFERROR(MATCH($A1867&amp;"|"&amp;TEXT(_xlfn.MAXIFS(Cadastro!$E$5:$E$148,Cadastro!$A$5:$A$148,$A1867,Cadastro!$E$5:$E$148,"&lt;="&amp;$F1867),"yyyymmdd"),Cadastro!$I$5:$I$148,0),"")</f>
        <v>75</v>
      </c>
      <c r="AC1867" t="str">
        <f>IFERROR(_xlfn.SINGLE(INDEX(Exceções!$D$5:$D$203,MATCH($A1867&amp;"|"&amp;$F1867,Exceções!$F$5:$F$203,0))),"")</f>
        <v/>
      </c>
      <c r="AD1867" t="str">
        <f>IF($AC1867="","",IFERROR(_xlfn.SINGLE(INDEX(Exceções!$E$5:$E$203,MATCH($A1867&amp;"|"&amp;$F1867,Exceções!$F$5:$F$203,0))),""))</f>
        <v/>
      </c>
    </row>
    <row r="1868" spans="1:30" ht="15" hidden="1" customHeight="1" x14ac:dyDescent="0.25">
      <c r="A1868" s="31">
        <v>54179</v>
      </c>
      <c r="B1868" s="17" t="s">
        <v>209</v>
      </c>
      <c r="C1868" s="17" t="str">
        <f>IFERROR(INDEX(Cadastro!$C$5:$C$148,$AB1868),"NÃO INFORMADO")</f>
        <v>ELE</v>
      </c>
      <c r="D1868" s="17" t="str">
        <f>IFERROR(INDEX(Cadastro!$D$5:$D$148,$AB1868),"")</f>
        <v>6x1</v>
      </c>
      <c r="E1868" s="17" t="str">
        <f>IFERROR(INDEX(Cadastro!$G$5:$G$148,$AB1868),"")</f>
        <v>6x1</v>
      </c>
      <c r="F1868" s="29">
        <v>46294</v>
      </c>
      <c r="G1868" s="32" t="str">
        <f t="shared" si="312"/>
        <v>ter</v>
      </c>
      <c r="H1868" s="31" t="str">
        <f>IF($L1868=0,"",_xlfn.MINIFS(Dados!$Q:$Q,Dados!$A:$A,$A1868,Dados!$S:$S,$F1868))</f>
        <v/>
      </c>
      <c r="I1868" s="31" t="str">
        <f>IF($H1868="","",_xlfn.MAXIFS(Dados!$R:$R,Dados!$A:$A,$A1868,Dados!$S:$S,$F1868))</f>
        <v/>
      </c>
      <c r="J1868" s="32" t="str">
        <f>IF($D1868&lt;&gt;"Folguista","",IFERROR(INDEX(Parâmetros!$D$52:$G$52,1,MIN(4,MAX(1,$W1868))),""))</f>
        <v/>
      </c>
      <c r="K1868" s="32" t="str">
        <f>IF(OR($AC1868&lt;&gt;"",$Y1868="Folga",$Y1868="Folga trabalhada",$Y1868="Férias (cadastro)",$Y1868="Férias / afastamento",$Y1868="Indeterminado (início da série)"),"",IF(OR($D1868="6x1",$D1868="FF 6x1"),IF(OR(WEEKDAY($F1868,2)=6,WEEKDAY($F1868,2)=7),"6x1 sáb/dom","6x1"),IF($D1868="5x2","5x2",IF($H1868="",IF($D1868="Folguista",$J1868,$E1868),IF(OR($H1868&gt;=Parâmetros!$E$18,$H1868&lt;Parâmetros!$E$19),"C",IF($H1868&lt;Parâmetros!$E$20,"A","B"))))))</f>
        <v>6x1</v>
      </c>
      <c r="L1868" s="30">
        <f>SUMIFS(Dados!$E:$E,Dados!$A:$A,$A1868,Dados!$S:$S,$F1868)</f>
        <v>0</v>
      </c>
      <c r="M1868" s="30">
        <f>IFERROR(INDEX(Parâmetros!$E$6:$E$11,MATCH($K1868,Parâmetros!$A$6:$A$11,0)),"")</f>
        <v>8.8000000000000007</v>
      </c>
      <c r="N1868" s="33">
        <f t="shared" si="313"/>
        <v>0</v>
      </c>
      <c r="O1868" s="33">
        <f>Parâmetros!$E$13</f>
        <v>0.8</v>
      </c>
      <c r="P1868" s="32" t="str">
        <f>IF(OR($M1868="",$F1868&gt;Parâmetros!$E$14),"Não","Sim")</f>
        <v>Não</v>
      </c>
      <c r="Q1868" s="32" t="str">
        <f t="shared" si="314"/>
        <v/>
      </c>
      <c r="R1868" s="32" t="str">
        <f t="shared" si="315"/>
        <v/>
      </c>
      <c r="S1868" s="30" t="str">
        <f t="shared" si="316"/>
        <v/>
      </c>
      <c r="T1868" s="32" t="str">
        <f>IF($Q1868&lt;&gt;"Sim","",IF($N1868&gt;Parâmetros!$E$15,"Sim","Não"))</f>
        <v/>
      </c>
      <c r="U1868" s="17" t="str">
        <f t="shared" si="317"/>
        <v>Fora da apuração</v>
      </c>
      <c r="V1868" s="17" t="str">
        <f>IF($AC1868&lt;&gt;"",IF($L1868&gt;0,"ATENÇÃO · apontou em dia de "&amp;LOWER($AC1868)&amp;" cadastrado","Exceção cadastrada · "&amp;$AC1868)&amp;IF($AD1868="",""," · "&amp;$AD1868),IF($E1868="Férias",IF($L1868&gt;0,"ATENÇÃO · apontou estando de férias no cadastro","Férias no cadastro"),IF($Y1868="Férias / afastamento","Afastamento · "&amp;($Z1868+$AA1868-1)&amp;" dias seguidos sem apontamento",IF($Y1868="Folga trabalhada","ATENÇÃO · apontou em dia de '[Apontamento_Mes_Setembro Atualizado.xlsx]Base Diária'!$V$221folga da escala 5x2",IF($Y1868="Folga",IF(AND($D1868="5x2",OR(WEEKDAY($F1868,2)=6,WEEKDAY($F1868,2)=7)),"Folga de fim de semana da escala 5x2",IF(AND(OR($D1868="6x1",$D1868="FF 6x1"),WEEKDAY($F1868,2)=6,FALSE()),"Folga de fim de semana · apontou no domingo anterior",IF(AND(OR($D1868="6x1",$D1868="FF 6x1"),WEEKDAY($F1868,2)=7,AND($A1868=$A1867,$L1867&gt;0)),"Folga de fim de semana · apontou no sábado",IF(AND(OR($D1868="6x1",$D1868="FF 6x1"),OR(WEEKDAY($F1868,2)=6,WEEKDAY($F1868,2)=7)),"Folga de fim de semana · sem apontamento no sábado nem no domingo","Folga prevista pelo ciclo")))),IF($Y1868="Indeterminado (início da série)","Sem histórico anterior — informe o dia do ciclo no Cadastro",IF($Y1868="Falta de registro",IF(OR(OR($D1868="6x1",$D1868="FF 6x1"),$D1868="5x2"),"FALTA DE REGISTRO · dia útil da escala "&amp;$E1868,"FALTA DE REGISTRO · dia "&amp;$W1868&amp;" de "&amp;IFERROR(INDEX(Parâmetros!$B$39:$B$48,MATCH($E1868,Parâmetros!$A$39:$A$48,0)),99)&amp;" do ciclo"),IF(OR($D1868="6x1",$D1868="FF 6x1"),IF(OR(AND(WEEKDAY($F1868,2)=6,AND($A1868=$A1869,$L1869&gt;0)),AND(WEEKDAY($F1868,2)=7,AND($A1868=$A1867,$L1867&gt;0))),"ATENÇÃO · apontou sábado e domingo no mesmo fim de semana",IF(OR(WEEKDAY($F1868,2)=6,WEEKDAY($F1868,2)=7),"Jornada de fim de semana do 6x1",IF(OR($H1868&gt;=Parâmetros!$E$20,$H1868&lt;Parâmetros!$E$19),"ATENÇÃO · 6x1 apontou fora do horário diurno","Jornada fixa do 6x1"))),IF($D1868="5x2","Jornada fixa do 5x2",IF($D1868="Folguista",IF($J1868=$K1868,"Evidência confirma sequência","DIVERGE · sequência "&amp;$J1868&amp;" × evidência "&amp;$K1868),IF($K1868=$E1868,"Evidência confirma cadastro","DIVERGE · cadastro "&amp;$E1868&amp;" × evidência "&amp;$K1868)))))))))))</f>
        <v>FALTA DE REGISTRO · dia útil da escala 6x1</v>
      </c>
      <c r="W1868" s="34" t="str">
        <f>IF(OR(OR($D1868="6x1",$D1868="FF 6x1"),$D1868="5x2"),"",IF($AB1868&lt;&gt;$AB1867,IF(IFERROR(INDEX(Cadastro!$F$5:$F$148,$AB1868),"")="",IF($L1868&gt;0,1,0),IF(IFERROR(INDEX(Cadastro!$F$5:$F$148,$AB1868),"")&lt;=IFERROR(INDEX(Parâmetros!$B$39:$B$48,MATCH($E1868,Parâmetros!$A$39:$A$48,0)),99),IFERROR(INDEX(Cadastro!$F$5:$F$148,$AB1868),""),0)),IF($L1868&gt;0,IF(N($X1867)&gt;0,1,N($W1867)+1),IF(AND($L1868=0,OR(N($W1867)&gt;=IFERROR(INDEX(Parâmetros!$B$39:$B$48,MATCH($E1868,Parâmetros!$A$39:$A$48,0)),99),AND(N($X1867)&gt;0,N($X1867)&lt;IFERROR(INDEX(Parâmetros!$C$39:$C$48,MATCH($E1868,Parâmetros!$A$39:$A$48,0)),0)))),0,N($W1867)+1))))</f>
        <v/>
      </c>
      <c r="X1868" s="34" t="str">
        <f>IF(OR(OR($D1868="6x1",$D1868="FF 6x1"),$D1868="5x2"),"",IF($AB1868&lt;&gt;$AB1867,IF(IFERROR(INDEX(Cadastro!$F$5:$F$148,$AB1868),"")="",0,IF(IFERROR(INDEX(Cadastro!$F$5:$F$148,$AB1868),"")&gt;IFERROR(INDEX(Parâmetros!$B$39:$B$48,MATCH($E1868,Parâmetros!$A$39:$A$48,0)),99),IFERROR(INDEX(Cadastro!$F$5:$F$148,$AB1868),"")-IFERROR(INDEX(Parâmetros!$B$39:$B$48,MATCH($E1868,Parâmetros!$A$39:$A$48,0)),99),0)),IF(AND($L1868=0,OR(N($W1867)&gt;=IFERROR(INDEX(Parâmetros!$B$39:$B$48,MATCH($E1868,Parâmetros!$A$39:$A$48,0)),99),AND(N($X1867)&gt;0,N($X1867)&lt;IFERROR(INDEX(Parâmetros!$C$39:$C$48,MATCH($E1868,Parâmetros!$A$39:$A$48,0)),0)))),N($X1867)+1,0)))</f>
        <v/>
      </c>
      <c r="Y1868" t="str">
        <f>IF($AC1868&lt;&gt;"",IF($L1868&gt;0,$AC1868&amp;" · com apontamento",$AC1868),IF($E1868="Férias",IF($L1868&gt;0,"Férias · com apontamento","Férias (cadastro)"),IF(($Z1868+$AA1868-1)&gt;Parâmetros!$E$16,"Férias / afastamento",IF(AND($D1868="5x2",OR(WEEKDAY($F1868,2)=6,WEEKDAY($F1868,2)=7)),IF($L1868&gt;0,"Folga trabalhada","Folga"),IF($L1868&gt;0,"Trabalhado",IF(OR(OR($D1868="6x1",$D1868="FF 6x1"),$D1868="5x2"),IF(AND(OR($D1868="6x1",$D1868="FF 6x1"),OR(WEEKDAY($F1868,2)=6,WEEKDAY($F1868,2)=7)),"Folga","Falta de registro"),IF(AND($AB1868&lt;&gt;$AB1867,IFERROR(INDEX(Cadastro!$F$5:$F$148,$AB1868),"")=""),"Indeterminado (início da série)",IF($X1868&gt;0,"Folga","Falta de registro"))))))))</f>
        <v>Falta de registro</v>
      </c>
      <c r="Z1868" s="34">
        <f>IF(OR($L1868&gt;0,$F1868&gt;Parâmetros!$E$14),0,IF($A1868&lt;&gt;$A1867,1,N($Z1867)+1))</f>
        <v>0</v>
      </c>
      <c r="AA1868" s="34">
        <f>IF(OR($L1868&gt;0,$F1868&gt;Parâmetros!$E$14),0,IF(OR($A1868&lt;&gt;$A1869,$F1869&gt;Parâmetros!$E$14),1,N($AA1869)+1))</f>
        <v>0</v>
      </c>
      <c r="AB1868" s="31">
        <f>IFERROR(MATCH($A1868&amp;"|"&amp;TEXT(_xlfn.MAXIFS(Cadastro!$E$5:$E$148,Cadastro!$A$5:$A$148,$A1868,Cadastro!$E$5:$E$148,"&lt;="&amp;$F1868),"yyyymmdd"),Cadastro!$I$5:$I$148,0),"")</f>
        <v>75</v>
      </c>
      <c r="AC1868" t="str">
        <f>IFERROR(_xlfn.SINGLE(INDEX(Exceções!$D$5:$D$203,MATCH($A1868&amp;"|"&amp;$F1868,Exceções!$F$5:$F$203,0))),"")</f>
        <v/>
      </c>
      <c r="AD1868" t="str">
        <f>IF($AC1868="","",IFERROR(_xlfn.SINGLE(INDEX(Exceções!$E$5:$E$203,MATCH($A1868&amp;"|"&amp;$F1868,Exceções!$F$5:$F$203,0))),""))</f>
        <v/>
      </c>
    </row>
    <row r="1869" spans="1:30" ht="15" hidden="1" customHeight="1" x14ac:dyDescent="0.25">
      <c r="A1869" s="31">
        <v>54179</v>
      </c>
      <c r="B1869" s="17" t="s">
        <v>209</v>
      </c>
      <c r="C1869" s="17" t="str">
        <f>IFERROR(INDEX(Cadastro!$C$5:$C$148,$AB1869),"NÃO INFORMADO")</f>
        <v>ELE</v>
      </c>
      <c r="D1869" s="17" t="str">
        <f>IFERROR(INDEX(Cadastro!$D$5:$D$148,$AB1869),"")</f>
        <v>6x1</v>
      </c>
      <c r="E1869" s="17" t="str">
        <f>IFERROR(INDEX(Cadastro!$G$5:$G$148,$AB1869),"")</f>
        <v>6x1</v>
      </c>
      <c r="F1869" s="29">
        <v>46295</v>
      </c>
      <c r="G1869" s="32" t="str">
        <f t="shared" si="312"/>
        <v>qua</v>
      </c>
      <c r="H1869" s="31" t="str">
        <f>IF($L1869=0,"",_xlfn.MINIFS(Dados!$Q:$Q,Dados!$A:$A,$A1869,Dados!$S:$S,$F1869))</f>
        <v/>
      </c>
      <c r="I1869" s="31" t="str">
        <f>IF($H1869="","",_xlfn.MAXIFS(Dados!$R:$R,Dados!$A:$A,$A1869,Dados!$S:$S,$F1869))</f>
        <v/>
      </c>
      <c r="J1869" s="32" t="str">
        <f>IF($D1869&lt;&gt;"Folguista","",IFERROR(INDEX(Parâmetros!$D$52:$G$52,1,MIN(4,MAX(1,$W1869))),""))</f>
        <v/>
      </c>
      <c r="K1869" s="32" t="str">
        <f>IF(OR($AC1869&lt;&gt;"",$Y1869="Folga",$Y1869="Folga trabalhada",$Y1869="Férias (cadastro)",$Y1869="Férias / afastamento",$Y1869="Indeterminado (início da série)"),"",IF(OR($D1869="6x1",$D1869="FF 6x1"),IF(OR(WEEKDAY($F1869,2)=6,WEEKDAY($F1869,2)=7),"6x1 sáb/dom","6x1"),IF($D1869="5x2","5x2",IF($H1869="",IF($D1869="Folguista",$J1869,$E1869),IF(OR($H1869&gt;=Parâmetros!$E$18,$H1869&lt;Parâmetros!$E$19),"C",IF($H1869&lt;Parâmetros!$E$20,"A","B"))))))</f>
        <v>6x1</v>
      </c>
      <c r="L1869" s="30">
        <f>SUMIFS(Dados!$E:$E,Dados!$A:$A,$A1869,Dados!$S:$S,$F1869)</f>
        <v>0</v>
      </c>
      <c r="M1869" s="30">
        <f>IFERROR(INDEX(Parâmetros!$E$6:$E$11,MATCH($K1869,Parâmetros!$A$6:$A$11,0)),"")</f>
        <v>8.8000000000000007</v>
      </c>
      <c r="N1869" s="33">
        <f t="shared" si="313"/>
        <v>0</v>
      </c>
      <c r="O1869" s="33">
        <f>Parâmetros!$E$13</f>
        <v>0.8</v>
      </c>
      <c r="P1869" s="32" t="str">
        <f>IF(OR($M1869="",$F1869&gt;Parâmetros!$E$14),"Não","Sim")</f>
        <v>Não</v>
      </c>
      <c r="Q1869" s="32" t="str">
        <f t="shared" si="314"/>
        <v/>
      </c>
      <c r="R1869" s="32" t="str">
        <f t="shared" si="315"/>
        <v/>
      </c>
      <c r="S1869" s="30" t="str">
        <f t="shared" si="316"/>
        <v/>
      </c>
      <c r="T1869" s="32" t="str">
        <f>IF($Q1869&lt;&gt;"Sim","",IF($N1869&gt;Parâmetros!$E$15,"Sim","Não"))</f>
        <v/>
      </c>
      <c r="U1869" s="17" t="str">
        <f t="shared" si="317"/>
        <v>Fora da apuração</v>
      </c>
      <c r="V1869" s="17" t="str">
        <f>IF($AC1869&lt;&gt;"",IF($L1869&gt;0,"ATENÇÃO · apontou em dia de "&amp;LOWER($AC1869)&amp;" cadastrado","Exceção cadastrada · "&amp;$AC1869)&amp;IF($AD1869="",""," · "&amp;$AD1869),IF($E1869="Férias",IF($L1869&gt;0,"ATENÇÃO · apontou estando de férias no cadastro","Férias no cadastro"),IF($Y1869="Férias / afastamento","Afastamento · "&amp;($Z1869+$AA1869-1)&amp;" dias seguidos sem apontamento",IF($Y1869="Folga trabalhada","ATENÇÃO · apontou em dia de '[Apontamento_Mes_Setembro Atualizado.xlsx]Base Diária'!$V$221folga da escala 5x2",IF($Y1869="Folga",IF(AND($D1869="5x2",OR(WEEKDAY($F1869,2)=6,WEEKDAY($F1869,2)=7)),"Folga de fim de semana da escala 5x2",IF(AND(OR($D1869="6x1",$D1869="FF 6x1"),WEEKDAY($F1869,2)=6,FALSE()),"Folga de fim de semana · apontou no domingo anterior",IF(AND(OR($D1869="6x1",$D1869="FF 6x1"),WEEKDAY($F1869,2)=7,AND($A1869=$A1868,$L1868&gt;0)),"Folga de fim de semana · apontou no sábado",IF(AND(OR($D1869="6x1",$D1869="FF 6x1"),OR(WEEKDAY($F1869,2)=6,WEEKDAY($F1869,2)=7)),"Folga de fim de semana · sem apontamento no sábado nem no domingo","Folga prevista pelo ciclo")))),IF($Y1869="Indeterminado (início da série)","Sem histórico anterior — informe o dia do ciclo no Cadastro",IF($Y1869="Falta de registro",IF(OR(OR($D1869="6x1",$D1869="FF 6x1"),$D1869="5x2"),"FALTA DE REGISTRO · dia útil da escala "&amp;$E1869,"FALTA DE REGISTRO · dia "&amp;$W1869&amp;" de "&amp;IFERROR(INDEX(Parâmetros!$B$39:$B$48,MATCH($E1869,Parâmetros!$A$39:$A$48,0)),99)&amp;" do ciclo"),IF(OR($D1869="6x1",$D1869="FF 6x1"),IF(OR(AND(WEEKDAY($F1869,2)=6,AND($A1869=$A1870,$L1870&gt;0)),AND(WEEKDAY($F1869,2)=7,AND($A1869=$A1868,$L1868&gt;0))),"ATENÇÃO · apontou sábado e domingo no mesmo fim de semana",IF(OR(WEEKDAY($F1869,2)=6,WEEKDAY($F1869,2)=7),"Jornada de fim de semana do 6x1",IF(OR($H1869&gt;=Parâmetros!$E$20,$H1869&lt;Parâmetros!$E$19),"ATENÇÃO · 6x1 apontou fora do horário diurno","Jornada fixa do 6x1"))),IF($D1869="5x2","Jornada fixa do 5x2",IF($D1869="Folguista",IF($J1869=$K1869,"Evidência confirma sequência","DIVERGE · sequência "&amp;$J1869&amp;" × evidência "&amp;$K1869),IF($K1869=$E1869,"Evidência confirma cadastro","DIVERGE · cadastro "&amp;$E1869&amp;" × evidência "&amp;$K1869)))))))))))</f>
        <v>FALTA DE REGISTRO · dia útil da escala 6x1</v>
      </c>
      <c r="W1869" s="34" t="str">
        <f>IF(OR(OR($D1869="6x1",$D1869="FF 6x1"),$D1869="5x2"),"",IF($AB1869&lt;&gt;$AB1868,IF(IFERROR(INDEX(Cadastro!$F$5:$F$148,$AB1869),"")="",IF($L1869&gt;0,1,0),IF(IFERROR(INDEX(Cadastro!$F$5:$F$148,$AB1869),"")&lt;=IFERROR(INDEX(Parâmetros!$B$39:$B$48,MATCH($E1869,Parâmetros!$A$39:$A$48,0)),99),IFERROR(INDEX(Cadastro!$F$5:$F$148,$AB1869),""),0)),IF($L1869&gt;0,IF(N($X1868)&gt;0,1,N($W1868)+1),IF(AND($L1869=0,OR(N($W1868)&gt;=IFERROR(INDEX(Parâmetros!$B$39:$B$48,MATCH($E1869,Parâmetros!$A$39:$A$48,0)),99),AND(N($X1868)&gt;0,N($X1868)&lt;IFERROR(INDEX(Parâmetros!$C$39:$C$48,MATCH($E1869,Parâmetros!$A$39:$A$48,0)),0)))),0,N($W1868)+1))))</f>
        <v/>
      </c>
      <c r="X1869" s="34" t="str">
        <f>IF(OR(OR($D1869="6x1",$D1869="FF 6x1"),$D1869="5x2"),"",IF($AB1869&lt;&gt;$AB1868,IF(IFERROR(INDEX(Cadastro!$F$5:$F$148,$AB1869),"")="",0,IF(IFERROR(INDEX(Cadastro!$F$5:$F$148,$AB1869),"")&gt;IFERROR(INDEX(Parâmetros!$B$39:$B$48,MATCH($E1869,Parâmetros!$A$39:$A$48,0)),99),IFERROR(INDEX(Cadastro!$F$5:$F$148,$AB1869),"")-IFERROR(INDEX(Parâmetros!$B$39:$B$48,MATCH($E1869,Parâmetros!$A$39:$A$48,0)),99),0)),IF(AND($L1869=0,OR(N($W1868)&gt;=IFERROR(INDEX(Parâmetros!$B$39:$B$48,MATCH($E1869,Parâmetros!$A$39:$A$48,0)),99),AND(N($X1868)&gt;0,N($X1868)&lt;IFERROR(INDEX(Parâmetros!$C$39:$C$48,MATCH($E1869,Parâmetros!$A$39:$A$48,0)),0)))),N($X1868)+1,0)))</f>
        <v/>
      </c>
      <c r="Y1869" t="str">
        <f>IF($AC1869&lt;&gt;"",IF($L1869&gt;0,$AC1869&amp;" · com apontamento",$AC1869),IF($E1869="Férias",IF($L1869&gt;0,"Férias · com apontamento","Férias (cadastro)"),IF(($Z1869+$AA1869-1)&gt;Parâmetros!$E$16,"Férias / afastamento",IF(AND($D1869="5x2",OR(WEEKDAY($F1869,2)=6,WEEKDAY($F1869,2)=7)),IF($L1869&gt;0,"Folga trabalhada","Folga"),IF($L1869&gt;0,"Trabalhado",IF(OR(OR($D1869="6x1",$D1869="FF 6x1"),$D1869="5x2"),IF(AND(OR($D1869="6x1",$D1869="FF 6x1"),OR(WEEKDAY($F1869,2)=6,WEEKDAY($F1869,2)=7)),"Folga","Falta de registro"),IF(AND($AB1869&lt;&gt;$AB1868,IFERROR(INDEX(Cadastro!$F$5:$F$148,$AB1869),"")=""),"Indeterminado (início da série)",IF($X1869&gt;0,"Folga","Falta de registro"))))))))</f>
        <v>Falta de registro</v>
      </c>
      <c r="Z1869" s="34">
        <f>IF(OR($L1869&gt;0,$F1869&gt;Parâmetros!$E$14),0,IF($A1869&lt;&gt;$A1868,1,N($Z1868)+1))</f>
        <v>0</v>
      </c>
      <c r="AA1869" s="34">
        <f>IF(OR($L1869&gt;0,$F1869&gt;Parâmetros!$E$14),0,IF(OR($A1869&lt;&gt;$A1870,$F1870&gt;Parâmetros!$E$14),1,N($AA1870)+1))</f>
        <v>0</v>
      </c>
      <c r="AB1869" s="31">
        <f>IFERROR(MATCH($A1869&amp;"|"&amp;TEXT(_xlfn.MAXIFS(Cadastro!$E$5:$E$148,Cadastro!$A$5:$A$148,$A1869,Cadastro!$E$5:$E$148,"&lt;="&amp;$F1869),"yyyymmdd"),Cadastro!$I$5:$I$148,0),"")</f>
        <v>75</v>
      </c>
      <c r="AC1869" t="str">
        <f>IFERROR(_xlfn.SINGLE(INDEX(Exceções!$D$5:$D$203,MATCH($A1869&amp;"|"&amp;$F1869,Exceções!$F$5:$F$203,0))),"")</f>
        <v/>
      </c>
      <c r="AD1869" t="str">
        <f>IF($AC1869="","",IFERROR(_xlfn.SINGLE(INDEX(Exceções!$E$5:$E$203,MATCH($A1869&amp;"|"&amp;$F1869,Exceções!$F$5:$F$203,0))),""))</f>
        <v/>
      </c>
    </row>
    <row r="1870" spans="1:30" ht="15" hidden="1" customHeight="1" x14ac:dyDescent="0.25">
      <c r="A1870" s="31">
        <v>54179</v>
      </c>
      <c r="B1870" s="17" t="s">
        <v>209</v>
      </c>
      <c r="C1870" s="17" t="str">
        <f>IFERROR(INDEX(Cadastro!$C$5:$C$148,$AB1870),"NÃO INFORMADO")</f>
        <v>ELE</v>
      </c>
      <c r="D1870" s="17" t="str">
        <f>IFERROR(INDEX(Cadastro!$D$5:$D$148,$AB1870),"")</f>
        <v>6x1</v>
      </c>
      <c r="E1870" s="17" t="str">
        <f>IFERROR(INDEX(Cadastro!$G$5:$G$148,$AB1870),"")</f>
        <v>6x1</v>
      </c>
      <c r="F1870" s="29">
        <v>46296</v>
      </c>
      <c r="G1870" s="32" t="str">
        <f t="shared" si="312"/>
        <v>qui</v>
      </c>
      <c r="H1870" s="31" t="str">
        <f>IF($L1870=0,"",_xlfn.MINIFS(Dados!$Q:$Q,Dados!$A:$A,$A1870,Dados!$S:$S,$F1870))</f>
        <v/>
      </c>
      <c r="I1870" s="31" t="str">
        <f>IF($H1870="","",_xlfn.MAXIFS(Dados!$R:$R,Dados!$A:$A,$A1870,Dados!$S:$S,$F1870))</f>
        <v/>
      </c>
      <c r="J1870" s="32" t="str">
        <f>IF($D1870&lt;&gt;"Folguista","",IFERROR(INDEX(Parâmetros!$D$52:$G$52,1,MIN(4,MAX(1,$W1870))),""))</f>
        <v/>
      </c>
      <c r="K1870" s="32" t="str">
        <f>IF(OR($AC1870&lt;&gt;"",$Y1870="Folga",$Y1870="Folga trabalhada",$Y1870="Férias (cadastro)",$Y1870="Férias / afastamento",$Y1870="Indeterminado (início da série)"),"",IF(OR($D1870="6x1",$D1870="FF 6x1"),IF(OR(WEEKDAY($F1870,2)=6,WEEKDAY($F1870,2)=7),"6x1 sáb/dom","6x1"),IF($D1870="5x2","5x2",IF($H1870="",IF($D1870="Folguista",$J1870,$E1870),IF(OR($H1870&gt;=Parâmetros!$E$18,$H1870&lt;Parâmetros!$E$19),"C",IF($H1870&lt;Parâmetros!$E$20,"A","B"))))))</f>
        <v>6x1</v>
      </c>
      <c r="L1870" s="30">
        <f>SUMIFS(Dados!$E:$E,Dados!$A:$A,$A1870,Dados!$S:$S,$F1870)</f>
        <v>0</v>
      </c>
      <c r="M1870" s="30">
        <f>IFERROR(INDEX(Parâmetros!$E$6:$E$11,MATCH($K1870,Parâmetros!$A$6:$A$11,0)),"")</f>
        <v>8.8000000000000007</v>
      </c>
      <c r="N1870" s="33">
        <f t="shared" si="313"/>
        <v>0</v>
      </c>
      <c r="O1870" s="33">
        <f>Parâmetros!$E$13</f>
        <v>0.8</v>
      </c>
      <c r="P1870" s="32" t="str">
        <f>IF(OR($M1870="",$F1870&gt;Parâmetros!$E$14),"Não","Sim")</f>
        <v>Não</v>
      </c>
      <c r="Q1870" s="32" t="str">
        <f t="shared" si="314"/>
        <v/>
      </c>
      <c r="R1870" s="32" t="str">
        <f t="shared" si="315"/>
        <v/>
      </c>
      <c r="S1870" s="30" t="str">
        <f t="shared" si="316"/>
        <v/>
      </c>
      <c r="T1870" s="32" t="str">
        <f>IF($Q1870&lt;&gt;"Sim","",IF($N1870&gt;Parâmetros!$E$15,"Sim","Não"))</f>
        <v/>
      </c>
      <c r="U1870" s="17" t="str">
        <f t="shared" si="317"/>
        <v>Fora da apuração</v>
      </c>
      <c r="V1870" s="17" t="str">
        <f>IF($AC1870&lt;&gt;"",IF($L1870&gt;0,"ATENÇÃO · apontou em dia de "&amp;LOWER($AC1870)&amp;" cadastrado","Exceção cadastrada · "&amp;$AC1870)&amp;IF($AD1870="",""," · "&amp;$AD1870),IF($E1870="Férias",IF($L1870&gt;0,"ATENÇÃO · apontou estando de férias no cadastro","Férias no cadastro"),IF($Y1870="Férias / afastamento","Afastamento · "&amp;($Z1870+$AA1870-1)&amp;" dias seguidos sem apontamento",IF($Y1870="Folga trabalhada","ATENÇÃO · apontou em dia de '[Apontamento_Mes_Setembro Atualizado.xlsx]Base Diária'!$V$221folga da escala 5x2",IF($Y1870="Folga",IF(AND($D1870="5x2",OR(WEEKDAY($F1870,2)=6,WEEKDAY($F1870,2)=7)),"Folga de fim de semana da escala 5x2",IF(AND(OR($D1870="6x1",$D1870="FF 6x1"),WEEKDAY($F1870,2)=6,FALSE()),"Folga de fim de semana · apontou no domingo anterior",IF(AND(OR($D1870="6x1",$D1870="FF 6x1"),WEEKDAY($F1870,2)=7,AND($A1870=$A1869,$L1869&gt;0)),"Folga de fim de semana · apontou no sábado",IF(AND(OR($D1870="6x1",$D1870="FF 6x1"),OR(WEEKDAY($F1870,2)=6,WEEKDAY($F1870,2)=7)),"Folga de fim de semana · sem apontamento no sábado nem no domingo","Folga prevista pelo ciclo")))),IF($Y1870="Indeterminado (início da série)","Sem histórico anterior — informe o dia do ciclo no Cadastro",IF($Y1870="Falta de registro",IF(OR(OR($D1870="6x1",$D1870="FF 6x1"),$D1870="5x2"),"FALTA DE REGISTRO · dia útil da escala "&amp;$E1870,"FALTA DE REGISTRO · dia "&amp;$W1870&amp;" de "&amp;IFERROR(INDEX(Parâmetros!$B$39:$B$48,MATCH($E1870,Parâmetros!$A$39:$A$48,0)),99)&amp;" do ciclo"),IF(OR($D1870="6x1",$D1870="FF 6x1"),IF(OR(AND(WEEKDAY($F1870,2)=6,AND($A1870=$A1871,$L1871&gt;0)),AND(WEEKDAY($F1870,2)=7,AND($A1870=$A1869,$L1869&gt;0))),"ATENÇÃO · apontou sábado e domingo no mesmo fim de semana",IF(OR(WEEKDAY($F1870,2)=6,WEEKDAY($F1870,2)=7),"Jornada de fim de semana do 6x1",IF(OR($H1870&gt;=Parâmetros!$E$20,$H1870&lt;Parâmetros!$E$19),"ATENÇÃO · 6x1 apontou fora do horário diurno","Jornada fixa do 6x1"))),IF($D1870="5x2","Jornada fixa do 5x2",IF($D1870="Folguista",IF($J1870=$K1870,"Evidência confirma sequência","DIVERGE · sequência "&amp;$J1870&amp;" × evidência "&amp;$K1870),IF($K1870=$E1870,"Evidência confirma cadastro","DIVERGE · cadastro "&amp;$E1870&amp;" × evidência "&amp;$K1870)))))))))))</f>
        <v>FALTA DE REGISTRO · dia útil da escala 6x1</v>
      </c>
      <c r="W1870" s="34" t="str">
        <f>IF(OR(OR($D1870="6x1",$D1870="FF 6x1"),$D1870="5x2"),"",IF($AB1870&lt;&gt;$AB1869,IF(IFERROR(INDEX(Cadastro!$F$5:$F$148,$AB1870),"")="",IF($L1870&gt;0,1,0),IF(IFERROR(INDEX(Cadastro!$F$5:$F$148,$AB1870),"")&lt;=IFERROR(INDEX(Parâmetros!$B$39:$B$48,MATCH($E1870,Parâmetros!$A$39:$A$48,0)),99),IFERROR(INDEX(Cadastro!$F$5:$F$148,$AB1870),""),0)),IF($L1870&gt;0,IF(N($X1869)&gt;0,1,N($W1869)+1),IF(AND($L1870=0,OR(N($W1869)&gt;=IFERROR(INDEX(Parâmetros!$B$39:$B$48,MATCH($E1870,Parâmetros!$A$39:$A$48,0)),99),AND(N($X1869)&gt;0,N($X1869)&lt;IFERROR(INDEX(Parâmetros!$C$39:$C$48,MATCH($E1870,Parâmetros!$A$39:$A$48,0)),0)))),0,N($W1869)+1))))</f>
        <v/>
      </c>
      <c r="X1870" s="34" t="str">
        <f>IF(OR(OR($D1870="6x1",$D1870="FF 6x1"),$D1870="5x2"),"",IF($AB1870&lt;&gt;$AB1869,IF(IFERROR(INDEX(Cadastro!$F$5:$F$148,$AB1870),"")="",0,IF(IFERROR(INDEX(Cadastro!$F$5:$F$148,$AB1870),"")&gt;IFERROR(INDEX(Parâmetros!$B$39:$B$48,MATCH($E1870,Parâmetros!$A$39:$A$48,0)),99),IFERROR(INDEX(Cadastro!$F$5:$F$148,$AB1870),"")-IFERROR(INDEX(Parâmetros!$B$39:$B$48,MATCH($E1870,Parâmetros!$A$39:$A$48,0)),99),0)),IF(AND($L1870=0,OR(N($W1869)&gt;=IFERROR(INDEX(Parâmetros!$B$39:$B$48,MATCH($E1870,Parâmetros!$A$39:$A$48,0)),99),AND(N($X1869)&gt;0,N($X1869)&lt;IFERROR(INDEX(Parâmetros!$C$39:$C$48,MATCH($E1870,Parâmetros!$A$39:$A$48,0)),0)))),N($X1869)+1,0)))</f>
        <v/>
      </c>
      <c r="Y1870" t="str">
        <f>IF($AC1870&lt;&gt;"",IF($L1870&gt;0,$AC1870&amp;" · com apontamento",$AC1870),IF($E1870="Férias",IF($L1870&gt;0,"Férias · com apontamento","Férias (cadastro)"),IF(($Z1870+$AA1870-1)&gt;Parâmetros!$E$16,"Férias / afastamento",IF(AND($D1870="5x2",OR(WEEKDAY($F1870,2)=6,WEEKDAY($F1870,2)=7)),IF($L1870&gt;0,"Folga trabalhada","Folga"),IF($L1870&gt;0,"Trabalhado",IF(OR(OR($D1870="6x1",$D1870="FF 6x1"),$D1870="5x2"),IF(AND(OR($D1870="6x1",$D1870="FF 6x1"),OR(WEEKDAY($F1870,2)=6,WEEKDAY($F1870,2)=7)),"Folga","Falta de registro"),IF(AND($AB1870&lt;&gt;$AB1869,IFERROR(INDEX(Cadastro!$F$5:$F$148,$AB1870),"")=""),"Indeterminado (início da série)",IF($X1870&gt;0,"Folga","Falta de registro"))))))))</f>
        <v>Falta de registro</v>
      </c>
      <c r="Z1870" s="34">
        <f>IF(OR($L1870&gt;0,$F1870&gt;Parâmetros!$E$14),0,IF($A1870&lt;&gt;$A1869,1,N($Z1869)+1))</f>
        <v>0</v>
      </c>
      <c r="AA1870" s="34">
        <f>IF(OR($L1870&gt;0,$F1870&gt;Parâmetros!$E$14),0,IF(OR($A1870&lt;&gt;$A1871,$F1871&gt;Parâmetros!$E$14),1,N($AA1871)+1))</f>
        <v>0</v>
      </c>
      <c r="AB1870" s="31">
        <f>IFERROR(MATCH($A1870&amp;"|"&amp;TEXT(_xlfn.MAXIFS(Cadastro!$E$5:$E$148,Cadastro!$A$5:$A$148,$A1870,Cadastro!$E$5:$E$148,"&lt;="&amp;$F1870),"yyyymmdd"),Cadastro!$I$5:$I$148,0),"")</f>
        <v>75</v>
      </c>
      <c r="AC1870" t="str">
        <f>IFERROR(_xlfn.SINGLE(INDEX(Exceções!$D$5:$D$203,MATCH($A1870&amp;"|"&amp;$F1870,Exceções!$F$5:$F$203,0))),"")</f>
        <v/>
      </c>
      <c r="AD1870" t="str">
        <f>IF($AC1870="","",IFERROR(_xlfn.SINGLE(INDEX(Exceções!$E$5:$E$203,MATCH($A1870&amp;"|"&amp;$F1870,Exceções!$F$5:$F$203,0))),""))</f>
        <v/>
      </c>
    </row>
    <row r="1871" spans="1:30" ht="15" hidden="1" customHeight="1" x14ac:dyDescent="0.25">
      <c r="A1871" s="31">
        <v>54179</v>
      </c>
      <c r="B1871" s="17" t="s">
        <v>209</v>
      </c>
      <c r="C1871" s="17" t="str">
        <f>IFERROR(INDEX(Cadastro!$C$5:$C$148,$AB1871),"NÃO INFORMADO")</f>
        <v>ELE</v>
      </c>
      <c r="D1871" s="17" t="str">
        <f>IFERROR(INDEX(Cadastro!$D$5:$D$148,$AB1871),"")</f>
        <v>6x1</v>
      </c>
      <c r="E1871" s="17" t="str">
        <f>IFERROR(INDEX(Cadastro!$G$5:$G$148,$AB1871),"")</f>
        <v>6x1</v>
      </c>
      <c r="F1871" s="29">
        <v>46297</v>
      </c>
      <c r="G1871" s="32" t="str">
        <f t="shared" si="312"/>
        <v>sex</v>
      </c>
      <c r="H1871" s="31" t="str">
        <f>IF($L1871=0,"",_xlfn.MINIFS(Dados!$Q:$Q,Dados!$A:$A,$A1871,Dados!$S:$S,$F1871))</f>
        <v/>
      </c>
      <c r="I1871" s="31" t="str">
        <f>IF($H1871="","",_xlfn.MAXIFS(Dados!$R:$R,Dados!$A:$A,$A1871,Dados!$S:$S,$F1871))</f>
        <v/>
      </c>
      <c r="J1871" s="32" t="str">
        <f>IF($D1871&lt;&gt;"Folguista","",IFERROR(INDEX(Parâmetros!$D$52:$G$52,1,MIN(4,MAX(1,$W1871))),""))</f>
        <v/>
      </c>
      <c r="K1871" s="32" t="str">
        <f>IF(OR($AC1871&lt;&gt;"",$Y1871="Folga",$Y1871="Folga trabalhada",$Y1871="Férias (cadastro)",$Y1871="Férias / afastamento",$Y1871="Indeterminado (início da série)"),"",IF(OR($D1871="6x1",$D1871="FF 6x1"),IF(OR(WEEKDAY($F1871,2)=6,WEEKDAY($F1871,2)=7),"6x1 sáb/dom","6x1"),IF($D1871="5x2","5x2",IF($H1871="",IF($D1871="Folguista",$J1871,$E1871),IF(OR($H1871&gt;=Parâmetros!$E$18,$H1871&lt;Parâmetros!$E$19),"C",IF($H1871&lt;Parâmetros!$E$20,"A","B"))))))</f>
        <v>6x1</v>
      </c>
      <c r="L1871" s="30">
        <f>SUMIFS(Dados!$E:$E,Dados!$A:$A,$A1871,Dados!$S:$S,$F1871)</f>
        <v>0</v>
      </c>
      <c r="M1871" s="30">
        <f>IFERROR(INDEX(Parâmetros!$E$6:$E$11,MATCH($K1871,Parâmetros!$A$6:$A$11,0)),"")</f>
        <v>8.8000000000000007</v>
      </c>
      <c r="N1871" s="33">
        <f t="shared" si="313"/>
        <v>0</v>
      </c>
      <c r="O1871" s="33">
        <f>Parâmetros!$E$13</f>
        <v>0.8</v>
      </c>
      <c r="P1871" s="32" t="str">
        <f>IF(OR($M1871="",$F1871&gt;Parâmetros!$E$14),"Não","Sim")</f>
        <v>Não</v>
      </c>
      <c r="Q1871" s="32" t="str">
        <f t="shared" si="314"/>
        <v/>
      </c>
      <c r="R1871" s="32" t="str">
        <f t="shared" si="315"/>
        <v/>
      </c>
      <c r="S1871" s="30" t="str">
        <f t="shared" si="316"/>
        <v/>
      </c>
      <c r="T1871" s="32" t="str">
        <f>IF($Q1871&lt;&gt;"Sim","",IF($N1871&gt;Parâmetros!$E$15,"Sim","Não"))</f>
        <v/>
      </c>
      <c r="U1871" s="17" t="str">
        <f t="shared" si="317"/>
        <v>Fora da apuração</v>
      </c>
      <c r="V1871" s="17" t="str">
        <f>IF($AC1871&lt;&gt;"",IF($L1871&gt;0,"ATENÇÃO · apontou em dia de "&amp;LOWER($AC1871)&amp;" cadastrado","Exceção cadastrada · "&amp;$AC1871)&amp;IF($AD1871="",""," · "&amp;$AD1871),IF($E1871="Férias",IF($L1871&gt;0,"ATENÇÃO · apontou estando de férias no cadastro","Férias no cadastro"),IF($Y1871="Férias / afastamento","Afastamento · "&amp;($Z1871+$AA1871-1)&amp;" dias seguidos sem apontamento",IF($Y1871="Folga trabalhada","ATENÇÃO · apontou em dia de '[Apontamento_Mes_Setembro Atualizado.xlsx]Base Diária'!$V$221folga da escala 5x2",IF($Y1871="Folga",IF(AND($D1871="5x2",OR(WEEKDAY($F1871,2)=6,WEEKDAY($F1871,2)=7)),"Folga de fim de semana da escala 5x2",IF(AND(OR($D1871="6x1",$D1871="FF 6x1"),WEEKDAY($F1871,2)=6,FALSE()),"Folga de fim de semana · apontou no domingo anterior",IF(AND(OR($D1871="6x1",$D1871="FF 6x1"),WEEKDAY($F1871,2)=7,AND($A1871=$A1870,$L1870&gt;0)),"Folga de fim de semana · apontou no sábado",IF(AND(OR($D1871="6x1",$D1871="FF 6x1"),OR(WEEKDAY($F1871,2)=6,WEEKDAY($F1871,2)=7)),"Folga de fim de semana · sem apontamento no sábado nem no domingo","Folga prevista pelo ciclo")))),IF($Y1871="Indeterminado (início da série)","Sem histórico anterior — informe o dia do ciclo no Cadastro",IF($Y1871="Falta de registro",IF(OR(OR($D1871="6x1",$D1871="FF 6x1"),$D1871="5x2"),"FALTA DE REGISTRO · dia útil da escala "&amp;$E1871,"FALTA DE REGISTRO · dia "&amp;$W1871&amp;" de "&amp;IFERROR(INDEX(Parâmetros!$B$39:$B$48,MATCH($E1871,Parâmetros!$A$39:$A$48,0)),99)&amp;" do ciclo"),IF(OR($D1871="6x1",$D1871="FF 6x1"),IF(OR(AND(WEEKDAY($F1871,2)=6,AND($A1871=$A1872,$L1872&gt;0)),AND(WEEKDAY($F1871,2)=7,AND($A1871=$A1870,$L1870&gt;0))),"ATENÇÃO · apontou sábado e domingo no mesmo fim de semana",IF(OR(WEEKDAY($F1871,2)=6,WEEKDAY($F1871,2)=7),"Jornada de fim de semana do 6x1",IF(OR($H1871&gt;=Parâmetros!$E$20,$H1871&lt;Parâmetros!$E$19),"ATENÇÃO · 6x1 apontou fora do horário diurno","Jornada fixa do 6x1"))),IF($D1871="5x2","Jornada fixa do 5x2",IF($D1871="Folguista",IF($J1871=$K1871,"Evidência confirma sequência","DIVERGE · sequência "&amp;$J1871&amp;" × evidência "&amp;$K1871),IF($K1871=$E1871,"Evidência confirma cadastro","DIVERGE · cadastro "&amp;$E1871&amp;" × evidência "&amp;$K1871)))))))))))</f>
        <v>FALTA DE REGISTRO · dia útil da escala 6x1</v>
      </c>
      <c r="W1871" s="34" t="str">
        <f>IF(OR(OR($D1871="6x1",$D1871="FF 6x1"),$D1871="5x2"),"",IF($AB1871&lt;&gt;$AB1870,IF(IFERROR(INDEX(Cadastro!$F$5:$F$148,$AB1871),"")="",IF($L1871&gt;0,1,0),IF(IFERROR(INDEX(Cadastro!$F$5:$F$148,$AB1871),"")&lt;=IFERROR(INDEX(Parâmetros!$B$39:$B$48,MATCH($E1871,Parâmetros!$A$39:$A$48,0)),99),IFERROR(INDEX(Cadastro!$F$5:$F$148,$AB1871),""),0)),IF($L1871&gt;0,IF(N($X1870)&gt;0,1,N($W1870)+1),IF(AND($L1871=0,OR(N($W1870)&gt;=IFERROR(INDEX(Parâmetros!$B$39:$B$48,MATCH($E1871,Parâmetros!$A$39:$A$48,0)),99),AND(N($X1870)&gt;0,N($X1870)&lt;IFERROR(INDEX(Parâmetros!$C$39:$C$48,MATCH($E1871,Parâmetros!$A$39:$A$48,0)),0)))),0,N($W1870)+1))))</f>
        <v/>
      </c>
      <c r="X1871" s="34" t="str">
        <f>IF(OR(OR($D1871="6x1",$D1871="FF 6x1"),$D1871="5x2"),"",IF($AB1871&lt;&gt;$AB1870,IF(IFERROR(INDEX(Cadastro!$F$5:$F$148,$AB1871),"")="",0,IF(IFERROR(INDEX(Cadastro!$F$5:$F$148,$AB1871),"")&gt;IFERROR(INDEX(Parâmetros!$B$39:$B$48,MATCH($E1871,Parâmetros!$A$39:$A$48,0)),99),IFERROR(INDEX(Cadastro!$F$5:$F$148,$AB1871),"")-IFERROR(INDEX(Parâmetros!$B$39:$B$48,MATCH($E1871,Parâmetros!$A$39:$A$48,0)),99),0)),IF(AND($L1871=0,OR(N($W1870)&gt;=IFERROR(INDEX(Parâmetros!$B$39:$B$48,MATCH($E1871,Parâmetros!$A$39:$A$48,0)),99),AND(N($X1870)&gt;0,N($X1870)&lt;IFERROR(INDEX(Parâmetros!$C$39:$C$48,MATCH($E1871,Parâmetros!$A$39:$A$48,0)),0)))),N($X1870)+1,0)))</f>
        <v/>
      </c>
      <c r="Y1871" t="str">
        <f>IF($AC1871&lt;&gt;"",IF($L1871&gt;0,$AC1871&amp;" · com apontamento",$AC1871),IF($E1871="Férias",IF($L1871&gt;0,"Férias · com apontamento","Férias (cadastro)"),IF(($Z1871+$AA1871-1)&gt;Parâmetros!$E$16,"Férias / afastamento",IF(AND($D1871="5x2",OR(WEEKDAY($F1871,2)=6,WEEKDAY($F1871,2)=7)),IF($L1871&gt;0,"Folga trabalhada","Folga"),IF($L1871&gt;0,"Trabalhado",IF(OR(OR($D1871="6x1",$D1871="FF 6x1"),$D1871="5x2"),IF(AND(OR($D1871="6x1",$D1871="FF 6x1"),OR(WEEKDAY($F1871,2)=6,WEEKDAY($F1871,2)=7)),"Folga","Falta de registro"),IF(AND($AB1871&lt;&gt;$AB1870,IFERROR(INDEX(Cadastro!$F$5:$F$148,$AB1871),"")=""),"Indeterminado (início da série)",IF($X1871&gt;0,"Folga","Falta de registro"))))))))</f>
        <v>Falta de registro</v>
      </c>
      <c r="Z1871" s="34">
        <f>IF(OR($L1871&gt;0,$F1871&gt;Parâmetros!$E$14),0,IF($A1871&lt;&gt;$A1870,1,N($Z1870)+1))</f>
        <v>0</v>
      </c>
      <c r="AA1871" s="34">
        <f>IF(OR($L1871&gt;0,$F1871&gt;Parâmetros!$E$14),0,IF(OR($A1871&lt;&gt;$A1872,$F1872&gt;Parâmetros!$E$14),1,N($AA1872)+1))</f>
        <v>0</v>
      </c>
      <c r="AB1871" s="31">
        <f>IFERROR(MATCH($A1871&amp;"|"&amp;TEXT(_xlfn.MAXIFS(Cadastro!$E$5:$E$148,Cadastro!$A$5:$A$148,$A1871,Cadastro!$E$5:$E$148,"&lt;="&amp;$F1871),"yyyymmdd"),Cadastro!$I$5:$I$148,0),"")</f>
        <v>75</v>
      </c>
      <c r="AC1871" t="str">
        <f>IFERROR(_xlfn.SINGLE(INDEX(Exceções!$D$5:$D$203,MATCH($A1871&amp;"|"&amp;$F1871,Exceções!$F$5:$F$203,0))),"")</f>
        <v/>
      </c>
      <c r="AD1871" t="str">
        <f>IF($AC1871="","",IFERROR(_xlfn.SINGLE(INDEX(Exceções!$E$5:$E$203,MATCH($A1871&amp;"|"&amp;$F1871,Exceções!$F$5:$F$203,0))),""))</f>
        <v/>
      </c>
    </row>
    <row r="1872" spans="1:30" ht="15" hidden="1" customHeight="1" x14ac:dyDescent="0.25">
      <c r="A1872" s="31">
        <v>54179</v>
      </c>
      <c r="B1872" s="17" t="s">
        <v>209</v>
      </c>
      <c r="C1872" s="17" t="str">
        <f>IFERROR(INDEX(Cadastro!$C$5:$C$148,$AB1872),"NÃO INFORMADO")</f>
        <v>ELE</v>
      </c>
      <c r="D1872" s="17" t="str">
        <f>IFERROR(INDEX(Cadastro!$D$5:$D$148,$AB1872),"")</f>
        <v>6x1</v>
      </c>
      <c r="E1872" s="17" t="str">
        <f>IFERROR(INDEX(Cadastro!$G$5:$G$148,$AB1872),"")</f>
        <v>6x1</v>
      </c>
      <c r="F1872" s="29">
        <v>46298</v>
      </c>
      <c r="G1872" s="32" t="str">
        <f t="shared" si="312"/>
        <v>sáb</v>
      </c>
      <c r="H1872" s="31" t="str">
        <f>IF($L1872=0,"",_xlfn.MINIFS(Dados!$Q:$Q,Dados!$A:$A,$A1872,Dados!$S:$S,$F1872))</f>
        <v/>
      </c>
      <c r="I1872" s="31" t="str">
        <f>IF($H1872="","",_xlfn.MAXIFS(Dados!$R:$R,Dados!$A:$A,$A1872,Dados!$S:$S,$F1872))</f>
        <v/>
      </c>
      <c r="J1872" s="32" t="str">
        <f>IF($D1872&lt;&gt;"Folguista","",IFERROR(INDEX(Parâmetros!$D$52:$G$52,1,MIN(4,MAX(1,$W1872))),""))</f>
        <v/>
      </c>
      <c r="K1872" s="32" t="str">
        <f>IF(OR($AC1872&lt;&gt;"",$Y1872="Folga",$Y1872="Folga trabalhada",$Y1872="Férias (cadastro)",$Y1872="Férias / afastamento",$Y1872="Indeterminado (início da série)"),"",IF(OR($D1872="6x1",$D1872="FF 6x1"),IF(OR(WEEKDAY($F1872,2)=6,WEEKDAY($F1872,2)=7),"6x1 sáb/dom","6x1"),IF($D1872="5x2","5x2",IF($H1872="",IF($D1872="Folguista",$J1872,$E1872),IF(OR($H1872&gt;=Parâmetros!$E$18,$H1872&lt;Parâmetros!$E$19),"C",IF($H1872&lt;Parâmetros!$E$20,"A","B"))))))</f>
        <v/>
      </c>
      <c r="L1872" s="30">
        <f>SUMIFS(Dados!$E:$E,Dados!$A:$A,$A1872,Dados!$S:$S,$F1872)</f>
        <v>0</v>
      </c>
      <c r="M1872" s="30" t="str">
        <f>IFERROR(INDEX(Parâmetros!$E$6:$E$11,MATCH($K1872,Parâmetros!$A$6:$A$11,0)),"")</f>
        <v/>
      </c>
      <c r="N1872" s="33" t="str">
        <f t="shared" si="313"/>
        <v/>
      </c>
      <c r="O1872" s="33">
        <f>Parâmetros!$E$13</f>
        <v>0.8</v>
      </c>
      <c r="P1872" s="32" t="str">
        <f>IF(OR($M1872="",$F1872&gt;Parâmetros!$E$14),"Não","Sim")</f>
        <v>Não</v>
      </c>
      <c r="Q1872" s="32" t="str">
        <f t="shared" si="314"/>
        <v/>
      </c>
      <c r="R1872" s="32" t="str">
        <f t="shared" si="315"/>
        <v/>
      </c>
      <c r="S1872" s="30" t="str">
        <f t="shared" si="316"/>
        <v/>
      </c>
      <c r="T1872" s="32" t="str">
        <f>IF($Q1872&lt;&gt;"Sim","",IF($N1872&gt;Parâmetros!$E$15,"Sim","Não"))</f>
        <v/>
      </c>
      <c r="U1872" s="17" t="str">
        <f t="shared" si="317"/>
        <v>Folga</v>
      </c>
      <c r="V1872" s="17" t="str">
        <f>IF($AC1872&lt;&gt;"",IF($L1872&gt;0,"ATENÇÃO · apontou em dia de "&amp;LOWER($AC1872)&amp;" cadastrado","Exceção cadastrada · "&amp;$AC1872)&amp;IF($AD1872="",""," · "&amp;$AD1872),IF($E1872="Férias",IF($L1872&gt;0,"ATENÇÃO · apontou estando de férias no cadastro","Férias no cadastro"),IF($Y1872="Férias / afastamento","Afastamento · "&amp;($Z1872+$AA1872-1)&amp;" dias seguidos sem apontamento",IF($Y1872="Folga trabalhada","ATENÇÃO · apontou em dia de '[Apontamento_Mes_Setembro Atualizado.xlsx]Base Diária'!$V$221folga da escala 5x2",IF($Y1872="Folga",IF(AND($D1872="5x2",OR(WEEKDAY($F1872,2)=6,WEEKDAY($F1872,2)=7)),"Folga de fim de semana da escala 5x2",IF(AND(OR($D1872="6x1",$D1872="FF 6x1"),WEEKDAY($F1872,2)=6,FALSE()),"Folga de fim de semana · apontou no domingo anterior",IF(AND(OR($D1872="6x1",$D1872="FF 6x1"),WEEKDAY($F1872,2)=7,AND($A1872=$A1871,$L1871&gt;0)),"Folga de fim de semana · apontou no sábado",IF(AND(OR($D1872="6x1",$D1872="FF 6x1"),OR(WEEKDAY($F1872,2)=6,WEEKDAY($F1872,2)=7)),"Folga de fim de semana · sem apontamento no sábado nem no domingo","Folga prevista pelo ciclo")))),IF($Y1872="Indeterminado (início da série)","Sem histórico anterior — informe o dia do ciclo no Cadastro",IF($Y1872="Falta de registro",IF(OR(OR($D1872="6x1",$D1872="FF 6x1"),$D1872="5x2"),"FALTA DE REGISTRO · dia útil da escala "&amp;$E1872,"FALTA DE REGISTRO · dia "&amp;$W1872&amp;" de "&amp;IFERROR(INDEX(Parâmetros!$B$39:$B$48,MATCH($E1872,Parâmetros!$A$39:$A$48,0)),99)&amp;" do ciclo"),IF(OR($D1872="6x1",$D1872="FF 6x1"),IF(OR(AND(WEEKDAY($F1872,2)=6,AND($A1872=$A1873,$L1873&gt;0)),AND(WEEKDAY($F1872,2)=7,AND($A1872=$A1871,$L1871&gt;0))),"ATENÇÃO · apontou sábado e domingo no mesmo fim de semana",IF(OR(WEEKDAY($F1872,2)=6,WEEKDAY($F1872,2)=7),"Jornada de fim de semana do 6x1",IF(OR($H1872&gt;=Parâmetros!$E$20,$H1872&lt;Parâmetros!$E$19),"ATENÇÃO · 6x1 apontou fora do horário diurno","Jornada fixa do 6x1"))),IF($D1872="5x2","Jornada fixa do 5x2",IF($D1872="Folguista",IF($J1872=$K1872,"Evidência confirma sequência","DIVERGE · sequência "&amp;$J1872&amp;" × evidência "&amp;$K1872),IF($K1872=$E1872,"Evidência confirma cadastro","DIVERGE · cadastro "&amp;$E1872&amp;" × evidência "&amp;$K1872)))))))))))</f>
        <v>Folga de fim de semana · sem apontamento no sábado nem no domingo</v>
      </c>
      <c r="W1872" s="34" t="str">
        <f>IF(OR(OR($D1872="6x1",$D1872="FF 6x1"),$D1872="5x2"),"",IF($AB1872&lt;&gt;$AB1871,IF(IFERROR(INDEX(Cadastro!$F$5:$F$148,$AB1872),"")="",IF($L1872&gt;0,1,0),IF(IFERROR(INDEX(Cadastro!$F$5:$F$148,$AB1872),"")&lt;=IFERROR(INDEX(Parâmetros!$B$39:$B$48,MATCH($E1872,Parâmetros!$A$39:$A$48,0)),99),IFERROR(INDEX(Cadastro!$F$5:$F$148,$AB1872),""),0)),IF($L1872&gt;0,IF(N($X1871)&gt;0,1,N($W1871)+1),IF(AND($L1872=0,OR(N($W1871)&gt;=IFERROR(INDEX(Parâmetros!$B$39:$B$48,MATCH($E1872,Parâmetros!$A$39:$A$48,0)),99),AND(N($X1871)&gt;0,N($X1871)&lt;IFERROR(INDEX(Parâmetros!$C$39:$C$48,MATCH($E1872,Parâmetros!$A$39:$A$48,0)),0)))),0,N($W1871)+1))))</f>
        <v/>
      </c>
      <c r="X1872" s="34" t="str">
        <f>IF(OR(OR($D1872="6x1",$D1872="FF 6x1"),$D1872="5x2"),"",IF($AB1872&lt;&gt;$AB1871,IF(IFERROR(INDEX(Cadastro!$F$5:$F$148,$AB1872),"")="",0,IF(IFERROR(INDEX(Cadastro!$F$5:$F$148,$AB1872),"")&gt;IFERROR(INDEX(Parâmetros!$B$39:$B$48,MATCH($E1872,Parâmetros!$A$39:$A$48,0)),99),IFERROR(INDEX(Cadastro!$F$5:$F$148,$AB1872),"")-IFERROR(INDEX(Parâmetros!$B$39:$B$48,MATCH($E1872,Parâmetros!$A$39:$A$48,0)),99),0)),IF(AND($L1872=0,OR(N($W1871)&gt;=IFERROR(INDEX(Parâmetros!$B$39:$B$48,MATCH($E1872,Parâmetros!$A$39:$A$48,0)),99),AND(N($X1871)&gt;0,N($X1871)&lt;IFERROR(INDEX(Parâmetros!$C$39:$C$48,MATCH($E1872,Parâmetros!$A$39:$A$48,0)),0)))),N($X1871)+1,0)))</f>
        <v/>
      </c>
      <c r="Y1872" t="str">
        <f>IF($AC1872&lt;&gt;"",IF($L1872&gt;0,$AC1872&amp;" · com apontamento",$AC1872),IF($E1872="Férias",IF($L1872&gt;0,"Férias · com apontamento","Férias (cadastro)"),IF(($Z1872+$AA1872-1)&gt;Parâmetros!$E$16,"Férias / afastamento",IF(AND($D1872="5x2",OR(WEEKDAY($F1872,2)=6,WEEKDAY($F1872,2)=7)),IF($L1872&gt;0,"Folga trabalhada","Folga"),IF($L1872&gt;0,"Trabalhado",IF(OR(OR($D1872="6x1",$D1872="FF 6x1"),$D1872="5x2"),IF(AND(OR($D1872="6x1",$D1872="FF 6x1"),OR(WEEKDAY($F1872,2)=6,WEEKDAY($F1872,2)=7)),"Folga","Falta de registro"),IF(AND($AB1872&lt;&gt;$AB1871,IFERROR(INDEX(Cadastro!$F$5:$F$148,$AB1872),"")=""),"Indeterminado (início da série)",IF($X1872&gt;0,"Folga","Falta de registro"))))))))</f>
        <v>Folga</v>
      </c>
      <c r="Z1872" s="34">
        <f>IF(OR($L1872&gt;0,$F1872&gt;Parâmetros!$E$14),0,IF($A1872&lt;&gt;$A1871,1,N($Z1871)+1))</f>
        <v>0</v>
      </c>
      <c r="AA1872" s="34">
        <f>IF(OR($L1872&gt;0,$F1872&gt;Parâmetros!$E$14),0,IF(OR($A1872&lt;&gt;$A1873,$F1873&gt;Parâmetros!$E$14),1,N($AA1873)+1))</f>
        <v>0</v>
      </c>
      <c r="AB1872" s="31">
        <f>IFERROR(MATCH($A1872&amp;"|"&amp;TEXT(_xlfn.MAXIFS(Cadastro!$E$5:$E$148,Cadastro!$A$5:$A$148,$A1872,Cadastro!$E$5:$E$148,"&lt;="&amp;$F1872),"yyyymmdd"),Cadastro!$I$5:$I$148,0),"")</f>
        <v>75</v>
      </c>
      <c r="AC1872" t="str">
        <f>IFERROR(_xlfn.SINGLE(INDEX(Exceções!$D$5:$D$203,MATCH($A1872&amp;"|"&amp;$F1872,Exceções!$F$5:$F$203,0))),"")</f>
        <v/>
      </c>
      <c r="AD1872" t="str">
        <f>IF($AC1872="","",IFERROR(_xlfn.SINGLE(INDEX(Exceções!$E$5:$E$203,MATCH($A1872&amp;"|"&amp;$F1872,Exceções!$F$5:$F$203,0))),""))</f>
        <v/>
      </c>
    </row>
    <row r="1873" spans="1:30" ht="15" hidden="1" customHeight="1" x14ac:dyDescent="0.25">
      <c r="A1873" s="31">
        <v>54179</v>
      </c>
      <c r="B1873" s="17" t="s">
        <v>209</v>
      </c>
      <c r="C1873" s="17" t="str">
        <f>IFERROR(INDEX(Cadastro!$C$5:$C$148,$AB1873),"NÃO INFORMADO")</f>
        <v>ELE</v>
      </c>
      <c r="D1873" s="17" t="str">
        <f>IFERROR(INDEX(Cadastro!$D$5:$D$148,$AB1873),"")</f>
        <v>6x1</v>
      </c>
      <c r="E1873" s="17" t="str">
        <f>IFERROR(INDEX(Cadastro!$G$5:$G$148,$AB1873),"")</f>
        <v>6x1</v>
      </c>
      <c r="F1873" s="29">
        <v>46299</v>
      </c>
      <c r="G1873" s="32" t="str">
        <f t="shared" si="312"/>
        <v>dom</v>
      </c>
      <c r="H1873" s="31" t="str">
        <f>IF($L1873=0,"",_xlfn.MINIFS(Dados!$Q:$Q,Dados!$A:$A,$A1873,Dados!$S:$S,$F1873))</f>
        <v/>
      </c>
      <c r="I1873" s="31" t="str">
        <f>IF($H1873="","",_xlfn.MAXIFS(Dados!$R:$R,Dados!$A:$A,$A1873,Dados!$S:$S,$F1873))</f>
        <v/>
      </c>
      <c r="J1873" s="32" t="str">
        <f>IF($D1873&lt;&gt;"Folguista","",IFERROR(INDEX(Parâmetros!$D$52:$G$52,1,MIN(4,MAX(1,$W1873))),""))</f>
        <v/>
      </c>
      <c r="K1873" s="32" t="str">
        <f>IF(OR($AC1873&lt;&gt;"",$Y1873="Folga",$Y1873="Folga trabalhada",$Y1873="Férias (cadastro)",$Y1873="Férias / afastamento",$Y1873="Indeterminado (início da série)"),"",IF(OR($D1873="6x1",$D1873="FF 6x1"),IF(OR(WEEKDAY($F1873,2)=6,WEEKDAY($F1873,2)=7),"6x1 sáb/dom","6x1"),IF($D1873="5x2","5x2",IF($H1873="",IF($D1873="Folguista",$J1873,$E1873),IF(OR($H1873&gt;=Parâmetros!$E$18,$H1873&lt;Parâmetros!$E$19),"C",IF($H1873&lt;Parâmetros!$E$20,"A","B"))))))</f>
        <v/>
      </c>
      <c r="L1873" s="30">
        <f>SUMIFS(Dados!$E:$E,Dados!$A:$A,$A1873,Dados!$S:$S,$F1873)</f>
        <v>0</v>
      </c>
      <c r="M1873" s="30" t="str">
        <f>IFERROR(INDEX(Parâmetros!$E$6:$E$11,MATCH($K1873,Parâmetros!$A$6:$A$11,0)),"")</f>
        <v/>
      </c>
      <c r="N1873" s="33" t="str">
        <f t="shared" si="313"/>
        <v/>
      </c>
      <c r="O1873" s="33">
        <f>Parâmetros!$E$13</f>
        <v>0.8</v>
      </c>
      <c r="P1873" s="32" t="str">
        <f>IF(OR($M1873="",$F1873&gt;Parâmetros!$E$14),"Não","Sim")</f>
        <v>Não</v>
      </c>
      <c r="Q1873" s="32" t="str">
        <f t="shared" si="314"/>
        <v/>
      </c>
      <c r="R1873" s="32" t="str">
        <f t="shared" si="315"/>
        <v/>
      </c>
      <c r="S1873" s="30" t="str">
        <f t="shared" si="316"/>
        <v/>
      </c>
      <c r="T1873" s="32" t="str">
        <f>IF($Q1873&lt;&gt;"Sim","",IF($N1873&gt;Parâmetros!$E$15,"Sim","Não"))</f>
        <v/>
      </c>
      <c r="U1873" s="17" t="str">
        <f t="shared" si="317"/>
        <v>Folga</v>
      </c>
      <c r="V1873" s="17" t="str">
        <f>IF($AC1873&lt;&gt;"",IF($L1873&gt;0,"ATENÇÃO · apontou em dia de "&amp;LOWER($AC1873)&amp;" cadastrado","Exceção cadastrada · "&amp;$AC1873)&amp;IF($AD1873="",""," · "&amp;$AD1873),IF($E1873="Férias",IF($L1873&gt;0,"ATENÇÃO · apontou estando de férias no cadastro","Férias no cadastro"),IF($Y1873="Férias / afastamento","Afastamento · "&amp;($Z1873+$AA1873-1)&amp;" dias seguidos sem apontamento",IF($Y1873="Folga trabalhada","ATENÇÃO · apontou em dia de '[Apontamento_Mes_Setembro Atualizado.xlsx]Base Diária'!$V$221folga da escala 5x2",IF($Y1873="Folga",IF(AND($D1873="5x2",OR(WEEKDAY($F1873,2)=6,WEEKDAY($F1873,2)=7)),"Folga de fim de semana da escala 5x2",IF(AND(OR($D1873="6x1",$D1873="FF 6x1"),WEEKDAY($F1873,2)=6,FALSE()),"Folga de fim de semana · apontou no domingo anterior",IF(AND(OR($D1873="6x1",$D1873="FF 6x1"),WEEKDAY($F1873,2)=7,AND($A1873=$A1872,$L1872&gt;0)),"Folga de fim de semana · apontou no sábado",IF(AND(OR($D1873="6x1",$D1873="FF 6x1"),OR(WEEKDAY($F1873,2)=6,WEEKDAY($F1873,2)=7)),"Folga de fim de semana · sem apontamento no sábado nem no domingo","Folga prevista pelo ciclo")))),IF($Y1873="Indeterminado (início da série)","Sem histórico anterior — informe o dia do ciclo no Cadastro",IF($Y1873="Falta de registro",IF(OR(OR($D1873="6x1",$D1873="FF 6x1"),$D1873="5x2"),"FALTA DE REGISTRO · dia útil da escala "&amp;$E1873,"FALTA DE REGISTRO · dia "&amp;$W1873&amp;" de "&amp;IFERROR(INDEX(Parâmetros!$B$39:$B$48,MATCH($E1873,Parâmetros!$A$39:$A$48,0)),99)&amp;" do ciclo"),IF(OR($D1873="6x1",$D1873="FF 6x1"),IF(OR(AND(WEEKDAY($F1873,2)=6,AND($A1873=$A1874,$L1874&gt;0)),AND(WEEKDAY($F1873,2)=7,AND($A1873=$A1872,$L1872&gt;0))),"ATENÇÃO · apontou sábado e domingo no mesmo fim de semana",IF(OR(WEEKDAY($F1873,2)=6,WEEKDAY($F1873,2)=7),"Jornada de fim de semana do 6x1",IF(OR($H1873&gt;=Parâmetros!$E$20,$H1873&lt;Parâmetros!$E$19),"ATENÇÃO · 6x1 apontou fora do horário diurno","Jornada fixa do 6x1"))),IF($D1873="5x2","Jornada fixa do 5x2",IF($D1873="Folguista",IF($J1873=$K1873,"Evidência confirma sequência","DIVERGE · sequência "&amp;$J1873&amp;" × evidência "&amp;$K1873),IF($K1873=$E1873,"Evidência confirma cadastro","DIVERGE · cadastro "&amp;$E1873&amp;" × evidência "&amp;$K1873)))))))))))</f>
        <v>Folga de fim de semana · sem apontamento no sábado nem no domingo</v>
      </c>
      <c r="W1873" s="34" t="str">
        <f>IF(OR(OR($D1873="6x1",$D1873="FF 6x1"),$D1873="5x2"),"",IF($AB1873&lt;&gt;$AB1872,IF(IFERROR(INDEX(Cadastro!$F$5:$F$148,$AB1873),"")="",IF($L1873&gt;0,1,0),IF(IFERROR(INDEX(Cadastro!$F$5:$F$148,$AB1873),"")&lt;=IFERROR(INDEX(Parâmetros!$B$39:$B$48,MATCH($E1873,Parâmetros!$A$39:$A$48,0)),99),IFERROR(INDEX(Cadastro!$F$5:$F$148,$AB1873),""),0)),IF($L1873&gt;0,IF(N($X1872)&gt;0,1,N($W1872)+1),IF(AND($L1873=0,OR(N($W1872)&gt;=IFERROR(INDEX(Parâmetros!$B$39:$B$48,MATCH($E1873,Parâmetros!$A$39:$A$48,0)),99),AND(N($X1872)&gt;0,N($X1872)&lt;IFERROR(INDEX(Parâmetros!$C$39:$C$48,MATCH($E1873,Parâmetros!$A$39:$A$48,0)),0)))),0,N($W1872)+1))))</f>
        <v/>
      </c>
      <c r="X1873" s="34" t="str">
        <f>IF(OR(OR($D1873="6x1",$D1873="FF 6x1"),$D1873="5x2"),"",IF($AB1873&lt;&gt;$AB1872,IF(IFERROR(INDEX(Cadastro!$F$5:$F$148,$AB1873),"")="",0,IF(IFERROR(INDEX(Cadastro!$F$5:$F$148,$AB1873),"")&gt;IFERROR(INDEX(Parâmetros!$B$39:$B$48,MATCH($E1873,Parâmetros!$A$39:$A$48,0)),99),IFERROR(INDEX(Cadastro!$F$5:$F$148,$AB1873),"")-IFERROR(INDEX(Parâmetros!$B$39:$B$48,MATCH($E1873,Parâmetros!$A$39:$A$48,0)),99),0)),IF(AND($L1873=0,OR(N($W1872)&gt;=IFERROR(INDEX(Parâmetros!$B$39:$B$48,MATCH($E1873,Parâmetros!$A$39:$A$48,0)),99),AND(N($X1872)&gt;0,N($X1872)&lt;IFERROR(INDEX(Parâmetros!$C$39:$C$48,MATCH($E1873,Parâmetros!$A$39:$A$48,0)),0)))),N($X1872)+1,0)))</f>
        <v/>
      </c>
      <c r="Y1873" t="str">
        <f>IF($AC1873&lt;&gt;"",IF($L1873&gt;0,$AC1873&amp;" · com apontamento",$AC1873),IF($E1873="Férias",IF($L1873&gt;0,"Férias · com apontamento","Férias (cadastro)"),IF(($Z1873+$AA1873-1)&gt;Parâmetros!$E$16,"Férias / afastamento",IF(AND($D1873="5x2",OR(WEEKDAY($F1873,2)=6,WEEKDAY($F1873,2)=7)),IF($L1873&gt;0,"Folga trabalhada","Folga"),IF($L1873&gt;0,"Trabalhado",IF(OR(OR($D1873="6x1",$D1873="FF 6x1"),$D1873="5x2"),IF(AND(OR($D1873="6x1",$D1873="FF 6x1"),OR(WEEKDAY($F1873,2)=6,WEEKDAY($F1873,2)=7)),"Folga","Falta de registro"),IF(AND($AB1873&lt;&gt;$AB1872,IFERROR(INDEX(Cadastro!$F$5:$F$148,$AB1873),"")=""),"Indeterminado (início da série)",IF($X1873&gt;0,"Folga","Falta de registro"))))))))</f>
        <v>Folga</v>
      </c>
      <c r="Z1873" s="34">
        <f>IF(OR($L1873&gt;0,$F1873&gt;Parâmetros!$E$14),0,IF($A1873&lt;&gt;$A1872,1,N($Z1872)+1))</f>
        <v>0</v>
      </c>
      <c r="AA1873" s="34">
        <f>IF(OR($L1873&gt;0,$F1873&gt;Parâmetros!$E$14),0,IF(OR($A1873&lt;&gt;$A1874,$F1874&gt;Parâmetros!$E$14),1,N($AA1874)+1))</f>
        <v>0</v>
      </c>
      <c r="AB1873" s="31">
        <f>IFERROR(MATCH($A1873&amp;"|"&amp;TEXT(_xlfn.MAXIFS(Cadastro!$E$5:$E$148,Cadastro!$A$5:$A$148,$A1873,Cadastro!$E$5:$E$148,"&lt;="&amp;$F1873),"yyyymmdd"),Cadastro!$I$5:$I$148,0),"")</f>
        <v>75</v>
      </c>
      <c r="AC1873" t="str">
        <f>IFERROR(_xlfn.SINGLE(INDEX(Exceções!$D$5:$D$203,MATCH($A1873&amp;"|"&amp;$F1873,Exceções!$F$5:$F$203,0))),"")</f>
        <v/>
      </c>
      <c r="AD1873" t="str">
        <f>IF($AC1873="","",IFERROR(_xlfn.SINGLE(INDEX(Exceções!$E$5:$E$203,MATCH($A1873&amp;"|"&amp;$F1873,Exceções!$F$5:$F$203,0))),""))</f>
        <v/>
      </c>
    </row>
    <row r="1874" spans="1:30" ht="15" hidden="1" customHeight="1" x14ac:dyDescent="0.25">
      <c r="A1874" s="31">
        <v>54179</v>
      </c>
      <c r="B1874" s="17" t="s">
        <v>209</v>
      </c>
      <c r="C1874" s="17" t="str">
        <f>IFERROR(INDEX(Cadastro!$C$5:$C$148,$AB1874),"NÃO INFORMADO")</f>
        <v>ELE</v>
      </c>
      <c r="D1874" s="17" t="str">
        <f>IFERROR(INDEX(Cadastro!$D$5:$D$148,$AB1874),"")</f>
        <v>6x1</v>
      </c>
      <c r="E1874" s="17" t="str">
        <f>IFERROR(INDEX(Cadastro!$G$5:$G$148,$AB1874),"")</f>
        <v>6x1</v>
      </c>
      <c r="F1874" s="29">
        <v>46300</v>
      </c>
      <c r="G1874" s="32" t="str">
        <f t="shared" si="312"/>
        <v>seg</v>
      </c>
      <c r="H1874" s="31" t="str">
        <f>IF($L1874=0,"",_xlfn.MINIFS(Dados!$Q:$Q,Dados!$A:$A,$A1874,Dados!$S:$S,$F1874))</f>
        <v/>
      </c>
      <c r="I1874" s="31" t="str">
        <f>IF($H1874="","",_xlfn.MAXIFS(Dados!$R:$R,Dados!$A:$A,$A1874,Dados!$S:$S,$F1874))</f>
        <v/>
      </c>
      <c r="J1874" s="32" t="str">
        <f>IF($D1874&lt;&gt;"Folguista","",IFERROR(INDEX(Parâmetros!$D$52:$G$52,1,MIN(4,MAX(1,$W1874))),""))</f>
        <v/>
      </c>
      <c r="K1874" s="32" t="str">
        <f>IF(OR($AC1874&lt;&gt;"",$Y1874="Folga",$Y1874="Folga trabalhada",$Y1874="Férias (cadastro)",$Y1874="Férias / afastamento",$Y1874="Indeterminado (início da série)"),"",IF(OR($D1874="6x1",$D1874="FF 6x1"),IF(OR(WEEKDAY($F1874,2)=6,WEEKDAY($F1874,2)=7),"6x1 sáb/dom","6x1"),IF($D1874="5x2","5x2",IF($H1874="",IF($D1874="Folguista",$J1874,$E1874),IF(OR($H1874&gt;=Parâmetros!$E$18,$H1874&lt;Parâmetros!$E$19),"C",IF($H1874&lt;Parâmetros!$E$20,"A","B"))))))</f>
        <v>6x1</v>
      </c>
      <c r="L1874" s="30">
        <f>SUMIFS(Dados!$E:$E,Dados!$A:$A,$A1874,Dados!$S:$S,$F1874)</f>
        <v>0</v>
      </c>
      <c r="M1874" s="30">
        <f>IFERROR(INDEX(Parâmetros!$E$6:$E$11,MATCH($K1874,Parâmetros!$A$6:$A$11,0)),"")</f>
        <v>8.8000000000000007</v>
      </c>
      <c r="N1874" s="33">
        <f t="shared" si="313"/>
        <v>0</v>
      </c>
      <c r="O1874" s="33">
        <f>Parâmetros!$E$13</f>
        <v>0.8</v>
      </c>
      <c r="P1874" s="32" t="str">
        <f>IF(OR($M1874="",$F1874&gt;Parâmetros!$E$14),"Não","Sim")</f>
        <v>Não</v>
      </c>
      <c r="Q1874" s="32" t="str">
        <f t="shared" si="314"/>
        <v/>
      </c>
      <c r="R1874" s="32" t="str">
        <f t="shared" si="315"/>
        <v/>
      </c>
      <c r="S1874" s="30" t="str">
        <f t="shared" si="316"/>
        <v/>
      </c>
      <c r="T1874" s="32" t="str">
        <f>IF($Q1874&lt;&gt;"Sim","",IF($N1874&gt;Parâmetros!$E$15,"Sim","Não"))</f>
        <v/>
      </c>
      <c r="U1874" s="17" t="str">
        <f t="shared" si="317"/>
        <v>Fora da apuração</v>
      </c>
      <c r="V1874" s="17" t="str">
        <f>IF($AC1874&lt;&gt;"",IF($L1874&gt;0,"ATENÇÃO · apontou em dia de "&amp;LOWER($AC1874)&amp;" cadastrado","Exceção cadastrada · "&amp;$AC1874)&amp;IF($AD1874="",""," · "&amp;$AD1874),IF($E1874="Férias",IF($L1874&gt;0,"ATENÇÃO · apontou estando de férias no cadastro","Férias no cadastro"),IF($Y1874="Férias / afastamento","Afastamento · "&amp;($Z1874+$AA1874-1)&amp;" dias seguidos sem apontamento",IF($Y1874="Folga trabalhada","ATENÇÃO · apontou em dia de '[Apontamento_Mes_Setembro Atualizado.xlsx]Base Diária'!$V$221folga da escala 5x2",IF($Y1874="Folga",IF(AND($D1874="5x2",OR(WEEKDAY($F1874,2)=6,WEEKDAY($F1874,2)=7)),"Folga de fim de semana da escala 5x2",IF(AND(OR($D1874="6x1",$D1874="FF 6x1"),WEEKDAY($F1874,2)=6,FALSE()),"Folga de fim de semana · apontou no domingo anterior",IF(AND(OR($D1874="6x1",$D1874="FF 6x1"),WEEKDAY($F1874,2)=7,AND($A1874=$A1873,$L1873&gt;0)),"Folga de fim de semana · apontou no sábado",IF(AND(OR($D1874="6x1",$D1874="FF 6x1"),OR(WEEKDAY($F1874,2)=6,WEEKDAY($F1874,2)=7)),"Folga de fim de semana · sem apontamento no sábado nem no domingo","Folga prevista pelo ciclo")))),IF($Y1874="Indeterminado (início da série)","Sem histórico anterior — informe o dia do ciclo no Cadastro",IF($Y1874="Falta de registro",IF(OR(OR($D1874="6x1",$D1874="FF 6x1"),$D1874="5x2"),"FALTA DE REGISTRO · dia útil da escala "&amp;$E1874,"FALTA DE REGISTRO · dia "&amp;$W1874&amp;" de "&amp;IFERROR(INDEX(Parâmetros!$B$39:$B$48,MATCH($E1874,Parâmetros!$A$39:$A$48,0)),99)&amp;" do ciclo"),IF(OR($D1874="6x1",$D1874="FF 6x1"),IF(OR(AND(WEEKDAY($F1874,2)=6,AND($A1874=$A1875,$L1875&gt;0)),AND(WEEKDAY($F1874,2)=7,AND($A1874=$A1873,$L1873&gt;0))),"ATENÇÃO · apontou sábado e domingo no mesmo fim de semana",IF(OR(WEEKDAY($F1874,2)=6,WEEKDAY($F1874,2)=7),"Jornada de fim de semana do 6x1",IF(OR($H1874&gt;=Parâmetros!$E$20,$H1874&lt;Parâmetros!$E$19),"ATENÇÃO · 6x1 apontou fora do horário diurno","Jornada fixa do 6x1"))),IF($D1874="5x2","Jornada fixa do 5x2",IF($D1874="Folguista",IF($J1874=$K1874,"Evidência confirma sequência","DIVERGE · sequência "&amp;$J1874&amp;" × evidência "&amp;$K1874),IF($K1874=$E1874,"Evidência confirma cadastro","DIVERGE · cadastro "&amp;$E1874&amp;" × evidência "&amp;$K1874)))))))))))</f>
        <v>FALTA DE REGISTRO · dia útil da escala 6x1</v>
      </c>
      <c r="W1874" s="34" t="str">
        <f>IF(OR(OR($D1874="6x1",$D1874="FF 6x1"),$D1874="5x2"),"",IF($AB1874&lt;&gt;$AB1873,IF(IFERROR(INDEX(Cadastro!$F$5:$F$148,$AB1874),"")="",IF($L1874&gt;0,1,0),IF(IFERROR(INDEX(Cadastro!$F$5:$F$148,$AB1874),"")&lt;=IFERROR(INDEX(Parâmetros!$B$39:$B$48,MATCH($E1874,Parâmetros!$A$39:$A$48,0)),99),IFERROR(INDEX(Cadastro!$F$5:$F$148,$AB1874),""),0)),IF($L1874&gt;0,IF(N($X1873)&gt;0,1,N($W1873)+1),IF(AND($L1874=0,OR(N($W1873)&gt;=IFERROR(INDEX(Parâmetros!$B$39:$B$48,MATCH($E1874,Parâmetros!$A$39:$A$48,0)),99),AND(N($X1873)&gt;0,N($X1873)&lt;IFERROR(INDEX(Parâmetros!$C$39:$C$48,MATCH($E1874,Parâmetros!$A$39:$A$48,0)),0)))),0,N($W1873)+1))))</f>
        <v/>
      </c>
      <c r="X1874" s="34" t="str">
        <f>IF(OR(OR($D1874="6x1",$D1874="FF 6x1"),$D1874="5x2"),"",IF($AB1874&lt;&gt;$AB1873,IF(IFERROR(INDEX(Cadastro!$F$5:$F$148,$AB1874),"")="",0,IF(IFERROR(INDEX(Cadastro!$F$5:$F$148,$AB1874),"")&gt;IFERROR(INDEX(Parâmetros!$B$39:$B$48,MATCH($E1874,Parâmetros!$A$39:$A$48,0)),99),IFERROR(INDEX(Cadastro!$F$5:$F$148,$AB1874),"")-IFERROR(INDEX(Parâmetros!$B$39:$B$48,MATCH($E1874,Parâmetros!$A$39:$A$48,0)),99),0)),IF(AND($L1874=0,OR(N($W1873)&gt;=IFERROR(INDEX(Parâmetros!$B$39:$B$48,MATCH($E1874,Parâmetros!$A$39:$A$48,0)),99),AND(N($X1873)&gt;0,N($X1873)&lt;IFERROR(INDEX(Parâmetros!$C$39:$C$48,MATCH($E1874,Parâmetros!$A$39:$A$48,0)),0)))),N($X1873)+1,0)))</f>
        <v/>
      </c>
      <c r="Y1874" t="str">
        <f>IF($AC1874&lt;&gt;"",IF($L1874&gt;0,$AC1874&amp;" · com apontamento",$AC1874),IF($E1874="Férias",IF($L1874&gt;0,"Férias · com apontamento","Férias (cadastro)"),IF(($Z1874+$AA1874-1)&gt;Parâmetros!$E$16,"Férias / afastamento",IF(AND($D1874="5x2",OR(WEEKDAY($F1874,2)=6,WEEKDAY($F1874,2)=7)),IF($L1874&gt;0,"Folga trabalhada","Folga"),IF($L1874&gt;0,"Trabalhado",IF(OR(OR($D1874="6x1",$D1874="FF 6x1"),$D1874="5x2"),IF(AND(OR($D1874="6x1",$D1874="FF 6x1"),OR(WEEKDAY($F1874,2)=6,WEEKDAY($F1874,2)=7)),"Folga","Falta de registro"),IF(AND($AB1874&lt;&gt;$AB1873,IFERROR(INDEX(Cadastro!$F$5:$F$148,$AB1874),"")=""),"Indeterminado (início da série)",IF($X1874&gt;0,"Folga","Falta de registro"))))))))</f>
        <v>Falta de registro</v>
      </c>
      <c r="Z1874" s="34">
        <f>IF(OR($L1874&gt;0,$F1874&gt;Parâmetros!$E$14),0,IF($A1874&lt;&gt;$A1873,1,N($Z1873)+1))</f>
        <v>0</v>
      </c>
      <c r="AA1874" s="34">
        <f>IF(OR($L1874&gt;0,$F1874&gt;Parâmetros!$E$14),0,IF(OR($A1874&lt;&gt;$A1875,$F1875&gt;Parâmetros!$E$14),1,N($AA1875)+1))</f>
        <v>0</v>
      </c>
      <c r="AB1874" s="31">
        <f>IFERROR(MATCH($A1874&amp;"|"&amp;TEXT(_xlfn.MAXIFS(Cadastro!$E$5:$E$148,Cadastro!$A$5:$A$148,$A1874,Cadastro!$E$5:$E$148,"&lt;="&amp;$F1874),"yyyymmdd"),Cadastro!$I$5:$I$148,0),"")</f>
        <v>75</v>
      </c>
      <c r="AC1874" t="str">
        <f>IFERROR(_xlfn.SINGLE(INDEX(Exceções!$D$5:$D$203,MATCH($A1874&amp;"|"&amp;$F1874,Exceções!$F$5:$F$203,0))),"")</f>
        <v/>
      </c>
      <c r="AD1874" t="str">
        <f>IF($AC1874="","",IFERROR(_xlfn.SINGLE(INDEX(Exceções!$E$5:$E$203,MATCH($A1874&amp;"|"&amp;$F1874,Exceções!$F$5:$F$203,0))),""))</f>
        <v/>
      </c>
    </row>
    <row r="1875" spans="1:30" ht="15" hidden="1" customHeight="1" x14ac:dyDescent="0.25">
      <c r="A1875" s="31">
        <v>54846</v>
      </c>
      <c r="B1875" s="17" t="s">
        <v>210</v>
      </c>
      <c r="C1875" s="17" t="str">
        <f>IFERROR(INDEX(Cadastro!$C$5:$C$148,$AB1875),"NÃO INFORMADO")</f>
        <v>USI</v>
      </c>
      <c r="D1875" s="17" t="str">
        <f>IFERROR(INDEX(Cadastro!$D$5:$D$148,$AB1875),"")</f>
        <v>B</v>
      </c>
      <c r="E1875" s="17" t="str">
        <f>IFERROR(INDEX(Cadastro!$G$5:$G$148,$AB1875),"")</f>
        <v>B</v>
      </c>
      <c r="F1875" s="29">
        <v>46265</v>
      </c>
      <c r="G1875" s="32" t="str">
        <f t="shared" ref="G1875:G1910" si="318">CHOOSE(WEEKDAY($F1875,1),"dom","seg","ter","qua","qui","sex","sáb")</f>
        <v>seg</v>
      </c>
      <c r="H1875" s="31">
        <f>IF($L1875=0,"",_xlfn.MINIFS(Dados!$Q:$Q,Dados!$A:$A,$A1875,Dados!$S:$S,$F1875))</f>
        <v>952</v>
      </c>
      <c r="I1875" s="31">
        <f>IF($H1875="","",_xlfn.MAXIFS(Dados!$R:$R,Dados!$A:$A,$A1875,Dados!$S:$S,$F1875))</f>
        <v>1396</v>
      </c>
      <c r="J1875" s="32" t="str">
        <f>IF($D1875&lt;&gt;"Folguista","",IFERROR(INDEX(Parâmetros!$D$52:$G$52,1,MIN(4,MAX(1,$W1875))),""))</f>
        <v/>
      </c>
      <c r="K1875" s="32" t="str">
        <f>IF(OR($AC1875&lt;&gt;"",$Y1875="Folga",$Y1875="Folga trabalhada",$Y1875="Férias (cadastro)",$Y1875="Férias / afastamento",$Y1875="Indeterminado (início da série)"),"",IF(OR($D1875="6x1",$D1875="FF 6x1"),IF(OR(WEEKDAY($F1875,2)=6,WEEKDAY($F1875,2)=7),"6x1 sáb/dom","6x1"),IF($D1875="5x2","5x2",IF($H1875="",IF($D1875="Folguista",$J1875,$E1875),IF(OR($H1875&gt;=Parâmetros!$E$18,$H1875&lt;Parâmetros!$E$19),"C",IF($H1875&lt;Parâmetros!$E$20,"A","B"))))))</f>
        <v>B</v>
      </c>
      <c r="L1875" s="30">
        <f>SUMIFS(Dados!$E:$E,Dados!$A:$A,$A1875,Dados!$S:$S,$F1875)</f>
        <v>6.5299999999999994</v>
      </c>
      <c r="M1875" s="30">
        <f>IFERROR(INDEX(Parâmetros!$E$6:$E$11,MATCH($K1875,Parâmetros!$A$6:$A$11,0)),"")</f>
        <v>7.67</v>
      </c>
      <c r="N1875" s="33">
        <f t="shared" ref="N1875:N1910" si="319">IFERROR($L1875/$M1875,"")</f>
        <v>0.85136897001303768</v>
      </c>
      <c r="O1875" s="33">
        <f>Parâmetros!$E$13</f>
        <v>0.8</v>
      </c>
      <c r="P1875" s="32" t="str">
        <f>IF(OR($M1875="",$F1875&gt;Parâmetros!$E$14),"Não","Sim")</f>
        <v>Sim</v>
      </c>
      <c r="Q1875" s="32" t="str">
        <f t="shared" ref="Q1875:Q1910" si="320">IF($P1875="Não","",IF($L1875&gt;0,"Sim","Não"))</f>
        <v>Sim</v>
      </c>
      <c r="R1875" s="32" t="str">
        <f t="shared" ref="R1875:R1910" si="321">IF($Q1875&lt;&gt;"Sim","",IF($N1875&gt;=$O1875,"Sim","Não"))</f>
        <v>Sim</v>
      </c>
      <c r="S1875" s="30">
        <f t="shared" ref="S1875:S1910" si="322">IF($Q1875&lt;&gt;"Sim","",MAX(0,$M1875*$O1875-$L1875))</f>
        <v>0</v>
      </c>
      <c r="T1875" s="32" t="str">
        <f>IF($Q1875&lt;&gt;"Sim","",IF($N1875&gt;Parâmetros!$E$15,"Sim","Não"))</f>
        <v>Não</v>
      </c>
      <c r="U1875" s="17" t="str">
        <f t="shared" ref="U1875:U1910" si="323">IF($AC1875&lt;&gt;"",$AC1875,IF($P1875="Não",IF($Y1875="Folga","Folga",IF(LEFT($Y1875,6)="Férias","Férias / afastamento",IF($Y1875="Indeterminado (início da série)","Início da série","Fora da apuração"))),IF($Q1875="Não","Falta de registro",IF($R1875="Sim","Na meta","Abaixo da meta"))))</f>
        <v>Na meta</v>
      </c>
      <c r="V1875" s="17" t="str">
        <f>IF($AC1875&lt;&gt;"",IF($L1875&gt;0,"ATENÇÃO · apontou em dia de "&amp;LOWER($AC1875)&amp;" cadastrado","Exceção cadastrada · "&amp;$AC1875)&amp;IF($AD1875="",""," · "&amp;$AD1875),IF($E1875="Férias",IF($L1875&gt;0,"ATENÇÃO · apontou estando de férias no cadastro","Férias no cadastro"),IF($Y1875="Férias / afastamento","Afastamento · "&amp;($Z1875+$AA1875-1)&amp;" dias seguidos sem apontamento",IF($Y1875="Folga trabalhada","ATENÇÃO · apontou em dia de '[Apontamento_Mes_Setembro Atualizado.xlsx]Base Diária'!$V$221folga da escala 5x2",IF($Y1875="Folga",IF(AND($D1875="5x2",OR(WEEKDAY($F1875,2)=6,WEEKDAY($F1875,2)=7)),"Folga de fim de semana da escala 5x2",IF(AND(OR($D1875="6x1",$D1875="FF 6x1"),WEEKDAY($F1875,2)=6,FALSE()),"Folga de fim de semana · apontou no domingo anterior",IF(AND(OR($D1875="6x1",$D1875="FF 6x1"),WEEKDAY($F1875,2)=7,AND($A1875=$A1874,$L1874&gt;0)),"Folga de fim de semana · apontou no sábado",IF(AND(OR($D1875="6x1",$D1875="FF 6x1"),OR(WEEKDAY($F1875,2)=6,WEEKDAY($F1875,2)=7)),"Folga de fim de semana · sem apontamento no sábado nem no domingo","Folga prevista pelo ciclo")))),IF($Y1875="Indeterminado (início da série)","Sem histórico anterior — informe o dia do ciclo no Cadastro",IF($Y1875="Falta de registro",IF(OR(OR($D1875="6x1",$D1875="FF 6x1"),$D1875="5x2"),"FALTA DE REGISTRO · dia útil da escala "&amp;$E1875,"FALTA DE REGISTRO · dia "&amp;$W1875&amp;" de "&amp;IFERROR(INDEX(Parâmetros!$B$39:$B$48,MATCH($E1875,Parâmetros!$A$39:$A$48,0)),99)&amp;" do ciclo"),IF(OR($D1875="6x1",$D1875="FF 6x1"),IF(OR(AND(WEEKDAY($F1875,2)=6,AND($A1875=$A1876,$L1876&gt;0)),AND(WEEKDAY($F1875,2)=7,AND($A1875=$A1874,$L1874&gt;0))),"ATENÇÃO · apontou sábado e domingo no mesmo fim de semana",IF(OR(WEEKDAY($F1875,2)=6,WEEKDAY($F1875,2)=7),"Jornada de fim de semana do 6x1",IF(OR($H1875&gt;=Parâmetros!$E$20,$H1875&lt;Parâmetros!$E$19),"ATENÇÃO · 6x1 apontou fora do horário diurno","Jornada fixa do 6x1"))),IF($D1875="5x2","Jornada fixa do 5x2",IF($D1875="Folguista",IF($J1875=$K1875,"Evidência confirma sequência","DIVERGE · sequência "&amp;$J1875&amp;" × evidência "&amp;$K1875),IF($K1875=$E1875,"Evidência confirma cadastro","DIVERGE · cadastro "&amp;$E1875&amp;" × evidência "&amp;$K1875)))))))))))</f>
        <v>Evidência confirma cadastro</v>
      </c>
      <c r="W1875" s="34">
        <f>IF(OR(OR($D1875="6x1",$D1875="FF 6x1"),$D1875="5x2"),"",IF($AB1875&lt;&gt;$AB1874,IF(IFERROR(INDEX(Cadastro!$F$5:$F$148,$AB1875),"")="",IF($L1875&gt;0,1,0),IF(IFERROR(INDEX(Cadastro!$F$5:$F$148,$AB1875),"")&lt;=IFERROR(INDEX(Parâmetros!$B$39:$B$48,MATCH($E1875,Parâmetros!$A$39:$A$48,0)),99),IFERROR(INDEX(Cadastro!$F$5:$F$148,$AB1875),""),0)),IF($L1875&gt;0,IF(N($X1874)&gt;0,1,N($W1874)+1),IF(AND($L1875=0,OR(N($W1874)&gt;=IFERROR(INDEX(Parâmetros!$B$39:$B$48,MATCH($E1875,Parâmetros!$A$39:$A$48,0)),99),AND(N($X1874)&gt;0,N($X1874)&lt;IFERROR(INDEX(Parâmetros!$C$39:$C$48,MATCH($E1875,Parâmetros!$A$39:$A$48,0)),0)))),0,N($W1874)+1))))</f>
        <v>3</v>
      </c>
      <c r="X1875" s="34">
        <f>IF(OR(OR($D1875="6x1",$D1875="FF 6x1"),$D1875="5x2"),"",IF($AB1875&lt;&gt;$AB1874,IF(IFERROR(INDEX(Cadastro!$F$5:$F$148,$AB1875),"")="",0,IF(IFERROR(INDEX(Cadastro!$F$5:$F$148,$AB1875),"")&gt;IFERROR(INDEX(Parâmetros!$B$39:$B$48,MATCH($E1875,Parâmetros!$A$39:$A$48,0)),99),IFERROR(INDEX(Cadastro!$F$5:$F$148,$AB1875),"")-IFERROR(INDEX(Parâmetros!$B$39:$B$48,MATCH($E1875,Parâmetros!$A$39:$A$48,0)),99),0)),IF(AND($L1875=0,OR(N($W1874)&gt;=IFERROR(INDEX(Parâmetros!$B$39:$B$48,MATCH($E1875,Parâmetros!$A$39:$A$48,0)),99),AND(N($X1874)&gt;0,N($X1874)&lt;IFERROR(INDEX(Parâmetros!$C$39:$C$48,MATCH($E1875,Parâmetros!$A$39:$A$48,0)),0)))),N($X1874)+1,0)))</f>
        <v>0</v>
      </c>
      <c r="Y1875" t="str">
        <f>IF($AC1875&lt;&gt;"",IF($L1875&gt;0,$AC1875&amp;" · com apontamento",$AC1875),IF($E1875="Férias",IF($L1875&gt;0,"Férias · com apontamento","Férias (cadastro)"),IF(($Z1875+$AA1875-1)&gt;Parâmetros!$E$16,"Férias / afastamento",IF(AND($D1875="5x2",OR(WEEKDAY($F1875,2)=6,WEEKDAY($F1875,2)=7)),IF($L1875&gt;0,"Folga trabalhada","Folga"),IF($L1875&gt;0,"Trabalhado",IF(OR(OR($D1875="6x1",$D1875="FF 6x1"),$D1875="5x2"),IF(AND(OR($D1875="6x1",$D1875="FF 6x1"),OR(WEEKDAY($F1875,2)=6,WEEKDAY($F1875,2)=7)),"Folga","Falta de registro"),IF(AND($AB1875&lt;&gt;$AB1874,IFERROR(INDEX(Cadastro!$F$5:$F$148,$AB1875),"")=""),"Indeterminado (início da série)",IF($X1875&gt;0,"Folga","Falta de registro"))))))))</f>
        <v>Trabalhado</v>
      </c>
      <c r="Z1875" s="34">
        <f>IF(OR($L1875&gt;0,$F1875&gt;Parâmetros!$E$14),0,IF($A1875&lt;&gt;$A1874,1,N($Z1874)+1))</f>
        <v>0</v>
      </c>
      <c r="AA1875" s="34">
        <f>IF(OR($L1875&gt;0,$F1875&gt;Parâmetros!$E$14),0,IF(OR($A1875&lt;&gt;$A1876,$F1876&gt;Parâmetros!$E$14),1,N($AA1876)+1))</f>
        <v>0</v>
      </c>
      <c r="AB1875" s="31">
        <f>IFERROR(MATCH($A1875&amp;"|"&amp;TEXT(_xlfn.MAXIFS(Cadastro!$E$5:$E$148,Cadastro!$A$5:$A$148,$A1875,Cadastro!$E$5:$E$148,"&lt;="&amp;$F1875),"yyyymmdd"),Cadastro!$I$5:$I$148,0),"")</f>
        <v>76</v>
      </c>
      <c r="AC1875" t="str">
        <f>IFERROR(_xlfn.SINGLE(INDEX(Exceções!$D$5:$D$203,MATCH($A1875&amp;"|"&amp;$F1875,Exceções!$F$5:$F$203,0))),"")</f>
        <v/>
      </c>
      <c r="AD1875" t="str">
        <f>IF($AC1875="","",IFERROR(_xlfn.SINGLE(INDEX(Exceções!$E$5:$E$203,MATCH($A1875&amp;"|"&amp;$F1875,Exceções!$F$5:$F$203,0))),""))</f>
        <v/>
      </c>
    </row>
    <row r="1876" spans="1:30" ht="15" hidden="1" customHeight="1" x14ac:dyDescent="0.25">
      <c r="A1876" s="31">
        <v>54846</v>
      </c>
      <c r="B1876" s="17" t="s">
        <v>210</v>
      </c>
      <c r="C1876" s="17" t="str">
        <f>IFERROR(INDEX(Cadastro!$C$5:$C$148,$AB1876),"NÃO INFORMADO")</f>
        <v>USI</v>
      </c>
      <c r="D1876" s="17" t="str">
        <f>IFERROR(INDEX(Cadastro!$D$5:$D$148,$AB1876),"")</f>
        <v>B</v>
      </c>
      <c r="E1876" s="17" t="str">
        <f>IFERROR(INDEX(Cadastro!$G$5:$G$148,$AB1876),"")</f>
        <v>B</v>
      </c>
      <c r="F1876" s="29">
        <v>46266</v>
      </c>
      <c r="G1876" s="32" t="str">
        <f t="shared" si="318"/>
        <v>ter</v>
      </c>
      <c r="H1876" s="31">
        <f>IF($L1876=0,"",_xlfn.MINIFS(Dados!$Q:$Q,Dados!$A:$A,$A1876,Dados!$S:$S,$F1876))</f>
        <v>959</v>
      </c>
      <c r="I1876" s="31">
        <f>IF($H1876="","",_xlfn.MAXIFS(Dados!$R:$R,Dados!$A:$A,$A1876,Dados!$S:$S,$F1876))</f>
        <v>1359</v>
      </c>
      <c r="J1876" s="32" t="str">
        <f>IF($D1876&lt;&gt;"Folguista","",IFERROR(INDEX(Parâmetros!$D$52:$G$52,1,MIN(4,MAX(1,$W1876))),""))</f>
        <v/>
      </c>
      <c r="K1876" s="32" t="str">
        <f>IF(OR($AC1876&lt;&gt;"",$Y1876="Folga",$Y1876="Folga trabalhada",$Y1876="Férias (cadastro)",$Y1876="Férias / afastamento",$Y1876="Indeterminado (início da série)"),"",IF(OR($D1876="6x1",$D1876="FF 6x1"),IF(OR(WEEKDAY($F1876,2)=6,WEEKDAY($F1876,2)=7),"6x1 sáb/dom","6x1"),IF($D1876="5x2","5x2",IF($H1876="",IF($D1876="Folguista",$J1876,$E1876),IF(OR($H1876&gt;=Parâmetros!$E$18,$H1876&lt;Parâmetros!$E$19),"C",IF($H1876&lt;Parâmetros!$E$20,"A","B"))))))</f>
        <v>B</v>
      </c>
      <c r="L1876" s="30">
        <f>SUMIFS(Dados!$E:$E,Dados!$A:$A,$A1876,Dados!$S:$S,$F1876)</f>
        <v>6.64</v>
      </c>
      <c r="M1876" s="30">
        <f>IFERROR(INDEX(Parâmetros!$E$6:$E$11,MATCH($K1876,Parâmetros!$A$6:$A$11,0)),"")</f>
        <v>7.67</v>
      </c>
      <c r="N1876" s="33">
        <f t="shared" si="319"/>
        <v>0.86571056062581486</v>
      </c>
      <c r="O1876" s="33">
        <f>Parâmetros!$E$13</f>
        <v>0.8</v>
      </c>
      <c r="P1876" s="32" t="str">
        <f>IF(OR($M1876="",$F1876&gt;Parâmetros!$E$14),"Não","Sim")</f>
        <v>Sim</v>
      </c>
      <c r="Q1876" s="32" t="str">
        <f t="shared" si="320"/>
        <v>Sim</v>
      </c>
      <c r="R1876" s="32" t="str">
        <f t="shared" si="321"/>
        <v>Sim</v>
      </c>
      <c r="S1876" s="30">
        <f t="shared" si="322"/>
        <v>0</v>
      </c>
      <c r="T1876" s="32" t="str">
        <f>IF($Q1876&lt;&gt;"Sim","",IF($N1876&gt;Parâmetros!$E$15,"Sim","Não"))</f>
        <v>Não</v>
      </c>
      <c r="U1876" s="17" t="str">
        <f t="shared" si="323"/>
        <v>Na meta</v>
      </c>
      <c r="V1876" s="17" t="str">
        <f>IF($AC1876&lt;&gt;"",IF($L1876&gt;0,"ATENÇÃO · apontou em dia de "&amp;LOWER($AC1876)&amp;" cadastrado","Exceção cadastrada · "&amp;$AC1876)&amp;IF($AD1876="",""," · "&amp;$AD1876),IF($E1876="Férias",IF($L1876&gt;0,"ATENÇÃO · apontou estando de férias no cadastro","Férias no cadastro"),IF($Y1876="Férias / afastamento","Afastamento · "&amp;($Z1876+$AA1876-1)&amp;" dias seguidos sem apontamento",IF($Y1876="Folga trabalhada","ATENÇÃO · apontou em dia de '[Apontamento_Mes_Setembro Atualizado.xlsx]Base Diária'!$V$221folga da escala 5x2",IF($Y1876="Folga",IF(AND($D1876="5x2",OR(WEEKDAY($F1876,2)=6,WEEKDAY($F1876,2)=7)),"Folga de fim de semana da escala 5x2",IF(AND(OR($D1876="6x1",$D1876="FF 6x1"),WEEKDAY($F1876,2)=6,FALSE()),"Folga de fim de semana · apontou no domingo anterior",IF(AND(OR($D1876="6x1",$D1876="FF 6x1"),WEEKDAY($F1876,2)=7,AND($A1876=$A1875,$L1875&gt;0)),"Folga de fim de semana · apontou no sábado",IF(AND(OR($D1876="6x1",$D1876="FF 6x1"),OR(WEEKDAY($F1876,2)=6,WEEKDAY($F1876,2)=7)),"Folga de fim de semana · sem apontamento no sábado nem no domingo","Folga prevista pelo ciclo")))),IF($Y1876="Indeterminado (início da série)","Sem histórico anterior — informe o dia do ciclo no Cadastro",IF($Y1876="Falta de registro",IF(OR(OR($D1876="6x1",$D1876="FF 6x1"),$D1876="5x2"),"FALTA DE REGISTRO · dia útil da escala "&amp;$E1876,"FALTA DE REGISTRO · dia "&amp;$W1876&amp;" de "&amp;IFERROR(INDEX(Parâmetros!$B$39:$B$48,MATCH($E1876,Parâmetros!$A$39:$A$48,0)),99)&amp;" do ciclo"),IF(OR($D1876="6x1",$D1876="FF 6x1"),IF(OR(AND(WEEKDAY($F1876,2)=6,AND($A1876=$A1877,$L1877&gt;0)),AND(WEEKDAY($F1876,2)=7,AND($A1876=$A1875,$L1875&gt;0))),"ATENÇÃO · apontou sábado e domingo no mesmo fim de semana",IF(OR(WEEKDAY($F1876,2)=6,WEEKDAY($F1876,2)=7),"Jornada de fim de semana do 6x1",IF(OR($H1876&gt;=Parâmetros!$E$20,$H1876&lt;Parâmetros!$E$19),"ATENÇÃO · 6x1 apontou fora do horário diurno","Jornada fixa do 6x1"))),IF($D1876="5x2","Jornada fixa do 5x2",IF($D1876="Folguista",IF($J1876=$K1876,"Evidência confirma sequência","DIVERGE · sequência "&amp;$J1876&amp;" × evidência "&amp;$K1876),IF($K1876=$E1876,"Evidência confirma cadastro","DIVERGE · cadastro "&amp;$E1876&amp;" × evidência "&amp;$K1876)))))))))))</f>
        <v>Evidência confirma cadastro</v>
      </c>
      <c r="W1876" s="34">
        <f>IF(OR(OR($D1876="6x1",$D1876="FF 6x1"),$D1876="5x2"),"",IF($AB1876&lt;&gt;$AB1875,IF(IFERROR(INDEX(Cadastro!$F$5:$F$148,$AB1876),"")="",IF($L1876&gt;0,1,0),IF(IFERROR(INDEX(Cadastro!$F$5:$F$148,$AB1876),"")&lt;=IFERROR(INDEX(Parâmetros!$B$39:$B$48,MATCH($E1876,Parâmetros!$A$39:$A$48,0)),99),IFERROR(INDEX(Cadastro!$F$5:$F$148,$AB1876),""),0)),IF($L1876&gt;0,IF(N($X1875)&gt;0,1,N($W1875)+1),IF(AND($L1876=0,OR(N($W1875)&gt;=IFERROR(INDEX(Parâmetros!$B$39:$B$48,MATCH($E1876,Parâmetros!$A$39:$A$48,0)),99),AND(N($X1875)&gt;0,N($X1875)&lt;IFERROR(INDEX(Parâmetros!$C$39:$C$48,MATCH($E1876,Parâmetros!$A$39:$A$48,0)),0)))),0,N($W1875)+1))))</f>
        <v>4</v>
      </c>
      <c r="X1876" s="34">
        <f>IF(OR(OR($D1876="6x1",$D1876="FF 6x1"),$D1876="5x2"),"",IF($AB1876&lt;&gt;$AB1875,IF(IFERROR(INDEX(Cadastro!$F$5:$F$148,$AB1876),"")="",0,IF(IFERROR(INDEX(Cadastro!$F$5:$F$148,$AB1876),"")&gt;IFERROR(INDEX(Parâmetros!$B$39:$B$48,MATCH($E1876,Parâmetros!$A$39:$A$48,0)),99),IFERROR(INDEX(Cadastro!$F$5:$F$148,$AB1876),"")-IFERROR(INDEX(Parâmetros!$B$39:$B$48,MATCH($E1876,Parâmetros!$A$39:$A$48,0)),99),0)),IF(AND($L1876=0,OR(N($W1875)&gt;=IFERROR(INDEX(Parâmetros!$B$39:$B$48,MATCH($E1876,Parâmetros!$A$39:$A$48,0)),99),AND(N($X1875)&gt;0,N($X1875)&lt;IFERROR(INDEX(Parâmetros!$C$39:$C$48,MATCH($E1876,Parâmetros!$A$39:$A$48,0)),0)))),N($X1875)+1,0)))</f>
        <v>0</v>
      </c>
      <c r="Y1876" t="str">
        <f>IF($AC1876&lt;&gt;"",IF($L1876&gt;0,$AC1876&amp;" · com apontamento",$AC1876),IF($E1876="Férias",IF($L1876&gt;0,"Férias · com apontamento","Férias (cadastro)"),IF(($Z1876+$AA1876-1)&gt;Parâmetros!$E$16,"Férias / afastamento",IF(AND($D1876="5x2",OR(WEEKDAY($F1876,2)=6,WEEKDAY($F1876,2)=7)),IF($L1876&gt;0,"Folga trabalhada","Folga"),IF($L1876&gt;0,"Trabalhado",IF(OR(OR($D1876="6x1",$D1876="FF 6x1"),$D1876="5x2"),IF(AND(OR($D1876="6x1",$D1876="FF 6x1"),OR(WEEKDAY($F1876,2)=6,WEEKDAY($F1876,2)=7)),"Folga","Falta de registro"),IF(AND($AB1876&lt;&gt;$AB1875,IFERROR(INDEX(Cadastro!$F$5:$F$148,$AB1876),"")=""),"Indeterminado (início da série)",IF($X1876&gt;0,"Folga","Falta de registro"))))))))</f>
        <v>Trabalhado</v>
      </c>
      <c r="Z1876" s="34">
        <f>IF(OR($L1876&gt;0,$F1876&gt;Parâmetros!$E$14),0,IF($A1876&lt;&gt;$A1875,1,N($Z1875)+1))</f>
        <v>0</v>
      </c>
      <c r="AA1876" s="34">
        <f>IF(OR($L1876&gt;0,$F1876&gt;Parâmetros!$E$14),0,IF(OR($A1876&lt;&gt;$A1877,$F1877&gt;Parâmetros!$E$14),1,N($AA1877)+1))</f>
        <v>0</v>
      </c>
      <c r="AB1876" s="31">
        <f>IFERROR(MATCH($A1876&amp;"|"&amp;TEXT(_xlfn.MAXIFS(Cadastro!$E$5:$E$148,Cadastro!$A$5:$A$148,$A1876,Cadastro!$E$5:$E$148,"&lt;="&amp;$F1876),"yyyymmdd"),Cadastro!$I$5:$I$148,0),"")</f>
        <v>76</v>
      </c>
      <c r="AC1876" t="str">
        <f>IFERROR(_xlfn.SINGLE(INDEX(Exceções!$D$5:$D$203,MATCH($A1876&amp;"|"&amp;$F1876,Exceções!$F$5:$F$203,0))),"")</f>
        <v/>
      </c>
      <c r="AD1876" t="str">
        <f>IF($AC1876="","",IFERROR(_xlfn.SINGLE(INDEX(Exceções!$E$5:$E$203,MATCH($A1876&amp;"|"&amp;$F1876,Exceções!$F$5:$F$203,0))),""))</f>
        <v/>
      </c>
    </row>
    <row r="1877" spans="1:30" ht="15" hidden="1" customHeight="1" x14ac:dyDescent="0.25">
      <c r="A1877" s="31">
        <v>54846</v>
      </c>
      <c r="B1877" s="17" t="s">
        <v>210</v>
      </c>
      <c r="C1877" s="17" t="str">
        <f>IFERROR(INDEX(Cadastro!$C$5:$C$148,$AB1877),"NÃO INFORMADO")</f>
        <v>USI</v>
      </c>
      <c r="D1877" s="17" t="str">
        <f>IFERROR(INDEX(Cadastro!$D$5:$D$148,$AB1877),"")</f>
        <v>B</v>
      </c>
      <c r="E1877" s="17" t="str">
        <f>IFERROR(INDEX(Cadastro!$G$5:$G$148,$AB1877),"")</f>
        <v>B</v>
      </c>
      <c r="F1877" s="29">
        <v>46267</v>
      </c>
      <c r="G1877" s="32" t="str">
        <f t="shared" si="318"/>
        <v>qua</v>
      </c>
      <c r="H1877" s="31">
        <f>IF($L1877=0,"",_xlfn.MINIFS(Dados!$Q:$Q,Dados!$A:$A,$A1877,Dados!$S:$S,$F1877))</f>
        <v>944</v>
      </c>
      <c r="I1877" s="31">
        <f>IF($H1877="","",_xlfn.MAXIFS(Dados!$R:$R,Dados!$A:$A,$A1877,Dados!$S:$S,$F1877))</f>
        <v>1380</v>
      </c>
      <c r="J1877" s="32" t="str">
        <f>IF($D1877&lt;&gt;"Folguista","",IFERROR(INDEX(Parâmetros!$D$52:$G$52,1,MIN(4,MAX(1,$W1877))),""))</f>
        <v/>
      </c>
      <c r="K1877" s="32" t="str">
        <f>IF(OR($AC1877&lt;&gt;"",$Y1877="Folga",$Y1877="Folga trabalhada",$Y1877="Férias (cadastro)",$Y1877="Férias / afastamento",$Y1877="Indeterminado (início da série)"),"",IF(OR($D1877="6x1",$D1877="FF 6x1"),IF(OR(WEEKDAY($F1877,2)=6,WEEKDAY($F1877,2)=7),"6x1 sáb/dom","6x1"),IF($D1877="5x2","5x2",IF($H1877="",IF($D1877="Folguista",$J1877,$E1877),IF(OR($H1877&gt;=Parâmetros!$E$18,$H1877&lt;Parâmetros!$E$19),"C",IF($H1877&lt;Parâmetros!$E$20,"A","B"))))))</f>
        <v>B</v>
      </c>
      <c r="L1877" s="30">
        <f>SUMIFS(Dados!$E:$E,Dados!$A:$A,$A1877,Dados!$S:$S,$F1877)</f>
        <v>6.6099999999999994</v>
      </c>
      <c r="M1877" s="30">
        <f>IFERROR(INDEX(Parâmetros!$E$6:$E$11,MATCH($K1877,Parâmetros!$A$6:$A$11,0)),"")</f>
        <v>7.67</v>
      </c>
      <c r="N1877" s="33">
        <f t="shared" si="319"/>
        <v>0.8617992177314211</v>
      </c>
      <c r="O1877" s="33">
        <f>Parâmetros!$E$13</f>
        <v>0.8</v>
      </c>
      <c r="P1877" s="32" t="str">
        <f>IF(OR($M1877="",$F1877&gt;Parâmetros!$E$14),"Não","Sim")</f>
        <v>Sim</v>
      </c>
      <c r="Q1877" s="32" t="str">
        <f t="shared" si="320"/>
        <v>Sim</v>
      </c>
      <c r="R1877" s="32" t="str">
        <f t="shared" si="321"/>
        <v>Sim</v>
      </c>
      <c r="S1877" s="30">
        <f t="shared" si="322"/>
        <v>0</v>
      </c>
      <c r="T1877" s="32" t="str">
        <f>IF($Q1877&lt;&gt;"Sim","",IF($N1877&gt;Parâmetros!$E$15,"Sim","Não"))</f>
        <v>Não</v>
      </c>
      <c r="U1877" s="17" t="str">
        <f t="shared" si="323"/>
        <v>Na meta</v>
      </c>
      <c r="V1877" s="17" t="str">
        <f>IF($AC1877&lt;&gt;"",IF($L1877&gt;0,"ATENÇÃO · apontou em dia de "&amp;LOWER($AC1877)&amp;" cadastrado","Exceção cadastrada · "&amp;$AC1877)&amp;IF($AD1877="",""," · "&amp;$AD1877),IF($E1877="Férias",IF($L1877&gt;0,"ATENÇÃO · apontou estando de férias no cadastro","Férias no cadastro"),IF($Y1877="Férias / afastamento","Afastamento · "&amp;($Z1877+$AA1877-1)&amp;" dias seguidos sem apontamento",IF($Y1877="Folga trabalhada","ATENÇÃO · apontou em dia de '[Apontamento_Mes_Setembro Atualizado.xlsx]Base Diária'!$V$221folga da escala 5x2",IF($Y1877="Folga",IF(AND($D1877="5x2",OR(WEEKDAY($F1877,2)=6,WEEKDAY($F1877,2)=7)),"Folga de fim de semana da escala 5x2",IF(AND(OR($D1877="6x1",$D1877="FF 6x1"),WEEKDAY($F1877,2)=6,FALSE()),"Folga de fim de semana · apontou no domingo anterior",IF(AND(OR($D1877="6x1",$D1877="FF 6x1"),WEEKDAY($F1877,2)=7,AND($A1877=$A1876,$L1876&gt;0)),"Folga de fim de semana · apontou no sábado",IF(AND(OR($D1877="6x1",$D1877="FF 6x1"),OR(WEEKDAY($F1877,2)=6,WEEKDAY($F1877,2)=7)),"Folga de fim de semana · sem apontamento no sábado nem no domingo","Folga prevista pelo ciclo")))),IF($Y1877="Indeterminado (início da série)","Sem histórico anterior — informe o dia do ciclo no Cadastro",IF($Y1877="Falta de registro",IF(OR(OR($D1877="6x1",$D1877="FF 6x1"),$D1877="5x2"),"FALTA DE REGISTRO · dia útil da escala "&amp;$E1877,"FALTA DE REGISTRO · dia "&amp;$W1877&amp;" de "&amp;IFERROR(INDEX(Parâmetros!$B$39:$B$48,MATCH($E1877,Parâmetros!$A$39:$A$48,0)),99)&amp;" do ciclo"),IF(OR($D1877="6x1",$D1877="FF 6x1"),IF(OR(AND(WEEKDAY($F1877,2)=6,AND($A1877=$A1878,$L1878&gt;0)),AND(WEEKDAY($F1877,2)=7,AND($A1877=$A1876,$L1876&gt;0))),"ATENÇÃO · apontou sábado e domingo no mesmo fim de semana",IF(OR(WEEKDAY($F1877,2)=6,WEEKDAY($F1877,2)=7),"Jornada de fim de semana do 6x1",IF(OR($H1877&gt;=Parâmetros!$E$20,$H1877&lt;Parâmetros!$E$19),"ATENÇÃO · 6x1 apontou fora do horário diurno","Jornada fixa do 6x1"))),IF($D1877="5x2","Jornada fixa do 5x2",IF($D1877="Folguista",IF($J1877=$K1877,"Evidência confirma sequência","DIVERGE · sequência "&amp;$J1877&amp;" × evidência "&amp;$K1877),IF($K1877=$E1877,"Evidência confirma cadastro","DIVERGE · cadastro "&amp;$E1877&amp;" × evidência "&amp;$K1877)))))))))))</f>
        <v>Evidência confirma cadastro</v>
      </c>
      <c r="W1877" s="34">
        <f>IF(OR(OR($D1877="6x1",$D1877="FF 6x1"),$D1877="5x2"),"",IF($AB1877&lt;&gt;$AB1876,IF(IFERROR(INDEX(Cadastro!$F$5:$F$148,$AB1877),"")="",IF($L1877&gt;0,1,0),IF(IFERROR(INDEX(Cadastro!$F$5:$F$148,$AB1877),"")&lt;=IFERROR(INDEX(Parâmetros!$B$39:$B$48,MATCH($E1877,Parâmetros!$A$39:$A$48,0)),99),IFERROR(INDEX(Cadastro!$F$5:$F$148,$AB1877),""),0)),IF($L1877&gt;0,IF(N($X1876)&gt;0,1,N($W1876)+1),IF(AND($L1877=0,OR(N($W1876)&gt;=IFERROR(INDEX(Parâmetros!$B$39:$B$48,MATCH($E1877,Parâmetros!$A$39:$A$48,0)),99),AND(N($X1876)&gt;0,N($X1876)&lt;IFERROR(INDEX(Parâmetros!$C$39:$C$48,MATCH($E1877,Parâmetros!$A$39:$A$48,0)),0)))),0,N($W1876)+1))))</f>
        <v>5</v>
      </c>
      <c r="X1877" s="34">
        <f>IF(OR(OR($D1877="6x1",$D1877="FF 6x1"),$D1877="5x2"),"",IF($AB1877&lt;&gt;$AB1876,IF(IFERROR(INDEX(Cadastro!$F$5:$F$148,$AB1877),"")="",0,IF(IFERROR(INDEX(Cadastro!$F$5:$F$148,$AB1877),"")&gt;IFERROR(INDEX(Parâmetros!$B$39:$B$48,MATCH($E1877,Parâmetros!$A$39:$A$48,0)),99),IFERROR(INDEX(Cadastro!$F$5:$F$148,$AB1877),"")-IFERROR(INDEX(Parâmetros!$B$39:$B$48,MATCH($E1877,Parâmetros!$A$39:$A$48,0)),99),0)),IF(AND($L1877=0,OR(N($W1876)&gt;=IFERROR(INDEX(Parâmetros!$B$39:$B$48,MATCH($E1877,Parâmetros!$A$39:$A$48,0)),99),AND(N($X1876)&gt;0,N($X1876)&lt;IFERROR(INDEX(Parâmetros!$C$39:$C$48,MATCH($E1877,Parâmetros!$A$39:$A$48,0)),0)))),N($X1876)+1,0)))</f>
        <v>0</v>
      </c>
      <c r="Y1877" t="str">
        <f>IF($AC1877&lt;&gt;"",IF($L1877&gt;0,$AC1877&amp;" · com apontamento",$AC1877),IF($E1877="Férias",IF($L1877&gt;0,"Férias · com apontamento","Férias (cadastro)"),IF(($Z1877+$AA1877-1)&gt;Parâmetros!$E$16,"Férias / afastamento",IF(AND($D1877="5x2",OR(WEEKDAY($F1877,2)=6,WEEKDAY($F1877,2)=7)),IF($L1877&gt;0,"Folga trabalhada","Folga"),IF($L1877&gt;0,"Trabalhado",IF(OR(OR($D1877="6x1",$D1877="FF 6x1"),$D1877="5x2"),IF(AND(OR($D1877="6x1",$D1877="FF 6x1"),OR(WEEKDAY($F1877,2)=6,WEEKDAY($F1877,2)=7)),"Folga","Falta de registro"),IF(AND($AB1877&lt;&gt;$AB1876,IFERROR(INDEX(Cadastro!$F$5:$F$148,$AB1877),"")=""),"Indeterminado (início da série)",IF($X1877&gt;0,"Folga","Falta de registro"))))))))</f>
        <v>Trabalhado</v>
      </c>
      <c r="Z1877" s="34">
        <f>IF(OR($L1877&gt;0,$F1877&gt;Parâmetros!$E$14),0,IF($A1877&lt;&gt;$A1876,1,N($Z1876)+1))</f>
        <v>0</v>
      </c>
      <c r="AA1877" s="34">
        <f>IF(OR($L1877&gt;0,$F1877&gt;Parâmetros!$E$14),0,IF(OR($A1877&lt;&gt;$A1878,$F1878&gt;Parâmetros!$E$14),1,N($AA1878)+1))</f>
        <v>0</v>
      </c>
      <c r="AB1877" s="31">
        <f>IFERROR(MATCH($A1877&amp;"|"&amp;TEXT(_xlfn.MAXIFS(Cadastro!$E$5:$E$148,Cadastro!$A$5:$A$148,$A1877,Cadastro!$E$5:$E$148,"&lt;="&amp;$F1877),"yyyymmdd"),Cadastro!$I$5:$I$148,0),"")</f>
        <v>76</v>
      </c>
      <c r="AC1877" t="str">
        <f>IFERROR(_xlfn.SINGLE(INDEX(Exceções!$D$5:$D$203,MATCH($A1877&amp;"|"&amp;$F1877,Exceções!$F$5:$F$203,0))),"")</f>
        <v/>
      </c>
      <c r="AD1877" t="str">
        <f>IF($AC1877="","",IFERROR(_xlfn.SINGLE(INDEX(Exceções!$E$5:$E$203,MATCH($A1877&amp;"|"&amp;$F1877,Exceções!$F$5:$F$203,0))),""))</f>
        <v/>
      </c>
    </row>
    <row r="1878" spans="1:30" ht="15" hidden="1" customHeight="1" x14ac:dyDescent="0.25">
      <c r="A1878" s="31">
        <v>54846</v>
      </c>
      <c r="B1878" s="17" t="s">
        <v>210</v>
      </c>
      <c r="C1878" s="17" t="str">
        <f>IFERROR(INDEX(Cadastro!$C$5:$C$148,$AB1878),"NÃO INFORMADO")</f>
        <v>USI</v>
      </c>
      <c r="D1878" s="17" t="str">
        <f>IFERROR(INDEX(Cadastro!$D$5:$D$148,$AB1878),"")</f>
        <v>B</v>
      </c>
      <c r="E1878" s="17" t="str">
        <f>IFERROR(INDEX(Cadastro!$G$5:$G$148,$AB1878),"")</f>
        <v>B</v>
      </c>
      <c r="F1878" s="29">
        <v>46268</v>
      </c>
      <c r="G1878" s="32" t="str">
        <f t="shared" si="318"/>
        <v>qui</v>
      </c>
      <c r="H1878" s="31">
        <f>IF($L1878=0,"",_xlfn.MINIFS(Dados!$Q:$Q,Dados!$A:$A,$A1878,Dados!$S:$S,$F1878))</f>
        <v>935</v>
      </c>
      <c r="I1878" s="31">
        <f>IF($H1878="","",_xlfn.MAXIFS(Dados!$R:$R,Dados!$A:$A,$A1878,Dados!$S:$S,$F1878))</f>
        <v>1379</v>
      </c>
      <c r="J1878" s="32" t="str">
        <f>IF($D1878&lt;&gt;"Folguista","",IFERROR(INDEX(Parâmetros!$D$52:$G$52,1,MIN(4,MAX(1,$W1878))),""))</f>
        <v/>
      </c>
      <c r="K1878" s="32" t="str">
        <f>IF(OR($AC1878&lt;&gt;"",$Y1878="Folga",$Y1878="Folga trabalhada",$Y1878="Férias (cadastro)",$Y1878="Férias / afastamento",$Y1878="Indeterminado (início da série)"),"",IF(OR($D1878="6x1",$D1878="FF 6x1"),IF(OR(WEEKDAY($F1878,2)=6,WEEKDAY($F1878,2)=7),"6x1 sáb/dom","6x1"),IF($D1878="5x2","5x2",IF($H1878="",IF($D1878="Folguista",$J1878,$E1878),IF(OR($H1878&gt;=Parâmetros!$E$18,$H1878&lt;Parâmetros!$E$19),"C",IF($H1878&lt;Parâmetros!$E$20,"A","B"))))))</f>
        <v>B</v>
      </c>
      <c r="L1878" s="30">
        <f>SUMIFS(Dados!$E:$E,Dados!$A:$A,$A1878,Dados!$S:$S,$F1878)</f>
        <v>6.66</v>
      </c>
      <c r="M1878" s="30">
        <f>IFERROR(INDEX(Parâmetros!$E$6:$E$11,MATCH($K1878,Parâmetros!$A$6:$A$11,0)),"")</f>
        <v>7.67</v>
      </c>
      <c r="N1878" s="33">
        <f t="shared" si="319"/>
        <v>0.86831812255541074</v>
      </c>
      <c r="O1878" s="33">
        <f>Parâmetros!$E$13</f>
        <v>0.8</v>
      </c>
      <c r="P1878" s="32" t="str">
        <f>IF(OR($M1878="",$F1878&gt;Parâmetros!$E$14),"Não","Sim")</f>
        <v>Sim</v>
      </c>
      <c r="Q1878" s="32" t="str">
        <f t="shared" si="320"/>
        <v>Sim</v>
      </c>
      <c r="R1878" s="32" t="str">
        <f t="shared" si="321"/>
        <v>Sim</v>
      </c>
      <c r="S1878" s="30">
        <f t="shared" si="322"/>
        <v>0</v>
      </c>
      <c r="T1878" s="32" t="str">
        <f>IF($Q1878&lt;&gt;"Sim","",IF($N1878&gt;Parâmetros!$E$15,"Sim","Não"))</f>
        <v>Não</v>
      </c>
      <c r="U1878" s="17" t="str">
        <f t="shared" si="323"/>
        <v>Na meta</v>
      </c>
      <c r="V1878" s="17" t="str">
        <f>IF($AC1878&lt;&gt;"",IF($L1878&gt;0,"ATENÇÃO · apontou em dia de "&amp;LOWER($AC1878)&amp;" cadastrado","Exceção cadastrada · "&amp;$AC1878)&amp;IF($AD1878="",""," · "&amp;$AD1878),IF($E1878="Férias",IF($L1878&gt;0,"ATENÇÃO · apontou estando de férias no cadastro","Férias no cadastro"),IF($Y1878="Férias / afastamento","Afastamento · "&amp;($Z1878+$AA1878-1)&amp;" dias seguidos sem apontamento",IF($Y1878="Folga trabalhada","ATENÇÃO · apontou em dia de '[Apontamento_Mes_Setembro Atualizado.xlsx]Base Diária'!$V$221folga da escala 5x2",IF($Y1878="Folga",IF(AND($D1878="5x2",OR(WEEKDAY($F1878,2)=6,WEEKDAY($F1878,2)=7)),"Folga de fim de semana da escala 5x2",IF(AND(OR($D1878="6x1",$D1878="FF 6x1"),WEEKDAY($F1878,2)=6,FALSE()),"Folga de fim de semana · apontou no domingo anterior",IF(AND(OR($D1878="6x1",$D1878="FF 6x1"),WEEKDAY($F1878,2)=7,AND($A1878=$A1877,$L1877&gt;0)),"Folga de fim de semana · apontou no sábado",IF(AND(OR($D1878="6x1",$D1878="FF 6x1"),OR(WEEKDAY($F1878,2)=6,WEEKDAY($F1878,2)=7)),"Folga de fim de semana · sem apontamento no sábado nem no domingo","Folga prevista pelo ciclo")))),IF($Y1878="Indeterminado (início da série)","Sem histórico anterior — informe o dia do ciclo no Cadastro",IF($Y1878="Falta de registro",IF(OR(OR($D1878="6x1",$D1878="FF 6x1"),$D1878="5x2"),"FALTA DE REGISTRO · dia útil da escala "&amp;$E1878,"FALTA DE REGISTRO · dia "&amp;$W1878&amp;" de "&amp;IFERROR(INDEX(Parâmetros!$B$39:$B$48,MATCH($E1878,Parâmetros!$A$39:$A$48,0)),99)&amp;" do ciclo"),IF(OR($D1878="6x1",$D1878="FF 6x1"),IF(OR(AND(WEEKDAY($F1878,2)=6,AND($A1878=$A1879,$L1879&gt;0)),AND(WEEKDAY($F1878,2)=7,AND($A1878=$A1877,$L1877&gt;0))),"ATENÇÃO · apontou sábado e domingo no mesmo fim de semana",IF(OR(WEEKDAY($F1878,2)=6,WEEKDAY($F1878,2)=7),"Jornada de fim de semana do 6x1",IF(OR($H1878&gt;=Parâmetros!$E$20,$H1878&lt;Parâmetros!$E$19),"ATENÇÃO · 6x1 apontou fora do horário diurno","Jornada fixa do 6x1"))),IF($D1878="5x2","Jornada fixa do 5x2",IF($D1878="Folguista",IF($J1878=$K1878,"Evidência confirma sequência","DIVERGE · sequência "&amp;$J1878&amp;" × evidência "&amp;$K1878),IF($K1878=$E1878,"Evidência confirma cadastro","DIVERGE · cadastro "&amp;$E1878&amp;" × evidência "&amp;$K1878)))))))))))</f>
        <v>Evidência confirma cadastro</v>
      </c>
      <c r="W1878" s="34">
        <f>IF(OR(OR($D1878="6x1",$D1878="FF 6x1"),$D1878="5x2"),"",IF($AB1878&lt;&gt;$AB1877,IF(IFERROR(INDEX(Cadastro!$F$5:$F$148,$AB1878),"")="",IF($L1878&gt;0,1,0),IF(IFERROR(INDEX(Cadastro!$F$5:$F$148,$AB1878),"")&lt;=IFERROR(INDEX(Parâmetros!$B$39:$B$48,MATCH($E1878,Parâmetros!$A$39:$A$48,0)),99),IFERROR(INDEX(Cadastro!$F$5:$F$148,$AB1878),""),0)),IF($L1878&gt;0,IF(N($X1877)&gt;0,1,N($W1877)+1),IF(AND($L1878=0,OR(N($W1877)&gt;=IFERROR(INDEX(Parâmetros!$B$39:$B$48,MATCH($E1878,Parâmetros!$A$39:$A$48,0)),99),AND(N($X1877)&gt;0,N($X1877)&lt;IFERROR(INDEX(Parâmetros!$C$39:$C$48,MATCH($E1878,Parâmetros!$A$39:$A$48,0)),0)))),0,N($W1877)+1))))</f>
        <v>6</v>
      </c>
      <c r="X1878" s="34">
        <f>IF(OR(OR($D1878="6x1",$D1878="FF 6x1"),$D1878="5x2"),"",IF($AB1878&lt;&gt;$AB1877,IF(IFERROR(INDEX(Cadastro!$F$5:$F$148,$AB1878),"")="",0,IF(IFERROR(INDEX(Cadastro!$F$5:$F$148,$AB1878),"")&gt;IFERROR(INDEX(Parâmetros!$B$39:$B$48,MATCH($E1878,Parâmetros!$A$39:$A$48,0)),99),IFERROR(INDEX(Cadastro!$F$5:$F$148,$AB1878),"")-IFERROR(INDEX(Parâmetros!$B$39:$B$48,MATCH($E1878,Parâmetros!$A$39:$A$48,0)),99),0)),IF(AND($L1878=0,OR(N($W1877)&gt;=IFERROR(INDEX(Parâmetros!$B$39:$B$48,MATCH($E1878,Parâmetros!$A$39:$A$48,0)),99),AND(N($X1877)&gt;0,N($X1877)&lt;IFERROR(INDEX(Parâmetros!$C$39:$C$48,MATCH($E1878,Parâmetros!$A$39:$A$48,0)),0)))),N($X1877)+1,0)))</f>
        <v>0</v>
      </c>
      <c r="Y1878" t="str">
        <f>IF($AC1878&lt;&gt;"",IF($L1878&gt;0,$AC1878&amp;" · com apontamento",$AC1878),IF($E1878="Férias",IF($L1878&gt;0,"Férias · com apontamento","Férias (cadastro)"),IF(($Z1878+$AA1878-1)&gt;Parâmetros!$E$16,"Férias / afastamento",IF(AND($D1878="5x2",OR(WEEKDAY($F1878,2)=6,WEEKDAY($F1878,2)=7)),IF($L1878&gt;0,"Folga trabalhada","Folga"),IF($L1878&gt;0,"Trabalhado",IF(OR(OR($D1878="6x1",$D1878="FF 6x1"),$D1878="5x2"),IF(AND(OR($D1878="6x1",$D1878="FF 6x1"),OR(WEEKDAY($F1878,2)=6,WEEKDAY($F1878,2)=7)),"Folga","Falta de registro"),IF(AND($AB1878&lt;&gt;$AB1877,IFERROR(INDEX(Cadastro!$F$5:$F$148,$AB1878),"")=""),"Indeterminado (início da série)",IF($X1878&gt;0,"Folga","Falta de registro"))))))))</f>
        <v>Trabalhado</v>
      </c>
      <c r="Z1878" s="34">
        <f>IF(OR($L1878&gt;0,$F1878&gt;Parâmetros!$E$14),0,IF($A1878&lt;&gt;$A1877,1,N($Z1877)+1))</f>
        <v>0</v>
      </c>
      <c r="AA1878" s="34">
        <f>IF(OR($L1878&gt;0,$F1878&gt;Parâmetros!$E$14),0,IF(OR($A1878&lt;&gt;$A1879,$F1879&gt;Parâmetros!$E$14),1,N($AA1879)+1))</f>
        <v>0</v>
      </c>
      <c r="AB1878" s="31">
        <f>IFERROR(MATCH($A1878&amp;"|"&amp;TEXT(_xlfn.MAXIFS(Cadastro!$E$5:$E$148,Cadastro!$A$5:$A$148,$A1878,Cadastro!$E$5:$E$148,"&lt;="&amp;$F1878),"yyyymmdd"),Cadastro!$I$5:$I$148,0),"")</f>
        <v>76</v>
      </c>
      <c r="AC1878" t="str">
        <f>IFERROR(_xlfn.SINGLE(INDEX(Exceções!$D$5:$D$203,MATCH($A1878&amp;"|"&amp;$F1878,Exceções!$F$5:$F$203,0))),"")</f>
        <v/>
      </c>
      <c r="AD1878" t="str">
        <f>IF($AC1878="","",IFERROR(_xlfn.SINGLE(INDEX(Exceções!$E$5:$E$203,MATCH($A1878&amp;"|"&amp;$F1878,Exceções!$F$5:$F$203,0))),""))</f>
        <v/>
      </c>
    </row>
    <row r="1879" spans="1:30" ht="15" hidden="1" customHeight="1" x14ac:dyDescent="0.25">
      <c r="A1879" s="31">
        <v>54846</v>
      </c>
      <c r="B1879" s="17" t="s">
        <v>210</v>
      </c>
      <c r="C1879" s="17" t="str">
        <f>IFERROR(INDEX(Cadastro!$C$5:$C$148,$AB1879),"NÃO INFORMADO")</f>
        <v>USI</v>
      </c>
      <c r="D1879" s="17" t="str">
        <f>IFERROR(INDEX(Cadastro!$D$5:$D$148,$AB1879),"")</f>
        <v>B</v>
      </c>
      <c r="E1879" s="17" t="str">
        <f>IFERROR(INDEX(Cadastro!$G$5:$G$148,$AB1879),"")</f>
        <v>B</v>
      </c>
      <c r="F1879" s="29">
        <v>46269</v>
      </c>
      <c r="G1879" s="32" t="str">
        <f t="shared" si="318"/>
        <v>sex</v>
      </c>
      <c r="H1879" s="31">
        <f>IF($L1879=0,"",_xlfn.MINIFS(Dados!$Q:$Q,Dados!$A:$A,$A1879,Dados!$S:$S,$F1879))</f>
        <v>937</v>
      </c>
      <c r="I1879" s="31">
        <f>IF($H1879="","",_xlfn.MAXIFS(Dados!$R:$R,Dados!$A:$A,$A1879,Dados!$S:$S,$F1879))</f>
        <v>1411</v>
      </c>
      <c r="J1879" s="32" t="str">
        <f>IF($D1879&lt;&gt;"Folguista","",IFERROR(INDEX(Parâmetros!$D$52:$G$52,1,MIN(4,MAX(1,$W1879))),""))</f>
        <v/>
      </c>
      <c r="K1879" s="32" t="str">
        <f>IF(OR($AC1879&lt;&gt;"",$Y1879="Folga",$Y1879="Folga trabalhada",$Y1879="Férias (cadastro)",$Y1879="Férias / afastamento",$Y1879="Indeterminado (início da série)"),"",IF(OR($D1879="6x1",$D1879="FF 6x1"),IF(OR(WEEKDAY($F1879,2)=6,WEEKDAY($F1879,2)=7),"6x1 sáb/dom","6x1"),IF($D1879="5x2","5x2",IF($H1879="",IF($D1879="Folguista",$J1879,$E1879),IF(OR($H1879&gt;=Parâmetros!$E$18,$H1879&lt;Parâmetros!$E$19),"C",IF($H1879&lt;Parâmetros!$E$20,"A","B"))))))</f>
        <v>B</v>
      </c>
      <c r="L1879" s="30">
        <f>SUMIFS(Dados!$E:$E,Dados!$A:$A,$A1879,Dados!$S:$S,$F1879)</f>
        <v>6.87</v>
      </c>
      <c r="M1879" s="30">
        <f>IFERROR(INDEX(Parâmetros!$E$6:$E$11,MATCH($K1879,Parâmetros!$A$6:$A$11,0)),"")</f>
        <v>7.67</v>
      </c>
      <c r="N1879" s="33">
        <f t="shared" si="319"/>
        <v>0.89569752281616688</v>
      </c>
      <c r="O1879" s="33">
        <f>Parâmetros!$E$13</f>
        <v>0.8</v>
      </c>
      <c r="P1879" s="32" t="str">
        <f>IF(OR($M1879="",$F1879&gt;Parâmetros!$E$14),"Não","Sim")</f>
        <v>Sim</v>
      </c>
      <c r="Q1879" s="32" t="str">
        <f t="shared" si="320"/>
        <v>Sim</v>
      </c>
      <c r="R1879" s="32" t="str">
        <f t="shared" si="321"/>
        <v>Sim</v>
      </c>
      <c r="S1879" s="30">
        <f t="shared" si="322"/>
        <v>0</v>
      </c>
      <c r="T1879" s="32" t="str">
        <f>IF($Q1879&lt;&gt;"Sim","",IF($N1879&gt;Parâmetros!$E$15,"Sim","Não"))</f>
        <v>Não</v>
      </c>
      <c r="U1879" s="17" t="str">
        <f t="shared" si="323"/>
        <v>Na meta</v>
      </c>
      <c r="V1879" s="17" t="str">
        <f>IF($AC1879&lt;&gt;"",IF($L1879&gt;0,"ATENÇÃO · apontou em dia de "&amp;LOWER($AC1879)&amp;" cadastrado","Exceção cadastrada · "&amp;$AC1879)&amp;IF($AD1879="",""," · "&amp;$AD1879),IF($E1879="Férias",IF($L1879&gt;0,"ATENÇÃO · apontou estando de férias no cadastro","Férias no cadastro"),IF($Y1879="Férias / afastamento","Afastamento · "&amp;($Z1879+$AA1879-1)&amp;" dias seguidos sem apontamento",IF($Y1879="Folga trabalhada","ATENÇÃO · apontou em dia de '[Apontamento_Mes_Setembro Atualizado.xlsx]Base Diária'!$V$221folga da escala 5x2",IF($Y1879="Folga",IF(AND($D1879="5x2",OR(WEEKDAY($F1879,2)=6,WEEKDAY($F1879,2)=7)),"Folga de fim de semana da escala 5x2",IF(AND(OR($D1879="6x1",$D1879="FF 6x1"),WEEKDAY($F1879,2)=6,FALSE()),"Folga de fim de semana · apontou no domingo anterior",IF(AND(OR($D1879="6x1",$D1879="FF 6x1"),WEEKDAY($F1879,2)=7,AND($A1879=$A1878,$L1878&gt;0)),"Folga de fim de semana · apontou no sábado",IF(AND(OR($D1879="6x1",$D1879="FF 6x1"),OR(WEEKDAY($F1879,2)=6,WEEKDAY($F1879,2)=7)),"Folga de fim de semana · sem apontamento no sábado nem no domingo","Folga prevista pelo ciclo")))),IF($Y1879="Indeterminado (início da série)","Sem histórico anterior — informe o dia do ciclo no Cadastro",IF($Y1879="Falta de registro",IF(OR(OR($D1879="6x1",$D1879="FF 6x1"),$D1879="5x2"),"FALTA DE REGISTRO · dia útil da escala "&amp;$E1879,"FALTA DE REGISTRO · dia "&amp;$W1879&amp;" de "&amp;IFERROR(INDEX(Parâmetros!$B$39:$B$48,MATCH($E1879,Parâmetros!$A$39:$A$48,0)),99)&amp;" do ciclo"),IF(OR($D1879="6x1",$D1879="FF 6x1"),IF(OR(AND(WEEKDAY($F1879,2)=6,AND($A1879=$A1880,$L1880&gt;0)),AND(WEEKDAY($F1879,2)=7,AND($A1879=$A1878,$L1878&gt;0))),"ATENÇÃO · apontou sábado e domingo no mesmo fim de semana",IF(OR(WEEKDAY($F1879,2)=6,WEEKDAY($F1879,2)=7),"Jornada de fim de semana do 6x1",IF(OR($H1879&gt;=Parâmetros!$E$20,$H1879&lt;Parâmetros!$E$19),"ATENÇÃO · 6x1 apontou fora do horário diurno","Jornada fixa do 6x1"))),IF($D1879="5x2","Jornada fixa do 5x2",IF($D1879="Folguista",IF($J1879=$K1879,"Evidência confirma sequência","DIVERGE · sequência "&amp;$J1879&amp;" × evidência "&amp;$K1879),IF($K1879=$E1879,"Evidência confirma cadastro","DIVERGE · cadastro "&amp;$E1879&amp;" × evidência "&amp;$K1879)))))))))))</f>
        <v>Evidência confirma cadastro</v>
      </c>
      <c r="W1879" s="34">
        <f>IF(OR(OR($D1879="6x1",$D1879="FF 6x1"),$D1879="5x2"),"",IF($AB1879&lt;&gt;$AB1878,IF(IFERROR(INDEX(Cadastro!$F$5:$F$148,$AB1879),"")="",IF($L1879&gt;0,1,0),IF(IFERROR(INDEX(Cadastro!$F$5:$F$148,$AB1879),"")&lt;=IFERROR(INDEX(Parâmetros!$B$39:$B$48,MATCH($E1879,Parâmetros!$A$39:$A$48,0)),99),IFERROR(INDEX(Cadastro!$F$5:$F$148,$AB1879),""),0)),IF($L1879&gt;0,IF(N($X1878)&gt;0,1,N($W1878)+1),IF(AND($L1879=0,OR(N($W1878)&gt;=IFERROR(INDEX(Parâmetros!$B$39:$B$48,MATCH($E1879,Parâmetros!$A$39:$A$48,0)),99),AND(N($X1878)&gt;0,N($X1878)&lt;IFERROR(INDEX(Parâmetros!$C$39:$C$48,MATCH($E1879,Parâmetros!$A$39:$A$48,0)),0)))),0,N($W1878)+1))))</f>
        <v>7</v>
      </c>
      <c r="X1879" s="34">
        <f>IF(OR(OR($D1879="6x1",$D1879="FF 6x1"),$D1879="5x2"),"",IF($AB1879&lt;&gt;$AB1878,IF(IFERROR(INDEX(Cadastro!$F$5:$F$148,$AB1879),"")="",0,IF(IFERROR(INDEX(Cadastro!$F$5:$F$148,$AB1879),"")&gt;IFERROR(INDEX(Parâmetros!$B$39:$B$48,MATCH($E1879,Parâmetros!$A$39:$A$48,0)),99),IFERROR(INDEX(Cadastro!$F$5:$F$148,$AB1879),"")-IFERROR(INDEX(Parâmetros!$B$39:$B$48,MATCH($E1879,Parâmetros!$A$39:$A$48,0)),99),0)),IF(AND($L1879=0,OR(N($W1878)&gt;=IFERROR(INDEX(Parâmetros!$B$39:$B$48,MATCH($E1879,Parâmetros!$A$39:$A$48,0)),99),AND(N($X1878)&gt;0,N($X1878)&lt;IFERROR(INDEX(Parâmetros!$C$39:$C$48,MATCH($E1879,Parâmetros!$A$39:$A$48,0)),0)))),N($X1878)+1,0)))</f>
        <v>0</v>
      </c>
      <c r="Y1879" t="str">
        <f>IF($AC1879&lt;&gt;"",IF($L1879&gt;0,$AC1879&amp;" · com apontamento",$AC1879),IF($E1879="Férias",IF($L1879&gt;0,"Férias · com apontamento","Férias (cadastro)"),IF(($Z1879+$AA1879-1)&gt;Parâmetros!$E$16,"Férias / afastamento",IF(AND($D1879="5x2",OR(WEEKDAY($F1879,2)=6,WEEKDAY($F1879,2)=7)),IF($L1879&gt;0,"Folga trabalhada","Folga"),IF($L1879&gt;0,"Trabalhado",IF(OR(OR($D1879="6x1",$D1879="FF 6x1"),$D1879="5x2"),IF(AND(OR($D1879="6x1",$D1879="FF 6x1"),OR(WEEKDAY($F1879,2)=6,WEEKDAY($F1879,2)=7)),"Folga","Falta de registro"),IF(AND($AB1879&lt;&gt;$AB1878,IFERROR(INDEX(Cadastro!$F$5:$F$148,$AB1879),"")=""),"Indeterminado (início da série)",IF($X1879&gt;0,"Folga","Falta de registro"))))))))</f>
        <v>Trabalhado</v>
      </c>
      <c r="Z1879" s="34">
        <f>IF(OR($L1879&gt;0,$F1879&gt;Parâmetros!$E$14),0,IF($A1879&lt;&gt;$A1878,1,N($Z1878)+1))</f>
        <v>0</v>
      </c>
      <c r="AA1879" s="34">
        <f>IF(OR($L1879&gt;0,$F1879&gt;Parâmetros!$E$14),0,IF(OR($A1879&lt;&gt;$A1880,$F1880&gt;Parâmetros!$E$14),1,N($AA1880)+1))</f>
        <v>0</v>
      </c>
      <c r="AB1879" s="31">
        <f>IFERROR(MATCH($A1879&amp;"|"&amp;TEXT(_xlfn.MAXIFS(Cadastro!$E$5:$E$148,Cadastro!$A$5:$A$148,$A1879,Cadastro!$E$5:$E$148,"&lt;="&amp;$F1879),"yyyymmdd"),Cadastro!$I$5:$I$148,0),"")</f>
        <v>76</v>
      </c>
      <c r="AC1879" t="str">
        <f>IFERROR(_xlfn.SINGLE(INDEX(Exceções!$D$5:$D$203,MATCH($A1879&amp;"|"&amp;$F1879,Exceções!$F$5:$F$203,0))),"")</f>
        <v/>
      </c>
      <c r="AD1879" t="str">
        <f>IF($AC1879="","",IFERROR(_xlfn.SINGLE(INDEX(Exceções!$E$5:$E$203,MATCH($A1879&amp;"|"&amp;$F1879,Exceções!$F$5:$F$203,0))),""))</f>
        <v/>
      </c>
    </row>
    <row r="1880" spans="1:30" ht="15" hidden="1" customHeight="1" x14ac:dyDescent="0.25">
      <c r="A1880" s="31">
        <v>54846</v>
      </c>
      <c r="B1880" s="17" t="s">
        <v>210</v>
      </c>
      <c r="C1880" s="17" t="str">
        <f>IFERROR(INDEX(Cadastro!$C$5:$C$148,$AB1880),"NÃO INFORMADO")</f>
        <v>USI</v>
      </c>
      <c r="D1880" s="17" t="str">
        <f>IFERROR(INDEX(Cadastro!$D$5:$D$148,$AB1880),"")</f>
        <v>B</v>
      </c>
      <c r="E1880" s="17" t="str">
        <f>IFERROR(INDEX(Cadastro!$G$5:$G$148,$AB1880),"")</f>
        <v>B</v>
      </c>
      <c r="F1880" s="29">
        <v>46270</v>
      </c>
      <c r="G1880" s="32" t="str">
        <f t="shared" si="318"/>
        <v>sáb</v>
      </c>
      <c r="H1880" s="31" t="str">
        <f>IF($L1880=0,"",_xlfn.MINIFS(Dados!$Q:$Q,Dados!$A:$A,$A1880,Dados!$S:$S,$F1880))</f>
        <v/>
      </c>
      <c r="I1880" s="31" t="str">
        <f>IF($H1880="","",_xlfn.MAXIFS(Dados!$R:$R,Dados!$A:$A,$A1880,Dados!$S:$S,$F1880))</f>
        <v/>
      </c>
      <c r="J1880" s="32" t="str">
        <f>IF($D1880&lt;&gt;"Folguista","",IFERROR(INDEX(Parâmetros!$D$52:$G$52,1,MIN(4,MAX(1,$W1880))),""))</f>
        <v/>
      </c>
      <c r="K1880" s="32" t="str">
        <f>IF(OR($AC1880&lt;&gt;"",$Y1880="Folga",$Y1880="Folga trabalhada",$Y1880="Férias (cadastro)",$Y1880="Férias / afastamento",$Y1880="Indeterminado (início da série)"),"",IF(OR($D1880="6x1",$D1880="FF 6x1"),IF(OR(WEEKDAY($F1880,2)=6,WEEKDAY($F1880,2)=7),"6x1 sáb/dom","6x1"),IF($D1880="5x2","5x2",IF($H1880="",IF($D1880="Folguista",$J1880,$E1880),IF(OR($H1880&gt;=Parâmetros!$E$18,$H1880&lt;Parâmetros!$E$19),"C",IF($H1880&lt;Parâmetros!$E$20,"A","B"))))))</f>
        <v/>
      </c>
      <c r="L1880" s="30">
        <f>SUMIFS(Dados!$E:$E,Dados!$A:$A,$A1880,Dados!$S:$S,$F1880)</f>
        <v>0</v>
      </c>
      <c r="M1880" s="30" t="str">
        <f>IFERROR(INDEX(Parâmetros!$E$6:$E$11,MATCH($K1880,Parâmetros!$A$6:$A$11,0)),"")</f>
        <v/>
      </c>
      <c r="N1880" s="33" t="str">
        <f t="shared" si="319"/>
        <v/>
      </c>
      <c r="O1880" s="33">
        <f>Parâmetros!$E$13</f>
        <v>0.8</v>
      </c>
      <c r="P1880" s="32" t="str">
        <f>IF(OR($M1880="",$F1880&gt;Parâmetros!$E$14),"Não","Sim")</f>
        <v>Não</v>
      </c>
      <c r="Q1880" s="32" t="str">
        <f t="shared" si="320"/>
        <v/>
      </c>
      <c r="R1880" s="32" t="str">
        <f t="shared" si="321"/>
        <v/>
      </c>
      <c r="S1880" s="30" t="str">
        <f t="shared" si="322"/>
        <v/>
      </c>
      <c r="T1880" s="32" t="str">
        <f>IF($Q1880&lt;&gt;"Sim","",IF($N1880&gt;Parâmetros!$E$15,"Sim","Não"))</f>
        <v/>
      </c>
      <c r="U1880" s="17" t="str">
        <f t="shared" si="323"/>
        <v>Folga</v>
      </c>
      <c r="V1880" s="17" t="str">
        <f>IF($AC1880&lt;&gt;"",IF($L1880&gt;0,"ATENÇÃO · apontou em dia de "&amp;LOWER($AC1880)&amp;" cadastrado","Exceção cadastrada · "&amp;$AC1880)&amp;IF($AD1880="",""," · "&amp;$AD1880),IF($E1880="Férias",IF($L1880&gt;0,"ATENÇÃO · apontou estando de férias no cadastro","Férias no cadastro"),IF($Y1880="Férias / afastamento","Afastamento · "&amp;($Z1880+$AA1880-1)&amp;" dias seguidos sem apontamento",IF($Y1880="Folga trabalhada","ATENÇÃO · apontou em dia de '[Apontamento_Mes_Setembro Atualizado.xlsx]Base Diária'!$V$221folga da escala 5x2",IF($Y1880="Folga",IF(AND($D1880="5x2",OR(WEEKDAY($F1880,2)=6,WEEKDAY($F1880,2)=7)),"Folga de fim de semana da escala 5x2",IF(AND(OR($D1880="6x1",$D1880="FF 6x1"),WEEKDAY($F1880,2)=6,FALSE()),"Folga de fim de semana · apontou no domingo anterior",IF(AND(OR($D1880="6x1",$D1880="FF 6x1"),WEEKDAY($F1880,2)=7,AND($A1880=$A1879,$L1879&gt;0)),"Folga de fim de semana · apontou no sábado",IF(AND(OR($D1880="6x1",$D1880="FF 6x1"),OR(WEEKDAY($F1880,2)=6,WEEKDAY($F1880,2)=7)),"Folga de fim de semana · sem apontamento no sábado nem no domingo","Folga prevista pelo ciclo")))),IF($Y1880="Indeterminado (início da série)","Sem histórico anterior — informe o dia do ciclo no Cadastro",IF($Y1880="Falta de registro",IF(OR(OR($D1880="6x1",$D1880="FF 6x1"),$D1880="5x2"),"FALTA DE REGISTRO · dia útil da escala "&amp;$E1880,"FALTA DE REGISTRO · dia "&amp;$W1880&amp;" de "&amp;IFERROR(INDEX(Parâmetros!$B$39:$B$48,MATCH($E1880,Parâmetros!$A$39:$A$48,0)),99)&amp;" do ciclo"),IF(OR($D1880="6x1",$D1880="FF 6x1"),IF(OR(AND(WEEKDAY($F1880,2)=6,AND($A1880=$A1881,$L1881&gt;0)),AND(WEEKDAY($F1880,2)=7,AND($A1880=$A1879,$L1879&gt;0))),"ATENÇÃO · apontou sábado e domingo no mesmo fim de semana",IF(OR(WEEKDAY($F1880,2)=6,WEEKDAY($F1880,2)=7),"Jornada de fim de semana do 6x1",IF(OR($H1880&gt;=Parâmetros!$E$20,$H1880&lt;Parâmetros!$E$19),"ATENÇÃO · 6x1 apontou fora do horário diurno","Jornada fixa do 6x1"))),IF($D1880="5x2","Jornada fixa do 5x2",IF($D1880="Folguista",IF($J1880=$K1880,"Evidência confirma sequência","DIVERGE · sequência "&amp;$J1880&amp;" × evidência "&amp;$K1880),IF($K1880=$E1880,"Evidência confirma cadastro","DIVERGE · cadastro "&amp;$E1880&amp;" × evidência "&amp;$K1880)))))))))))</f>
        <v>Folga prevista pelo ciclo</v>
      </c>
      <c r="W1880" s="34">
        <f>IF(OR(OR($D1880="6x1",$D1880="FF 6x1"),$D1880="5x2"),"",IF($AB1880&lt;&gt;$AB1879,IF(IFERROR(INDEX(Cadastro!$F$5:$F$148,$AB1880),"")="",IF($L1880&gt;0,1,0),IF(IFERROR(INDEX(Cadastro!$F$5:$F$148,$AB1880),"")&lt;=IFERROR(INDEX(Parâmetros!$B$39:$B$48,MATCH($E1880,Parâmetros!$A$39:$A$48,0)),99),IFERROR(INDEX(Cadastro!$F$5:$F$148,$AB1880),""),0)),IF($L1880&gt;0,IF(N($X1879)&gt;0,1,N($W1879)+1),IF(AND($L1880=0,OR(N($W1879)&gt;=IFERROR(INDEX(Parâmetros!$B$39:$B$48,MATCH($E1880,Parâmetros!$A$39:$A$48,0)),99),AND(N($X1879)&gt;0,N($X1879)&lt;IFERROR(INDEX(Parâmetros!$C$39:$C$48,MATCH($E1880,Parâmetros!$A$39:$A$48,0)),0)))),0,N($W1879)+1))))</f>
        <v>0</v>
      </c>
      <c r="X1880" s="34">
        <f>IF(OR(OR($D1880="6x1",$D1880="FF 6x1"),$D1880="5x2"),"",IF($AB1880&lt;&gt;$AB1879,IF(IFERROR(INDEX(Cadastro!$F$5:$F$148,$AB1880),"")="",0,IF(IFERROR(INDEX(Cadastro!$F$5:$F$148,$AB1880),"")&gt;IFERROR(INDEX(Parâmetros!$B$39:$B$48,MATCH($E1880,Parâmetros!$A$39:$A$48,0)),99),IFERROR(INDEX(Cadastro!$F$5:$F$148,$AB1880),"")-IFERROR(INDEX(Parâmetros!$B$39:$B$48,MATCH($E1880,Parâmetros!$A$39:$A$48,0)),99),0)),IF(AND($L1880=0,OR(N($W1879)&gt;=IFERROR(INDEX(Parâmetros!$B$39:$B$48,MATCH($E1880,Parâmetros!$A$39:$A$48,0)),99),AND(N($X1879)&gt;0,N($X1879)&lt;IFERROR(INDEX(Parâmetros!$C$39:$C$48,MATCH($E1880,Parâmetros!$A$39:$A$48,0)),0)))),N($X1879)+1,0)))</f>
        <v>1</v>
      </c>
      <c r="Y1880" t="str">
        <f>IF($AC1880&lt;&gt;"",IF($L1880&gt;0,$AC1880&amp;" · com apontamento",$AC1880),IF($E1880="Férias",IF($L1880&gt;0,"Férias · com apontamento","Férias (cadastro)"),IF(($Z1880+$AA1880-1)&gt;Parâmetros!$E$16,"Férias / afastamento",IF(AND($D1880="5x2",OR(WEEKDAY($F1880,2)=6,WEEKDAY($F1880,2)=7)),IF($L1880&gt;0,"Folga trabalhada","Folga"),IF($L1880&gt;0,"Trabalhado",IF(OR(OR($D1880="6x1",$D1880="FF 6x1"),$D1880="5x2"),IF(AND(OR($D1880="6x1",$D1880="FF 6x1"),OR(WEEKDAY($F1880,2)=6,WEEKDAY($F1880,2)=7)),"Folga","Falta de registro"),IF(AND($AB1880&lt;&gt;$AB1879,IFERROR(INDEX(Cadastro!$F$5:$F$148,$AB1880),"")=""),"Indeterminado (início da série)",IF($X1880&gt;0,"Folga","Falta de registro"))))))))</f>
        <v>Folga</v>
      </c>
      <c r="Z1880" s="34">
        <f>IF(OR($L1880&gt;0,$F1880&gt;Parâmetros!$E$14),0,IF($A1880&lt;&gt;$A1879,1,N($Z1879)+1))</f>
        <v>1</v>
      </c>
      <c r="AA1880" s="34">
        <f>IF(OR($L1880&gt;0,$F1880&gt;Parâmetros!$E$14),0,IF(OR($A1880&lt;&gt;$A1881,$F1881&gt;Parâmetros!$E$14),1,N($AA1881)+1))</f>
        <v>1</v>
      </c>
      <c r="AB1880" s="31">
        <f>IFERROR(MATCH($A1880&amp;"|"&amp;TEXT(_xlfn.MAXIFS(Cadastro!$E$5:$E$148,Cadastro!$A$5:$A$148,$A1880,Cadastro!$E$5:$E$148,"&lt;="&amp;$F1880),"yyyymmdd"),Cadastro!$I$5:$I$148,0),"")</f>
        <v>76</v>
      </c>
      <c r="AC1880" t="str">
        <f>IFERROR(_xlfn.SINGLE(INDEX(Exceções!$D$5:$D$203,MATCH($A1880&amp;"|"&amp;$F1880,Exceções!$F$5:$F$203,0))),"")</f>
        <v/>
      </c>
      <c r="AD1880" t="str">
        <f>IF($AC1880="","",IFERROR(_xlfn.SINGLE(INDEX(Exceções!$E$5:$E$203,MATCH($A1880&amp;"|"&amp;$F1880,Exceções!$F$5:$F$203,0))),""))</f>
        <v/>
      </c>
    </row>
    <row r="1881" spans="1:30" ht="15" hidden="1" customHeight="1" x14ac:dyDescent="0.25">
      <c r="A1881" s="31">
        <v>54846</v>
      </c>
      <c r="B1881" s="17" t="s">
        <v>210</v>
      </c>
      <c r="C1881" s="17" t="str">
        <f>IFERROR(INDEX(Cadastro!$C$5:$C$148,$AB1881),"NÃO INFORMADO")</f>
        <v>USI</v>
      </c>
      <c r="D1881" s="17" t="str">
        <f>IFERROR(INDEX(Cadastro!$D$5:$D$148,$AB1881),"")</f>
        <v>B</v>
      </c>
      <c r="E1881" s="17" t="str">
        <f>IFERROR(INDEX(Cadastro!$G$5:$G$148,$AB1881),"")</f>
        <v>B</v>
      </c>
      <c r="F1881" s="29">
        <v>46271</v>
      </c>
      <c r="G1881" s="32" t="str">
        <f t="shared" si="318"/>
        <v>dom</v>
      </c>
      <c r="H1881" s="31">
        <f>IF($L1881=0,"",_xlfn.MINIFS(Dados!$Q:$Q,Dados!$A:$A,$A1881,Dados!$S:$S,$F1881))</f>
        <v>878</v>
      </c>
      <c r="I1881" s="31">
        <f>IF($H1881="","",_xlfn.MAXIFS(Dados!$R:$R,Dados!$A:$A,$A1881,Dados!$S:$S,$F1881))</f>
        <v>1358</v>
      </c>
      <c r="J1881" s="32" t="str">
        <f>IF($D1881&lt;&gt;"Folguista","",IFERROR(INDEX(Parâmetros!$D$52:$G$52,1,MIN(4,MAX(1,$W1881))),""))</f>
        <v/>
      </c>
      <c r="K1881" s="32" t="str">
        <f>IF(OR($AC1881&lt;&gt;"",$Y1881="Folga",$Y1881="Folga trabalhada",$Y1881="Férias (cadastro)",$Y1881="Férias / afastamento",$Y1881="Indeterminado (início da série)"),"",IF(OR($D1881="6x1",$D1881="FF 6x1"),IF(OR(WEEKDAY($F1881,2)=6,WEEKDAY($F1881,2)=7),"6x1 sáb/dom","6x1"),IF($D1881="5x2","5x2",IF($H1881="",IF($D1881="Folguista",$J1881,$E1881),IF(OR($H1881&gt;=Parâmetros!$E$18,$H1881&lt;Parâmetros!$E$19),"C",IF($H1881&lt;Parâmetros!$E$20,"A","B"))))))</f>
        <v>A</v>
      </c>
      <c r="L1881" s="30">
        <f>SUMIFS(Dados!$E:$E,Dados!$A:$A,$A1881,Dados!$S:$S,$F1881)</f>
        <v>8</v>
      </c>
      <c r="M1881" s="30">
        <f>IFERROR(INDEX(Parâmetros!$E$6:$E$11,MATCH($K1881,Parâmetros!$A$6:$A$11,0)),"")</f>
        <v>7.58</v>
      </c>
      <c r="N1881" s="33">
        <f t="shared" si="319"/>
        <v>1.0554089709762533</v>
      </c>
      <c r="O1881" s="33">
        <f>Parâmetros!$E$13</f>
        <v>0.8</v>
      </c>
      <c r="P1881" s="32" t="str">
        <f>IF(OR($M1881="",$F1881&gt;Parâmetros!$E$14),"Não","Sim")</f>
        <v>Sim</v>
      </c>
      <c r="Q1881" s="32" t="str">
        <f t="shared" si="320"/>
        <v>Sim</v>
      </c>
      <c r="R1881" s="32" t="str">
        <f t="shared" si="321"/>
        <v>Sim</v>
      </c>
      <c r="S1881" s="30">
        <f t="shared" si="322"/>
        <v>0</v>
      </c>
      <c r="T1881" s="32" t="str">
        <f>IF($Q1881&lt;&gt;"Sim","",IF($N1881&gt;Parâmetros!$E$15,"Sim","Não"))</f>
        <v>Sim</v>
      </c>
      <c r="U1881" s="17" t="str">
        <f t="shared" si="323"/>
        <v>Na meta</v>
      </c>
      <c r="V1881" s="17" t="str">
        <f>IF($AC1881&lt;&gt;"",IF($L1881&gt;0,"ATENÇÃO · apontou em dia de "&amp;LOWER($AC1881)&amp;" cadastrado","Exceção cadastrada · "&amp;$AC1881)&amp;IF($AD1881="",""," · "&amp;$AD1881),IF($E1881="Férias",IF($L1881&gt;0,"ATENÇÃO · apontou estando de férias no cadastro","Férias no cadastro"),IF($Y1881="Férias / afastamento","Afastamento · "&amp;($Z1881+$AA1881-1)&amp;" dias seguidos sem apontamento",IF($Y1881="Folga trabalhada","ATENÇÃO · apontou em dia de '[Apontamento_Mes_Setembro Atualizado.xlsx]Base Diária'!$V$221folga da escala 5x2",IF($Y1881="Folga",IF(AND($D1881="5x2",OR(WEEKDAY($F1881,2)=6,WEEKDAY($F1881,2)=7)),"Folga de fim de semana da escala 5x2",IF(AND(OR($D1881="6x1",$D1881="FF 6x1"),WEEKDAY($F1881,2)=6,FALSE()),"Folga de fim de semana · apontou no domingo anterior",IF(AND(OR($D1881="6x1",$D1881="FF 6x1"),WEEKDAY($F1881,2)=7,AND($A1881=$A1880,$L1880&gt;0)),"Folga de fim de semana · apontou no sábado",IF(AND(OR($D1881="6x1",$D1881="FF 6x1"),OR(WEEKDAY($F1881,2)=6,WEEKDAY($F1881,2)=7)),"Folga de fim de semana · sem apontamento no sábado nem no domingo","Folga prevista pelo ciclo")))),IF($Y1881="Indeterminado (início da série)","Sem histórico anterior — informe o dia do ciclo no Cadastro",IF($Y1881="Falta de registro",IF(OR(OR($D1881="6x1",$D1881="FF 6x1"),$D1881="5x2"),"FALTA DE REGISTRO · dia útil da escala "&amp;$E1881,"FALTA DE REGISTRO · dia "&amp;$W1881&amp;" de "&amp;IFERROR(INDEX(Parâmetros!$B$39:$B$48,MATCH($E1881,Parâmetros!$A$39:$A$48,0)),99)&amp;" do ciclo"),IF(OR($D1881="6x1",$D1881="FF 6x1"),IF(OR(AND(WEEKDAY($F1881,2)=6,AND($A1881=$A1882,$L1882&gt;0)),AND(WEEKDAY($F1881,2)=7,AND($A1881=$A1880,$L1880&gt;0))),"ATENÇÃO · apontou sábado e domingo no mesmo fim de semana",IF(OR(WEEKDAY($F1881,2)=6,WEEKDAY($F1881,2)=7),"Jornada de fim de semana do 6x1",IF(OR($H1881&gt;=Parâmetros!$E$20,$H1881&lt;Parâmetros!$E$19),"ATENÇÃO · 6x1 apontou fora do horário diurno","Jornada fixa do 6x1"))),IF($D1881="5x2","Jornada fixa do 5x2",IF($D1881="Folguista",IF($J1881=$K1881,"Evidência confirma sequência","DIVERGE · sequência "&amp;$J1881&amp;" × evidência "&amp;$K1881),IF($K1881=$E1881,"Evidência confirma cadastro","DIVERGE · cadastro "&amp;$E1881&amp;" × evidência "&amp;$K1881)))))))))))</f>
        <v>DIVERGE · cadastro B × evidência A</v>
      </c>
      <c r="W1881" s="34">
        <f>IF(OR(OR($D1881="6x1",$D1881="FF 6x1"),$D1881="5x2"),"",IF($AB1881&lt;&gt;$AB1880,IF(IFERROR(INDEX(Cadastro!$F$5:$F$148,$AB1881),"")="",IF($L1881&gt;0,1,0),IF(IFERROR(INDEX(Cadastro!$F$5:$F$148,$AB1881),"")&lt;=IFERROR(INDEX(Parâmetros!$B$39:$B$48,MATCH($E1881,Parâmetros!$A$39:$A$48,0)),99),IFERROR(INDEX(Cadastro!$F$5:$F$148,$AB1881),""),0)),IF($L1881&gt;0,IF(N($X1880)&gt;0,1,N($W1880)+1),IF(AND($L1881=0,OR(N($W1880)&gt;=IFERROR(INDEX(Parâmetros!$B$39:$B$48,MATCH($E1881,Parâmetros!$A$39:$A$48,0)),99),AND(N($X1880)&gt;0,N($X1880)&lt;IFERROR(INDEX(Parâmetros!$C$39:$C$48,MATCH($E1881,Parâmetros!$A$39:$A$48,0)),0)))),0,N($W1880)+1))))</f>
        <v>1</v>
      </c>
      <c r="X1881" s="34">
        <f>IF(OR(OR($D1881="6x1",$D1881="FF 6x1"),$D1881="5x2"),"",IF($AB1881&lt;&gt;$AB1880,IF(IFERROR(INDEX(Cadastro!$F$5:$F$148,$AB1881),"")="",0,IF(IFERROR(INDEX(Cadastro!$F$5:$F$148,$AB1881),"")&gt;IFERROR(INDEX(Parâmetros!$B$39:$B$48,MATCH($E1881,Parâmetros!$A$39:$A$48,0)),99),IFERROR(INDEX(Cadastro!$F$5:$F$148,$AB1881),"")-IFERROR(INDEX(Parâmetros!$B$39:$B$48,MATCH($E1881,Parâmetros!$A$39:$A$48,0)),99),0)),IF(AND($L1881=0,OR(N($W1880)&gt;=IFERROR(INDEX(Parâmetros!$B$39:$B$48,MATCH($E1881,Parâmetros!$A$39:$A$48,0)),99),AND(N($X1880)&gt;0,N($X1880)&lt;IFERROR(INDEX(Parâmetros!$C$39:$C$48,MATCH($E1881,Parâmetros!$A$39:$A$48,0)),0)))),N($X1880)+1,0)))</f>
        <v>0</v>
      </c>
      <c r="Y1881" t="str">
        <f>IF($AC1881&lt;&gt;"",IF($L1881&gt;0,$AC1881&amp;" · com apontamento",$AC1881),IF($E1881="Férias",IF($L1881&gt;0,"Férias · com apontamento","Férias (cadastro)"),IF(($Z1881+$AA1881-1)&gt;Parâmetros!$E$16,"Férias / afastamento",IF(AND($D1881="5x2",OR(WEEKDAY($F1881,2)=6,WEEKDAY($F1881,2)=7)),IF($L1881&gt;0,"Folga trabalhada","Folga"),IF($L1881&gt;0,"Trabalhado",IF(OR(OR($D1881="6x1",$D1881="FF 6x1"),$D1881="5x2"),IF(AND(OR($D1881="6x1",$D1881="FF 6x1"),OR(WEEKDAY($F1881,2)=6,WEEKDAY($F1881,2)=7)),"Folga","Falta de registro"),IF(AND($AB1881&lt;&gt;$AB1880,IFERROR(INDEX(Cadastro!$F$5:$F$148,$AB1881),"")=""),"Indeterminado (início da série)",IF($X1881&gt;0,"Folga","Falta de registro"))))))))</f>
        <v>Trabalhado</v>
      </c>
      <c r="Z1881" s="34">
        <f>IF(OR($L1881&gt;0,$F1881&gt;Parâmetros!$E$14),0,IF($A1881&lt;&gt;$A1880,1,N($Z1880)+1))</f>
        <v>0</v>
      </c>
      <c r="AA1881" s="34">
        <f>IF(OR($L1881&gt;0,$F1881&gt;Parâmetros!$E$14),0,IF(OR($A1881&lt;&gt;$A1882,$F1882&gt;Parâmetros!$E$14),1,N($AA1882)+1))</f>
        <v>0</v>
      </c>
      <c r="AB1881" s="31">
        <f>IFERROR(MATCH($A1881&amp;"|"&amp;TEXT(_xlfn.MAXIFS(Cadastro!$E$5:$E$148,Cadastro!$A$5:$A$148,$A1881,Cadastro!$E$5:$E$148,"&lt;="&amp;$F1881),"yyyymmdd"),Cadastro!$I$5:$I$148,0),"")</f>
        <v>76</v>
      </c>
      <c r="AC1881" t="str">
        <f>IFERROR(_xlfn.SINGLE(INDEX(Exceções!$D$5:$D$203,MATCH($A1881&amp;"|"&amp;$F1881,Exceções!$F$5:$F$203,0))),"")</f>
        <v/>
      </c>
      <c r="AD1881" t="str">
        <f>IF($AC1881="","",IFERROR(_xlfn.SINGLE(INDEX(Exceções!$E$5:$E$203,MATCH($A1881&amp;"|"&amp;$F1881,Exceções!$F$5:$F$203,0))),""))</f>
        <v/>
      </c>
    </row>
    <row r="1882" spans="1:30" ht="15" hidden="1" customHeight="1" x14ac:dyDescent="0.25">
      <c r="A1882" s="31">
        <v>54846</v>
      </c>
      <c r="B1882" s="17" t="s">
        <v>210</v>
      </c>
      <c r="C1882" s="17" t="str">
        <f>IFERROR(INDEX(Cadastro!$C$5:$C$148,$AB1882),"NÃO INFORMADO")</f>
        <v>USI</v>
      </c>
      <c r="D1882" s="17" t="str">
        <f>IFERROR(INDEX(Cadastro!$D$5:$D$148,$AB1882),"")</f>
        <v>B</v>
      </c>
      <c r="E1882" s="17" t="str">
        <f>IFERROR(INDEX(Cadastro!$G$5:$G$148,$AB1882),"")</f>
        <v>B</v>
      </c>
      <c r="F1882" s="29">
        <v>46272</v>
      </c>
      <c r="G1882" s="32" t="str">
        <f t="shared" si="318"/>
        <v>seg</v>
      </c>
      <c r="H1882" s="31">
        <f>IF($L1882=0,"",_xlfn.MINIFS(Dados!$Q:$Q,Dados!$A:$A,$A1882,Dados!$S:$S,$F1882))</f>
        <v>937</v>
      </c>
      <c r="I1882" s="31">
        <f>IF($H1882="","",_xlfn.MAXIFS(Dados!$R:$R,Dados!$A:$A,$A1882,Dados!$S:$S,$F1882))</f>
        <v>1200</v>
      </c>
      <c r="J1882" s="32" t="str">
        <f>IF($D1882&lt;&gt;"Folguista","",IFERROR(INDEX(Parâmetros!$D$52:$G$52,1,MIN(4,MAX(1,$W1882))),""))</f>
        <v/>
      </c>
      <c r="K1882" s="32" t="str">
        <f>IF(OR($AC1882&lt;&gt;"",$Y1882="Folga",$Y1882="Folga trabalhada",$Y1882="Férias (cadastro)",$Y1882="Férias / afastamento",$Y1882="Indeterminado (início da série)"),"",IF(OR($D1882="6x1",$D1882="FF 6x1"),IF(OR(WEEKDAY($F1882,2)=6,WEEKDAY($F1882,2)=7),"6x1 sáb/dom","6x1"),IF($D1882="5x2","5x2",IF($H1882="",IF($D1882="Folguista",$J1882,$E1882),IF(OR($H1882&gt;=Parâmetros!$E$18,$H1882&lt;Parâmetros!$E$19),"C",IF($H1882&lt;Parâmetros!$E$20,"A","B"))))))</f>
        <v>B</v>
      </c>
      <c r="L1882" s="30">
        <f>SUMIFS(Dados!$E:$E,Dados!$A:$A,$A1882,Dados!$S:$S,$F1882)</f>
        <v>4.3899999999999997</v>
      </c>
      <c r="M1882" s="30">
        <f>IFERROR(INDEX(Parâmetros!$E$6:$E$11,MATCH($K1882,Parâmetros!$A$6:$A$11,0)),"")</f>
        <v>7.67</v>
      </c>
      <c r="N1882" s="33">
        <f t="shared" si="319"/>
        <v>0.57235984354628422</v>
      </c>
      <c r="O1882" s="33">
        <f>Parâmetros!$E$13</f>
        <v>0.8</v>
      </c>
      <c r="P1882" s="32" t="str">
        <f>IF(OR($M1882="",$F1882&gt;Parâmetros!$E$14),"Não","Sim")</f>
        <v>Sim</v>
      </c>
      <c r="Q1882" s="32" t="str">
        <f t="shared" si="320"/>
        <v>Sim</v>
      </c>
      <c r="R1882" s="32" t="str">
        <f t="shared" si="321"/>
        <v>Não</v>
      </c>
      <c r="S1882" s="30">
        <f t="shared" si="322"/>
        <v>1.7460000000000004</v>
      </c>
      <c r="T1882" s="32" t="str">
        <f>IF($Q1882&lt;&gt;"Sim","",IF($N1882&gt;Parâmetros!$E$15,"Sim","Não"))</f>
        <v>Não</v>
      </c>
      <c r="U1882" s="17" t="str">
        <f t="shared" si="323"/>
        <v>Abaixo da meta</v>
      </c>
      <c r="V1882" s="17" t="str">
        <f>IF($AC1882&lt;&gt;"",IF($L1882&gt;0,"ATENÇÃO · apontou em dia de "&amp;LOWER($AC1882)&amp;" cadastrado","Exceção cadastrada · "&amp;$AC1882)&amp;IF($AD1882="",""," · "&amp;$AD1882),IF($E1882="Férias",IF($L1882&gt;0,"ATENÇÃO · apontou estando de férias no cadastro","Férias no cadastro"),IF($Y1882="Férias / afastamento","Afastamento · "&amp;($Z1882+$AA1882-1)&amp;" dias seguidos sem apontamento",IF($Y1882="Folga trabalhada","ATENÇÃO · apontou em dia de '[Apontamento_Mes_Setembro Atualizado.xlsx]Base Diária'!$V$221folga da escala 5x2",IF($Y1882="Folga",IF(AND($D1882="5x2",OR(WEEKDAY($F1882,2)=6,WEEKDAY($F1882,2)=7)),"Folga de fim de semana da escala 5x2",IF(AND(OR($D1882="6x1",$D1882="FF 6x1"),WEEKDAY($F1882,2)=6,FALSE()),"Folga de fim de semana · apontou no domingo anterior",IF(AND(OR($D1882="6x1",$D1882="FF 6x1"),WEEKDAY($F1882,2)=7,AND($A1882=$A1881,$L1881&gt;0)),"Folga de fim de semana · apontou no sábado",IF(AND(OR($D1882="6x1",$D1882="FF 6x1"),OR(WEEKDAY($F1882,2)=6,WEEKDAY($F1882,2)=7)),"Folga de fim de semana · sem apontamento no sábado nem no domingo","Folga prevista pelo ciclo")))),IF($Y1882="Indeterminado (início da série)","Sem histórico anterior — informe o dia do ciclo no Cadastro",IF($Y1882="Falta de registro",IF(OR(OR($D1882="6x1",$D1882="FF 6x1"),$D1882="5x2"),"FALTA DE REGISTRO · dia útil da escala "&amp;$E1882,"FALTA DE REGISTRO · dia "&amp;$W1882&amp;" de "&amp;IFERROR(INDEX(Parâmetros!$B$39:$B$48,MATCH($E1882,Parâmetros!$A$39:$A$48,0)),99)&amp;" do ciclo"),IF(OR($D1882="6x1",$D1882="FF 6x1"),IF(OR(AND(WEEKDAY($F1882,2)=6,AND($A1882=$A1883,$L1883&gt;0)),AND(WEEKDAY($F1882,2)=7,AND($A1882=$A1881,$L1881&gt;0))),"ATENÇÃO · apontou sábado e domingo no mesmo fim de semana",IF(OR(WEEKDAY($F1882,2)=6,WEEKDAY($F1882,2)=7),"Jornada de fim de semana do 6x1",IF(OR($H1882&gt;=Parâmetros!$E$20,$H1882&lt;Parâmetros!$E$19),"ATENÇÃO · 6x1 apontou fora do horário diurno","Jornada fixa do 6x1"))),IF($D1882="5x2","Jornada fixa do 5x2",IF($D1882="Folguista",IF($J1882=$K1882,"Evidência confirma sequência","DIVERGE · sequência "&amp;$J1882&amp;" × evidência "&amp;$K1882),IF($K1882=$E1882,"Evidência confirma cadastro","DIVERGE · cadastro "&amp;$E1882&amp;" × evidência "&amp;$K1882)))))))))))</f>
        <v>Evidência confirma cadastro</v>
      </c>
      <c r="W1882" s="34">
        <f>IF(OR(OR($D1882="6x1",$D1882="FF 6x1"),$D1882="5x2"),"",IF($AB1882&lt;&gt;$AB1881,IF(IFERROR(INDEX(Cadastro!$F$5:$F$148,$AB1882),"")="",IF($L1882&gt;0,1,0),IF(IFERROR(INDEX(Cadastro!$F$5:$F$148,$AB1882),"")&lt;=IFERROR(INDEX(Parâmetros!$B$39:$B$48,MATCH($E1882,Parâmetros!$A$39:$A$48,0)),99),IFERROR(INDEX(Cadastro!$F$5:$F$148,$AB1882),""),0)),IF($L1882&gt;0,IF(N($X1881)&gt;0,1,N($W1881)+1),IF(AND($L1882=0,OR(N($W1881)&gt;=IFERROR(INDEX(Parâmetros!$B$39:$B$48,MATCH($E1882,Parâmetros!$A$39:$A$48,0)),99),AND(N($X1881)&gt;0,N($X1881)&lt;IFERROR(INDEX(Parâmetros!$C$39:$C$48,MATCH($E1882,Parâmetros!$A$39:$A$48,0)),0)))),0,N($W1881)+1))))</f>
        <v>2</v>
      </c>
      <c r="X1882" s="34">
        <f>IF(OR(OR($D1882="6x1",$D1882="FF 6x1"),$D1882="5x2"),"",IF($AB1882&lt;&gt;$AB1881,IF(IFERROR(INDEX(Cadastro!$F$5:$F$148,$AB1882),"")="",0,IF(IFERROR(INDEX(Cadastro!$F$5:$F$148,$AB1882),"")&gt;IFERROR(INDEX(Parâmetros!$B$39:$B$48,MATCH($E1882,Parâmetros!$A$39:$A$48,0)),99),IFERROR(INDEX(Cadastro!$F$5:$F$148,$AB1882),"")-IFERROR(INDEX(Parâmetros!$B$39:$B$48,MATCH($E1882,Parâmetros!$A$39:$A$48,0)),99),0)),IF(AND($L1882=0,OR(N($W1881)&gt;=IFERROR(INDEX(Parâmetros!$B$39:$B$48,MATCH($E1882,Parâmetros!$A$39:$A$48,0)),99),AND(N($X1881)&gt;0,N($X1881)&lt;IFERROR(INDEX(Parâmetros!$C$39:$C$48,MATCH($E1882,Parâmetros!$A$39:$A$48,0)),0)))),N($X1881)+1,0)))</f>
        <v>0</v>
      </c>
      <c r="Y1882" t="str">
        <f>IF($AC1882&lt;&gt;"",IF($L1882&gt;0,$AC1882&amp;" · com apontamento",$AC1882),IF($E1882="Férias",IF($L1882&gt;0,"Férias · com apontamento","Férias (cadastro)"),IF(($Z1882+$AA1882-1)&gt;Parâmetros!$E$16,"Férias / afastamento",IF(AND($D1882="5x2",OR(WEEKDAY($F1882,2)=6,WEEKDAY($F1882,2)=7)),IF($L1882&gt;0,"Folga trabalhada","Folga"),IF($L1882&gt;0,"Trabalhado",IF(OR(OR($D1882="6x1",$D1882="FF 6x1"),$D1882="5x2"),IF(AND(OR($D1882="6x1",$D1882="FF 6x1"),OR(WEEKDAY($F1882,2)=6,WEEKDAY($F1882,2)=7)),"Folga","Falta de registro"),IF(AND($AB1882&lt;&gt;$AB1881,IFERROR(INDEX(Cadastro!$F$5:$F$148,$AB1882),"")=""),"Indeterminado (início da série)",IF($X1882&gt;0,"Folga","Falta de registro"))))))))</f>
        <v>Trabalhado</v>
      </c>
      <c r="Z1882" s="34">
        <f>IF(OR($L1882&gt;0,$F1882&gt;Parâmetros!$E$14),0,IF($A1882&lt;&gt;$A1881,1,N($Z1881)+1))</f>
        <v>0</v>
      </c>
      <c r="AA1882" s="34">
        <f>IF(OR($L1882&gt;0,$F1882&gt;Parâmetros!$E$14),0,IF(OR($A1882&lt;&gt;$A1883,$F1883&gt;Parâmetros!$E$14),1,N($AA1883)+1))</f>
        <v>0</v>
      </c>
      <c r="AB1882" s="31">
        <f>IFERROR(MATCH($A1882&amp;"|"&amp;TEXT(_xlfn.MAXIFS(Cadastro!$E$5:$E$148,Cadastro!$A$5:$A$148,$A1882,Cadastro!$E$5:$E$148,"&lt;="&amp;$F1882),"yyyymmdd"),Cadastro!$I$5:$I$148,0),"")</f>
        <v>76</v>
      </c>
      <c r="AC1882" t="str">
        <f>IFERROR(_xlfn.SINGLE(INDEX(Exceções!$D$5:$D$203,MATCH($A1882&amp;"|"&amp;$F1882,Exceções!$F$5:$F$203,0))),"")</f>
        <v/>
      </c>
      <c r="AD1882" t="str">
        <f>IF($AC1882="","",IFERROR(_xlfn.SINGLE(INDEX(Exceções!$E$5:$E$203,MATCH($A1882&amp;"|"&amp;$F1882,Exceções!$F$5:$F$203,0))),""))</f>
        <v/>
      </c>
    </row>
    <row r="1883" spans="1:30" ht="15" hidden="1" customHeight="1" x14ac:dyDescent="0.25">
      <c r="A1883" s="31">
        <v>54846</v>
      </c>
      <c r="B1883" s="17" t="s">
        <v>210</v>
      </c>
      <c r="C1883" s="17" t="str">
        <f>IFERROR(INDEX(Cadastro!$C$5:$C$148,$AB1883),"NÃO INFORMADO")</f>
        <v>USI</v>
      </c>
      <c r="D1883" s="17" t="str">
        <f>IFERROR(INDEX(Cadastro!$D$5:$D$148,$AB1883),"")</f>
        <v>B</v>
      </c>
      <c r="E1883" s="17" t="str">
        <f>IFERROR(INDEX(Cadastro!$G$5:$G$148,$AB1883),"")</f>
        <v>B</v>
      </c>
      <c r="F1883" s="29">
        <v>46273</v>
      </c>
      <c r="G1883" s="32" t="str">
        <f t="shared" si="318"/>
        <v>ter</v>
      </c>
      <c r="H1883" s="31">
        <f>IF($L1883=0,"",_xlfn.MINIFS(Dados!$Q:$Q,Dados!$A:$A,$A1883,Dados!$S:$S,$F1883))</f>
        <v>1004</v>
      </c>
      <c r="I1883" s="31">
        <f>IF($H1883="","",_xlfn.MAXIFS(Dados!$R:$R,Dados!$A:$A,$A1883,Dados!$S:$S,$F1883))</f>
        <v>1390</v>
      </c>
      <c r="J1883" s="32" t="str">
        <f>IF($D1883&lt;&gt;"Folguista","",IFERROR(INDEX(Parâmetros!$D$52:$G$52,1,MIN(4,MAX(1,$W1883))),""))</f>
        <v/>
      </c>
      <c r="K1883" s="32" t="str">
        <f>IF(OR($AC1883&lt;&gt;"",$Y1883="Folga",$Y1883="Folga trabalhada",$Y1883="Férias (cadastro)",$Y1883="Férias / afastamento",$Y1883="Indeterminado (início da série)"),"",IF(OR($D1883="6x1",$D1883="FF 6x1"),IF(OR(WEEKDAY($F1883,2)=6,WEEKDAY($F1883,2)=7),"6x1 sáb/dom","6x1"),IF($D1883="5x2","5x2",IF($H1883="",IF($D1883="Folguista",$J1883,$E1883),IF(OR($H1883&gt;=Parâmetros!$E$18,$H1883&lt;Parâmetros!$E$19),"C",IF($H1883&lt;Parâmetros!$E$20,"A","B"))))))</f>
        <v>B</v>
      </c>
      <c r="L1883" s="30">
        <f>SUMIFS(Dados!$E:$E,Dados!$A:$A,$A1883,Dados!$S:$S,$F1883)</f>
        <v>5.76</v>
      </c>
      <c r="M1883" s="30">
        <f>IFERROR(INDEX(Parâmetros!$E$6:$E$11,MATCH($K1883,Parâmetros!$A$6:$A$11,0)),"")</f>
        <v>7.67</v>
      </c>
      <c r="N1883" s="33">
        <f t="shared" si="319"/>
        <v>0.75097783572359844</v>
      </c>
      <c r="O1883" s="33">
        <f>Parâmetros!$E$13</f>
        <v>0.8</v>
      </c>
      <c r="P1883" s="32" t="str">
        <f>IF(OR($M1883="",$F1883&gt;Parâmetros!$E$14),"Não","Sim")</f>
        <v>Sim</v>
      </c>
      <c r="Q1883" s="32" t="str">
        <f t="shared" si="320"/>
        <v>Sim</v>
      </c>
      <c r="R1883" s="32" t="str">
        <f t="shared" si="321"/>
        <v>Não</v>
      </c>
      <c r="S1883" s="30">
        <f t="shared" si="322"/>
        <v>0.37600000000000033</v>
      </c>
      <c r="T1883" s="32" t="str">
        <f>IF($Q1883&lt;&gt;"Sim","",IF($N1883&gt;Parâmetros!$E$15,"Sim","Não"))</f>
        <v>Não</v>
      </c>
      <c r="U1883" s="17" t="str">
        <f t="shared" si="323"/>
        <v>Abaixo da meta</v>
      </c>
      <c r="V1883" s="17" t="str">
        <f>IF($AC1883&lt;&gt;"",IF($L1883&gt;0,"ATENÇÃO · apontou em dia de "&amp;LOWER($AC1883)&amp;" cadastrado","Exceção cadastrada · "&amp;$AC1883)&amp;IF($AD1883="",""," · "&amp;$AD1883),IF($E1883="Férias",IF($L1883&gt;0,"ATENÇÃO · apontou estando de férias no cadastro","Férias no cadastro"),IF($Y1883="Férias / afastamento","Afastamento · "&amp;($Z1883+$AA1883-1)&amp;" dias seguidos sem apontamento",IF($Y1883="Folga trabalhada","ATENÇÃO · apontou em dia de '[Apontamento_Mes_Setembro Atualizado.xlsx]Base Diária'!$V$221folga da escala 5x2",IF($Y1883="Folga",IF(AND($D1883="5x2",OR(WEEKDAY($F1883,2)=6,WEEKDAY($F1883,2)=7)),"Folga de fim de semana da escala 5x2",IF(AND(OR($D1883="6x1",$D1883="FF 6x1"),WEEKDAY($F1883,2)=6,FALSE()),"Folga de fim de semana · apontou no domingo anterior",IF(AND(OR($D1883="6x1",$D1883="FF 6x1"),WEEKDAY($F1883,2)=7,AND($A1883=$A1882,$L1882&gt;0)),"Folga de fim de semana · apontou no sábado",IF(AND(OR($D1883="6x1",$D1883="FF 6x1"),OR(WEEKDAY($F1883,2)=6,WEEKDAY($F1883,2)=7)),"Folga de fim de semana · sem apontamento no sábado nem no domingo","Folga prevista pelo ciclo")))),IF($Y1883="Indeterminado (início da série)","Sem histórico anterior — informe o dia do ciclo no Cadastro",IF($Y1883="Falta de registro",IF(OR(OR($D1883="6x1",$D1883="FF 6x1"),$D1883="5x2"),"FALTA DE REGISTRO · dia útil da escala "&amp;$E1883,"FALTA DE REGISTRO · dia "&amp;$W1883&amp;" de "&amp;IFERROR(INDEX(Parâmetros!$B$39:$B$48,MATCH($E1883,Parâmetros!$A$39:$A$48,0)),99)&amp;" do ciclo"),IF(OR($D1883="6x1",$D1883="FF 6x1"),IF(OR(AND(WEEKDAY($F1883,2)=6,AND($A1883=$A1884,$L1884&gt;0)),AND(WEEKDAY($F1883,2)=7,AND($A1883=$A1882,$L1882&gt;0))),"ATENÇÃO · apontou sábado e domingo no mesmo fim de semana",IF(OR(WEEKDAY($F1883,2)=6,WEEKDAY($F1883,2)=7),"Jornada de fim de semana do 6x1",IF(OR($H1883&gt;=Parâmetros!$E$20,$H1883&lt;Parâmetros!$E$19),"ATENÇÃO · 6x1 apontou fora do horário diurno","Jornada fixa do 6x1"))),IF($D1883="5x2","Jornada fixa do 5x2",IF($D1883="Folguista",IF($J1883=$K1883,"Evidência confirma sequência","DIVERGE · sequência "&amp;$J1883&amp;" × evidência "&amp;$K1883),IF($K1883=$E1883,"Evidência confirma cadastro","DIVERGE · cadastro "&amp;$E1883&amp;" × evidência "&amp;$K1883)))))))))))</f>
        <v>Evidência confirma cadastro</v>
      </c>
      <c r="W1883" s="34">
        <f>IF(OR(OR($D1883="6x1",$D1883="FF 6x1"),$D1883="5x2"),"",IF($AB1883&lt;&gt;$AB1882,IF(IFERROR(INDEX(Cadastro!$F$5:$F$148,$AB1883),"")="",IF($L1883&gt;0,1,0),IF(IFERROR(INDEX(Cadastro!$F$5:$F$148,$AB1883),"")&lt;=IFERROR(INDEX(Parâmetros!$B$39:$B$48,MATCH($E1883,Parâmetros!$A$39:$A$48,0)),99),IFERROR(INDEX(Cadastro!$F$5:$F$148,$AB1883),""),0)),IF($L1883&gt;0,IF(N($X1882)&gt;0,1,N($W1882)+1),IF(AND($L1883=0,OR(N($W1882)&gt;=IFERROR(INDEX(Parâmetros!$B$39:$B$48,MATCH($E1883,Parâmetros!$A$39:$A$48,0)),99),AND(N($X1882)&gt;0,N($X1882)&lt;IFERROR(INDEX(Parâmetros!$C$39:$C$48,MATCH($E1883,Parâmetros!$A$39:$A$48,0)),0)))),0,N($W1882)+1))))</f>
        <v>3</v>
      </c>
      <c r="X1883" s="34">
        <f>IF(OR(OR($D1883="6x1",$D1883="FF 6x1"),$D1883="5x2"),"",IF($AB1883&lt;&gt;$AB1882,IF(IFERROR(INDEX(Cadastro!$F$5:$F$148,$AB1883),"")="",0,IF(IFERROR(INDEX(Cadastro!$F$5:$F$148,$AB1883),"")&gt;IFERROR(INDEX(Parâmetros!$B$39:$B$48,MATCH($E1883,Parâmetros!$A$39:$A$48,0)),99),IFERROR(INDEX(Cadastro!$F$5:$F$148,$AB1883),"")-IFERROR(INDEX(Parâmetros!$B$39:$B$48,MATCH($E1883,Parâmetros!$A$39:$A$48,0)),99),0)),IF(AND($L1883=0,OR(N($W1882)&gt;=IFERROR(INDEX(Parâmetros!$B$39:$B$48,MATCH($E1883,Parâmetros!$A$39:$A$48,0)),99),AND(N($X1882)&gt;0,N($X1882)&lt;IFERROR(INDEX(Parâmetros!$C$39:$C$48,MATCH($E1883,Parâmetros!$A$39:$A$48,0)),0)))),N($X1882)+1,0)))</f>
        <v>0</v>
      </c>
      <c r="Y1883" t="str">
        <f>IF($AC1883&lt;&gt;"",IF($L1883&gt;0,$AC1883&amp;" · com apontamento",$AC1883),IF($E1883="Férias",IF($L1883&gt;0,"Férias · com apontamento","Férias (cadastro)"),IF(($Z1883+$AA1883-1)&gt;Parâmetros!$E$16,"Férias / afastamento",IF(AND($D1883="5x2",OR(WEEKDAY($F1883,2)=6,WEEKDAY($F1883,2)=7)),IF($L1883&gt;0,"Folga trabalhada","Folga"),IF($L1883&gt;0,"Trabalhado",IF(OR(OR($D1883="6x1",$D1883="FF 6x1"),$D1883="5x2"),IF(AND(OR($D1883="6x1",$D1883="FF 6x1"),OR(WEEKDAY($F1883,2)=6,WEEKDAY($F1883,2)=7)),"Folga","Falta de registro"),IF(AND($AB1883&lt;&gt;$AB1882,IFERROR(INDEX(Cadastro!$F$5:$F$148,$AB1883),"")=""),"Indeterminado (início da série)",IF($X1883&gt;0,"Folga","Falta de registro"))))))))</f>
        <v>Trabalhado</v>
      </c>
      <c r="Z1883" s="34">
        <f>IF(OR($L1883&gt;0,$F1883&gt;Parâmetros!$E$14),0,IF($A1883&lt;&gt;$A1882,1,N($Z1882)+1))</f>
        <v>0</v>
      </c>
      <c r="AA1883" s="34">
        <f>IF(OR($L1883&gt;0,$F1883&gt;Parâmetros!$E$14),0,IF(OR($A1883&lt;&gt;$A1884,$F1884&gt;Parâmetros!$E$14),1,N($AA1884)+1))</f>
        <v>0</v>
      </c>
      <c r="AB1883" s="31">
        <f>IFERROR(MATCH($A1883&amp;"|"&amp;TEXT(_xlfn.MAXIFS(Cadastro!$E$5:$E$148,Cadastro!$A$5:$A$148,$A1883,Cadastro!$E$5:$E$148,"&lt;="&amp;$F1883),"yyyymmdd"),Cadastro!$I$5:$I$148,0),"")</f>
        <v>76</v>
      </c>
      <c r="AC1883" t="str">
        <f>IFERROR(_xlfn.SINGLE(INDEX(Exceções!$D$5:$D$203,MATCH($A1883&amp;"|"&amp;$F1883,Exceções!$F$5:$F$203,0))),"")</f>
        <v/>
      </c>
      <c r="AD1883" t="str">
        <f>IF($AC1883="","",IFERROR(_xlfn.SINGLE(INDEX(Exceções!$E$5:$E$203,MATCH($A1883&amp;"|"&amp;$F1883,Exceções!$F$5:$F$203,0))),""))</f>
        <v/>
      </c>
    </row>
    <row r="1884" spans="1:30" ht="15" hidden="1" customHeight="1" x14ac:dyDescent="0.25">
      <c r="A1884" s="31">
        <v>54846</v>
      </c>
      <c r="B1884" s="17" t="s">
        <v>210</v>
      </c>
      <c r="C1884" s="17" t="str">
        <f>IFERROR(INDEX(Cadastro!$C$5:$C$148,$AB1884),"NÃO INFORMADO")</f>
        <v>USI</v>
      </c>
      <c r="D1884" s="17" t="str">
        <f>IFERROR(INDEX(Cadastro!$D$5:$D$148,$AB1884),"")</f>
        <v>B</v>
      </c>
      <c r="E1884" s="17" t="str">
        <f>IFERROR(INDEX(Cadastro!$G$5:$G$148,$AB1884),"")</f>
        <v>B</v>
      </c>
      <c r="F1884" s="29">
        <v>46274</v>
      </c>
      <c r="G1884" s="32" t="str">
        <f t="shared" si="318"/>
        <v>qua</v>
      </c>
      <c r="H1884" s="31">
        <f>IF($L1884=0,"",_xlfn.MINIFS(Dados!$Q:$Q,Dados!$A:$A,$A1884,Dados!$S:$S,$F1884))</f>
        <v>947</v>
      </c>
      <c r="I1884" s="31">
        <f>IF($H1884="","",_xlfn.MAXIFS(Dados!$R:$R,Dados!$A:$A,$A1884,Dados!$S:$S,$F1884))</f>
        <v>1392</v>
      </c>
      <c r="J1884" s="32" t="str">
        <f>IF($D1884&lt;&gt;"Folguista","",IFERROR(INDEX(Parâmetros!$D$52:$G$52,1,MIN(4,MAX(1,$W1884))),""))</f>
        <v/>
      </c>
      <c r="K1884" s="32" t="str">
        <f>IF(OR($AC1884&lt;&gt;"",$Y1884="Folga",$Y1884="Folga trabalhada",$Y1884="Férias (cadastro)",$Y1884="Férias / afastamento",$Y1884="Indeterminado (início da série)"),"",IF(OR($D1884="6x1",$D1884="FF 6x1"),IF(OR(WEEKDAY($F1884,2)=6,WEEKDAY($F1884,2)=7),"6x1 sáb/dom","6x1"),IF($D1884="5x2","5x2",IF($H1884="",IF($D1884="Folguista",$J1884,$E1884),IF(OR($H1884&gt;=Parâmetros!$E$18,$H1884&lt;Parâmetros!$E$19),"C",IF($H1884&lt;Parâmetros!$E$20,"A","B"))))))</f>
        <v>B</v>
      </c>
      <c r="L1884" s="30">
        <f>SUMIFS(Dados!$E:$E,Dados!$A:$A,$A1884,Dados!$S:$S,$F1884)</f>
        <v>6.48</v>
      </c>
      <c r="M1884" s="30">
        <f>IFERROR(INDEX(Parâmetros!$E$6:$E$11,MATCH($K1884,Parâmetros!$A$6:$A$11,0)),"")</f>
        <v>7.67</v>
      </c>
      <c r="N1884" s="33">
        <f t="shared" si="319"/>
        <v>0.84485006518904826</v>
      </c>
      <c r="O1884" s="33">
        <f>Parâmetros!$E$13</f>
        <v>0.8</v>
      </c>
      <c r="P1884" s="32" t="str">
        <f>IF(OR($M1884="",$F1884&gt;Parâmetros!$E$14),"Não","Sim")</f>
        <v>Sim</v>
      </c>
      <c r="Q1884" s="32" t="str">
        <f t="shared" si="320"/>
        <v>Sim</v>
      </c>
      <c r="R1884" s="32" t="str">
        <f t="shared" si="321"/>
        <v>Sim</v>
      </c>
      <c r="S1884" s="30">
        <f t="shared" si="322"/>
        <v>0</v>
      </c>
      <c r="T1884" s="32" t="str">
        <f>IF($Q1884&lt;&gt;"Sim","",IF($N1884&gt;Parâmetros!$E$15,"Sim","Não"))</f>
        <v>Não</v>
      </c>
      <c r="U1884" s="17" t="str">
        <f t="shared" si="323"/>
        <v>Na meta</v>
      </c>
      <c r="V1884" s="17" t="str">
        <f>IF($AC1884&lt;&gt;"",IF($L1884&gt;0,"ATENÇÃO · apontou em dia de "&amp;LOWER($AC1884)&amp;" cadastrado","Exceção cadastrada · "&amp;$AC1884)&amp;IF($AD1884="",""," · "&amp;$AD1884),IF($E1884="Férias",IF($L1884&gt;0,"ATENÇÃO · apontou estando de férias no cadastro","Férias no cadastro"),IF($Y1884="Férias / afastamento","Afastamento · "&amp;($Z1884+$AA1884-1)&amp;" dias seguidos sem apontamento",IF($Y1884="Folga trabalhada","ATENÇÃO · apontou em dia de '[Apontamento_Mes_Setembro Atualizado.xlsx]Base Diária'!$V$221folga da escala 5x2",IF($Y1884="Folga",IF(AND($D1884="5x2",OR(WEEKDAY($F1884,2)=6,WEEKDAY($F1884,2)=7)),"Folga de fim de semana da escala 5x2",IF(AND(OR($D1884="6x1",$D1884="FF 6x1"),WEEKDAY($F1884,2)=6,FALSE()),"Folga de fim de semana · apontou no domingo anterior",IF(AND(OR($D1884="6x1",$D1884="FF 6x1"),WEEKDAY($F1884,2)=7,AND($A1884=$A1883,$L1883&gt;0)),"Folga de fim de semana · apontou no sábado",IF(AND(OR($D1884="6x1",$D1884="FF 6x1"),OR(WEEKDAY($F1884,2)=6,WEEKDAY($F1884,2)=7)),"Folga de fim de semana · sem apontamento no sábado nem no domingo","Folga prevista pelo ciclo")))),IF($Y1884="Indeterminado (início da série)","Sem histórico anterior — informe o dia do ciclo no Cadastro",IF($Y1884="Falta de registro",IF(OR(OR($D1884="6x1",$D1884="FF 6x1"),$D1884="5x2"),"FALTA DE REGISTRO · dia útil da escala "&amp;$E1884,"FALTA DE REGISTRO · dia "&amp;$W1884&amp;" de "&amp;IFERROR(INDEX(Parâmetros!$B$39:$B$48,MATCH($E1884,Parâmetros!$A$39:$A$48,0)),99)&amp;" do ciclo"),IF(OR($D1884="6x1",$D1884="FF 6x1"),IF(OR(AND(WEEKDAY($F1884,2)=6,AND($A1884=$A1885,$L1885&gt;0)),AND(WEEKDAY($F1884,2)=7,AND($A1884=$A1883,$L1883&gt;0))),"ATENÇÃO · apontou sábado e domingo no mesmo fim de semana",IF(OR(WEEKDAY($F1884,2)=6,WEEKDAY($F1884,2)=7),"Jornada de fim de semana do 6x1",IF(OR($H1884&gt;=Parâmetros!$E$20,$H1884&lt;Parâmetros!$E$19),"ATENÇÃO · 6x1 apontou fora do horário diurno","Jornada fixa do 6x1"))),IF($D1884="5x2","Jornada fixa do 5x2",IF($D1884="Folguista",IF($J1884=$K1884,"Evidência confirma sequência","DIVERGE · sequência "&amp;$J1884&amp;" × evidência "&amp;$K1884),IF($K1884=$E1884,"Evidência confirma cadastro","DIVERGE · cadastro "&amp;$E1884&amp;" × evidência "&amp;$K1884)))))))))))</f>
        <v>Evidência confirma cadastro</v>
      </c>
      <c r="W1884" s="34">
        <f>IF(OR(OR($D1884="6x1",$D1884="FF 6x1"),$D1884="5x2"),"",IF($AB1884&lt;&gt;$AB1883,IF(IFERROR(INDEX(Cadastro!$F$5:$F$148,$AB1884),"")="",IF($L1884&gt;0,1,0),IF(IFERROR(INDEX(Cadastro!$F$5:$F$148,$AB1884),"")&lt;=IFERROR(INDEX(Parâmetros!$B$39:$B$48,MATCH($E1884,Parâmetros!$A$39:$A$48,0)),99),IFERROR(INDEX(Cadastro!$F$5:$F$148,$AB1884),""),0)),IF($L1884&gt;0,IF(N($X1883)&gt;0,1,N($W1883)+1),IF(AND($L1884=0,OR(N($W1883)&gt;=IFERROR(INDEX(Parâmetros!$B$39:$B$48,MATCH($E1884,Parâmetros!$A$39:$A$48,0)),99),AND(N($X1883)&gt;0,N($X1883)&lt;IFERROR(INDEX(Parâmetros!$C$39:$C$48,MATCH($E1884,Parâmetros!$A$39:$A$48,0)),0)))),0,N($W1883)+1))))</f>
        <v>4</v>
      </c>
      <c r="X1884" s="34">
        <f>IF(OR(OR($D1884="6x1",$D1884="FF 6x1"),$D1884="5x2"),"",IF($AB1884&lt;&gt;$AB1883,IF(IFERROR(INDEX(Cadastro!$F$5:$F$148,$AB1884),"")="",0,IF(IFERROR(INDEX(Cadastro!$F$5:$F$148,$AB1884),"")&gt;IFERROR(INDEX(Parâmetros!$B$39:$B$48,MATCH($E1884,Parâmetros!$A$39:$A$48,0)),99),IFERROR(INDEX(Cadastro!$F$5:$F$148,$AB1884),"")-IFERROR(INDEX(Parâmetros!$B$39:$B$48,MATCH($E1884,Parâmetros!$A$39:$A$48,0)),99),0)),IF(AND($L1884=0,OR(N($W1883)&gt;=IFERROR(INDEX(Parâmetros!$B$39:$B$48,MATCH($E1884,Parâmetros!$A$39:$A$48,0)),99),AND(N($X1883)&gt;0,N($X1883)&lt;IFERROR(INDEX(Parâmetros!$C$39:$C$48,MATCH($E1884,Parâmetros!$A$39:$A$48,0)),0)))),N($X1883)+1,0)))</f>
        <v>0</v>
      </c>
      <c r="Y1884" t="str">
        <f>IF($AC1884&lt;&gt;"",IF($L1884&gt;0,$AC1884&amp;" · com apontamento",$AC1884),IF($E1884="Férias",IF($L1884&gt;0,"Férias · com apontamento","Férias (cadastro)"),IF(($Z1884+$AA1884-1)&gt;Parâmetros!$E$16,"Férias / afastamento",IF(AND($D1884="5x2",OR(WEEKDAY($F1884,2)=6,WEEKDAY($F1884,2)=7)),IF($L1884&gt;0,"Folga trabalhada","Folga"),IF($L1884&gt;0,"Trabalhado",IF(OR(OR($D1884="6x1",$D1884="FF 6x1"),$D1884="5x2"),IF(AND(OR($D1884="6x1",$D1884="FF 6x1"),OR(WEEKDAY($F1884,2)=6,WEEKDAY($F1884,2)=7)),"Folga","Falta de registro"),IF(AND($AB1884&lt;&gt;$AB1883,IFERROR(INDEX(Cadastro!$F$5:$F$148,$AB1884),"")=""),"Indeterminado (início da série)",IF($X1884&gt;0,"Folga","Falta de registro"))))))))</f>
        <v>Trabalhado</v>
      </c>
      <c r="Z1884" s="34">
        <f>IF(OR($L1884&gt;0,$F1884&gt;Parâmetros!$E$14),0,IF($A1884&lt;&gt;$A1883,1,N($Z1883)+1))</f>
        <v>0</v>
      </c>
      <c r="AA1884" s="34">
        <f>IF(OR($L1884&gt;0,$F1884&gt;Parâmetros!$E$14),0,IF(OR($A1884&lt;&gt;$A1885,$F1885&gt;Parâmetros!$E$14),1,N($AA1885)+1))</f>
        <v>0</v>
      </c>
      <c r="AB1884" s="31">
        <f>IFERROR(MATCH($A1884&amp;"|"&amp;TEXT(_xlfn.MAXIFS(Cadastro!$E$5:$E$148,Cadastro!$A$5:$A$148,$A1884,Cadastro!$E$5:$E$148,"&lt;="&amp;$F1884),"yyyymmdd"),Cadastro!$I$5:$I$148,0),"")</f>
        <v>76</v>
      </c>
      <c r="AC1884" t="str">
        <f>IFERROR(_xlfn.SINGLE(INDEX(Exceções!$D$5:$D$203,MATCH($A1884&amp;"|"&amp;$F1884,Exceções!$F$5:$F$203,0))),"")</f>
        <v/>
      </c>
      <c r="AD1884" t="str">
        <f>IF($AC1884="","",IFERROR(_xlfn.SINGLE(INDEX(Exceções!$E$5:$E$203,MATCH($A1884&amp;"|"&amp;$F1884,Exceções!$F$5:$F$203,0))),""))</f>
        <v/>
      </c>
    </row>
    <row r="1885" spans="1:30" ht="15" hidden="1" customHeight="1" x14ac:dyDescent="0.25">
      <c r="A1885" s="31">
        <v>54846</v>
      </c>
      <c r="B1885" s="17" t="s">
        <v>210</v>
      </c>
      <c r="C1885" s="17" t="str">
        <f>IFERROR(INDEX(Cadastro!$C$5:$C$148,$AB1885),"NÃO INFORMADO")</f>
        <v>USI</v>
      </c>
      <c r="D1885" s="17" t="str">
        <f>IFERROR(INDEX(Cadastro!$D$5:$D$148,$AB1885),"")</f>
        <v>B</v>
      </c>
      <c r="E1885" s="17" t="str">
        <f>IFERROR(INDEX(Cadastro!$G$5:$G$148,$AB1885),"")</f>
        <v>B</v>
      </c>
      <c r="F1885" s="29">
        <v>46275</v>
      </c>
      <c r="G1885" s="32" t="str">
        <f t="shared" si="318"/>
        <v>qui</v>
      </c>
      <c r="H1885" s="31">
        <f>IF($L1885=0,"",_xlfn.MINIFS(Dados!$Q:$Q,Dados!$A:$A,$A1885,Dados!$S:$S,$F1885))</f>
        <v>969</v>
      </c>
      <c r="I1885" s="31">
        <f>IF($H1885="","",_xlfn.MAXIFS(Dados!$R:$R,Dados!$A:$A,$A1885,Dados!$S:$S,$F1885))</f>
        <v>1393</v>
      </c>
      <c r="J1885" s="32" t="str">
        <f>IF($D1885&lt;&gt;"Folguista","",IFERROR(INDEX(Parâmetros!$D$52:$G$52,1,MIN(4,MAX(1,$W1885))),""))</f>
        <v/>
      </c>
      <c r="K1885" s="32" t="str">
        <f>IF(OR($AC1885&lt;&gt;"",$Y1885="Folga",$Y1885="Folga trabalhada",$Y1885="Férias (cadastro)",$Y1885="Férias / afastamento",$Y1885="Indeterminado (início da série)"),"",IF(OR($D1885="6x1",$D1885="FF 6x1"),IF(OR(WEEKDAY($F1885,2)=6,WEEKDAY($F1885,2)=7),"6x1 sáb/dom","6x1"),IF($D1885="5x2","5x2",IF($H1885="",IF($D1885="Folguista",$J1885,$E1885),IF(OR($H1885&gt;=Parâmetros!$E$18,$H1885&lt;Parâmetros!$E$19),"C",IF($H1885&lt;Parâmetros!$E$20,"A","B"))))))</f>
        <v>B</v>
      </c>
      <c r="L1885" s="30">
        <f>SUMIFS(Dados!$E:$E,Dados!$A:$A,$A1885,Dados!$S:$S,$F1885)</f>
        <v>6.17</v>
      </c>
      <c r="M1885" s="30">
        <f>IFERROR(INDEX(Parâmetros!$E$6:$E$11,MATCH($K1885,Parâmetros!$A$6:$A$11,0)),"")</f>
        <v>7.67</v>
      </c>
      <c r="N1885" s="33">
        <f t="shared" si="319"/>
        <v>0.80443285528031294</v>
      </c>
      <c r="O1885" s="33">
        <f>Parâmetros!$E$13</f>
        <v>0.8</v>
      </c>
      <c r="P1885" s="32" t="str">
        <f>IF(OR($M1885="",$F1885&gt;Parâmetros!$E$14),"Não","Sim")</f>
        <v>Sim</v>
      </c>
      <c r="Q1885" s="32" t="str">
        <f t="shared" si="320"/>
        <v>Sim</v>
      </c>
      <c r="R1885" s="32" t="str">
        <f t="shared" si="321"/>
        <v>Sim</v>
      </c>
      <c r="S1885" s="30">
        <f t="shared" si="322"/>
        <v>0</v>
      </c>
      <c r="T1885" s="32" t="str">
        <f>IF($Q1885&lt;&gt;"Sim","",IF($N1885&gt;Parâmetros!$E$15,"Sim","Não"))</f>
        <v>Não</v>
      </c>
      <c r="U1885" s="17" t="str">
        <f t="shared" si="323"/>
        <v>Na meta</v>
      </c>
      <c r="V1885" s="17" t="str">
        <f>IF($AC1885&lt;&gt;"",IF($L1885&gt;0,"ATENÇÃO · apontou em dia de "&amp;LOWER($AC1885)&amp;" cadastrado","Exceção cadastrada · "&amp;$AC1885)&amp;IF($AD1885="",""," · "&amp;$AD1885),IF($E1885="Férias",IF($L1885&gt;0,"ATENÇÃO · apontou estando de férias no cadastro","Férias no cadastro"),IF($Y1885="Férias / afastamento","Afastamento · "&amp;($Z1885+$AA1885-1)&amp;" dias seguidos sem apontamento",IF($Y1885="Folga trabalhada","ATENÇÃO · apontou em dia de '[Apontamento_Mes_Setembro Atualizado.xlsx]Base Diária'!$V$221folga da escala 5x2",IF($Y1885="Folga",IF(AND($D1885="5x2",OR(WEEKDAY($F1885,2)=6,WEEKDAY($F1885,2)=7)),"Folga de fim de semana da escala 5x2",IF(AND(OR($D1885="6x1",$D1885="FF 6x1"),WEEKDAY($F1885,2)=6,FALSE()),"Folga de fim de semana · apontou no domingo anterior",IF(AND(OR($D1885="6x1",$D1885="FF 6x1"),WEEKDAY($F1885,2)=7,AND($A1885=$A1884,$L1884&gt;0)),"Folga de fim de semana · apontou no sábado",IF(AND(OR($D1885="6x1",$D1885="FF 6x1"),OR(WEEKDAY($F1885,2)=6,WEEKDAY($F1885,2)=7)),"Folga de fim de semana · sem apontamento no sábado nem no domingo","Folga prevista pelo ciclo")))),IF($Y1885="Indeterminado (início da série)","Sem histórico anterior — informe o dia do ciclo no Cadastro",IF($Y1885="Falta de registro",IF(OR(OR($D1885="6x1",$D1885="FF 6x1"),$D1885="5x2"),"FALTA DE REGISTRO · dia útil da escala "&amp;$E1885,"FALTA DE REGISTRO · dia "&amp;$W1885&amp;" de "&amp;IFERROR(INDEX(Parâmetros!$B$39:$B$48,MATCH($E1885,Parâmetros!$A$39:$A$48,0)),99)&amp;" do ciclo"),IF(OR($D1885="6x1",$D1885="FF 6x1"),IF(OR(AND(WEEKDAY($F1885,2)=6,AND($A1885=$A1886,$L1886&gt;0)),AND(WEEKDAY($F1885,2)=7,AND($A1885=$A1884,$L1884&gt;0))),"ATENÇÃO · apontou sábado e domingo no mesmo fim de semana",IF(OR(WEEKDAY($F1885,2)=6,WEEKDAY($F1885,2)=7),"Jornada de fim de semana do 6x1",IF(OR($H1885&gt;=Parâmetros!$E$20,$H1885&lt;Parâmetros!$E$19),"ATENÇÃO · 6x1 apontou fora do horário diurno","Jornada fixa do 6x1"))),IF($D1885="5x2","Jornada fixa do 5x2",IF($D1885="Folguista",IF($J1885=$K1885,"Evidência confirma sequência","DIVERGE · sequência "&amp;$J1885&amp;" × evidência "&amp;$K1885),IF($K1885=$E1885,"Evidência confirma cadastro","DIVERGE · cadastro "&amp;$E1885&amp;" × evidência "&amp;$K1885)))))))))))</f>
        <v>Evidência confirma cadastro</v>
      </c>
      <c r="W1885" s="34">
        <f>IF(OR(OR($D1885="6x1",$D1885="FF 6x1"),$D1885="5x2"),"",IF($AB1885&lt;&gt;$AB1884,IF(IFERROR(INDEX(Cadastro!$F$5:$F$148,$AB1885),"")="",IF($L1885&gt;0,1,0),IF(IFERROR(INDEX(Cadastro!$F$5:$F$148,$AB1885),"")&lt;=IFERROR(INDEX(Parâmetros!$B$39:$B$48,MATCH($E1885,Parâmetros!$A$39:$A$48,0)),99),IFERROR(INDEX(Cadastro!$F$5:$F$148,$AB1885),""),0)),IF($L1885&gt;0,IF(N($X1884)&gt;0,1,N($W1884)+1),IF(AND($L1885=0,OR(N($W1884)&gt;=IFERROR(INDEX(Parâmetros!$B$39:$B$48,MATCH($E1885,Parâmetros!$A$39:$A$48,0)),99),AND(N($X1884)&gt;0,N($X1884)&lt;IFERROR(INDEX(Parâmetros!$C$39:$C$48,MATCH($E1885,Parâmetros!$A$39:$A$48,0)),0)))),0,N($W1884)+1))))</f>
        <v>5</v>
      </c>
      <c r="X1885" s="34">
        <f>IF(OR(OR($D1885="6x1",$D1885="FF 6x1"),$D1885="5x2"),"",IF($AB1885&lt;&gt;$AB1884,IF(IFERROR(INDEX(Cadastro!$F$5:$F$148,$AB1885),"")="",0,IF(IFERROR(INDEX(Cadastro!$F$5:$F$148,$AB1885),"")&gt;IFERROR(INDEX(Parâmetros!$B$39:$B$48,MATCH($E1885,Parâmetros!$A$39:$A$48,0)),99),IFERROR(INDEX(Cadastro!$F$5:$F$148,$AB1885),"")-IFERROR(INDEX(Parâmetros!$B$39:$B$48,MATCH($E1885,Parâmetros!$A$39:$A$48,0)),99),0)),IF(AND($L1885=0,OR(N($W1884)&gt;=IFERROR(INDEX(Parâmetros!$B$39:$B$48,MATCH($E1885,Parâmetros!$A$39:$A$48,0)),99),AND(N($X1884)&gt;0,N($X1884)&lt;IFERROR(INDEX(Parâmetros!$C$39:$C$48,MATCH($E1885,Parâmetros!$A$39:$A$48,0)),0)))),N($X1884)+1,0)))</f>
        <v>0</v>
      </c>
      <c r="Y1885" t="str">
        <f>IF($AC1885&lt;&gt;"",IF($L1885&gt;0,$AC1885&amp;" · com apontamento",$AC1885),IF($E1885="Férias",IF($L1885&gt;0,"Férias · com apontamento","Férias (cadastro)"),IF(($Z1885+$AA1885-1)&gt;Parâmetros!$E$16,"Férias / afastamento",IF(AND($D1885="5x2",OR(WEEKDAY($F1885,2)=6,WEEKDAY($F1885,2)=7)),IF($L1885&gt;0,"Folga trabalhada","Folga"),IF($L1885&gt;0,"Trabalhado",IF(OR(OR($D1885="6x1",$D1885="FF 6x1"),$D1885="5x2"),IF(AND(OR($D1885="6x1",$D1885="FF 6x1"),OR(WEEKDAY($F1885,2)=6,WEEKDAY($F1885,2)=7)),"Folga","Falta de registro"),IF(AND($AB1885&lt;&gt;$AB1884,IFERROR(INDEX(Cadastro!$F$5:$F$148,$AB1885),"")=""),"Indeterminado (início da série)",IF($X1885&gt;0,"Folga","Falta de registro"))))))))</f>
        <v>Trabalhado</v>
      </c>
      <c r="Z1885" s="34">
        <f>IF(OR($L1885&gt;0,$F1885&gt;Parâmetros!$E$14),0,IF($A1885&lt;&gt;$A1884,1,N($Z1884)+1))</f>
        <v>0</v>
      </c>
      <c r="AA1885" s="34">
        <f>IF(OR($L1885&gt;0,$F1885&gt;Parâmetros!$E$14),0,IF(OR($A1885&lt;&gt;$A1886,$F1886&gt;Parâmetros!$E$14),1,N($AA1886)+1))</f>
        <v>0</v>
      </c>
      <c r="AB1885" s="31">
        <f>IFERROR(MATCH($A1885&amp;"|"&amp;TEXT(_xlfn.MAXIFS(Cadastro!$E$5:$E$148,Cadastro!$A$5:$A$148,$A1885,Cadastro!$E$5:$E$148,"&lt;="&amp;$F1885),"yyyymmdd"),Cadastro!$I$5:$I$148,0),"")</f>
        <v>76</v>
      </c>
      <c r="AC1885" t="str">
        <f>IFERROR(_xlfn.SINGLE(INDEX(Exceções!$D$5:$D$203,MATCH($A1885&amp;"|"&amp;$F1885,Exceções!$F$5:$F$203,0))),"")</f>
        <v/>
      </c>
      <c r="AD1885" t="str">
        <f>IF($AC1885="","",IFERROR(_xlfn.SINGLE(INDEX(Exceções!$E$5:$E$203,MATCH($A1885&amp;"|"&amp;$F1885,Exceções!$F$5:$F$203,0))),""))</f>
        <v/>
      </c>
    </row>
    <row r="1886" spans="1:30" ht="15" hidden="1" customHeight="1" x14ac:dyDescent="0.25">
      <c r="A1886" s="31">
        <v>54846</v>
      </c>
      <c r="B1886" s="17" t="s">
        <v>210</v>
      </c>
      <c r="C1886" s="17" t="str">
        <f>IFERROR(INDEX(Cadastro!$C$5:$C$148,$AB1886),"NÃO INFORMADO")</f>
        <v>USI</v>
      </c>
      <c r="D1886" s="17" t="str">
        <f>IFERROR(INDEX(Cadastro!$D$5:$D$148,$AB1886),"")</f>
        <v>B</v>
      </c>
      <c r="E1886" s="17" t="str">
        <f>IFERROR(INDEX(Cadastro!$G$5:$G$148,$AB1886),"")</f>
        <v>B</v>
      </c>
      <c r="F1886" s="29">
        <v>46276</v>
      </c>
      <c r="G1886" s="32" t="str">
        <f t="shared" si="318"/>
        <v>sex</v>
      </c>
      <c r="H1886" s="31" t="str">
        <f>IF($L1886=0,"",_xlfn.MINIFS(Dados!$Q:$Q,Dados!$A:$A,$A1886,Dados!$S:$S,$F1886))</f>
        <v/>
      </c>
      <c r="I1886" s="31" t="str">
        <f>IF($H1886="","",_xlfn.MAXIFS(Dados!$R:$R,Dados!$A:$A,$A1886,Dados!$S:$S,$F1886))</f>
        <v/>
      </c>
      <c r="J1886" s="32" t="str">
        <f>IF($D1886&lt;&gt;"Folguista","",IFERROR(INDEX(Parâmetros!$D$52:$G$52,1,MIN(4,MAX(1,$W1886))),""))</f>
        <v/>
      </c>
      <c r="K1886" s="32" t="str">
        <f>IF(OR($AC1886&lt;&gt;"",$Y1886="Folga",$Y1886="Folga trabalhada",$Y1886="Férias (cadastro)",$Y1886="Férias / afastamento",$Y1886="Indeterminado (início da série)"),"",IF(OR($D1886="6x1",$D1886="FF 6x1"),IF(OR(WEEKDAY($F1886,2)=6,WEEKDAY($F1886,2)=7),"6x1 sáb/dom","6x1"),IF($D1886="5x2","5x2",IF($H1886="",IF($D1886="Folguista",$J1886,$E1886),IF(OR($H1886&gt;=Parâmetros!$E$18,$H1886&lt;Parâmetros!$E$19),"C",IF($H1886&lt;Parâmetros!$E$20,"A","B"))))))</f>
        <v/>
      </c>
      <c r="L1886" s="30">
        <f>SUMIFS(Dados!$E:$E,Dados!$A:$A,$A1886,Dados!$S:$S,$F1886)</f>
        <v>0</v>
      </c>
      <c r="M1886" s="30" t="str">
        <f>IFERROR(INDEX(Parâmetros!$E$6:$E$11,MATCH($K1886,Parâmetros!$A$6:$A$11,0)),"")</f>
        <v/>
      </c>
      <c r="N1886" s="33" t="str">
        <f t="shared" si="319"/>
        <v/>
      </c>
      <c r="O1886" s="33">
        <f>Parâmetros!$E$13</f>
        <v>0.8</v>
      </c>
      <c r="P1886" s="32" t="str">
        <f>IF(OR($M1886="",$F1886&gt;Parâmetros!$E$14),"Não","Sim")</f>
        <v>Não</v>
      </c>
      <c r="Q1886" s="32" t="str">
        <f t="shared" si="320"/>
        <v/>
      </c>
      <c r="R1886" s="32" t="str">
        <f t="shared" si="321"/>
        <v/>
      </c>
      <c r="S1886" s="30" t="str">
        <f t="shared" si="322"/>
        <v/>
      </c>
      <c r="T1886" s="32" t="str">
        <f>IF($Q1886&lt;&gt;"Sim","",IF($N1886&gt;Parâmetros!$E$15,"Sim","Não"))</f>
        <v/>
      </c>
      <c r="U1886" s="17" t="str">
        <f t="shared" si="323"/>
        <v>Folga</v>
      </c>
      <c r="V1886" s="17" t="str">
        <f>IF($AC1886&lt;&gt;"",IF($L1886&gt;0,"ATENÇÃO · apontou em dia de "&amp;LOWER($AC1886)&amp;" cadastrado","Exceção cadastrada · "&amp;$AC1886)&amp;IF($AD1886="",""," · "&amp;$AD1886),IF($E1886="Férias",IF($L1886&gt;0,"ATENÇÃO · apontou estando de férias no cadastro","Férias no cadastro"),IF($Y1886="Férias / afastamento","Afastamento · "&amp;($Z1886+$AA1886-1)&amp;" dias seguidos sem apontamento",IF($Y1886="Folga trabalhada","ATENÇÃO · apontou em dia de '[Apontamento_Mes_Setembro Atualizado.xlsx]Base Diária'!$V$221folga da escala 5x2",IF($Y1886="Folga",IF(AND($D1886="5x2",OR(WEEKDAY($F1886,2)=6,WEEKDAY($F1886,2)=7)),"Folga de fim de semana da escala 5x2",IF(AND(OR($D1886="6x1",$D1886="FF 6x1"),WEEKDAY($F1886,2)=6,FALSE()),"Folga de fim de semana · apontou no domingo anterior",IF(AND(OR($D1886="6x1",$D1886="FF 6x1"),WEEKDAY($F1886,2)=7,AND($A1886=$A1885,$L1885&gt;0)),"Folga de fim de semana · apontou no sábado",IF(AND(OR($D1886="6x1",$D1886="FF 6x1"),OR(WEEKDAY($F1886,2)=6,WEEKDAY($F1886,2)=7)),"Folga de fim de semana · sem apontamento no sábado nem no domingo","Folga prevista pelo ciclo")))),IF($Y1886="Indeterminado (início da série)","Sem histórico anterior — informe o dia do ciclo no Cadastro",IF($Y1886="Falta de registro",IF(OR(OR($D1886="6x1",$D1886="FF 6x1"),$D1886="5x2"),"FALTA DE REGISTRO · dia útil da escala "&amp;$E1886,"FALTA DE REGISTRO · dia "&amp;$W1886&amp;" de "&amp;IFERROR(INDEX(Parâmetros!$B$39:$B$48,MATCH($E1886,Parâmetros!$A$39:$A$48,0)),99)&amp;" do ciclo"),IF(OR($D1886="6x1",$D1886="FF 6x1"),IF(OR(AND(WEEKDAY($F1886,2)=6,AND($A1886=$A1887,$L1887&gt;0)),AND(WEEKDAY($F1886,2)=7,AND($A1886=$A1885,$L1885&gt;0))),"ATENÇÃO · apontou sábado e domingo no mesmo fim de semana",IF(OR(WEEKDAY($F1886,2)=6,WEEKDAY($F1886,2)=7),"Jornada de fim de semana do 6x1",IF(OR($H1886&gt;=Parâmetros!$E$20,$H1886&lt;Parâmetros!$E$19),"ATENÇÃO · 6x1 apontou fora do horário diurno","Jornada fixa do 6x1"))),IF($D1886="5x2","Jornada fixa do 5x2",IF($D1886="Folguista",IF($J1886=$K1886,"Evidência confirma sequência","DIVERGE · sequência "&amp;$J1886&amp;" × evidência "&amp;$K1886),IF($K1886=$E1886,"Evidência confirma cadastro","DIVERGE · cadastro "&amp;$E1886&amp;" × evidência "&amp;$K1886)))))))))))</f>
        <v>Folga prevista pelo ciclo</v>
      </c>
      <c r="W1886" s="34">
        <f>IF(OR(OR($D1886="6x1",$D1886="FF 6x1"),$D1886="5x2"),"",IF($AB1886&lt;&gt;$AB1885,IF(IFERROR(INDEX(Cadastro!$F$5:$F$148,$AB1886),"")="",IF($L1886&gt;0,1,0),IF(IFERROR(INDEX(Cadastro!$F$5:$F$148,$AB1886),"")&lt;=IFERROR(INDEX(Parâmetros!$B$39:$B$48,MATCH($E1886,Parâmetros!$A$39:$A$48,0)),99),IFERROR(INDEX(Cadastro!$F$5:$F$148,$AB1886),""),0)),IF($L1886&gt;0,IF(N($X1885)&gt;0,1,N($W1885)+1),IF(AND($L1886=0,OR(N($W1885)&gt;=IFERROR(INDEX(Parâmetros!$B$39:$B$48,MATCH($E1886,Parâmetros!$A$39:$A$48,0)),99),AND(N($X1885)&gt;0,N($X1885)&lt;IFERROR(INDEX(Parâmetros!$C$39:$C$48,MATCH($E1886,Parâmetros!$A$39:$A$48,0)),0)))),0,N($W1885)+1))))</f>
        <v>0</v>
      </c>
      <c r="X1886" s="34">
        <f>IF(OR(OR($D1886="6x1",$D1886="FF 6x1"),$D1886="5x2"),"",IF($AB1886&lt;&gt;$AB1885,IF(IFERROR(INDEX(Cadastro!$F$5:$F$148,$AB1886),"")="",0,IF(IFERROR(INDEX(Cadastro!$F$5:$F$148,$AB1886),"")&gt;IFERROR(INDEX(Parâmetros!$B$39:$B$48,MATCH($E1886,Parâmetros!$A$39:$A$48,0)),99),IFERROR(INDEX(Cadastro!$F$5:$F$148,$AB1886),"")-IFERROR(INDEX(Parâmetros!$B$39:$B$48,MATCH($E1886,Parâmetros!$A$39:$A$48,0)),99),0)),IF(AND($L1886=0,OR(N($W1885)&gt;=IFERROR(INDEX(Parâmetros!$B$39:$B$48,MATCH($E1886,Parâmetros!$A$39:$A$48,0)),99),AND(N($X1885)&gt;0,N($X1885)&lt;IFERROR(INDEX(Parâmetros!$C$39:$C$48,MATCH($E1886,Parâmetros!$A$39:$A$48,0)),0)))),N($X1885)+1,0)))</f>
        <v>1</v>
      </c>
      <c r="Y1886" t="str">
        <f>IF($AC1886&lt;&gt;"",IF($L1886&gt;0,$AC1886&amp;" · com apontamento",$AC1886),IF($E1886="Férias",IF($L1886&gt;0,"Férias · com apontamento","Férias (cadastro)"),IF(($Z1886+$AA1886-1)&gt;Parâmetros!$E$16,"Férias / afastamento",IF(AND($D1886="5x2",OR(WEEKDAY($F1886,2)=6,WEEKDAY($F1886,2)=7)),IF($L1886&gt;0,"Folga trabalhada","Folga"),IF($L1886&gt;0,"Trabalhado",IF(OR(OR($D1886="6x1",$D1886="FF 6x1"),$D1886="5x2"),IF(AND(OR($D1886="6x1",$D1886="FF 6x1"),OR(WEEKDAY($F1886,2)=6,WEEKDAY($F1886,2)=7)),"Folga","Falta de registro"),IF(AND($AB1886&lt;&gt;$AB1885,IFERROR(INDEX(Cadastro!$F$5:$F$148,$AB1886),"")=""),"Indeterminado (início da série)",IF($X1886&gt;0,"Folga","Falta de registro"))))))))</f>
        <v>Folga</v>
      </c>
      <c r="Z1886" s="34">
        <f>IF(OR($L1886&gt;0,$F1886&gt;Parâmetros!$E$14),0,IF($A1886&lt;&gt;$A1885,1,N($Z1885)+1))</f>
        <v>1</v>
      </c>
      <c r="AA1886" s="34">
        <f>IF(OR($L1886&gt;0,$F1886&gt;Parâmetros!$E$14),0,IF(OR($A1886&lt;&gt;$A1887,$F1887&gt;Parâmetros!$E$14),1,N($AA1887)+1))</f>
        <v>1</v>
      </c>
      <c r="AB1886" s="31">
        <f>IFERROR(MATCH($A1886&amp;"|"&amp;TEXT(_xlfn.MAXIFS(Cadastro!$E$5:$E$148,Cadastro!$A$5:$A$148,$A1886,Cadastro!$E$5:$E$148,"&lt;="&amp;$F1886),"yyyymmdd"),Cadastro!$I$5:$I$148,0),"")</f>
        <v>76</v>
      </c>
      <c r="AC1886" t="str">
        <f>IFERROR(_xlfn.SINGLE(INDEX(Exceções!$D$5:$D$203,MATCH($A1886&amp;"|"&amp;$F1886,Exceções!$F$5:$F$203,0))),"")</f>
        <v/>
      </c>
      <c r="AD1886" t="str">
        <f>IF($AC1886="","",IFERROR(_xlfn.SINGLE(INDEX(Exceções!$E$5:$E$203,MATCH($A1886&amp;"|"&amp;$F1886,Exceções!$F$5:$F$203,0))),""))</f>
        <v/>
      </c>
    </row>
    <row r="1887" spans="1:30" ht="15" hidden="1" customHeight="1" x14ac:dyDescent="0.25">
      <c r="A1887" s="31">
        <v>54846</v>
      </c>
      <c r="B1887" s="17" t="s">
        <v>210</v>
      </c>
      <c r="C1887" s="17" t="str">
        <f>IFERROR(INDEX(Cadastro!$C$5:$C$148,$AB1887),"NÃO INFORMADO")</f>
        <v>USI</v>
      </c>
      <c r="D1887" s="17" t="str">
        <f>IFERROR(INDEX(Cadastro!$D$5:$D$148,$AB1887),"")</f>
        <v>B</v>
      </c>
      <c r="E1887" s="17" t="str">
        <f>IFERROR(INDEX(Cadastro!$G$5:$G$148,$AB1887),"")</f>
        <v>B</v>
      </c>
      <c r="F1887" s="29">
        <v>46277</v>
      </c>
      <c r="G1887" s="32" t="str">
        <f t="shared" si="318"/>
        <v>sáb</v>
      </c>
      <c r="H1887" s="31" t="str">
        <f>IF($L1887=0,"",_xlfn.MINIFS(Dados!$Q:$Q,Dados!$A:$A,$A1887,Dados!$S:$S,$F1887))</f>
        <v/>
      </c>
      <c r="I1887" s="31" t="str">
        <f>IF($H1887="","",_xlfn.MAXIFS(Dados!$R:$R,Dados!$A:$A,$A1887,Dados!$S:$S,$F1887))</f>
        <v/>
      </c>
      <c r="J1887" s="32" t="str">
        <f>IF($D1887&lt;&gt;"Folguista","",IFERROR(INDEX(Parâmetros!$D$52:$G$52,1,MIN(4,MAX(1,$W1887))),""))</f>
        <v/>
      </c>
      <c r="K1887" s="32" t="str">
        <f>IF(OR($AC1887&lt;&gt;"",$Y1887="Folga",$Y1887="Folga trabalhada",$Y1887="Férias (cadastro)",$Y1887="Férias / afastamento",$Y1887="Indeterminado (início da série)"),"",IF(OR($D1887="6x1",$D1887="FF 6x1"),IF(OR(WEEKDAY($F1887,2)=6,WEEKDAY($F1887,2)=7),"6x1 sáb/dom","6x1"),IF($D1887="5x2","5x2",IF($H1887="",IF($D1887="Folguista",$J1887,$E1887),IF(OR($H1887&gt;=Parâmetros!$E$18,$H1887&lt;Parâmetros!$E$19),"C",IF($H1887&lt;Parâmetros!$E$20,"A","B"))))))</f>
        <v>B</v>
      </c>
      <c r="L1887" s="30">
        <f>SUMIFS(Dados!$E:$E,Dados!$A:$A,$A1887,Dados!$S:$S,$F1887)</f>
        <v>0</v>
      </c>
      <c r="M1887" s="30">
        <f>IFERROR(INDEX(Parâmetros!$E$6:$E$11,MATCH($K1887,Parâmetros!$A$6:$A$11,0)),"")</f>
        <v>7.67</v>
      </c>
      <c r="N1887" s="33">
        <f t="shared" si="319"/>
        <v>0</v>
      </c>
      <c r="O1887" s="33">
        <f>Parâmetros!$E$13</f>
        <v>0.8</v>
      </c>
      <c r="P1887" s="32" t="str">
        <f>IF(OR($M1887="",$F1887&gt;Parâmetros!$E$14),"Não","Sim")</f>
        <v>Não</v>
      </c>
      <c r="Q1887" s="32" t="str">
        <f t="shared" si="320"/>
        <v/>
      </c>
      <c r="R1887" s="32" t="str">
        <f t="shared" si="321"/>
        <v/>
      </c>
      <c r="S1887" s="30" t="str">
        <f t="shared" si="322"/>
        <v/>
      </c>
      <c r="T1887" s="32" t="str">
        <f>IF($Q1887&lt;&gt;"Sim","",IF($N1887&gt;Parâmetros!$E$15,"Sim","Não"))</f>
        <v/>
      </c>
      <c r="U1887" s="17" t="str">
        <f t="shared" si="323"/>
        <v>Fora da apuração</v>
      </c>
      <c r="V1887" s="17" t="str">
        <f>IF($AC1887&lt;&gt;"",IF($L1887&gt;0,"ATENÇÃO · apontou em dia de "&amp;LOWER($AC1887)&amp;" cadastrado","Exceção cadastrada · "&amp;$AC1887)&amp;IF($AD1887="",""," · "&amp;$AD1887),IF($E1887="Férias",IF($L1887&gt;0,"ATENÇÃO · apontou estando de férias no cadastro","Férias no cadastro"),IF($Y1887="Férias / afastamento","Afastamento · "&amp;($Z1887+$AA1887-1)&amp;" dias seguidos sem apontamento",IF($Y1887="Folga trabalhada","ATENÇÃO · apontou em dia de '[Apontamento_Mes_Setembro Atualizado.xlsx]Base Diária'!$V$221folga da escala 5x2",IF($Y1887="Folga",IF(AND($D1887="5x2",OR(WEEKDAY($F1887,2)=6,WEEKDAY($F1887,2)=7)),"Folga de fim de semana da escala 5x2",IF(AND(OR($D1887="6x1",$D1887="FF 6x1"),WEEKDAY($F1887,2)=6,FALSE()),"Folga de fim de semana · apontou no domingo anterior",IF(AND(OR($D1887="6x1",$D1887="FF 6x1"),WEEKDAY($F1887,2)=7,AND($A1887=$A1886,$L1886&gt;0)),"Folga de fim de semana · apontou no sábado",IF(AND(OR($D1887="6x1",$D1887="FF 6x1"),OR(WEEKDAY($F1887,2)=6,WEEKDAY($F1887,2)=7)),"Folga de fim de semana · sem apontamento no sábado nem no domingo","Folga prevista pelo ciclo")))),IF($Y1887="Indeterminado (início da série)","Sem histórico anterior — informe o dia do ciclo no Cadastro",IF($Y1887="Falta de registro",IF(OR(OR($D1887="6x1",$D1887="FF 6x1"),$D1887="5x2"),"FALTA DE REGISTRO · dia útil da escala "&amp;$E1887,"FALTA DE REGISTRO · dia "&amp;$W1887&amp;" de "&amp;IFERROR(INDEX(Parâmetros!$B$39:$B$48,MATCH($E1887,Parâmetros!$A$39:$A$48,0)),99)&amp;" do ciclo"),IF(OR($D1887="6x1",$D1887="FF 6x1"),IF(OR(AND(WEEKDAY($F1887,2)=6,AND($A1887=$A1888,$L1888&gt;0)),AND(WEEKDAY($F1887,2)=7,AND($A1887=$A1886,$L1886&gt;0))),"ATENÇÃO · apontou sábado e domingo no mesmo fim de semana",IF(OR(WEEKDAY($F1887,2)=6,WEEKDAY($F1887,2)=7),"Jornada de fim de semana do 6x1",IF(OR($H1887&gt;=Parâmetros!$E$20,$H1887&lt;Parâmetros!$E$19),"ATENÇÃO · 6x1 apontou fora do horário diurno","Jornada fixa do 6x1"))),IF($D1887="5x2","Jornada fixa do 5x2",IF($D1887="Folguista",IF($J1887=$K1887,"Evidência confirma sequência","DIVERGE · sequência "&amp;$J1887&amp;" × evidência "&amp;$K1887),IF($K1887=$E1887,"Evidência confirma cadastro","DIVERGE · cadastro "&amp;$E1887&amp;" × evidência "&amp;$K1887)))))))))))</f>
        <v>FALTA DE REGISTRO · dia 1 de 5 do ciclo</v>
      </c>
      <c r="W1887" s="34">
        <f>IF(OR(OR($D1887="6x1",$D1887="FF 6x1"),$D1887="5x2"),"",IF($AB1887&lt;&gt;$AB1886,IF(IFERROR(INDEX(Cadastro!$F$5:$F$148,$AB1887),"")="",IF($L1887&gt;0,1,0),IF(IFERROR(INDEX(Cadastro!$F$5:$F$148,$AB1887),"")&lt;=IFERROR(INDEX(Parâmetros!$B$39:$B$48,MATCH($E1887,Parâmetros!$A$39:$A$48,0)),99),IFERROR(INDEX(Cadastro!$F$5:$F$148,$AB1887),""),0)),IF($L1887&gt;0,IF(N($X1886)&gt;0,1,N($W1886)+1),IF(AND($L1887=0,OR(N($W1886)&gt;=IFERROR(INDEX(Parâmetros!$B$39:$B$48,MATCH($E1887,Parâmetros!$A$39:$A$48,0)),99),AND(N($X1886)&gt;0,N($X1886)&lt;IFERROR(INDEX(Parâmetros!$C$39:$C$48,MATCH($E1887,Parâmetros!$A$39:$A$48,0)),0)))),0,N($W1886)+1))))</f>
        <v>1</v>
      </c>
      <c r="X1887" s="34">
        <f>IF(OR(OR($D1887="6x1",$D1887="FF 6x1"),$D1887="5x2"),"",IF($AB1887&lt;&gt;$AB1886,IF(IFERROR(INDEX(Cadastro!$F$5:$F$148,$AB1887),"")="",0,IF(IFERROR(INDEX(Cadastro!$F$5:$F$148,$AB1887),"")&gt;IFERROR(INDEX(Parâmetros!$B$39:$B$48,MATCH($E1887,Parâmetros!$A$39:$A$48,0)),99),IFERROR(INDEX(Cadastro!$F$5:$F$148,$AB1887),"")-IFERROR(INDEX(Parâmetros!$B$39:$B$48,MATCH($E1887,Parâmetros!$A$39:$A$48,0)),99),0)),IF(AND($L1887=0,OR(N($W1886)&gt;=IFERROR(INDEX(Parâmetros!$B$39:$B$48,MATCH($E1887,Parâmetros!$A$39:$A$48,0)),99),AND(N($X1886)&gt;0,N($X1886)&lt;IFERROR(INDEX(Parâmetros!$C$39:$C$48,MATCH($E1887,Parâmetros!$A$39:$A$48,0)),0)))),N($X1886)+1,0)))</f>
        <v>0</v>
      </c>
      <c r="Y1887" t="str">
        <f>IF($AC1887&lt;&gt;"",IF($L1887&gt;0,$AC1887&amp;" · com apontamento",$AC1887),IF($E1887="Férias",IF($L1887&gt;0,"Férias · com apontamento","Férias (cadastro)"),IF(($Z1887+$AA1887-1)&gt;Parâmetros!$E$16,"Férias / afastamento",IF(AND($D1887="5x2",OR(WEEKDAY($F1887,2)=6,WEEKDAY($F1887,2)=7)),IF($L1887&gt;0,"Folga trabalhada","Folga"),IF($L1887&gt;0,"Trabalhado",IF(OR(OR($D1887="6x1",$D1887="FF 6x1"),$D1887="5x2"),IF(AND(OR($D1887="6x1",$D1887="FF 6x1"),OR(WEEKDAY($F1887,2)=6,WEEKDAY($F1887,2)=7)),"Folga","Falta de registro"),IF(AND($AB1887&lt;&gt;$AB1886,IFERROR(INDEX(Cadastro!$F$5:$F$148,$AB1887),"")=""),"Indeterminado (início da série)",IF($X1887&gt;0,"Folga","Falta de registro"))))))))</f>
        <v>Falta de registro</v>
      </c>
      <c r="Z1887" s="34">
        <f>IF(OR($L1887&gt;0,$F1887&gt;Parâmetros!$E$14),0,IF($A1887&lt;&gt;$A1886,1,N($Z1886)+1))</f>
        <v>0</v>
      </c>
      <c r="AA1887" s="34">
        <f>IF(OR($L1887&gt;0,$F1887&gt;Parâmetros!$E$14),0,IF(OR($A1887&lt;&gt;$A1888,$F1888&gt;Parâmetros!$E$14),1,N($AA1888)+1))</f>
        <v>0</v>
      </c>
      <c r="AB1887" s="31">
        <f>IFERROR(MATCH($A1887&amp;"|"&amp;TEXT(_xlfn.MAXIFS(Cadastro!$E$5:$E$148,Cadastro!$A$5:$A$148,$A1887,Cadastro!$E$5:$E$148,"&lt;="&amp;$F1887),"yyyymmdd"),Cadastro!$I$5:$I$148,0),"")</f>
        <v>76</v>
      </c>
      <c r="AC1887" t="str">
        <f>IFERROR(_xlfn.SINGLE(INDEX(Exceções!$D$5:$D$203,MATCH($A1887&amp;"|"&amp;$F1887,Exceções!$F$5:$F$203,0))),"")</f>
        <v/>
      </c>
      <c r="AD1887" t="str">
        <f>IF($AC1887="","",IFERROR(_xlfn.SINGLE(INDEX(Exceções!$E$5:$E$203,MATCH($A1887&amp;"|"&amp;$F1887,Exceções!$F$5:$F$203,0))),""))</f>
        <v/>
      </c>
    </row>
    <row r="1888" spans="1:30" ht="15" hidden="1" customHeight="1" x14ac:dyDescent="0.25">
      <c r="A1888" s="31">
        <v>54846</v>
      </c>
      <c r="B1888" s="17" t="s">
        <v>210</v>
      </c>
      <c r="C1888" s="17" t="str">
        <f>IFERROR(INDEX(Cadastro!$C$5:$C$148,$AB1888),"NÃO INFORMADO")</f>
        <v>USI</v>
      </c>
      <c r="D1888" s="17" t="str">
        <f>IFERROR(INDEX(Cadastro!$D$5:$D$148,$AB1888),"")</f>
        <v>B</v>
      </c>
      <c r="E1888" s="17" t="str">
        <f>IFERROR(INDEX(Cadastro!$G$5:$G$148,$AB1888),"")</f>
        <v>B</v>
      </c>
      <c r="F1888" s="29">
        <v>46278</v>
      </c>
      <c r="G1888" s="32" t="str">
        <f t="shared" si="318"/>
        <v>dom</v>
      </c>
      <c r="H1888" s="31" t="str">
        <f>IF($L1888=0,"",_xlfn.MINIFS(Dados!$Q:$Q,Dados!$A:$A,$A1888,Dados!$S:$S,$F1888))</f>
        <v/>
      </c>
      <c r="I1888" s="31" t="str">
        <f>IF($H1888="","",_xlfn.MAXIFS(Dados!$R:$R,Dados!$A:$A,$A1888,Dados!$S:$S,$F1888))</f>
        <v/>
      </c>
      <c r="J1888" s="32" t="str">
        <f>IF($D1888&lt;&gt;"Folguista","",IFERROR(INDEX(Parâmetros!$D$52:$G$52,1,MIN(4,MAX(1,$W1888))),""))</f>
        <v/>
      </c>
      <c r="K1888" s="32" t="str">
        <f>IF(OR($AC1888&lt;&gt;"",$Y1888="Folga",$Y1888="Folga trabalhada",$Y1888="Férias (cadastro)",$Y1888="Férias / afastamento",$Y1888="Indeterminado (início da série)"),"",IF(OR($D1888="6x1",$D1888="FF 6x1"),IF(OR(WEEKDAY($F1888,2)=6,WEEKDAY($F1888,2)=7),"6x1 sáb/dom","6x1"),IF($D1888="5x2","5x2",IF($H1888="",IF($D1888="Folguista",$J1888,$E1888),IF(OR($H1888&gt;=Parâmetros!$E$18,$H1888&lt;Parâmetros!$E$19),"C",IF($H1888&lt;Parâmetros!$E$20,"A","B"))))))</f>
        <v>B</v>
      </c>
      <c r="L1888" s="30">
        <f>SUMIFS(Dados!$E:$E,Dados!$A:$A,$A1888,Dados!$S:$S,$F1888)</f>
        <v>0</v>
      </c>
      <c r="M1888" s="30">
        <f>IFERROR(INDEX(Parâmetros!$E$6:$E$11,MATCH($K1888,Parâmetros!$A$6:$A$11,0)),"")</f>
        <v>7.67</v>
      </c>
      <c r="N1888" s="33">
        <f t="shared" si="319"/>
        <v>0</v>
      </c>
      <c r="O1888" s="33">
        <f>Parâmetros!$E$13</f>
        <v>0.8</v>
      </c>
      <c r="P1888" s="32" t="str">
        <f>IF(OR($M1888="",$F1888&gt;Parâmetros!$E$14),"Não","Sim")</f>
        <v>Não</v>
      </c>
      <c r="Q1888" s="32" t="str">
        <f t="shared" si="320"/>
        <v/>
      </c>
      <c r="R1888" s="32" t="str">
        <f t="shared" si="321"/>
        <v/>
      </c>
      <c r="S1888" s="30" t="str">
        <f t="shared" si="322"/>
        <v/>
      </c>
      <c r="T1888" s="32" t="str">
        <f>IF($Q1888&lt;&gt;"Sim","",IF($N1888&gt;Parâmetros!$E$15,"Sim","Não"))</f>
        <v/>
      </c>
      <c r="U1888" s="17" t="str">
        <f t="shared" si="323"/>
        <v>Fora da apuração</v>
      </c>
      <c r="V1888" s="17" t="str">
        <f>IF($AC1888&lt;&gt;"",IF($L1888&gt;0,"ATENÇÃO · apontou em dia de "&amp;LOWER($AC1888)&amp;" cadastrado","Exceção cadastrada · "&amp;$AC1888)&amp;IF($AD1888="",""," · "&amp;$AD1888),IF($E1888="Férias",IF($L1888&gt;0,"ATENÇÃO · apontou estando de férias no cadastro","Férias no cadastro"),IF($Y1888="Férias / afastamento","Afastamento · "&amp;($Z1888+$AA1888-1)&amp;" dias seguidos sem apontamento",IF($Y1888="Folga trabalhada","ATENÇÃO · apontou em dia de '[Apontamento_Mes_Setembro Atualizado.xlsx]Base Diária'!$V$221folga da escala 5x2",IF($Y1888="Folga",IF(AND($D1888="5x2",OR(WEEKDAY($F1888,2)=6,WEEKDAY($F1888,2)=7)),"Folga de fim de semana da escala 5x2",IF(AND(OR($D1888="6x1",$D1888="FF 6x1"),WEEKDAY($F1888,2)=6,FALSE()),"Folga de fim de semana · apontou no domingo anterior",IF(AND(OR($D1888="6x1",$D1888="FF 6x1"),WEEKDAY($F1888,2)=7,AND($A1888=$A1887,$L1887&gt;0)),"Folga de fim de semana · apontou no sábado",IF(AND(OR($D1888="6x1",$D1888="FF 6x1"),OR(WEEKDAY($F1888,2)=6,WEEKDAY($F1888,2)=7)),"Folga de fim de semana · sem apontamento no sábado nem no domingo","Folga prevista pelo ciclo")))),IF($Y1888="Indeterminado (início da série)","Sem histórico anterior — informe o dia do ciclo no Cadastro",IF($Y1888="Falta de registro",IF(OR(OR($D1888="6x1",$D1888="FF 6x1"),$D1888="5x2"),"FALTA DE REGISTRO · dia útil da escala "&amp;$E1888,"FALTA DE REGISTRO · dia "&amp;$W1888&amp;" de "&amp;IFERROR(INDEX(Parâmetros!$B$39:$B$48,MATCH($E1888,Parâmetros!$A$39:$A$48,0)),99)&amp;" do ciclo"),IF(OR($D1888="6x1",$D1888="FF 6x1"),IF(OR(AND(WEEKDAY($F1888,2)=6,AND($A1888=$A1889,$L1889&gt;0)),AND(WEEKDAY($F1888,2)=7,AND($A1888=$A1887,$L1887&gt;0))),"ATENÇÃO · apontou sábado e domingo no mesmo fim de semana",IF(OR(WEEKDAY($F1888,2)=6,WEEKDAY($F1888,2)=7),"Jornada de fim de semana do 6x1",IF(OR($H1888&gt;=Parâmetros!$E$20,$H1888&lt;Parâmetros!$E$19),"ATENÇÃO · 6x1 apontou fora do horário diurno","Jornada fixa do 6x1"))),IF($D1888="5x2","Jornada fixa do 5x2",IF($D1888="Folguista",IF($J1888=$K1888,"Evidência confirma sequência","DIVERGE · sequência "&amp;$J1888&amp;" × evidência "&amp;$K1888),IF($K1888=$E1888,"Evidência confirma cadastro","DIVERGE · cadastro "&amp;$E1888&amp;" × evidência "&amp;$K1888)))))))))))</f>
        <v>FALTA DE REGISTRO · dia 2 de 5 do ciclo</v>
      </c>
      <c r="W1888" s="34">
        <f>IF(OR(OR($D1888="6x1",$D1888="FF 6x1"),$D1888="5x2"),"",IF($AB1888&lt;&gt;$AB1887,IF(IFERROR(INDEX(Cadastro!$F$5:$F$148,$AB1888),"")="",IF($L1888&gt;0,1,0),IF(IFERROR(INDEX(Cadastro!$F$5:$F$148,$AB1888),"")&lt;=IFERROR(INDEX(Parâmetros!$B$39:$B$48,MATCH($E1888,Parâmetros!$A$39:$A$48,0)),99),IFERROR(INDEX(Cadastro!$F$5:$F$148,$AB1888),""),0)),IF($L1888&gt;0,IF(N($X1887)&gt;0,1,N($W1887)+1),IF(AND($L1888=0,OR(N($W1887)&gt;=IFERROR(INDEX(Parâmetros!$B$39:$B$48,MATCH($E1888,Parâmetros!$A$39:$A$48,0)),99),AND(N($X1887)&gt;0,N($X1887)&lt;IFERROR(INDEX(Parâmetros!$C$39:$C$48,MATCH($E1888,Parâmetros!$A$39:$A$48,0)),0)))),0,N($W1887)+1))))</f>
        <v>2</v>
      </c>
      <c r="X1888" s="34">
        <f>IF(OR(OR($D1888="6x1",$D1888="FF 6x1"),$D1888="5x2"),"",IF($AB1888&lt;&gt;$AB1887,IF(IFERROR(INDEX(Cadastro!$F$5:$F$148,$AB1888),"")="",0,IF(IFERROR(INDEX(Cadastro!$F$5:$F$148,$AB1888),"")&gt;IFERROR(INDEX(Parâmetros!$B$39:$B$48,MATCH($E1888,Parâmetros!$A$39:$A$48,0)),99),IFERROR(INDEX(Cadastro!$F$5:$F$148,$AB1888),"")-IFERROR(INDEX(Parâmetros!$B$39:$B$48,MATCH($E1888,Parâmetros!$A$39:$A$48,0)),99),0)),IF(AND($L1888=0,OR(N($W1887)&gt;=IFERROR(INDEX(Parâmetros!$B$39:$B$48,MATCH($E1888,Parâmetros!$A$39:$A$48,0)),99),AND(N($X1887)&gt;0,N($X1887)&lt;IFERROR(INDEX(Parâmetros!$C$39:$C$48,MATCH($E1888,Parâmetros!$A$39:$A$48,0)),0)))),N($X1887)+1,0)))</f>
        <v>0</v>
      </c>
      <c r="Y1888" t="str">
        <f>IF($AC1888&lt;&gt;"",IF($L1888&gt;0,$AC1888&amp;" · com apontamento",$AC1888),IF($E1888="Férias",IF($L1888&gt;0,"Férias · com apontamento","Férias (cadastro)"),IF(($Z1888+$AA1888-1)&gt;Parâmetros!$E$16,"Férias / afastamento",IF(AND($D1888="5x2",OR(WEEKDAY($F1888,2)=6,WEEKDAY($F1888,2)=7)),IF($L1888&gt;0,"Folga trabalhada","Folga"),IF($L1888&gt;0,"Trabalhado",IF(OR(OR($D1888="6x1",$D1888="FF 6x1"),$D1888="5x2"),IF(AND(OR($D1888="6x1",$D1888="FF 6x1"),OR(WEEKDAY($F1888,2)=6,WEEKDAY($F1888,2)=7)),"Folga","Falta de registro"),IF(AND($AB1888&lt;&gt;$AB1887,IFERROR(INDEX(Cadastro!$F$5:$F$148,$AB1888),"")=""),"Indeterminado (início da série)",IF($X1888&gt;0,"Folga","Falta de registro"))))))))</f>
        <v>Falta de registro</v>
      </c>
      <c r="Z1888" s="34">
        <f>IF(OR($L1888&gt;0,$F1888&gt;Parâmetros!$E$14),0,IF($A1888&lt;&gt;$A1887,1,N($Z1887)+1))</f>
        <v>0</v>
      </c>
      <c r="AA1888" s="34">
        <f>IF(OR($L1888&gt;0,$F1888&gt;Parâmetros!$E$14),0,IF(OR($A1888&lt;&gt;$A1889,$F1889&gt;Parâmetros!$E$14),1,N($AA1889)+1))</f>
        <v>0</v>
      </c>
      <c r="AB1888" s="31">
        <f>IFERROR(MATCH($A1888&amp;"|"&amp;TEXT(_xlfn.MAXIFS(Cadastro!$E$5:$E$148,Cadastro!$A$5:$A$148,$A1888,Cadastro!$E$5:$E$148,"&lt;="&amp;$F1888),"yyyymmdd"),Cadastro!$I$5:$I$148,0),"")</f>
        <v>76</v>
      </c>
      <c r="AC1888" t="str">
        <f>IFERROR(_xlfn.SINGLE(INDEX(Exceções!$D$5:$D$203,MATCH($A1888&amp;"|"&amp;$F1888,Exceções!$F$5:$F$203,0))),"")</f>
        <v/>
      </c>
      <c r="AD1888" t="str">
        <f>IF($AC1888="","",IFERROR(_xlfn.SINGLE(INDEX(Exceções!$E$5:$E$203,MATCH($A1888&amp;"|"&amp;$F1888,Exceções!$F$5:$F$203,0))),""))</f>
        <v/>
      </c>
    </row>
    <row r="1889" spans="1:30" ht="15" hidden="1" customHeight="1" x14ac:dyDescent="0.25">
      <c r="A1889" s="31">
        <v>54846</v>
      </c>
      <c r="B1889" s="17" t="s">
        <v>210</v>
      </c>
      <c r="C1889" s="17" t="str">
        <f>IFERROR(INDEX(Cadastro!$C$5:$C$148,$AB1889),"NÃO INFORMADO")</f>
        <v>USI</v>
      </c>
      <c r="D1889" s="17" t="str">
        <f>IFERROR(INDEX(Cadastro!$D$5:$D$148,$AB1889),"")</f>
        <v>B</v>
      </c>
      <c r="E1889" s="17" t="str">
        <f>IFERROR(INDEX(Cadastro!$G$5:$G$148,$AB1889),"")</f>
        <v>B</v>
      </c>
      <c r="F1889" s="29">
        <v>46279</v>
      </c>
      <c r="G1889" s="32" t="str">
        <f t="shared" si="318"/>
        <v>seg</v>
      </c>
      <c r="H1889" s="31" t="str">
        <f>IF($L1889=0,"",_xlfn.MINIFS(Dados!$Q:$Q,Dados!$A:$A,$A1889,Dados!$S:$S,$F1889))</f>
        <v/>
      </c>
      <c r="I1889" s="31" t="str">
        <f>IF($H1889="","",_xlfn.MAXIFS(Dados!$R:$R,Dados!$A:$A,$A1889,Dados!$S:$S,$F1889))</f>
        <v/>
      </c>
      <c r="J1889" s="32" t="str">
        <f>IF($D1889&lt;&gt;"Folguista","",IFERROR(INDEX(Parâmetros!$D$52:$G$52,1,MIN(4,MAX(1,$W1889))),""))</f>
        <v/>
      </c>
      <c r="K1889" s="32" t="str">
        <f>IF(OR($AC1889&lt;&gt;"",$Y1889="Folga",$Y1889="Folga trabalhada",$Y1889="Férias (cadastro)",$Y1889="Férias / afastamento",$Y1889="Indeterminado (início da série)"),"",IF(OR($D1889="6x1",$D1889="FF 6x1"),IF(OR(WEEKDAY($F1889,2)=6,WEEKDAY($F1889,2)=7),"6x1 sáb/dom","6x1"),IF($D1889="5x2","5x2",IF($H1889="",IF($D1889="Folguista",$J1889,$E1889),IF(OR($H1889&gt;=Parâmetros!$E$18,$H1889&lt;Parâmetros!$E$19),"C",IF($H1889&lt;Parâmetros!$E$20,"A","B"))))))</f>
        <v>B</v>
      </c>
      <c r="L1889" s="30">
        <f>SUMIFS(Dados!$E:$E,Dados!$A:$A,$A1889,Dados!$S:$S,$F1889)</f>
        <v>0</v>
      </c>
      <c r="M1889" s="30">
        <f>IFERROR(INDEX(Parâmetros!$E$6:$E$11,MATCH($K1889,Parâmetros!$A$6:$A$11,0)),"")</f>
        <v>7.67</v>
      </c>
      <c r="N1889" s="33">
        <f t="shared" si="319"/>
        <v>0</v>
      </c>
      <c r="O1889" s="33">
        <f>Parâmetros!$E$13</f>
        <v>0.8</v>
      </c>
      <c r="P1889" s="32" t="str">
        <f>IF(OR($M1889="",$F1889&gt;Parâmetros!$E$14),"Não","Sim")</f>
        <v>Não</v>
      </c>
      <c r="Q1889" s="32" t="str">
        <f t="shared" si="320"/>
        <v/>
      </c>
      <c r="R1889" s="32" t="str">
        <f t="shared" si="321"/>
        <v/>
      </c>
      <c r="S1889" s="30" t="str">
        <f t="shared" si="322"/>
        <v/>
      </c>
      <c r="T1889" s="32" t="str">
        <f>IF($Q1889&lt;&gt;"Sim","",IF($N1889&gt;Parâmetros!$E$15,"Sim","Não"))</f>
        <v/>
      </c>
      <c r="U1889" s="17" t="str">
        <f t="shared" si="323"/>
        <v>Fora da apuração</v>
      </c>
      <c r="V1889" s="17" t="str">
        <f>IF($AC1889&lt;&gt;"",IF($L1889&gt;0,"ATENÇÃO · apontou em dia de "&amp;LOWER($AC1889)&amp;" cadastrado","Exceção cadastrada · "&amp;$AC1889)&amp;IF($AD1889="",""," · "&amp;$AD1889),IF($E1889="Férias",IF($L1889&gt;0,"ATENÇÃO · apontou estando de férias no cadastro","Férias no cadastro"),IF($Y1889="Férias / afastamento","Afastamento · "&amp;($Z1889+$AA1889-1)&amp;" dias seguidos sem apontamento",IF($Y1889="Folga trabalhada","ATENÇÃO · apontou em dia de '[Apontamento_Mes_Setembro Atualizado.xlsx]Base Diária'!$V$221folga da escala 5x2",IF($Y1889="Folga",IF(AND($D1889="5x2",OR(WEEKDAY($F1889,2)=6,WEEKDAY($F1889,2)=7)),"Folga de fim de semana da escala 5x2",IF(AND(OR($D1889="6x1",$D1889="FF 6x1"),WEEKDAY($F1889,2)=6,FALSE()),"Folga de fim de semana · apontou no domingo anterior",IF(AND(OR($D1889="6x1",$D1889="FF 6x1"),WEEKDAY($F1889,2)=7,AND($A1889=$A1888,$L1888&gt;0)),"Folga de fim de semana · apontou no sábado",IF(AND(OR($D1889="6x1",$D1889="FF 6x1"),OR(WEEKDAY($F1889,2)=6,WEEKDAY($F1889,2)=7)),"Folga de fim de semana · sem apontamento no sábado nem no domingo","Folga prevista pelo ciclo")))),IF($Y1889="Indeterminado (início da série)","Sem histórico anterior — informe o dia do ciclo no Cadastro",IF($Y1889="Falta de registro",IF(OR(OR($D1889="6x1",$D1889="FF 6x1"),$D1889="5x2"),"FALTA DE REGISTRO · dia útil da escala "&amp;$E1889,"FALTA DE REGISTRO · dia "&amp;$W1889&amp;" de "&amp;IFERROR(INDEX(Parâmetros!$B$39:$B$48,MATCH($E1889,Parâmetros!$A$39:$A$48,0)),99)&amp;" do ciclo"),IF(OR($D1889="6x1",$D1889="FF 6x1"),IF(OR(AND(WEEKDAY($F1889,2)=6,AND($A1889=$A1890,$L1890&gt;0)),AND(WEEKDAY($F1889,2)=7,AND($A1889=$A1888,$L1888&gt;0))),"ATENÇÃO · apontou sábado e domingo no mesmo fim de semana",IF(OR(WEEKDAY($F1889,2)=6,WEEKDAY($F1889,2)=7),"Jornada de fim de semana do 6x1",IF(OR($H1889&gt;=Parâmetros!$E$20,$H1889&lt;Parâmetros!$E$19),"ATENÇÃO · 6x1 apontou fora do horário diurno","Jornada fixa do 6x1"))),IF($D1889="5x2","Jornada fixa do 5x2",IF($D1889="Folguista",IF($J1889=$K1889,"Evidência confirma sequência","DIVERGE · sequência "&amp;$J1889&amp;" × evidência "&amp;$K1889),IF($K1889=$E1889,"Evidência confirma cadastro","DIVERGE · cadastro "&amp;$E1889&amp;" × evidência "&amp;$K1889)))))))))))</f>
        <v>FALTA DE REGISTRO · dia 3 de 5 do ciclo</v>
      </c>
      <c r="W1889" s="34">
        <f>IF(OR(OR($D1889="6x1",$D1889="FF 6x1"),$D1889="5x2"),"",IF($AB1889&lt;&gt;$AB1888,IF(IFERROR(INDEX(Cadastro!$F$5:$F$148,$AB1889),"")="",IF($L1889&gt;0,1,0),IF(IFERROR(INDEX(Cadastro!$F$5:$F$148,$AB1889),"")&lt;=IFERROR(INDEX(Parâmetros!$B$39:$B$48,MATCH($E1889,Parâmetros!$A$39:$A$48,0)),99),IFERROR(INDEX(Cadastro!$F$5:$F$148,$AB1889),""),0)),IF($L1889&gt;0,IF(N($X1888)&gt;0,1,N($W1888)+1),IF(AND($L1889=0,OR(N($W1888)&gt;=IFERROR(INDEX(Parâmetros!$B$39:$B$48,MATCH($E1889,Parâmetros!$A$39:$A$48,0)),99),AND(N($X1888)&gt;0,N($X1888)&lt;IFERROR(INDEX(Parâmetros!$C$39:$C$48,MATCH($E1889,Parâmetros!$A$39:$A$48,0)),0)))),0,N($W1888)+1))))</f>
        <v>3</v>
      </c>
      <c r="X1889" s="34">
        <f>IF(OR(OR($D1889="6x1",$D1889="FF 6x1"),$D1889="5x2"),"",IF($AB1889&lt;&gt;$AB1888,IF(IFERROR(INDEX(Cadastro!$F$5:$F$148,$AB1889),"")="",0,IF(IFERROR(INDEX(Cadastro!$F$5:$F$148,$AB1889),"")&gt;IFERROR(INDEX(Parâmetros!$B$39:$B$48,MATCH($E1889,Parâmetros!$A$39:$A$48,0)),99),IFERROR(INDEX(Cadastro!$F$5:$F$148,$AB1889),"")-IFERROR(INDEX(Parâmetros!$B$39:$B$48,MATCH($E1889,Parâmetros!$A$39:$A$48,0)),99),0)),IF(AND($L1889=0,OR(N($W1888)&gt;=IFERROR(INDEX(Parâmetros!$B$39:$B$48,MATCH($E1889,Parâmetros!$A$39:$A$48,0)),99),AND(N($X1888)&gt;0,N($X1888)&lt;IFERROR(INDEX(Parâmetros!$C$39:$C$48,MATCH($E1889,Parâmetros!$A$39:$A$48,0)),0)))),N($X1888)+1,0)))</f>
        <v>0</v>
      </c>
      <c r="Y1889" t="str">
        <f>IF($AC1889&lt;&gt;"",IF($L1889&gt;0,$AC1889&amp;" · com apontamento",$AC1889),IF($E1889="Férias",IF($L1889&gt;0,"Férias · com apontamento","Férias (cadastro)"),IF(($Z1889+$AA1889-1)&gt;Parâmetros!$E$16,"Férias / afastamento",IF(AND($D1889="5x2",OR(WEEKDAY($F1889,2)=6,WEEKDAY($F1889,2)=7)),IF($L1889&gt;0,"Folga trabalhada","Folga"),IF($L1889&gt;0,"Trabalhado",IF(OR(OR($D1889="6x1",$D1889="FF 6x1"),$D1889="5x2"),IF(AND(OR($D1889="6x1",$D1889="FF 6x1"),OR(WEEKDAY($F1889,2)=6,WEEKDAY($F1889,2)=7)),"Folga","Falta de registro"),IF(AND($AB1889&lt;&gt;$AB1888,IFERROR(INDEX(Cadastro!$F$5:$F$148,$AB1889),"")=""),"Indeterminado (início da série)",IF($X1889&gt;0,"Folga","Falta de registro"))))))))</f>
        <v>Falta de registro</v>
      </c>
      <c r="Z1889" s="34">
        <f>IF(OR($L1889&gt;0,$F1889&gt;Parâmetros!$E$14),0,IF($A1889&lt;&gt;$A1888,1,N($Z1888)+1))</f>
        <v>0</v>
      </c>
      <c r="AA1889" s="34">
        <f>IF(OR($L1889&gt;0,$F1889&gt;Parâmetros!$E$14),0,IF(OR($A1889&lt;&gt;$A1890,$F1890&gt;Parâmetros!$E$14),1,N($AA1890)+1))</f>
        <v>0</v>
      </c>
      <c r="AB1889" s="31">
        <f>IFERROR(MATCH($A1889&amp;"|"&amp;TEXT(_xlfn.MAXIFS(Cadastro!$E$5:$E$148,Cadastro!$A$5:$A$148,$A1889,Cadastro!$E$5:$E$148,"&lt;="&amp;$F1889),"yyyymmdd"),Cadastro!$I$5:$I$148,0),"")</f>
        <v>76</v>
      </c>
      <c r="AC1889" t="str">
        <f>IFERROR(_xlfn.SINGLE(INDEX(Exceções!$D$5:$D$203,MATCH($A1889&amp;"|"&amp;$F1889,Exceções!$F$5:$F$203,0))),"")</f>
        <v/>
      </c>
      <c r="AD1889" t="str">
        <f>IF($AC1889="","",IFERROR(_xlfn.SINGLE(INDEX(Exceções!$E$5:$E$203,MATCH($A1889&amp;"|"&amp;$F1889,Exceções!$F$5:$F$203,0))),""))</f>
        <v/>
      </c>
    </row>
    <row r="1890" spans="1:30" ht="15" hidden="1" customHeight="1" x14ac:dyDescent="0.25">
      <c r="A1890" s="31">
        <v>54846</v>
      </c>
      <c r="B1890" s="17" t="s">
        <v>210</v>
      </c>
      <c r="C1890" s="17" t="str">
        <f>IFERROR(INDEX(Cadastro!$C$5:$C$148,$AB1890),"NÃO INFORMADO")</f>
        <v>USI</v>
      </c>
      <c r="D1890" s="17" t="str">
        <f>IFERROR(INDEX(Cadastro!$D$5:$D$148,$AB1890),"")</f>
        <v>B</v>
      </c>
      <c r="E1890" s="17" t="str">
        <f>IFERROR(INDEX(Cadastro!$G$5:$G$148,$AB1890),"")</f>
        <v>B</v>
      </c>
      <c r="F1890" s="29">
        <v>46280</v>
      </c>
      <c r="G1890" s="32" t="str">
        <f t="shared" si="318"/>
        <v>ter</v>
      </c>
      <c r="H1890" s="31" t="str">
        <f>IF($L1890=0,"",_xlfn.MINIFS(Dados!$Q:$Q,Dados!$A:$A,$A1890,Dados!$S:$S,$F1890))</f>
        <v/>
      </c>
      <c r="I1890" s="31" t="str">
        <f>IF($H1890="","",_xlfn.MAXIFS(Dados!$R:$R,Dados!$A:$A,$A1890,Dados!$S:$S,$F1890))</f>
        <v/>
      </c>
      <c r="J1890" s="32" t="str">
        <f>IF($D1890&lt;&gt;"Folguista","",IFERROR(INDEX(Parâmetros!$D$52:$G$52,1,MIN(4,MAX(1,$W1890))),""))</f>
        <v/>
      </c>
      <c r="K1890" s="32" t="str">
        <f>IF(OR($AC1890&lt;&gt;"",$Y1890="Folga",$Y1890="Folga trabalhada",$Y1890="Férias (cadastro)",$Y1890="Férias / afastamento",$Y1890="Indeterminado (início da série)"),"",IF(OR($D1890="6x1",$D1890="FF 6x1"),IF(OR(WEEKDAY($F1890,2)=6,WEEKDAY($F1890,2)=7),"6x1 sáb/dom","6x1"),IF($D1890="5x2","5x2",IF($H1890="",IF($D1890="Folguista",$J1890,$E1890),IF(OR($H1890&gt;=Parâmetros!$E$18,$H1890&lt;Parâmetros!$E$19),"C",IF($H1890&lt;Parâmetros!$E$20,"A","B"))))))</f>
        <v>B</v>
      </c>
      <c r="L1890" s="30">
        <f>SUMIFS(Dados!$E:$E,Dados!$A:$A,$A1890,Dados!$S:$S,$F1890)</f>
        <v>0</v>
      </c>
      <c r="M1890" s="30">
        <f>IFERROR(INDEX(Parâmetros!$E$6:$E$11,MATCH($K1890,Parâmetros!$A$6:$A$11,0)),"")</f>
        <v>7.67</v>
      </c>
      <c r="N1890" s="33">
        <f t="shared" si="319"/>
        <v>0</v>
      </c>
      <c r="O1890" s="33">
        <f>Parâmetros!$E$13</f>
        <v>0.8</v>
      </c>
      <c r="P1890" s="32" t="str">
        <f>IF(OR($M1890="",$F1890&gt;Parâmetros!$E$14),"Não","Sim")</f>
        <v>Não</v>
      </c>
      <c r="Q1890" s="32" t="str">
        <f t="shared" si="320"/>
        <v/>
      </c>
      <c r="R1890" s="32" t="str">
        <f t="shared" si="321"/>
        <v/>
      </c>
      <c r="S1890" s="30" t="str">
        <f t="shared" si="322"/>
        <v/>
      </c>
      <c r="T1890" s="32" t="str">
        <f>IF($Q1890&lt;&gt;"Sim","",IF($N1890&gt;Parâmetros!$E$15,"Sim","Não"))</f>
        <v/>
      </c>
      <c r="U1890" s="17" t="str">
        <f t="shared" si="323"/>
        <v>Fora da apuração</v>
      </c>
      <c r="V1890" s="17" t="str">
        <f>IF($AC1890&lt;&gt;"",IF($L1890&gt;0,"ATENÇÃO · apontou em dia de "&amp;LOWER($AC1890)&amp;" cadastrado","Exceção cadastrada · "&amp;$AC1890)&amp;IF($AD1890="",""," · "&amp;$AD1890),IF($E1890="Férias",IF($L1890&gt;0,"ATENÇÃO · apontou estando de férias no cadastro","Férias no cadastro"),IF($Y1890="Férias / afastamento","Afastamento · "&amp;($Z1890+$AA1890-1)&amp;" dias seguidos sem apontamento",IF($Y1890="Folga trabalhada","ATENÇÃO · apontou em dia de '[Apontamento_Mes_Setembro Atualizado.xlsx]Base Diária'!$V$221folga da escala 5x2",IF($Y1890="Folga",IF(AND($D1890="5x2",OR(WEEKDAY($F1890,2)=6,WEEKDAY($F1890,2)=7)),"Folga de fim de semana da escala 5x2",IF(AND(OR($D1890="6x1",$D1890="FF 6x1"),WEEKDAY($F1890,2)=6,FALSE()),"Folga de fim de semana · apontou no domingo anterior",IF(AND(OR($D1890="6x1",$D1890="FF 6x1"),WEEKDAY($F1890,2)=7,AND($A1890=$A1889,$L1889&gt;0)),"Folga de fim de semana · apontou no sábado",IF(AND(OR($D1890="6x1",$D1890="FF 6x1"),OR(WEEKDAY($F1890,2)=6,WEEKDAY($F1890,2)=7)),"Folga de fim de semana · sem apontamento no sábado nem no domingo","Folga prevista pelo ciclo")))),IF($Y1890="Indeterminado (início da série)","Sem histórico anterior — informe o dia do ciclo no Cadastro",IF($Y1890="Falta de registro",IF(OR(OR($D1890="6x1",$D1890="FF 6x1"),$D1890="5x2"),"FALTA DE REGISTRO · dia útil da escala "&amp;$E1890,"FALTA DE REGISTRO · dia "&amp;$W1890&amp;" de "&amp;IFERROR(INDEX(Parâmetros!$B$39:$B$48,MATCH($E1890,Parâmetros!$A$39:$A$48,0)),99)&amp;" do ciclo"),IF(OR($D1890="6x1",$D1890="FF 6x1"),IF(OR(AND(WEEKDAY($F1890,2)=6,AND($A1890=$A1891,$L1891&gt;0)),AND(WEEKDAY($F1890,2)=7,AND($A1890=$A1889,$L1889&gt;0))),"ATENÇÃO · apontou sábado e domingo no mesmo fim de semana",IF(OR(WEEKDAY($F1890,2)=6,WEEKDAY($F1890,2)=7),"Jornada de fim de semana do 6x1",IF(OR($H1890&gt;=Parâmetros!$E$20,$H1890&lt;Parâmetros!$E$19),"ATENÇÃO · 6x1 apontou fora do horário diurno","Jornada fixa do 6x1"))),IF($D1890="5x2","Jornada fixa do 5x2",IF($D1890="Folguista",IF($J1890=$K1890,"Evidência confirma sequência","DIVERGE · sequência "&amp;$J1890&amp;" × evidência "&amp;$K1890),IF($K1890=$E1890,"Evidência confirma cadastro","DIVERGE · cadastro "&amp;$E1890&amp;" × evidência "&amp;$K1890)))))))))))</f>
        <v>FALTA DE REGISTRO · dia 4 de 5 do ciclo</v>
      </c>
      <c r="W1890" s="34">
        <f>IF(OR(OR($D1890="6x1",$D1890="FF 6x1"),$D1890="5x2"),"",IF($AB1890&lt;&gt;$AB1889,IF(IFERROR(INDEX(Cadastro!$F$5:$F$148,$AB1890),"")="",IF($L1890&gt;0,1,0),IF(IFERROR(INDEX(Cadastro!$F$5:$F$148,$AB1890),"")&lt;=IFERROR(INDEX(Parâmetros!$B$39:$B$48,MATCH($E1890,Parâmetros!$A$39:$A$48,0)),99),IFERROR(INDEX(Cadastro!$F$5:$F$148,$AB1890),""),0)),IF($L1890&gt;0,IF(N($X1889)&gt;0,1,N($W1889)+1),IF(AND($L1890=0,OR(N($W1889)&gt;=IFERROR(INDEX(Parâmetros!$B$39:$B$48,MATCH($E1890,Parâmetros!$A$39:$A$48,0)),99),AND(N($X1889)&gt;0,N($X1889)&lt;IFERROR(INDEX(Parâmetros!$C$39:$C$48,MATCH($E1890,Parâmetros!$A$39:$A$48,0)),0)))),0,N($W1889)+1))))</f>
        <v>4</v>
      </c>
      <c r="X1890" s="34">
        <f>IF(OR(OR($D1890="6x1",$D1890="FF 6x1"),$D1890="5x2"),"",IF($AB1890&lt;&gt;$AB1889,IF(IFERROR(INDEX(Cadastro!$F$5:$F$148,$AB1890),"")="",0,IF(IFERROR(INDEX(Cadastro!$F$5:$F$148,$AB1890),"")&gt;IFERROR(INDEX(Parâmetros!$B$39:$B$48,MATCH($E1890,Parâmetros!$A$39:$A$48,0)),99),IFERROR(INDEX(Cadastro!$F$5:$F$148,$AB1890),"")-IFERROR(INDEX(Parâmetros!$B$39:$B$48,MATCH($E1890,Parâmetros!$A$39:$A$48,0)),99),0)),IF(AND($L1890=0,OR(N($W1889)&gt;=IFERROR(INDEX(Parâmetros!$B$39:$B$48,MATCH($E1890,Parâmetros!$A$39:$A$48,0)),99),AND(N($X1889)&gt;0,N($X1889)&lt;IFERROR(INDEX(Parâmetros!$C$39:$C$48,MATCH($E1890,Parâmetros!$A$39:$A$48,0)),0)))),N($X1889)+1,0)))</f>
        <v>0</v>
      </c>
      <c r="Y1890" t="str">
        <f>IF($AC1890&lt;&gt;"",IF($L1890&gt;0,$AC1890&amp;" · com apontamento",$AC1890),IF($E1890="Férias",IF($L1890&gt;0,"Férias · com apontamento","Férias (cadastro)"),IF(($Z1890+$AA1890-1)&gt;Parâmetros!$E$16,"Férias / afastamento",IF(AND($D1890="5x2",OR(WEEKDAY($F1890,2)=6,WEEKDAY($F1890,2)=7)),IF($L1890&gt;0,"Folga trabalhada","Folga"),IF($L1890&gt;0,"Trabalhado",IF(OR(OR($D1890="6x1",$D1890="FF 6x1"),$D1890="5x2"),IF(AND(OR($D1890="6x1",$D1890="FF 6x1"),OR(WEEKDAY($F1890,2)=6,WEEKDAY($F1890,2)=7)),"Folga","Falta de registro"),IF(AND($AB1890&lt;&gt;$AB1889,IFERROR(INDEX(Cadastro!$F$5:$F$148,$AB1890),"")=""),"Indeterminado (início da série)",IF($X1890&gt;0,"Folga","Falta de registro"))))))))</f>
        <v>Falta de registro</v>
      </c>
      <c r="Z1890" s="34">
        <f>IF(OR($L1890&gt;0,$F1890&gt;Parâmetros!$E$14),0,IF($A1890&lt;&gt;$A1889,1,N($Z1889)+1))</f>
        <v>0</v>
      </c>
      <c r="AA1890" s="34">
        <f>IF(OR($L1890&gt;0,$F1890&gt;Parâmetros!$E$14),0,IF(OR($A1890&lt;&gt;$A1891,$F1891&gt;Parâmetros!$E$14),1,N($AA1891)+1))</f>
        <v>0</v>
      </c>
      <c r="AB1890" s="31">
        <f>IFERROR(MATCH($A1890&amp;"|"&amp;TEXT(_xlfn.MAXIFS(Cadastro!$E$5:$E$148,Cadastro!$A$5:$A$148,$A1890,Cadastro!$E$5:$E$148,"&lt;="&amp;$F1890),"yyyymmdd"),Cadastro!$I$5:$I$148,0),"")</f>
        <v>76</v>
      </c>
      <c r="AC1890" t="str">
        <f>IFERROR(_xlfn.SINGLE(INDEX(Exceções!$D$5:$D$203,MATCH($A1890&amp;"|"&amp;$F1890,Exceções!$F$5:$F$203,0))),"")</f>
        <v/>
      </c>
      <c r="AD1890" t="str">
        <f>IF($AC1890="","",IFERROR(_xlfn.SINGLE(INDEX(Exceções!$E$5:$E$203,MATCH($A1890&amp;"|"&amp;$F1890,Exceções!$F$5:$F$203,0))),""))</f>
        <v/>
      </c>
    </row>
    <row r="1891" spans="1:30" ht="15" hidden="1" customHeight="1" x14ac:dyDescent="0.25">
      <c r="A1891" s="31">
        <v>54846</v>
      </c>
      <c r="B1891" s="17" t="s">
        <v>210</v>
      </c>
      <c r="C1891" s="17" t="str">
        <f>IFERROR(INDEX(Cadastro!$C$5:$C$148,$AB1891),"NÃO INFORMADO")</f>
        <v>USI</v>
      </c>
      <c r="D1891" s="17" t="str">
        <f>IFERROR(INDEX(Cadastro!$D$5:$D$148,$AB1891),"")</f>
        <v>B</v>
      </c>
      <c r="E1891" s="17" t="str">
        <f>IFERROR(INDEX(Cadastro!$G$5:$G$148,$AB1891),"")</f>
        <v>B</v>
      </c>
      <c r="F1891" s="29">
        <v>46281</v>
      </c>
      <c r="G1891" s="32" t="str">
        <f t="shared" si="318"/>
        <v>qua</v>
      </c>
      <c r="H1891" s="31" t="str">
        <f>IF($L1891=0,"",_xlfn.MINIFS(Dados!$Q:$Q,Dados!$A:$A,$A1891,Dados!$S:$S,$F1891))</f>
        <v/>
      </c>
      <c r="I1891" s="31" t="str">
        <f>IF($H1891="","",_xlfn.MAXIFS(Dados!$R:$R,Dados!$A:$A,$A1891,Dados!$S:$S,$F1891))</f>
        <v/>
      </c>
      <c r="J1891" s="32" t="str">
        <f>IF($D1891&lt;&gt;"Folguista","",IFERROR(INDEX(Parâmetros!$D$52:$G$52,1,MIN(4,MAX(1,$W1891))),""))</f>
        <v/>
      </c>
      <c r="K1891" s="32" t="str">
        <f>IF(OR($AC1891&lt;&gt;"",$Y1891="Folga",$Y1891="Folga trabalhada",$Y1891="Férias (cadastro)",$Y1891="Férias / afastamento",$Y1891="Indeterminado (início da série)"),"",IF(OR($D1891="6x1",$D1891="FF 6x1"),IF(OR(WEEKDAY($F1891,2)=6,WEEKDAY($F1891,2)=7),"6x1 sáb/dom","6x1"),IF($D1891="5x2","5x2",IF($H1891="",IF($D1891="Folguista",$J1891,$E1891),IF(OR($H1891&gt;=Parâmetros!$E$18,$H1891&lt;Parâmetros!$E$19),"C",IF($H1891&lt;Parâmetros!$E$20,"A","B"))))))</f>
        <v>B</v>
      </c>
      <c r="L1891" s="30">
        <f>SUMIFS(Dados!$E:$E,Dados!$A:$A,$A1891,Dados!$S:$S,$F1891)</f>
        <v>0</v>
      </c>
      <c r="M1891" s="30">
        <f>IFERROR(INDEX(Parâmetros!$E$6:$E$11,MATCH($K1891,Parâmetros!$A$6:$A$11,0)),"")</f>
        <v>7.67</v>
      </c>
      <c r="N1891" s="33">
        <f t="shared" si="319"/>
        <v>0</v>
      </c>
      <c r="O1891" s="33">
        <f>Parâmetros!$E$13</f>
        <v>0.8</v>
      </c>
      <c r="P1891" s="32" t="str">
        <f>IF(OR($M1891="",$F1891&gt;Parâmetros!$E$14),"Não","Sim")</f>
        <v>Não</v>
      </c>
      <c r="Q1891" s="32" t="str">
        <f t="shared" si="320"/>
        <v/>
      </c>
      <c r="R1891" s="32" t="str">
        <f t="shared" si="321"/>
        <v/>
      </c>
      <c r="S1891" s="30" t="str">
        <f t="shared" si="322"/>
        <v/>
      </c>
      <c r="T1891" s="32" t="str">
        <f>IF($Q1891&lt;&gt;"Sim","",IF($N1891&gt;Parâmetros!$E$15,"Sim","Não"))</f>
        <v/>
      </c>
      <c r="U1891" s="17" t="str">
        <f t="shared" si="323"/>
        <v>Fora da apuração</v>
      </c>
      <c r="V1891" s="17" t="str">
        <f>IF($AC1891&lt;&gt;"",IF($L1891&gt;0,"ATENÇÃO · apontou em dia de "&amp;LOWER($AC1891)&amp;" cadastrado","Exceção cadastrada · "&amp;$AC1891)&amp;IF($AD1891="",""," · "&amp;$AD1891),IF($E1891="Férias",IF($L1891&gt;0,"ATENÇÃO · apontou estando de férias no cadastro","Férias no cadastro"),IF($Y1891="Férias / afastamento","Afastamento · "&amp;($Z1891+$AA1891-1)&amp;" dias seguidos sem apontamento",IF($Y1891="Folga trabalhada","ATENÇÃO · apontou em dia de '[Apontamento_Mes_Setembro Atualizado.xlsx]Base Diária'!$V$221folga da escala 5x2",IF($Y1891="Folga",IF(AND($D1891="5x2",OR(WEEKDAY($F1891,2)=6,WEEKDAY($F1891,2)=7)),"Folga de fim de semana da escala 5x2",IF(AND(OR($D1891="6x1",$D1891="FF 6x1"),WEEKDAY($F1891,2)=6,FALSE()),"Folga de fim de semana · apontou no domingo anterior",IF(AND(OR($D1891="6x1",$D1891="FF 6x1"),WEEKDAY($F1891,2)=7,AND($A1891=$A1890,$L1890&gt;0)),"Folga de fim de semana · apontou no sábado",IF(AND(OR($D1891="6x1",$D1891="FF 6x1"),OR(WEEKDAY($F1891,2)=6,WEEKDAY($F1891,2)=7)),"Folga de fim de semana · sem apontamento no sábado nem no domingo","Folga prevista pelo ciclo")))),IF($Y1891="Indeterminado (início da série)","Sem histórico anterior — informe o dia do ciclo no Cadastro",IF($Y1891="Falta de registro",IF(OR(OR($D1891="6x1",$D1891="FF 6x1"),$D1891="5x2"),"FALTA DE REGISTRO · dia útil da escala "&amp;$E1891,"FALTA DE REGISTRO · dia "&amp;$W1891&amp;" de "&amp;IFERROR(INDEX(Parâmetros!$B$39:$B$48,MATCH($E1891,Parâmetros!$A$39:$A$48,0)),99)&amp;" do ciclo"),IF(OR($D1891="6x1",$D1891="FF 6x1"),IF(OR(AND(WEEKDAY($F1891,2)=6,AND($A1891=$A1892,$L1892&gt;0)),AND(WEEKDAY($F1891,2)=7,AND($A1891=$A1890,$L1890&gt;0))),"ATENÇÃO · apontou sábado e domingo no mesmo fim de semana",IF(OR(WEEKDAY($F1891,2)=6,WEEKDAY($F1891,2)=7),"Jornada de fim de semana do 6x1",IF(OR($H1891&gt;=Parâmetros!$E$20,$H1891&lt;Parâmetros!$E$19),"ATENÇÃO · 6x1 apontou fora do horário diurno","Jornada fixa do 6x1"))),IF($D1891="5x2","Jornada fixa do 5x2",IF($D1891="Folguista",IF($J1891=$K1891,"Evidência confirma sequência","DIVERGE · sequência "&amp;$J1891&amp;" × evidência "&amp;$K1891),IF($K1891=$E1891,"Evidência confirma cadastro","DIVERGE · cadastro "&amp;$E1891&amp;" × evidência "&amp;$K1891)))))))))))</f>
        <v>FALTA DE REGISTRO · dia 5 de 5 do ciclo</v>
      </c>
      <c r="W1891" s="34">
        <f>IF(OR(OR($D1891="6x1",$D1891="FF 6x1"),$D1891="5x2"),"",IF($AB1891&lt;&gt;$AB1890,IF(IFERROR(INDEX(Cadastro!$F$5:$F$148,$AB1891),"")="",IF($L1891&gt;0,1,0),IF(IFERROR(INDEX(Cadastro!$F$5:$F$148,$AB1891),"")&lt;=IFERROR(INDEX(Parâmetros!$B$39:$B$48,MATCH($E1891,Parâmetros!$A$39:$A$48,0)),99),IFERROR(INDEX(Cadastro!$F$5:$F$148,$AB1891),""),0)),IF($L1891&gt;0,IF(N($X1890)&gt;0,1,N($W1890)+1),IF(AND($L1891=0,OR(N($W1890)&gt;=IFERROR(INDEX(Parâmetros!$B$39:$B$48,MATCH($E1891,Parâmetros!$A$39:$A$48,0)),99),AND(N($X1890)&gt;0,N($X1890)&lt;IFERROR(INDEX(Parâmetros!$C$39:$C$48,MATCH($E1891,Parâmetros!$A$39:$A$48,0)),0)))),0,N($W1890)+1))))</f>
        <v>5</v>
      </c>
      <c r="X1891" s="34">
        <f>IF(OR(OR($D1891="6x1",$D1891="FF 6x1"),$D1891="5x2"),"",IF($AB1891&lt;&gt;$AB1890,IF(IFERROR(INDEX(Cadastro!$F$5:$F$148,$AB1891),"")="",0,IF(IFERROR(INDEX(Cadastro!$F$5:$F$148,$AB1891),"")&gt;IFERROR(INDEX(Parâmetros!$B$39:$B$48,MATCH($E1891,Parâmetros!$A$39:$A$48,0)),99),IFERROR(INDEX(Cadastro!$F$5:$F$148,$AB1891),"")-IFERROR(INDEX(Parâmetros!$B$39:$B$48,MATCH($E1891,Parâmetros!$A$39:$A$48,0)),99),0)),IF(AND($L1891=0,OR(N($W1890)&gt;=IFERROR(INDEX(Parâmetros!$B$39:$B$48,MATCH($E1891,Parâmetros!$A$39:$A$48,0)),99),AND(N($X1890)&gt;0,N($X1890)&lt;IFERROR(INDEX(Parâmetros!$C$39:$C$48,MATCH($E1891,Parâmetros!$A$39:$A$48,0)),0)))),N($X1890)+1,0)))</f>
        <v>0</v>
      </c>
      <c r="Y1891" t="str">
        <f>IF($AC1891&lt;&gt;"",IF($L1891&gt;0,$AC1891&amp;" · com apontamento",$AC1891),IF($E1891="Férias",IF($L1891&gt;0,"Férias · com apontamento","Férias (cadastro)"),IF(($Z1891+$AA1891-1)&gt;Parâmetros!$E$16,"Férias / afastamento",IF(AND($D1891="5x2",OR(WEEKDAY($F1891,2)=6,WEEKDAY($F1891,2)=7)),IF($L1891&gt;0,"Folga trabalhada","Folga"),IF($L1891&gt;0,"Trabalhado",IF(OR(OR($D1891="6x1",$D1891="FF 6x1"),$D1891="5x2"),IF(AND(OR($D1891="6x1",$D1891="FF 6x1"),OR(WEEKDAY($F1891,2)=6,WEEKDAY($F1891,2)=7)),"Folga","Falta de registro"),IF(AND($AB1891&lt;&gt;$AB1890,IFERROR(INDEX(Cadastro!$F$5:$F$148,$AB1891),"")=""),"Indeterminado (início da série)",IF($X1891&gt;0,"Folga","Falta de registro"))))))))</f>
        <v>Falta de registro</v>
      </c>
      <c r="Z1891" s="34">
        <f>IF(OR($L1891&gt;0,$F1891&gt;Parâmetros!$E$14),0,IF($A1891&lt;&gt;$A1890,1,N($Z1890)+1))</f>
        <v>0</v>
      </c>
      <c r="AA1891" s="34">
        <f>IF(OR($L1891&gt;0,$F1891&gt;Parâmetros!$E$14),0,IF(OR($A1891&lt;&gt;$A1892,$F1892&gt;Parâmetros!$E$14),1,N($AA1892)+1))</f>
        <v>0</v>
      </c>
      <c r="AB1891" s="31">
        <f>IFERROR(MATCH($A1891&amp;"|"&amp;TEXT(_xlfn.MAXIFS(Cadastro!$E$5:$E$148,Cadastro!$A$5:$A$148,$A1891,Cadastro!$E$5:$E$148,"&lt;="&amp;$F1891),"yyyymmdd"),Cadastro!$I$5:$I$148,0),"")</f>
        <v>76</v>
      </c>
      <c r="AC1891" t="str">
        <f>IFERROR(_xlfn.SINGLE(INDEX(Exceções!$D$5:$D$203,MATCH($A1891&amp;"|"&amp;$F1891,Exceções!$F$5:$F$203,0))),"")</f>
        <v/>
      </c>
      <c r="AD1891" t="str">
        <f>IF($AC1891="","",IFERROR(_xlfn.SINGLE(INDEX(Exceções!$E$5:$E$203,MATCH($A1891&amp;"|"&amp;$F1891,Exceções!$F$5:$F$203,0))),""))</f>
        <v/>
      </c>
    </row>
    <row r="1892" spans="1:30" ht="15" hidden="1" customHeight="1" x14ac:dyDescent="0.25">
      <c r="A1892" s="31">
        <v>54846</v>
      </c>
      <c r="B1892" s="17" t="s">
        <v>210</v>
      </c>
      <c r="C1892" s="17" t="str">
        <f>IFERROR(INDEX(Cadastro!$C$5:$C$148,$AB1892),"NÃO INFORMADO")</f>
        <v>USI</v>
      </c>
      <c r="D1892" s="17" t="str">
        <f>IFERROR(INDEX(Cadastro!$D$5:$D$148,$AB1892),"")</f>
        <v>B</v>
      </c>
      <c r="E1892" s="17" t="str">
        <f>IFERROR(INDEX(Cadastro!$G$5:$G$148,$AB1892),"")</f>
        <v>B</v>
      </c>
      <c r="F1892" s="29">
        <v>46282</v>
      </c>
      <c r="G1892" s="32" t="str">
        <f t="shared" si="318"/>
        <v>qui</v>
      </c>
      <c r="H1892" s="31" t="str">
        <f>IF($L1892=0,"",_xlfn.MINIFS(Dados!$Q:$Q,Dados!$A:$A,$A1892,Dados!$S:$S,$F1892))</f>
        <v/>
      </c>
      <c r="I1892" s="31" t="str">
        <f>IF($H1892="","",_xlfn.MAXIFS(Dados!$R:$R,Dados!$A:$A,$A1892,Dados!$S:$S,$F1892))</f>
        <v/>
      </c>
      <c r="J1892" s="32" t="str">
        <f>IF($D1892&lt;&gt;"Folguista","",IFERROR(INDEX(Parâmetros!$D$52:$G$52,1,MIN(4,MAX(1,$W1892))),""))</f>
        <v/>
      </c>
      <c r="K1892" s="32" t="str">
        <f>IF(OR($AC1892&lt;&gt;"",$Y1892="Folga",$Y1892="Folga trabalhada",$Y1892="Férias (cadastro)",$Y1892="Férias / afastamento",$Y1892="Indeterminado (início da série)"),"",IF(OR($D1892="6x1",$D1892="FF 6x1"),IF(OR(WEEKDAY($F1892,2)=6,WEEKDAY($F1892,2)=7),"6x1 sáb/dom","6x1"),IF($D1892="5x2","5x2",IF($H1892="",IF($D1892="Folguista",$J1892,$E1892),IF(OR($H1892&gt;=Parâmetros!$E$18,$H1892&lt;Parâmetros!$E$19),"C",IF($H1892&lt;Parâmetros!$E$20,"A","B"))))))</f>
        <v/>
      </c>
      <c r="L1892" s="30">
        <f>SUMIFS(Dados!$E:$E,Dados!$A:$A,$A1892,Dados!$S:$S,$F1892)</f>
        <v>0</v>
      </c>
      <c r="M1892" s="30" t="str">
        <f>IFERROR(INDEX(Parâmetros!$E$6:$E$11,MATCH($K1892,Parâmetros!$A$6:$A$11,0)),"")</f>
        <v/>
      </c>
      <c r="N1892" s="33" t="str">
        <f t="shared" si="319"/>
        <v/>
      </c>
      <c r="O1892" s="33">
        <f>Parâmetros!$E$13</f>
        <v>0.8</v>
      </c>
      <c r="P1892" s="32" t="str">
        <f>IF(OR($M1892="",$F1892&gt;Parâmetros!$E$14),"Não","Sim")</f>
        <v>Não</v>
      </c>
      <c r="Q1892" s="32" t="str">
        <f t="shared" si="320"/>
        <v/>
      </c>
      <c r="R1892" s="32" t="str">
        <f t="shared" si="321"/>
        <v/>
      </c>
      <c r="S1892" s="30" t="str">
        <f t="shared" si="322"/>
        <v/>
      </c>
      <c r="T1892" s="32" t="str">
        <f>IF($Q1892&lt;&gt;"Sim","",IF($N1892&gt;Parâmetros!$E$15,"Sim","Não"))</f>
        <v/>
      </c>
      <c r="U1892" s="17" t="str">
        <f t="shared" si="323"/>
        <v>Folga</v>
      </c>
      <c r="V1892" s="17" t="str">
        <f>IF($AC1892&lt;&gt;"",IF($L1892&gt;0,"ATENÇÃO · apontou em dia de "&amp;LOWER($AC1892)&amp;" cadastrado","Exceção cadastrada · "&amp;$AC1892)&amp;IF($AD1892="",""," · "&amp;$AD1892),IF($E1892="Férias",IF($L1892&gt;0,"ATENÇÃO · apontou estando de férias no cadastro","Férias no cadastro"),IF($Y1892="Férias / afastamento","Afastamento · "&amp;($Z1892+$AA1892-1)&amp;" dias seguidos sem apontamento",IF($Y1892="Folga trabalhada","ATENÇÃO · apontou em dia de '[Apontamento_Mes_Setembro Atualizado.xlsx]Base Diária'!$V$221folga da escala 5x2",IF($Y1892="Folga",IF(AND($D1892="5x2",OR(WEEKDAY($F1892,2)=6,WEEKDAY($F1892,2)=7)),"Folga de fim de semana da escala 5x2",IF(AND(OR($D1892="6x1",$D1892="FF 6x1"),WEEKDAY($F1892,2)=6,FALSE()),"Folga de fim de semana · apontou no domingo anterior",IF(AND(OR($D1892="6x1",$D1892="FF 6x1"),WEEKDAY($F1892,2)=7,AND($A1892=$A1891,$L1891&gt;0)),"Folga de fim de semana · apontou no sábado",IF(AND(OR($D1892="6x1",$D1892="FF 6x1"),OR(WEEKDAY($F1892,2)=6,WEEKDAY($F1892,2)=7)),"Folga de fim de semana · sem apontamento no sábado nem no domingo","Folga prevista pelo ciclo")))),IF($Y1892="Indeterminado (início da série)","Sem histórico anterior — informe o dia do ciclo no Cadastro",IF($Y1892="Falta de registro",IF(OR(OR($D1892="6x1",$D1892="FF 6x1"),$D1892="5x2"),"FALTA DE REGISTRO · dia útil da escala "&amp;$E1892,"FALTA DE REGISTRO · dia "&amp;$W1892&amp;" de "&amp;IFERROR(INDEX(Parâmetros!$B$39:$B$48,MATCH($E1892,Parâmetros!$A$39:$A$48,0)),99)&amp;" do ciclo"),IF(OR($D1892="6x1",$D1892="FF 6x1"),IF(OR(AND(WEEKDAY($F1892,2)=6,AND($A1892=$A1893,$L1893&gt;0)),AND(WEEKDAY($F1892,2)=7,AND($A1892=$A1891,$L1891&gt;0))),"ATENÇÃO · apontou sábado e domingo no mesmo fim de semana",IF(OR(WEEKDAY($F1892,2)=6,WEEKDAY($F1892,2)=7),"Jornada de fim de semana do 6x1",IF(OR($H1892&gt;=Parâmetros!$E$20,$H1892&lt;Parâmetros!$E$19),"ATENÇÃO · 6x1 apontou fora do horário diurno","Jornada fixa do 6x1"))),IF($D1892="5x2","Jornada fixa do 5x2",IF($D1892="Folguista",IF($J1892=$K1892,"Evidência confirma sequência","DIVERGE · sequência "&amp;$J1892&amp;" × evidência "&amp;$K1892),IF($K1892=$E1892,"Evidência confirma cadastro","DIVERGE · cadastro "&amp;$E1892&amp;" × evidência "&amp;$K1892)))))))))))</f>
        <v>Folga prevista pelo ciclo</v>
      </c>
      <c r="W1892" s="34">
        <f>IF(OR(OR($D1892="6x1",$D1892="FF 6x1"),$D1892="5x2"),"",IF($AB1892&lt;&gt;$AB1891,IF(IFERROR(INDEX(Cadastro!$F$5:$F$148,$AB1892),"")="",IF($L1892&gt;0,1,0),IF(IFERROR(INDEX(Cadastro!$F$5:$F$148,$AB1892),"")&lt;=IFERROR(INDEX(Parâmetros!$B$39:$B$48,MATCH($E1892,Parâmetros!$A$39:$A$48,0)),99),IFERROR(INDEX(Cadastro!$F$5:$F$148,$AB1892),""),0)),IF($L1892&gt;0,IF(N($X1891)&gt;0,1,N($W1891)+1),IF(AND($L1892=0,OR(N($W1891)&gt;=IFERROR(INDEX(Parâmetros!$B$39:$B$48,MATCH($E1892,Parâmetros!$A$39:$A$48,0)),99),AND(N($X1891)&gt;0,N($X1891)&lt;IFERROR(INDEX(Parâmetros!$C$39:$C$48,MATCH($E1892,Parâmetros!$A$39:$A$48,0)),0)))),0,N($W1891)+1))))</f>
        <v>0</v>
      </c>
      <c r="X1892" s="34">
        <f>IF(OR(OR($D1892="6x1",$D1892="FF 6x1"),$D1892="5x2"),"",IF($AB1892&lt;&gt;$AB1891,IF(IFERROR(INDEX(Cadastro!$F$5:$F$148,$AB1892),"")="",0,IF(IFERROR(INDEX(Cadastro!$F$5:$F$148,$AB1892),"")&gt;IFERROR(INDEX(Parâmetros!$B$39:$B$48,MATCH($E1892,Parâmetros!$A$39:$A$48,0)),99),IFERROR(INDEX(Cadastro!$F$5:$F$148,$AB1892),"")-IFERROR(INDEX(Parâmetros!$B$39:$B$48,MATCH($E1892,Parâmetros!$A$39:$A$48,0)),99),0)),IF(AND($L1892=0,OR(N($W1891)&gt;=IFERROR(INDEX(Parâmetros!$B$39:$B$48,MATCH($E1892,Parâmetros!$A$39:$A$48,0)),99),AND(N($X1891)&gt;0,N($X1891)&lt;IFERROR(INDEX(Parâmetros!$C$39:$C$48,MATCH($E1892,Parâmetros!$A$39:$A$48,0)),0)))),N($X1891)+1,0)))</f>
        <v>1</v>
      </c>
      <c r="Y1892" t="str">
        <f>IF($AC1892&lt;&gt;"",IF($L1892&gt;0,$AC1892&amp;" · com apontamento",$AC1892),IF($E1892="Férias",IF($L1892&gt;0,"Férias · com apontamento","Férias (cadastro)"),IF(($Z1892+$AA1892-1)&gt;Parâmetros!$E$16,"Férias / afastamento",IF(AND($D1892="5x2",OR(WEEKDAY($F1892,2)=6,WEEKDAY($F1892,2)=7)),IF($L1892&gt;0,"Folga trabalhada","Folga"),IF($L1892&gt;0,"Trabalhado",IF(OR(OR($D1892="6x1",$D1892="FF 6x1"),$D1892="5x2"),IF(AND(OR($D1892="6x1",$D1892="FF 6x1"),OR(WEEKDAY($F1892,2)=6,WEEKDAY($F1892,2)=7)),"Folga","Falta de registro"),IF(AND($AB1892&lt;&gt;$AB1891,IFERROR(INDEX(Cadastro!$F$5:$F$148,$AB1892),"")=""),"Indeterminado (início da série)",IF($X1892&gt;0,"Folga","Falta de registro"))))))))</f>
        <v>Folga</v>
      </c>
      <c r="Z1892" s="34">
        <f>IF(OR($L1892&gt;0,$F1892&gt;Parâmetros!$E$14),0,IF($A1892&lt;&gt;$A1891,1,N($Z1891)+1))</f>
        <v>0</v>
      </c>
      <c r="AA1892" s="34">
        <f>IF(OR($L1892&gt;0,$F1892&gt;Parâmetros!$E$14),0,IF(OR($A1892&lt;&gt;$A1893,$F1893&gt;Parâmetros!$E$14),1,N($AA1893)+1))</f>
        <v>0</v>
      </c>
      <c r="AB1892" s="31">
        <f>IFERROR(MATCH($A1892&amp;"|"&amp;TEXT(_xlfn.MAXIFS(Cadastro!$E$5:$E$148,Cadastro!$A$5:$A$148,$A1892,Cadastro!$E$5:$E$148,"&lt;="&amp;$F1892),"yyyymmdd"),Cadastro!$I$5:$I$148,0),"")</f>
        <v>76</v>
      </c>
      <c r="AC1892" t="str">
        <f>IFERROR(_xlfn.SINGLE(INDEX(Exceções!$D$5:$D$203,MATCH($A1892&amp;"|"&amp;$F1892,Exceções!$F$5:$F$203,0))),"")</f>
        <v/>
      </c>
      <c r="AD1892" t="str">
        <f>IF($AC1892="","",IFERROR(_xlfn.SINGLE(INDEX(Exceções!$E$5:$E$203,MATCH($A1892&amp;"|"&amp;$F1892,Exceções!$F$5:$F$203,0))),""))</f>
        <v/>
      </c>
    </row>
    <row r="1893" spans="1:30" ht="15" hidden="1" customHeight="1" x14ac:dyDescent="0.25">
      <c r="A1893" s="31">
        <v>54846</v>
      </c>
      <c r="B1893" s="17" t="s">
        <v>210</v>
      </c>
      <c r="C1893" s="17" t="str">
        <f>IFERROR(INDEX(Cadastro!$C$5:$C$148,$AB1893),"NÃO INFORMADO")</f>
        <v>USI</v>
      </c>
      <c r="D1893" s="17" t="str">
        <f>IFERROR(INDEX(Cadastro!$D$5:$D$148,$AB1893),"")</f>
        <v>B</v>
      </c>
      <c r="E1893" s="17" t="str">
        <f>IFERROR(INDEX(Cadastro!$G$5:$G$148,$AB1893),"")</f>
        <v>B</v>
      </c>
      <c r="F1893" s="29">
        <v>46283</v>
      </c>
      <c r="G1893" s="32" t="str">
        <f t="shared" si="318"/>
        <v>sex</v>
      </c>
      <c r="H1893" s="31" t="str">
        <f>IF($L1893=0,"",_xlfn.MINIFS(Dados!$Q:$Q,Dados!$A:$A,$A1893,Dados!$S:$S,$F1893))</f>
        <v/>
      </c>
      <c r="I1893" s="31" t="str">
        <f>IF($H1893="","",_xlfn.MAXIFS(Dados!$R:$R,Dados!$A:$A,$A1893,Dados!$S:$S,$F1893))</f>
        <v/>
      </c>
      <c r="J1893" s="32" t="str">
        <f>IF($D1893&lt;&gt;"Folguista","",IFERROR(INDEX(Parâmetros!$D$52:$G$52,1,MIN(4,MAX(1,$W1893))),""))</f>
        <v/>
      </c>
      <c r="K1893" s="32" t="str">
        <f>IF(OR($AC1893&lt;&gt;"",$Y1893="Folga",$Y1893="Folga trabalhada",$Y1893="Férias (cadastro)",$Y1893="Férias / afastamento",$Y1893="Indeterminado (início da série)"),"",IF(OR($D1893="6x1",$D1893="FF 6x1"),IF(OR(WEEKDAY($F1893,2)=6,WEEKDAY($F1893,2)=7),"6x1 sáb/dom","6x1"),IF($D1893="5x2","5x2",IF($H1893="",IF($D1893="Folguista",$J1893,$E1893),IF(OR($H1893&gt;=Parâmetros!$E$18,$H1893&lt;Parâmetros!$E$19),"C",IF($H1893&lt;Parâmetros!$E$20,"A","B"))))))</f>
        <v>B</v>
      </c>
      <c r="L1893" s="30">
        <f>SUMIFS(Dados!$E:$E,Dados!$A:$A,$A1893,Dados!$S:$S,$F1893)</f>
        <v>0</v>
      </c>
      <c r="M1893" s="30">
        <f>IFERROR(INDEX(Parâmetros!$E$6:$E$11,MATCH($K1893,Parâmetros!$A$6:$A$11,0)),"")</f>
        <v>7.67</v>
      </c>
      <c r="N1893" s="33">
        <f t="shared" si="319"/>
        <v>0</v>
      </c>
      <c r="O1893" s="33">
        <f>Parâmetros!$E$13</f>
        <v>0.8</v>
      </c>
      <c r="P1893" s="32" t="str">
        <f>IF(OR($M1893="",$F1893&gt;Parâmetros!$E$14),"Não","Sim")</f>
        <v>Não</v>
      </c>
      <c r="Q1893" s="32" t="str">
        <f t="shared" si="320"/>
        <v/>
      </c>
      <c r="R1893" s="32" t="str">
        <f t="shared" si="321"/>
        <v/>
      </c>
      <c r="S1893" s="30" t="str">
        <f t="shared" si="322"/>
        <v/>
      </c>
      <c r="T1893" s="32" t="str">
        <f>IF($Q1893&lt;&gt;"Sim","",IF($N1893&gt;Parâmetros!$E$15,"Sim","Não"))</f>
        <v/>
      </c>
      <c r="U1893" s="17" t="str">
        <f t="shared" si="323"/>
        <v>Fora da apuração</v>
      </c>
      <c r="V1893" s="17" t="str">
        <f>IF($AC1893&lt;&gt;"",IF($L1893&gt;0,"ATENÇÃO · apontou em dia de "&amp;LOWER($AC1893)&amp;" cadastrado","Exceção cadastrada · "&amp;$AC1893)&amp;IF($AD1893="",""," · "&amp;$AD1893),IF($E1893="Férias",IF($L1893&gt;0,"ATENÇÃO · apontou estando de férias no cadastro","Férias no cadastro"),IF($Y1893="Férias / afastamento","Afastamento · "&amp;($Z1893+$AA1893-1)&amp;" dias seguidos sem apontamento",IF($Y1893="Folga trabalhada","ATENÇÃO · apontou em dia de '[Apontamento_Mes_Setembro Atualizado.xlsx]Base Diária'!$V$221folga da escala 5x2",IF($Y1893="Folga",IF(AND($D1893="5x2",OR(WEEKDAY($F1893,2)=6,WEEKDAY($F1893,2)=7)),"Folga de fim de semana da escala 5x2",IF(AND(OR($D1893="6x1",$D1893="FF 6x1"),WEEKDAY($F1893,2)=6,FALSE()),"Folga de fim de semana · apontou no domingo anterior",IF(AND(OR($D1893="6x1",$D1893="FF 6x1"),WEEKDAY($F1893,2)=7,AND($A1893=$A1892,$L1892&gt;0)),"Folga de fim de semana · apontou no sábado",IF(AND(OR($D1893="6x1",$D1893="FF 6x1"),OR(WEEKDAY($F1893,2)=6,WEEKDAY($F1893,2)=7)),"Folga de fim de semana · sem apontamento no sábado nem no domingo","Folga prevista pelo ciclo")))),IF($Y1893="Indeterminado (início da série)","Sem histórico anterior — informe o dia do ciclo no Cadastro",IF($Y1893="Falta de registro",IF(OR(OR($D1893="6x1",$D1893="FF 6x1"),$D1893="5x2"),"FALTA DE REGISTRO · dia útil da escala "&amp;$E1893,"FALTA DE REGISTRO · dia "&amp;$W1893&amp;" de "&amp;IFERROR(INDEX(Parâmetros!$B$39:$B$48,MATCH($E1893,Parâmetros!$A$39:$A$48,0)),99)&amp;" do ciclo"),IF(OR($D1893="6x1",$D1893="FF 6x1"),IF(OR(AND(WEEKDAY($F1893,2)=6,AND($A1893=$A1894,$L1894&gt;0)),AND(WEEKDAY($F1893,2)=7,AND($A1893=$A1892,$L1892&gt;0))),"ATENÇÃO · apontou sábado e domingo no mesmo fim de semana",IF(OR(WEEKDAY($F1893,2)=6,WEEKDAY($F1893,2)=7),"Jornada de fim de semana do 6x1",IF(OR($H1893&gt;=Parâmetros!$E$20,$H1893&lt;Parâmetros!$E$19),"ATENÇÃO · 6x1 apontou fora do horário diurno","Jornada fixa do 6x1"))),IF($D1893="5x2","Jornada fixa do 5x2",IF($D1893="Folguista",IF($J1893=$K1893,"Evidência confirma sequência","DIVERGE · sequência "&amp;$J1893&amp;" × evidência "&amp;$K1893),IF($K1893=$E1893,"Evidência confirma cadastro","DIVERGE · cadastro "&amp;$E1893&amp;" × evidência "&amp;$K1893)))))))))))</f>
        <v>FALTA DE REGISTRO · dia 1 de 5 do ciclo</v>
      </c>
      <c r="W1893" s="34">
        <f>IF(OR(OR($D1893="6x1",$D1893="FF 6x1"),$D1893="5x2"),"",IF($AB1893&lt;&gt;$AB1892,IF(IFERROR(INDEX(Cadastro!$F$5:$F$148,$AB1893),"")="",IF($L1893&gt;0,1,0),IF(IFERROR(INDEX(Cadastro!$F$5:$F$148,$AB1893),"")&lt;=IFERROR(INDEX(Parâmetros!$B$39:$B$48,MATCH($E1893,Parâmetros!$A$39:$A$48,0)),99),IFERROR(INDEX(Cadastro!$F$5:$F$148,$AB1893),""),0)),IF($L1893&gt;0,IF(N($X1892)&gt;0,1,N($W1892)+1),IF(AND($L1893=0,OR(N($W1892)&gt;=IFERROR(INDEX(Parâmetros!$B$39:$B$48,MATCH($E1893,Parâmetros!$A$39:$A$48,0)),99),AND(N($X1892)&gt;0,N($X1892)&lt;IFERROR(INDEX(Parâmetros!$C$39:$C$48,MATCH($E1893,Parâmetros!$A$39:$A$48,0)),0)))),0,N($W1892)+1))))</f>
        <v>1</v>
      </c>
      <c r="X1893" s="34">
        <f>IF(OR(OR($D1893="6x1",$D1893="FF 6x1"),$D1893="5x2"),"",IF($AB1893&lt;&gt;$AB1892,IF(IFERROR(INDEX(Cadastro!$F$5:$F$148,$AB1893),"")="",0,IF(IFERROR(INDEX(Cadastro!$F$5:$F$148,$AB1893),"")&gt;IFERROR(INDEX(Parâmetros!$B$39:$B$48,MATCH($E1893,Parâmetros!$A$39:$A$48,0)),99),IFERROR(INDEX(Cadastro!$F$5:$F$148,$AB1893),"")-IFERROR(INDEX(Parâmetros!$B$39:$B$48,MATCH($E1893,Parâmetros!$A$39:$A$48,0)),99),0)),IF(AND($L1893=0,OR(N($W1892)&gt;=IFERROR(INDEX(Parâmetros!$B$39:$B$48,MATCH($E1893,Parâmetros!$A$39:$A$48,0)),99),AND(N($X1892)&gt;0,N($X1892)&lt;IFERROR(INDEX(Parâmetros!$C$39:$C$48,MATCH($E1893,Parâmetros!$A$39:$A$48,0)),0)))),N($X1892)+1,0)))</f>
        <v>0</v>
      </c>
      <c r="Y1893" t="str">
        <f>IF($AC1893&lt;&gt;"",IF($L1893&gt;0,$AC1893&amp;" · com apontamento",$AC1893),IF($E1893="Férias",IF($L1893&gt;0,"Férias · com apontamento","Férias (cadastro)"),IF(($Z1893+$AA1893-1)&gt;Parâmetros!$E$16,"Férias / afastamento",IF(AND($D1893="5x2",OR(WEEKDAY($F1893,2)=6,WEEKDAY($F1893,2)=7)),IF($L1893&gt;0,"Folga trabalhada","Folga"),IF($L1893&gt;0,"Trabalhado",IF(OR(OR($D1893="6x1",$D1893="FF 6x1"),$D1893="5x2"),IF(AND(OR($D1893="6x1",$D1893="FF 6x1"),OR(WEEKDAY($F1893,2)=6,WEEKDAY($F1893,2)=7)),"Folga","Falta de registro"),IF(AND($AB1893&lt;&gt;$AB1892,IFERROR(INDEX(Cadastro!$F$5:$F$148,$AB1893),"")=""),"Indeterminado (início da série)",IF($X1893&gt;0,"Folga","Falta de registro"))))))))</f>
        <v>Falta de registro</v>
      </c>
      <c r="Z1893" s="34">
        <f>IF(OR($L1893&gt;0,$F1893&gt;Parâmetros!$E$14),0,IF($A1893&lt;&gt;$A1892,1,N($Z1892)+1))</f>
        <v>0</v>
      </c>
      <c r="AA1893" s="34">
        <f>IF(OR($L1893&gt;0,$F1893&gt;Parâmetros!$E$14),0,IF(OR($A1893&lt;&gt;$A1894,$F1894&gt;Parâmetros!$E$14),1,N($AA1894)+1))</f>
        <v>0</v>
      </c>
      <c r="AB1893" s="31">
        <f>IFERROR(MATCH($A1893&amp;"|"&amp;TEXT(_xlfn.MAXIFS(Cadastro!$E$5:$E$148,Cadastro!$A$5:$A$148,$A1893,Cadastro!$E$5:$E$148,"&lt;="&amp;$F1893),"yyyymmdd"),Cadastro!$I$5:$I$148,0),"")</f>
        <v>76</v>
      </c>
      <c r="AC1893" t="str">
        <f>IFERROR(_xlfn.SINGLE(INDEX(Exceções!$D$5:$D$203,MATCH($A1893&amp;"|"&amp;$F1893,Exceções!$F$5:$F$203,0))),"")</f>
        <v/>
      </c>
      <c r="AD1893" t="str">
        <f>IF($AC1893="","",IFERROR(_xlfn.SINGLE(INDEX(Exceções!$E$5:$E$203,MATCH($A1893&amp;"|"&amp;$F1893,Exceções!$F$5:$F$203,0))),""))</f>
        <v/>
      </c>
    </row>
    <row r="1894" spans="1:30" ht="15" hidden="1" customHeight="1" x14ac:dyDescent="0.25">
      <c r="A1894" s="31">
        <v>54846</v>
      </c>
      <c r="B1894" s="17" t="s">
        <v>210</v>
      </c>
      <c r="C1894" s="17" t="str">
        <f>IFERROR(INDEX(Cadastro!$C$5:$C$148,$AB1894),"NÃO INFORMADO")</f>
        <v>USI</v>
      </c>
      <c r="D1894" s="17" t="str">
        <f>IFERROR(INDEX(Cadastro!$D$5:$D$148,$AB1894),"")</f>
        <v>B</v>
      </c>
      <c r="E1894" s="17" t="str">
        <f>IFERROR(INDEX(Cadastro!$G$5:$G$148,$AB1894),"")</f>
        <v>B</v>
      </c>
      <c r="F1894" s="29">
        <v>46284</v>
      </c>
      <c r="G1894" s="32" t="str">
        <f t="shared" si="318"/>
        <v>sáb</v>
      </c>
      <c r="H1894" s="31" t="str">
        <f>IF($L1894=0,"",_xlfn.MINIFS(Dados!$Q:$Q,Dados!$A:$A,$A1894,Dados!$S:$S,$F1894))</f>
        <v/>
      </c>
      <c r="I1894" s="31" t="str">
        <f>IF($H1894="","",_xlfn.MAXIFS(Dados!$R:$R,Dados!$A:$A,$A1894,Dados!$S:$S,$F1894))</f>
        <v/>
      </c>
      <c r="J1894" s="32" t="str">
        <f>IF($D1894&lt;&gt;"Folguista","",IFERROR(INDEX(Parâmetros!$D$52:$G$52,1,MIN(4,MAX(1,$W1894))),""))</f>
        <v/>
      </c>
      <c r="K1894" s="32" t="str">
        <f>IF(OR($AC1894&lt;&gt;"",$Y1894="Folga",$Y1894="Folga trabalhada",$Y1894="Férias (cadastro)",$Y1894="Férias / afastamento",$Y1894="Indeterminado (início da série)"),"",IF(OR($D1894="6x1",$D1894="FF 6x1"),IF(OR(WEEKDAY($F1894,2)=6,WEEKDAY($F1894,2)=7),"6x1 sáb/dom","6x1"),IF($D1894="5x2","5x2",IF($H1894="",IF($D1894="Folguista",$J1894,$E1894),IF(OR($H1894&gt;=Parâmetros!$E$18,$H1894&lt;Parâmetros!$E$19),"C",IF($H1894&lt;Parâmetros!$E$20,"A","B"))))))</f>
        <v>B</v>
      </c>
      <c r="L1894" s="30">
        <f>SUMIFS(Dados!$E:$E,Dados!$A:$A,$A1894,Dados!$S:$S,$F1894)</f>
        <v>0</v>
      </c>
      <c r="M1894" s="30">
        <f>IFERROR(INDEX(Parâmetros!$E$6:$E$11,MATCH($K1894,Parâmetros!$A$6:$A$11,0)),"")</f>
        <v>7.67</v>
      </c>
      <c r="N1894" s="33">
        <f t="shared" si="319"/>
        <v>0</v>
      </c>
      <c r="O1894" s="33">
        <f>Parâmetros!$E$13</f>
        <v>0.8</v>
      </c>
      <c r="P1894" s="32" t="str">
        <f>IF(OR($M1894="",$F1894&gt;Parâmetros!$E$14),"Não","Sim")</f>
        <v>Não</v>
      </c>
      <c r="Q1894" s="32" t="str">
        <f t="shared" si="320"/>
        <v/>
      </c>
      <c r="R1894" s="32" t="str">
        <f t="shared" si="321"/>
        <v/>
      </c>
      <c r="S1894" s="30" t="str">
        <f t="shared" si="322"/>
        <v/>
      </c>
      <c r="T1894" s="32" t="str">
        <f>IF($Q1894&lt;&gt;"Sim","",IF($N1894&gt;Parâmetros!$E$15,"Sim","Não"))</f>
        <v/>
      </c>
      <c r="U1894" s="17" t="str">
        <f t="shared" si="323"/>
        <v>Fora da apuração</v>
      </c>
      <c r="V1894" s="17" t="str">
        <f>IF($AC1894&lt;&gt;"",IF($L1894&gt;0,"ATENÇÃO · apontou em dia de "&amp;LOWER($AC1894)&amp;" cadastrado","Exceção cadastrada · "&amp;$AC1894)&amp;IF($AD1894="",""," · "&amp;$AD1894),IF($E1894="Férias",IF($L1894&gt;0,"ATENÇÃO · apontou estando de férias no cadastro","Férias no cadastro"),IF($Y1894="Férias / afastamento","Afastamento · "&amp;($Z1894+$AA1894-1)&amp;" dias seguidos sem apontamento",IF($Y1894="Folga trabalhada","ATENÇÃO · apontou em dia de '[Apontamento_Mes_Setembro Atualizado.xlsx]Base Diária'!$V$221folga da escala 5x2",IF($Y1894="Folga",IF(AND($D1894="5x2",OR(WEEKDAY($F1894,2)=6,WEEKDAY($F1894,2)=7)),"Folga de fim de semana da escala 5x2",IF(AND(OR($D1894="6x1",$D1894="FF 6x1"),WEEKDAY($F1894,2)=6,FALSE()),"Folga de fim de semana · apontou no domingo anterior",IF(AND(OR($D1894="6x1",$D1894="FF 6x1"),WEEKDAY($F1894,2)=7,AND($A1894=$A1893,$L1893&gt;0)),"Folga de fim de semana · apontou no sábado",IF(AND(OR($D1894="6x1",$D1894="FF 6x1"),OR(WEEKDAY($F1894,2)=6,WEEKDAY($F1894,2)=7)),"Folga de fim de semana · sem apontamento no sábado nem no domingo","Folga prevista pelo ciclo")))),IF($Y1894="Indeterminado (início da série)","Sem histórico anterior — informe o dia do ciclo no Cadastro",IF($Y1894="Falta de registro",IF(OR(OR($D1894="6x1",$D1894="FF 6x1"),$D1894="5x2"),"FALTA DE REGISTRO · dia útil da escala "&amp;$E1894,"FALTA DE REGISTRO · dia "&amp;$W1894&amp;" de "&amp;IFERROR(INDEX(Parâmetros!$B$39:$B$48,MATCH($E1894,Parâmetros!$A$39:$A$48,0)),99)&amp;" do ciclo"),IF(OR($D1894="6x1",$D1894="FF 6x1"),IF(OR(AND(WEEKDAY($F1894,2)=6,AND($A1894=$A1895,$L1895&gt;0)),AND(WEEKDAY($F1894,2)=7,AND($A1894=$A1893,$L1893&gt;0))),"ATENÇÃO · apontou sábado e domingo no mesmo fim de semana",IF(OR(WEEKDAY($F1894,2)=6,WEEKDAY($F1894,2)=7),"Jornada de fim de semana do 6x1",IF(OR($H1894&gt;=Parâmetros!$E$20,$H1894&lt;Parâmetros!$E$19),"ATENÇÃO · 6x1 apontou fora do horário diurno","Jornada fixa do 6x1"))),IF($D1894="5x2","Jornada fixa do 5x2",IF($D1894="Folguista",IF($J1894=$K1894,"Evidência confirma sequência","DIVERGE · sequência "&amp;$J1894&amp;" × evidência "&amp;$K1894),IF($K1894=$E1894,"Evidência confirma cadastro","DIVERGE · cadastro "&amp;$E1894&amp;" × evidência "&amp;$K1894)))))))))))</f>
        <v>FALTA DE REGISTRO · dia 2 de 5 do ciclo</v>
      </c>
      <c r="W1894" s="34">
        <f>IF(OR(OR($D1894="6x1",$D1894="FF 6x1"),$D1894="5x2"),"",IF($AB1894&lt;&gt;$AB1893,IF(IFERROR(INDEX(Cadastro!$F$5:$F$148,$AB1894),"")="",IF($L1894&gt;0,1,0),IF(IFERROR(INDEX(Cadastro!$F$5:$F$148,$AB1894),"")&lt;=IFERROR(INDEX(Parâmetros!$B$39:$B$48,MATCH($E1894,Parâmetros!$A$39:$A$48,0)),99),IFERROR(INDEX(Cadastro!$F$5:$F$148,$AB1894),""),0)),IF($L1894&gt;0,IF(N($X1893)&gt;0,1,N($W1893)+1),IF(AND($L1894=0,OR(N($W1893)&gt;=IFERROR(INDEX(Parâmetros!$B$39:$B$48,MATCH($E1894,Parâmetros!$A$39:$A$48,0)),99),AND(N($X1893)&gt;0,N($X1893)&lt;IFERROR(INDEX(Parâmetros!$C$39:$C$48,MATCH($E1894,Parâmetros!$A$39:$A$48,0)),0)))),0,N($W1893)+1))))</f>
        <v>2</v>
      </c>
      <c r="X1894" s="34">
        <f>IF(OR(OR($D1894="6x1",$D1894="FF 6x1"),$D1894="5x2"),"",IF($AB1894&lt;&gt;$AB1893,IF(IFERROR(INDEX(Cadastro!$F$5:$F$148,$AB1894),"")="",0,IF(IFERROR(INDEX(Cadastro!$F$5:$F$148,$AB1894),"")&gt;IFERROR(INDEX(Parâmetros!$B$39:$B$48,MATCH($E1894,Parâmetros!$A$39:$A$48,0)),99),IFERROR(INDEX(Cadastro!$F$5:$F$148,$AB1894),"")-IFERROR(INDEX(Parâmetros!$B$39:$B$48,MATCH($E1894,Parâmetros!$A$39:$A$48,0)),99),0)),IF(AND($L1894=0,OR(N($W1893)&gt;=IFERROR(INDEX(Parâmetros!$B$39:$B$48,MATCH($E1894,Parâmetros!$A$39:$A$48,0)),99),AND(N($X1893)&gt;0,N($X1893)&lt;IFERROR(INDEX(Parâmetros!$C$39:$C$48,MATCH($E1894,Parâmetros!$A$39:$A$48,0)),0)))),N($X1893)+1,0)))</f>
        <v>0</v>
      </c>
      <c r="Y1894" t="str">
        <f>IF($AC1894&lt;&gt;"",IF($L1894&gt;0,$AC1894&amp;" · com apontamento",$AC1894),IF($E1894="Férias",IF($L1894&gt;0,"Férias · com apontamento","Férias (cadastro)"),IF(($Z1894+$AA1894-1)&gt;Parâmetros!$E$16,"Férias / afastamento",IF(AND($D1894="5x2",OR(WEEKDAY($F1894,2)=6,WEEKDAY($F1894,2)=7)),IF($L1894&gt;0,"Folga trabalhada","Folga"),IF($L1894&gt;0,"Trabalhado",IF(OR(OR($D1894="6x1",$D1894="FF 6x1"),$D1894="5x2"),IF(AND(OR($D1894="6x1",$D1894="FF 6x1"),OR(WEEKDAY($F1894,2)=6,WEEKDAY($F1894,2)=7)),"Folga","Falta de registro"),IF(AND($AB1894&lt;&gt;$AB1893,IFERROR(INDEX(Cadastro!$F$5:$F$148,$AB1894),"")=""),"Indeterminado (início da série)",IF($X1894&gt;0,"Folga","Falta de registro"))))))))</f>
        <v>Falta de registro</v>
      </c>
      <c r="Z1894" s="34">
        <f>IF(OR($L1894&gt;0,$F1894&gt;Parâmetros!$E$14),0,IF($A1894&lt;&gt;$A1893,1,N($Z1893)+1))</f>
        <v>0</v>
      </c>
      <c r="AA1894" s="34">
        <f>IF(OR($L1894&gt;0,$F1894&gt;Parâmetros!$E$14),0,IF(OR($A1894&lt;&gt;$A1895,$F1895&gt;Parâmetros!$E$14),1,N($AA1895)+1))</f>
        <v>0</v>
      </c>
      <c r="AB1894" s="31">
        <f>IFERROR(MATCH($A1894&amp;"|"&amp;TEXT(_xlfn.MAXIFS(Cadastro!$E$5:$E$148,Cadastro!$A$5:$A$148,$A1894,Cadastro!$E$5:$E$148,"&lt;="&amp;$F1894),"yyyymmdd"),Cadastro!$I$5:$I$148,0),"")</f>
        <v>76</v>
      </c>
      <c r="AC1894" t="str">
        <f>IFERROR(_xlfn.SINGLE(INDEX(Exceções!$D$5:$D$203,MATCH($A1894&amp;"|"&amp;$F1894,Exceções!$F$5:$F$203,0))),"")</f>
        <v/>
      </c>
      <c r="AD1894" t="str">
        <f>IF($AC1894="","",IFERROR(_xlfn.SINGLE(INDEX(Exceções!$E$5:$E$203,MATCH($A1894&amp;"|"&amp;$F1894,Exceções!$F$5:$F$203,0))),""))</f>
        <v/>
      </c>
    </row>
    <row r="1895" spans="1:30" ht="15" hidden="1" customHeight="1" x14ac:dyDescent="0.25">
      <c r="A1895" s="31">
        <v>54846</v>
      </c>
      <c r="B1895" s="17" t="s">
        <v>210</v>
      </c>
      <c r="C1895" s="17" t="str">
        <f>IFERROR(INDEX(Cadastro!$C$5:$C$148,$AB1895),"NÃO INFORMADO")</f>
        <v>USI</v>
      </c>
      <c r="D1895" s="17" t="str">
        <f>IFERROR(INDEX(Cadastro!$D$5:$D$148,$AB1895),"")</f>
        <v>B</v>
      </c>
      <c r="E1895" s="17" t="str">
        <f>IFERROR(INDEX(Cadastro!$G$5:$G$148,$AB1895),"")</f>
        <v>B</v>
      </c>
      <c r="F1895" s="29">
        <v>46285</v>
      </c>
      <c r="G1895" s="32" t="str">
        <f t="shared" si="318"/>
        <v>dom</v>
      </c>
      <c r="H1895" s="31" t="str">
        <f>IF($L1895=0,"",_xlfn.MINIFS(Dados!$Q:$Q,Dados!$A:$A,$A1895,Dados!$S:$S,$F1895))</f>
        <v/>
      </c>
      <c r="I1895" s="31" t="str">
        <f>IF($H1895="","",_xlfn.MAXIFS(Dados!$R:$R,Dados!$A:$A,$A1895,Dados!$S:$S,$F1895))</f>
        <v/>
      </c>
      <c r="J1895" s="32" t="str">
        <f>IF($D1895&lt;&gt;"Folguista","",IFERROR(INDEX(Parâmetros!$D$52:$G$52,1,MIN(4,MAX(1,$W1895))),""))</f>
        <v/>
      </c>
      <c r="K1895" s="32" t="str">
        <f>IF(OR($AC1895&lt;&gt;"",$Y1895="Folga",$Y1895="Folga trabalhada",$Y1895="Férias (cadastro)",$Y1895="Férias / afastamento",$Y1895="Indeterminado (início da série)"),"",IF(OR($D1895="6x1",$D1895="FF 6x1"),IF(OR(WEEKDAY($F1895,2)=6,WEEKDAY($F1895,2)=7),"6x1 sáb/dom","6x1"),IF($D1895="5x2","5x2",IF($H1895="",IF($D1895="Folguista",$J1895,$E1895),IF(OR($H1895&gt;=Parâmetros!$E$18,$H1895&lt;Parâmetros!$E$19),"C",IF($H1895&lt;Parâmetros!$E$20,"A","B"))))))</f>
        <v>B</v>
      </c>
      <c r="L1895" s="30">
        <f>SUMIFS(Dados!$E:$E,Dados!$A:$A,$A1895,Dados!$S:$S,$F1895)</f>
        <v>0</v>
      </c>
      <c r="M1895" s="30">
        <f>IFERROR(INDEX(Parâmetros!$E$6:$E$11,MATCH($K1895,Parâmetros!$A$6:$A$11,0)),"")</f>
        <v>7.67</v>
      </c>
      <c r="N1895" s="33">
        <f t="shared" si="319"/>
        <v>0</v>
      </c>
      <c r="O1895" s="33">
        <f>Parâmetros!$E$13</f>
        <v>0.8</v>
      </c>
      <c r="P1895" s="32" t="str">
        <f>IF(OR($M1895="",$F1895&gt;Parâmetros!$E$14),"Não","Sim")</f>
        <v>Não</v>
      </c>
      <c r="Q1895" s="32" t="str">
        <f t="shared" si="320"/>
        <v/>
      </c>
      <c r="R1895" s="32" t="str">
        <f t="shared" si="321"/>
        <v/>
      </c>
      <c r="S1895" s="30" t="str">
        <f t="shared" si="322"/>
        <v/>
      </c>
      <c r="T1895" s="32" t="str">
        <f>IF($Q1895&lt;&gt;"Sim","",IF($N1895&gt;Parâmetros!$E$15,"Sim","Não"))</f>
        <v/>
      </c>
      <c r="U1895" s="17" t="str">
        <f t="shared" si="323"/>
        <v>Fora da apuração</v>
      </c>
      <c r="V1895" s="17" t="str">
        <f>IF($AC1895&lt;&gt;"",IF($L1895&gt;0,"ATENÇÃO · apontou em dia de "&amp;LOWER($AC1895)&amp;" cadastrado","Exceção cadastrada · "&amp;$AC1895)&amp;IF($AD1895="",""," · "&amp;$AD1895),IF($E1895="Férias",IF($L1895&gt;0,"ATENÇÃO · apontou estando de férias no cadastro","Férias no cadastro"),IF($Y1895="Férias / afastamento","Afastamento · "&amp;($Z1895+$AA1895-1)&amp;" dias seguidos sem apontamento",IF($Y1895="Folga trabalhada","ATENÇÃO · apontou em dia de '[Apontamento_Mes_Setembro Atualizado.xlsx]Base Diária'!$V$221folga da escala 5x2",IF($Y1895="Folga",IF(AND($D1895="5x2",OR(WEEKDAY($F1895,2)=6,WEEKDAY($F1895,2)=7)),"Folga de fim de semana da escala 5x2",IF(AND(OR($D1895="6x1",$D1895="FF 6x1"),WEEKDAY($F1895,2)=6,FALSE()),"Folga de fim de semana · apontou no domingo anterior",IF(AND(OR($D1895="6x1",$D1895="FF 6x1"),WEEKDAY($F1895,2)=7,AND($A1895=$A1894,$L1894&gt;0)),"Folga de fim de semana · apontou no sábado",IF(AND(OR($D1895="6x1",$D1895="FF 6x1"),OR(WEEKDAY($F1895,2)=6,WEEKDAY($F1895,2)=7)),"Folga de fim de semana · sem apontamento no sábado nem no domingo","Folga prevista pelo ciclo")))),IF($Y1895="Indeterminado (início da série)","Sem histórico anterior — informe o dia do ciclo no Cadastro",IF($Y1895="Falta de registro",IF(OR(OR($D1895="6x1",$D1895="FF 6x1"),$D1895="5x2"),"FALTA DE REGISTRO · dia útil da escala "&amp;$E1895,"FALTA DE REGISTRO · dia "&amp;$W1895&amp;" de "&amp;IFERROR(INDEX(Parâmetros!$B$39:$B$48,MATCH($E1895,Parâmetros!$A$39:$A$48,0)),99)&amp;" do ciclo"),IF(OR($D1895="6x1",$D1895="FF 6x1"),IF(OR(AND(WEEKDAY($F1895,2)=6,AND($A1895=$A1896,$L1896&gt;0)),AND(WEEKDAY($F1895,2)=7,AND($A1895=$A1894,$L1894&gt;0))),"ATENÇÃO · apontou sábado e domingo no mesmo fim de semana",IF(OR(WEEKDAY($F1895,2)=6,WEEKDAY($F1895,2)=7),"Jornada de fim de semana do 6x1",IF(OR($H1895&gt;=Parâmetros!$E$20,$H1895&lt;Parâmetros!$E$19),"ATENÇÃO · 6x1 apontou fora do horário diurno","Jornada fixa do 6x1"))),IF($D1895="5x2","Jornada fixa do 5x2",IF($D1895="Folguista",IF($J1895=$K1895,"Evidência confirma sequência","DIVERGE · sequência "&amp;$J1895&amp;" × evidência "&amp;$K1895),IF($K1895=$E1895,"Evidência confirma cadastro","DIVERGE · cadastro "&amp;$E1895&amp;" × evidência "&amp;$K1895)))))))))))</f>
        <v>FALTA DE REGISTRO · dia 3 de 5 do ciclo</v>
      </c>
      <c r="W1895" s="34">
        <f>IF(OR(OR($D1895="6x1",$D1895="FF 6x1"),$D1895="5x2"),"",IF($AB1895&lt;&gt;$AB1894,IF(IFERROR(INDEX(Cadastro!$F$5:$F$148,$AB1895),"")="",IF($L1895&gt;0,1,0),IF(IFERROR(INDEX(Cadastro!$F$5:$F$148,$AB1895),"")&lt;=IFERROR(INDEX(Parâmetros!$B$39:$B$48,MATCH($E1895,Parâmetros!$A$39:$A$48,0)),99),IFERROR(INDEX(Cadastro!$F$5:$F$148,$AB1895),""),0)),IF($L1895&gt;0,IF(N($X1894)&gt;0,1,N($W1894)+1),IF(AND($L1895=0,OR(N($W1894)&gt;=IFERROR(INDEX(Parâmetros!$B$39:$B$48,MATCH($E1895,Parâmetros!$A$39:$A$48,0)),99),AND(N($X1894)&gt;0,N($X1894)&lt;IFERROR(INDEX(Parâmetros!$C$39:$C$48,MATCH($E1895,Parâmetros!$A$39:$A$48,0)),0)))),0,N($W1894)+1))))</f>
        <v>3</v>
      </c>
      <c r="X1895" s="34">
        <f>IF(OR(OR($D1895="6x1",$D1895="FF 6x1"),$D1895="5x2"),"",IF($AB1895&lt;&gt;$AB1894,IF(IFERROR(INDEX(Cadastro!$F$5:$F$148,$AB1895),"")="",0,IF(IFERROR(INDEX(Cadastro!$F$5:$F$148,$AB1895),"")&gt;IFERROR(INDEX(Parâmetros!$B$39:$B$48,MATCH($E1895,Parâmetros!$A$39:$A$48,0)),99),IFERROR(INDEX(Cadastro!$F$5:$F$148,$AB1895),"")-IFERROR(INDEX(Parâmetros!$B$39:$B$48,MATCH($E1895,Parâmetros!$A$39:$A$48,0)),99),0)),IF(AND($L1895=0,OR(N($W1894)&gt;=IFERROR(INDEX(Parâmetros!$B$39:$B$48,MATCH($E1895,Parâmetros!$A$39:$A$48,0)),99),AND(N($X1894)&gt;0,N($X1894)&lt;IFERROR(INDEX(Parâmetros!$C$39:$C$48,MATCH($E1895,Parâmetros!$A$39:$A$48,0)),0)))),N($X1894)+1,0)))</f>
        <v>0</v>
      </c>
      <c r="Y1895" t="str">
        <f>IF($AC1895&lt;&gt;"",IF($L1895&gt;0,$AC1895&amp;" · com apontamento",$AC1895),IF($E1895="Férias",IF($L1895&gt;0,"Férias · com apontamento","Férias (cadastro)"),IF(($Z1895+$AA1895-1)&gt;Parâmetros!$E$16,"Férias / afastamento",IF(AND($D1895="5x2",OR(WEEKDAY($F1895,2)=6,WEEKDAY($F1895,2)=7)),IF($L1895&gt;0,"Folga trabalhada","Folga"),IF($L1895&gt;0,"Trabalhado",IF(OR(OR($D1895="6x1",$D1895="FF 6x1"),$D1895="5x2"),IF(AND(OR($D1895="6x1",$D1895="FF 6x1"),OR(WEEKDAY($F1895,2)=6,WEEKDAY($F1895,2)=7)),"Folga","Falta de registro"),IF(AND($AB1895&lt;&gt;$AB1894,IFERROR(INDEX(Cadastro!$F$5:$F$148,$AB1895),"")=""),"Indeterminado (início da série)",IF($X1895&gt;0,"Folga","Falta de registro"))))))))</f>
        <v>Falta de registro</v>
      </c>
      <c r="Z1895" s="34">
        <f>IF(OR($L1895&gt;0,$F1895&gt;Parâmetros!$E$14),0,IF($A1895&lt;&gt;$A1894,1,N($Z1894)+1))</f>
        <v>0</v>
      </c>
      <c r="AA1895" s="34">
        <f>IF(OR($L1895&gt;0,$F1895&gt;Parâmetros!$E$14),0,IF(OR($A1895&lt;&gt;$A1896,$F1896&gt;Parâmetros!$E$14),1,N($AA1896)+1))</f>
        <v>0</v>
      </c>
      <c r="AB1895" s="31">
        <f>IFERROR(MATCH($A1895&amp;"|"&amp;TEXT(_xlfn.MAXIFS(Cadastro!$E$5:$E$148,Cadastro!$A$5:$A$148,$A1895,Cadastro!$E$5:$E$148,"&lt;="&amp;$F1895),"yyyymmdd"),Cadastro!$I$5:$I$148,0),"")</f>
        <v>76</v>
      </c>
      <c r="AC1895" t="str">
        <f>IFERROR(_xlfn.SINGLE(INDEX(Exceções!$D$5:$D$203,MATCH($A1895&amp;"|"&amp;$F1895,Exceções!$F$5:$F$203,0))),"")</f>
        <v/>
      </c>
      <c r="AD1895" t="str">
        <f>IF($AC1895="","",IFERROR(_xlfn.SINGLE(INDEX(Exceções!$E$5:$E$203,MATCH($A1895&amp;"|"&amp;$F1895,Exceções!$F$5:$F$203,0))),""))</f>
        <v/>
      </c>
    </row>
    <row r="1896" spans="1:30" ht="15" hidden="1" customHeight="1" x14ac:dyDescent="0.25">
      <c r="A1896" s="31">
        <v>54846</v>
      </c>
      <c r="B1896" s="17" t="s">
        <v>210</v>
      </c>
      <c r="C1896" s="17" t="str">
        <f>IFERROR(INDEX(Cadastro!$C$5:$C$148,$AB1896),"NÃO INFORMADO")</f>
        <v>USI</v>
      </c>
      <c r="D1896" s="17" t="str">
        <f>IFERROR(INDEX(Cadastro!$D$5:$D$148,$AB1896),"")</f>
        <v>B</v>
      </c>
      <c r="E1896" s="17" t="str">
        <f>IFERROR(INDEX(Cadastro!$G$5:$G$148,$AB1896),"")</f>
        <v>B</v>
      </c>
      <c r="F1896" s="29">
        <v>46286</v>
      </c>
      <c r="G1896" s="32" t="str">
        <f t="shared" si="318"/>
        <v>seg</v>
      </c>
      <c r="H1896" s="31" t="str">
        <f>IF($L1896=0,"",_xlfn.MINIFS(Dados!$Q:$Q,Dados!$A:$A,$A1896,Dados!$S:$S,$F1896))</f>
        <v/>
      </c>
      <c r="I1896" s="31" t="str">
        <f>IF($H1896="","",_xlfn.MAXIFS(Dados!$R:$R,Dados!$A:$A,$A1896,Dados!$S:$S,$F1896))</f>
        <v/>
      </c>
      <c r="J1896" s="32" t="str">
        <f>IF($D1896&lt;&gt;"Folguista","",IFERROR(INDEX(Parâmetros!$D$52:$G$52,1,MIN(4,MAX(1,$W1896))),""))</f>
        <v/>
      </c>
      <c r="K1896" s="32" t="str">
        <f>IF(OR($AC1896&lt;&gt;"",$Y1896="Folga",$Y1896="Folga trabalhada",$Y1896="Férias (cadastro)",$Y1896="Férias / afastamento",$Y1896="Indeterminado (início da série)"),"",IF(OR($D1896="6x1",$D1896="FF 6x1"),IF(OR(WEEKDAY($F1896,2)=6,WEEKDAY($F1896,2)=7),"6x1 sáb/dom","6x1"),IF($D1896="5x2","5x2",IF($H1896="",IF($D1896="Folguista",$J1896,$E1896),IF(OR($H1896&gt;=Parâmetros!$E$18,$H1896&lt;Parâmetros!$E$19),"C",IF($H1896&lt;Parâmetros!$E$20,"A","B"))))))</f>
        <v>B</v>
      </c>
      <c r="L1896" s="30">
        <f>SUMIFS(Dados!$E:$E,Dados!$A:$A,$A1896,Dados!$S:$S,$F1896)</f>
        <v>0</v>
      </c>
      <c r="M1896" s="30">
        <f>IFERROR(INDEX(Parâmetros!$E$6:$E$11,MATCH($K1896,Parâmetros!$A$6:$A$11,0)),"")</f>
        <v>7.67</v>
      </c>
      <c r="N1896" s="33">
        <f t="shared" si="319"/>
        <v>0</v>
      </c>
      <c r="O1896" s="33">
        <f>Parâmetros!$E$13</f>
        <v>0.8</v>
      </c>
      <c r="P1896" s="32" t="str">
        <f>IF(OR($M1896="",$F1896&gt;Parâmetros!$E$14),"Não","Sim")</f>
        <v>Não</v>
      </c>
      <c r="Q1896" s="32" t="str">
        <f t="shared" si="320"/>
        <v/>
      </c>
      <c r="R1896" s="32" t="str">
        <f t="shared" si="321"/>
        <v/>
      </c>
      <c r="S1896" s="30" t="str">
        <f t="shared" si="322"/>
        <v/>
      </c>
      <c r="T1896" s="32" t="str">
        <f>IF($Q1896&lt;&gt;"Sim","",IF($N1896&gt;Parâmetros!$E$15,"Sim","Não"))</f>
        <v/>
      </c>
      <c r="U1896" s="17" t="str">
        <f t="shared" si="323"/>
        <v>Fora da apuração</v>
      </c>
      <c r="V1896" s="17" t="str">
        <f>IF($AC1896&lt;&gt;"",IF($L1896&gt;0,"ATENÇÃO · apontou em dia de "&amp;LOWER($AC1896)&amp;" cadastrado","Exceção cadastrada · "&amp;$AC1896)&amp;IF($AD1896="",""," · "&amp;$AD1896),IF($E1896="Férias",IF($L1896&gt;0,"ATENÇÃO · apontou estando de férias no cadastro","Férias no cadastro"),IF($Y1896="Férias / afastamento","Afastamento · "&amp;($Z1896+$AA1896-1)&amp;" dias seguidos sem apontamento",IF($Y1896="Folga trabalhada","ATENÇÃO · apontou em dia de '[Apontamento_Mes_Setembro Atualizado.xlsx]Base Diária'!$V$221folga da escala 5x2",IF($Y1896="Folga",IF(AND($D1896="5x2",OR(WEEKDAY($F1896,2)=6,WEEKDAY($F1896,2)=7)),"Folga de fim de semana da escala 5x2",IF(AND(OR($D1896="6x1",$D1896="FF 6x1"),WEEKDAY($F1896,2)=6,FALSE()),"Folga de fim de semana · apontou no domingo anterior",IF(AND(OR($D1896="6x1",$D1896="FF 6x1"),WEEKDAY($F1896,2)=7,AND($A1896=$A1895,$L1895&gt;0)),"Folga de fim de semana · apontou no sábado",IF(AND(OR($D1896="6x1",$D1896="FF 6x1"),OR(WEEKDAY($F1896,2)=6,WEEKDAY($F1896,2)=7)),"Folga de fim de semana · sem apontamento no sábado nem no domingo","Folga prevista pelo ciclo")))),IF($Y1896="Indeterminado (início da série)","Sem histórico anterior — informe o dia do ciclo no Cadastro",IF($Y1896="Falta de registro",IF(OR(OR($D1896="6x1",$D1896="FF 6x1"),$D1896="5x2"),"FALTA DE REGISTRO · dia útil da escala "&amp;$E1896,"FALTA DE REGISTRO · dia "&amp;$W1896&amp;" de "&amp;IFERROR(INDEX(Parâmetros!$B$39:$B$48,MATCH($E1896,Parâmetros!$A$39:$A$48,0)),99)&amp;" do ciclo"),IF(OR($D1896="6x1",$D1896="FF 6x1"),IF(OR(AND(WEEKDAY($F1896,2)=6,AND($A1896=$A1897,$L1897&gt;0)),AND(WEEKDAY($F1896,2)=7,AND($A1896=$A1895,$L1895&gt;0))),"ATENÇÃO · apontou sábado e domingo no mesmo fim de semana",IF(OR(WEEKDAY($F1896,2)=6,WEEKDAY($F1896,2)=7),"Jornada de fim de semana do 6x1",IF(OR($H1896&gt;=Parâmetros!$E$20,$H1896&lt;Parâmetros!$E$19),"ATENÇÃO · 6x1 apontou fora do horário diurno","Jornada fixa do 6x1"))),IF($D1896="5x2","Jornada fixa do 5x2",IF($D1896="Folguista",IF($J1896=$K1896,"Evidência confirma sequência","DIVERGE · sequência "&amp;$J1896&amp;" × evidência "&amp;$K1896),IF($K1896=$E1896,"Evidência confirma cadastro","DIVERGE · cadastro "&amp;$E1896&amp;" × evidência "&amp;$K1896)))))))))))</f>
        <v>FALTA DE REGISTRO · dia 4 de 5 do ciclo</v>
      </c>
      <c r="W1896" s="34">
        <f>IF(OR(OR($D1896="6x1",$D1896="FF 6x1"),$D1896="5x2"),"",IF($AB1896&lt;&gt;$AB1895,IF(IFERROR(INDEX(Cadastro!$F$5:$F$148,$AB1896),"")="",IF($L1896&gt;0,1,0),IF(IFERROR(INDEX(Cadastro!$F$5:$F$148,$AB1896),"")&lt;=IFERROR(INDEX(Parâmetros!$B$39:$B$48,MATCH($E1896,Parâmetros!$A$39:$A$48,0)),99),IFERROR(INDEX(Cadastro!$F$5:$F$148,$AB1896),""),0)),IF($L1896&gt;0,IF(N($X1895)&gt;0,1,N($W1895)+1),IF(AND($L1896=0,OR(N($W1895)&gt;=IFERROR(INDEX(Parâmetros!$B$39:$B$48,MATCH($E1896,Parâmetros!$A$39:$A$48,0)),99),AND(N($X1895)&gt;0,N($X1895)&lt;IFERROR(INDEX(Parâmetros!$C$39:$C$48,MATCH($E1896,Parâmetros!$A$39:$A$48,0)),0)))),0,N($W1895)+1))))</f>
        <v>4</v>
      </c>
      <c r="X1896" s="34">
        <f>IF(OR(OR($D1896="6x1",$D1896="FF 6x1"),$D1896="5x2"),"",IF($AB1896&lt;&gt;$AB1895,IF(IFERROR(INDEX(Cadastro!$F$5:$F$148,$AB1896),"")="",0,IF(IFERROR(INDEX(Cadastro!$F$5:$F$148,$AB1896),"")&gt;IFERROR(INDEX(Parâmetros!$B$39:$B$48,MATCH($E1896,Parâmetros!$A$39:$A$48,0)),99),IFERROR(INDEX(Cadastro!$F$5:$F$148,$AB1896),"")-IFERROR(INDEX(Parâmetros!$B$39:$B$48,MATCH($E1896,Parâmetros!$A$39:$A$48,0)),99),0)),IF(AND($L1896=0,OR(N($W1895)&gt;=IFERROR(INDEX(Parâmetros!$B$39:$B$48,MATCH($E1896,Parâmetros!$A$39:$A$48,0)),99),AND(N($X1895)&gt;0,N($X1895)&lt;IFERROR(INDEX(Parâmetros!$C$39:$C$48,MATCH($E1896,Parâmetros!$A$39:$A$48,0)),0)))),N($X1895)+1,0)))</f>
        <v>0</v>
      </c>
      <c r="Y1896" t="str">
        <f>IF($AC1896&lt;&gt;"",IF($L1896&gt;0,$AC1896&amp;" · com apontamento",$AC1896),IF($E1896="Férias",IF($L1896&gt;0,"Férias · com apontamento","Férias (cadastro)"),IF(($Z1896+$AA1896-1)&gt;Parâmetros!$E$16,"Férias / afastamento",IF(AND($D1896="5x2",OR(WEEKDAY($F1896,2)=6,WEEKDAY($F1896,2)=7)),IF($L1896&gt;0,"Folga trabalhada","Folga"),IF($L1896&gt;0,"Trabalhado",IF(OR(OR($D1896="6x1",$D1896="FF 6x1"),$D1896="5x2"),IF(AND(OR($D1896="6x1",$D1896="FF 6x1"),OR(WEEKDAY($F1896,2)=6,WEEKDAY($F1896,2)=7)),"Folga","Falta de registro"),IF(AND($AB1896&lt;&gt;$AB1895,IFERROR(INDEX(Cadastro!$F$5:$F$148,$AB1896),"")=""),"Indeterminado (início da série)",IF($X1896&gt;0,"Folga","Falta de registro"))))))))</f>
        <v>Falta de registro</v>
      </c>
      <c r="Z1896" s="34">
        <f>IF(OR($L1896&gt;0,$F1896&gt;Parâmetros!$E$14),0,IF($A1896&lt;&gt;$A1895,1,N($Z1895)+1))</f>
        <v>0</v>
      </c>
      <c r="AA1896" s="34">
        <f>IF(OR($L1896&gt;0,$F1896&gt;Parâmetros!$E$14),0,IF(OR($A1896&lt;&gt;$A1897,$F1897&gt;Parâmetros!$E$14),1,N($AA1897)+1))</f>
        <v>0</v>
      </c>
      <c r="AB1896" s="31">
        <f>IFERROR(MATCH($A1896&amp;"|"&amp;TEXT(_xlfn.MAXIFS(Cadastro!$E$5:$E$148,Cadastro!$A$5:$A$148,$A1896,Cadastro!$E$5:$E$148,"&lt;="&amp;$F1896),"yyyymmdd"),Cadastro!$I$5:$I$148,0),"")</f>
        <v>76</v>
      </c>
      <c r="AC1896" t="str">
        <f>IFERROR(_xlfn.SINGLE(INDEX(Exceções!$D$5:$D$203,MATCH($A1896&amp;"|"&amp;$F1896,Exceções!$F$5:$F$203,0))),"")</f>
        <v/>
      </c>
      <c r="AD1896" t="str">
        <f>IF($AC1896="","",IFERROR(_xlfn.SINGLE(INDEX(Exceções!$E$5:$E$203,MATCH($A1896&amp;"|"&amp;$F1896,Exceções!$F$5:$F$203,0))),""))</f>
        <v/>
      </c>
    </row>
    <row r="1897" spans="1:30" ht="15" hidden="1" customHeight="1" x14ac:dyDescent="0.25">
      <c r="A1897" s="31">
        <v>54846</v>
      </c>
      <c r="B1897" s="17" t="s">
        <v>210</v>
      </c>
      <c r="C1897" s="17" t="str">
        <f>IFERROR(INDEX(Cadastro!$C$5:$C$148,$AB1897),"NÃO INFORMADO")</f>
        <v>USI</v>
      </c>
      <c r="D1897" s="17" t="str">
        <f>IFERROR(INDEX(Cadastro!$D$5:$D$148,$AB1897),"")</f>
        <v>B</v>
      </c>
      <c r="E1897" s="17" t="str">
        <f>IFERROR(INDEX(Cadastro!$G$5:$G$148,$AB1897),"")</f>
        <v>B</v>
      </c>
      <c r="F1897" s="29">
        <v>46287</v>
      </c>
      <c r="G1897" s="32" t="str">
        <f t="shared" si="318"/>
        <v>ter</v>
      </c>
      <c r="H1897" s="31" t="str">
        <f>IF($L1897=0,"",_xlfn.MINIFS(Dados!$Q:$Q,Dados!$A:$A,$A1897,Dados!$S:$S,$F1897))</f>
        <v/>
      </c>
      <c r="I1897" s="31" t="str">
        <f>IF($H1897="","",_xlfn.MAXIFS(Dados!$R:$R,Dados!$A:$A,$A1897,Dados!$S:$S,$F1897))</f>
        <v/>
      </c>
      <c r="J1897" s="32" t="str">
        <f>IF($D1897&lt;&gt;"Folguista","",IFERROR(INDEX(Parâmetros!$D$52:$G$52,1,MIN(4,MAX(1,$W1897))),""))</f>
        <v/>
      </c>
      <c r="K1897" s="32" t="str">
        <f>IF(OR($AC1897&lt;&gt;"",$Y1897="Folga",$Y1897="Folga trabalhada",$Y1897="Férias (cadastro)",$Y1897="Férias / afastamento",$Y1897="Indeterminado (início da série)"),"",IF(OR($D1897="6x1",$D1897="FF 6x1"),IF(OR(WEEKDAY($F1897,2)=6,WEEKDAY($F1897,2)=7),"6x1 sáb/dom","6x1"),IF($D1897="5x2","5x2",IF($H1897="",IF($D1897="Folguista",$J1897,$E1897),IF(OR($H1897&gt;=Parâmetros!$E$18,$H1897&lt;Parâmetros!$E$19),"C",IF($H1897&lt;Parâmetros!$E$20,"A","B"))))))</f>
        <v>B</v>
      </c>
      <c r="L1897" s="30">
        <f>SUMIFS(Dados!$E:$E,Dados!$A:$A,$A1897,Dados!$S:$S,$F1897)</f>
        <v>0</v>
      </c>
      <c r="M1897" s="30">
        <f>IFERROR(INDEX(Parâmetros!$E$6:$E$11,MATCH($K1897,Parâmetros!$A$6:$A$11,0)),"")</f>
        <v>7.67</v>
      </c>
      <c r="N1897" s="33">
        <f t="shared" si="319"/>
        <v>0</v>
      </c>
      <c r="O1897" s="33">
        <f>Parâmetros!$E$13</f>
        <v>0.8</v>
      </c>
      <c r="P1897" s="32" t="str">
        <f>IF(OR($M1897="",$F1897&gt;Parâmetros!$E$14),"Não","Sim")</f>
        <v>Não</v>
      </c>
      <c r="Q1897" s="32" t="str">
        <f t="shared" si="320"/>
        <v/>
      </c>
      <c r="R1897" s="32" t="str">
        <f t="shared" si="321"/>
        <v/>
      </c>
      <c r="S1897" s="30" t="str">
        <f t="shared" si="322"/>
        <v/>
      </c>
      <c r="T1897" s="32" t="str">
        <f>IF($Q1897&lt;&gt;"Sim","",IF($N1897&gt;Parâmetros!$E$15,"Sim","Não"))</f>
        <v/>
      </c>
      <c r="U1897" s="17" t="str">
        <f t="shared" si="323"/>
        <v>Fora da apuração</v>
      </c>
      <c r="V1897" s="17" t="str">
        <f>IF($AC1897&lt;&gt;"",IF($L1897&gt;0,"ATENÇÃO · apontou em dia de "&amp;LOWER($AC1897)&amp;" cadastrado","Exceção cadastrada · "&amp;$AC1897)&amp;IF($AD1897="",""," · "&amp;$AD1897),IF($E1897="Férias",IF($L1897&gt;0,"ATENÇÃO · apontou estando de férias no cadastro","Férias no cadastro"),IF($Y1897="Férias / afastamento","Afastamento · "&amp;($Z1897+$AA1897-1)&amp;" dias seguidos sem apontamento",IF($Y1897="Folga trabalhada","ATENÇÃO · apontou em dia de '[Apontamento_Mes_Setembro Atualizado.xlsx]Base Diária'!$V$221folga da escala 5x2",IF($Y1897="Folga",IF(AND($D1897="5x2",OR(WEEKDAY($F1897,2)=6,WEEKDAY($F1897,2)=7)),"Folga de fim de semana da escala 5x2",IF(AND(OR($D1897="6x1",$D1897="FF 6x1"),WEEKDAY($F1897,2)=6,FALSE()),"Folga de fim de semana · apontou no domingo anterior",IF(AND(OR($D1897="6x1",$D1897="FF 6x1"),WEEKDAY($F1897,2)=7,AND($A1897=$A1896,$L1896&gt;0)),"Folga de fim de semana · apontou no sábado",IF(AND(OR($D1897="6x1",$D1897="FF 6x1"),OR(WEEKDAY($F1897,2)=6,WEEKDAY($F1897,2)=7)),"Folga de fim de semana · sem apontamento no sábado nem no domingo","Folga prevista pelo ciclo")))),IF($Y1897="Indeterminado (início da série)","Sem histórico anterior — informe o dia do ciclo no Cadastro",IF($Y1897="Falta de registro",IF(OR(OR($D1897="6x1",$D1897="FF 6x1"),$D1897="5x2"),"FALTA DE REGISTRO · dia útil da escala "&amp;$E1897,"FALTA DE REGISTRO · dia "&amp;$W1897&amp;" de "&amp;IFERROR(INDEX(Parâmetros!$B$39:$B$48,MATCH($E1897,Parâmetros!$A$39:$A$48,0)),99)&amp;" do ciclo"),IF(OR($D1897="6x1",$D1897="FF 6x1"),IF(OR(AND(WEEKDAY($F1897,2)=6,AND($A1897=$A1898,$L1898&gt;0)),AND(WEEKDAY($F1897,2)=7,AND($A1897=$A1896,$L1896&gt;0))),"ATENÇÃO · apontou sábado e domingo no mesmo fim de semana",IF(OR(WEEKDAY($F1897,2)=6,WEEKDAY($F1897,2)=7),"Jornada de fim de semana do 6x1",IF(OR($H1897&gt;=Parâmetros!$E$20,$H1897&lt;Parâmetros!$E$19),"ATENÇÃO · 6x1 apontou fora do horário diurno","Jornada fixa do 6x1"))),IF($D1897="5x2","Jornada fixa do 5x2",IF($D1897="Folguista",IF($J1897=$K1897,"Evidência confirma sequência","DIVERGE · sequência "&amp;$J1897&amp;" × evidência "&amp;$K1897),IF($K1897=$E1897,"Evidência confirma cadastro","DIVERGE · cadastro "&amp;$E1897&amp;" × evidência "&amp;$K1897)))))))))))</f>
        <v>FALTA DE REGISTRO · dia 5 de 5 do ciclo</v>
      </c>
      <c r="W1897" s="34">
        <f>IF(OR(OR($D1897="6x1",$D1897="FF 6x1"),$D1897="5x2"),"",IF($AB1897&lt;&gt;$AB1896,IF(IFERROR(INDEX(Cadastro!$F$5:$F$148,$AB1897),"")="",IF($L1897&gt;0,1,0),IF(IFERROR(INDEX(Cadastro!$F$5:$F$148,$AB1897),"")&lt;=IFERROR(INDEX(Parâmetros!$B$39:$B$48,MATCH($E1897,Parâmetros!$A$39:$A$48,0)),99),IFERROR(INDEX(Cadastro!$F$5:$F$148,$AB1897),""),0)),IF($L1897&gt;0,IF(N($X1896)&gt;0,1,N($W1896)+1),IF(AND($L1897=0,OR(N($W1896)&gt;=IFERROR(INDEX(Parâmetros!$B$39:$B$48,MATCH($E1897,Parâmetros!$A$39:$A$48,0)),99),AND(N($X1896)&gt;0,N($X1896)&lt;IFERROR(INDEX(Parâmetros!$C$39:$C$48,MATCH($E1897,Parâmetros!$A$39:$A$48,0)),0)))),0,N($W1896)+1))))</f>
        <v>5</v>
      </c>
      <c r="X1897" s="34">
        <f>IF(OR(OR($D1897="6x1",$D1897="FF 6x1"),$D1897="5x2"),"",IF($AB1897&lt;&gt;$AB1896,IF(IFERROR(INDEX(Cadastro!$F$5:$F$148,$AB1897),"")="",0,IF(IFERROR(INDEX(Cadastro!$F$5:$F$148,$AB1897),"")&gt;IFERROR(INDEX(Parâmetros!$B$39:$B$48,MATCH($E1897,Parâmetros!$A$39:$A$48,0)),99),IFERROR(INDEX(Cadastro!$F$5:$F$148,$AB1897),"")-IFERROR(INDEX(Parâmetros!$B$39:$B$48,MATCH($E1897,Parâmetros!$A$39:$A$48,0)),99),0)),IF(AND($L1897=0,OR(N($W1896)&gt;=IFERROR(INDEX(Parâmetros!$B$39:$B$48,MATCH($E1897,Parâmetros!$A$39:$A$48,0)),99),AND(N($X1896)&gt;0,N($X1896)&lt;IFERROR(INDEX(Parâmetros!$C$39:$C$48,MATCH($E1897,Parâmetros!$A$39:$A$48,0)),0)))),N($X1896)+1,0)))</f>
        <v>0</v>
      </c>
      <c r="Y1897" t="str">
        <f>IF($AC1897&lt;&gt;"",IF($L1897&gt;0,$AC1897&amp;" · com apontamento",$AC1897),IF($E1897="Férias",IF($L1897&gt;0,"Férias · com apontamento","Férias (cadastro)"),IF(($Z1897+$AA1897-1)&gt;Parâmetros!$E$16,"Férias / afastamento",IF(AND($D1897="5x2",OR(WEEKDAY($F1897,2)=6,WEEKDAY($F1897,2)=7)),IF($L1897&gt;0,"Folga trabalhada","Folga"),IF($L1897&gt;0,"Trabalhado",IF(OR(OR($D1897="6x1",$D1897="FF 6x1"),$D1897="5x2"),IF(AND(OR($D1897="6x1",$D1897="FF 6x1"),OR(WEEKDAY($F1897,2)=6,WEEKDAY($F1897,2)=7)),"Folga","Falta de registro"),IF(AND($AB1897&lt;&gt;$AB1896,IFERROR(INDEX(Cadastro!$F$5:$F$148,$AB1897),"")=""),"Indeterminado (início da série)",IF($X1897&gt;0,"Folga","Falta de registro"))))))))</f>
        <v>Falta de registro</v>
      </c>
      <c r="Z1897" s="34">
        <f>IF(OR($L1897&gt;0,$F1897&gt;Parâmetros!$E$14),0,IF($A1897&lt;&gt;$A1896,1,N($Z1896)+1))</f>
        <v>0</v>
      </c>
      <c r="AA1897" s="34">
        <f>IF(OR($L1897&gt;0,$F1897&gt;Parâmetros!$E$14),0,IF(OR($A1897&lt;&gt;$A1898,$F1898&gt;Parâmetros!$E$14),1,N($AA1898)+1))</f>
        <v>0</v>
      </c>
      <c r="AB1897" s="31">
        <f>IFERROR(MATCH($A1897&amp;"|"&amp;TEXT(_xlfn.MAXIFS(Cadastro!$E$5:$E$148,Cadastro!$A$5:$A$148,$A1897,Cadastro!$E$5:$E$148,"&lt;="&amp;$F1897),"yyyymmdd"),Cadastro!$I$5:$I$148,0),"")</f>
        <v>76</v>
      </c>
      <c r="AC1897" t="str">
        <f>IFERROR(_xlfn.SINGLE(INDEX(Exceções!$D$5:$D$203,MATCH($A1897&amp;"|"&amp;$F1897,Exceções!$F$5:$F$203,0))),"")</f>
        <v/>
      </c>
      <c r="AD1897" t="str">
        <f>IF($AC1897="","",IFERROR(_xlfn.SINGLE(INDEX(Exceções!$E$5:$E$203,MATCH($A1897&amp;"|"&amp;$F1897,Exceções!$F$5:$F$203,0))),""))</f>
        <v/>
      </c>
    </row>
    <row r="1898" spans="1:30" ht="15" hidden="1" customHeight="1" x14ac:dyDescent="0.25">
      <c r="A1898" s="31">
        <v>54846</v>
      </c>
      <c r="B1898" s="17" t="s">
        <v>210</v>
      </c>
      <c r="C1898" s="17" t="str">
        <f>IFERROR(INDEX(Cadastro!$C$5:$C$148,$AB1898),"NÃO INFORMADO")</f>
        <v>USI</v>
      </c>
      <c r="D1898" s="17" t="str">
        <f>IFERROR(INDEX(Cadastro!$D$5:$D$148,$AB1898),"")</f>
        <v>B</v>
      </c>
      <c r="E1898" s="17" t="str">
        <f>IFERROR(INDEX(Cadastro!$G$5:$G$148,$AB1898),"")</f>
        <v>B</v>
      </c>
      <c r="F1898" s="29">
        <v>46288</v>
      </c>
      <c r="G1898" s="32" t="str">
        <f t="shared" si="318"/>
        <v>qua</v>
      </c>
      <c r="H1898" s="31" t="str">
        <f>IF($L1898=0,"",_xlfn.MINIFS(Dados!$Q:$Q,Dados!$A:$A,$A1898,Dados!$S:$S,$F1898))</f>
        <v/>
      </c>
      <c r="I1898" s="31" t="str">
        <f>IF($H1898="","",_xlfn.MAXIFS(Dados!$R:$R,Dados!$A:$A,$A1898,Dados!$S:$S,$F1898))</f>
        <v/>
      </c>
      <c r="J1898" s="32" t="str">
        <f>IF($D1898&lt;&gt;"Folguista","",IFERROR(INDEX(Parâmetros!$D$52:$G$52,1,MIN(4,MAX(1,$W1898))),""))</f>
        <v/>
      </c>
      <c r="K1898" s="32" t="str">
        <f>IF(OR($AC1898&lt;&gt;"",$Y1898="Folga",$Y1898="Folga trabalhada",$Y1898="Férias (cadastro)",$Y1898="Férias / afastamento",$Y1898="Indeterminado (início da série)"),"",IF(OR($D1898="6x1",$D1898="FF 6x1"),IF(OR(WEEKDAY($F1898,2)=6,WEEKDAY($F1898,2)=7),"6x1 sáb/dom","6x1"),IF($D1898="5x2","5x2",IF($H1898="",IF($D1898="Folguista",$J1898,$E1898),IF(OR($H1898&gt;=Parâmetros!$E$18,$H1898&lt;Parâmetros!$E$19),"C",IF($H1898&lt;Parâmetros!$E$20,"A","B"))))))</f>
        <v/>
      </c>
      <c r="L1898" s="30">
        <f>SUMIFS(Dados!$E:$E,Dados!$A:$A,$A1898,Dados!$S:$S,$F1898)</f>
        <v>0</v>
      </c>
      <c r="M1898" s="30" t="str">
        <f>IFERROR(INDEX(Parâmetros!$E$6:$E$11,MATCH($K1898,Parâmetros!$A$6:$A$11,0)),"")</f>
        <v/>
      </c>
      <c r="N1898" s="33" t="str">
        <f t="shared" si="319"/>
        <v/>
      </c>
      <c r="O1898" s="33">
        <f>Parâmetros!$E$13</f>
        <v>0.8</v>
      </c>
      <c r="P1898" s="32" t="str">
        <f>IF(OR($M1898="",$F1898&gt;Parâmetros!$E$14),"Não","Sim")</f>
        <v>Não</v>
      </c>
      <c r="Q1898" s="32" t="str">
        <f t="shared" si="320"/>
        <v/>
      </c>
      <c r="R1898" s="32" t="str">
        <f t="shared" si="321"/>
        <v/>
      </c>
      <c r="S1898" s="30" t="str">
        <f t="shared" si="322"/>
        <v/>
      </c>
      <c r="T1898" s="32" t="str">
        <f>IF($Q1898&lt;&gt;"Sim","",IF($N1898&gt;Parâmetros!$E$15,"Sim","Não"))</f>
        <v/>
      </c>
      <c r="U1898" s="17" t="str">
        <f t="shared" si="323"/>
        <v>Folga</v>
      </c>
      <c r="V1898" s="17" t="str">
        <f>IF($AC1898&lt;&gt;"",IF($L1898&gt;0,"ATENÇÃO · apontou em dia de "&amp;LOWER($AC1898)&amp;" cadastrado","Exceção cadastrada · "&amp;$AC1898)&amp;IF($AD1898="",""," · "&amp;$AD1898),IF($E1898="Férias",IF($L1898&gt;0,"ATENÇÃO · apontou estando de férias no cadastro","Férias no cadastro"),IF($Y1898="Férias / afastamento","Afastamento · "&amp;($Z1898+$AA1898-1)&amp;" dias seguidos sem apontamento",IF($Y1898="Folga trabalhada","ATENÇÃO · apontou em dia de '[Apontamento_Mes_Setembro Atualizado.xlsx]Base Diária'!$V$221folga da escala 5x2",IF($Y1898="Folga",IF(AND($D1898="5x2",OR(WEEKDAY($F1898,2)=6,WEEKDAY($F1898,2)=7)),"Folga de fim de semana da escala 5x2",IF(AND(OR($D1898="6x1",$D1898="FF 6x1"),WEEKDAY($F1898,2)=6,FALSE()),"Folga de fim de semana · apontou no domingo anterior",IF(AND(OR($D1898="6x1",$D1898="FF 6x1"),WEEKDAY($F1898,2)=7,AND($A1898=$A1897,$L1897&gt;0)),"Folga de fim de semana · apontou no sábado",IF(AND(OR($D1898="6x1",$D1898="FF 6x1"),OR(WEEKDAY($F1898,2)=6,WEEKDAY($F1898,2)=7)),"Folga de fim de semana · sem apontamento no sábado nem no domingo","Folga prevista pelo ciclo")))),IF($Y1898="Indeterminado (início da série)","Sem histórico anterior — informe o dia do ciclo no Cadastro",IF($Y1898="Falta de registro",IF(OR(OR($D1898="6x1",$D1898="FF 6x1"),$D1898="5x2"),"FALTA DE REGISTRO · dia útil da escala "&amp;$E1898,"FALTA DE REGISTRO · dia "&amp;$W1898&amp;" de "&amp;IFERROR(INDEX(Parâmetros!$B$39:$B$48,MATCH($E1898,Parâmetros!$A$39:$A$48,0)),99)&amp;" do ciclo"),IF(OR($D1898="6x1",$D1898="FF 6x1"),IF(OR(AND(WEEKDAY($F1898,2)=6,AND($A1898=$A1899,$L1899&gt;0)),AND(WEEKDAY($F1898,2)=7,AND($A1898=$A1897,$L1897&gt;0))),"ATENÇÃO · apontou sábado e domingo no mesmo fim de semana",IF(OR(WEEKDAY($F1898,2)=6,WEEKDAY($F1898,2)=7),"Jornada de fim de semana do 6x1",IF(OR($H1898&gt;=Parâmetros!$E$20,$H1898&lt;Parâmetros!$E$19),"ATENÇÃO · 6x1 apontou fora do horário diurno","Jornada fixa do 6x1"))),IF($D1898="5x2","Jornada fixa do 5x2",IF($D1898="Folguista",IF($J1898=$K1898,"Evidência confirma sequência","DIVERGE · sequência "&amp;$J1898&amp;" × evidência "&amp;$K1898),IF($K1898=$E1898,"Evidência confirma cadastro","DIVERGE · cadastro "&amp;$E1898&amp;" × evidência "&amp;$K1898)))))))))))</f>
        <v>Folga prevista pelo ciclo</v>
      </c>
      <c r="W1898" s="34">
        <f>IF(OR(OR($D1898="6x1",$D1898="FF 6x1"),$D1898="5x2"),"",IF($AB1898&lt;&gt;$AB1897,IF(IFERROR(INDEX(Cadastro!$F$5:$F$148,$AB1898),"")="",IF($L1898&gt;0,1,0),IF(IFERROR(INDEX(Cadastro!$F$5:$F$148,$AB1898),"")&lt;=IFERROR(INDEX(Parâmetros!$B$39:$B$48,MATCH($E1898,Parâmetros!$A$39:$A$48,0)),99),IFERROR(INDEX(Cadastro!$F$5:$F$148,$AB1898),""),0)),IF($L1898&gt;0,IF(N($X1897)&gt;0,1,N($W1897)+1),IF(AND($L1898=0,OR(N($W1897)&gt;=IFERROR(INDEX(Parâmetros!$B$39:$B$48,MATCH($E1898,Parâmetros!$A$39:$A$48,0)),99),AND(N($X1897)&gt;0,N($X1897)&lt;IFERROR(INDEX(Parâmetros!$C$39:$C$48,MATCH($E1898,Parâmetros!$A$39:$A$48,0)),0)))),0,N($W1897)+1))))</f>
        <v>0</v>
      </c>
      <c r="X1898" s="34">
        <f>IF(OR(OR($D1898="6x1",$D1898="FF 6x1"),$D1898="5x2"),"",IF($AB1898&lt;&gt;$AB1897,IF(IFERROR(INDEX(Cadastro!$F$5:$F$148,$AB1898),"")="",0,IF(IFERROR(INDEX(Cadastro!$F$5:$F$148,$AB1898),"")&gt;IFERROR(INDEX(Parâmetros!$B$39:$B$48,MATCH($E1898,Parâmetros!$A$39:$A$48,0)),99),IFERROR(INDEX(Cadastro!$F$5:$F$148,$AB1898),"")-IFERROR(INDEX(Parâmetros!$B$39:$B$48,MATCH($E1898,Parâmetros!$A$39:$A$48,0)),99),0)),IF(AND($L1898=0,OR(N($W1897)&gt;=IFERROR(INDEX(Parâmetros!$B$39:$B$48,MATCH($E1898,Parâmetros!$A$39:$A$48,0)),99),AND(N($X1897)&gt;0,N($X1897)&lt;IFERROR(INDEX(Parâmetros!$C$39:$C$48,MATCH($E1898,Parâmetros!$A$39:$A$48,0)),0)))),N($X1897)+1,0)))</f>
        <v>1</v>
      </c>
      <c r="Y1898" t="str">
        <f>IF($AC1898&lt;&gt;"",IF($L1898&gt;0,$AC1898&amp;" · com apontamento",$AC1898),IF($E1898="Férias",IF($L1898&gt;0,"Férias · com apontamento","Férias (cadastro)"),IF(($Z1898+$AA1898-1)&gt;Parâmetros!$E$16,"Férias / afastamento",IF(AND($D1898="5x2",OR(WEEKDAY($F1898,2)=6,WEEKDAY($F1898,2)=7)),IF($L1898&gt;0,"Folga trabalhada","Folga"),IF($L1898&gt;0,"Trabalhado",IF(OR(OR($D1898="6x1",$D1898="FF 6x1"),$D1898="5x2"),IF(AND(OR($D1898="6x1",$D1898="FF 6x1"),OR(WEEKDAY($F1898,2)=6,WEEKDAY($F1898,2)=7)),"Folga","Falta de registro"),IF(AND($AB1898&lt;&gt;$AB1897,IFERROR(INDEX(Cadastro!$F$5:$F$148,$AB1898),"")=""),"Indeterminado (início da série)",IF($X1898&gt;0,"Folga","Falta de registro"))))))))</f>
        <v>Folga</v>
      </c>
      <c r="Z1898" s="34">
        <f>IF(OR($L1898&gt;0,$F1898&gt;Parâmetros!$E$14),0,IF($A1898&lt;&gt;$A1897,1,N($Z1897)+1))</f>
        <v>0</v>
      </c>
      <c r="AA1898" s="34">
        <f>IF(OR($L1898&gt;0,$F1898&gt;Parâmetros!$E$14),0,IF(OR($A1898&lt;&gt;$A1899,$F1899&gt;Parâmetros!$E$14),1,N($AA1899)+1))</f>
        <v>0</v>
      </c>
      <c r="AB1898" s="31">
        <f>IFERROR(MATCH($A1898&amp;"|"&amp;TEXT(_xlfn.MAXIFS(Cadastro!$E$5:$E$148,Cadastro!$A$5:$A$148,$A1898,Cadastro!$E$5:$E$148,"&lt;="&amp;$F1898),"yyyymmdd"),Cadastro!$I$5:$I$148,0),"")</f>
        <v>76</v>
      </c>
      <c r="AC1898" t="str">
        <f>IFERROR(_xlfn.SINGLE(INDEX(Exceções!$D$5:$D$203,MATCH($A1898&amp;"|"&amp;$F1898,Exceções!$F$5:$F$203,0))),"")</f>
        <v/>
      </c>
      <c r="AD1898" t="str">
        <f>IF($AC1898="","",IFERROR(_xlfn.SINGLE(INDEX(Exceções!$E$5:$E$203,MATCH($A1898&amp;"|"&amp;$F1898,Exceções!$F$5:$F$203,0))),""))</f>
        <v/>
      </c>
    </row>
    <row r="1899" spans="1:30" ht="15" hidden="1" customHeight="1" x14ac:dyDescent="0.25">
      <c r="A1899" s="31">
        <v>54846</v>
      </c>
      <c r="B1899" s="17" t="s">
        <v>210</v>
      </c>
      <c r="C1899" s="17" t="str">
        <f>IFERROR(INDEX(Cadastro!$C$5:$C$148,$AB1899),"NÃO INFORMADO")</f>
        <v>USI</v>
      </c>
      <c r="D1899" s="17" t="str">
        <f>IFERROR(INDEX(Cadastro!$D$5:$D$148,$AB1899),"")</f>
        <v>B</v>
      </c>
      <c r="E1899" s="17" t="str">
        <f>IFERROR(INDEX(Cadastro!$G$5:$G$148,$AB1899),"")</f>
        <v>B</v>
      </c>
      <c r="F1899" s="29">
        <v>46289</v>
      </c>
      <c r="G1899" s="32" t="str">
        <f t="shared" si="318"/>
        <v>qui</v>
      </c>
      <c r="H1899" s="31" t="str">
        <f>IF($L1899=0,"",_xlfn.MINIFS(Dados!$Q:$Q,Dados!$A:$A,$A1899,Dados!$S:$S,$F1899))</f>
        <v/>
      </c>
      <c r="I1899" s="31" t="str">
        <f>IF($H1899="","",_xlfn.MAXIFS(Dados!$R:$R,Dados!$A:$A,$A1899,Dados!$S:$S,$F1899))</f>
        <v/>
      </c>
      <c r="J1899" s="32" t="str">
        <f>IF($D1899&lt;&gt;"Folguista","",IFERROR(INDEX(Parâmetros!$D$52:$G$52,1,MIN(4,MAX(1,$W1899))),""))</f>
        <v/>
      </c>
      <c r="K1899" s="32" t="str">
        <f>IF(OR($AC1899&lt;&gt;"",$Y1899="Folga",$Y1899="Folga trabalhada",$Y1899="Férias (cadastro)",$Y1899="Férias / afastamento",$Y1899="Indeterminado (início da série)"),"",IF(OR($D1899="6x1",$D1899="FF 6x1"),IF(OR(WEEKDAY($F1899,2)=6,WEEKDAY($F1899,2)=7),"6x1 sáb/dom","6x1"),IF($D1899="5x2","5x2",IF($H1899="",IF($D1899="Folguista",$J1899,$E1899),IF(OR($H1899&gt;=Parâmetros!$E$18,$H1899&lt;Parâmetros!$E$19),"C",IF($H1899&lt;Parâmetros!$E$20,"A","B"))))))</f>
        <v>B</v>
      </c>
      <c r="L1899" s="30">
        <f>SUMIFS(Dados!$E:$E,Dados!$A:$A,$A1899,Dados!$S:$S,$F1899)</f>
        <v>0</v>
      </c>
      <c r="M1899" s="30">
        <f>IFERROR(INDEX(Parâmetros!$E$6:$E$11,MATCH($K1899,Parâmetros!$A$6:$A$11,0)),"")</f>
        <v>7.67</v>
      </c>
      <c r="N1899" s="33">
        <f t="shared" si="319"/>
        <v>0</v>
      </c>
      <c r="O1899" s="33">
        <f>Parâmetros!$E$13</f>
        <v>0.8</v>
      </c>
      <c r="P1899" s="32" t="str">
        <f>IF(OR($M1899="",$F1899&gt;Parâmetros!$E$14),"Não","Sim")</f>
        <v>Não</v>
      </c>
      <c r="Q1899" s="32" t="str">
        <f t="shared" si="320"/>
        <v/>
      </c>
      <c r="R1899" s="32" t="str">
        <f t="shared" si="321"/>
        <v/>
      </c>
      <c r="S1899" s="30" t="str">
        <f t="shared" si="322"/>
        <v/>
      </c>
      <c r="T1899" s="32" t="str">
        <f>IF($Q1899&lt;&gt;"Sim","",IF($N1899&gt;Parâmetros!$E$15,"Sim","Não"))</f>
        <v/>
      </c>
      <c r="U1899" s="17" t="str">
        <f t="shared" si="323"/>
        <v>Fora da apuração</v>
      </c>
      <c r="V1899" s="17" t="str">
        <f>IF($AC1899&lt;&gt;"",IF($L1899&gt;0,"ATENÇÃO · apontou em dia de "&amp;LOWER($AC1899)&amp;" cadastrado","Exceção cadastrada · "&amp;$AC1899)&amp;IF($AD1899="",""," · "&amp;$AD1899),IF($E1899="Férias",IF($L1899&gt;0,"ATENÇÃO · apontou estando de férias no cadastro","Férias no cadastro"),IF($Y1899="Férias / afastamento","Afastamento · "&amp;($Z1899+$AA1899-1)&amp;" dias seguidos sem apontamento",IF($Y1899="Folga trabalhada","ATENÇÃO · apontou em dia de '[Apontamento_Mes_Setembro Atualizado.xlsx]Base Diária'!$V$221folga da escala 5x2",IF($Y1899="Folga",IF(AND($D1899="5x2",OR(WEEKDAY($F1899,2)=6,WEEKDAY($F1899,2)=7)),"Folga de fim de semana da escala 5x2",IF(AND(OR($D1899="6x1",$D1899="FF 6x1"),WEEKDAY($F1899,2)=6,FALSE()),"Folga de fim de semana · apontou no domingo anterior",IF(AND(OR($D1899="6x1",$D1899="FF 6x1"),WEEKDAY($F1899,2)=7,AND($A1899=$A1898,$L1898&gt;0)),"Folga de fim de semana · apontou no sábado",IF(AND(OR($D1899="6x1",$D1899="FF 6x1"),OR(WEEKDAY($F1899,2)=6,WEEKDAY($F1899,2)=7)),"Folga de fim de semana · sem apontamento no sábado nem no domingo","Folga prevista pelo ciclo")))),IF($Y1899="Indeterminado (início da série)","Sem histórico anterior — informe o dia do ciclo no Cadastro",IF($Y1899="Falta de registro",IF(OR(OR($D1899="6x1",$D1899="FF 6x1"),$D1899="5x2"),"FALTA DE REGISTRO · dia útil da escala "&amp;$E1899,"FALTA DE REGISTRO · dia "&amp;$W1899&amp;" de "&amp;IFERROR(INDEX(Parâmetros!$B$39:$B$48,MATCH($E1899,Parâmetros!$A$39:$A$48,0)),99)&amp;" do ciclo"),IF(OR($D1899="6x1",$D1899="FF 6x1"),IF(OR(AND(WEEKDAY($F1899,2)=6,AND($A1899=$A1900,$L1900&gt;0)),AND(WEEKDAY($F1899,2)=7,AND($A1899=$A1898,$L1898&gt;0))),"ATENÇÃO · apontou sábado e domingo no mesmo fim de semana",IF(OR(WEEKDAY($F1899,2)=6,WEEKDAY($F1899,2)=7),"Jornada de fim de semana do 6x1",IF(OR($H1899&gt;=Parâmetros!$E$20,$H1899&lt;Parâmetros!$E$19),"ATENÇÃO · 6x1 apontou fora do horário diurno","Jornada fixa do 6x1"))),IF($D1899="5x2","Jornada fixa do 5x2",IF($D1899="Folguista",IF($J1899=$K1899,"Evidência confirma sequência","DIVERGE · sequência "&amp;$J1899&amp;" × evidência "&amp;$K1899),IF($K1899=$E1899,"Evidência confirma cadastro","DIVERGE · cadastro "&amp;$E1899&amp;" × evidência "&amp;$K1899)))))))))))</f>
        <v>FALTA DE REGISTRO · dia 1 de 5 do ciclo</v>
      </c>
      <c r="W1899" s="34">
        <f>IF(OR(OR($D1899="6x1",$D1899="FF 6x1"),$D1899="5x2"),"",IF($AB1899&lt;&gt;$AB1898,IF(IFERROR(INDEX(Cadastro!$F$5:$F$148,$AB1899),"")="",IF($L1899&gt;0,1,0),IF(IFERROR(INDEX(Cadastro!$F$5:$F$148,$AB1899),"")&lt;=IFERROR(INDEX(Parâmetros!$B$39:$B$48,MATCH($E1899,Parâmetros!$A$39:$A$48,0)),99),IFERROR(INDEX(Cadastro!$F$5:$F$148,$AB1899),""),0)),IF($L1899&gt;0,IF(N($X1898)&gt;0,1,N($W1898)+1),IF(AND($L1899=0,OR(N($W1898)&gt;=IFERROR(INDEX(Parâmetros!$B$39:$B$48,MATCH($E1899,Parâmetros!$A$39:$A$48,0)),99),AND(N($X1898)&gt;0,N($X1898)&lt;IFERROR(INDEX(Parâmetros!$C$39:$C$48,MATCH($E1899,Parâmetros!$A$39:$A$48,0)),0)))),0,N($W1898)+1))))</f>
        <v>1</v>
      </c>
      <c r="X1899" s="34">
        <f>IF(OR(OR($D1899="6x1",$D1899="FF 6x1"),$D1899="5x2"),"",IF($AB1899&lt;&gt;$AB1898,IF(IFERROR(INDEX(Cadastro!$F$5:$F$148,$AB1899),"")="",0,IF(IFERROR(INDEX(Cadastro!$F$5:$F$148,$AB1899),"")&gt;IFERROR(INDEX(Parâmetros!$B$39:$B$48,MATCH($E1899,Parâmetros!$A$39:$A$48,0)),99),IFERROR(INDEX(Cadastro!$F$5:$F$148,$AB1899),"")-IFERROR(INDEX(Parâmetros!$B$39:$B$48,MATCH($E1899,Parâmetros!$A$39:$A$48,0)),99),0)),IF(AND($L1899=0,OR(N($W1898)&gt;=IFERROR(INDEX(Parâmetros!$B$39:$B$48,MATCH($E1899,Parâmetros!$A$39:$A$48,0)),99),AND(N($X1898)&gt;0,N($X1898)&lt;IFERROR(INDEX(Parâmetros!$C$39:$C$48,MATCH($E1899,Parâmetros!$A$39:$A$48,0)),0)))),N($X1898)+1,0)))</f>
        <v>0</v>
      </c>
      <c r="Y1899" t="str">
        <f>IF($AC1899&lt;&gt;"",IF($L1899&gt;0,$AC1899&amp;" · com apontamento",$AC1899),IF($E1899="Férias",IF($L1899&gt;0,"Férias · com apontamento","Férias (cadastro)"),IF(($Z1899+$AA1899-1)&gt;Parâmetros!$E$16,"Férias / afastamento",IF(AND($D1899="5x2",OR(WEEKDAY($F1899,2)=6,WEEKDAY($F1899,2)=7)),IF($L1899&gt;0,"Folga trabalhada","Folga"),IF($L1899&gt;0,"Trabalhado",IF(OR(OR($D1899="6x1",$D1899="FF 6x1"),$D1899="5x2"),IF(AND(OR($D1899="6x1",$D1899="FF 6x1"),OR(WEEKDAY($F1899,2)=6,WEEKDAY($F1899,2)=7)),"Folga","Falta de registro"),IF(AND($AB1899&lt;&gt;$AB1898,IFERROR(INDEX(Cadastro!$F$5:$F$148,$AB1899),"")=""),"Indeterminado (início da série)",IF($X1899&gt;0,"Folga","Falta de registro"))))))))</f>
        <v>Falta de registro</v>
      </c>
      <c r="Z1899" s="34">
        <f>IF(OR($L1899&gt;0,$F1899&gt;Parâmetros!$E$14),0,IF($A1899&lt;&gt;$A1898,1,N($Z1898)+1))</f>
        <v>0</v>
      </c>
      <c r="AA1899" s="34">
        <f>IF(OR($L1899&gt;0,$F1899&gt;Parâmetros!$E$14),0,IF(OR($A1899&lt;&gt;$A1900,$F1900&gt;Parâmetros!$E$14),1,N($AA1900)+1))</f>
        <v>0</v>
      </c>
      <c r="AB1899" s="31">
        <f>IFERROR(MATCH($A1899&amp;"|"&amp;TEXT(_xlfn.MAXIFS(Cadastro!$E$5:$E$148,Cadastro!$A$5:$A$148,$A1899,Cadastro!$E$5:$E$148,"&lt;="&amp;$F1899),"yyyymmdd"),Cadastro!$I$5:$I$148,0),"")</f>
        <v>76</v>
      </c>
      <c r="AC1899" t="str">
        <f>IFERROR(_xlfn.SINGLE(INDEX(Exceções!$D$5:$D$203,MATCH($A1899&amp;"|"&amp;$F1899,Exceções!$F$5:$F$203,0))),"")</f>
        <v/>
      </c>
      <c r="AD1899" t="str">
        <f>IF($AC1899="","",IFERROR(_xlfn.SINGLE(INDEX(Exceções!$E$5:$E$203,MATCH($A1899&amp;"|"&amp;$F1899,Exceções!$F$5:$F$203,0))),""))</f>
        <v/>
      </c>
    </row>
    <row r="1900" spans="1:30" ht="15" hidden="1" customHeight="1" x14ac:dyDescent="0.25">
      <c r="A1900" s="31">
        <v>54846</v>
      </c>
      <c r="B1900" s="17" t="s">
        <v>210</v>
      </c>
      <c r="C1900" s="17" t="str">
        <f>IFERROR(INDEX(Cadastro!$C$5:$C$148,$AB1900),"NÃO INFORMADO")</f>
        <v>USI</v>
      </c>
      <c r="D1900" s="17" t="str">
        <f>IFERROR(INDEX(Cadastro!$D$5:$D$148,$AB1900),"")</f>
        <v>B</v>
      </c>
      <c r="E1900" s="17" t="str">
        <f>IFERROR(INDEX(Cadastro!$G$5:$G$148,$AB1900),"")</f>
        <v>B</v>
      </c>
      <c r="F1900" s="29">
        <v>46290</v>
      </c>
      <c r="G1900" s="32" t="str">
        <f t="shared" si="318"/>
        <v>sex</v>
      </c>
      <c r="H1900" s="31" t="str">
        <f>IF($L1900=0,"",_xlfn.MINIFS(Dados!$Q:$Q,Dados!$A:$A,$A1900,Dados!$S:$S,$F1900))</f>
        <v/>
      </c>
      <c r="I1900" s="31" t="str">
        <f>IF($H1900="","",_xlfn.MAXIFS(Dados!$R:$R,Dados!$A:$A,$A1900,Dados!$S:$S,$F1900))</f>
        <v/>
      </c>
      <c r="J1900" s="32" t="str">
        <f>IF($D1900&lt;&gt;"Folguista","",IFERROR(INDEX(Parâmetros!$D$52:$G$52,1,MIN(4,MAX(1,$W1900))),""))</f>
        <v/>
      </c>
      <c r="K1900" s="32" t="str">
        <f>IF(OR($AC1900&lt;&gt;"",$Y1900="Folga",$Y1900="Folga trabalhada",$Y1900="Férias (cadastro)",$Y1900="Férias / afastamento",$Y1900="Indeterminado (início da série)"),"",IF(OR($D1900="6x1",$D1900="FF 6x1"),IF(OR(WEEKDAY($F1900,2)=6,WEEKDAY($F1900,2)=7),"6x1 sáb/dom","6x1"),IF($D1900="5x2","5x2",IF($H1900="",IF($D1900="Folguista",$J1900,$E1900),IF(OR($H1900&gt;=Parâmetros!$E$18,$H1900&lt;Parâmetros!$E$19),"C",IF($H1900&lt;Parâmetros!$E$20,"A","B"))))))</f>
        <v>B</v>
      </c>
      <c r="L1900" s="30">
        <f>SUMIFS(Dados!$E:$E,Dados!$A:$A,$A1900,Dados!$S:$S,$F1900)</f>
        <v>0</v>
      </c>
      <c r="M1900" s="30">
        <f>IFERROR(INDEX(Parâmetros!$E$6:$E$11,MATCH($K1900,Parâmetros!$A$6:$A$11,0)),"")</f>
        <v>7.67</v>
      </c>
      <c r="N1900" s="33">
        <f t="shared" si="319"/>
        <v>0</v>
      </c>
      <c r="O1900" s="33">
        <f>Parâmetros!$E$13</f>
        <v>0.8</v>
      </c>
      <c r="P1900" s="32" t="str">
        <f>IF(OR($M1900="",$F1900&gt;Parâmetros!$E$14),"Não","Sim")</f>
        <v>Não</v>
      </c>
      <c r="Q1900" s="32" t="str">
        <f t="shared" si="320"/>
        <v/>
      </c>
      <c r="R1900" s="32" t="str">
        <f t="shared" si="321"/>
        <v/>
      </c>
      <c r="S1900" s="30" t="str">
        <f t="shared" si="322"/>
        <v/>
      </c>
      <c r="T1900" s="32" t="str">
        <f>IF($Q1900&lt;&gt;"Sim","",IF($N1900&gt;Parâmetros!$E$15,"Sim","Não"))</f>
        <v/>
      </c>
      <c r="U1900" s="17" t="str">
        <f t="shared" si="323"/>
        <v>Fora da apuração</v>
      </c>
      <c r="V1900" s="17" t="str">
        <f>IF($AC1900&lt;&gt;"",IF($L1900&gt;0,"ATENÇÃO · apontou em dia de "&amp;LOWER($AC1900)&amp;" cadastrado","Exceção cadastrada · "&amp;$AC1900)&amp;IF($AD1900="",""," · "&amp;$AD1900),IF($E1900="Férias",IF($L1900&gt;0,"ATENÇÃO · apontou estando de férias no cadastro","Férias no cadastro"),IF($Y1900="Férias / afastamento","Afastamento · "&amp;($Z1900+$AA1900-1)&amp;" dias seguidos sem apontamento",IF($Y1900="Folga trabalhada","ATENÇÃO · apontou em dia de '[Apontamento_Mes_Setembro Atualizado.xlsx]Base Diária'!$V$221folga da escala 5x2",IF($Y1900="Folga",IF(AND($D1900="5x2",OR(WEEKDAY($F1900,2)=6,WEEKDAY($F1900,2)=7)),"Folga de fim de semana da escala 5x2",IF(AND(OR($D1900="6x1",$D1900="FF 6x1"),WEEKDAY($F1900,2)=6,FALSE()),"Folga de fim de semana · apontou no domingo anterior",IF(AND(OR($D1900="6x1",$D1900="FF 6x1"),WEEKDAY($F1900,2)=7,AND($A1900=$A1899,$L1899&gt;0)),"Folga de fim de semana · apontou no sábado",IF(AND(OR($D1900="6x1",$D1900="FF 6x1"),OR(WEEKDAY($F1900,2)=6,WEEKDAY($F1900,2)=7)),"Folga de fim de semana · sem apontamento no sábado nem no domingo","Folga prevista pelo ciclo")))),IF($Y1900="Indeterminado (início da série)","Sem histórico anterior — informe o dia do ciclo no Cadastro",IF($Y1900="Falta de registro",IF(OR(OR($D1900="6x1",$D1900="FF 6x1"),$D1900="5x2"),"FALTA DE REGISTRO · dia útil da escala "&amp;$E1900,"FALTA DE REGISTRO · dia "&amp;$W1900&amp;" de "&amp;IFERROR(INDEX(Parâmetros!$B$39:$B$48,MATCH($E1900,Parâmetros!$A$39:$A$48,0)),99)&amp;" do ciclo"),IF(OR($D1900="6x1",$D1900="FF 6x1"),IF(OR(AND(WEEKDAY($F1900,2)=6,AND($A1900=$A1901,$L1901&gt;0)),AND(WEEKDAY($F1900,2)=7,AND($A1900=$A1899,$L1899&gt;0))),"ATENÇÃO · apontou sábado e domingo no mesmo fim de semana",IF(OR(WEEKDAY($F1900,2)=6,WEEKDAY($F1900,2)=7),"Jornada de fim de semana do 6x1",IF(OR($H1900&gt;=Parâmetros!$E$20,$H1900&lt;Parâmetros!$E$19),"ATENÇÃO · 6x1 apontou fora do horário diurno","Jornada fixa do 6x1"))),IF($D1900="5x2","Jornada fixa do 5x2",IF($D1900="Folguista",IF($J1900=$K1900,"Evidência confirma sequência","DIVERGE · sequência "&amp;$J1900&amp;" × evidência "&amp;$K1900),IF($K1900=$E1900,"Evidência confirma cadastro","DIVERGE · cadastro "&amp;$E1900&amp;" × evidência "&amp;$K1900)))))))))))</f>
        <v>FALTA DE REGISTRO · dia 2 de 5 do ciclo</v>
      </c>
      <c r="W1900" s="34">
        <f>IF(OR(OR($D1900="6x1",$D1900="FF 6x1"),$D1900="5x2"),"",IF($AB1900&lt;&gt;$AB1899,IF(IFERROR(INDEX(Cadastro!$F$5:$F$148,$AB1900),"")="",IF($L1900&gt;0,1,0),IF(IFERROR(INDEX(Cadastro!$F$5:$F$148,$AB1900),"")&lt;=IFERROR(INDEX(Parâmetros!$B$39:$B$48,MATCH($E1900,Parâmetros!$A$39:$A$48,0)),99),IFERROR(INDEX(Cadastro!$F$5:$F$148,$AB1900),""),0)),IF($L1900&gt;0,IF(N($X1899)&gt;0,1,N($W1899)+1),IF(AND($L1900=0,OR(N($W1899)&gt;=IFERROR(INDEX(Parâmetros!$B$39:$B$48,MATCH($E1900,Parâmetros!$A$39:$A$48,0)),99),AND(N($X1899)&gt;0,N($X1899)&lt;IFERROR(INDEX(Parâmetros!$C$39:$C$48,MATCH($E1900,Parâmetros!$A$39:$A$48,0)),0)))),0,N($W1899)+1))))</f>
        <v>2</v>
      </c>
      <c r="X1900" s="34">
        <f>IF(OR(OR($D1900="6x1",$D1900="FF 6x1"),$D1900="5x2"),"",IF($AB1900&lt;&gt;$AB1899,IF(IFERROR(INDEX(Cadastro!$F$5:$F$148,$AB1900),"")="",0,IF(IFERROR(INDEX(Cadastro!$F$5:$F$148,$AB1900),"")&gt;IFERROR(INDEX(Parâmetros!$B$39:$B$48,MATCH($E1900,Parâmetros!$A$39:$A$48,0)),99),IFERROR(INDEX(Cadastro!$F$5:$F$148,$AB1900),"")-IFERROR(INDEX(Parâmetros!$B$39:$B$48,MATCH($E1900,Parâmetros!$A$39:$A$48,0)),99),0)),IF(AND($L1900=0,OR(N($W1899)&gt;=IFERROR(INDEX(Parâmetros!$B$39:$B$48,MATCH($E1900,Parâmetros!$A$39:$A$48,0)),99),AND(N($X1899)&gt;0,N($X1899)&lt;IFERROR(INDEX(Parâmetros!$C$39:$C$48,MATCH($E1900,Parâmetros!$A$39:$A$48,0)),0)))),N($X1899)+1,0)))</f>
        <v>0</v>
      </c>
      <c r="Y1900" t="str">
        <f>IF($AC1900&lt;&gt;"",IF($L1900&gt;0,$AC1900&amp;" · com apontamento",$AC1900),IF($E1900="Férias",IF($L1900&gt;0,"Férias · com apontamento","Férias (cadastro)"),IF(($Z1900+$AA1900-1)&gt;Parâmetros!$E$16,"Férias / afastamento",IF(AND($D1900="5x2",OR(WEEKDAY($F1900,2)=6,WEEKDAY($F1900,2)=7)),IF($L1900&gt;0,"Folga trabalhada","Folga"),IF($L1900&gt;0,"Trabalhado",IF(OR(OR($D1900="6x1",$D1900="FF 6x1"),$D1900="5x2"),IF(AND(OR($D1900="6x1",$D1900="FF 6x1"),OR(WEEKDAY($F1900,2)=6,WEEKDAY($F1900,2)=7)),"Folga","Falta de registro"),IF(AND($AB1900&lt;&gt;$AB1899,IFERROR(INDEX(Cadastro!$F$5:$F$148,$AB1900),"")=""),"Indeterminado (início da série)",IF($X1900&gt;0,"Folga","Falta de registro"))))))))</f>
        <v>Falta de registro</v>
      </c>
      <c r="Z1900" s="34">
        <f>IF(OR($L1900&gt;0,$F1900&gt;Parâmetros!$E$14),0,IF($A1900&lt;&gt;$A1899,1,N($Z1899)+1))</f>
        <v>0</v>
      </c>
      <c r="AA1900" s="34">
        <f>IF(OR($L1900&gt;0,$F1900&gt;Parâmetros!$E$14),0,IF(OR($A1900&lt;&gt;$A1901,$F1901&gt;Parâmetros!$E$14),1,N($AA1901)+1))</f>
        <v>0</v>
      </c>
      <c r="AB1900" s="31">
        <f>IFERROR(MATCH($A1900&amp;"|"&amp;TEXT(_xlfn.MAXIFS(Cadastro!$E$5:$E$148,Cadastro!$A$5:$A$148,$A1900,Cadastro!$E$5:$E$148,"&lt;="&amp;$F1900),"yyyymmdd"),Cadastro!$I$5:$I$148,0),"")</f>
        <v>76</v>
      </c>
      <c r="AC1900" t="str">
        <f>IFERROR(_xlfn.SINGLE(INDEX(Exceções!$D$5:$D$203,MATCH($A1900&amp;"|"&amp;$F1900,Exceções!$F$5:$F$203,0))),"")</f>
        <v/>
      </c>
      <c r="AD1900" t="str">
        <f>IF($AC1900="","",IFERROR(_xlfn.SINGLE(INDEX(Exceções!$E$5:$E$203,MATCH($A1900&amp;"|"&amp;$F1900,Exceções!$F$5:$F$203,0))),""))</f>
        <v/>
      </c>
    </row>
    <row r="1901" spans="1:30" ht="15" hidden="1" customHeight="1" x14ac:dyDescent="0.25">
      <c r="A1901" s="31">
        <v>54846</v>
      </c>
      <c r="B1901" s="17" t="s">
        <v>210</v>
      </c>
      <c r="C1901" s="17" t="str">
        <f>IFERROR(INDEX(Cadastro!$C$5:$C$148,$AB1901),"NÃO INFORMADO")</f>
        <v>USI</v>
      </c>
      <c r="D1901" s="17" t="str">
        <f>IFERROR(INDEX(Cadastro!$D$5:$D$148,$AB1901),"")</f>
        <v>B</v>
      </c>
      <c r="E1901" s="17" t="str">
        <f>IFERROR(INDEX(Cadastro!$G$5:$G$148,$AB1901),"")</f>
        <v>B</v>
      </c>
      <c r="F1901" s="29">
        <v>46291</v>
      </c>
      <c r="G1901" s="32" t="str">
        <f t="shared" si="318"/>
        <v>sáb</v>
      </c>
      <c r="H1901" s="31" t="str">
        <f>IF($L1901=0,"",_xlfn.MINIFS(Dados!$Q:$Q,Dados!$A:$A,$A1901,Dados!$S:$S,$F1901))</f>
        <v/>
      </c>
      <c r="I1901" s="31" t="str">
        <f>IF($H1901="","",_xlfn.MAXIFS(Dados!$R:$R,Dados!$A:$A,$A1901,Dados!$S:$S,$F1901))</f>
        <v/>
      </c>
      <c r="J1901" s="32" t="str">
        <f>IF($D1901&lt;&gt;"Folguista","",IFERROR(INDEX(Parâmetros!$D$52:$G$52,1,MIN(4,MAX(1,$W1901))),""))</f>
        <v/>
      </c>
      <c r="K1901" s="32" t="str">
        <f>IF(OR($AC1901&lt;&gt;"",$Y1901="Folga",$Y1901="Folga trabalhada",$Y1901="Férias (cadastro)",$Y1901="Férias / afastamento",$Y1901="Indeterminado (início da série)"),"",IF(OR($D1901="6x1",$D1901="FF 6x1"),IF(OR(WEEKDAY($F1901,2)=6,WEEKDAY($F1901,2)=7),"6x1 sáb/dom","6x1"),IF($D1901="5x2","5x2",IF($H1901="",IF($D1901="Folguista",$J1901,$E1901),IF(OR($H1901&gt;=Parâmetros!$E$18,$H1901&lt;Parâmetros!$E$19),"C",IF($H1901&lt;Parâmetros!$E$20,"A","B"))))))</f>
        <v>B</v>
      </c>
      <c r="L1901" s="30">
        <f>SUMIFS(Dados!$E:$E,Dados!$A:$A,$A1901,Dados!$S:$S,$F1901)</f>
        <v>0</v>
      </c>
      <c r="M1901" s="30">
        <f>IFERROR(INDEX(Parâmetros!$E$6:$E$11,MATCH($K1901,Parâmetros!$A$6:$A$11,0)),"")</f>
        <v>7.67</v>
      </c>
      <c r="N1901" s="33">
        <f t="shared" si="319"/>
        <v>0</v>
      </c>
      <c r="O1901" s="33">
        <f>Parâmetros!$E$13</f>
        <v>0.8</v>
      </c>
      <c r="P1901" s="32" t="str">
        <f>IF(OR($M1901="",$F1901&gt;Parâmetros!$E$14),"Não","Sim")</f>
        <v>Não</v>
      </c>
      <c r="Q1901" s="32" t="str">
        <f t="shared" si="320"/>
        <v/>
      </c>
      <c r="R1901" s="32" t="str">
        <f t="shared" si="321"/>
        <v/>
      </c>
      <c r="S1901" s="30" t="str">
        <f t="shared" si="322"/>
        <v/>
      </c>
      <c r="T1901" s="32" t="str">
        <f>IF($Q1901&lt;&gt;"Sim","",IF($N1901&gt;Parâmetros!$E$15,"Sim","Não"))</f>
        <v/>
      </c>
      <c r="U1901" s="17" t="str">
        <f t="shared" si="323"/>
        <v>Fora da apuração</v>
      </c>
      <c r="V1901" s="17" t="str">
        <f>IF($AC1901&lt;&gt;"",IF($L1901&gt;0,"ATENÇÃO · apontou em dia de "&amp;LOWER($AC1901)&amp;" cadastrado","Exceção cadastrada · "&amp;$AC1901)&amp;IF($AD1901="",""," · "&amp;$AD1901),IF($E1901="Férias",IF($L1901&gt;0,"ATENÇÃO · apontou estando de férias no cadastro","Férias no cadastro"),IF($Y1901="Férias / afastamento","Afastamento · "&amp;($Z1901+$AA1901-1)&amp;" dias seguidos sem apontamento",IF($Y1901="Folga trabalhada","ATENÇÃO · apontou em dia de '[Apontamento_Mes_Setembro Atualizado.xlsx]Base Diária'!$V$221folga da escala 5x2",IF($Y1901="Folga",IF(AND($D1901="5x2",OR(WEEKDAY($F1901,2)=6,WEEKDAY($F1901,2)=7)),"Folga de fim de semana da escala 5x2",IF(AND(OR($D1901="6x1",$D1901="FF 6x1"),WEEKDAY($F1901,2)=6,FALSE()),"Folga de fim de semana · apontou no domingo anterior",IF(AND(OR($D1901="6x1",$D1901="FF 6x1"),WEEKDAY($F1901,2)=7,AND($A1901=$A1900,$L1900&gt;0)),"Folga de fim de semana · apontou no sábado",IF(AND(OR($D1901="6x1",$D1901="FF 6x1"),OR(WEEKDAY($F1901,2)=6,WEEKDAY($F1901,2)=7)),"Folga de fim de semana · sem apontamento no sábado nem no domingo","Folga prevista pelo ciclo")))),IF($Y1901="Indeterminado (início da série)","Sem histórico anterior — informe o dia do ciclo no Cadastro",IF($Y1901="Falta de registro",IF(OR(OR($D1901="6x1",$D1901="FF 6x1"),$D1901="5x2"),"FALTA DE REGISTRO · dia útil da escala "&amp;$E1901,"FALTA DE REGISTRO · dia "&amp;$W1901&amp;" de "&amp;IFERROR(INDEX(Parâmetros!$B$39:$B$48,MATCH($E1901,Parâmetros!$A$39:$A$48,0)),99)&amp;" do ciclo"),IF(OR($D1901="6x1",$D1901="FF 6x1"),IF(OR(AND(WEEKDAY($F1901,2)=6,AND($A1901=$A1902,$L1902&gt;0)),AND(WEEKDAY($F1901,2)=7,AND($A1901=$A1900,$L1900&gt;0))),"ATENÇÃO · apontou sábado e domingo no mesmo fim de semana",IF(OR(WEEKDAY($F1901,2)=6,WEEKDAY($F1901,2)=7),"Jornada de fim de semana do 6x1",IF(OR($H1901&gt;=Parâmetros!$E$20,$H1901&lt;Parâmetros!$E$19),"ATENÇÃO · 6x1 apontou fora do horário diurno","Jornada fixa do 6x1"))),IF($D1901="5x2","Jornada fixa do 5x2",IF($D1901="Folguista",IF($J1901=$K1901,"Evidência confirma sequência","DIVERGE · sequência "&amp;$J1901&amp;" × evidência "&amp;$K1901),IF($K1901=$E1901,"Evidência confirma cadastro","DIVERGE · cadastro "&amp;$E1901&amp;" × evidência "&amp;$K1901)))))))))))</f>
        <v>FALTA DE REGISTRO · dia 3 de 5 do ciclo</v>
      </c>
      <c r="W1901" s="34">
        <f>IF(OR(OR($D1901="6x1",$D1901="FF 6x1"),$D1901="5x2"),"",IF($AB1901&lt;&gt;$AB1900,IF(IFERROR(INDEX(Cadastro!$F$5:$F$148,$AB1901),"")="",IF($L1901&gt;0,1,0),IF(IFERROR(INDEX(Cadastro!$F$5:$F$148,$AB1901),"")&lt;=IFERROR(INDEX(Parâmetros!$B$39:$B$48,MATCH($E1901,Parâmetros!$A$39:$A$48,0)),99),IFERROR(INDEX(Cadastro!$F$5:$F$148,$AB1901),""),0)),IF($L1901&gt;0,IF(N($X1900)&gt;0,1,N($W1900)+1),IF(AND($L1901=0,OR(N($W1900)&gt;=IFERROR(INDEX(Parâmetros!$B$39:$B$48,MATCH($E1901,Parâmetros!$A$39:$A$48,0)),99),AND(N($X1900)&gt;0,N($X1900)&lt;IFERROR(INDEX(Parâmetros!$C$39:$C$48,MATCH($E1901,Parâmetros!$A$39:$A$48,0)),0)))),0,N($W1900)+1))))</f>
        <v>3</v>
      </c>
      <c r="X1901" s="34">
        <f>IF(OR(OR($D1901="6x1",$D1901="FF 6x1"),$D1901="5x2"),"",IF($AB1901&lt;&gt;$AB1900,IF(IFERROR(INDEX(Cadastro!$F$5:$F$148,$AB1901),"")="",0,IF(IFERROR(INDEX(Cadastro!$F$5:$F$148,$AB1901),"")&gt;IFERROR(INDEX(Parâmetros!$B$39:$B$48,MATCH($E1901,Parâmetros!$A$39:$A$48,0)),99),IFERROR(INDEX(Cadastro!$F$5:$F$148,$AB1901),"")-IFERROR(INDEX(Parâmetros!$B$39:$B$48,MATCH($E1901,Parâmetros!$A$39:$A$48,0)),99),0)),IF(AND($L1901=0,OR(N($W1900)&gt;=IFERROR(INDEX(Parâmetros!$B$39:$B$48,MATCH($E1901,Parâmetros!$A$39:$A$48,0)),99),AND(N($X1900)&gt;0,N($X1900)&lt;IFERROR(INDEX(Parâmetros!$C$39:$C$48,MATCH($E1901,Parâmetros!$A$39:$A$48,0)),0)))),N($X1900)+1,0)))</f>
        <v>0</v>
      </c>
      <c r="Y1901" t="str">
        <f>IF($AC1901&lt;&gt;"",IF($L1901&gt;0,$AC1901&amp;" · com apontamento",$AC1901),IF($E1901="Férias",IF($L1901&gt;0,"Férias · com apontamento","Férias (cadastro)"),IF(($Z1901+$AA1901-1)&gt;Parâmetros!$E$16,"Férias / afastamento",IF(AND($D1901="5x2",OR(WEEKDAY($F1901,2)=6,WEEKDAY($F1901,2)=7)),IF($L1901&gt;0,"Folga trabalhada","Folga"),IF($L1901&gt;0,"Trabalhado",IF(OR(OR($D1901="6x1",$D1901="FF 6x1"),$D1901="5x2"),IF(AND(OR($D1901="6x1",$D1901="FF 6x1"),OR(WEEKDAY($F1901,2)=6,WEEKDAY($F1901,2)=7)),"Folga","Falta de registro"),IF(AND($AB1901&lt;&gt;$AB1900,IFERROR(INDEX(Cadastro!$F$5:$F$148,$AB1901),"")=""),"Indeterminado (início da série)",IF($X1901&gt;0,"Folga","Falta de registro"))))))))</f>
        <v>Falta de registro</v>
      </c>
      <c r="Z1901" s="34">
        <f>IF(OR($L1901&gt;0,$F1901&gt;Parâmetros!$E$14),0,IF($A1901&lt;&gt;$A1900,1,N($Z1900)+1))</f>
        <v>0</v>
      </c>
      <c r="AA1901" s="34">
        <f>IF(OR($L1901&gt;0,$F1901&gt;Parâmetros!$E$14),0,IF(OR($A1901&lt;&gt;$A1902,$F1902&gt;Parâmetros!$E$14),1,N($AA1902)+1))</f>
        <v>0</v>
      </c>
      <c r="AB1901" s="31">
        <f>IFERROR(MATCH($A1901&amp;"|"&amp;TEXT(_xlfn.MAXIFS(Cadastro!$E$5:$E$148,Cadastro!$A$5:$A$148,$A1901,Cadastro!$E$5:$E$148,"&lt;="&amp;$F1901),"yyyymmdd"),Cadastro!$I$5:$I$148,0),"")</f>
        <v>76</v>
      </c>
      <c r="AC1901" t="str">
        <f>IFERROR(_xlfn.SINGLE(INDEX(Exceções!$D$5:$D$203,MATCH($A1901&amp;"|"&amp;$F1901,Exceções!$F$5:$F$203,0))),"")</f>
        <v/>
      </c>
      <c r="AD1901" t="str">
        <f>IF($AC1901="","",IFERROR(_xlfn.SINGLE(INDEX(Exceções!$E$5:$E$203,MATCH($A1901&amp;"|"&amp;$F1901,Exceções!$F$5:$F$203,0))),""))</f>
        <v/>
      </c>
    </row>
    <row r="1902" spans="1:30" ht="15" hidden="1" customHeight="1" x14ac:dyDescent="0.25">
      <c r="A1902" s="31">
        <v>54846</v>
      </c>
      <c r="B1902" s="17" t="s">
        <v>210</v>
      </c>
      <c r="C1902" s="17" t="str">
        <f>IFERROR(INDEX(Cadastro!$C$5:$C$148,$AB1902),"NÃO INFORMADO")</f>
        <v>USI</v>
      </c>
      <c r="D1902" s="17" t="str">
        <f>IFERROR(INDEX(Cadastro!$D$5:$D$148,$AB1902),"")</f>
        <v>B</v>
      </c>
      <c r="E1902" s="17" t="str">
        <f>IFERROR(INDEX(Cadastro!$G$5:$G$148,$AB1902),"")</f>
        <v>B</v>
      </c>
      <c r="F1902" s="29">
        <v>46292</v>
      </c>
      <c r="G1902" s="32" t="str">
        <f t="shared" si="318"/>
        <v>dom</v>
      </c>
      <c r="H1902" s="31" t="str">
        <f>IF($L1902=0,"",_xlfn.MINIFS(Dados!$Q:$Q,Dados!$A:$A,$A1902,Dados!$S:$S,$F1902))</f>
        <v/>
      </c>
      <c r="I1902" s="31" t="str">
        <f>IF($H1902="","",_xlfn.MAXIFS(Dados!$R:$R,Dados!$A:$A,$A1902,Dados!$S:$S,$F1902))</f>
        <v/>
      </c>
      <c r="J1902" s="32" t="str">
        <f>IF($D1902&lt;&gt;"Folguista","",IFERROR(INDEX(Parâmetros!$D$52:$G$52,1,MIN(4,MAX(1,$W1902))),""))</f>
        <v/>
      </c>
      <c r="K1902" s="32" t="str">
        <f>IF(OR($AC1902&lt;&gt;"",$Y1902="Folga",$Y1902="Folga trabalhada",$Y1902="Férias (cadastro)",$Y1902="Férias / afastamento",$Y1902="Indeterminado (início da série)"),"",IF(OR($D1902="6x1",$D1902="FF 6x1"),IF(OR(WEEKDAY($F1902,2)=6,WEEKDAY($F1902,2)=7),"6x1 sáb/dom","6x1"),IF($D1902="5x2","5x2",IF($H1902="",IF($D1902="Folguista",$J1902,$E1902),IF(OR($H1902&gt;=Parâmetros!$E$18,$H1902&lt;Parâmetros!$E$19),"C",IF($H1902&lt;Parâmetros!$E$20,"A","B"))))))</f>
        <v>B</v>
      </c>
      <c r="L1902" s="30">
        <f>SUMIFS(Dados!$E:$E,Dados!$A:$A,$A1902,Dados!$S:$S,$F1902)</f>
        <v>0</v>
      </c>
      <c r="M1902" s="30">
        <f>IFERROR(INDEX(Parâmetros!$E$6:$E$11,MATCH($K1902,Parâmetros!$A$6:$A$11,0)),"")</f>
        <v>7.67</v>
      </c>
      <c r="N1902" s="33">
        <f t="shared" si="319"/>
        <v>0</v>
      </c>
      <c r="O1902" s="33">
        <f>Parâmetros!$E$13</f>
        <v>0.8</v>
      </c>
      <c r="P1902" s="32" t="str">
        <f>IF(OR($M1902="",$F1902&gt;Parâmetros!$E$14),"Não","Sim")</f>
        <v>Não</v>
      </c>
      <c r="Q1902" s="32" t="str">
        <f t="shared" si="320"/>
        <v/>
      </c>
      <c r="R1902" s="32" t="str">
        <f t="shared" si="321"/>
        <v/>
      </c>
      <c r="S1902" s="30" t="str">
        <f t="shared" si="322"/>
        <v/>
      </c>
      <c r="T1902" s="32" t="str">
        <f>IF($Q1902&lt;&gt;"Sim","",IF($N1902&gt;Parâmetros!$E$15,"Sim","Não"))</f>
        <v/>
      </c>
      <c r="U1902" s="17" t="str">
        <f t="shared" si="323"/>
        <v>Fora da apuração</v>
      </c>
      <c r="V1902" s="17" t="str">
        <f>IF($AC1902&lt;&gt;"",IF($L1902&gt;0,"ATENÇÃO · apontou em dia de "&amp;LOWER($AC1902)&amp;" cadastrado","Exceção cadastrada · "&amp;$AC1902)&amp;IF($AD1902="",""," · "&amp;$AD1902),IF($E1902="Férias",IF($L1902&gt;0,"ATENÇÃO · apontou estando de férias no cadastro","Férias no cadastro"),IF($Y1902="Férias / afastamento","Afastamento · "&amp;($Z1902+$AA1902-1)&amp;" dias seguidos sem apontamento",IF($Y1902="Folga trabalhada","ATENÇÃO · apontou em dia de '[Apontamento_Mes_Setembro Atualizado.xlsx]Base Diária'!$V$221folga da escala 5x2",IF($Y1902="Folga",IF(AND($D1902="5x2",OR(WEEKDAY($F1902,2)=6,WEEKDAY($F1902,2)=7)),"Folga de fim de semana da escala 5x2",IF(AND(OR($D1902="6x1",$D1902="FF 6x1"),WEEKDAY($F1902,2)=6,FALSE()),"Folga de fim de semana · apontou no domingo anterior",IF(AND(OR($D1902="6x1",$D1902="FF 6x1"),WEEKDAY($F1902,2)=7,AND($A1902=$A1901,$L1901&gt;0)),"Folga de fim de semana · apontou no sábado",IF(AND(OR($D1902="6x1",$D1902="FF 6x1"),OR(WEEKDAY($F1902,2)=6,WEEKDAY($F1902,2)=7)),"Folga de fim de semana · sem apontamento no sábado nem no domingo","Folga prevista pelo ciclo")))),IF($Y1902="Indeterminado (início da série)","Sem histórico anterior — informe o dia do ciclo no Cadastro",IF($Y1902="Falta de registro",IF(OR(OR($D1902="6x1",$D1902="FF 6x1"),$D1902="5x2"),"FALTA DE REGISTRO · dia útil da escala "&amp;$E1902,"FALTA DE REGISTRO · dia "&amp;$W1902&amp;" de "&amp;IFERROR(INDEX(Parâmetros!$B$39:$B$48,MATCH($E1902,Parâmetros!$A$39:$A$48,0)),99)&amp;" do ciclo"),IF(OR($D1902="6x1",$D1902="FF 6x1"),IF(OR(AND(WEEKDAY($F1902,2)=6,AND($A1902=$A1903,$L1903&gt;0)),AND(WEEKDAY($F1902,2)=7,AND($A1902=$A1901,$L1901&gt;0))),"ATENÇÃO · apontou sábado e domingo no mesmo fim de semana",IF(OR(WEEKDAY($F1902,2)=6,WEEKDAY($F1902,2)=7),"Jornada de fim de semana do 6x1",IF(OR($H1902&gt;=Parâmetros!$E$20,$H1902&lt;Parâmetros!$E$19),"ATENÇÃO · 6x1 apontou fora do horário diurno","Jornada fixa do 6x1"))),IF($D1902="5x2","Jornada fixa do 5x2",IF($D1902="Folguista",IF($J1902=$K1902,"Evidência confirma sequência","DIVERGE · sequência "&amp;$J1902&amp;" × evidência "&amp;$K1902),IF($K1902=$E1902,"Evidência confirma cadastro","DIVERGE · cadastro "&amp;$E1902&amp;" × evidência "&amp;$K1902)))))))))))</f>
        <v>FALTA DE REGISTRO · dia 4 de 5 do ciclo</v>
      </c>
      <c r="W1902" s="34">
        <f>IF(OR(OR($D1902="6x1",$D1902="FF 6x1"),$D1902="5x2"),"",IF($AB1902&lt;&gt;$AB1901,IF(IFERROR(INDEX(Cadastro!$F$5:$F$148,$AB1902),"")="",IF($L1902&gt;0,1,0),IF(IFERROR(INDEX(Cadastro!$F$5:$F$148,$AB1902),"")&lt;=IFERROR(INDEX(Parâmetros!$B$39:$B$48,MATCH($E1902,Parâmetros!$A$39:$A$48,0)),99),IFERROR(INDEX(Cadastro!$F$5:$F$148,$AB1902),""),0)),IF($L1902&gt;0,IF(N($X1901)&gt;0,1,N($W1901)+1),IF(AND($L1902=0,OR(N($W1901)&gt;=IFERROR(INDEX(Parâmetros!$B$39:$B$48,MATCH($E1902,Parâmetros!$A$39:$A$48,0)),99),AND(N($X1901)&gt;0,N($X1901)&lt;IFERROR(INDEX(Parâmetros!$C$39:$C$48,MATCH($E1902,Parâmetros!$A$39:$A$48,0)),0)))),0,N($W1901)+1))))</f>
        <v>4</v>
      </c>
      <c r="X1902" s="34">
        <f>IF(OR(OR($D1902="6x1",$D1902="FF 6x1"),$D1902="5x2"),"",IF($AB1902&lt;&gt;$AB1901,IF(IFERROR(INDEX(Cadastro!$F$5:$F$148,$AB1902),"")="",0,IF(IFERROR(INDEX(Cadastro!$F$5:$F$148,$AB1902),"")&gt;IFERROR(INDEX(Parâmetros!$B$39:$B$48,MATCH($E1902,Parâmetros!$A$39:$A$48,0)),99),IFERROR(INDEX(Cadastro!$F$5:$F$148,$AB1902),"")-IFERROR(INDEX(Parâmetros!$B$39:$B$48,MATCH($E1902,Parâmetros!$A$39:$A$48,0)),99),0)),IF(AND($L1902=0,OR(N($W1901)&gt;=IFERROR(INDEX(Parâmetros!$B$39:$B$48,MATCH($E1902,Parâmetros!$A$39:$A$48,0)),99),AND(N($X1901)&gt;0,N($X1901)&lt;IFERROR(INDEX(Parâmetros!$C$39:$C$48,MATCH($E1902,Parâmetros!$A$39:$A$48,0)),0)))),N($X1901)+1,0)))</f>
        <v>0</v>
      </c>
      <c r="Y1902" t="str">
        <f>IF($AC1902&lt;&gt;"",IF($L1902&gt;0,$AC1902&amp;" · com apontamento",$AC1902),IF($E1902="Férias",IF($L1902&gt;0,"Férias · com apontamento","Férias (cadastro)"),IF(($Z1902+$AA1902-1)&gt;Parâmetros!$E$16,"Férias / afastamento",IF(AND($D1902="5x2",OR(WEEKDAY($F1902,2)=6,WEEKDAY($F1902,2)=7)),IF($L1902&gt;0,"Folga trabalhada","Folga"),IF($L1902&gt;0,"Trabalhado",IF(OR(OR($D1902="6x1",$D1902="FF 6x1"),$D1902="5x2"),IF(AND(OR($D1902="6x1",$D1902="FF 6x1"),OR(WEEKDAY($F1902,2)=6,WEEKDAY($F1902,2)=7)),"Folga","Falta de registro"),IF(AND($AB1902&lt;&gt;$AB1901,IFERROR(INDEX(Cadastro!$F$5:$F$148,$AB1902),"")=""),"Indeterminado (início da série)",IF($X1902&gt;0,"Folga","Falta de registro"))))))))</f>
        <v>Falta de registro</v>
      </c>
      <c r="Z1902" s="34">
        <f>IF(OR($L1902&gt;0,$F1902&gt;Parâmetros!$E$14),0,IF($A1902&lt;&gt;$A1901,1,N($Z1901)+1))</f>
        <v>0</v>
      </c>
      <c r="AA1902" s="34">
        <f>IF(OR($L1902&gt;0,$F1902&gt;Parâmetros!$E$14),0,IF(OR($A1902&lt;&gt;$A1903,$F1903&gt;Parâmetros!$E$14),1,N($AA1903)+1))</f>
        <v>0</v>
      </c>
      <c r="AB1902" s="31">
        <f>IFERROR(MATCH($A1902&amp;"|"&amp;TEXT(_xlfn.MAXIFS(Cadastro!$E$5:$E$148,Cadastro!$A$5:$A$148,$A1902,Cadastro!$E$5:$E$148,"&lt;="&amp;$F1902),"yyyymmdd"),Cadastro!$I$5:$I$148,0),"")</f>
        <v>76</v>
      </c>
      <c r="AC1902" t="str">
        <f>IFERROR(_xlfn.SINGLE(INDEX(Exceções!$D$5:$D$203,MATCH($A1902&amp;"|"&amp;$F1902,Exceções!$F$5:$F$203,0))),"")</f>
        <v/>
      </c>
      <c r="AD1902" t="str">
        <f>IF($AC1902="","",IFERROR(_xlfn.SINGLE(INDEX(Exceções!$E$5:$E$203,MATCH($A1902&amp;"|"&amp;$F1902,Exceções!$F$5:$F$203,0))),""))</f>
        <v/>
      </c>
    </row>
    <row r="1903" spans="1:30" ht="15" hidden="1" customHeight="1" x14ac:dyDescent="0.25">
      <c r="A1903" s="31">
        <v>54846</v>
      </c>
      <c r="B1903" s="17" t="s">
        <v>210</v>
      </c>
      <c r="C1903" s="17" t="str">
        <f>IFERROR(INDEX(Cadastro!$C$5:$C$148,$AB1903),"NÃO INFORMADO")</f>
        <v>USI</v>
      </c>
      <c r="D1903" s="17" t="str">
        <f>IFERROR(INDEX(Cadastro!$D$5:$D$148,$AB1903),"")</f>
        <v>B</v>
      </c>
      <c r="E1903" s="17" t="str">
        <f>IFERROR(INDEX(Cadastro!$G$5:$G$148,$AB1903),"")</f>
        <v>B</v>
      </c>
      <c r="F1903" s="29">
        <v>46293</v>
      </c>
      <c r="G1903" s="32" t="str">
        <f t="shared" si="318"/>
        <v>seg</v>
      </c>
      <c r="H1903" s="31" t="str">
        <f>IF($L1903=0,"",_xlfn.MINIFS(Dados!$Q:$Q,Dados!$A:$A,$A1903,Dados!$S:$S,$F1903))</f>
        <v/>
      </c>
      <c r="I1903" s="31" t="str">
        <f>IF($H1903="","",_xlfn.MAXIFS(Dados!$R:$R,Dados!$A:$A,$A1903,Dados!$S:$S,$F1903))</f>
        <v/>
      </c>
      <c r="J1903" s="32" t="str">
        <f>IF($D1903&lt;&gt;"Folguista","",IFERROR(INDEX(Parâmetros!$D$52:$G$52,1,MIN(4,MAX(1,$W1903))),""))</f>
        <v/>
      </c>
      <c r="K1903" s="32" t="str">
        <f>IF(OR($AC1903&lt;&gt;"",$Y1903="Folga",$Y1903="Folga trabalhada",$Y1903="Férias (cadastro)",$Y1903="Férias / afastamento",$Y1903="Indeterminado (início da série)"),"",IF(OR($D1903="6x1",$D1903="FF 6x1"),IF(OR(WEEKDAY($F1903,2)=6,WEEKDAY($F1903,2)=7),"6x1 sáb/dom","6x1"),IF($D1903="5x2","5x2",IF($H1903="",IF($D1903="Folguista",$J1903,$E1903),IF(OR($H1903&gt;=Parâmetros!$E$18,$H1903&lt;Parâmetros!$E$19),"C",IF($H1903&lt;Parâmetros!$E$20,"A","B"))))))</f>
        <v>B</v>
      </c>
      <c r="L1903" s="30">
        <f>SUMIFS(Dados!$E:$E,Dados!$A:$A,$A1903,Dados!$S:$S,$F1903)</f>
        <v>0</v>
      </c>
      <c r="M1903" s="30">
        <f>IFERROR(INDEX(Parâmetros!$E$6:$E$11,MATCH($K1903,Parâmetros!$A$6:$A$11,0)),"")</f>
        <v>7.67</v>
      </c>
      <c r="N1903" s="33">
        <f t="shared" si="319"/>
        <v>0</v>
      </c>
      <c r="O1903" s="33">
        <f>Parâmetros!$E$13</f>
        <v>0.8</v>
      </c>
      <c r="P1903" s="32" t="str">
        <f>IF(OR($M1903="",$F1903&gt;Parâmetros!$E$14),"Não","Sim")</f>
        <v>Não</v>
      </c>
      <c r="Q1903" s="32" t="str">
        <f t="shared" si="320"/>
        <v/>
      </c>
      <c r="R1903" s="32" t="str">
        <f t="shared" si="321"/>
        <v/>
      </c>
      <c r="S1903" s="30" t="str">
        <f t="shared" si="322"/>
        <v/>
      </c>
      <c r="T1903" s="32" t="str">
        <f>IF($Q1903&lt;&gt;"Sim","",IF($N1903&gt;Parâmetros!$E$15,"Sim","Não"))</f>
        <v/>
      </c>
      <c r="U1903" s="17" t="str">
        <f t="shared" si="323"/>
        <v>Fora da apuração</v>
      </c>
      <c r="V1903" s="17" t="str">
        <f>IF($AC1903&lt;&gt;"",IF($L1903&gt;0,"ATENÇÃO · apontou em dia de "&amp;LOWER($AC1903)&amp;" cadastrado","Exceção cadastrada · "&amp;$AC1903)&amp;IF($AD1903="",""," · "&amp;$AD1903),IF($E1903="Férias",IF($L1903&gt;0,"ATENÇÃO · apontou estando de férias no cadastro","Férias no cadastro"),IF($Y1903="Férias / afastamento","Afastamento · "&amp;($Z1903+$AA1903-1)&amp;" dias seguidos sem apontamento",IF($Y1903="Folga trabalhada","ATENÇÃO · apontou em dia de '[Apontamento_Mes_Setembro Atualizado.xlsx]Base Diária'!$V$221folga da escala 5x2",IF($Y1903="Folga",IF(AND($D1903="5x2",OR(WEEKDAY($F1903,2)=6,WEEKDAY($F1903,2)=7)),"Folga de fim de semana da escala 5x2",IF(AND(OR($D1903="6x1",$D1903="FF 6x1"),WEEKDAY($F1903,2)=6,FALSE()),"Folga de fim de semana · apontou no domingo anterior",IF(AND(OR($D1903="6x1",$D1903="FF 6x1"),WEEKDAY($F1903,2)=7,AND($A1903=$A1902,$L1902&gt;0)),"Folga de fim de semana · apontou no sábado",IF(AND(OR($D1903="6x1",$D1903="FF 6x1"),OR(WEEKDAY($F1903,2)=6,WEEKDAY($F1903,2)=7)),"Folga de fim de semana · sem apontamento no sábado nem no domingo","Folga prevista pelo ciclo")))),IF($Y1903="Indeterminado (início da série)","Sem histórico anterior — informe o dia do ciclo no Cadastro",IF($Y1903="Falta de registro",IF(OR(OR($D1903="6x1",$D1903="FF 6x1"),$D1903="5x2"),"FALTA DE REGISTRO · dia útil da escala "&amp;$E1903,"FALTA DE REGISTRO · dia "&amp;$W1903&amp;" de "&amp;IFERROR(INDEX(Parâmetros!$B$39:$B$48,MATCH($E1903,Parâmetros!$A$39:$A$48,0)),99)&amp;" do ciclo"),IF(OR($D1903="6x1",$D1903="FF 6x1"),IF(OR(AND(WEEKDAY($F1903,2)=6,AND($A1903=$A1904,$L1904&gt;0)),AND(WEEKDAY($F1903,2)=7,AND($A1903=$A1902,$L1902&gt;0))),"ATENÇÃO · apontou sábado e domingo no mesmo fim de semana",IF(OR(WEEKDAY($F1903,2)=6,WEEKDAY($F1903,2)=7),"Jornada de fim de semana do 6x1",IF(OR($H1903&gt;=Parâmetros!$E$20,$H1903&lt;Parâmetros!$E$19),"ATENÇÃO · 6x1 apontou fora do horário diurno","Jornada fixa do 6x1"))),IF($D1903="5x2","Jornada fixa do 5x2",IF($D1903="Folguista",IF($J1903=$K1903,"Evidência confirma sequência","DIVERGE · sequência "&amp;$J1903&amp;" × evidência "&amp;$K1903),IF($K1903=$E1903,"Evidência confirma cadastro","DIVERGE · cadastro "&amp;$E1903&amp;" × evidência "&amp;$K1903)))))))))))</f>
        <v>FALTA DE REGISTRO · dia 5 de 5 do ciclo</v>
      </c>
      <c r="W1903" s="34">
        <f>IF(OR(OR($D1903="6x1",$D1903="FF 6x1"),$D1903="5x2"),"",IF($AB1903&lt;&gt;$AB1902,IF(IFERROR(INDEX(Cadastro!$F$5:$F$148,$AB1903),"")="",IF($L1903&gt;0,1,0),IF(IFERROR(INDEX(Cadastro!$F$5:$F$148,$AB1903),"")&lt;=IFERROR(INDEX(Parâmetros!$B$39:$B$48,MATCH($E1903,Parâmetros!$A$39:$A$48,0)),99),IFERROR(INDEX(Cadastro!$F$5:$F$148,$AB1903),""),0)),IF($L1903&gt;0,IF(N($X1902)&gt;0,1,N($W1902)+1),IF(AND($L1903=0,OR(N($W1902)&gt;=IFERROR(INDEX(Parâmetros!$B$39:$B$48,MATCH($E1903,Parâmetros!$A$39:$A$48,0)),99),AND(N($X1902)&gt;0,N($X1902)&lt;IFERROR(INDEX(Parâmetros!$C$39:$C$48,MATCH($E1903,Parâmetros!$A$39:$A$48,0)),0)))),0,N($W1902)+1))))</f>
        <v>5</v>
      </c>
      <c r="X1903" s="34">
        <f>IF(OR(OR($D1903="6x1",$D1903="FF 6x1"),$D1903="5x2"),"",IF($AB1903&lt;&gt;$AB1902,IF(IFERROR(INDEX(Cadastro!$F$5:$F$148,$AB1903),"")="",0,IF(IFERROR(INDEX(Cadastro!$F$5:$F$148,$AB1903),"")&gt;IFERROR(INDEX(Parâmetros!$B$39:$B$48,MATCH($E1903,Parâmetros!$A$39:$A$48,0)),99),IFERROR(INDEX(Cadastro!$F$5:$F$148,$AB1903),"")-IFERROR(INDEX(Parâmetros!$B$39:$B$48,MATCH($E1903,Parâmetros!$A$39:$A$48,0)),99),0)),IF(AND($L1903=0,OR(N($W1902)&gt;=IFERROR(INDEX(Parâmetros!$B$39:$B$48,MATCH($E1903,Parâmetros!$A$39:$A$48,0)),99),AND(N($X1902)&gt;0,N($X1902)&lt;IFERROR(INDEX(Parâmetros!$C$39:$C$48,MATCH($E1903,Parâmetros!$A$39:$A$48,0)),0)))),N($X1902)+1,0)))</f>
        <v>0</v>
      </c>
      <c r="Y1903" t="str">
        <f>IF($AC1903&lt;&gt;"",IF($L1903&gt;0,$AC1903&amp;" · com apontamento",$AC1903),IF($E1903="Férias",IF($L1903&gt;0,"Férias · com apontamento","Férias (cadastro)"),IF(($Z1903+$AA1903-1)&gt;Parâmetros!$E$16,"Férias / afastamento",IF(AND($D1903="5x2",OR(WEEKDAY($F1903,2)=6,WEEKDAY($F1903,2)=7)),IF($L1903&gt;0,"Folga trabalhada","Folga"),IF($L1903&gt;0,"Trabalhado",IF(OR(OR($D1903="6x1",$D1903="FF 6x1"),$D1903="5x2"),IF(AND(OR($D1903="6x1",$D1903="FF 6x1"),OR(WEEKDAY($F1903,2)=6,WEEKDAY($F1903,2)=7)),"Folga","Falta de registro"),IF(AND($AB1903&lt;&gt;$AB1902,IFERROR(INDEX(Cadastro!$F$5:$F$148,$AB1903),"")=""),"Indeterminado (início da série)",IF($X1903&gt;0,"Folga","Falta de registro"))))))))</f>
        <v>Falta de registro</v>
      </c>
      <c r="Z1903" s="34">
        <f>IF(OR($L1903&gt;0,$F1903&gt;Parâmetros!$E$14),0,IF($A1903&lt;&gt;$A1902,1,N($Z1902)+1))</f>
        <v>0</v>
      </c>
      <c r="AA1903" s="34">
        <f>IF(OR($L1903&gt;0,$F1903&gt;Parâmetros!$E$14),0,IF(OR($A1903&lt;&gt;$A1904,$F1904&gt;Parâmetros!$E$14),1,N($AA1904)+1))</f>
        <v>0</v>
      </c>
      <c r="AB1903" s="31">
        <f>IFERROR(MATCH($A1903&amp;"|"&amp;TEXT(_xlfn.MAXIFS(Cadastro!$E$5:$E$148,Cadastro!$A$5:$A$148,$A1903,Cadastro!$E$5:$E$148,"&lt;="&amp;$F1903),"yyyymmdd"),Cadastro!$I$5:$I$148,0),"")</f>
        <v>76</v>
      </c>
      <c r="AC1903" t="str">
        <f>IFERROR(_xlfn.SINGLE(INDEX(Exceções!$D$5:$D$203,MATCH($A1903&amp;"|"&amp;$F1903,Exceções!$F$5:$F$203,0))),"")</f>
        <v/>
      </c>
      <c r="AD1903" t="str">
        <f>IF($AC1903="","",IFERROR(_xlfn.SINGLE(INDEX(Exceções!$E$5:$E$203,MATCH($A1903&amp;"|"&amp;$F1903,Exceções!$F$5:$F$203,0))),""))</f>
        <v/>
      </c>
    </row>
    <row r="1904" spans="1:30" ht="15" hidden="1" customHeight="1" x14ac:dyDescent="0.25">
      <c r="A1904" s="31">
        <v>54846</v>
      </c>
      <c r="B1904" s="17" t="s">
        <v>210</v>
      </c>
      <c r="C1904" s="17" t="str">
        <f>IFERROR(INDEX(Cadastro!$C$5:$C$148,$AB1904),"NÃO INFORMADO")</f>
        <v>USI</v>
      </c>
      <c r="D1904" s="17" t="str">
        <f>IFERROR(INDEX(Cadastro!$D$5:$D$148,$AB1904),"")</f>
        <v>B</v>
      </c>
      <c r="E1904" s="17" t="str">
        <f>IFERROR(INDEX(Cadastro!$G$5:$G$148,$AB1904),"")</f>
        <v>B</v>
      </c>
      <c r="F1904" s="29">
        <v>46294</v>
      </c>
      <c r="G1904" s="32" t="str">
        <f t="shared" si="318"/>
        <v>ter</v>
      </c>
      <c r="H1904" s="31" t="str">
        <f>IF($L1904=0,"",_xlfn.MINIFS(Dados!$Q:$Q,Dados!$A:$A,$A1904,Dados!$S:$S,$F1904))</f>
        <v/>
      </c>
      <c r="I1904" s="31" t="str">
        <f>IF($H1904="","",_xlfn.MAXIFS(Dados!$R:$R,Dados!$A:$A,$A1904,Dados!$S:$S,$F1904))</f>
        <v/>
      </c>
      <c r="J1904" s="32" t="str">
        <f>IF($D1904&lt;&gt;"Folguista","",IFERROR(INDEX(Parâmetros!$D$52:$G$52,1,MIN(4,MAX(1,$W1904))),""))</f>
        <v/>
      </c>
      <c r="K1904" s="32" t="str">
        <f>IF(OR($AC1904&lt;&gt;"",$Y1904="Folga",$Y1904="Folga trabalhada",$Y1904="Férias (cadastro)",$Y1904="Férias / afastamento",$Y1904="Indeterminado (início da série)"),"",IF(OR($D1904="6x1",$D1904="FF 6x1"),IF(OR(WEEKDAY($F1904,2)=6,WEEKDAY($F1904,2)=7),"6x1 sáb/dom","6x1"),IF($D1904="5x2","5x2",IF($H1904="",IF($D1904="Folguista",$J1904,$E1904),IF(OR($H1904&gt;=Parâmetros!$E$18,$H1904&lt;Parâmetros!$E$19),"C",IF($H1904&lt;Parâmetros!$E$20,"A","B"))))))</f>
        <v/>
      </c>
      <c r="L1904" s="30">
        <f>SUMIFS(Dados!$E:$E,Dados!$A:$A,$A1904,Dados!$S:$S,$F1904)</f>
        <v>0</v>
      </c>
      <c r="M1904" s="30" t="str">
        <f>IFERROR(INDEX(Parâmetros!$E$6:$E$11,MATCH($K1904,Parâmetros!$A$6:$A$11,0)),"")</f>
        <v/>
      </c>
      <c r="N1904" s="33" t="str">
        <f t="shared" si="319"/>
        <v/>
      </c>
      <c r="O1904" s="33">
        <f>Parâmetros!$E$13</f>
        <v>0.8</v>
      </c>
      <c r="P1904" s="32" t="str">
        <f>IF(OR($M1904="",$F1904&gt;Parâmetros!$E$14),"Não","Sim")</f>
        <v>Não</v>
      </c>
      <c r="Q1904" s="32" t="str">
        <f t="shared" si="320"/>
        <v/>
      </c>
      <c r="R1904" s="32" t="str">
        <f t="shared" si="321"/>
        <v/>
      </c>
      <c r="S1904" s="30" t="str">
        <f t="shared" si="322"/>
        <v/>
      </c>
      <c r="T1904" s="32" t="str">
        <f>IF($Q1904&lt;&gt;"Sim","",IF($N1904&gt;Parâmetros!$E$15,"Sim","Não"))</f>
        <v/>
      </c>
      <c r="U1904" s="17" t="str">
        <f t="shared" si="323"/>
        <v>Folga</v>
      </c>
      <c r="V1904" s="17" t="str">
        <f>IF($AC1904&lt;&gt;"",IF($L1904&gt;0,"ATENÇÃO · apontou em dia de "&amp;LOWER($AC1904)&amp;" cadastrado","Exceção cadastrada · "&amp;$AC1904)&amp;IF($AD1904="",""," · "&amp;$AD1904),IF($E1904="Férias",IF($L1904&gt;0,"ATENÇÃO · apontou estando de férias no cadastro","Férias no cadastro"),IF($Y1904="Férias / afastamento","Afastamento · "&amp;($Z1904+$AA1904-1)&amp;" dias seguidos sem apontamento",IF($Y1904="Folga trabalhada","ATENÇÃO · apontou em dia de '[Apontamento_Mes_Setembro Atualizado.xlsx]Base Diária'!$V$221folga da escala 5x2",IF($Y1904="Folga",IF(AND($D1904="5x2",OR(WEEKDAY($F1904,2)=6,WEEKDAY($F1904,2)=7)),"Folga de fim de semana da escala 5x2",IF(AND(OR($D1904="6x1",$D1904="FF 6x1"),WEEKDAY($F1904,2)=6,FALSE()),"Folga de fim de semana · apontou no domingo anterior",IF(AND(OR($D1904="6x1",$D1904="FF 6x1"),WEEKDAY($F1904,2)=7,AND($A1904=$A1903,$L1903&gt;0)),"Folga de fim de semana · apontou no sábado",IF(AND(OR($D1904="6x1",$D1904="FF 6x1"),OR(WEEKDAY($F1904,2)=6,WEEKDAY($F1904,2)=7)),"Folga de fim de semana · sem apontamento no sábado nem no domingo","Folga prevista pelo ciclo")))),IF($Y1904="Indeterminado (início da série)","Sem histórico anterior — informe o dia do ciclo no Cadastro",IF($Y1904="Falta de registro",IF(OR(OR($D1904="6x1",$D1904="FF 6x1"),$D1904="5x2"),"FALTA DE REGISTRO · dia útil da escala "&amp;$E1904,"FALTA DE REGISTRO · dia "&amp;$W1904&amp;" de "&amp;IFERROR(INDEX(Parâmetros!$B$39:$B$48,MATCH($E1904,Parâmetros!$A$39:$A$48,0)),99)&amp;" do ciclo"),IF(OR($D1904="6x1",$D1904="FF 6x1"),IF(OR(AND(WEEKDAY($F1904,2)=6,AND($A1904=$A1905,$L1905&gt;0)),AND(WEEKDAY($F1904,2)=7,AND($A1904=$A1903,$L1903&gt;0))),"ATENÇÃO · apontou sábado e domingo no mesmo fim de semana",IF(OR(WEEKDAY($F1904,2)=6,WEEKDAY($F1904,2)=7),"Jornada de fim de semana do 6x1",IF(OR($H1904&gt;=Parâmetros!$E$20,$H1904&lt;Parâmetros!$E$19),"ATENÇÃO · 6x1 apontou fora do horário diurno","Jornada fixa do 6x1"))),IF($D1904="5x2","Jornada fixa do 5x2",IF($D1904="Folguista",IF($J1904=$K1904,"Evidência confirma sequência","DIVERGE · sequência "&amp;$J1904&amp;" × evidência "&amp;$K1904),IF($K1904=$E1904,"Evidência confirma cadastro","DIVERGE · cadastro "&amp;$E1904&amp;" × evidência "&amp;$K1904)))))))))))</f>
        <v>Folga prevista pelo ciclo</v>
      </c>
      <c r="W1904" s="34">
        <f>IF(OR(OR($D1904="6x1",$D1904="FF 6x1"),$D1904="5x2"),"",IF($AB1904&lt;&gt;$AB1903,IF(IFERROR(INDEX(Cadastro!$F$5:$F$148,$AB1904),"")="",IF($L1904&gt;0,1,0),IF(IFERROR(INDEX(Cadastro!$F$5:$F$148,$AB1904),"")&lt;=IFERROR(INDEX(Parâmetros!$B$39:$B$48,MATCH($E1904,Parâmetros!$A$39:$A$48,0)),99),IFERROR(INDEX(Cadastro!$F$5:$F$148,$AB1904),""),0)),IF($L1904&gt;0,IF(N($X1903)&gt;0,1,N($W1903)+1),IF(AND($L1904=0,OR(N($W1903)&gt;=IFERROR(INDEX(Parâmetros!$B$39:$B$48,MATCH($E1904,Parâmetros!$A$39:$A$48,0)),99),AND(N($X1903)&gt;0,N($X1903)&lt;IFERROR(INDEX(Parâmetros!$C$39:$C$48,MATCH($E1904,Parâmetros!$A$39:$A$48,0)),0)))),0,N($W1903)+1))))</f>
        <v>0</v>
      </c>
      <c r="X1904" s="34">
        <f>IF(OR(OR($D1904="6x1",$D1904="FF 6x1"),$D1904="5x2"),"",IF($AB1904&lt;&gt;$AB1903,IF(IFERROR(INDEX(Cadastro!$F$5:$F$148,$AB1904),"")="",0,IF(IFERROR(INDEX(Cadastro!$F$5:$F$148,$AB1904),"")&gt;IFERROR(INDEX(Parâmetros!$B$39:$B$48,MATCH($E1904,Parâmetros!$A$39:$A$48,0)),99),IFERROR(INDEX(Cadastro!$F$5:$F$148,$AB1904),"")-IFERROR(INDEX(Parâmetros!$B$39:$B$48,MATCH($E1904,Parâmetros!$A$39:$A$48,0)),99),0)),IF(AND($L1904=0,OR(N($W1903)&gt;=IFERROR(INDEX(Parâmetros!$B$39:$B$48,MATCH($E1904,Parâmetros!$A$39:$A$48,0)),99),AND(N($X1903)&gt;0,N($X1903)&lt;IFERROR(INDEX(Parâmetros!$C$39:$C$48,MATCH($E1904,Parâmetros!$A$39:$A$48,0)),0)))),N($X1903)+1,0)))</f>
        <v>1</v>
      </c>
      <c r="Y1904" t="str">
        <f>IF($AC1904&lt;&gt;"",IF($L1904&gt;0,$AC1904&amp;" · com apontamento",$AC1904),IF($E1904="Férias",IF($L1904&gt;0,"Férias · com apontamento","Férias (cadastro)"),IF(($Z1904+$AA1904-1)&gt;Parâmetros!$E$16,"Férias / afastamento",IF(AND($D1904="5x2",OR(WEEKDAY($F1904,2)=6,WEEKDAY($F1904,2)=7)),IF($L1904&gt;0,"Folga trabalhada","Folga"),IF($L1904&gt;0,"Trabalhado",IF(OR(OR($D1904="6x1",$D1904="FF 6x1"),$D1904="5x2"),IF(AND(OR($D1904="6x1",$D1904="FF 6x1"),OR(WEEKDAY($F1904,2)=6,WEEKDAY($F1904,2)=7)),"Folga","Falta de registro"),IF(AND($AB1904&lt;&gt;$AB1903,IFERROR(INDEX(Cadastro!$F$5:$F$148,$AB1904),"")=""),"Indeterminado (início da série)",IF($X1904&gt;0,"Folga","Falta de registro"))))))))</f>
        <v>Folga</v>
      </c>
      <c r="Z1904" s="34">
        <f>IF(OR($L1904&gt;0,$F1904&gt;Parâmetros!$E$14),0,IF($A1904&lt;&gt;$A1903,1,N($Z1903)+1))</f>
        <v>0</v>
      </c>
      <c r="AA1904" s="34">
        <f>IF(OR($L1904&gt;0,$F1904&gt;Parâmetros!$E$14),0,IF(OR($A1904&lt;&gt;$A1905,$F1905&gt;Parâmetros!$E$14),1,N($AA1905)+1))</f>
        <v>0</v>
      </c>
      <c r="AB1904" s="31">
        <f>IFERROR(MATCH($A1904&amp;"|"&amp;TEXT(_xlfn.MAXIFS(Cadastro!$E$5:$E$148,Cadastro!$A$5:$A$148,$A1904,Cadastro!$E$5:$E$148,"&lt;="&amp;$F1904),"yyyymmdd"),Cadastro!$I$5:$I$148,0),"")</f>
        <v>76</v>
      </c>
      <c r="AC1904" t="str">
        <f>IFERROR(_xlfn.SINGLE(INDEX(Exceções!$D$5:$D$203,MATCH($A1904&amp;"|"&amp;$F1904,Exceções!$F$5:$F$203,0))),"")</f>
        <v/>
      </c>
      <c r="AD1904" t="str">
        <f>IF($AC1904="","",IFERROR(_xlfn.SINGLE(INDEX(Exceções!$E$5:$E$203,MATCH($A1904&amp;"|"&amp;$F1904,Exceções!$F$5:$F$203,0))),""))</f>
        <v/>
      </c>
    </row>
    <row r="1905" spans="1:30" ht="15" hidden="1" customHeight="1" x14ac:dyDescent="0.25">
      <c r="A1905" s="31">
        <v>54846</v>
      </c>
      <c r="B1905" s="17" t="s">
        <v>210</v>
      </c>
      <c r="C1905" s="17" t="str">
        <f>IFERROR(INDEX(Cadastro!$C$5:$C$148,$AB1905),"NÃO INFORMADO")</f>
        <v>USI</v>
      </c>
      <c r="D1905" s="17" t="str">
        <f>IFERROR(INDEX(Cadastro!$D$5:$D$148,$AB1905),"")</f>
        <v>B</v>
      </c>
      <c r="E1905" s="17" t="str">
        <f>IFERROR(INDEX(Cadastro!$G$5:$G$148,$AB1905),"")</f>
        <v>B</v>
      </c>
      <c r="F1905" s="29">
        <v>46295</v>
      </c>
      <c r="G1905" s="32" t="str">
        <f t="shared" si="318"/>
        <v>qua</v>
      </c>
      <c r="H1905" s="31" t="str">
        <f>IF($L1905=0,"",_xlfn.MINIFS(Dados!$Q:$Q,Dados!$A:$A,$A1905,Dados!$S:$S,$F1905))</f>
        <v/>
      </c>
      <c r="I1905" s="31" t="str">
        <f>IF($H1905="","",_xlfn.MAXIFS(Dados!$R:$R,Dados!$A:$A,$A1905,Dados!$S:$S,$F1905))</f>
        <v/>
      </c>
      <c r="J1905" s="32" t="str">
        <f>IF($D1905&lt;&gt;"Folguista","",IFERROR(INDEX(Parâmetros!$D$52:$G$52,1,MIN(4,MAX(1,$W1905))),""))</f>
        <v/>
      </c>
      <c r="K1905" s="32" t="str">
        <f>IF(OR($AC1905&lt;&gt;"",$Y1905="Folga",$Y1905="Folga trabalhada",$Y1905="Férias (cadastro)",$Y1905="Férias / afastamento",$Y1905="Indeterminado (início da série)"),"",IF(OR($D1905="6x1",$D1905="FF 6x1"),IF(OR(WEEKDAY($F1905,2)=6,WEEKDAY($F1905,2)=7),"6x1 sáb/dom","6x1"),IF($D1905="5x2","5x2",IF($H1905="",IF($D1905="Folguista",$J1905,$E1905),IF(OR($H1905&gt;=Parâmetros!$E$18,$H1905&lt;Parâmetros!$E$19),"C",IF($H1905&lt;Parâmetros!$E$20,"A","B"))))))</f>
        <v>B</v>
      </c>
      <c r="L1905" s="30">
        <f>SUMIFS(Dados!$E:$E,Dados!$A:$A,$A1905,Dados!$S:$S,$F1905)</f>
        <v>0</v>
      </c>
      <c r="M1905" s="30">
        <f>IFERROR(INDEX(Parâmetros!$E$6:$E$11,MATCH($K1905,Parâmetros!$A$6:$A$11,0)),"")</f>
        <v>7.67</v>
      </c>
      <c r="N1905" s="33">
        <f t="shared" si="319"/>
        <v>0</v>
      </c>
      <c r="O1905" s="33">
        <f>Parâmetros!$E$13</f>
        <v>0.8</v>
      </c>
      <c r="P1905" s="32" t="str">
        <f>IF(OR($M1905="",$F1905&gt;Parâmetros!$E$14),"Não","Sim")</f>
        <v>Não</v>
      </c>
      <c r="Q1905" s="32" t="str">
        <f t="shared" si="320"/>
        <v/>
      </c>
      <c r="R1905" s="32" t="str">
        <f t="shared" si="321"/>
        <v/>
      </c>
      <c r="S1905" s="30" t="str">
        <f t="shared" si="322"/>
        <v/>
      </c>
      <c r="T1905" s="32" t="str">
        <f>IF($Q1905&lt;&gt;"Sim","",IF($N1905&gt;Parâmetros!$E$15,"Sim","Não"))</f>
        <v/>
      </c>
      <c r="U1905" s="17" t="str">
        <f t="shared" si="323"/>
        <v>Fora da apuração</v>
      </c>
      <c r="V1905" s="17" t="str">
        <f>IF($AC1905&lt;&gt;"",IF($L1905&gt;0,"ATENÇÃO · apontou em dia de "&amp;LOWER($AC1905)&amp;" cadastrado","Exceção cadastrada · "&amp;$AC1905)&amp;IF($AD1905="",""," · "&amp;$AD1905),IF($E1905="Férias",IF($L1905&gt;0,"ATENÇÃO · apontou estando de férias no cadastro","Férias no cadastro"),IF($Y1905="Férias / afastamento","Afastamento · "&amp;($Z1905+$AA1905-1)&amp;" dias seguidos sem apontamento",IF($Y1905="Folga trabalhada","ATENÇÃO · apontou em dia de '[Apontamento_Mes_Setembro Atualizado.xlsx]Base Diária'!$V$221folga da escala 5x2",IF($Y1905="Folga",IF(AND($D1905="5x2",OR(WEEKDAY($F1905,2)=6,WEEKDAY($F1905,2)=7)),"Folga de fim de semana da escala 5x2",IF(AND(OR($D1905="6x1",$D1905="FF 6x1"),WEEKDAY($F1905,2)=6,FALSE()),"Folga de fim de semana · apontou no domingo anterior",IF(AND(OR($D1905="6x1",$D1905="FF 6x1"),WEEKDAY($F1905,2)=7,AND($A1905=$A1904,$L1904&gt;0)),"Folga de fim de semana · apontou no sábado",IF(AND(OR($D1905="6x1",$D1905="FF 6x1"),OR(WEEKDAY($F1905,2)=6,WEEKDAY($F1905,2)=7)),"Folga de fim de semana · sem apontamento no sábado nem no domingo","Folga prevista pelo ciclo")))),IF($Y1905="Indeterminado (início da série)","Sem histórico anterior — informe o dia do ciclo no Cadastro",IF($Y1905="Falta de registro",IF(OR(OR($D1905="6x1",$D1905="FF 6x1"),$D1905="5x2"),"FALTA DE REGISTRO · dia útil da escala "&amp;$E1905,"FALTA DE REGISTRO · dia "&amp;$W1905&amp;" de "&amp;IFERROR(INDEX(Parâmetros!$B$39:$B$48,MATCH($E1905,Parâmetros!$A$39:$A$48,0)),99)&amp;" do ciclo"),IF(OR($D1905="6x1",$D1905="FF 6x1"),IF(OR(AND(WEEKDAY($F1905,2)=6,AND($A1905=$A1906,$L1906&gt;0)),AND(WEEKDAY($F1905,2)=7,AND($A1905=$A1904,$L1904&gt;0))),"ATENÇÃO · apontou sábado e domingo no mesmo fim de semana",IF(OR(WEEKDAY($F1905,2)=6,WEEKDAY($F1905,2)=7),"Jornada de fim de semana do 6x1",IF(OR($H1905&gt;=Parâmetros!$E$20,$H1905&lt;Parâmetros!$E$19),"ATENÇÃO · 6x1 apontou fora do horário diurno","Jornada fixa do 6x1"))),IF($D1905="5x2","Jornada fixa do 5x2",IF($D1905="Folguista",IF($J1905=$K1905,"Evidência confirma sequência","DIVERGE · sequência "&amp;$J1905&amp;" × evidência "&amp;$K1905),IF($K1905=$E1905,"Evidência confirma cadastro","DIVERGE · cadastro "&amp;$E1905&amp;" × evidência "&amp;$K1905)))))))))))</f>
        <v>FALTA DE REGISTRO · dia 1 de 5 do ciclo</v>
      </c>
      <c r="W1905" s="34">
        <f>IF(OR(OR($D1905="6x1",$D1905="FF 6x1"),$D1905="5x2"),"",IF($AB1905&lt;&gt;$AB1904,IF(IFERROR(INDEX(Cadastro!$F$5:$F$148,$AB1905),"")="",IF($L1905&gt;0,1,0),IF(IFERROR(INDEX(Cadastro!$F$5:$F$148,$AB1905),"")&lt;=IFERROR(INDEX(Parâmetros!$B$39:$B$48,MATCH($E1905,Parâmetros!$A$39:$A$48,0)),99),IFERROR(INDEX(Cadastro!$F$5:$F$148,$AB1905),""),0)),IF($L1905&gt;0,IF(N($X1904)&gt;0,1,N($W1904)+1),IF(AND($L1905=0,OR(N($W1904)&gt;=IFERROR(INDEX(Parâmetros!$B$39:$B$48,MATCH($E1905,Parâmetros!$A$39:$A$48,0)),99),AND(N($X1904)&gt;0,N($X1904)&lt;IFERROR(INDEX(Parâmetros!$C$39:$C$48,MATCH($E1905,Parâmetros!$A$39:$A$48,0)),0)))),0,N($W1904)+1))))</f>
        <v>1</v>
      </c>
      <c r="X1905" s="34">
        <f>IF(OR(OR($D1905="6x1",$D1905="FF 6x1"),$D1905="5x2"),"",IF($AB1905&lt;&gt;$AB1904,IF(IFERROR(INDEX(Cadastro!$F$5:$F$148,$AB1905),"")="",0,IF(IFERROR(INDEX(Cadastro!$F$5:$F$148,$AB1905),"")&gt;IFERROR(INDEX(Parâmetros!$B$39:$B$48,MATCH($E1905,Parâmetros!$A$39:$A$48,0)),99),IFERROR(INDEX(Cadastro!$F$5:$F$148,$AB1905),"")-IFERROR(INDEX(Parâmetros!$B$39:$B$48,MATCH($E1905,Parâmetros!$A$39:$A$48,0)),99),0)),IF(AND($L1905=0,OR(N($W1904)&gt;=IFERROR(INDEX(Parâmetros!$B$39:$B$48,MATCH($E1905,Parâmetros!$A$39:$A$48,0)),99),AND(N($X1904)&gt;0,N($X1904)&lt;IFERROR(INDEX(Parâmetros!$C$39:$C$48,MATCH($E1905,Parâmetros!$A$39:$A$48,0)),0)))),N($X1904)+1,0)))</f>
        <v>0</v>
      </c>
      <c r="Y1905" t="str">
        <f>IF($AC1905&lt;&gt;"",IF($L1905&gt;0,$AC1905&amp;" · com apontamento",$AC1905),IF($E1905="Férias",IF($L1905&gt;0,"Férias · com apontamento","Férias (cadastro)"),IF(($Z1905+$AA1905-1)&gt;Parâmetros!$E$16,"Férias / afastamento",IF(AND($D1905="5x2",OR(WEEKDAY($F1905,2)=6,WEEKDAY($F1905,2)=7)),IF($L1905&gt;0,"Folga trabalhada","Folga"),IF($L1905&gt;0,"Trabalhado",IF(OR(OR($D1905="6x1",$D1905="FF 6x1"),$D1905="5x2"),IF(AND(OR($D1905="6x1",$D1905="FF 6x1"),OR(WEEKDAY($F1905,2)=6,WEEKDAY($F1905,2)=7)),"Folga","Falta de registro"),IF(AND($AB1905&lt;&gt;$AB1904,IFERROR(INDEX(Cadastro!$F$5:$F$148,$AB1905),"")=""),"Indeterminado (início da série)",IF($X1905&gt;0,"Folga","Falta de registro"))))))))</f>
        <v>Falta de registro</v>
      </c>
      <c r="Z1905" s="34">
        <f>IF(OR($L1905&gt;0,$F1905&gt;Parâmetros!$E$14),0,IF($A1905&lt;&gt;$A1904,1,N($Z1904)+1))</f>
        <v>0</v>
      </c>
      <c r="AA1905" s="34">
        <f>IF(OR($L1905&gt;0,$F1905&gt;Parâmetros!$E$14),0,IF(OR($A1905&lt;&gt;$A1906,$F1906&gt;Parâmetros!$E$14),1,N($AA1906)+1))</f>
        <v>0</v>
      </c>
      <c r="AB1905" s="31">
        <f>IFERROR(MATCH($A1905&amp;"|"&amp;TEXT(_xlfn.MAXIFS(Cadastro!$E$5:$E$148,Cadastro!$A$5:$A$148,$A1905,Cadastro!$E$5:$E$148,"&lt;="&amp;$F1905),"yyyymmdd"),Cadastro!$I$5:$I$148,0),"")</f>
        <v>76</v>
      </c>
      <c r="AC1905" t="str">
        <f>IFERROR(_xlfn.SINGLE(INDEX(Exceções!$D$5:$D$203,MATCH($A1905&amp;"|"&amp;$F1905,Exceções!$F$5:$F$203,0))),"")</f>
        <v/>
      </c>
      <c r="AD1905" t="str">
        <f>IF($AC1905="","",IFERROR(_xlfn.SINGLE(INDEX(Exceções!$E$5:$E$203,MATCH($A1905&amp;"|"&amp;$F1905,Exceções!$F$5:$F$203,0))),""))</f>
        <v/>
      </c>
    </row>
    <row r="1906" spans="1:30" ht="15" hidden="1" customHeight="1" x14ac:dyDescent="0.25">
      <c r="A1906" s="31">
        <v>54846</v>
      </c>
      <c r="B1906" s="17" t="s">
        <v>210</v>
      </c>
      <c r="C1906" s="17" t="str">
        <f>IFERROR(INDEX(Cadastro!$C$5:$C$148,$AB1906),"NÃO INFORMADO")</f>
        <v>USI</v>
      </c>
      <c r="D1906" s="17" t="str">
        <f>IFERROR(INDEX(Cadastro!$D$5:$D$148,$AB1906),"")</f>
        <v>B</v>
      </c>
      <c r="E1906" s="17" t="str">
        <f>IFERROR(INDEX(Cadastro!$G$5:$G$148,$AB1906),"")</f>
        <v>B</v>
      </c>
      <c r="F1906" s="29">
        <v>46296</v>
      </c>
      <c r="G1906" s="32" t="str">
        <f t="shared" si="318"/>
        <v>qui</v>
      </c>
      <c r="H1906" s="31" t="str">
        <f>IF($L1906=0,"",_xlfn.MINIFS(Dados!$Q:$Q,Dados!$A:$A,$A1906,Dados!$S:$S,$F1906))</f>
        <v/>
      </c>
      <c r="I1906" s="31" t="str">
        <f>IF($H1906="","",_xlfn.MAXIFS(Dados!$R:$R,Dados!$A:$A,$A1906,Dados!$S:$S,$F1906))</f>
        <v/>
      </c>
      <c r="J1906" s="32" t="str">
        <f>IF($D1906&lt;&gt;"Folguista","",IFERROR(INDEX(Parâmetros!$D$52:$G$52,1,MIN(4,MAX(1,$W1906))),""))</f>
        <v/>
      </c>
      <c r="K1906" s="32" t="str">
        <f>IF(OR($AC1906&lt;&gt;"",$Y1906="Folga",$Y1906="Folga trabalhada",$Y1906="Férias (cadastro)",$Y1906="Férias / afastamento",$Y1906="Indeterminado (início da série)"),"",IF(OR($D1906="6x1",$D1906="FF 6x1"),IF(OR(WEEKDAY($F1906,2)=6,WEEKDAY($F1906,2)=7),"6x1 sáb/dom","6x1"),IF($D1906="5x2","5x2",IF($H1906="",IF($D1906="Folguista",$J1906,$E1906),IF(OR($H1906&gt;=Parâmetros!$E$18,$H1906&lt;Parâmetros!$E$19),"C",IF($H1906&lt;Parâmetros!$E$20,"A","B"))))))</f>
        <v>B</v>
      </c>
      <c r="L1906" s="30">
        <f>SUMIFS(Dados!$E:$E,Dados!$A:$A,$A1906,Dados!$S:$S,$F1906)</f>
        <v>0</v>
      </c>
      <c r="M1906" s="30">
        <f>IFERROR(INDEX(Parâmetros!$E$6:$E$11,MATCH($K1906,Parâmetros!$A$6:$A$11,0)),"")</f>
        <v>7.67</v>
      </c>
      <c r="N1906" s="33">
        <f t="shared" si="319"/>
        <v>0</v>
      </c>
      <c r="O1906" s="33">
        <f>Parâmetros!$E$13</f>
        <v>0.8</v>
      </c>
      <c r="P1906" s="32" t="str">
        <f>IF(OR($M1906="",$F1906&gt;Parâmetros!$E$14),"Não","Sim")</f>
        <v>Não</v>
      </c>
      <c r="Q1906" s="32" t="str">
        <f t="shared" si="320"/>
        <v/>
      </c>
      <c r="R1906" s="32" t="str">
        <f t="shared" si="321"/>
        <v/>
      </c>
      <c r="S1906" s="30" t="str">
        <f t="shared" si="322"/>
        <v/>
      </c>
      <c r="T1906" s="32" t="str">
        <f>IF($Q1906&lt;&gt;"Sim","",IF($N1906&gt;Parâmetros!$E$15,"Sim","Não"))</f>
        <v/>
      </c>
      <c r="U1906" s="17" t="str">
        <f t="shared" si="323"/>
        <v>Fora da apuração</v>
      </c>
      <c r="V1906" s="17" t="str">
        <f>IF($AC1906&lt;&gt;"",IF($L1906&gt;0,"ATENÇÃO · apontou em dia de "&amp;LOWER($AC1906)&amp;" cadastrado","Exceção cadastrada · "&amp;$AC1906)&amp;IF($AD1906="",""," · "&amp;$AD1906),IF($E1906="Férias",IF($L1906&gt;0,"ATENÇÃO · apontou estando de férias no cadastro","Férias no cadastro"),IF($Y1906="Férias / afastamento","Afastamento · "&amp;($Z1906+$AA1906-1)&amp;" dias seguidos sem apontamento",IF($Y1906="Folga trabalhada","ATENÇÃO · apontou em dia de '[Apontamento_Mes_Setembro Atualizado.xlsx]Base Diária'!$V$221folga da escala 5x2",IF($Y1906="Folga",IF(AND($D1906="5x2",OR(WEEKDAY($F1906,2)=6,WEEKDAY($F1906,2)=7)),"Folga de fim de semana da escala 5x2",IF(AND(OR($D1906="6x1",$D1906="FF 6x1"),WEEKDAY($F1906,2)=6,FALSE()),"Folga de fim de semana · apontou no domingo anterior",IF(AND(OR($D1906="6x1",$D1906="FF 6x1"),WEEKDAY($F1906,2)=7,AND($A1906=$A1905,$L1905&gt;0)),"Folga de fim de semana · apontou no sábado",IF(AND(OR($D1906="6x1",$D1906="FF 6x1"),OR(WEEKDAY($F1906,2)=6,WEEKDAY($F1906,2)=7)),"Folga de fim de semana · sem apontamento no sábado nem no domingo","Folga prevista pelo ciclo")))),IF($Y1906="Indeterminado (início da série)","Sem histórico anterior — informe o dia do ciclo no Cadastro",IF($Y1906="Falta de registro",IF(OR(OR($D1906="6x1",$D1906="FF 6x1"),$D1906="5x2"),"FALTA DE REGISTRO · dia útil da escala "&amp;$E1906,"FALTA DE REGISTRO · dia "&amp;$W1906&amp;" de "&amp;IFERROR(INDEX(Parâmetros!$B$39:$B$48,MATCH($E1906,Parâmetros!$A$39:$A$48,0)),99)&amp;" do ciclo"),IF(OR($D1906="6x1",$D1906="FF 6x1"),IF(OR(AND(WEEKDAY($F1906,2)=6,AND($A1906=$A1907,$L1907&gt;0)),AND(WEEKDAY($F1906,2)=7,AND($A1906=$A1905,$L1905&gt;0))),"ATENÇÃO · apontou sábado e domingo no mesmo fim de semana",IF(OR(WEEKDAY($F1906,2)=6,WEEKDAY($F1906,2)=7),"Jornada de fim de semana do 6x1",IF(OR($H1906&gt;=Parâmetros!$E$20,$H1906&lt;Parâmetros!$E$19),"ATENÇÃO · 6x1 apontou fora do horário diurno","Jornada fixa do 6x1"))),IF($D1906="5x2","Jornada fixa do 5x2",IF($D1906="Folguista",IF($J1906=$K1906,"Evidência confirma sequência","DIVERGE · sequência "&amp;$J1906&amp;" × evidência "&amp;$K1906),IF($K1906=$E1906,"Evidência confirma cadastro","DIVERGE · cadastro "&amp;$E1906&amp;" × evidência "&amp;$K1906)))))))))))</f>
        <v>FALTA DE REGISTRO · dia 2 de 5 do ciclo</v>
      </c>
      <c r="W1906" s="34">
        <f>IF(OR(OR($D1906="6x1",$D1906="FF 6x1"),$D1906="5x2"),"",IF($AB1906&lt;&gt;$AB1905,IF(IFERROR(INDEX(Cadastro!$F$5:$F$148,$AB1906),"")="",IF($L1906&gt;0,1,0),IF(IFERROR(INDEX(Cadastro!$F$5:$F$148,$AB1906),"")&lt;=IFERROR(INDEX(Parâmetros!$B$39:$B$48,MATCH($E1906,Parâmetros!$A$39:$A$48,0)),99),IFERROR(INDEX(Cadastro!$F$5:$F$148,$AB1906),""),0)),IF($L1906&gt;0,IF(N($X1905)&gt;0,1,N($W1905)+1),IF(AND($L1906=0,OR(N($W1905)&gt;=IFERROR(INDEX(Parâmetros!$B$39:$B$48,MATCH($E1906,Parâmetros!$A$39:$A$48,0)),99),AND(N($X1905)&gt;0,N($X1905)&lt;IFERROR(INDEX(Parâmetros!$C$39:$C$48,MATCH($E1906,Parâmetros!$A$39:$A$48,0)),0)))),0,N($W1905)+1))))</f>
        <v>2</v>
      </c>
      <c r="X1906" s="34">
        <f>IF(OR(OR($D1906="6x1",$D1906="FF 6x1"),$D1906="5x2"),"",IF($AB1906&lt;&gt;$AB1905,IF(IFERROR(INDEX(Cadastro!$F$5:$F$148,$AB1906),"")="",0,IF(IFERROR(INDEX(Cadastro!$F$5:$F$148,$AB1906),"")&gt;IFERROR(INDEX(Parâmetros!$B$39:$B$48,MATCH($E1906,Parâmetros!$A$39:$A$48,0)),99),IFERROR(INDEX(Cadastro!$F$5:$F$148,$AB1906),"")-IFERROR(INDEX(Parâmetros!$B$39:$B$48,MATCH($E1906,Parâmetros!$A$39:$A$48,0)),99),0)),IF(AND($L1906=0,OR(N($W1905)&gt;=IFERROR(INDEX(Parâmetros!$B$39:$B$48,MATCH($E1906,Parâmetros!$A$39:$A$48,0)),99),AND(N($X1905)&gt;0,N($X1905)&lt;IFERROR(INDEX(Parâmetros!$C$39:$C$48,MATCH($E1906,Parâmetros!$A$39:$A$48,0)),0)))),N($X1905)+1,0)))</f>
        <v>0</v>
      </c>
      <c r="Y1906" t="str">
        <f>IF($AC1906&lt;&gt;"",IF($L1906&gt;0,$AC1906&amp;" · com apontamento",$AC1906),IF($E1906="Férias",IF($L1906&gt;0,"Férias · com apontamento","Férias (cadastro)"),IF(($Z1906+$AA1906-1)&gt;Parâmetros!$E$16,"Férias / afastamento",IF(AND($D1906="5x2",OR(WEEKDAY($F1906,2)=6,WEEKDAY($F1906,2)=7)),IF($L1906&gt;0,"Folga trabalhada","Folga"),IF($L1906&gt;0,"Trabalhado",IF(OR(OR($D1906="6x1",$D1906="FF 6x1"),$D1906="5x2"),IF(AND(OR($D1906="6x1",$D1906="FF 6x1"),OR(WEEKDAY($F1906,2)=6,WEEKDAY($F1906,2)=7)),"Folga","Falta de registro"),IF(AND($AB1906&lt;&gt;$AB1905,IFERROR(INDEX(Cadastro!$F$5:$F$148,$AB1906),"")=""),"Indeterminado (início da série)",IF($X1906&gt;0,"Folga","Falta de registro"))))))))</f>
        <v>Falta de registro</v>
      </c>
      <c r="Z1906" s="34">
        <f>IF(OR($L1906&gt;0,$F1906&gt;Parâmetros!$E$14),0,IF($A1906&lt;&gt;$A1905,1,N($Z1905)+1))</f>
        <v>0</v>
      </c>
      <c r="AA1906" s="34">
        <f>IF(OR($L1906&gt;0,$F1906&gt;Parâmetros!$E$14),0,IF(OR($A1906&lt;&gt;$A1907,$F1907&gt;Parâmetros!$E$14),1,N($AA1907)+1))</f>
        <v>0</v>
      </c>
      <c r="AB1906" s="31">
        <f>IFERROR(MATCH($A1906&amp;"|"&amp;TEXT(_xlfn.MAXIFS(Cadastro!$E$5:$E$148,Cadastro!$A$5:$A$148,$A1906,Cadastro!$E$5:$E$148,"&lt;="&amp;$F1906),"yyyymmdd"),Cadastro!$I$5:$I$148,0),"")</f>
        <v>76</v>
      </c>
      <c r="AC1906" t="str">
        <f>IFERROR(_xlfn.SINGLE(INDEX(Exceções!$D$5:$D$203,MATCH($A1906&amp;"|"&amp;$F1906,Exceções!$F$5:$F$203,0))),"")</f>
        <v/>
      </c>
      <c r="AD1906" t="str">
        <f>IF($AC1906="","",IFERROR(_xlfn.SINGLE(INDEX(Exceções!$E$5:$E$203,MATCH($A1906&amp;"|"&amp;$F1906,Exceções!$F$5:$F$203,0))),""))</f>
        <v/>
      </c>
    </row>
    <row r="1907" spans="1:30" ht="15" hidden="1" customHeight="1" x14ac:dyDescent="0.25">
      <c r="A1907" s="31">
        <v>54846</v>
      </c>
      <c r="B1907" s="17" t="s">
        <v>210</v>
      </c>
      <c r="C1907" s="17" t="str">
        <f>IFERROR(INDEX(Cadastro!$C$5:$C$148,$AB1907),"NÃO INFORMADO")</f>
        <v>USI</v>
      </c>
      <c r="D1907" s="17" t="str">
        <f>IFERROR(INDEX(Cadastro!$D$5:$D$148,$AB1907),"")</f>
        <v>B</v>
      </c>
      <c r="E1907" s="17" t="str">
        <f>IFERROR(INDEX(Cadastro!$G$5:$G$148,$AB1907),"")</f>
        <v>B</v>
      </c>
      <c r="F1907" s="29">
        <v>46297</v>
      </c>
      <c r="G1907" s="32" t="str">
        <f t="shared" si="318"/>
        <v>sex</v>
      </c>
      <c r="H1907" s="31" t="str">
        <f>IF($L1907=0,"",_xlfn.MINIFS(Dados!$Q:$Q,Dados!$A:$A,$A1907,Dados!$S:$S,$F1907))</f>
        <v/>
      </c>
      <c r="I1907" s="31" t="str">
        <f>IF($H1907="","",_xlfn.MAXIFS(Dados!$R:$R,Dados!$A:$A,$A1907,Dados!$S:$S,$F1907))</f>
        <v/>
      </c>
      <c r="J1907" s="32" t="str">
        <f>IF($D1907&lt;&gt;"Folguista","",IFERROR(INDEX(Parâmetros!$D$52:$G$52,1,MIN(4,MAX(1,$W1907))),""))</f>
        <v/>
      </c>
      <c r="K1907" s="32" t="str">
        <f>IF(OR($AC1907&lt;&gt;"",$Y1907="Folga",$Y1907="Folga trabalhada",$Y1907="Férias (cadastro)",$Y1907="Férias / afastamento",$Y1907="Indeterminado (início da série)"),"",IF(OR($D1907="6x1",$D1907="FF 6x1"),IF(OR(WEEKDAY($F1907,2)=6,WEEKDAY($F1907,2)=7),"6x1 sáb/dom","6x1"),IF($D1907="5x2","5x2",IF($H1907="",IF($D1907="Folguista",$J1907,$E1907),IF(OR($H1907&gt;=Parâmetros!$E$18,$H1907&lt;Parâmetros!$E$19),"C",IF($H1907&lt;Parâmetros!$E$20,"A","B"))))))</f>
        <v>B</v>
      </c>
      <c r="L1907" s="30">
        <f>SUMIFS(Dados!$E:$E,Dados!$A:$A,$A1907,Dados!$S:$S,$F1907)</f>
        <v>0</v>
      </c>
      <c r="M1907" s="30">
        <f>IFERROR(INDEX(Parâmetros!$E$6:$E$11,MATCH($K1907,Parâmetros!$A$6:$A$11,0)),"")</f>
        <v>7.67</v>
      </c>
      <c r="N1907" s="33">
        <f t="shared" si="319"/>
        <v>0</v>
      </c>
      <c r="O1907" s="33">
        <f>Parâmetros!$E$13</f>
        <v>0.8</v>
      </c>
      <c r="P1907" s="32" t="str">
        <f>IF(OR($M1907="",$F1907&gt;Parâmetros!$E$14),"Não","Sim")</f>
        <v>Não</v>
      </c>
      <c r="Q1907" s="32" t="str">
        <f t="shared" si="320"/>
        <v/>
      </c>
      <c r="R1907" s="32" t="str">
        <f t="shared" si="321"/>
        <v/>
      </c>
      <c r="S1907" s="30" t="str">
        <f t="shared" si="322"/>
        <v/>
      </c>
      <c r="T1907" s="32" t="str">
        <f>IF($Q1907&lt;&gt;"Sim","",IF($N1907&gt;Parâmetros!$E$15,"Sim","Não"))</f>
        <v/>
      </c>
      <c r="U1907" s="17" t="str">
        <f t="shared" si="323"/>
        <v>Fora da apuração</v>
      </c>
      <c r="V1907" s="17" t="str">
        <f>IF($AC1907&lt;&gt;"",IF($L1907&gt;0,"ATENÇÃO · apontou em dia de "&amp;LOWER($AC1907)&amp;" cadastrado","Exceção cadastrada · "&amp;$AC1907)&amp;IF($AD1907="",""," · "&amp;$AD1907),IF($E1907="Férias",IF($L1907&gt;0,"ATENÇÃO · apontou estando de férias no cadastro","Férias no cadastro"),IF($Y1907="Férias / afastamento","Afastamento · "&amp;($Z1907+$AA1907-1)&amp;" dias seguidos sem apontamento",IF($Y1907="Folga trabalhada","ATENÇÃO · apontou em dia de '[Apontamento_Mes_Setembro Atualizado.xlsx]Base Diária'!$V$221folga da escala 5x2",IF($Y1907="Folga",IF(AND($D1907="5x2",OR(WEEKDAY($F1907,2)=6,WEEKDAY($F1907,2)=7)),"Folga de fim de semana da escala 5x2",IF(AND(OR($D1907="6x1",$D1907="FF 6x1"),WEEKDAY($F1907,2)=6,FALSE()),"Folga de fim de semana · apontou no domingo anterior",IF(AND(OR($D1907="6x1",$D1907="FF 6x1"),WEEKDAY($F1907,2)=7,AND($A1907=$A1906,$L1906&gt;0)),"Folga de fim de semana · apontou no sábado",IF(AND(OR($D1907="6x1",$D1907="FF 6x1"),OR(WEEKDAY($F1907,2)=6,WEEKDAY($F1907,2)=7)),"Folga de fim de semana · sem apontamento no sábado nem no domingo","Folga prevista pelo ciclo")))),IF($Y1907="Indeterminado (início da série)","Sem histórico anterior — informe o dia do ciclo no Cadastro",IF($Y1907="Falta de registro",IF(OR(OR($D1907="6x1",$D1907="FF 6x1"),$D1907="5x2"),"FALTA DE REGISTRO · dia útil da escala "&amp;$E1907,"FALTA DE REGISTRO · dia "&amp;$W1907&amp;" de "&amp;IFERROR(INDEX(Parâmetros!$B$39:$B$48,MATCH($E1907,Parâmetros!$A$39:$A$48,0)),99)&amp;" do ciclo"),IF(OR($D1907="6x1",$D1907="FF 6x1"),IF(OR(AND(WEEKDAY($F1907,2)=6,AND($A1907=$A1908,$L1908&gt;0)),AND(WEEKDAY($F1907,2)=7,AND($A1907=$A1906,$L1906&gt;0))),"ATENÇÃO · apontou sábado e domingo no mesmo fim de semana",IF(OR(WEEKDAY($F1907,2)=6,WEEKDAY($F1907,2)=7),"Jornada de fim de semana do 6x1",IF(OR($H1907&gt;=Parâmetros!$E$20,$H1907&lt;Parâmetros!$E$19),"ATENÇÃO · 6x1 apontou fora do horário diurno","Jornada fixa do 6x1"))),IF($D1907="5x2","Jornada fixa do 5x2",IF($D1907="Folguista",IF($J1907=$K1907,"Evidência confirma sequência","DIVERGE · sequência "&amp;$J1907&amp;" × evidência "&amp;$K1907),IF($K1907=$E1907,"Evidência confirma cadastro","DIVERGE · cadastro "&amp;$E1907&amp;" × evidência "&amp;$K1907)))))))))))</f>
        <v>FALTA DE REGISTRO · dia 3 de 5 do ciclo</v>
      </c>
      <c r="W1907" s="34">
        <f>IF(OR(OR($D1907="6x1",$D1907="FF 6x1"),$D1907="5x2"),"",IF($AB1907&lt;&gt;$AB1906,IF(IFERROR(INDEX(Cadastro!$F$5:$F$148,$AB1907),"")="",IF($L1907&gt;0,1,0),IF(IFERROR(INDEX(Cadastro!$F$5:$F$148,$AB1907),"")&lt;=IFERROR(INDEX(Parâmetros!$B$39:$B$48,MATCH($E1907,Parâmetros!$A$39:$A$48,0)),99),IFERROR(INDEX(Cadastro!$F$5:$F$148,$AB1907),""),0)),IF($L1907&gt;0,IF(N($X1906)&gt;0,1,N($W1906)+1),IF(AND($L1907=0,OR(N($W1906)&gt;=IFERROR(INDEX(Parâmetros!$B$39:$B$48,MATCH($E1907,Parâmetros!$A$39:$A$48,0)),99),AND(N($X1906)&gt;0,N($X1906)&lt;IFERROR(INDEX(Parâmetros!$C$39:$C$48,MATCH($E1907,Parâmetros!$A$39:$A$48,0)),0)))),0,N($W1906)+1))))</f>
        <v>3</v>
      </c>
      <c r="X1907" s="34">
        <f>IF(OR(OR($D1907="6x1",$D1907="FF 6x1"),$D1907="5x2"),"",IF($AB1907&lt;&gt;$AB1906,IF(IFERROR(INDEX(Cadastro!$F$5:$F$148,$AB1907),"")="",0,IF(IFERROR(INDEX(Cadastro!$F$5:$F$148,$AB1907),"")&gt;IFERROR(INDEX(Parâmetros!$B$39:$B$48,MATCH($E1907,Parâmetros!$A$39:$A$48,0)),99),IFERROR(INDEX(Cadastro!$F$5:$F$148,$AB1907),"")-IFERROR(INDEX(Parâmetros!$B$39:$B$48,MATCH($E1907,Parâmetros!$A$39:$A$48,0)),99),0)),IF(AND($L1907=0,OR(N($W1906)&gt;=IFERROR(INDEX(Parâmetros!$B$39:$B$48,MATCH($E1907,Parâmetros!$A$39:$A$48,0)),99),AND(N($X1906)&gt;0,N($X1906)&lt;IFERROR(INDEX(Parâmetros!$C$39:$C$48,MATCH($E1907,Parâmetros!$A$39:$A$48,0)),0)))),N($X1906)+1,0)))</f>
        <v>0</v>
      </c>
      <c r="Y1907" t="str">
        <f>IF($AC1907&lt;&gt;"",IF($L1907&gt;0,$AC1907&amp;" · com apontamento",$AC1907),IF($E1907="Férias",IF($L1907&gt;0,"Férias · com apontamento","Férias (cadastro)"),IF(($Z1907+$AA1907-1)&gt;Parâmetros!$E$16,"Férias / afastamento",IF(AND($D1907="5x2",OR(WEEKDAY($F1907,2)=6,WEEKDAY($F1907,2)=7)),IF($L1907&gt;0,"Folga trabalhada","Folga"),IF($L1907&gt;0,"Trabalhado",IF(OR(OR($D1907="6x1",$D1907="FF 6x1"),$D1907="5x2"),IF(AND(OR($D1907="6x1",$D1907="FF 6x1"),OR(WEEKDAY($F1907,2)=6,WEEKDAY($F1907,2)=7)),"Folga","Falta de registro"),IF(AND($AB1907&lt;&gt;$AB1906,IFERROR(INDEX(Cadastro!$F$5:$F$148,$AB1907),"")=""),"Indeterminado (início da série)",IF($X1907&gt;0,"Folga","Falta de registro"))))))))</f>
        <v>Falta de registro</v>
      </c>
      <c r="Z1907" s="34">
        <f>IF(OR($L1907&gt;0,$F1907&gt;Parâmetros!$E$14),0,IF($A1907&lt;&gt;$A1906,1,N($Z1906)+1))</f>
        <v>0</v>
      </c>
      <c r="AA1907" s="34">
        <f>IF(OR($L1907&gt;0,$F1907&gt;Parâmetros!$E$14),0,IF(OR($A1907&lt;&gt;$A1908,$F1908&gt;Parâmetros!$E$14),1,N($AA1908)+1))</f>
        <v>0</v>
      </c>
      <c r="AB1907" s="31">
        <f>IFERROR(MATCH($A1907&amp;"|"&amp;TEXT(_xlfn.MAXIFS(Cadastro!$E$5:$E$148,Cadastro!$A$5:$A$148,$A1907,Cadastro!$E$5:$E$148,"&lt;="&amp;$F1907),"yyyymmdd"),Cadastro!$I$5:$I$148,0),"")</f>
        <v>76</v>
      </c>
      <c r="AC1907" t="str">
        <f>IFERROR(_xlfn.SINGLE(INDEX(Exceções!$D$5:$D$203,MATCH($A1907&amp;"|"&amp;$F1907,Exceções!$F$5:$F$203,0))),"")</f>
        <v/>
      </c>
      <c r="AD1907" t="str">
        <f>IF($AC1907="","",IFERROR(_xlfn.SINGLE(INDEX(Exceções!$E$5:$E$203,MATCH($A1907&amp;"|"&amp;$F1907,Exceções!$F$5:$F$203,0))),""))</f>
        <v/>
      </c>
    </row>
    <row r="1908" spans="1:30" ht="15" hidden="1" customHeight="1" x14ac:dyDescent="0.25">
      <c r="A1908" s="31">
        <v>54846</v>
      </c>
      <c r="B1908" s="17" t="s">
        <v>210</v>
      </c>
      <c r="C1908" s="17" t="str">
        <f>IFERROR(INDEX(Cadastro!$C$5:$C$148,$AB1908),"NÃO INFORMADO")</f>
        <v>USI</v>
      </c>
      <c r="D1908" s="17" t="str">
        <f>IFERROR(INDEX(Cadastro!$D$5:$D$148,$AB1908),"")</f>
        <v>B</v>
      </c>
      <c r="E1908" s="17" t="str">
        <f>IFERROR(INDEX(Cadastro!$G$5:$G$148,$AB1908),"")</f>
        <v>B</v>
      </c>
      <c r="F1908" s="29">
        <v>46298</v>
      </c>
      <c r="G1908" s="32" t="str">
        <f t="shared" si="318"/>
        <v>sáb</v>
      </c>
      <c r="H1908" s="31" t="str">
        <f>IF($L1908=0,"",_xlfn.MINIFS(Dados!$Q:$Q,Dados!$A:$A,$A1908,Dados!$S:$S,$F1908))</f>
        <v/>
      </c>
      <c r="I1908" s="31" t="str">
        <f>IF($H1908="","",_xlfn.MAXIFS(Dados!$R:$R,Dados!$A:$A,$A1908,Dados!$S:$S,$F1908))</f>
        <v/>
      </c>
      <c r="J1908" s="32" t="str">
        <f>IF($D1908&lt;&gt;"Folguista","",IFERROR(INDEX(Parâmetros!$D$52:$G$52,1,MIN(4,MAX(1,$W1908))),""))</f>
        <v/>
      </c>
      <c r="K1908" s="32" t="str">
        <f>IF(OR($AC1908&lt;&gt;"",$Y1908="Folga",$Y1908="Folga trabalhada",$Y1908="Férias (cadastro)",$Y1908="Férias / afastamento",$Y1908="Indeterminado (início da série)"),"",IF(OR($D1908="6x1",$D1908="FF 6x1"),IF(OR(WEEKDAY($F1908,2)=6,WEEKDAY($F1908,2)=7),"6x1 sáb/dom","6x1"),IF($D1908="5x2","5x2",IF($H1908="",IF($D1908="Folguista",$J1908,$E1908),IF(OR($H1908&gt;=Parâmetros!$E$18,$H1908&lt;Parâmetros!$E$19),"C",IF($H1908&lt;Parâmetros!$E$20,"A","B"))))))</f>
        <v>B</v>
      </c>
      <c r="L1908" s="30">
        <f>SUMIFS(Dados!$E:$E,Dados!$A:$A,$A1908,Dados!$S:$S,$F1908)</f>
        <v>0</v>
      </c>
      <c r="M1908" s="30">
        <f>IFERROR(INDEX(Parâmetros!$E$6:$E$11,MATCH($K1908,Parâmetros!$A$6:$A$11,0)),"")</f>
        <v>7.67</v>
      </c>
      <c r="N1908" s="33">
        <f t="shared" si="319"/>
        <v>0</v>
      </c>
      <c r="O1908" s="33">
        <f>Parâmetros!$E$13</f>
        <v>0.8</v>
      </c>
      <c r="P1908" s="32" t="str">
        <f>IF(OR($M1908="",$F1908&gt;Parâmetros!$E$14),"Não","Sim")</f>
        <v>Não</v>
      </c>
      <c r="Q1908" s="32" t="str">
        <f t="shared" si="320"/>
        <v/>
      </c>
      <c r="R1908" s="32" t="str">
        <f t="shared" si="321"/>
        <v/>
      </c>
      <c r="S1908" s="30" t="str">
        <f t="shared" si="322"/>
        <v/>
      </c>
      <c r="T1908" s="32" t="str">
        <f>IF($Q1908&lt;&gt;"Sim","",IF($N1908&gt;Parâmetros!$E$15,"Sim","Não"))</f>
        <v/>
      </c>
      <c r="U1908" s="17" t="str">
        <f t="shared" si="323"/>
        <v>Fora da apuração</v>
      </c>
      <c r="V1908" s="17" t="str">
        <f>IF($AC1908&lt;&gt;"",IF($L1908&gt;0,"ATENÇÃO · apontou em dia de "&amp;LOWER($AC1908)&amp;" cadastrado","Exceção cadastrada · "&amp;$AC1908)&amp;IF($AD1908="",""," · "&amp;$AD1908),IF($E1908="Férias",IF($L1908&gt;0,"ATENÇÃO · apontou estando de férias no cadastro","Férias no cadastro"),IF($Y1908="Férias / afastamento","Afastamento · "&amp;($Z1908+$AA1908-1)&amp;" dias seguidos sem apontamento",IF($Y1908="Folga trabalhada","ATENÇÃO · apontou em dia de '[Apontamento_Mes_Setembro Atualizado.xlsx]Base Diária'!$V$221folga da escala 5x2",IF($Y1908="Folga",IF(AND($D1908="5x2",OR(WEEKDAY($F1908,2)=6,WEEKDAY($F1908,2)=7)),"Folga de fim de semana da escala 5x2",IF(AND(OR($D1908="6x1",$D1908="FF 6x1"),WEEKDAY($F1908,2)=6,FALSE()),"Folga de fim de semana · apontou no domingo anterior",IF(AND(OR($D1908="6x1",$D1908="FF 6x1"),WEEKDAY($F1908,2)=7,AND($A1908=$A1907,$L1907&gt;0)),"Folga de fim de semana · apontou no sábado",IF(AND(OR($D1908="6x1",$D1908="FF 6x1"),OR(WEEKDAY($F1908,2)=6,WEEKDAY($F1908,2)=7)),"Folga de fim de semana · sem apontamento no sábado nem no domingo","Folga prevista pelo ciclo")))),IF($Y1908="Indeterminado (início da série)","Sem histórico anterior — informe o dia do ciclo no Cadastro",IF($Y1908="Falta de registro",IF(OR(OR($D1908="6x1",$D1908="FF 6x1"),$D1908="5x2"),"FALTA DE REGISTRO · dia útil da escala "&amp;$E1908,"FALTA DE REGISTRO · dia "&amp;$W1908&amp;" de "&amp;IFERROR(INDEX(Parâmetros!$B$39:$B$48,MATCH($E1908,Parâmetros!$A$39:$A$48,0)),99)&amp;" do ciclo"),IF(OR($D1908="6x1",$D1908="FF 6x1"),IF(OR(AND(WEEKDAY($F1908,2)=6,AND($A1908=$A1909,$L1909&gt;0)),AND(WEEKDAY($F1908,2)=7,AND($A1908=$A1907,$L1907&gt;0))),"ATENÇÃO · apontou sábado e domingo no mesmo fim de semana",IF(OR(WEEKDAY($F1908,2)=6,WEEKDAY($F1908,2)=7),"Jornada de fim de semana do 6x1",IF(OR($H1908&gt;=Parâmetros!$E$20,$H1908&lt;Parâmetros!$E$19),"ATENÇÃO · 6x1 apontou fora do horário diurno","Jornada fixa do 6x1"))),IF($D1908="5x2","Jornada fixa do 5x2",IF($D1908="Folguista",IF($J1908=$K1908,"Evidência confirma sequência","DIVERGE · sequência "&amp;$J1908&amp;" × evidência "&amp;$K1908),IF($K1908=$E1908,"Evidência confirma cadastro","DIVERGE · cadastro "&amp;$E1908&amp;" × evidência "&amp;$K1908)))))))))))</f>
        <v>FALTA DE REGISTRO · dia 4 de 5 do ciclo</v>
      </c>
      <c r="W1908" s="34">
        <f>IF(OR(OR($D1908="6x1",$D1908="FF 6x1"),$D1908="5x2"),"",IF($AB1908&lt;&gt;$AB1907,IF(IFERROR(INDEX(Cadastro!$F$5:$F$148,$AB1908),"")="",IF($L1908&gt;0,1,0),IF(IFERROR(INDEX(Cadastro!$F$5:$F$148,$AB1908),"")&lt;=IFERROR(INDEX(Parâmetros!$B$39:$B$48,MATCH($E1908,Parâmetros!$A$39:$A$48,0)),99),IFERROR(INDEX(Cadastro!$F$5:$F$148,$AB1908),""),0)),IF($L1908&gt;0,IF(N($X1907)&gt;0,1,N($W1907)+1),IF(AND($L1908=0,OR(N($W1907)&gt;=IFERROR(INDEX(Parâmetros!$B$39:$B$48,MATCH($E1908,Parâmetros!$A$39:$A$48,0)),99),AND(N($X1907)&gt;0,N($X1907)&lt;IFERROR(INDEX(Parâmetros!$C$39:$C$48,MATCH($E1908,Parâmetros!$A$39:$A$48,0)),0)))),0,N($W1907)+1))))</f>
        <v>4</v>
      </c>
      <c r="X1908" s="34">
        <f>IF(OR(OR($D1908="6x1",$D1908="FF 6x1"),$D1908="5x2"),"",IF($AB1908&lt;&gt;$AB1907,IF(IFERROR(INDEX(Cadastro!$F$5:$F$148,$AB1908),"")="",0,IF(IFERROR(INDEX(Cadastro!$F$5:$F$148,$AB1908),"")&gt;IFERROR(INDEX(Parâmetros!$B$39:$B$48,MATCH($E1908,Parâmetros!$A$39:$A$48,0)),99),IFERROR(INDEX(Cadastro!$F$5:$F$148,$AB1908),"")-IFERROR(INDEX(Parâmetros!$B$39:$B$48,MATCH($E1908,Parâmetros!$A$39:$A$48,0)),99),0)),IF(AND($L1908=0,OR(N($W1907)&gt;=IFERROR(INDEX(Parâmetros!$B$39:$B$48,MATCH($E1908,Parâmetros!$A$39:$A$48,0)),99),AND(N($X1907)&gt;0,N($X1907)&lt;IFERROR(INDEX(Parâmetros!$C$39:$C$48,MATCH($E1908,Parâmetros!$A$39:$A$48,0)),0)))),N($X1907)+1,0)))</f>
        <v>0</v>
      </c>
      <c r="Y1908" t="str">
        <f>IF($AC1908&lt;&gt;"",IF($L1908&gt;0,$AC1908&amp;" · com apontamento",$AC1908),IF($E1908="Férias",IF($L1908&gt;0,"Férias · com apontamento","Férias (cadastro)"),IF(($Z1908+$AA1908-1)&gt;Parâmetros!$E$16,"Férias / afastamento",IF(AND($D1908="5x2",OR(WEEKDAY($F1908,2)=6,WEEKDAY($F1908,2)=7)),IF($L1908&gt;0,"Folga trabalhada","Folga"),IF($L1908&gt;0,"Trabalhado",IF(OR(OR($D1908="6x1",$D1908="FF 6x1"),$D1908="5x2"),IF(AND(OR($D1908="6x1",$D1908="FF 6x1"),OR(WEEKDAY($F1908,2)=6,WEEKDAY($F1908,2)=7)),"Folga","Falta de registro"),IF(AND($AB1908&lt;&gt;$AB1907,IFERROR(INDEX(Cadastro!$F$5:$F$148,$AB1908),"")=""),"Indeterminado (início da série)",IF($X1908&gt;0,"Folga","Falta de registro"))))))))</f>
        <v>Falta de registro</v>
      </c>
      <c r="Z1908" s="34">
        <f>IF(OR($L1908&gt;0,$F1908&gt;Parâmetros!$E$14),0,IF($A1908&lt;&gt;$A1907,1,N($Z1907)+1))</f>
        <v>0</v>
      </c>
      <c r="AA1908" s="34">
        <f>IF(OR($L1908&gt;0,$F1908&gt;Parâmetros!$E$14),0,IF(OR($A1908&lt;&gt;$A1909,$F1909&gt;Parâmetros!$E$14),1,N($AA1909)+1))</f>
        <v>0</v>
      </c>
      <c r="AB1908" s="31">
        <f>IFERROR(MATCH($A1908&amp;"|"&amp;TEXT(_xlfn.MAXIFS(Cadastro!$E$5:$E$148,Cadastro!$A$5:$A$148,$A1908,Cadastro!$E$5:$E$148,"&lt;="&amp;$F1908),"yyyymmdd"),Cadastro!$I$5:$I$148,0),"")</f>
        <v>76</v>
      </c>
      <c r="AC1908" t="str">
        <f>IFERROR(_xlfn.SINGLE(INDEX(Exceções!$D$5:$D$203,MATCH($A1908&amp;"|"&amp;$F1908,Exceções!$F$5:$F$203,0))),"")</f>
        <v/>
      </c>
      <c r="AD1908" t="str">
        <f>IF($AC1908="","",IFERROR(_xlfn.SINGLE(INDEX(Exceções!$E$5:$E$203,MATCH($A1908&amp;"|"&amp;$F1908,Exceções!$F$5:$F$203,0))),""))</f>
        <v/>
      </c>
    </row>
    <row r="1909" spans="1:30" ht="15" hidden="1" customHeight="1" x14ac:dyDescent="0.25">
      <c r="A1909" s="31">
        <v>54846</v>
      </c>
      <c r="B1909" s="17" t="s">
        <v>210</v>
      </c>
      <c r="C1909" s="17" t="str">
        <f>IFERROR(INDEX(Cadastro!$C$5:$C$148,$AB1909),"NÃO INFORMADO")</f>
        <v>USI</v>
      </c>
      <c r="D1909" s="17" t="str">
        <f>IFERROR(INDEX(Cadastro!$D$5:$D$148,$AB1909),"")</f>
        <v>B</v>
      </c>
      <c r="E1909" s="17" t="str">
        <f>IFERROR(INDEX(Cadastro!$G$5:$G$148,$AB1909),"")</f>
        <v>B</v>
      </c>
      <c r="F1909" s="29">
        <v>46299</v>
      </c>
      <c r="G1909" s="32" t="str">
        <f t="shared" si="318"/>
        <v>dom</v>
      </c>
      <c r="H1909" s="31" t="str">
        <f>IF($L1909=0,"",_xlfn.MINIFS(Dados!$Q:$Q,Dados!$A:$A,$A1909,Dados!$S:$S,$F1909))</f>
        <v/>
      </c>
      <c r="I1909" s="31" t="str">
        <f>IF($H1909="","",_xlfn.MAXIFS(Dados!$R:$R,Dados!$A:$A,$A1909,Dados!$S:$S,$F1909))</f>
        <v/>
      </c>
      <c r="J1909" s="32" t="str">
        <f>IF($D1909&lt;&gt;"Folguista","",IFERROR(INDEX(Parâmetros!$D$52:$G$52,1,MIN(4,MAX(1,$W1909))),""))</f>
        <v/>
      </c>
      <c r="K1909" s="32" t="str">
        <f>IF(OR($AC1909&lt;&gt;"",$Y1909="Folga",$Y1909="Folga trabalhada",$Y1909="Férias (cadastro)",$Y1909="Férias / afastamento",$Y1909="Indeterminado (início da série)"),"",IF(OR($D1909="6x1",$D1909="FF 6x1"),IF(OR(WEEKDAY($F1909,2)=6,WEEKDAY($F1909,2)=7),"6x1 sáb/dom","6x1"),IF($D1909="5x2","5x2",IF($H1909="",IF($D1909="Folguista",$J1909,$E1909),IF(OR($H1909&gt;=Parâmetros!$E$18,$H1909&lt;Parâmetros!$E$19),"C",IF($H1909&lt;Parâmetros!$E$20,"A","B"))))))</f>
        <v>B</v>
      </c>
      <c r="L1909" s="30">
        <f>SUMIFS(Dados!$E:$E,Dados!$A:$A,$A1909,Dados!$S:$S,$F1909)</f>
        <v>0</v>
      </c>
      <c r="M1909" s="30">
        <f>IFERROR(INDEX(Parâmetros!$E$6:$E$11,MATCH($K1909,Parâmetros!$A$6:$A$11,0)),"")</f>
        <v>7.67</v>
      </c>
      <c r="N1909" s="33">
        <f t="shared" si="319"/>
        <v>0</v>
      </c>
      <c r="O1909" s="33">
        <f>Parâmetros!$E$13</f>
        <v>0.8</v>
      </c>
      <c r="P1909" s="32" t="str">
        <f>IF(OR($M1909="",$F1909&gt;Parâmetros!$E$14),"Não","Sim")</f>
        <v>Não</v>
      </c>
      <c r="Q1909" s="32" t="str">
        <f t="shared" si="320"/>
        <v/>
      </c>
      <c r="R1909" s="32" t="str">
        <f t="shared" si="321"/>
        <v/>
      </c>
      <c r="S1909" s="30" t="str">
        <f t="shared" si="322"/>
        <v/>
      </c>
      <c r="T1909" s="32" t="str">
        <f>IF($Q1909&lt;&gt;"Sim","",IF($N1909&gt;Parâmetros!$E$15,"Sim","Não"))</f>
        <v/>
      </c>
      <c r="U1909" s="17" t="str">
        <f t="shared" si="323"/>
        <v>Fora da apuração</v>
      </c>
      <c r="V1909" s="17" t="str">
        <f>IF($AC1909&lt;&gt;"",IF($L1909&gt;0,"ATENÇÃO · apontou em dia de "&amp;LOWER($AC1909)&amp;" cadastrado","Exceção cadastrada · "&amp;$AC1909)&amp;IF($AD1909="",""," · "&amp;$AD1909),IF($E1909="Férias",IF($L1909&gt;0,"ATENÇÃO · apontou estando de férias no cadastro","Férias no cadastro"),IF($Y1909="Férias / afastamento","Afastamento · "&amp;($Z1909+$AA1909-1)&amp;" dias seguidos sem apontamento",IF($Y1909="Folga trabalhada","ATENÇÃO · apontou em dia de '[Apontamento_Mes_Setembro Atualizado.xlsx]Base Diária'!$V$221folga da escala 5x2",IF($Y1909="Folga",IF(AND($D1909="5x2",OR(WEEKDAY($F1909,2)=6,WEEKDAY($F1909,2)=7)),"Folga de fim de semana da escala 5x2",IF(AND(OR($D1909="6x1",$D1909="FF 6x1"),WEEKDAY($F1909,2)=6,FALSE()),"Folga de fim de semana · apontou no domingo anterior",IF(AND(OR($D1909="6x1",$D1909="FF 6x1"),WEEKDAY($F1909,2)=7,AND($A1909=$A1908,$L1908&gt;0)),"Folga de fim de semana · apontou no sábado",IF(AND(OR($D1909="6x1",$D1909="FF 6x1"),OR(WEEKDAY($F1909,2)=6,WEEKDAY($F1909,2)=7)),"Folga de fim de semana · sem apontamento no sábado nem no domingo","Folga prevista pelo ciclo")))),IF($Y1909="Indeterminado (início da série)","Sem histórico anterior — informe o dia do ciclo no Cadastro",IF($Y1909="Falta de registro",IF(OR(OR($D1909="6x1",$D1909="FF 6x1"),$D1909="5x2"),"FALTA DE REGISTRO · dia útil da escala "&amp;$E1909,"FALTA DE REGISTRO · dia "&amp;$W1909&amp;" de "&amp;IFERROR(INDEX(Parâmetros!$B$39:$B$48,MATCH($E1909,Parâmetros!$A$39:$A$48,0)),99)&amp;" do ciclo"),IF(OR($D1909="6x1",$D1909="FF 6x1"),IF(OR(AND(WEEKDAY($F1909,2)=6,AND($A1909=$A1910,$L1910&gt;0)),AND(WEEKDAY($F1909,2)=7,AND($A1909=$A1908,$L1908&gt;0))),"ATENÇÃO · apontou sábado e domingo no mesmo fim de semana",IF(OR(WEEKDAY($F1909,2)=6,WEEKDAY($F1909,2)=7),"Jornada de fim de semana do 6x1",IF(OR($H1909&gt;=Parâmetros!$E$20,$H1909&lt;Parâmetros!$E$19),"ATENÇÃO · 6x1 apontou fora do horário diurno","Jornada fixa do 6x1"))),IF($D1909="5x2","Jornada fixa do 5x2",IF($D1909="Folguista",IF($J1909=$K1909,"Evidência confirma sequência","DIVERGE · sequência "&amp;$J1909&amp;" × evidência "&amp;$K1909),IF($K1909=$E1909,"Evidência confirma cadastro","DIVERGE · cadastro "&amp;$E1909&amp;" × evidência "&amp;$K1909)))))))))))</f>
        <v>FALTA DE REGISTRO · dia 5 de 5 do ciclo</v>
      </c>
      <c r="W1909" s="34">
        <f>IF(OR(OR($D1909="6x1",$D1909="FF 6x1"),$D1909="5x2"),"",IF($AB1909&lt;&gt;$AB1908,IF(IFERROR(INDEX(Cadastro!$F$5:$F$148,$AB1909),"")="",IF($L1909&gt;0,1,0),IF(IFERROR(INDEX(Cadastro!$F$5:$F$148,$AB1909),"")&lt;=IFERROR(INDEX(Parâmetros!$B$39:$B$48,MATCH($E1909,Parâmetros!$A$39:$A$48,0)),99),IFERROR(INDEX(Cadastro!$F$5:$F$148,$AB1909),""),0)),IF($L1909&gt;0,IF(N($X1908)&gt;0,1,N($W1908)+1),IF(AND($L1909=0,OR(N($W1908)&gt;=IFERROR(INDEX(Parâmetros!$B$39:$B$48,MATCH($E1909,Parâmetros!$A$39:$A$48,0)),99),AND(N($X1908)&gt;0,N($X1908)&lt;IFERROR(INDEX(Parâmetros!$C$39:$C$48,MATCH($E1909,Parâmetros!$A$39:$A$48,0)),0)))),0,N($W1908)+1))))</f>
        <v>5</v>
      </c>
      <c r="X1909" s="34">
        <f>IF(OR(OR($D1909="6x1",$D1909="FF 6x1"),$D1909="5x2"),"",IF($AB1909&lt;&gt;$AB1908,IF(IFERROR(INDEX(Cadastro!$F$5:$F$148,$AB1909),"")="",0,IF(IFERROR(INDEX(Cadastro!$F$5:$F$148,$AB1909),"")&gt;IFERROR(INDEX(Parâmetros!$B$39:$B$48,MATCH($E1909,Parâmetros!$A$39:$A$48,0)),99),IFERROR(INDEX(Cadastro!$F$5:$F$148,$AB1909),"")-IFERROR(INDEX(Parâmetros!$B$39:$B$48,MATCH($E1909,Parâmetros!$A$39:$A$48,0)),99),0)),IF(AND($L1909=0,OR(N($W1908)&gt;=IFERROR(INDEX(Parâmetros!$B$39:$B$48,MATCH($E1909,Parâmetros!$A$39:$A$48,0)),99),AND(N($X1908)&gt;0,N($X1908)&lt;IFERROR(INDEX(Parâmetros!$C$39:$C$48,MATCH($E1909,Parâmetros!$A$39:$A$48,0)),0)))),N($X1908)+1,0)))</f>
        <v>0</v>
      </c>
      <c r="Y1909" t="str">
        <f>IF($AC1909&lt;&gt;"",IF($L1909&gt;0,$AC1909&amp;" · com apontamento",$AC1909),IF($E1909="Férias",IF($L1909&gt;0,"Férias · com apontamento","Férias (cadastro)"),IF(($Z1909+$AA1909-1)&gt;Parâmetros!$E$16,"Férias / afastamento",IF(AND($D1909="5x2",OR(WEEKDAY($F1909,2)=6,WEEKDAY($F1909,2)=7)),IF($L1909&gt;0,"Folga trabalhada","Folga"),IF($L1909&gt;0,"Trabalhado",IF(OR(OR($D1909="6x1",$D1909="FF 6x1"),$D1909="5x2"),IF(AND(OR($D1909="6x1",$D1909="FF 6x1"),OR(WEEKDAY($F1909,2)=6,WEEKDAY($F1909,2)=7)),"Folga","Falta de registro"),IF(AND($AB1909&lt;&gt;$AB1908,IFERROR(INDEX(Cadastro!$F$5:$F$148,$AB1909),"")=""),"Indeterminado (início da série)",IF($X1909&gt;0,"Folga","Falta de registro"))))))))</f>
        <v>Falta de registro</v>
      </c>
      <c r="Z1909" s="34">
        <f>IF(OR($L1909&gt;0,$F1909&gt;Parâmetros!$E$14),0,IF($A1909&lt;&gt;$A1908,1,N($Z1908)+1))</f>
        <v>0</v>
      </c>
      <c r="AA1909" s="34">
        <f>IF(OR($L1909&gt;0,$F1909&gt;Parâmetros!$E$14),0,IF(OR($A1909&lt;&gt;$A1910,$F1910&gt;Parâmetros!$E$14),1,N($AA1910)+1))</f>
        <v>0</v>
      </c>
      <c r="AB1909" s="31">
        <f>IFERROR(MATCH($A1909&amp;"|"&amp;TEXT(_xlfn.MAXIFS(Cadastro!$E$5:$E$148,Cadastro!$A$5:$A$148,$A1909,Cadastro!$E$5:$E$148,"&lt;="&amp;$F1909),"yyyymmdd"),Cadastro!$I$5:$I$148,0),"")</f>
        <v>76</v>
      </c>
      <c r="AC1909" t="str">
        <f>IFERROR(_xlfn.SINGLE(INDEX(Exceções!$D$5:$D$203,MATCH($A1909&amp;"|"&amp;$F1909,Exceções!$F$5:$F$203,0))),"")</f>
        <v/>
      </c>
      <c r="AD1909" t="str">
        <f>IF($AC1909="","",IFERROR(_xlfn.SINGLE(INDEX(Exceções!$E$5:$E$203,MATCH($A1909&amp;"|"&amp;$F1909,Exceções!$F$5:$F$203,0))),""))</f>
        <v/>
      </c>
    </row>
    <row r="1910" spans="1:30" ht="15" hidden="1" customHeight="1" x14ac:dyDescent="0.25">
      <c r="A1910" s="31">
        <v>54846</v>
      </c>
      <c r="B1910" s="17" t="s">
        <v>210</v>
      </c>
      <c r="C1910" s="17" t="str">
        <f>IFERROR(INDEX(Cadastro!$C$5:$C$148,$AB1910),"NÃO INFORMADO")</f>
        <v>USI</v>
      </c>
      <c r="D1910" s="17" t="str">
        <f>IFERROR(INDEX(Cadastro!$D$5:$D$148,$AB1910),"")</f>
        <v>B</v>
      </c>
      <c r="E1910" s="17" t="str">
        <f>IFERROR(INDEX(Cadastro!$G$5:$G$148,$AB1910),"")</f>
        <v>B</v>
      </c>
      <c r="F1910" s="29">
        <v>46300</v>
      </c>
      <c r="G1910" s="32" t="str">
        <f t="shared" si="318"/>
        <v>seg</v>
      </c>
      <c r="H1910" s="31" t="str">
        <f>IF($L1910=0,"",_xlfn.MINIFS(Dados!$Q:$Q,Dados!$A:$A,$A1910,Dados!$S:$S,$F1910))</f>
        <v/>
      </c>
      <c r="I1910" s="31" t="str">
        <f>IF($H1910="","",_xlfn.MAXIFS(Dados!$R:$R,Dados!$A:$A,$A1910,Dados!$S:$S,$F1910))</f>
        <v/>
      </c>
      <c r="J1910" s="32" t="str">
        <f>IF($D1910&lt;&gt;"Folguista","",IFERROR(INDEX(Parâmetros!$D$52:$G$52,1,MIN(4,MAX(1,$W1910))),""))</f>
        <v/>
      </c>
      <c r="K1910" s="32" t="str">
        <f>IF(OR($AC1910&lt;&gt;"",$Y1910="Folga",$Y1910="Folga trabalhada",$Y1910="Férias (cadastro)",$Y1910="Férias / afastamento",$Y1910="Indeterminado (início da série)"),"",IF(OR($D1910="6x1",$D1910="FF 6x1"),IF(OR(WEEKDAY($F1910,2)=6,WEEKDAY($F1910,2)=7),"6x1 sáb/dom","6x1"),IF($D1910="5x2","5x2",IF($H1910="",IF($D1910="Folguista",$J1910,$E1910),IF(OR($H1910&gt;=Parâmetros!$E$18,$H1910&lt;Parâmetros!$E$19),"C",IF($H1910&lt;Parâmetros!$E$20,"A","B"))))))</f>
        <v/>
      </c>
      <c r="L1910" s="30">
        <f>SUMIFS(Dados!$E:$E,Dados!$A:$A,$A1910,Dados!$S:$S,$F1910)</f>
        <v>0</v>
      </c>
      <c r="M1910" s="30" t="str">
        <f>IFERROR(INDEX(Parâmetros!$E$6:$E$11,MATCH($K1910,Parâmetros!$A$6:$A$11,0)),"")</f>
        <v/>
      </c>
      <c r="N1910" s="33" t="str">
        <f t="shared" si="319"/>
        <v/>
      </c>
      <c r="O1910" s="33">
        <f>Parâmetros!$E$13</f>
        <v>0.8</v>
      </c>
      <c r="P1910" s="32" t="str">
        <f>IF(OR($M1910="",$F1910&gt;Parâmetros!$E$14),"Não","Sim")</f>
        <v>Não</v>
      </c>
      <c r="Q1910" s="32" t="str">
        <f t="shared" si="320"/>
        <v/>
      </c>
      <c r="R1910" s="32" t="str">
        <f t="shared" si="321"/>
        <v/>
      </c>
      <c r="S1910" s="30" t="str">
        <f t="shared" si="322"/>
        <v/>
      </c>
      <c r="T1910" s="32" t="str">
        <f>IF($Q1910&lt;&gt;"Sim","",IF($N1910&gt;Parâmetros!$E$15,"Sim","Não"))</f>
        <v/>
      </c>
      <c r="U1910" s="17" t="str">
        <f t="shared" si="323"/>
        <v>Folga</v>
      </c>
      <c r="V1910" s="17" t="str">
        <f>IF($AC1910&lt;&gt;"",IF($L1910&gt;0,"ATENÇÃO · apontou em dia de "&amp;LOWER($AC1910)&amp;" cadastrado","Exceção cadastrada · "&amp;$AC1910)&amp;IF($AD1910="",""," · "&amp;$AD1910),IF($E1910="Férias",IF($L1910&gt;0,"ATENÇÃO · apontou estando de férias no cadastro","Férias no cadastro"),IF($Y1910="Férias / afastamento","Afastamento · "&amp;($Z1910+$AA1910-1)&amp;" dias seguidos sem apontamento",IF($Y1910="Folga trabalhada","ATENÇÃO · apontou em dia de '[Apontamento_Mes_Setembro Atualizado.xlsx]Base Diária'!$V$221folga da escala 5x2",IF($Y1910="Folga",IF(AND($D1910="5x2",OR(WEEKDAY($F1910,2)=6,WEEKDAY($F1910,2)=7)),"Folga de fim de semana da escala 5x2",IF(AND(OR($D1910="6x1",$D1910="FF 6x1"),WEEKDAY($F1910,2)=6,FALSE()),"Folga de fim de semana · apontou no domingo anterior",IF(AND(OR($D1910="6x1",$D1910="FF 6x1"),WEEKDAY($F1910,2)=7,AND($A1910=$A1909,$L1909&gt;0)),"Folga de fim de semana · apontou no sábado",IF(AND(OR($D1910="6x1",$D1910="FF 6x1"),OR(WEEKDAY($F1910,2)=6,WEEKDAY($F1910,2)=7)),"Folga de fim de semana · sem apontamento no sábado nem no domingo","Folga prevista pelo ciclo")))),IF($Y1910="Indeterminado (início da série)","Sem histórico anterior — informe o dia do ciclo no Cadastro",IF($Y1910="Falta de registro",IF(OR(OR($D1910="6x1",$D1910="FF 6x1"),$D1910="5x2"),"FALTA DE REGISTRO · dia útil da escala "&amp;$E1910,"FALTA DE REGISTRO · dia "&amp;$W1910&amp;" de "&amp;IFERROR(INDEX(Parâmetros!$B$39:$B$48,MATCH($E1910,Parâmetros!$A$39:$A$48,0)),99)&amp;" do ciclo"),IF(OR($D1910="6x1",$D1910="FF 6x1"),IF(OR(AND(WEEKDAY($F1910,2)=6,AND($A1910=$A1911,$L1911&gt;0)),AND(WEEKDAY($F1910,2)=7,AND($A1910=$A1909,$L1909&gt;0))),"ATENÇÃO · apontou sábado e domingo no mesmo fim de semana",IF(OR(WEEKDAY($F1910,2)=6,WEEKDAY($F1910,2)=7),"Jornada de fim de semana do 6x1",IF(OR($H1910&gt;=Parâmetros!$E$20,$H1910&lt;Parâmetros!$E$19),"ATENÇÃO · 6x1 apontou fora do horário diurno","Jornada fixa do 6x1"))),IF($D1910="5x2","Jornada fixa do 5x2",IF($D1910="Folguista",IF($J1910=$K1910,"Evidência confirma sequência","DIVERGE · sequência "&amp;$J1910&amp;" × evidência "&amp;$K1910),IF($K1910=$E1910,"Evidência confirma cadastro","DIVERGE · cadastro "&amp;$E1910&amp;" × evidência "&amp;$K1910)))))))))))</f>
        <v>Folga prevista pelo ciclo</v>
      </c>
      <c r="W1910" s="34">
        <f>IF(OR(OR($D1910="6x1",$D1910="FF 6x1"),$D1910="5x2"),"",IF($AB1910&lt;&gt;$AB1909,IF(IFERROR(INDEX(Cadastro!$F$5:$F$148,$AB1910),"")="",IF($L1910&gt;0,1,0),IF(IFERROR(INDEX(Cadastro!$F$5:$F$148,$AB1910),"")&lt;=IFERROR(INDEX(Parâmetros!$B$39:$B$48,MATCH($E1910,Parâmetros!$A$39:$A$48,0)),99),IFERROR(INDEX(Cadastro!$F$5:$F$148,$AB1910),""),0)),IF($L1910&gt;0,IF(N($X1909)&gt;0,1,N($W1909)+1),IF(AND($L1910=0,OR(N($W1909)&gt;=IFERROR(INDEX(Parâmetros!$B$39:$B$48,MATCH($E1910,Parâmetros!$A$39:$A$48,0)),99),AND(N($X1909)&gt;0,N($X1909)&lt;IFERROR(INDEX(Parâmetros!$C$39:$C$48,MATCH($E1910,Parâmetros!$A$39:$A$48,0)),0)))),0,N($W1909)+1))))</f>
        <v>0</v>
      </c>
      <c r="X1910" s="34">
        <f>IF(OR(OR($D1910="6x1",$D1910="FF 6x1"),$D1910="5x2"),"",IF($AB1910&lt;&gt;$AB1909,IF(IFERROR(INDEX(Cadastro!$F$5:$F$148,$AB1910),"")="",0,IF(IFERROR(INDEX(Cadastro!$F$5:$F$148,$AB1910),"")&gt;IFERROR(INDEX(Parâmetros!$B$39:$B$48,MATCH($E1910,Parâmetros!$A$39:$A$48,0)),99),IFERROR(INDEX(Cadastro!$F$5:$F$148,$AB1910),"")-IFERROR(INDEX(Parâmetros!$B$39:$B$48,MATCH($E1910,Parâmetros!$A$39:$A$48,0)),99),0)),IF(AND($L1910=0,OR(N($W1909)&gt;=IFERROR(INDEX(Parâmetros!$B$39:$B$48,MATCH($E1910,Parâmetros!$A$39:$A$48,0)),99),AND(N($X1909)&gt;0,N($X1909)&lt;IFERROR(INDEX(Parâmetros!$C$39:$C$48,MATCH($E1910,Parâmetros!$A$39:$A$48,0)),0)))),N($X1909)+1,0)))</f>
        <v>1</v>
      </c>
      <c r="Y1910" t="str">
        <f>IF($AC1910&lt;&gt;"",IF($L1910&gt;0,$AC1910&amp;" · com apontamento",$AC1910),IF($E1910="Férias",IF($L1910&gt;0,"Férias · com apontamento","Férias (cadastro)"),IF(($Z1910+$AA1910-1)&gt;Parâmetros!$E$16,"Férias / afastamento",IF(AND($D1910="5x2",OR(WEEKDAY($F1910,2)=6,WEEKDAY($F1910,2)=7)),IF($L1910&gt;0,"Folga trabalhada","Folga"),IF($L1910&gt;0,"Trabalhado",IF(OR(OR($D1910="6x1",$D1910="FF 6x1"),$D1910="5x2"),IF(AND(OR($D1910="6x1",$D1910="FF 6x1"),OR(WEEKDAY($F1910,2)=6,WEEKDAY($F1910,2)=7)),"Folga","Falta de registro"),IF(AND($AB1910&lt;&gt;$AB1909,IFERROR(INDEX(Cadastro!$F$5:$F$148,$AB1910),"")=""),"Indeterminado (início da série)",IF($X1910&gt;0,"Folga","Falta de registro"))))))))</f>
        <v>Folga</v>
      </c>
      <c r="Z1910" s="34">
        <f>IF(OR($L1910&gt;0,$F1910&gt;Parâmetros!$E$14),0,IF($A1910&lt;&gt;$A1909,1,N($Z1909)+1))</f>
        <v>0</v>
      </c>
      <c r="AA1910" s="34">
        <f>IF(OR($L1910&gt;0,$F1910&gt;Parâmetros!$E$14),0,IF(OR($A1910&lt;&gt;$A1911,$F1911&gt;Parâmetros!$E$14),1,N($AA1911)+1))</f>
        <v>0</v>
      </c>
      <c r="AB1910" s="31">
        <f>IFERROR(MATCH($A1910&amp;"|"&amp;TEXT(_xlfn.MAXIFS(Cadastro!$E$5:$E$148,Cadastro!$A$5:$A$148,$A1910,Cadastro!$E$5:$E$148,"&lt;="&amp;$F1910),"yyyymmdd"),Cadastro!$I$5:$I$148,0),"")</f>
        <v>76</v>
      </c>
      <c r="AC1910" t="str">
        <f>IFERROR(_xlfn.SINGLE(INDEX(Exceções!$D$5:$D$203,MATCH($A1910&amp;"|"&amp;$F1910,Exceções!$F$5:$F$203,0))),"")</f>
        <v/>
      </c>
      <c r="AD1910" t="str">
        <f>IF($AC1910="","",IFERROR(_xlfn.SINGLE(INDEX(Exceções!$E$5:$E$203,MATCH($A1910&amp;"|"&amp;$F1910,Exceções!$F$5:$F$203,0))),""))</f>
        <v/>
      </c>
    </row>
    <row r="1911" spans="1:30" ht="15" hidden="1" customHeight="1" x14ac:dyDescent="0.25">
      <c r="A1911" s="31">
        <v>55179</v>
      </c>
      <c r="B1911" s="17" t="s">
        <v>211</v>
      </c>
      <c r="C1911" s="17" t="str">
        <f>IFERROR(INDEX(Cadastro!$C$5:$C$148,$AB1911),"NÃO INFORMADO")</f>
        <v>ELE</v>
      </c>
      <c r="D1911" s="17" t="str">
        <f>IFERROR(INDEX(Cadastro!$D$5:$D$148,$AB1911),"")</f>
        <v>B</v>
      </c>
      <c r="E1911" s="17" t="str">
        <f>IFERROR(INDEX(Cadastro!$G$5:$G$148,$AB1911),"")</f>
        <v>B</v>
      </c>
      <c r="F1911" s="29">
        <v>46265</v>
      </c>
      <c r="G1911" s="32" t="str">
        <f t="shared" ref="G1911:G1946" si="324">CHOOSE(WEEKDAY($F1911,1),"dom","seg","ter","qua","qui","sex","sáb")</f>
        <v>seg</v>
      </c>
      <c r="H1911" s="31">
        <f>IF($L1911=0,"",_xlfn.MINIFS(Dados!$Q:$Q,Dados!$A:$A,$A1911,Dados!$S:$S,$F1911))</f>
        <v>940</v>
      </c>
      <c r="I1911" s="31">
        <f>IF($H1911="","",_xlfn.MAXIFS(Dados!$R:$R,Dados!$A:$A,$A1911,Dados!$S:$S,$F1911))</f>
        <v>1406</v>
      </c>
      <c r="J1911" s="32" t="str">
        <f>IF($D1911&lt;&gt;"Folguista","",IFERROR(INDEX(Parâmetros!$D$52:$G$52,1,MIN(4,MAX(1,$W1911))),""))</f>
        <v/>
      </c>
      <c r="K1911" s="32" t="str">
        <f>IF(OR($AC1911&lt;&gt;"",$Y1911="Folga",$Y1911="Folga trabalhada",$Y1911="Férias (cadastro)",$Y1911="Férias / afastamento",$Y1911="Indeterminado (início da série)"),"",IF(OR($D1911="6x1",$D1911="FF 6x1"),IF(OR(WEEKDAY($F1911,2)=6,WEEKDAY($F1911,2)=7),"6x1 sáb/dom","6x1"),IF($D1911="5x2","5x2",IF($H1911="",IF($D1911="Folguista",$J1911,$E1911),IF(OR($H1911&gt;=Parâmetros!$E$18,$H1911&lt;Parâmetros!$E$19),"C",IF($H1911&lt;Parâmetros!$E$20,"A","B"))))))</f>
        <v>B</v>
      </c>
      <c r="L1911" s="30">
        <f>SUMIFS(Dados!$E:$E,Dados!$A:$A,$A1911,Dados!$S:$S,$F1911)</f>
        <v>5.59</v>
      </c>
      <c r="M1911" s="30">
        <f>IFERROR(INDEX(Parâmetros!$E$6:$E$11,MATCH($K1911,Parâmetros!$A$6:$A$11,0)),"")</f>
        <v>7.67</v>
      </c>
      <c r="N1911" s="33">
        <f t="shared" ref="N1911:N1946" si="325">IFERROR($L1911/$M1911,"")</f>
        <v>0.72881355932203384</v>
      </c>
      <c r="O1911" s="33">
        <f>Parâmetros!$E$13</f>
        <v>0.8</v>
      </c>
      <c r="P1911" s="32" t="str">
        <f>IF(OR($M1911="",$F1911&gt;Parâmetros!$E$14),"Não","Sim")</f>
        <v>Sim</v>
      </c>
      <c r="Q1911" s="32" t="str">
        <f t="shared" ref="Q1911:Q1946" si="326">IF($P1911="Não","",IF($L1911&gt;0,"Sim","Não"))</f>
        <v>Sim</v>
      </c>
      <c r="R1911" s="32" t="str">
        <f t="shared" ref="R1911:R1946" si="327">IF($Q1911&lt;&gt;"Sim","",IF($N1911&gt;=$O1911,"Sim","Não"))</f>
        <v>Não</v>
      </c>
      <c r="S1911" s="30">
        <f t="shared" ref="S1911:S1946" si="328">IF($Q1911&lt;&gt;"Sim","",MAX(0,$M1911*$O1911-$L1911))</f>
        <v>0.54600000000000026</v>
      </c>
      <c r="T1911" s="32" t="str">
        <f>IF($Q1911&lt;&gt;"Sim","",IF($N1911&gt;Parâmetros!$E$15,"Sim","Não"))</f>
        <v>Não</v>
      </c>
      <c r="U1911" s="17" t="str">
        <f t="shared" ref="U1911:U1946" si="329">IF($AC1911&lt;&gt;"",$AC1911,IF($P1911="Não",IF($Y1911="Folga","Folga",IF(LEFT($Y1911,6)="Férias","Férias / afastamento",IF($Y1911="Indeterminado (início da série)","Início da série","Fora da apuração"))),IF($Q1911="Não","Falta de registro",IF($R1911="Sim","Na meta","Abaixo da meta"))))</f>
        <v>Abaixo da meta</v>
      </c>
      <c r="V1911" s="17" t="str">
        <f>IF($AC1911&lt;&gt;"",IF($L1911&gt;0,"ATENÇÃO · apontou em dia de "&amp;LOWER($AC1911)&amp;" cadastrado","Exceção cadastrada · "&amp;$AC1911)&amp;IF($AD1911="",""," · "&amp;$AD1911),IF($E1911="Férias",IF($L1911&gt;0,"ATENÇÃO · apontou estando de férias no cadastro","Férias no cadastro"),IF($Y1911="Férias / afastamento","Afastamento · "&amp;($Z1911+$AA1911-1)&amp;" dias seguidos sem apontamento",IF($Y1911="Folga trabalhada","ATENÇÃO · apontou em dia de '[Apontamento_Mes_Setembro Atualizado.xlsx]Base Diária'!$V$221folga da escala 5x2",IF($Y1911="Folga",IF(AND($D1911="5x2",OR(WEEKDAY($F1911,2)=6,WEEKDAY($F1911,2)=7)),"Folga de fim de semana da escala 5x2",IF(AND(OR($D1911="6x1",$D1911="FF 6x1"),WEEKDAY($F1911,2)=6,FALSE()),"Folga de fim de semana · apontou no domingo anterior",IF(AND(OR($D1911="6x1",$D1911="FF 6x1"),WEEKDAY($F1911,2)=7,AND($A1911=$A1910,$L1910&gt;0)),"Folga de fim de semana · apontou no sábado",IF(AND(OR($D1911="6x1",$D1911="FF 6x1"),OR(WEEKDAY($F1911,2)=6,WEEKDAY($F1911,2)=7)),"Folga de fim de semana · sem apontamento no sábado nem no domingo","Folga prevista pelo ciclo")))),IF($Y1911="Indeterminado (início da série)","Sem histórico anterior — informe o dia do ciclo no Cadastro",IF($Y1911="Falta de registro",IF(OR(OR($D1911="6x1",$D1911="FF 6x1"),$D1911="5x2"),"FALTA DE REGISTRO · dia útil da escala "&amp;$E1911,"FALTA DE REGISTRO · dia "&amp;$W1911&amp;" de "&amp;IFERROR(INDEX(Parâmetros!$B$39:$B$48,MATCH($E1911,Parâmetros!$A$39:$A$48,0)),99)&amp;" do ciclo"),IF(OR($D1911="6x1",$D1911="FF 6x1"),IF(OR(AND(WEEKDAY($F1911,2)=6,AND($A1911=$A1912,$L1912&gt;0)),AND(WEEKDAY($F1911,2)=7,AND($A1911=$A1910,$L1910&gt;0))),"ATENÇÃO · apontou sábado e domingo no mesmo fim de semana",IF(OR(WEEKDAY($F1911,2)=6,WEEKDAY($F1911,2)=7),"Jornada de fim de semana do 6x1",IF(OR($H1911&gt;=Parâmetros!$E$20,$H1911&lt;Parâmetros!$E$19),"ATENÇÃO · 6x1 apontou fora do horário diurno","Jornada fixa do 6x1"))),IF($D1911="5x2","Jornada fixa do 5x2",IF($D1911="Folguista",IF($J1911=$K1911,"Evidência confirma sequência","DIVERGE · sequência "&amp;$J1911&amp;" × evidência "&amp;$K1911),IF($K1911=$E1911,"Evidência confirma cadastro","DIVERGE · cadastro "&amp;$E1911&amp;" × evidência "&amp;$K1911)))))))))))</f>
        <v>Evidência confirma cadastro</v>
      </c>
      <c r="W1911" s="34">
        <f>IF(OR(OR($D1911="6x1",$D1911="FF 6x1"),$D1911="5x2"),"",IF($AB1911&lt;&gt;$AB1910,IF(IFERROR(INDEX(Cadastro!$F$5:$F$148,$AB1911),"")="",IF($L1911&gt;0,1,0),IF(IFERROR(INDEX(Cadastro!$F$5:$F$148,$AB1911),"")&lt;=IFERROR(INDEX(Parâmetros!$B$39:$B$48,MATCH($E1911,Parâmetros!$A$39:$A$48,0)),99),IFERROR(INDEX(Cadastro!$F$5:$F$148,$AB1911),""),0)),IF($L1911&gt;0,IF(N($X1910)&gt;0,1,N($W1910)+1),IF(AND($L1911=0,OR(N($W1910)&gt;=IFERROR(INDEX(Parâmetros!$B$39:$B$48,MATCH($E1911,Parâmetros!$A$39:$A$48,0)),99),AND(N($X1910)&gt;0,N($X1910)&lt;IFERROR(INDEX(Parâmetros!$C$39:$C$48,MATCH($E1911,Parâmetros!$A$39:$A$48,0)),0)))),0,N($W1910)+1))))</f>
        <v>4</v>
      </c>
      <c r="X1911" s="34">
        <f>IF(OR(OR($D1911="6x1",$D1911="FF 6x1"),$D1911="5x2"),"",IF($AB1911&lt;&gt;$AB1910,IF(IFERROR(INDEX(Cadastro!$F$5:$F$148,$AB1911),"")="",0,IF(IFERROR(INDEX(Cadastro!$F$5:$F$148,$AB1911),"")&gt;IFERROR(INDEX(Parâmetros!$B$39:$B$48,MATCH($E1911,Parâmetros!$A$39:$A$48,0)),99),IFERROR(INDEX(Cadastro!$F$5:$F$148,$AB1911),"")-IFERROR(INDEX(Parâmetros!$B$39:$B$48,MATCH($E1911,Parâmetros!$A$39:$A$48,0)),99),0)),IF(AND($L1911=0,OR(N($W1910)&gt;=IFERROR(INDEX(Parâmetros!$B$39:$B$48,MATCH($E1911,Parâmetros!$A$39:$A$48,0)),99),AND(N($X1910)&gt;0,N($X1910)&lt;IFERROR(INDEX(Parâmetros!$C$39:$C$48,MATCH($E1911,Parâmetros!$A$39:$A$48,0)),0)))),N($X1910)+1,0)))</f>
        <v>0</v>
      </c>
      <c r="Y1911" t="str">
        <f>IF($AC1911&lt;&gt;"",IF($L1911&gt;0,$AC1911&amp;" · com apontamento",$AC1911),IF($E1911="Férias",IF($L1911&gt;0,"Férias · com apontamento","Férias (cadastro)"),IF(($Z1911+$AA1911-1)&gt;Parâmetros!$E$16,"Férias / afastamento",IF(AND($D1911="5x2",OR(WEEKDAY($F1911,2)=6,WEEKDAY($F1911,2)=7)),IF($L1911&gt;0,"Folga trabalhada","Folga"),IF($L1911&gt;0,"Trabalhado",IF(OR(OR($D1911="6x1",$D1911="FF 6x1"),$D1911="5x2"),IF(AND(OR($D1911="6x1",$D1911="FF 6x1"),OR(WEEKDAY($F1911,2)=6,WEEKDAY($F1911,2)=7)),"Folga","Falta de registro"),IF(AND($AB1911&lt;&gt;$AB1910,IFERROR(INDEX(Cadastro!$F$5:$F$148,$AB1911),"")=""),"Indeterminado (início da série)",IF($X1911&gt;0,"Folga","Falta de registro"))))))))</f>
        <v>Trabalhado</v>
      </c>
      <c r="Z1911" s="34">
        <f>IF(OR($L1911&gt;0,$F1911&gt;Parâmetros!$E$14),0,IF($A1911&lt;&gt;$A1910,1,N($Z1910)+1))</f>
        <v>0</v>
      </c>
      <c r="AA1911" s="34">
        <f>IF(OR($L1911&gt;0,$F1911&gt;Parâmetros!$E$14),0,IF(OR($A1911&lt;&gt;$A1912,$F1912&gt;Parâmetros!$E$14),1,N($AA1912)+1))</f>
        <v>0</v>
      </c>
      <c r="AB1911" s="31">
        <f>IFERROR(MATCH($A1911&amp;"|"&amp;TEXT(_xlfn.MAXIFS(Cadastro!$E$5:$E$148,Cadastro!$A$5:$A$148,$A1911,Cadastro!$E$5:$E$148,"&lt;="&amp;$F1911),"yyyymmdd"),Cadastro!$I$5:$I$148,0),"")</f>
        <v>77</v>
      </c>
      <c r="AC1911" t="str">
        <f>IFERROR(_xlfn.SINGLE(INDEX(Exceções!$D$5:$D$203,MATCH($A1911&amp;"|"&amp;$F1911,Exceções!$F$5:$F$203,0))),"")</f>
        <v/>
      </c>
      <c r="AD1911" t="str">
        <f>IF($AC1911="","",IFERROR(_xlfn.SINGLE(INDEX(Exceções!$E$5:$E$203,MATCH($A1911&amp;"|"&amp;$F1911,Exceções!$F$5:$F$203,0))),""))</f>
        <v/>
      </c>
    </row>
    <row r="1912" spans="1:30" ht="15" hidden="1" customHeight="1" x14ac:dyDescent="0.25">
      <c r="A1912" s="31">
        <v>55179</v>
      </c>
      <c r="B1912" s="17" t="s">
        <v>211</v>
      </c>
      <c r="C1912" s="17" t="str">
        <f>IFERROR(INDEX(Cadastro!$C$5:$C$148,$AB1912),"NÃO INFORMADO")</f>
        <v>ELE</v>
      </c>
      <c r="D1912" s="17" t="str">
        <f>IFERROR(INDEX(Cadastro!$D$5:$D$148,$AB1912),"")</f>
        <v>B</v>
      </c>
      <c r="E1912" s="17" t="str">
        <f>IFERROR(INDEX(Cadastro!$G$5:$G$148,$AB1912),"")</f>
        <v>B</v>
      </c>
      <c r="F1912" s="29">
        <v>46266</v>
      </c>
      <c r="G1912" s="32" t="str">
        <f t="shared" si="324"/>
        <v>ter</v>
      </c>
      <c r="H1912" s="31">
        <f>IF($L1912=0,"",_xlfn.MINIFS(Dados!$Q:$Q,Dados!$A:$A,$A1912,Dados!$S:$S,$F1912))</f>
        <v>939</v>
      </c>
      <c r="I1912" s="31">
        <f>IF($H1912="","",_xlfn.MAXIFS(Dados!$R:$R,Dados!$A:$A,$A1912,Dados!$S:$S,$F1912))</f>
        <v>1400</v>
      </c>
      <c r="J1912" s="32" t="str">
        <f>IF($D1912&lt;&gt;"Folguista","",IFERROR(INDEX(Parâmetros!$D$52:$G$52,1,MIN(4,MAX(1,$W1912))),""))</f>
        <v/>
      </c>
      <c r="K1912" s="32" t="str">
        <f>IF(OR($AC1912&lt;&gt;"",$Y1912="Folga",$Y1912="Folga trabalhada",$Y1912="Férias (cadastro)",$Y1912="Férias / afastamento",$Y1912="Indeterminado (início da série)"),"",IF(OR($D1912="6x1",$D1912="FF 6x1"),IF(OR(WEEKDAY($F1912,2)=6,WEEKDAY($F1912,2)=7),"6x1 sáb/dom","6x1"),IF($D1912="5x2","5x2",IF($H1912="",IF($D1912="Folguista",$J1912,$E1912),IF(OR($H1912&gt;=Parâmetros!$E$18,$H1912&lt;Parâmetros!$E$19),"C",IF($H1912&lt;Parâmetros!$E$20,"A","B"))))))</f>
        <v>B</v>
      </c>
      <c r="L1912" s="30">
        <f>SUMIFS(Dados!$E:$E,Dados!$A:$A,$A1912,Dados!$S:$S,$F1912)</f>
        <v>6.45</v>
      </c>
      <c r="M1912" s="30">
        <f>IFERROR(INDEX(Parâmetros!$E$6:$E$11,MATCH($K1912,Parâmetros!$A$6:$A$11,0)),"")</f>
        <v>7.67</v>
      </c>
      <c r="N1912" s="33">
        <f t="shared" si="325"/>
        <v>0.84093872229465449</v>
      </c>
      <c r="O1912" s="33">
        <f>Parâmetros!$E$13</f>
        <v>0.8</v>
      </c>
      <c r="P1912" s="32" t="str">
        <f>IF(OR($M1912="",$F1912&gt;Parâmetros!$E$14),"Não","Sim")</f>
        <v>Sim</v>
      </c>
      <c r="Q1912" s="32" t="str">
        <f t="shared" si="326"/>
        <v>Sim</v>
      </c>
      <c r="R1912" s="32" t="str">
        <f t="shared" si="327"/>
        <v>Sim</v>
      </c>
      <c r="S1912" s="30">
        <f t="shared" si="328"/>
        <v>0</v>
      </c>
      <c r="T1912" s="32" t="str">
        <f>IF($Q1912&lt;&gt;"Sim","",IF($N1912&gt;Parâmetros!$E$15,"Sim","Não"))</f>
        <v>Não</v>
      </c>
      <c r="U1912" s="17" t="str">
        <f t="shared" si="329"/>
        <v>Na meta</v>
      </c>
      <c r="V1912" s="17" t="str">
        <f>IF($AC1912&lt;&gt;"",IF($L1912&gt;0,"ATENÇÃO · apontou em dia de "&amp;LOWER($AC1912)&amp;" cadastrado","Exceção cadastrada · "&amp;$AC1912)&amp;IF($AD1912="",""," · "&amp;$AD1912),IF($E1912="Férias",IF($L1912&gt;0,"ATENÇÃO · apontou estando de férias no cadastro","Férias no cadastro"),IF($Y1912="Férias / afastamento","Afastamento · "&amp;($Z1912+$AA1912-1)&amp;" dias seguidos sem apontamento",IF($Y1912="Folga trabalhada","ATENÇÃO · apontou em dia de '[Apontamento_Mes_Setembro Atualizado.xlsx]Base Diária'!$V$221folga da escala 5x2",IF($Y1912="Folga",IF(AND($D1912="5x2",OR(WEEKDAY($F1912,2)=6,WEEKDAY($F1912,2)=7)),"Folga de fim de semana da escala 5x2",IF(AND(OR($D1912="6x1",$D1912="FF 6x1"),WEEKDAY($F1912,2)=6,FALSE()),"Folga de fim de semana · apontou no domingo anterior",IF(AND(OR($D1912="6x1",$D1912="FF 6x1"),WEEKDAY($F1912,2)=7,AND($A1912=$A1911,$L1911&gt;0)),"Folga de fim de semana · apontou no sábado",IF(AND(OR($D1912="6x1",$D1912="FF 6x1"),OR(WEEKDAY($F1912,2)=6,WEEKDAY($F1912,2)=7)),"Folga de fim de semana · sem apontamento no sábado nem no domingo","Folga prevista pelo ciclo")))),IF($Y1912="Indeterminado (início da série)","Sem histórico anterior — informe o dia do ciclo no Cadastro",IF($Y1912="Falta de registro",IF(OR(OR($D1912="6x1",$D1912="FF 6x1"),$D1912="5x2"),"FALTA DE REGISTRO · dia útil da escala "&amp;$E1912,"FALTA DE REGISTRO · dia "&amp;$W1912&amp;" de "&amp;IFERROR(INDEX(Parâmetros!$B$39:$B$48,MATCH($E1912,Parâmetros!$A$39:$A$48,0)),99)&amp;" do ciclo"),IF(OR($D1912="6x1",$D1912="FF 6x1"),IF(OR(AND(WEEKDAY($F1912,2)=6,AND($A1912=$A1913,$L1913&gt;0)),AND(WEEKDAY($F1912,2)=7,AND($A1912=$A1911,$L1911&gt;0))),"ATENÇÃO · apontou sábado e domingo no mesmo fim de semana",IF(OR(WEEKDAY($F1912,2)=6,WEEKDAY($F1912,2)=7),"Jornada de fim de semana do 6x1",IF(OR($H1912&gt;=Parâmetros!$E$20,$H1912&lt;Parâmetros!$E$19),"ATENÇÃO · 6x1 apontou fora do horário diurno","Jornada fixa do 6x1"))),IF($D1912="5x2","Jornada fixa do 5x2",IF($D1912="Folguista",IF($J1912=$K1912,"Evidência confirma sequência","DIVERGE · sequência "&amp;$J1912&amp;" × evidência "&amp;$K1912),IF($K1912=$E1912,"Evidência confirma cadastro","DIVERGE · cadastro "&amp;$E1912&amp;" × evidência "&amp;$K1912)))))))))))</f>
        <v>Evidência confirma cadastro</v>
      </c>
      <c r="W1912" s="34">
        <f>IF(OR(OR($D1912="6x1",$D1912="FF 6x1"),$D1912="5x2"),"",IF($AB1912&lt;&gt;$AB1911,IF(IFERROR(INDEX(Cadastro!$F$5:$F$148,$AB1912),"")="",IF($L1912&gt;0,1,0),IF(IFERROR(INDEX(Cadastro!$F$5:$F$148,$AB1912),"")&lt;=IFERROR(INDEX(Parâmetros!$B$39:$B$48,MATCH($E1912,Parâmetros!$A$39:$A$48,0)),99),IFERROR(INDEX(Cadastro!$F$5:$F$148,$AB1912),""),0)),IF($L1912&gt;0,IF(N($X1911)&gt;0,1,N($W1911)+1),IF(AND($L1912=0,OR(N($W1911)&gt;=IFERROR(INDEX(Parâmetros!$B$39:$B$48,MATCH($E1912,Parâmetros!$A$39:$A$48,0)),99),AND(N($X1911)&gt;0,N($X1911)&lt;IFERROR(INDEX(Parâmetros!$C$39:$C$48,MATCH($E1912,Parâmetros!$A$39:$A$48,0)),0)))),0,N($W1911)+1))))</f>
        <v>5</v>
      </c>
      <c r="X1912" s="34">
        <f>IF(OR(OR($D1912="6x1",$D1912="FF 6x1"),$D1912="5x2"),"",IF($AB1912&lt;&gt;$AB1911,IF(IFERROR(INDEX(Cadastro!$F$5:$F$148,$AB1912),"")="",0,IF(IFERROR(INDEX(Cadastro!$F$5:$F$148,$AB1912),"")&gt;IFERROR(INDEX(Parâmetros!$B$39:$B$48,MATCH($E1912,Parâmetros!$A$39:$A$48,0)),99),IFERROR(INDEX(Cadastro!$F$5:$F$148,$AB1912),"")-IFERROR(INDEX(Parâmetros!$B$39:$B$48,MATCH($E1912,Parâmetros!$A$39:$A$48,0)),99),0)),IF(AND($L1912=0,OR(N($W1911)&gt;=IFERROR(INDEX(Parâmetros!$B$39:$B$48,MATCH($E1912,Parâmetros!$A$39:$A$48,0)),99),AND(N($X1911)&gt;0,N($X1911)&lt;IFERROR(INDEX(Parâmetros!$C$39:$C$48,MATCH($E1912,Parâmetros!$A$39:$A$48,0)),0)))),N($X1911)+1,0)))</f>
        <v>0</v>
      </c>
      <c r="Y1912" t="str">
        <f>IF($AC1912&lt;&gt;"",IF($L1912&gt;0,$AC1912&amp;" · com apontamento",$AC1912),IF($E1912="Férias",IF($L1912&gt;0,"Férias · com apontamento","Férias (cadastro)"),IF(($Z1912+$AA1912-1)&gt;Parâmetros!$E$16,"Férias / afastamento",IF(AND($D1912="5x2",OR(WEEKDAY($F1912,2)=6,WEEKDAY($F1912,2)=7)),IF($L1912&gt;0,"Folga trabalhada","Folga"),IF($L1912&gt;0,"Trabalhado",IF(OR(OR($D1912="6x1",$D1912="FF 6x1"),$D1912="5x2"),IF(AND(OR($D1912="6x1",$D1912="FF 6x1"),OR(WEEKDAY($F1912,2)=6,WEEKDAY($F1912,2)=7)),"Folga","Falta de registro"),IF(AND($AB1912&lt;&gt;$AB1911,IFERROR(INDEX(Cadastro!$F$5:$F$148,$AB1912),"")=""),"Indeterminado (início da série)",IF($X1912&gt;0,"Folga","Falta de registro"))))))))</f>
        <v>Trabalhado</v>
      </c>
      <c r="Z1912" s="34">
        <f>IF(OR($L1912&gt;0,$F1912&gt;Parâmetros!$E$14),0,IF($A1912&lt;&gt;$A1911,1,N($Z1911)+1))</f>
        <v>0</v>
      </c>
      <c r="AA1912" s="34">
        <f>IF(OR($L1912&gt;0,$F1912&gt;Parâmetros!$E$14),0,IF(OR($A1912&lt;&gt;$A1913,$F1913&gt;Parâmetros!$E$14),1,N($AA1913)+1))</f>
        <v>0</v>
      </c>
      <c r="AB1912" s="31">
        <f>IFERROR(MATCH($A1912&amp;"|"&amp;TEXT(_xlfn.MAXIFS(Cadastro!$E$5:$E$148,Cadastro!$A$5:$A$148,$A1912,Cadastro!$E$5:$E$148,"&lt;="&amp;$F1912),"yyyymmdd"),Cadastro!$I$5:$I$148,0),"")</f>
        <v>77</v>
      </c>
      <c r="AC1912" t="str">
        <f>IFERROR(_xlfn.SINGLE(INDEX(Exceções!$D$5:$D$203,MATCH($A1912&amp;"|"&amp;$F1912,Exceções!$F$5:$F$203,0))),"")</f>
        <v/>
      </c>
      <c r="AD1912" t="str">
        <f>IF($AC1912="","",IFERROR(_xlfn.SINGLE(INDEX(Exceções!$E$5:$E$203,MATCH($A1912&amp;"|"&amp;$F1912,Exceções!$F$5:$F$203,0))),""))</f>
        <v/>
      </c>
    </row>
    <row r="1913" spans="1:30" ht="15" hidden="1" customHeight="1" x14ac:dyDescent="0.25">
      <c r="A1913" s="31">
        <v>55179</v>
      </c>
      <c r="B1913" s="17" t="s">
        <v>211</v>
      </c>
      <c r="C1913" s="17" t="str">
        <f>IFERROR(INDEX(Cadastro!$C$5:$C$148,$AB1913),"NÃO INFORMADO")</f>
        <v>ELE</v>
      </c>
      <c r="D1913" s="17" t="str">
        <f>IFERROR(INDEX(Cadastro!$D$5:$D$148,$AB1913),"")</f>
        <v>B</v>
      </c>
      <c r="E1913" s="17" t="str">
        <f>IFERROR(INDEX(Cadastro!$G$5:$G$148,$AB1913),"")</f>
        <v>B</v>
      </c>
      <c r="F1913" s="29">
        <v>46267</v>
      </c>
      <c r="G1913" s="32" t="str">
        <f t="shared" si="324"/>
        <v>qua</v>
      </c>
      <c r="H1913" s="31">
        <f>IF($L1913=0,"",_xlfn.MINIFS(Dados!$Q:$Q,Dados!$A:$A,$A1913,Dados!$S:$S,$F1913))</f>
        <v>945</v>
      </c>
      <c r="I1913" s="31">
        <f>IF($H1913="","",_xlfn.MAXIFS(Dados!$R:$R,Dados!$A:$A,$A1913,Dados!$S:$S,$F1913))</f>
        <v>1405</v>
      </c>
      <c r="J1913" s="32" t="str">
        <f>IF($D1913&lt;&gt;"Folguista","",IFERROR(INDEX(Parâmetros!$D$52:$G$52,1,MIN(4,MAX(1,$W1913))),""))</f>
        <v/>
      </c>
      <c r="K1913" s="32" t="str">
        <f>IF(OR($AC1913&lt;&gt;"",$Y1913="Folga",$Y1913="Folga trabalhada",$Y1913="Férias (cadastro)",$Y1913="Férias / afastamento",$Y1913="Indeterminado (início da série)"),"",IF(OR($D1913="6x1",$D1913="FF 6x1"),IF(OR(WEEKDAY($F1913,2)=6,WEEKDAY($F1913,2)=7),"6x1 sáb/dom","6x1"),IF($D1913="5x2","5x2",IF($H1913="",IF($D1913="Folguista",$J1913,$E1913),IF(OR($H1913&gt;=Parâmetros!$E$18,$H1913&lt;Parâmetros!$E$19),"C",IF($H1913&lt;Parâmetros!$E$20,"A","B"))))))</f>
        <v>B</v>
      </c>
      <c r="L1913" s="30">
        <f>SUMIFS(Dados!$E:$E,Dados!$A:$A,$A1913,Dados!$S:$S,$F1913)</f>
        <v>6.3199999999999994</v>
      </c>
      <c r="M1913" s="30">
        <f>IFERROR(INDEX(Parâmetros!$E$6:$E$11,MATCH($K1913,Parâmetros!$A$6:$A$11,0)),"")</f>
        <v>7.67</v>
      </c>
      <c r="N1913" s="33">
        <f t="shared" si="325"/>
        <v>0.82398956975228155</v>
      </c>
      <c r="O1913" s="33">
        <f>Parâmetros!$E$13</f>
        <v>0.8</v>
      </c>
      <c r="P1913" s="32" t="str">
        <f>IF(OR($M1913="",$F1913&gt;Parâmetros!$E$14),"Não","Sim")</f>
        <v>Sim</v>
      </c>
      <c r="Q1913" s="32" t="str">
        <f t="shared" si="326"/>
        <v>Sim</v>
      </c>
      <c r="R1913" s="32" t="str">
        <f t="shared" si="327"/>
        <v>Sim</v>
      </c>
      <c r="S1913" s="30">
        <f t="shared" si="328"/>
        <v>0</v>
      </c>
      <c r="T1913" s="32" t="str">
        <f>IF($Q1913&lt;&gt;"Sim","",IF($N1913&gt;Parâmetros!$E$15,"Sim","Não"))</f>
        <v>Não</v>
      </c>
      <c r="U1913" s="17" t="str">
        <f t="shared" si="329"/>
        <v>Na meta</v>
      </c>
      <c r="V1913" s="17" t="str">
        <f>IF($AC1913&lt;&gt;"",IF($L1913&gt;0,"ATENÇÃO · apontou em dia de "&amp;LOWER($AC1913)&amp;" cadastrado","Exceção cadastrada · "&amp;$AC1913)&amp;IF($AD1913="",""," · "&amp;$AD1913),IF($E1913="Férias",IF($L1913&gt;0,"ATENÇÃO · apontou estando de férias no cadastro","Férias no cadastro"),IF($Y1913="Férias / afastamento","Afastamento · "&amp;($Z1913+$AA1913-1)&amp;" dias seguidos sem apontamento",IF($Y1913="Folga trabalhada","ATENÇÃO · apontou em dia de '[Apontamento_Mes_Setembro Atualizado.xlsx]Base Diária'!$V$221folga da escala 5x2",IF($Y1913="Folga",IF(AND($D1913="5x2",OR(WEEKDAY($F1913,2)=6,WEEKDAY($F1913,2)=7)),"Folga de fim de semana da escala 5x2",IF(AND(OR($D1913="6x1",$D1913="FF 6x1"),WEEKDAY($F1913,2)=6,FALSE()),"Folga de fim de semana · apontou no domingo anterior",IF(AND(OR($D1913="6x1",$D1913="FF 6x1"),WEEKDAY($F1913,2)=7,AND($A1913=$A1912,$L1912&gt;0)),"Folga de fim de semana · apontou no sábado",IF(AND(OR($D1913="6x1",$D1913="FF 6x1"),OR(WEEKDAY($F1913,2)=6,WEEKDAY($F1913,2)=7)),"Folga de fim de semana · sem apontamento no sábado nem no domingo","Folga prevista pelo ciclo")))),IF($Y1913="Indeterminado (início da série)","Sem histórico anterior — informe o dia do ciclo no Cadastro",IF($Y1913="Falta de registro",IF(OR(OR($D1913="6x1",$D1913="FF 6x1"),$D1913="5x2"),"FALTA DE REGISTRO · dia útil da escala "&amp;$E1913,"FALTA DE REGISTRO · dia "&amp;$W1913&amp;" de "&amp;IFERROR(INDEX(Parâmetros!$B$39:$B$48,MATCH($E1913,Parâmetros!$A$39:$A$48,0)),99)&amp;" do ciclo"),IF(OR($D1913="6x1",$D1913="FF 6x1"),IF(OR(AND(WEEKDAY($F1913,2)=6,AND($A1913=$A1914,$L1914&gt;0)),AND(WEEKDAY($F1913,2)=7,AND($A1913=$A1912,$L1912&gt;0))),"ATENÇÃO · apontou sábado e domingo no mesmo fim de semana",IF(OR(WEEKDAY($F1913,2)=6,WEEKDAY($F1913,2)=7),"Jornada de fim de semana do 6x1",IF(OR($H1913&gt;=Parâmetros!$E$20,$H1913&lt;Parâmetros!$E$19),"ATENÇÃO · 6x1 apontou fora do horário diurno","Jornada fixa do 6x1"))),IF($D1913="5x2","Jornada fixa do 5x2",IF($D1913="Folguista",IF($J1913=$K1913,"Evidência confirma sequência","DIVERGE · sequência "&amp;$J1913&amp;" × evidência "&amp;$K1913),IF($K1913=$E1913,"Evidência confirma cadastro","DIVERGE · cadastro "&amp;$E1913&amp;" × evidência "&amp;$K1913)))))))))))</f>
        <v>Evidência confirma cadastro</v>
      </c>
      <c r="W1913" s="34">
        <f>IF(OR(OR($D1913="6x1",$D1913="FF 6x1"),$D1913="5x2"),"",IF($AB1913&lt;&gt;$AB1912,IF(IFERROR(INDEX(Cadastro!$F$5:$F$148,$AB1913),"")="",IF($L1913&gt;0,1,0),IF(IFERROR(INDEX(Cadastro!$F$5:$F$148,$AB1913),"")&lt;=IFERROR(INDEX(Parâmetros!$B$39:$B$48,MATCH($E1913,Parâmetros!$A$39:$A$48,0)),99),IFERROR(INDEX(Cadastro!$F$5:$F$148,$AB1913),""),0)),IF($L1913&gt;0,IF(N($X1912)&gt;0,1,N($W1912)+1),IF(AND($L1913=0,OR(N($W1912)&gt;=IFERROR(INDEX(Parâmetros!$B$39:$B$48,MATCH($E1913,Parâmetros!$A$39:$A$48,0)),99),AND(N($X1912)&gt;0,N($X1912)&lt;IFERROR(INDEX(Parâmetros!$C$39:$C$48,MATCH($E1913,Parâmetros!$A$39:$A$48,0)),0)))),0,N($W1912)+1))))</f>
        <v>6</v>
      </c>
      <c r="X1913" s="34">
        <f>IF(OR(OR($D1913="6x1",$D1913="FF 6x1"),$D1913="5x2"),"",IF($AB1913&lt;&gt;$AB1912,IF(IFERROR(INDEX(Cadastro!$F$5:$F$148,$AB1913),"")="",0,IF(IFERROR(INDEX(Cadastro!$F$5:$F$148,$AB1913),"")&gt;IFERROR(INDEX(Parâmetros!$B$39:$B$48,MATCH($E1913,Parâmetros!$A$39:$A$48,0)),99),IFERROR(INDEX(Cadastro!$F$5:$F$148,$AB1913),"")-IFERROR(INDEX(Parâmetros!$B$39:$B$48,MATCH($E1913,Parâmetros!$A$39:$A$48,0)),99),0)),IF(AND($L1913=0,OR(N($W1912)&gt;=IFERROR(INDEX(Parâmetros!$B$39:$B$48,MATCH($E1913,Parâmetros!$A$39:$A$48,0)),99),AND(N($X1912)&gt;0,N($X1912)&lt;IFERROR(INDEX(Parâmetros!$C$39:$C$48,MATCH($E1913,Parâmetros!$A$39:$A$48,0)),0)))),N($X1912)+1,0)))</f>
        <v>0</v>
      </c>
      <c r="Y1913" t="str">
        <f>IF($AC1913&lt;&gt;"",IF($L1913&gt;0,$AC1913&amp;" · com apontamento",$AC1913),IF($E1913="Férias",IF($L1913&gt;0,"Férias · com apontamento","Férias (cadastro)"),IF(($Z1913+$AA1913-1)&gt;Parâmetros!$E$16,"Férias / afastamento",IF(AND($D1913="5x2",OR(WEEKDAY($F1913,2)=6,WEEKDAY($F1913,2)=7)),IF($L1913&gt;0,"Folga trabalhada","Folga"),IF($L1913&gt;0,"Trabalhado",IF(OR(OR($D1913="6x1",$D1913="FF 6x1"),$D1913="5x2"),IF(AND(OR($D1913="6x1",$D1913="FF 6x1"),OR(WEEKDAY($F1913,2)=6,WEEKDAY($F1913,2)=7)),"Folga","Falta de registro"),IF(AND($AB1913&lt;&gt;$AB1912,IFERROR(INDEX(Cadastro!$F$5:$F$148,$AB1913),"")=""),"Indeterminado (início da série)",IF($X1913&gt;0,"Folga","Falta de registro"))))))))</f>
        <v>Trabalhado</v>
      </c>
      <c r="Z1913" s="34">
        <f>IF(OR($L1913&gt;0,$F1913&gt;Parâmetros!$E$14),0,IF($A1913&lt;&gt;$A1912,1,N($Z1912)+1))</f>
        <v>0</v>
      </c>
      <c r="AA1913" s="34">
        <f>IF(OR($L1913&gt;0,$F1913&gt;Parâmetros!$E$14),0,IF(OR($A1913&lt;&gt;$A1914,$F1914&gt;Parâmetros!$E$14),1,N($AA1914)+1))</f>
        <v>0</v>
      </c>
      <c r="AB1913" s="31">
        <f>IFERROR(MATCH($A1913&amp;"|"&amp;TEXT(_xlfn.MAXIFS(Cadastro!$E$5:$E$148,Cadastro!$A$5:$A$148,$A1913,Cadastro!$E$5:$E$148,"&lt;="&amp;$F1913),"yyyymmdd"),Cadastro!$I$5:$I$148,0),"")</f>
        <v>77</v>
      </c>
      <c r="AC1913" t="str">
        <f>IFERROR(_xlfn.SINGLE(INDEX(Exceções!$D$5:$D$203,MATCH($A1913&amp;"|"&amp;$F1913,Exceções!$F$5:$F$203,0))),"")</f>
        <v/>
      </c>
      <c r="AD1913" t="str">
        <f>IF($AC1913="","",IFERROR(_xlfn.SINGLE(INDEX(Exceções!$E$5:$E$203,MATCH($A1913&amp;"|"&amp;$F1913,Exceções!$F$5:$F$203,0))),""))</f>
        <v/>
      </c>
    </row>
    <row r="1914" spans="1:30" ht="15" hidden="1" customHeight="1" x14ac:dyDescent="0.25">
      <c r="A1914" s="31">
        <v>55179</v>
      </c>
      <c r="B1914" s="17" t="s">
        <v>211</v>
      </c>
      <c r="C1914" s="17" t="str">
        <f>IFERROR(INDEX(Cadastro!$C$5:$C$148,$AB1914),"NÃO INFORMADO")</f>
        <v>ELE</v>
      </c>
      <c r="D1914" s="17" t="str">
        <f>IFERROR(INDEX(Cadastro!$D$5:$D$148,$AB1914),"")</f>
        <v>B</v>
      </c>
      <c r="E1914" s="17" t="str">
        <f>IFERROR(INDEX(Cadastro!$G$5:$G$148,$AB1914),"")</f>
        <v>B</v>
      </c>
      <c r="F1914" s="29">
        <v>46268</v>
      </c>
      <c r="G1914" s="32" t="str">
        <f t="shared" si="324"/>
        <v>qui</v>
      </c>
      <c r="H1914" s="31">
        <f>IF($L1914=0,"",_xlfn.MINIFS(Dados!$Q:$Q,Dados!$A:$A,$A1914,Dados!$S:$S,$F1914))</f>
        <v>938</v>
      </c>
      <c r="I1914" s="31">
        <f>IF($H1914="","",_xlfn.MAXIFS(Dados!$R:$R,Dados!$A:$A,$A1914,Dados!$S:$S,$F1914))</f>
        <v>1400</v>
      </c>
      <c r="J1914" s="32" t="str">
        <f>IF($D1914&lt;&gt;"Folguista","",IFERROR(INDEX(Parâmetros!$D$52:$G$52,1,MIN(4,MAX(1,$W1914))),""))</f>
        <v/>
      </c>
      <c r="K1914" s="32" t="str">
        <f>IF(OR($AC1914&lt;&gt;"",$Y1914="Folga",$Y1914="Folga trabalhada",$Y1914="Férias (cadastro)",$Y1914="Férias / afastamento",$Y1914="Indeterminado (início da série)"),"",IF(OR($D1914="6x1",$D1914="FF 6x1"),IF(OR(WEEKDAY($F1914,2)=6,WEEKDAY($F1914,2)=7),"6x1 sáb/dom","6x1"),IF($D1914="5x2","5x2",IF($H1914="",IF($D1914="Folguista",$J1914,$E1914),IF(OR($H1914&gt;=Parâmetros!$E$18,$H1914&lt;Parâmetros!$E$19),"C",IF($H1914&lt;Parâmetros!$E$20,"A","B"))))))</f>
        <v>B</v>
      </c>
      <c r="L1914" s="30">
        <f>SUMIFS(Dados!$E:$E,Dados!$A:$A,$A1914,Dados!$S:$S,$F1914)</f>
        <v>6.52</v>
      </c>
      <c r="M1914" s="30">
        <f>IFERROR(INDEX(Parâmetros!$E$6:$E$11,MATCH($K1914,Parâmetros!$A$6:$A$11,0)),"")</f>
        <v>7.67</v>
      </c>
      <c r="N1914" s="33">
        <f t="shared" si="325"/>
        <v>0.8500651890482398</v>
      </c>
      <c r="O1914" s="33">
        <f>Parâmetros!$E$13</f>
        <v>0.8</v>
      </c>
      <c r="P1914" s="32" t="str">
        <f>IF(OR($M1914="",$F1914&gt;Parâmetros!$E$14),"Não","Sim")</f>
        <v>Sim</v>
      </c>
      <c r="Q1914" s="32" t="str">
        <f t="shared" si="326"/>
        <v>Sim</v>
      </c>
      <c r="R1914" s="32" t="str">
        <f t="shared" si="327"/>
        <v>Sim</v>
      </c>
      <c r="S1914" s="30">
        <f t="shared" si="328"/>
        <v>0</v>
      </c>
      <c r="T1914" s="32" t="str">
        <f>IF($Q1914&lt;&gt;"Sim","",IF($N1914&gt;Parâmetros!$E$15,"Sim","Não"))</f>
        <v>Não</v>
      </c>
      <c r="U1914" s="17" t="str">
        <f t="shared" si="329"/>
        <v>Na meta</v>
      </c>
      <c r="V1914" s="17" t="str">
        <f>IF($AC1914&lt;&gt;"",IF($L1914&gt;0,"ATENÇÃO · apontou em dia de "&amp;LOWER($AC1914)&amp;" cadastrado","Exceção cadastrada · "&amp;$AC1914)&amp;IF($AD1914="",""," · "&amp;$AD1914),IF($E1914="Férias",IF($L1914&gt;0,"ATENÇÃO · apontou estando de férias no cadastro","Férias no cadastro"),IF($Y1914="Férias / afastamento","Afastamento · "&amp;($Z1914+$AA1914-1)&amp;" dias seguidos sem apontamento",IF($Y1914="Folga trabalhada","ATENÇÃO · apontou em dia de '[Apontamento_Mes_Setembro Atualizado.xlsx]Base Diária'!$V$221folga da escala 5x2",IF($Y1914="Folga",IF(AND($D1914="5x2",OR(WEEKDAY($F1914,2)=6,WEEKDAY($F1914,2)=7)),"Folga de fim de semana da escala 5x2",IF(AND(OR($D1914="6x1",$D1914="FF 6x1"),WEEKDAY($F1914,2)=6,FALSE()),"Folga de fim de semana · apontou no domingo anterior",IF(AND(OR($D1914="6x1",$D1914="FF 6x1"),WEEKDAY($F1914,2)=7,AND($A1914=$A1913,$L1913&gt;0)),"Folga de fim de semana · apontou no sábado",IF(AND(OR($D1914="6x1",$D1914="FF 6x1"),OR(WEEKDAY($F1914,2)=6,WEEKDAY($F1914,2)=7)),"Folga de fim de semana · sem apontamento no sábado nem no domingo","Folga prevista pelo ciclo")))),IF($Y1914="Indeterminado (início da série)","Sem histórico anterior — informe o dia do ciclo no Cadastro",IF($Y1914="Falta de registro",IF(OR(OR($D1914="6x1",$D1914="FF 6x1"),$D1914="5x2"),"FALTA DE REGISTRO · dia útil da escala "&amp;$E1914,"FALTA DE REGISTRO · dia "&amp;$W1914&amp;" de "&amp;IFERROR(INDEX(Parâmetros!$B$39:$B$48,MATCH($E1914,Parâmetros!$A$39:$A$48,0)),99)&amp;" do ciclo"),IF(OR($D1914="6x1",$D1914="FF 6x1"),IF(OR(AND(WEEKDAY($F1914,2)=6,AND($A1914=$A1915,$L1915&gt;0)),AND(WEEKDAY($F1914,2)=7,AND($A1914=$A1913,$L1913&gt;0))),"ATENÇÃO · apontou sábado e domingo no mesmo fim de semana",IF(OR(WEEKDAY($F1914,2)=6,WEEKDAY($F1914,2)=7),"Jornada de fim de semana do 6x1",IF(OR($H1914&gt;=Parâmetros!$E$20,$H1914&lt;Parâmetros!$E$19),"ATENÇÃO · 6x1 apontou fora do horário diurno","Jornada fixa do 6x1"))),IF($D1914="5x2","Jornada fixa do 5x2",IF($D1914="Folguista",IF($J1914=$K1914,"Evidência confirma sequência","DIVERGE · sequência "&amp;$J1914&amp;" × evidência "&amp;$K1914),IF($K1914=$E1914,"Evidência confirma cadastro","DIVERGE · cadastro "&amp;$E1914&amp;" × evidência "&amp;$K1914)))))))))))</f>
        <v>Evidência confirma cadastro</v>
      </c>
      <c r="W1914" s="34">
        <f>IF(OR(OR($D1914="6x1",$D1914="FF 6x1"),$D1914="5x2"),"",IF($AB1914&lt;&gt;$AB1913,IF(IFERROR(INDEX(Cadastro!$F$5:$F$148,$AB1914),"")="",IF($L1914&gt;0,1,0),IF(IFERROR(INDEX(Cadastro!$F$5:$F$148,$AB1914),"")&lt;=IFERROR(INDEX(Parâmetros!$B$39:$B$48,MATCH($E1914,Parâmetros!$A$39:$A$48,0)),99),IFERROR(INDEX(Cadastro!$F$5:$F$148,$AB1914),""),0)),IF($L1914&gt;0,IF(N($X1913)&gt;0,1,N($W1913)+1),IF(AND($L1914=0,OR(N($W1913)&gt;=IFERROR(INDEX(Parâmetros!$B$39:$B$48,MATCH($E1914,Parâmetros!$A$39:$A$48,0)),99),AND(N($X1913)&gt;0,N($X1913)&lt;IFERROR(INDEX(Parâmetros!$C$39:$C$48,MATCH($E1914,Parâmetros!$A$39:$A$48,0)),0)))),0,N($W1913)+1))))</f>
        <v>7</v>
      </c>
      <c r="X1914" s="34">
        <f>IF(OR(OR($D1914="6x1",$D1914="FF 6x1"),$D1914="5x2"),"",IF($AB1914&lt;&gt;$AB1913,IF(IFERROR(INDEX(Cadastro!$F$5:$F$148,$AB1914),"")="",0,IF(IFERROR(INDEX(Cadastro!$F$5:$F$148,$AB1914),"")&gt;IFERROR(INDEX(Parâmetros!$B$39:$B$48,MATCH($E1914,Parâmetros!$A$39:$A$48,0)),99),IFERROR(INDEX(Cadastro!$F$5:$F$148,$AB1914),"")-IFERROR(INDEX(Parâmetros!$B$39:$B$48,MATCH($E1914,Parâmetros!$A$39:$A$48,0)),99),0)),IF(AND($L1914=0,OR(N($W1913)&gt;=IFERROR(INDEX(Parâmetros!$B$39:$B$48,MATCH($E1914,Parâmetros!$A$39:$A$48,0)),99),AND(N($X1913)&gt;0,N($X1913)&lt;IFERROR(INDEX(Parâmetros!$C$39:$C$48,MATCH($E1914,Parâmetros!$A$39:$A$48,0)),0)))),N($X1913)+1,0)))</f>
        <v>0</v>
      </c>
      <c r="Y1914" t="str">
        <f>IF($AC1914&lt;&gt;"",IF($L1914&gt;0,$AC1914&amp;" · com apontamento",$AC1914),IF($E1914="Férias",IF($L1914&gt;0,"Férias · com apontamento","Férias (cadastro)"),IF(($Z1914+$AA1914-1)&gt;Parâmetros!$E$16,"Férias / afastamento",IF(AND($D1914="5x2",OR(WEEKDAY($F1914,2)=6,WEEKDAY($F1914,2)=7)),IF($L1914&gt;0,"Folga trabalhada","Folga"),IF($L1914&gt;0,"Trabalhado",IF(OR(OR($D1914="6x1",$D1914="FF 6x1"),$D1914="5x2"),IF(AND(OR($D1914="6x1",$D1914="FF 6x1"),OR(WEEKDAY($F1914,2)=6,WEEKDAY($F1914,2)=7)),"Folga","Falta de registro"),IF(AND($AB1914&lt;&gt;$AB1913,IFERROR(INDEX(Cadastro!$F$5:$F$148,$AB1914),"")=""),"Indeterminado (início da série)",IF($X1914&gt;0,"Folga","Falta de registro"))))))))</f>
        <v>Trabalhado</v>
      </c>
      <c r="Z1914" s="34">
        <f>IF(OR($L1914&gt;0,$F1914&gt;Parâmetros!$E$14),0,IF($A1914&lt;&gt;$A1913,1,N($Z1913)+1))</f>
        <v>0</v>
      </c>
      <c r="AA1914" s="34">
        <f>IF(OR($L1914&gt;0,$F1914&gt;Parâmetros!$E$14),0,IF(OR($A1914&lt;&gt;$A1915,$F1915&gt;Parâmetros!$E$14),1,N($AA1915)+1))</f>
        <v>0</v>
      </c>
      <c r="AB1914" s="31">
        <f>IFERROR(MATCH($A1914&amp;"|"&amp;TEXT(_xlfn.MAXIFS(Cadastro!$E$5:$E$148,Cadastro!$A$5:$A$148,$A1914,Cadastro!$E$5:$E$148,"&lt;="&amp;$F1914),"yyyymmdd"),Cadastro!$I$5:$I$148,0),"")</f>
        <v>77</v>
      </c>
      <c r="AC1914" t="str">
        <f>IFERROR(_xlfn.SINGLE(INDEX(Exceções!$D$5:$D$203,MATCH($A1914&amp;"|"&amp;$F1914,Exceções!$F$5:$F$203,0))),"")</f>
        <v/>
      </c>
      <c r="AD1914" t="str">
        <f>IF($AC1914="","",IFERROR(_xlfn.SINGLE(INDEX(Exceções!$E$5:$E$203,MATCH($A1914&amp;"|"&amp;$F1914,Exceções!$F$5:$F$203,0))),""))</f>
        <v/>
      </c>
    </row>
    <row r="1915" spans="1:30" ht="15" hidden="1" customHeight="1" x14ac:dyDescent="0.25">
      <c r="A1915" s="31">
        <v>55179</v>
      </c>
      <c r="B1915" s="17" t="s">
        <v>211</v>
      </c>
      <c r="C1915" s="17" t="str">
        <f>IFERROR(INDEX(Cadastro!$C$5:$C$148,$AB1915),"NÃO INFORMADO")</f>
        <v>ELE</v>
      </c>
      <c r="D1915" s="17" t="str">
        <f>IFERROR(INDEX(Cadastro!$D$5:$D$148,$AB1915),"")</f>
        <v>B</v>
      </c>
      <c r="E1915" s="17" t="str">
        <f>IFERROR(INDEX(Cadastro!$G$5:$G$148,$AB1915),"")</f>
        <v>B</v>
      </c>
      <c r="F1915" s="29">
        <v>46269</v>
      </c>
      <c r="G1915" s="32" t="str">
        <f t="shared" si="324"/>
        <v>sex</v>
      </c>
      <c r="H1915" s="31">
        <f>IF($L1915=0,"",_xlfn.MINIFS(Dados!$Q:$Q,Dados!$A:$A,$A1915,Dados!$S:$S,$F1915))</f>
        <v>940</v>
      </c>
      <c r="I1915" s="31">
        <f>IF($H1915="","",_xlfn.MAXIFS(Dados!$R:$R,Dados!$A:$A,$A1915,Dados!$S:$S,$F1915))</f>
        <v>1366</v>
      </c>
      <c r="J1915" s="32" t="str">
        <f>IF($D1915&lt;&gt;"Folguista","",IFERROR(INDEX(Parâmetros!$D$52:$G$52,1,MIN(4,MAX(1,$W1915))),""))</f>
        <v/>
      </c>
      <c r="K1915" s="32" t="str">
        <f>IF(OR($AC1915&lt;&gt;"",$Y1915="Folga",$Y1915="Folga trabalhada",$Y1915="Férias (cadastro)",$Y1915="Férias / afastamento",$Y1915="Indeterminado (início da série)"),"",IF(OR($D1915="6x1",$D1915="FF 6x1"),IF(OR(WEEKDAY($F1915,2)=6,WEEKDAY($F1915,2)=7),"6x1 sáb/dom","6x1"),IF($D1915="5x2","5x2",IF($H1915="",IF($D1915="Folguista",$J1915,$E1915),IF(OR($H1915&gt;=Parâmetros!$E$18,$H1915&lt;Parâmetros!$E$19),"C",IF($H1915&lt;Parâmetros!$E$20,"A","B"))))))</f>
        <v>B</v>
      </c>
      <c r="L1915" s="30">
        <f>SUMIFS(Dados!$E:$E,Dados!$A:$A,$A1915,Dados!$S:$S,$F1915)</f>
        <v>7</v>
      </c>
      <c r="M1915" s="30">
        <f>IFERROR(INDEX(Parâmetros!$E$6:$E$11,MATCH($K1915,Parâmetros!$A$6:$A$11,0)),"")</f>
        <v>7.67</v>
      </c>
      <c r="N1915" s="33">
        <f t="shared" si="325"/>
        <v>0.91264667535853983</v>
      </c>
      <c r="O1915" s="33">
        <f>Parâmetros!$E$13</f>
        <v>0.8</v>
      </c>
      <c r="P1915" s="32" t="str">
        <f>IF(OR($M1915="",$F1915&gt;Parâmetros!$E$14),"Não","Sim")</f>
        <v>Sim</v>
      </c>
      <c r="Q1915" s="32" t="str">
        <f t="shared" si="326"/>
        <v>Sim</v>
      </c>
      <c r="R1915" s="32" t="str">
        <f t="shared" si="327"/>
        <v>Sim</v>
      </c>
      <c r="S1915" s="30">
        <f t="shared" si="328"/>
        <v>0</v>
      </c>
      <c r="T1915" s="32" t="str">
        <f>IF($Q1915&lt;&gt;"Sim","",IF($N1915&gt;Parâmetros!$E$15,"Sim","Não"))</f>
        <v>Não</v>
      </c>
      <c r="U1915" s="17" t="str">
        <f t="shared" si="329"/>
        <v>Na meta</v>
      </c>
      <c r="V1915" s="17" t="str">
        <f>IF($AC1915&lt;&gt;"",IF($L1915&gt;0,"ATENÇÃO · apontou em dia de "&amp;LOWER($AC1915)&amp;" cadastrado","Exceção cadastrada · "&amp;$AC1915)&amp;IF($AD1915="",""," · "&amp;$AD1915),IF($E1915="Férias",IF($L1915&gt;0,"ATENÇÃO · apontou estando de férias no cadastro","Férias no cadastro"),IF($Y1915="Férias / afastamento","Afastamento · "&amp;($Z1915+$AA1915-1)&amp;" dias seguidos sem apontamento",IF($Y1915="Folga trabalhada","ATENÇÃO · apontou em dia de '[Apontamento_Mes_Setembro Atualizado.xlsx]Base Diária'!$V$221folga da escala 5x2",IF($Y1915="Folga",IF(AND($D1915="5x2",OR(WEEKDAY($F1915,2)=6,WEEKDAY($F1915,2)=7)),"Folga de fim de semana da escala 5x2",IF(AND(OR($D1915="6x1",$D1915="FF 6x1"),WEEKDAY($F1915,2)=6,FALSE()),"Folga de fim de semana · apontou no domingo anterior",IF(AND(OR($D1915="6x1",$D1915="FF 6x1"),WEEKDAY($F1915,2)=7,AND($A1915=$A1914,$L1914&gt;0)),"Folga de fim de semana · apontou no sábado",IF(AND(OR($D1915="6x1",$D1915="FF 6x1"),OR(WEEKDAY($F1915,2)=6,WEEKDAY($F1915,2)=7)),"Folga de fim de semana · sem apontamento no sábado nem no domingo","Folga prevista pelo ciclo")))),IF($Y1915="Indeterminado (início da série)","Sem histórico anterior — informe o dia do ciclo no Cadastro",IF($Y1915="Falta de registro",IF(OR(OR($D1915="6x1",$D1915="FF 6x1"),$D1915="5x2"),"FALTA DE REGISTRO · dia útil da escala "&amp;$E1915,"FALTA DE REGISTRO · dia "&amp;$W1915&amp;" de "&amp;IFERROR(INDEX(Parâmetros!$B$39:$B$48,MATCH($E1915,Parâmetros!$A$39:$A$48,0)),99)&amp;" do ciclo"),IF(OR($D1915="6x1",$D1915="FF 6x1"),IF(OR(AND(WEEKDAY($F1915,2)=6,AND($A1915=$A1916,$L1916&gt;0)),AND(WEEKDAY($F1915,2)=7,AND($A1915=$A1914,$L1914&gt;0))),"ATENÇÃO · apontou sábado e domingo no mesmo fim de semana",IF(OR(WEEKDAY($F1915,2)=6,WEEKDAY($F1915,2)=7),"Jornada de fim de semana do 6x1",IF(OR($H1915&gt;=Parâmetros!$E$20,$H1915&lt;Parâmetros!$E$19),"ATENÇÃO · 6x1 apontou fora do horário diurno","Jornada fixa do 6x1"))),IF($D1915="5x2","Jornada fixa do 5x2",IF($D1915="Folguista",IF($J1915=$K1915,"Evidência confirma sequência","DIVERGE · sequência "&amp;$J1915&amp;" × evidência "&amp;$K1915),IF($K1915=$E1915,"Evidência confirma cadastro","DIVERGE · cadastro "&amp;$E1915&amp;" × evidência "&amp;$K1915)))))))))))</f>
        <v>Evidência confirma cadastro</v>
      </c>
      <c r="W1915" s="34">
        <f>IF(OR(OR($D1915="6x1",$D1915="FF 6x1"),$D1915="5x2"),"",IF($AB1915&lt;&gt;$AB1914,IF(IFERROR(INDEX(Cadastro!$F$5:$F$148,$AB1915),"")="",IF($L1915&gt;0,1,0),IF(IFERROR(INDEX(Cadastro!$F$5:$F$148,$AB1915),"")&lt;=IFERROR(INDEX(Parâmetros!$B$39:$B$48,MATCH($E1915,Parâmetros!$A$39:$A$48,0)),99),IFERROR(INDEX(Cadastro!$F$5:$F$148,$AB1915),""),0)),IF($L1915&gt;0,IF(N($X1914)&gt;0,1,N($W1914)+1),IF(AND($L1915=0,OR(N($W1914)&gt;=IFERROR(INDEX(Parâmetros!$B$39:$B$48,MATCH($E1915,Parâmetros!$A$39:$A$48,0)),99),AND(N($X1914)&gt;0,N($X1914)&lt;IFERROR(INDEX(Parâmetros!$C$39:$C$48,MATCH($E1915,Parâmetros!$A$39:$A$48,0)),0)))),0,N($W1914)+1))))</f>
        <v>8</v>
      </c>
      <c r="X1915" s="34">
        <f>IF(OR(OR($D1915="6x1",$D1915="FF 6x1"),$D1915="5x2"),"",IF($AB1915&lt;&gt;$AB1914,IF(IFERROR(INDEX(Cadastro!$F$5:$F$148,$AB1915),"")="",0,IF(IFERROR(INDEX(Cadastro!$F$5:$F$148,$AB1915),"")&gt;IFERROR(INDEX(Parâmetros!$B$39:$B$48,MATCH($E1915,Parâmetros!$A$39:$A$48,0)),99),IFERROR(INDEX(Cadastro!$F$5:$F$148,$AB1915),"")-IFERROR(INDEX(Parâmetros!$B$39:$B$48,MATCH($E1915,Parâmetros!$A$39:$A$48,0)),99),0)),IF(AND($L1915=0,OR(N($W1914)&gt;=IFERROR(INDEX(Parâmetros!$B$39:$B$48,MATCH($E1915,Parâmetros!$A$39:$A$48,0)),99),AND(N($X1914)&gt;0,N($X1914)&lt;IFERROR(INDEX(Parâmetros!$C$39:$C$48,MATCH($E1915,Parâmetros!$A$39:$A$48,0)),0)))),N($X1914)+1,0)))</f>
        <v>0</v>
      </c>
      <c r="Y1915" t="str">
        <f>IF($AC1915&lt;&gt;"",IF($L1915&gt;0,$AC1915&amp;" · com apontamento",$AC1915),IF($E1915="Férias",IF($L1915&gt;0,"Férias · com apontamento","Férias (cadastro)"),IF(($Z1915+$AA1915-1)&gt;Parâmetros!$E$16,"Férias / afastamento",IF(AND($D1915="5x2",OR(WEEKDAY($F1915,2)=6,WEEKDAY($F1915,2)=7)),IF($L1915&gt;0,"Folga trabalhada","Folga"),IF($L1915&gt;0,"Trabalhado",IF(OR(OR($D1915="6x1",$D1915="FF 6x1"),$D1915="5x2"),IF(AND(OR($D1915="6x1",$D1915="FF 6x1"),OR(WEEKDAY($F1915,2)=6,WEEKDAY($F1915,2)=7)),"Folga","Falta de registro"),IF(AND($AB1915&lt;&gt;$AB1914,IFERROR(INDEX(Cadastro!$F$5:$F$148,$AB1915),"")=""),"Indeterminado (início da série)",IF($X1915&gt;0,"Folga","Falta de registro"))))))))</f>
        <v>Trabalhado</v>
      </c>
      <c r="Z1915" s="34">
        <f>IF(OR($L1915&gt;0,$F1915&gt;Parâmetros!$E$14),0,IF($A1915&lt;&gt;$A1914,1,N($Z1914)+1))</f>
        <v>0</v>
      </c>
      <c r="AA1915" s="34">
        <f>IF(OR($L1915&gt;0,$F1915&gt;Parâmetros!$E$14),0,IF(OR($A1915&lt;&gt;$A1916,$F1916&gt;Parâmetros!$E$14),1,N($AA1916)+1))</f>
        <v>0</v>
      </c>
      <c r="AB1915" s="31">
        <f>IFERROR(MATCH($A1915&amp;"|"&amp;TEXT(_xlfn.MAXIFS(Cadastro!$E$5:$E$148,Cadastro!$A$5:$A$148,$A1915,Cadastro!$E$5:$E$148,"&lt;="&amp;$F1915),"yyyymmdd"),Cadastro!$I$5:$I$148,0),"")</f>
        <v>77</v>
      </c>
      <c r="AC1915" t="str">
        <f>IFERROR(_xlfn.SINGLE(INDEX(Exceções!$D$5:$D$203,MATCH($A1915&amp;"|"&amp;$F1915,Exceções!$F$5:$F$203,0))),"")</f>
        <v/>
      </c>
      <c r="AD1915" t="str">
        <f>IF($AC1915="","",IFERROR(_xlfn.SINGLE(INDEX(Exceções!$E$5:$E$203,MATCH($A1915&amp;"|"&amp;$F1915,Exceções!$F$5:$F$203,0))),""))</f>
        <v/>
      </c>
    </row>
    <row r="1916" spans="1:30" ht="15" hidden="1" customHeight="1" x14ac:dyDescent="0.25">
      <c r="A1916" s="31">
        <v>55179</v>
      </c>
      <c r="B1916" s="17" t="s">
        <v>211</v>
      </c>
      <c r="C1916" s="17" t="str">
        <f>IFERROR(INDEX(Cadastro!$C$5:$C$148,$AB1916),"NÃO INFORMADO")</f>
        <v>ELE</v>
      </c>
      <c r="D1916" s="17" t="str">
        <f>IFERROR(INDEX(Cadastro!$D$5:$D$148,$AB1916),"")</f>
        <v>B</v>
      </c>
      <c r="E1916" s="17" t="str">
        <f>IFERROR(INDEX(Cadastro!$G$5:$G$148,$AB1916),"")</f>
        <v>B</v>
      </c>
      <c r="F1916" s="29">
        <v>46270</v>
      </c>
      <c r="G1916" s="32" t="str">
        <f t="shared" si="324"/>
        <v>sáb</v>
      </c>
      <c r="H1916" s="31" t="str">
        <f>IF($L1916=0,"",_xlfn.MINIFS(Dados!$Q:$Q,Dados!$A:$A,$A1916,Dados!$S:$S,$F1916))</f>
        <v/>
      </c>
      <c r="I1916" s="31" t="str">
        <f>IF($H1916="","",_xlfn.MAXIFS(Dados!$R:$R,Dados!$A:$A,$A1916,Dados!$S:$S,$F1916))</f>
        <v/>
      </c>
      <c r="J1916" s="32" t="str">
        <f>IF($D1916&lt;&gt;"Folguista","",IFERROR(INDEX(Parâmetros!$D$52:$G$52,1,MIN(4,MAX(1,$W1916))),""))</f>
        <v/>
      </c>
      <c r="K1916" s="32" t="str">
        <f>IF(OR($AC1916&lt;&gt;"",$Y1916="Folga",$Y1916="Folga trabalhada",$Y1916="Férias (cadastro)",$Y1916="Férias / afastamento",$Y1916="Indeterminado (início da série)"),"",IF(OR($D1916="6x1",$D1916="FF 6x1"),IF(OR(WEEKDAY($F1916,2)=6,WEEKDAY($F1916,2)=7),"6x1 sáb/dom","6x1"),IF($D1916="5x2","5x2",IF($H1916="",IF($D1916="Folguista",$J1916,$E1916),IF(OR($H1916&gt;=Parâmetros!$E$18,$H1916&lt;Parâmetros!$E$19),"C",IF($H1916&lt;Parâmetros!$E$20,"A","B"))))))</f>
        <v/>
      </c>
      <c r="L1916" s="30">
        <f>SUMIFS(Dados!$E:$E,Dados!$A:$A,$A1916,Dados!$S:$S,$F1916)</f>
        <v>0</v>
      </c>
      <c r="M1916" s="30" t="str">
        <f>IFERROR(INDEX(Parâmetros!$E$6:$E$11,MATCH($K1916,Parâmetros!$A$6:$A$11,0)),"")</f>
        <v/>
      </c>
      <c r="N1916" s="33" t="str">
        <f t="shared" si="325"/>
        <v/>
      </c>
      <c r="O1916" s="33">
        <f>Parâmetros!$E$13</f>
        <v>0.8</v>
      </c>
      <c r="P1916" s="32" t="str">
        <f>IF(OR($M1916="",$F1916&gt;Parâmetros!$E$14),"Não","Sim")</f>
        <v>Não</v>
      </c>
      <c r="Q1916" s="32" t="str">
        <f t="shared" si="326"/>
        <v/>
      </c>
      <c r="R1916" s="32" t="str">
        <f t="shared" si="327"/>
        <v/>
      </c>
      <c r="S1916" s="30" t="str">
        <f t="shared" si="328"/>
        <v/>
      </c>
      <c r="T1916" s="32" t="str">
        <f>IF($Q1916&lt;&gt;"Sim","",IF($N1916&gt;Parâmetros!$E$15,"Sim","Não"))</f>
        <v/>
      </c>
      <c r="U1916" s="17" t="str">
        <f t="shared" si="329"/>
        <v>Folga</v>
      </c>
      <c r="V1916" s="17" t="str">
        <f>IF($AC1916&lt;&gt;"",IF($L1916&gt;0,"ATENÇÃO · apontou em dia de "&amp;LOWER($AC1916)&amp;" cadastrado","Exceção cadastrada · "&amp;$AC1916)&amp;IF($AD1916="",""," · "&amp;$AD1916),IF($E1916="Férias",IF($L1916&gt;0,"ATENÇÃO · apontou estando de férias no cadastro","Férias no cadastro"),IF($Y1916="Férias / afastamento","Afastamento · "&amp;($Z1916+$AA1916-1)&amp;" dias seguidos sem apontamento",IF($Y1916="Folga trabalhada","ATENÇÃO · apontou em dia de '[Apontamento_Mes_Setembro Atualizado.xlsx]Base Diária'!$V$221folga da escala 5x2",IF($Y1916="Folga",IF(AND($D1916="5x2",OR(WEEKDAY($F1916,2)=6,WEEKDAY($F1916,2)=7)),"Folga de fim de semana da escala 5x2",IF(AND(OR($D1916="6x1",$D1916="FF 6x1"),WEEKDAY($F1916,2)=6,FALSE()),"Folga de fim de semana · apontou no domingo anterior",IF(AND(OR($D1916="6x1",$D1916="FF 6x1"),WEEKDAY($F1916,2)=7,AND($A1916=$A1915,$L1915&gt;0)),"Folga de fim de semana · apontou no sábado",IF(AND(OR($D1916="6x1",$D1916="FF 6x1"),OR(WEEKDAY($F1916,2)=6,WEEKDAY($F1916,2)=7)),"Folga de fim de semana · sem apontamento no sábado nem no domingo","Folga prevista pelo ciclo")))),IF($Y1916="Indeterminado (início da série)","Sem histórico anterior — informe o dia do ciclo no Cadastro",IF($Y1916="Falta de registro",IF(OR(OR($D1916="6x1",$D1916="FF 6x1"),$D1916="5x2"),"FALTA DE REGISTRO · dia útil da escala "&amp;$E1916,"FALTA DE REGISTRO · dia "&amp;$W1916&amp;" de "&amp;IFERROR(INDEX(Parâmetros!$B$39:$B$48,MATCH($E1916,Parâmetros!$A$39:$A$48,0)),99)&amp;" do ciclo"),IF(OR($D1916="6x1",$D1916="FF 6x1"),IF(OR(AND(WEEKDAY($F1916,2)=6,AND($A1916=$A1917,$L1917&gt;0)),AND(WEEKDAY($F1916,2)=7,AND($A1916=$A1915,$L1915&gt;0))),"ATENÇÃO · apontou sábado e domingo no mesmo fim de semana",IF(OR(WEEKDAY($F1916,2)=6,WEEKDAY($F1916,2)=7),"Jornada de fim de semana do 6x1",IF(OR($H1916&gt;=Parâmetros!$E$20,$H1916&lt;Parâmetros!$E$19),"ATENÇÃO · 6x1 apontou fora do horário diurno","Jornada fixa do 6x1"))),IF($D1916="5x2","Jornada fixa do 5x2",IF($D1916="Folguista",IF($J1916=$K1916,"Evidência confirma sequência","DIVERGE · sequência "&amp;$J1916&amp;" × evidência "&amp;$K1916),IF($K1916=$E1916,"Evidência confirma cadastro","DIVERGE · cadastro "&amp;$E1916&amp;" × evidência "&amp;$K1916)))))))))))</f>
        <v>Folga prevista pelo ciclo</v>
      </c>
      <c r="W1916" s="34">
        <f>IF(OR(OR($D1916="6x1",$D1916="FF 6x1"),$D1916="5x2"),"",IF($AB1916&lt;&gt;$AB1915,IF(IFERROR(INDEX(Cadastro!$F$5:$F$148,$AB1916),"")="",IF($L1916&gt;0,1,0),IF(IFERROR(INDEX(Cadastro!$F$5:$F$148,$AB1916),"")&lt;=IFERROR(INDEX(Parâmetros!$B$39:$B$48,MATCH($E1916,Parâmetros!$A$39:$A$48,0)),99),IFERROR(INDEX(Cadastro!$F$5:$F$148,$AB1916),""),0)),IF($L1916&gt;0,IF(N($X1915)&gt;0,1,N($W1915)+1),IF(AND($L1916=0,OR(N($W1915)&gt;=IFERROR(INDEX(Parâmetros!$B$39:$B$48,MATCH($E1916,Parâmetros!$A$39:$A$48,0)),99),AND(N($X1915)&gt;0,N($X1915)&lt;IFERROR(INDEX(Parâmetros!$C$39:$C$48,MATCH($E1916,Parâmetros!$A$39:$A$48,0)),0)))),0,N($W1915)+1))))</f>
        <v>0</v>
      </c>
      <c r="X1916" s="34">
        <f>IF(OR(OR($D1916="6x1",$D1916="FF 6x1"),$D1916="5x2"),"",IF($AB1916&lt;&gt;$AB1915,IF(IFERROR(INDEX(Cadastro!$F$5:$F$148,$AB1916),"")="",0,IF(IFERROR(INDEX(Cadastro!$F$5:$F$148,$AB1916),"")&gt;IFERROR(INDEX(Parâmetros!$B$39:$B$48,MATCH($E1916,Parâmetros!$A$39:$A$48,0)),99),IFERROR(INDEX(Cadastro!$F$5:$F$148,$AB1916),"")-IFERROR(INDEX(Parâmetros!$B$39:$B$48,MATCH($E1916,Parâmetros!$A$39:$A$48,0)),99),0)),IF(AND($L1916=0,OR(N($W1915)&gt;=IFERROR(INDEX(Parâmetros!$B$39:$B$48,MATCH($E1916,Parâmetros!$A$39:$A$48,0)),99),AND(N($X1915)&gt;0,N($X1915)&lt;IFERROR(INDEX(Parâmetros!$C$39:$C$48,MATCH($E1916,Parâmetros!$A$39:$A$48,0)),0)))),N($X1915)+1,0)))</f>
        <v>1</v>
      </c>
      <c r="Y1916" t="str">
        <f>IF($AC1916&lt;&gt;"",IF($L1916&gt;0,$AC1916&amp;" · com apontamento",$AC1916),IF($E1916="Férias",IF($L1916&gt;0,"Férias · com apontamento","Férias (cadastro)"),IF(($Z1916+$AA1916-1)&gt;Parâmetros!$E$16,"Férias / afastamento",IF(AND($D1916="5x2",OR(WEEKDAY($F1916,2)=6,WEEKDAY($F1916,2)=7)),IF($L1916&gt;0,"Folga trabalhada","Folga"),IF($L1916&gt;0,"Trabalhado",IF(OR(OR($D1916="6x1",$D1916="FF 6x1"),$D1916="5x2"),IF(AND(OR($D1916="6x1",$D1916="FF 6x1"),OR(WEEKDAY($F1916,2)=6,WEEKDAY($F1916,2)=7)),"Folga","Falta de registro"),IF(AND($AB1916&lt;&gt;$AB1915,IFERROR(INDEX(Cadastro!$F$5:$F$148,$AB1916),"")=""),"Indeterminado (início da série)",IF($X1916&gt;0,"Folga","Falta de registro"))))))))</f>
        <v>Folga</v>
      </c>
      <c r="Z1916" s="34">
        <f>IF(OR($L1916&gt;0,$F1916&gt;Parâmetros!$E$14),0,IF($A1916&lt;&gt;$A1915,1,N($Z1915)+1))</f>
        <v>1</v>
      </c>
      <c r="AA1916" s="34">
        <f>IF(OR($L1916&gt;0,$F1916&gt;Parâmetros!$E$14),0,IF(OR($A1916&lt;&gt;$A1917,$F1917&gt;Parâmetros!$E$14),1,N($AA1917)+1))</f>
        <v>2</v>
      </c>
      <c r="AB1916" s="31">
        <f>IFERROR(MATCH($A1916&amp;"|"&amp;TEXT(_xlfn.MAXIFS(Cadastro!$E$5:$E$148,Cadastro!$A$5:$A$148,$A1916,Cadastro!$E$5:$E$148,"&lt;="&amp;$F1916),"yyyymmdd"),Cadastro!$I$5:$I$148,0),"")</f>
        <v>77</v>
      </c>
      <c r="AC1916" t="str">
        <f>IFERROR(_xlfn.SINGLE(INDEX(Exceções!$D$5:$D$203,MATCH($A1916&amp;"|"&amp;$F1916,Exceções!$F$5:$F$203,0))),"")</f>
        <v/>
      </c>
      <c r="AD1916" t="str">
        <f>IF($AC1916="","",IFERROR(_xlfn.SINGLE(INDEX(Exceções!$E$5:$E$203,MATCH($A1916&amp;"|"&amp;$F1916,Exceções!$F$5:$F$203,0))),""))</f>
        <v/>
      </c>
    </row>
    <row r="1917" spans="1:30" ht="15" hidden="1" customHeight="1" x14ac:dyDescent="0.25">
      <c r="A1917" s="31">
        <v>55179</v>
      </c>
      <c r="B1917" s="17" t="s">
        <v>211</v>
      </c>
      <c r="C1917" s="17" t="str">
        <f>IFERROR(INDEX(Cadastro!$C$5:$C$148,$AB1917),"NÃO INFORMADO")</f>
        <v>ELE</v>
      </c>
      <c r="D1917" s="17" t="str">
        <f>IFERROR(INDEX(Cadastro!$D$5:$D$148,$AB1917),"")</f>
        <v>B</v>
      </c>
      <c r="E1917" s="17" t="str">
        <f>IFERROR(INDEX(Cadastro!$G$5:$G$148,$AB1917),"")</f>
        <v>B</v>
      </c>
      <c r="F1917" s="29">
        <v>46271</v>
      </c>
      <c r="G1917" s="32" t="str">
        <f t="shared" si="324"/>
        <v>dom</v>
      </c>
      <c r="H1917" s="31" t="str">
        <f>IF($L1917=0,"",_xlfn.MINIFS(Dados!$Q:$Q,Dados!$A:$A,$A1917,Dados!$S:$S,$F1917))</f>
        <v/>
      </c>
      <c r="I1917" s="31" t="str">
        <f>IF($H1917="","",_xlfn.MAXIFS(Dados!$R:$R,Dados!$A:$A,$A1917,Dados!$S:$S,$F1917))</f>
        <v/>
      </c>
      <c r="J1917" s="32" t="str">
        <f>IF($D1917&lt;&gt;"Folguista","",IFERROR(INDEX(Parâmetros!$D$52:$G$52,1,MIN(4,MAX(1,$W1917))),""))</f>
        <v/>
      </c>
      <c r="K1917" s="32" t="str">
        <f>IF(OR($AC1917&lt;&gt;"",$Y1917="Folga",$Y1917="Folga trabalhada",$Y1917="Férias (cadastro)",$Y1917="Férias / afastamento",$Y1917="Indeterminado (início da série)"),"",IF(OR($D1917="6x1",$D1917="FF 6x1"),IF(OR(WEEKDAY($F1917,2)=6,WEEKDAY($F1917,2)=7),"6x1 sáb/dom","6x1"),IF($D1917="5x2","5x2",IF($H1917="",IF($D1917="Folguista",$J1917,$E1917),IF(OR($H1917&gt;=Parâmetros!$E$18,$H1917&lt;Parâmetros!$E$19),"C",IF($H1917&lt;Parâmetros!$E$20,"A","B"))))))</f>
        <v>B</v>
      </c>
      <c r="L1917" s="30">
        <f>SUMIFS(Dados!$E:$E,Dados!$A:$A,$A1917,Dados!$S:$S,$F1917)</f>
        <v>0</v>
      </c>
      <c r="M1917" s="30">
        <f>IFERROR(INDEX(Parâmetros!$E$6:$E$11,MATCH($K1917,Parâmetros!$A$6:$A$11,0)),"")</f>
        <v>7.67</v>
      </c>
      <c r="N1917" s="33">
        <f t="shared" si="325"/>
        <v>0</v>
      </c>
      <c r="O1917" s="33">
        <f>Parâmetros!$E$13</f>
        <v>0.8</v>
      </c>
      <c r="P1917" s="32" t="str">
        <f>IF(OR($M1917="",$F1917&gt;Parâmetros!$E$14),"Não","Sim")</f>
        <v>Sim</v>
      </c>
      <c r="Q1917" s="32" t="str">
        <f t="shared" si="326"/>
        <v>Não</v>
      </c>
      <c r="R1917" s="32" t="str">
        <f t="shared" si="327"/>
        <v/>
      </c>
      <c r="S1917" s="30" t="str">
        <f t="shared" si="328"/>
        <v/>
      </c>
      <c r="T1917" s="32" t="str">
        <f>IF($Q1917&lt;&gt;"Sim","",IF($N1917&gt;Parâmetros!$E$15,"Sim","Não"))</f>
        <v/>
      </c>
      <c r="U1917" s="17" t="str">
        <f t="shared" si="329"/>
        <v>Falta de registro</v>
      </c>
      <c r="V1917" s="17" t="str">
        <f>IF($AC1917&lt;&gt;"",IF($L1917&gt;0,"ATENÇÃO · apontou em dia de "&amp;LOWER($AC1917)&amp;" cadastrado","Exceção cadastrada · "&amp;$AC1917)&amp;IF($AD1917="",""," · "&amp;$AD1917),IF($E1917="Férias",IF($L1917&gt;0,"ATENÇÃO · apontou estando de férias no cadastro","Férias no cadastro"),IF($Y1917="Férias / afastamento","Afastamento · "&amp;($Z1917+$AA1917-1)&amp;" dias seguidos sem apontamento",IF($Y1917="Folga trabalhada","ATENÇÃO · apontou em dia de '[Apontamento_Mes_Setembro Atualizado.xlsx]Base Diária'!$V$221folga da escala 5x2",IF($Y1917="Folga",IF(AND($D1917="5x2",OR(WEEKDAY($F1917,2)=6,WEEKDAY($F1917,2)=7)),"Folga de fim de semana da escala 5x2",IF(AND(OR($D1917="6x1",$D1917="FF 6x1"),WEEKDAY($F1917,2)=6,FALSE()),"Folga de fim de semana · apontou no domingo anterior",IF(AND(OR($D1917="6x1",$D1917="FF 6x1"),WEEKDAY($F1917,2)=7,AND($A1917=$A1916,$L1916&gt;0)),"Folga de fim de semana · apontou no sábado",IF(AND(OR($D1917="6x1",$D1917="FF 6x1"),OR(WEEKDAY($F1917,2)=6,WEEKDAY($F1917,2)=7)),"Folga de fim de semana · sem apontamento no sábado nem no domingo","Folga prevista pelo ciclo")))),IF($Y1917="Indeterminado (início da série)","Sem histórico anterior — informe o dia do ciclo no Cadastro",IF($Y1917="Falta de registro",IF(OR(OR($D1917="6x1",$D1917="FF 6x1"),$D1917="5x2"),"FALTA DE REGISTRO · dia útil da escala "&amp;$E1917,"FALTA DE REGISTRO · dia "&amp;$W1917&amp;" de "&amp;IFERROR(INDEX(Parâmetros!$B$39:$B$48,MATCH($E1917,Parâmetros!$A$39:$A$48,0)),99)&amp;" do ciclo"),IF(OR($D1917="6x1",$D1917="FF 6x1"),IF(OR(AND(WEEKDAY($F1917,2)=6,AND($A1917=$A1918,$L1918&gt;0)),AND(WEEKDAY($F1917,2)=7,AND($A1917=$A1916,$L1916&gt;0))),"ATENÇÃO · apontou sábado e domingo no mesmo fim de semana",IF(OR(WEEKDAY($F1917,2)=6,WEEKDAY($F1917,2)=7),"Jornada de fim de semana do 6x1",IF(OR($H1917&gt;=Parâmetros!$E$20,$H1917&lt;Parâmetros!$E$19),"ATENÇÃO · 6x1 apontou fora do horário diurno","Jornada fixa do 6x1"))),IF($D1917="5x2","Jornada fixa do 5x2",IF($D1917="Folguista",IF($J1917=$K1917,"Evidência confirma sequência","DIVERGE · sequência "&amp;$J1917&amp;" × evidência "&amp;$K1917),IF($K1917=$E1917,"Evidência confirma cadastro","DIVERGE · cadastro "&amp;$E1917&amp;" × evidência "&amp;$K1917)))))))))))</f>
        <v>FALTA DE REGISTRO · dia 1 de 5 do ciclo</v>
      </c>
      <c r="W1917" s="34">
        <f>IF(OR(OR($D1917="6x1",$D1917="FF 6x1"),$D1917="5x2"),"",IF($AB1917&lt;&gt;$AB1916,IF(IFERROR(INDEX(Cadastro!$F$5:$F$148,$AB1917),"")="",IF($L1917&gt;0,1,0),IF(IFERROR(INDEX(Cadastro!$F$5:$F$148,$AB1917),"")&lt;=IFERROR(INDEX(Parâmetros!$B$39:$B$48,MATCH($E1917,Parâmetros!$A$39:$A$48,0)),99),IFERROR(INDEX(Cadastro!$F$5:$F$148,$AB1917),""),0)),IF($L1917&gt;0,IF(N($X1916)&gt;0,1,N($W1916)+1),IF(AND($L1917=0,OR(N($W1916)&gt;=IFERROR(INDEX(Parâmetros!$B$39:$B$48,MATCH($E1917,Parâmetros!$A$39:$A$48,0)),99),AND(N($X1916)&gt;0,N($X1916)&lt;IFERROR(INDEX(Parâmetros!$C$39:$C$48,MATCH($E1917,Parâmetros!$A$39:$A$48,0)),0)))),0,N($W1916)+1))))</f>
        <v>1</v>
      </c>
      <c r="X1917" s="34">
        <f>IF(OR(OR($D1917="6x1",$D1917="FF 6x1"),$D1917="5x2"),"",IF($AB1917&lt;&gt;$AB1916,IF(IFERROR(INDEX(Cadastro!$F$5:$F$148,$AB1917),"")="",0,IF(IFERROR(INDEX(Cadastro!$F$5:$F$148,$AB1917),"")&gt;IFERROR(INDEX(Parâmetros!$B$39:$B$48,MATCH($E1917,Parâmetros!$A$39:$A$48,0)),99),IFERROR(INDEX(Cadastro!$F$5:$F$148,$AB1917),"")-IFERROR(INDEX(Parâmetros!$B$39:$B$48,MATCH($E1917,Parâmetros!$A$39:$A$48,0)),99),0)),IF(AND($L1917=0,OR(N($W1916)&gt;=IFERROR(INDEX(Parâmetros!$B$39:$B$48,MATCH($E1917,Parâmetros!$A$39:$A$48,0)),99),AND(N($X1916)&gt;0,N($X1916)&lt;IFERROR(INDEX(Parâmetros!$C$39:$C$48,MATCH($E1917,Parâmetros!$A$39:$A$48,0)),0)))),N($X1916)+1,0)))</f>
        <v>0</v>
      </c>
      <c r="Y1917" t="str">
        <f>IF($AC1917&lt;&gt;"",IF($L1917&gt;0,$AC1917&amp;" · com apontamento",$AC1917),IF($E1917="Férias",IF($L1917&gt;0,"Férias · com apontamento","Férias (cadastro)"),IF(($Z1917+$AA1917-1)&gt;Parâmetros!$E$16,"Férias / afastamento",IF(AND($D1917="5x2",OR(WEEKDAY($F1917,2)=6,WEEKDAY($F1917,2)=7)),IF($L1917&gt;0,"Folga trabalhada","Folga"),IF($L1917&gt;0,"Trabalhado",IF(OR(OR($D1917="6x1",$D1917="FF 6x1"),$D1917="5x2"),IF(AND(OR($D1917="6x1",$D1917="FF 6x1"),OR(WEEKDAY($F1917,2)=6,WEEKDAY($F1917,2)=7)),"Folga","Falta de registro"),IF(AND($AB1917&lt;&gt;$AB1916,IFERROR(INDEX(Cadastro!$F$5:$F$148,$AB1917),"")=""),"Indeterminado (início da série)",IF($X1917&gt;0,"Folga","Falta de registro"))))))))</f>
        <v>Falta de registro</v>
      </c>
      <c r="Z1917" s="34">
        <f>IF(OR($L1917&gt;0,$F1917&gt;Parâmetros!$E$14),0,IF($A1917&lt;&gt;$A1916,1,N($Z1916)+1))</f>
        <v>2</v>
      </c>
      <c r="AA1917" s="34">
        <f>IF(OR($L1917&gt;0,$F1917&gt;Parâmetros!$E$14),0,IF(OR($A1917&lt;&gt;$A1918,$F1918&gt;Parâmetros!$E$14),1,N($AA1918)+1))</f>
        <v>1</v>
      </c>
      <c r="AB1917" s="31">
        <f>IFERROR(MATCH($A1917&amp;"|"&amp;TEXT(_xlfn.MAXIFS(Cadastro!$E$5:$E$148,Cadastro!$A$5:$A$148,$A1917,Cadastro!$E$5:$E$148,"&lt;="&amp;$F1917),"yyyymmdd"),Cadastro!$I$5:$I$148,0),"")</f>
        <v>77</v>
      </c>
      <c r="AC1917" t="str">
        <f>IFERROR(_xlfn.SINGLE(INDEX(Exceções!$D$5:$D$203,MATCH($A1917&amp;"|"&amp;$F1917,Exceções!$F$5:$F$203,0))),"")</f>
        <v/>
      </c>
      <c r="AD1917" t="str">
        <f>IF($AC1917="","",IFERROR(_xlfn.SINGLE(INDEX(Exceções!$E$5:$E$203,MATCH($A1917&amp;"|"&amp;$F1917,Exceções!$F$5:$F$203,0))),""))</f>
        <v/>
      </c>
    </row>
    <row r="1918" spans="1:30" ht="15" hidden="1" customHeight="1" x14ac:dyDescent="0.25">
      <c r="A1918" s="31">
        <v>55179</v>
      </c>
      <c r="B1918" s="17" t="s">
        <v>211</v>
      </c>
      <c r="C1918" s="17" t="str">
        <f>IFERROR(INDEX(Cadastro!$C$5:$C$148,$AB1918),"NÃO INFORMADO")</f>
        <v>ELE</v>
      </c>
      <c r="D1918" s="17" t="str">
        <f>IFERROR(INDEX(Cadastro!$D$5:$D$148,$AB1918),"")</f>
        <v>B</v>
      </c>
      <c r="E1918" s="17" t="str">
        <f>IFERROR(INDEX(Cadastro!$G$5:$G$148,$AB1918),"")</f>
        <v>B</v>
      </c>
      <c r="F1918" s="29">
        <v>46272</v>
      </c>
      <c r="G1918" s="32" t="str">
        <f t="shared" si="324"/>
        <v>seg</v>
      </c>
      <c r="H1918" s="31">
        <f>IF($L1918=0,"",_xlfn.MINIFS(Dados!$Q:$Q,Dados!$A:$A,$A1918,Dados!$S:$S,$F1918))</f>
        <v>941</v>
      </c>
      <c r="I1918" s="31">
        <f>IF($H1918="","",_xlfn.MAXIFS(Dados!$R:$R,Dados!$A:$A,$A1918,Dados!$S:$S,$F1918))</f>
        <v>1410</v>
      </c>
      <c r="J1918" s="32" t="str">
        <f>IF($D1918&lt;&gt;"Folguista","",IFERROR(INDEX(Parâmetros!$D$52:$G$52,1,MIN(4,MAX(1,$W1918))),""))</f>
        <v/>
      </c>
      <c r="K1918" s="32" t="str">
        <f>IF(OR($AC1918&lt;&gt;"",$Y1918="Folga",$Y1918="Folga trabalhada",$Y1918="Férias (cadastro)",$Y1918="Férias / afastamento",$Y1918="Indeterminado (início da série)"),"",IF(OR($D1918="6x1",$D1918="FF 6x1"),IF(OR(WEEKDAY($F1918,2)=6,WEEKDAY($F1918,2)=7),"6x1 sáb/dom","6x1"),IF($D1918="5x2","5x2",IF($H1918="",IF($D1918="Folguista",$J1918,$E1918),IF(OR($H1918&gt;=Parâmetros!$E$18,$H1918&lt;Parâmetros!$E$19),"C",IF($H1918&lt;Parâmetros!$E$20,"A","B"))))))</f>
        <v>B</v>
      </c>
      <c r="L1918" s="30">
        <f>SUMIFS(Dados!$E:$E,Dados!$A:$A,$A1918,Dados!$S:$S,$F1918)</f>
        <v>6.67</v>
      </c>
      <c r="M1918" s="30">
        <f>IFERROR(INDEX(Parâmetros!$E$6:$E$11,MATCH($K1918,Parâmetros!$A$6:$A$11,0)),"")</f>
        <v>7.67</v>
      </c>
      <c r="N1918" s="33">
        <f t="shared" si="325"/>
        <v>0.86962190352020863</v>
      </c>
      <c r="O1918" s="33">
        <f>Parâmetros!$E$13</f>
        <v>0.8</v>
      </c>
      <c r="P1918" s="32" t="str">
        <f>IF(OR($M1918="",$F1918&gt;Parâmetros!$E$14),"Não","Sim")</f>
        <v>Sim</v>
      </c>
      <c r="Q1918" s="32" t="str">
        <f t="shared" si="326"/>
        <v>Sim</v>
      </c>
      <c r="R1918" s="32" t="str">
        <f t="shared" si="327"/>
        <v>Sim</v>
      </c>
      <c r="S1918" s="30">
        <f t="shared" si="328"/>
        <v>0</v>
      </c>
      <c r="T1918" s="32" t="str">
        <f>IF($Q1918&lt;&gt;"Sim","",IF($N1918&gt;Parâmetros!$E$15,"Sim","Não"))</f>
        <v>Não</v>
      </c>
      <c r="U1918" s="17" t="str">
        <f t="shared" si="329"/>
        <v>Na meta</v>
      </c>
      <c r="V1918" s="17" t="str">
        <f>IF($AC1918&lt;&gt;"",IF($L1918&gt;0,"ATENÇÃO · apontou em dia de "&amp;LOWER($AC1918)&amp;" cadastrado","Exceção cadastrada · "&amp;$AC1918)&amp;IF($AD1918="",""," · "&amp;$AD1918),IF($E1918="Férias",IF($L1918&gt;0,"ATENÇÃO · apontou estando de férias no cadastro","Férias no cadastro"),IF($Y1918="Férias / afastamento","Afastamento · "&amp;($Z1918+$AA1918-1)&amp;" dias seguidos sem apontamento",IF($Y1918="Folga trabalhada","ATENÇÃO · apontou em dia de '[Apontamento_Mes_Setembro Atualizado.xlsx]Base Diária'!$V$221folga da escala 5x2",IF($Y1918="Folga",IF(AND($D1918="5x2",OR(WEEKDAY($F1918,2)=6,WEEKDAY($F1918,2)=7)),"Folga de fim de semana da escala 5x2",IF(AND(OR($D1918="6x1",$D1918="FF 6x1"),WEEKDAY($F1918,2)=6,FALSE()),"Folga de fim de semana · apontou no domingo anterior",IF(AND(OR($D1918="6x1",$D1918="FF 6x1"),WEEKDAY($F1918,2)=7,AND($A1918=$A1917,$L1917&gt;0)),"Folga de fim de semana · apontou no sábado",IF(AND(OR($D1918="6x1",$D1918="FF 6x1"),OR(WEEKDAY($F1918,2)=6,WEEKDAY($F1918,2)=7)),"Folga de fim de semana · sem apontamento no sábado nem no domingo","Folga prevista pelo ciclo")))),IF($Y1918="Indeterminado (início da série)","Sem histórico anterior — informe o dia do ciclo no Cadastro",IF($Y1918="Falta de registro",IF(OR(OR($D1918="6x1",$D1918="FF 6x1"),$D1918="5x2"),"FALTA DE REGISTRO · dia útil da escala "&amp;$E1918,"FALTA DE REGISTRO · dia "&amp;$W1918&amp;" de "&amp;IFERROR(INDEX(Parâmetros!$B$39:$B$48,MATCH($E1918,Parâmetros!$A$39:$A$48,0)),99)&amp;" do ciclo"),IF(OR($D1918="6x1",$D1918="FF 6x1"),IF(OR(AND(WEEKDAY($F1918,2)=6,AND($A1918=$A1919,$L1919&gt;0)),AND(WEEKDAY($F1918,2)=7,AND($A1918=$A1917,$L1917&gt;0))),"ATENÇÃO · apontou sábado e domingo no mesmo fim de semana",IF(OR(WEEKDAY($F1918,2)=6,WEEKDAY($F1918,2)=7),"Jornada de fim de semana do 6x1",IF(OR($H1918&gt;=Parâmetros!$E$20,$H1918&lt;Parâmetros!$E$19),"ATENÇÃO · 6x1 apontou fora do horário diurno","Jornada fixa do 6x1"))),IF($D1918="5x2","Jornada fixa do 5x2",IF($D1918="Folguista",IF($J1918=$K1918,"Evidência confirma sequência","DIVERGE · sequência "&amp;$J1918&amp;" × evidência "&amp;$K1918),IF($K1918=$E1918,"Evidência confirma cadastro","DIVERGE · cadastro "&amp;$E1918&amp;" × evidência "&amp;$K1918)))))))))))</f>
        <v>Evidência confirma cadastro</v>
      </c>
      <c r="W1918" s="34">
        <f>IF(OR(OR($D1918="6x1",$D1918="FF 6x1"),$D1918="5x2"),"",IF($AB1918&lt;&gt;$AB1917,IF(IFERROR(INDEX(Cadastro!$F$5:$F$148,$AB1918),"")="",IF($L1918&gt;0,1,0),IF(IFERROR(INDEX(Cadastro!$F$5:$F$148,$AB1918),"")&lt;=IFERROR(INDEX(Parâmetros!$B$39:$B$48,MATCH($E1918,Parâmetros!$A$39:$A$48,0)),99),IFERROR(INDEX(Cadastro!$F$5:$F$148,$AB1918),""),0)),IF($L1918&gt;0,IF(N($X1917)&gt;0,1,N($W1917)+1),IF(AND($L1918=0,OR(N($W1917)&gt;=IFERROR(INDEX(Parâmetros!$B$39:$B$48,MATCH($E1918,Parâmetros!$A$39:$A$48,0)),99),AND(N($X1917)&gt;0,N($X1917)&lt;IFERROR(INDEX(Parâmetros!$C$39:$C$48,MATCH($E1918,Parâmetros!$A$39:$A$48,0)),0)))),0,N($W1917)+1))))</f>
        <v>2</v>
      </c>
      <c r="X1918" s="34">
        <f>IF(OR(OR($D1918="6x1",$D1918="FF 6x1"),$D1918="5x2"),"",IF($AB1918&lt;&gt;$AB1917,IF(IFERROR(INDEX(Cadastro!$F$5:$F$148,$AB1918),"")="",0,IF(IFERROR(INDEX(Cadastro!$F$5:$F$148,$AB1918),"")&gt;IFERROR(INDEX(Parâmetros!$B$39:$B$48,MATCH($E1918,Parâmetros!$A$39:$A$48,0)),99),IFERROR(INDEX(Cadastro!$F$5:$F$148,$AB1918),"")-IFERROR(INDEX(Parâmetros!$B$39:$B$48,MATCH($E1918,Parâmetros!$A$39:$A$48,0)),99),0)),IF(AND($L1918=0,OR(N($W1917)&gt;=IFERROR(INDEX(Parâmetros!$B$39:$B$48,MATCH($E1918,Parâmetros!$A$39:$A$48,0)),99),AND(N($X1917)&gt;0,N($X1917)&lt;IFERROR(INDEX(Parâmetros!$C$39:$C$48,MATCH($E1918,Parâmetros!$A$39:$A$48,0)),0)))),N($X1917)+1,0)))</f>
        <v>0</v>
      </c>
      <c r="Y1918" t="str">
        <f>IF($AC1918&lt;&gt;"",IF($L1918&gt;0,$AC1918&amp;" · com apontamento",$AC1918),IF($E1918="Férias",IF($L1918&gt;0,"Férias · com apontamento","Férias (cadastro)"),IF(($Z1918+$AA1918-1)&gt;Parâmetros!$E$16,"Férias / afastamento",IF(AND($D1918="5x2",OR(WEEKDAY($F1918,2)=6,WEEKDAY($F1918,2)=7)),IF($L1918&gt;0,"Folga trabalhada","Folga"),IF($L1918&gt;0,"Trabalhado",IF(OR(OR($D1918="6x1",$D1918="FF 6x1"),$D1918="5x2"),IF(AND(OR($D1918="6x1",$D1918="FF 6x1"),OR(WEEKDAY($F1918,2)=6,WEEKDAY($F1918,2)=7)),"Folga","Falta de registro"),IF(AND($AB1918&lt;&gt;$AB1917,IFERROR(INDEX(Cadastro!$F$5:$F$148,$AB1918),"")=""),"Indeterminado (início da série)",IF($X1918&gt;0,"Folga","Falta de registro"))))))))</f>
        <v>Trabalhado</v>
      </c>
      <c r="Z1918" s="34">
        <f>IF(OR($L1918&gt;0,$F1918&gt;Parâmetros!$E$14),0,IF($A1918&lt;&gt;$A1917,1,N($Z1917)+1))</f>
        <v>0</v>
      </c>
      <c r="AA1918" s="34">
        <f>IF(OR($L1918&gt;0,$F1918&gt;Parâmetros!$E$14),0,IF(OR($A1918&lt;&gt;$A1919,$F1919&gt;Parâmetros!$E$14),1,N($AA1919)+1))</f>
        <v>0</v>
      </c>
      <c r="AB1918" s="31">
        <f>IFERROR(MATCH($A1918&amp;"|"&amp;TEXT(_xlfn.MAXIFS(Cadastro!$E$5:$E$148,Cadastro!$A$5:$A$148,$A1918,Cadastro!$E$5:$E$148,"&lt;="&amp;$F1918),"yyyymmdd"),Cadastro!$I$5:$I$148,0),"")</f>
        <v>77</v>
      </c>
      <c r="AC1918" t="str">
        <f>IFERROR(_xlfn.SINGLE(INDEX(Exceções!$D$5:$D$203,MATCH($A1918&amp;"|"&amp;$F1918,Exceções!$F$5:$F$203,0))),"")</f>
        <v/>
      </c>
      <c r="AD1918" t="str">
        <f>IF($AC1918="","",IFERROR(_xlfn.SINGLE(INDEX(Exceções!$E$5:$E$203,MATCH($A1918&amp;"|"&amp;$F1918,Exceções!$F$5:$F$203,0))),""))</f>
        <v/>
      </c>
    </row>
    <row r="1919" spans="1:30" ht="15" hidden="1" customHeight="1" x14ac:dyDescent="0.25">
      <c r="A1919" s="31">
        <v>55179</v>
      </c>
      <c r="B1919" s="17" t="s">
        <v>211</v>
      </c>
      <c r="C1919" s="17" t="str">
        <f>IFERROR(INDEX(Cadastro!$C$5:$C$148,$AB1919),"NÃO INFORMADO")</f>
        <v>ELE</v>
      </c>
      <c r="D1919" s="17" t="str">
        <f>IFERROR(INDEX(Cadastro!$D$5:$D$148,$AB1919),"")</f>
        <v>B</v>
      </c>
      <c r="E1919" s="17" t="str">
        <f>IFERROR(INDEX(Cadastro!$G$5:$G$148,$AB1919),"")</f>
        <v>B</v>
      </c>
      <c r="F1919" s="29">
        <v>46273</v>
      </c>
      <c r="G1919" s="32" t="str">
        <f t="shared" si="324"/>
        <v>ter</v>
      </c>
      <c r="H1919" s="31">
        <f>IF($L1919=0,"",_xlfn.MINIFS(Dados!$Q:$Q,Dados!$A:$A,$A1919,Dados!$S:$S,$F1919))</f>
        <v>942</v>
      </c>
      <c r="I1919" s="31">
        <f>IF($H1919="","",_xlfn.MAXIFS(Dados!$R:$R,Dados!$A:$A,$A1919,Dados!$S:$S,$F1919))</f>
        <v>1411</v>
      </c>
      <c r="J1919" s="32" t="str">
        <f>IF($D1919&lt;&gt;"Folguista","",IFERROR(INDEX(Parâmetros!$D$52:$G$52,1,MIN(4,MAX(1,$W1919))),""))</f>
        <v/>
      </c>
      <c r="K1919" s="32" t="str">
        <f>IF(OR($AC1919&lt;&gt;"",$Y1919="Folga",$Y1919="Folga trabalhada",$Y1919="Férias (cadastro)",$Y1919="Férias / afastamento",$Y1919="Indeterminado (início da série)"),"",IF(OR($D1919="6x1",$D1919="FF 6x1"),IF(OR(WEEKDAY($F1919,2)=6,WEEKDAY($F1919,2)=7),"6x1 sáb/dom","6x1"),IF($D1919="5x2","5x2",IF($H1919="",IF($D1919="Folguista",$J1919,$E1919),IF(OR($H1919&gt;=Parâmetros!$E$18,$H1919&lt;Parâmetros!$E$19),"C",IF($H1919&lt;Parâmetros!$E$20,"A","B"))))))</f>
        <v>B</v>
      </c>
      <c r="L1919" s="30">
        <f>SUMIFS(Dados!$E:$E,Dados!$A:$A,$A1919,Dados!$S:$S,$F1919)</f>
        <v>7.52</v>
      </c>
      <c r="M1919" s="30">
        <f>IFERROR(INDEX(Parâmetros!$E$6:$E$11,MATCH($K1919,Parâmetros!$A$6:$A$11,0)),"")</f>
        <v>7.67</v>
      </c>
      <c r="N1919" s="33">
        <f t="shared" si="325"/>
        <v>0.98044328552803128</v>
      </c>
      <c r="O1919" s="33">
        <f>Parâmetros!$E$13</f>
        <v>0.8</v>
      </c>
      <c r="P1919" s="32" t="str">
        <f>IF(OR($M1919="",$F1919&gt;Parâmetros!$E$14),"Não","Sim")</f>
        <v>Sim</v>
      </c>
      <c r="Q1919" s="32" t="str">
        <f t="shared" si="326"/>
        <v>Sim</v>
      </c>
      <c r="R1919" s="32" t="str">
        <f t="shared" si="327"/>
        <v>Sim</v>
      </c>
      <c r="S1919" s="30">
        <f t="shared" si="328"/>
        <v>0</v>
      </c>
      <c r="T1919" s="32" t="str">
        <f>IF($Q1919&lt;&gt;"Sim","",IF($N1919&gt;Parâmetros!$E$15,"Sim","Não"))</f>
        <v>Não</v>
      </c>
      <c r="U1919" s="17" t="str">
        <f t="shared" si="329"/>
        <v>Na meta</v>
      </c>
      <c r="V1919" s="17" t="str">
        <f>IF($AC1919&lt;&gt;"",IF($L1919&gt;0,"ATENÇÃO · apontou em dia de "&amp;LOWER($AC1919)&amp;" cadastrado","Exceção cadastrada · "&amp;$AC1919)&amp;IF($AD1919="",""," · "&amp;$AD1919),IF($E1919="Férias",IF($L1919&gt;0,"ATENÇÃO · apontou estando de férias no cadastro","Férias no cadastro"),IF($Y1919="Férias / afastamento","Afastamento · "&amp;($Z1919+$AA1919-1)&amp;" dias seguidos sem apontamento",IF($Y1919="Folga trabalhada","ATENÇÃO · apontou em dia de '[Apontamento_Mes_Setembro Atualizado.xlsx]Base Diária'!$V$221folga da escala 5x2",IF($Y1919="Folga",IF(AND($D1919="5x2",OR(WEEKDAY($F1919,2)=6,WEEKDAY($F1919,2)=7)),"Folga de fim de semana da escala 5x2",IF(AND(OR($D1919="6x1",$D1919="FF 6x1"),WEEKDAY($F1919,2)=6,FALSE()),"Folga de fim de semana · apontou no domingo anterior",IF(AND(OR($D1919="6x1",$D1919="FF 6x1"),WEEKDAY($F1919,2)=7,AND($A1919=$A1918,$L1918&gt;0)),"Folga de fim de semana · apontou no sábado",IF(AND(OR($D1919="6x1",$D1919="FF 6x1"),OR(WEEKDAY($F1919,2)=6,WEEKDAY($F1919,2)=7)),"Folga de fim de semana · sem apontamento no sábado nem no domingo","Folga prevista pelo ciclo")))),IF($Y1919="Indeterminado (início da série)","Sem histórico anterior — informe o dia do ciclo no Cadastro",IF($Y1919="Falta de registro",IF(OR(OR($D1919="6x1",$D1919="FF 6x1"),$D1919="5x2"),"FALTA DE REGISTRO · dia útil da escala "&amp;$E1919,"FALTA DE REGISTRO · dia "&amp;$W1919&amp;" de "&amp;IFERROR(INDEX(Parâmetros!$B$39:$B$48,MATCH($E1919,Parâmetros!$A$39:$A$48,0)),99)&amp;" do ciclo"),IF(OR($D1919="6x1",$D1919="FF 6x1"),IF(OR(AND(WEEKDAY($F1919,2)=6,AND($A1919=$A1920,$L1920&gt;0)),AND(WEEKDAY($F1919,2)=7,AND($A1919=$A1918,$L1918&gt;0))),"ATENÇÃO · apontou sábado e domingo no mesmo fim de semana",IF(OR(WEEKDAY($F1919,2)=6,WEEKDAY($F1919,2)=7),"Jornada de fim de semana do 6x1",IF(OR($H1919&gt;=Parâmetros!$E$20,$H1919&lt;Parâmetros!$E$19),"ATENÇÃO · 6x1 apontou fora do horário diurno","Jornada fixa do 6x1"))),IF($D1919="5x2","Jornada fixa do 5x2",IF($D1919="Folguista",IF($J1919=$K1919,"Evidência confirma sequência","DIVERGE · sequência "&amp;$J1919&amp;" × evidência "&amp;$K1919),IF($K1919=$E1919,"Evidência confirma cadastro","DIVERGE · cadastro "&amp;$E1919&amp;" × evidência "&amp;$K1919)))))))))))</f>
        <v>Evidência confirma cadastro</v>
      </c>
      <c r="W1919" s="34">
        <f>IF(OR(OR($D1919="6x1",$D1919="FF 6x1"),$D1919="5x2"),"",IF($AB1919&lt;&gt;$AB1918,IF(IFERROR(INDEX(Cadastro!$F$5:$F$148,$AB1919),"")="",IF($L1919&gt;0,1,0),IF(IFERROR(INDEX(Cadastro!$F$5:$F$148,$AB1919),"")&lt;=IFERROR(INDEX(Parâmetros!$B$39:$B$48,MATCH($E1919,Parâmetros!$A$39:$A$48,0)),99),IFERROR(INDEX(Cadastro!$F$5:$F$148,$AB1919),""),0)),IF($L1919&gt;0,IF(N($X1918)&gt;0,1,N($W1918)+1),IF(AND($L1919=0,OR(N($W1918)&gt;=IFERROR(INDEX(Parâmetros!$B$39:$B$48,MATCH($E1919,Parâmetros!$A$39:$A$48,0)),99),AND(N($X1918)&gt;0,N($X1918)&lt;IFERROR(INDEX(Parâmetros!$C$39:$C$48,MATCH($E1919,Parâmetros!$A$39:$A$48,0)),0)))),0,N($W1918)+1))))</f>
        <v>3</v>
      </c>
      <c r="X1919" s="34">
        <f>IF(OR(OR($D1919="6x1",$D1919="FF 6x1"),$D1919="5x2"),"",IF($AB1919&lt;&gt;$AB1918,IF(IFERROR(INDEX(Cadastro!$F$5:$F$148,$AB1919),"")="",0,IF(IFERROR(INDEX(Cadastro!$F$5:$F$148,$AB1919),"")&gt;IFERROR(INDEX(Parâmetros!$B$39:$B$48,MATCH($E1919,Parâmetros!$A$39:$A$48,0)),99),IFERROR(INDEX(Cadastro!$F$5:$F$148,$AB1919),"")-IFERROR(INDEX(Parâmetros!$B$39:$B$48,MATCH($E1919,Parâmetros!$A$39:$A$48,0)),99),0)),IF(AND($L1919=0,OR(N($W1918)&gt;=IFERROR(INDEX(Parâmetros!$B$39:$B$48,MATCH($E1919,Parâmetros!$A$39:$A$48,0)),99),AND(N($X1918)&gt;0,N($X1918)&lt;IFERROR(INDEX(Parâmetros!$C$39:$C$48,MATCH($E1919,Parâmetros!$A$39:$A$48,0)),0)))),N($X1918)+1,0)))</f>
        <v>0</v>
      </c>
      <c r="Y1919" t="str">
        <f>IF($AC1919&lt;&gt;"",IF($L1919&gt;0,$AC1919&amp;" · com apontamento",$AC1919),IF($E1919="Férias",IF($L1919&gt;0,"Férias · com apontamento","Férias (cadastro)"),IF(($Z1919+$AA1919-1)&gt;Parâmetros!$E$16,"Férias / afastamento",IF(AND($D1919="5x2",OR(WEEKDAY($F1919,2)=6,WEEKDAY($F1919,2)=7)),IF($L1919&gt;0,"Folga trabalhada","Folga"),IF($L1919&gt;0,"Trabalhado",IF(OR(OR($D1919="6x1",$D1919="FF 6x1"),$D1919="5x2"),IF(AND(OR($D1919="6x1",$D1919="FF 6x1"),OR(WEEKDAY($F1919,2)=6,WEEKDAY($F1919,2)=7)),"Folga","Falta de registro"),IF(AND($AB1919&lt;&gt;$AB1918,IFERROR(INDEX(Cadastro!$F$5:$F$148,$AB1919),"")=""),"Indeterminado (início da série)",IF($X1919&gt;0,"Folga","Falta de registro"))))))))</f>
        <v>Trabalhado</v>
      </c>
      <c r="Z1919" s="34">
        <f>IF(OR($L1919&gt;0,$F1919&gt;Parâmetros!$E$14),0,IF($A1919&lt;&gt;$A1918,1,N($Z1918)+1))</f>
        <v>0</v>
      </c>
      <c r="AA1919" s="34">
        <f>IF(OR($L1919&gt;0,$F1919&gt;Parâmetros!$E$14),0,IF(OR($A1919&lt;&gt;$A1920,$F1920&gt;Parâmetros!$E$14),1,N($AA1920)+1))</f>
        <v>0</v>
      </c>
      <c r="AB1919" s="31">
        <f>IFERROR(MATCH($A1919&amp;"|"&amp;TEXT(_xlfn.MAXIFS(Cadastro!$E$5:$E$148,Cadastro!$A$5:$A$148,$A1919,Cadastro!$E$5:$E$148,"&lt;="&amp;$F1919),"yyyymmdd"),Cadastro!$I$5:$I$148,0),"")</f>
        <v>77</v>
      </c>
      <c r="AC1919" t="str">
        <f>IFERROR(_xlfn.SINGLE(INDEX(Exceções!$D$5:$D$203,MATCH($A1919&amp;"|"&amp;$F1919,Exceções!$F$5:$F$203,0))),"")</f>
        <v/>
      </c>
      <c r="AD1919" t="str">
        <f>IF($AC1919="","",IFERROR(_xlfn.SINGLE(INDEX(Exceções!$E$5:$E$203,MATCH($A1919&amp;"|"&amp;$F1919,Exceções!$F$5:$F$203,0))),""))</f>
        <v/>
      </c>
    </row>
    <row r="1920" spans="1:30" ht="15" hidden="1" customHeight="1" x14ac:dyDescent="0.25">
      <c r="A1920" s="31">
        <v>55179</v>
      </c>
      <c r="B1920" s="17" t="s">
        <v>211</v>
      </c>
      <c r="C1920" s="17" t="str">
        <f>IFERROR(INDEX(Cadastro!$C$5:$C$148,$AB1920),"NÃO INFORMADO")</f>
        <v>ELE</v>
      </c>
      <c r="D1920" s="17" t="str">
        <f>IFERROR(INDEX(Cadastro!$D$5:$D$148,$AB1920),"")</f>
        <v>B</v>
      </c>
      <c r="E1920" s="17" t="str">
        <f>IFERROR(INDEX(Cadastro!$G$5:$G$148,$AB1920),"")</f>
        <v>B</v>
      </c>
      <c r="F1920" s="29">
        <v>46274</v>
      </c>
      <c r="G1920" s="32" t="str">
        <f t="shared" si="324"/>
        <v>qua</v>
      </c>
      <c r="H1920" s="31">
        <f>IF($L1920=0,"",_xlfn.MINIFS(Dados!$Q:$Q,Dados!$A:$A,$A1920,Dados!$S:$S,$F1920))</f>
        <v>938</v>
      </c>
      <c r="I1920" s="31">
        <f>IF($H1920="","",_xlfn.MAXIFS(Dados!$R:$R,Dados!$A:$A,$A1920,Dados!$S:$S,$F1920))</f>
        <v>1410</v>
      </c>
      <c r="J1920" s="32" t="str">
        <f>IF($D1920&lt;&gt;"Folguista","",IFERROR(INDEX(Parâmetros!$D$52:$G$52,1,MIN(4,MAX(1,$W1920))),""))</f>
        <v/>
      </c>
      <c r="K1920" s="32" t="str">
        <f>IF(OR($AC1920&lt;&gt;"",$Y1920="Folga",$Y1920="Folga trabalhada",$Y1920="Férias (cadastro)",$Y1920="Férias / afastamento",$Y1920="Indeterminado (início da série)"),"",IF(OR($D1920="6x1",$D1920="FF 6x1"),IF(OR(WEEKDAY($F1920,2)=6,WEEKDAY($F1920,2)=7),"6x1 sáb/dom","6x1"),IF($D1920="5x2","5x2",IF($H1920="",IF($D1920="Folguista",$J1920,$E1920),IF(OR($H1920&gt;=Parâmetros!$E$18,$H1920&lt;Parâmetros!$E$19),"C",IF($H1920&lt;Parâmetros!$E$20,"A","B"))))))</f>
        <v>B</v>
      </c>
      <c r="L1920" s="30">
        <f>SUMIFS(Dados!$E:$E,Dados!$A:$A,$A1920,Dados!$S:$S,$F1920)</f>
        <v>6.71</v>
      </c>
      <c r="M1920" s="30">
        <f>IFERROR(INDEX(Parâmetros!$E$6:$E$11,MATCH($K1920,Parâmetros!$A$6:$A$11,0)),"")</f>
        <v>7.67</v>
      </c>
      <c r="N1920" s="33">
        <f t="shared" si="325"/>
        <v>0.87483702737940028</v>
      </c>
      <c r="O1920" s="33">
        <f>Parâmetros!$E$13</f>
        <v>0.8</v>
      </c>
      <c r="P1920" s="32" t="str">
        <f>IF(OR($M1920="",$F1920&gt;Parâmetros!$E$14),"Não","Sim")</f>
        <v>Sim</v>
      </c>
      <c r="Q1920" s="32" t="str">
        <f t="shared" si="326"/>
        <v>Sim</v>
      </c>
      <c r="R1920" s="32" t="str">
        <f t="shared" si="327"/>
        <v>Sim</v>
      </c>
      <c r="S1920" s="30">
        <f t="shared" si="328"/>
        <v>0</v>
      </c>
      <c r="T1920" s="32" t="str">
        <f>IF($Q1920&lt;&gt;"Sim","",IF($N1920&gt;Parâmetros!$E$15,"Sim","Não"))</f>
        <v>Não</v>
      </c>
      <c r="U1920" s="17" t="str">
        <f t="shared" si="329"/>
        <v>Na meta</v>
      </c>
      <c r="V1920" s="17" t="str">
        <f>IF($AC1920&lt;&gt;"",IF($L1920&gt;0,"ATENÇÃO · apontou em dia de "&amp;LOWER($AC1920)&amp;" cadastrado","Exceção cadastrada · "&amp;$AC1920)&amp;IF($AD1920="",""," · "&amp;$AD1920),IF($E1920="Férias",IF($L1920&gt;0,"ATENÇÃO · apontou estando de férias no cadastro","Férias no cadastro"),IF($Y1920="Férias / afastamento","Afastamento · "&amp;($Z1920+$AA1920-1)&amp;" dias seguidos sem apontamento",IF($Y1920="Folga trabalhada","ATENÇÃO · apontou em dia de '[Apontamento_Mes_Setembro Atualizado.xlsx]Base Diária'!$V$221folga da escala 5x2",IF($Y1920="Folga",IF(AND($D1920="5x2",OR(WEEKDAY($F1920,2)=6,WEEKDAY($F1920,2)=7)),"Folga de fim de semana da escala 5x2",IF(AND(OR($D1920="6x1",$D1920="FF 6x1"),WEEKDAY($F1920,2)=6,FALSE()),"Folga de fim de semana · apontou no domingo anterior",IF(AND(OR($D1920="6x1",$D1920="FF 6x1"),WEEKDAY($F1920,2)=7,AND($A1920=$A1919,$L1919&gt;0)),"Folga de fim de semana · apontou no sábado",IF(AND(OR($D1920="6x1",$D1920="FF 6x1"),OR(WEEKDAY($F1920,2)=6,WEEKDAY($F1920,2)=7)),"Folga de fim de semana · sem apontamento no sábado nem no domingo","Folga prevista pelo ciclo")))),IF($Y1920="Indeterminado (início da série)","Sem histórico anterior — informe o dia do ciclo no Cadastro",IF($Y1920="Falta de registro",IF(OR(OR($D1920="6x1",$D1920="FF 6x1"),$D1920="5x2"),"FALTA DE REGISTRO · dia útil da escala "&amp;$E1920,"FALTA DE REGISTRO · dia "&amp;$W1920&amp;" de "&amp;IFERROR(INDEX(Parâmetros!$B$39:$B$48,MATCH($E1920,Parâmetros!$A$39:$A$48,0)),99)&amp;" do ciclo"),IF(OR($D1920="6x1",$D1920="FF 6x1"),IF(OR(AND(WEEKDAY($F1920,2)=6,AND($A1920=$A1921,$L1921&gt;0)),AND(WEEKDAY($F1920,2)=7,AND($A1920=$A1919,$L1919&gt;0))),"ATENÇÃO · apontou sábado e domingo no mesmo fim de semana",IF(OR(WEEKDAY($F1920,2)=6,WEEKDAY($F1920,2)=7),"Jornada de fim de semana do 6x1",IF(OR($H1920&gt;=Parâmetros!$E$20,$H1920&lt;Parâmetros!$E$19),"ATENÇÃO · 6x1 apontou fora do horário diurno","Jornada fixa do 6x1"))),IF($D1920="5x2","Jornada fixa do 5x2",IF($D1920="Folguista",IF($J1920=$K1920,"Evidência confirma sequência","DIVERGE · sequência "&amp;$J1920&amp;" × evidência "&amp;$K1920),IF($K1920=$E1920,"Evidência confirma cadastro","DIVERGE · cadastro "&amp;$E1920&amp;" × evidência "&amp;$K1920)))))))))))</f>
        <v>Evidência confirma cadastro</v>
      </c>
      <c r="W1920" s="34">
        <f>IF(OR(OR($D1920="6x1",$D1920="FF 6x1"),$D1920="5x2"),"",IF($AB1920&lt;&gt;$AB1919,IF(IFERROR(INDEX(Cadastro!$F$5:$F$148,$AB1920),"")="",IF($L1920&gt;0,1,0),IF(IFERROR(INDEX(Cadastro!$F$5:$F$148,$AB1920),"")&lt;=IFERROR(INDEX(Parâmetros!$B$39:$B$48,MATCH($E1920,Parâmetros!$A$39:$A$48,0)),99),IFERROR(INDEX(Cadastro!$F$5:$F$148,$AB1920),""),0)),IF($L1920&gt;0,IF(N($X1919)&gt;0,1,N($W1919)+1),IF(AND($L1920=0,OR(N($W1919)&gt;=IFERROR(INDEX(Parâmetros!$B$39:$B$48,MATCH($E1920,Parâmetros!$A$39:$A$48,0)),99),AND(N($X1919)&gt;0,N($X1919)&lt;IFERROR(INDEX(Parâmetros!$C$39:$C$48,MATCH($E1920,Parâmetros!$A$39:$A$48,0)),0)))),0,N($W1919)+1))))</f>
        <v>4</v>
      </c>
      <c r="X1920" s="34">
        <f>IF(OR(OR($D1920="6x1",$D1920="FF 6x1"),$D1920="5x2"),"",IF($AB1920&lt;&gt;$AB1919,IF(IFERROR(INDEX(Cadastro!$F$5:$F$148,$AB1920),"")="",0,IF(IFERROR(INDEX(Cadastro!$F$5:$F$148,$AB1920),"")&gt;IFERROR(INDEX(Parâmetros!$B$39:$B$48,MATCH($E1920,Parâmetros!$A$39:$A$48,0)),99),IFERROR(INDEX(Cadastro!$F$5:$F$148,$AB1920),"")-IFERROR(INDEX(Parâmetros!$B$39:$B$48,MATCH($E1920,Parâmetros!$A$39:$A$48,0)),99),0)),IF(AND($L1920=0,OR(N($W1919)&gt;=IFERROR(INDEX(Parâmetros!$B$39:$B$48,MATCH($E1920,Parâmetros!$A$39:$A$48,0)),99),AND(N($X1919)&gt;0,N($X1919)&lt;IFERROR(INDEX(Parâmetros!$C$39:$C$48,MATCH($E1920,Parâmetros!$A$39:$A$48,0)),0)))),N($X1919)+1,0)))</f>
        <v>0</v>
      </c>
      <c r="Y1920" t="str">
        <f>IF($AC1920&lt;&gt;"",IF($L1920&gt;0,$AC1920&amp;" · com apontamento",$AC1920),IF($E1920="Férias",IF($L1920&gt;0,"Férias · com apontamento","Férias (cadastro)"),IF(($Z1920+$AA1920-1)&gt;Parâmetros!$E$16,"Férias / afastamento",IF(AND($D1920="5x2",OR(WEEKDAY($F1920,2)=6,WEEKDAY($F1920,2)=7)),IF($L1920&gt;0,"Folga trabalhada","Folga"),IF($L1920&gt;0,"Trabalhado",IF(OR(OR($D1920="6x1",$D1920="FF 6x1"),$D1920="5x2"),IF(AND(OR($D1920="6x1",$D1920="FF 6x1"),OR(WEEKDAY($F1920,2)=6,WEEKDAY($F1920,2)=7)),"Folga","Falta de registro"),IF(AND($AB1920&lt;&gt;$AB1919,IFERROR(INDEX(Cadastro!$F$5:$F$148,$AB1920),"")=""),"Indeterminado (início da série)",IF($X1920&gt;0,"Folga","Falta de registro"))))))))</f>
        <v>Trabalhado</v>
      </c>
      <c r="Z1920" s="34">
        <f>IF(OR($L1920&gt;0,$F1920&gt;Parâmetros!$E$14),0,IF($A1920&lt;&gt;$A1919,1,N($Z1919)+1))</f>
        <v>0</v>
      </c>
      <c r="AA1920" s="34">
        <f>IF(OR($L1920&gt;0,$F1920&gt;Parâmetros!$E$14),0,IF(OR($A1920&lt;&gt;$A1921,$F1921&gt;Parâmetros!$E$14),1,N($AA1921)+1))</f>
        <v>0</v>
      </c>
      <c r="AB1920" s="31">
        <f>IFERROR(MATCH($A1920&amp;"|"&amp;TEXT(_xlfn.MAXIFS(Cadastro!$E$5:$E$148,Cadastro!$A$5:$A$148,$A1920,Cadastro!$E$5:$E$148,"&lt;="&amp;$F1920),"yyyymmdd"),Cadastro!$I$5:$I$148,0),"")</f>
        <v>77</v>
      </c>
      <c r="AC1920" t="str">
        <f>IFERROR(_xlfn.SINGLE(INDEX(Exceções!$D$5:$D$203,MATCH($A1920&amp;"|"&amp;$F1920,Exceções!$F$5:$F$203,0))),"")</f>
        <v/>
      </c>
      <c r="AD1920" t="str">
        <f>IF($AC1920="","",IFERROR(_xlfn.SINGLE(INDEX(Exceções!$E$5:$E$203,MATCH($A1920&amp;"|"&amp;$F1920,Exceções!$F$5:$F$203,0))),""))</f>
        <v/>
      </c>
    </row>
    <row r="1921" spans="1:30" ht="15" hidden="1" customHeight="1" x14ac:dyDescent="0.25">
      <c r="A1921" s="31">
        <v>55179</v>
      </c>
      <c r="B1921" s="17" t="s">
        <v>211</v>
      </c>
      <c r="C1921" s="17" t="str">
        <f>IFERROR(INDEX(Cadastro!$C$5:$C$148,$AB1921),"NÃO INFORMADO")</f>
        <v>ELE</v>
      </c>
      <c r="D1921" s="17" t="str">
        <f>IFERROR(INDEX(Cadastro!$D$5:$D$148,$AB1921),"")</f>
        <v>B</v>
      </c>
      <c r="E1921" s="17" t="str">
        <f>IFERROR(INDEX(Cadastro!$G$5:$G$148,$AB1921),"")</f>
        <v>B</v>
      </c>
      <c r="F1921" s="29">
        <v>46275</v>
      </c>
      <c r="G1921" s="32" t="str">
        <f t="shared" si="324"/>
        <v>qui</v>
      </c>
      <c r="H1921" s="31">
        <f>IF($L1921=0,"",_xlfn.MINIFS(Dados!$Q:$Q,Dados!$A:$A,$A1921,Dados!$S:$S,$F1921))</f>
        <v>940</v>
      </c>
      <c r="I1921" s="31">
        <f>IF($H1921="","",_xlfn.MAXIFS(Dados!$R:$R,Dados!$A:$A,$A1921,Dados!$S:$S,$F1921))</f>
        <v>1323</v>
      </c>
      <c r="J1921" s="32" t="str">
        <f>IF($D1921&lt;&gt;"Folguista","",IFERROR(INDEX(Parâmetros!$D$52:$G$52,1,MIN(4,MAX(1,$W1921))),""))</f>
        <v/>
      </c>
      <c r="K1921" s="32" t="str">
        <f>IF(OR($AC1921&lt;&gt;"",$Y1921="Folga",$Y1921="Folga trabalhada",$Y1921="Férias (cadastro)",$Y1921="Férias / afastamento",$Y1921="Indeterminado (início da série)"),"",IF(OR($D1921="6x1",$D1921="FF 6x1"),IF(OR(WEEKDAY($F1921,2)=6,WEEKDAY($F1921,2)=7),"6x1 sáb/dom","6x1"),IF($D1921="5x2","5x2",IF($H1921="",IF($D1921="Folguista",$J1921,$E1921),IF(OR($H1921&gt;=Parâmetros!$E$18,$H1921&lt;Parâmetros!$E$19),"C",IF($H1921&lt;Parâmetros!$E$20,"A","B"))))))</f>
        <v>B</v>
      </c>
      <c r="L1921" s="30">
        <f>SUMIFS(Dados!$E:$E,Dados!$A:$A,$A1921,Dados!$S:$S,$F1921)</f>
        <v>5.3</v>
      </c>
      <c r="M1921" s="30">
        <f>IFERROR(INDEX(Parâmetros!$E$6:$E$11,MATCH($K1921,Parâmetros!$A$6:$A$11,0)),"")</f>
        <v>7.67</v>
      </c>
      <c r="N1921" s="33">
        <f t="shared" si="325"/>
        <v>0.69100391134289441</v>
      </c>
      <c r="O1921" s="33">
        <f>Parâmetros!$E$13</f>
        <v>0.8</v>
      </c>
      <c r="P1921" s="32" t="str">
        <f>IF(OR($M1921="",$F1921&gt;Parâmetros!$E$14),"Não","Sim")</f>
        <v>Sim</v>
      </c>
      <c r="Q1921" s="32" t="str">
        <f t="shared" si="326"/>
        <v>Sim</v>
      </c>
      <c r="R1921" s="32" t="str">
        <f t="shared" si="327"/>
        <v>Não</v>
      </c>
      <c r="S1921" s="30">
        <f t="shared" si="328"/>
        <v>0.8360000000000003</v>
      </c>
      <c r="T1921" s="32" t="str">
        <f>IF($Q1921&lt;&gt;"Sim","",IF($N1921&gt;Parâmetros!$E$15,"Sim","Não"))</f>
        <v>Não</v>
      </c>
      <c r="U1921" s="17" t="str">
        <f t="shared" si="329"/>
        <v>Abaixo da meta</v>
      </c>
      <c r="V1921" s="17" t="str">
        <f>IF($AC1921&lt;&gt;"",IF($L1921&gt;0,"ATENÇÃO · apontou em dia de "&amp;LOWER($AC1921)&amp;" cadastrado","Exceção cadastrada · "&amp;$AC1921)&amp;IF($AD1921="",""," · "&amp;$AD1921),IF($E1921="Férias",IF($L1921&gt;0,"ATENÇÃO · apontou estando de férias no cadastro","Férias no cadastro"),IF($Y1921="Férias / afastamento","Afastamento · "&amp;($Z1921+$AA1921-1)&amp;" dias seguidos sem apontamento",IF($Y1921="Folga trabalhada","ATENÇÃO · apontou em dia de '[Apontamento_Mes_Setembro Atualizado.xlsx]Base Diária'!$V$221folga da escala 5x2",IF($Y1921="Folga",IF(AND($D1921="5x2",OR(WEEKDAY($F1921,2)=6,WEEKDAY($F1921,2)=7)),"Folga de fim de semana da escala 5x2",IF(AND(OR($D1921="6x1",$D1921="FF 6x1"),WEEKDAY($F1921,2)=6,FALSE()),"Folga de fim de semana · apontou no domingo anterior",IF(AND(OR($D1921="6x1",$D1921="FF 6x1"),WEEKDAY($F1921,2)=7,AND($A1921=$A1920,$L1920&gt;0)),"Folga de fim de semana · apontou no sábado",IF(AND(OR($D1921="6x1",$D1921="FF 6x1"),OR(WEEKDAY($F1921,2)=6,WEEKDAY($F1921,2)=7)),"Folga de fim de semana · sem apontamento no sábado nem no domingo","Folga prevista pelo ciclo")))),IF($Y1921="Indeterminado (início da série)","Sem histórico anterior — informe o dia do ciclo no Cadastro",IF($Y1921="Falta de registro",IF(OR(OR($D1921="6x1",$D1921="FF 6x1"),$D1921="5x2"),"FALTA DE REGISTRO · dia útil da escala "&amp;$E1921,"FALTA DE REGISTRO · dia "&amp;$W1921&amp;" de "&amp;IFERROR(INDEX(Parâmetros!$B$39:$B$48,MATCH($E1921,Parâmetros!$A$39:$A$48,0)),99)&amp;" do ciclo"),IF(OR($D1921="6x1",$D1921="FF 6x1"),IF(OR(AND(WEEKDAY($F1921,2)=6,AND($A1921=$A1922,$L1922&gt;0)),AND(WEEKDAY($F1921,2)=7,AND($A1921=$A1920,$L1920&gt;0))),"ATENÇÃO · apontou sábado e domingo no mesmo fim de semana",IF(OR(WEEKDAY($F1921,2)=6,WEEKDAY($F1921,2)=7),"Jornada de fim de semana do 6x1",IF(OR($H1921&gt;=Parâmetros!$E$20,$H1921&lt;Parâmetros!$E$19),"ATENÇÃO · 6x1 apontou fora do horário diurno","Jornada fixa do 6x1"))),IF($D1921="5x2","Jornada fixa do 5x2",IF($D1921="Folguista",IF($J1921=$K1921,"Evidência confirma sequência","DIVERGE · sequência "&amp;$J1921&amp;" × evidência "&amp;$K1921),IF($K1921=$E1921,"Evidência confirma cadastro","DIVERGE · cadastro "&amp;$E1921&amp;" × evidência "&amp;$K1921)))))))))))</f>
        <v>Evidência confirma cadastro</v>
      </c>
      <c r="W1921" s="34">
        <f>IF(OR(OR($D1921="6x1",$D1921="FF 6x1"),$D1921="5x2"),"",IF($AB1921&lt;&gt;$AB1920,IF(IFERROR(INDEX(Cadastro!$F$5:$F$148,$AB1921),"")="",IF($L1921&gt;0,1,0),IF(IFERROR(INDEX(Cadastro!$F$5:$F$148,$AB1921),"")&lt;=IFERROR(INDEX(Parâmetros!$B$39:$B$48,MATCH($E1921,Parâmetros!$A$39:$A$48,0)),99),IFERROR(INDEX(Cadastro!$F$5:$F$148,$AB1921),""),0)),IF($L1921&gt;0,IF(N($X1920)&gt;0,1,N($W1920)+1),IF(AND($L1921=0,OR(N($W1920)&gt;=IFERROR(INDEX(Parâmetros!$B$39:$B$48,MATCH($E1921,Parâmetros!$A$39:$A$48,0)),99),AND(N($X1920)&gt;0,N($X1920)&lt;IFERROR(INDEX(Parâmetros!$C$39:$C$48,MATCH($E1921,Parâmetros!$A$39:$A$48,0)),0)))),0,N($W1920)+1))))</f>
        <v>5</v>
      </c>
      <c r="X1921" s="34">
        <f>IF(OR(OR($D1921="6x1",$D1921="FF 6x1"),$D1921="5x2"),"",IF($AB1921&lt;&gt;$AB1920,IF(IFERROR(INDEX(Cadastro!$F$5:$F$148,$AB1921),"")="",0,IF(IFERROR(INDEX(Cadastro!$F$5:$F$148,$AB1921),"")&gt;IFERROR(INDEX(Parâmetros!$B$39:$B$48,MATCH($E1921,Parâmetros!$A$39:$A$48,0)),99),IFERROR(INDEX(Cadastro!$F$5:$F$148,$AB1921),"")-IFERROR(INDEX(Parâmetros!$B$39:$B$48,MATCH($E1921,Parâmetros!$A$39:$A$48,0)),99),0)),IF(AND($L1921=0,OR(N($W1920)&gt;=IFERROR(INDEX(Parâmetros!$B$39:$B$48,MATCH($E1921,Parâmetros!$A$39:$A$48,0)),99),AND(N($X1920)&gt;0,N($X1920)&lt;IFERROR(INDEX(Parâmetros!$C$39:$C$48,MATCH($E1921,Parâmetros!$A$39:$A$48,0)),0)))),N($X1920)+1,0)))</f>
        <v>0</v>
      </c>
      <c r="Y1921" t="str">
        <f>IF($AC1921&lt;&gt;"",IF($L1921&gt;0,$AC1921&amp;" · com apontamento",$AC1921),IF($E1921="Férias",IF($L1921&gt;0,"Férias · com apontamento","Férias (cadastro)"),IF(($Z1921+$AA1921-1)&gt;Parâmetros!$E$16,"Férias / afastamento",IF(AND($D1921="5x2",OR(WEEKDAY($F1921,2)=6,WEEKDAY($F1921,2)=7)),IF($L1921&gt;0,"Folga trabalhada","Folga"),IF($L1921&gt;0,"Trabalhado",IF(OR(OR($D1921="6x1",$D1921="FF 6x1"),$D1921="5x2"),IF(AND(OR($D1921="6x1",$D1921="FF 6x1"),OR(WEEKDAY($F1921,2)=6,WEEKDAY($F1921,2)=7)),"Folga","Falta de registro"),IF(AND($AB1921&lt;&gt;$AB1920,IFERROR(INDEX(Cadastro!$F$5:$F$148,$AB1921),"")=""),"Indeterminado (início da série)",IF($X1921&gt;0,"Folga","Falta de registro"))))))))</f>
        <v>Trabalhado</v>
      </c>
      <c r="Z1921" s="34">
        <f>IF(OR($L1921&gt;0,$F1921&gt;Parâmetros!$E$14),0,IF($A1921&lt;&gt;$A1920,1,N($Z1920)+1))</f>
        <v>0</v>
      </c>
      <c r="AA1921" s="34">
        <f>IF(OR($L1921&gt;0,$F1921&gt;Parâmetros!$E$14),0,IF(OR($A1921&lt;&gt;$A1922,$F1922&gt;Parâmetros!$E$14),1,N($AA1922)+1))</f>
        <v>0</v>
      </c>
      <c r="AB1921" s="31">
        <f>IFERROR(MATCH($A1921&amp;"|"&amp;TEXT(_xlfn.MAXIFS(Cadastro!$E$5:$E$148,Cadastro!$A$5:$A$148,$A1921,Cadastro!$E$5:$E$148,"&lt;="&amp;$F1921),"yyyymmdd"),Cadastro!$I$5:$I$148,0),"")</f>
        <v>77</v>
      </c>
      <c r="AC1921" t="str">
        <f>IFERROR(_xlfn.SINGLE(INDEX(Exceções!$D$5:$D$203,MATCH($A1921&amp;"|"&amp;$F1921,Exceções!$F$5:$F$203,0))),"")</f>
        <v/>
      </c>
      <c r="AD1921" t="str">
        <f>IF($AC1921="","",IFERROR(_xlfn.SINGLE(INDEX(Exceções!$E$5:$E$203,MATCH($A1921&amp;"|"&amp;$F1921,Exceções!$F$5:$F$203,0))),""))</f>
        <v/>
      </c>
    </row>
    <row r="1922" spans="1:30" ht="15" hidden="1" customHeight="1" x14ac:dyDescent="0.25">
      <c r="A1922" s="31">
        <v>55179</v>
      </c>
      <c r="B1922" s="17" t="s">
        <v>211</v>
      </c>
      <c r="C1922" s="17" t="str">
        <f>IFERROR(INDEX(Cadastro!$C$5:$C$148,$AB1922),"NÃO INFORMADO")</f>
        <v>ELE</v>
      </c>
      <c r="D1922" s="17" t="str">
        <f>IFERROR(INDEX(Cadastro!$D$5:$D$148,$AB1922),"")</f>
        <v>B</v>
      </c>
      <c r="E1922" s="17" t="str">
        <f>IFERROR(INDEX(Cadastro!$G$5:$G$148,$AB1922),"")</f>
        <v>B</v>
      </c>
      <c r="F1922" s="29">
        <v>46276</v>
      </c>
      <c r="G1922" s="32" t="str">
        <f t="shared" si="324"/>
        <v>sex</v>
      </c>
      <c r="H1922" s="31" t="str">
        <f>IF($L1922=0,"",_xlfn.MINIFS(Dados!$Q:$Q,Dados!$A:$A,$A1922,Dados!$S:$S,$F1922))</f>
        <v/>
      </c>
      <c r="I1922" s="31" t="str">
        <f>IF($H1922="","",_xlfn.MAXIFS(Dados!$R:$R,Dados!$A:$A,$A1922,Dados!$S:$S,$F1922))</f>
        <v/>
      </c>
      <c r="J1922" s="32" t="str">
        <f>IF($D1922&lt;&gt;"Folguista","",IFERROR(INDEX(Parâmetros!$D$52:$G$52,1,MIN(4,MAX(1,$W1922))),""))</f>
        <v/>
      </c>
      <c r="K1922" s="32" t="str">
        <f>IF(OR($AC1922&lt;&gt;"",$Y1922="Folga",$Y1922="Folga trabalhada",$Y1922="Férias (cadastro)",$Y1922="Férias / afastamento",$Y1922="Indeterminado (início da série)"),"",IF(OR($D1922="6x1",$D1922="FF 6x1"),IF(OR(WEEKDAY($F1922,2)=6,WEEKDAY($F1922,2)=7),"6x1 sáb/dom","6x1"),IF($D1922="5x2","5x2",IF($H1922="",IF($D1922="Folguista",$J1922,$E1922),IF(OR($H1922&gt;=Parâmetros!$E$18,$H1922&lt;Parâmetros!$E$19),"C",IF($H1922&lt;Parâmetros!$E$20,"A","B"))))))</f>
        <v/>
      </c>
      <c r="L1922" s="30">
        <f>SUMIFS(Dados!$E:$E,Dados!$A:$A,$A1922,Dados!$S:$S,$F1922)</f>
        <v>0</v>
      </c>
      <c r="M1922" s="30" t="str">
        <f>IFERROR(INDEX(Parâmetros!$E$6:$E$11,MATCH($K1922,Parâmetros!$A$6:$A$11,0)),"")</f>
        <v/>
      </c>
      <c r="N1922" s="33" t="str">
        <f t="shared" si="325"/>
        <v/>
      </c>
      <c r="O1922" s="33">
        <f>Parâmetros!$E$13</f>
        <v>0.8</v>
      </c>
      <c r="P1922" s="32" t="str">
        <f>IF(OR($M1922="",$F1922&gt;Parâmetros!$E$14),"Não","Sim")</f>
        <v>Não</v>
      </c>
      <c r="Q1922" s="32" t="str">
        <f t="shared" si="326"/>
        <v/>
      </c>
      <c r="R1922" s="32" t="str">
        <f t="shared" si="327"/>
        <v/>
      </c>
      <c r="S1922" s="30" t="str">
        <f t="shared" si="328"/>
        <v/>
      </c>
      <c r="T1922" s="32" t="str">
        <f>IF($Q1922&lt;&gt;"Sim","",IF($N1922&gt;Parâmetros!$E$15,"Sim","Não"))</f>
        <v/>
      </c>
      <c r="U1922" s="17" t="str">
        <f t="shared" si="329"/>
        <v>Folga</v>
      </c>
      <c r="V1922" s="17" t="str">
        <f>IF($AC1922&lt;&gt;"",IF($L1922&gt;0,"ATENÇÃO · apontou em dia de "&amp;LOWER($AC1922)&amp;" cadastrado","Exceção cadastrada · "&amp;$AC1922)&amp;IF($AD1922="",""," · "&amp;$AD1922),IF($E1922="Férias",IF($L1922&gt;0,"ATENÇÃO · apontou estando de férias no cadastro","Férias no cadastro"),IF($Y1922="Férias / afastamento","Afastamento · "&amp;($Z1922+$AA1922-1)&amp;" dias seguidos sem apontamento",IF($Y1922="Folga trabalhada","ATENÇÃO · apontou em dia de '[Apontamento_Mes_Setembro Atualizado.xlsx]Base Diária'!$V$221folga da escala 5x2",IF($Y1922="Folga",IF(AND($D1922="5x2",OR(WEEKDAY($F1922,2)=6,WEEKDAY($F1922,2)=7)),"Folga de fim de semana da escala 5x2",IF(AND(OR($D1922="6x1",$D1922="FF 6x1"),WEEKDAY($F1922,2)=6,FALSE()),"Folga de fim de semana · apontou no domingo anterior",IF(AND(OR($D1922="6x1",$D1922="FF 6x1"),WEEKDAY($F1922,2)=7,AND($A1922=$A1921,$L1921&gt;0)),"Folga de fim de semana · apontou no sábado",IF(AND(OR($D1922="6x1",$D1922="FF 6x1"),OR(WEEKDAY($F1922,2)=6,WEEKDAY($F1922,2)=7)),"Folga de fim de semana · sem apontamento no sábado nem no domingo","Folga prevista pelo ciclo")))),IF($Y1922="Indeterminado (início da série)","Sem histórico anterior — informe o dia do ciclo no Cadastro",IF($Y1922="Falta de registro",IF(OR(OR($D1922="6x1",$D1922="FF 6x1"),$D1922="5x2"),"FALTA DE REGISTRO · dia útil da escala "&amp;$E1922,"FALTA DE REGISTRO · dia "&amp;$W1922&amp;" de "&amp;IFERROR(INDEX(Parâmetros!$B$39:$B$48,MATCH($E1922,Parâmetros!$A$39:$A$48,0)),99)&amp;" do ciclo"),IF(OR($D1922="6x1",$D1922="FF 6x1"),IF(OR(AND(WEEKDAY($F1922,2)=6,AND($A1922=$A1923,$L1923&gt;0)),AND(WEEKDAY($F1922,2)=7,AND($A1922=$A1921,$L1921&gt;0))),"ATENÇÃO · apontou sábado e domingo no mesmo fim de semana",IF(OR(WEEKDAY($F1922,2)=6,WEEKDAY($F1922,2)=7),"Jornada de fim de semana do 6x1",IF(OR($H1922&gt;=Parâmetros!$E$20,$H1922&lt;Parâmetros!$E$19),"ATENÇÃO · 6x1 apontou fora do horário diurno","Jornada fixa do 6x1"))),IF($D1922="5x2","Jornada fixa do 5x2",IF($D1922="Folguista",IF($J1922=$K1922,"Evidência confirma sequência","DIVERGE · sequência "&amp;$J1922&amp;" × evidência "&amp;$K1922),IF($K1922=$E1922,"Evidência confirma cadastro","DIVERGE · cadastro "&amp;$E1922&amp;" × evidência "&amp;$K1922)))))))))))</f>
        <v>Folga prevista pelo ciclo</v>
      </c>
      <c r="W1922" s="34">
        <f>IF(OR(OR($D1922="6x1",$D1922="FF 6x1"),$D1922="5x2"),"",IF($AB1922&lt;&gt;$AB1921,IF(IFERROR(INDEX(Cadastro!$F$5:$F$148,$AB1922),"")="",IF($L1922&gt;0,1,0),IF(IFERROR(INDEX(Cadastro!$F$5:$F$148,$AB1922),"")&lt;=IFERROR(INDEX(Parâmetros!$B$39:$B$48,MATCH($E1922,Parâmetros!$A$39:$A$48,0)),99),IFERROR(INDEX(Cadastro!$F$5:$F$148,$AB1922),""),0)),IF($L1922&gt;0,IF(N($X1921)&gt;0,1,N($W1921)+1),IF(AND($L1922=0,OR(N($W1921)&gt;=IFERROR(INDEX(Parâmetros!$B$39:$B$48,MATCH($E1922,Parâmetros!$A$39:$A$48,0)),99),AND(N($X1921)&gt;0,N($X1921)&lt;IFERROR(INDEX(Parâmetros!$C$39:$C$48,MATCH($E1922,Parâmetros!$A$39:$A$48,0)),0)))),0,N($W1921)+1))))</f>
        <v>0</v>
      </c>
      <c r="X1922" s="34">
        <f>IF(OR(OR($D1922="6x1",$D1922="FF 6x1"),$D1922="5x2"),"",IF($AB1922&lt;&gt;$AB1921,IF(IFERROR(INDEX(Cadastro!$F$5:$F$148,$AB1922),"")="",0,IF(IFERROR(INDEX(Cadastro!$F$5:$F$148,$AB1922),"")&gt;IFERROR(INDEX(Parâmetros!$B$39:$B$48,MATCH($E1922,Parâmetros!$A$39:$A$48,0)),99),IFERROR(INDEX(Cadastro!$F$5:$F$148,$AB1922),"")-IFERROR(INDEX(Parâmetros!$B$39:$B$48,MATCH($E1922,Parâmetros!$A$39:$A$48,0)),99),0)),IF(AND($L1922=0,OR(N($W1921)&gt;=IFERROR(INDEX(Parâmetros!$B$39:$B$48,MATCH($E1922,Parâmetros!$A$39:$A$48,0)),99),AND(N($X1921)&gt;0,N($X1921)&lt;IFERROR(INDEX(Parâmetros!$C$39:$C$48,MATCH($E1922,Parâmetros!$A$39:$A$48,0)),0)))),N($X1921)+1,0)))</f>
        <v>1</v>
      </c>
      <c r="Y1922" t="str">
        <f>IF($AC1922&lt;&gt;"",IF($L1922&gt;0,$AC1922&amp;" · com apontamento",$AC1922),IF($E1922="Férias",IF($L1922&gt;0,"Férias · com apontamento","Férias (cadastro)"),IF(($Z1922+$AA1922-1)&gt;Parâmetros!$E$16,"Férias / afastamento",IF(AND($D1922="5x2",OR(WEEKDAY($F1922,2)=6,WEEKDAY($F1922,2)=7)),IF($L1922&gt;0,"Folga trabalhada","Folga"),IF($L1922&gt;0,"Trabalhado",IF(OR(OR($D1922="6x1",$D1922="FF 6x1"),$D1922="5x2"),IF(AND(OR($D1922="6x1",$D1922="FF 6x1"),OR(WEEKDAY($F1922,2)=6,WEEKDAY($F1922,2)=7)),"Folga","Falta de registro"),IF(AND($AB1922&lt;&gt;$AB1921,IFERROR(INDEX(Cadastro!$F$5:$F$148,$AB1922),"")=""),"Indeterminado (início da série)",IF($X1922&gt;0,"Folga","Falta de registro"))))))))</f>
        <v>Folga</v>
      </c>
      <c r="Z1922" s="34">
        <f>IF(OR($L1922&gt;0,$F1922&gt;Parâmetros!$E$14),0,IF($A1922&lt;&gt;$A1921,1,N($Z1921)+1))</f>
        <v>1</v>
      </c>
      <c r="AA1922" s="34">
        <f>IF(OR($L1922&gt;0,$F1922&gt;Parâmetros!$E$14),0,IF(OR($A1922&lt;&gt;$A1923,$F1923&gt;Parâmetros!$E$14),1,N($AA1923)+1))</f>
        <v>1</v>
      </c>
      <c r="AB1922" s="31">
        <f>IFERROR(MATCH($A1922&amp;"|"&amp;TEXT(_xlfn.MAXIFS(Cadastro!$E$5:$E$148,Cadastro!$A$5:$A$148,$A1922,Cadastro!$E$5:$E$148,"&lt;="&amp;$F1922),"yyyymmdd"),Cadastro!$I$5:$I$148,0),"")</f>
        <v>77</v>
      </c>
      <c r="AC1922" t="str">
        <f>IFERROR(_xlfn.SINGLE(INDEX(Exceções!$D$5:$D$203,MATCH($A1922&amp;"|"&amp;$F1922,Exceções!$F$5:$F$203,0))),"")</f>
        <v/>
      </c>
      <c r="AD1922" t="str">
        <f>IF($AC1922="","",IFERROR(_xlfn.SINGLE(INDEX(Exceções!$E$5:$E$203,MATCH($A1922&amp;"|"&amp;$F1922,Exceções!$F$5:$F$203,0))),""))</f>
        <v/>
      </c>
    </row>
    <row r="1923" spans="1:30" ht="15" hidden="1" customHeight="1" x14ac:dyDescent="0.25">
      <c r="A1923" s="31">
        <v>55179</v>
      </c>
      <c r="B1923" s="17" t="s">
        <v>211</v>
      </c>
      <c r="C1923" s="17" t="str">
        <f>IFERROR(INDEX(Cadastro!$C$5:$C$148,$AB1923),"NÃO INFORMADO")</f>
        <v>ELE</v>
      </c>
      <c r="D1923" s="17" t="str">
        <f>IFERROR(INDEX(Cadastro!$D$5:$D$148,$AB1923),"")</f>
        <v>B</v>
      </c>
      <c r="E1923" s="17" t="str">
        <f>IFERROR(INDEX(Cadastro!$G$5:$G$148,$AB1923),"")</f>
        <v>B</v>
      </c>
      <c r="F1923" s="29">
        <v>46277</v>
      </c>
      <c r="G1923" s="32" t="str">
        <f t="shared" si="324"/>
        <v>sáb</v>
      </c>
      <c r="H1923" s="31" t="str">
        <f>IF($L1923=0,"",_xlfn.MINIFS(Dados!$Q:$Q,Dados!$A:$A,$A1923,Dados!$S:$S,$F1923))</f>
        <v/>
      </c>
      <c r="I1923" s="31" t="str">
        <f>IF($H1923="","",_xlfn.MAXIFS(Dados!$R:$R,Dados!$A:$A,$A1923,Dados!$S:$S,$F1923))</f>
        <v/>
      </c>
      <c r="J1923" s="32" t="str">
        <f>IF($D1923&lt;&gt;"Folguista","",IFERROR(INDEX(Parâmetros!$D$52:$G$52,1,MIN(4,MAX(1,$W1923))),""))</f>
        <v/>
      </c>
      <c r="K1923" s="32" t="str">
        <f>IF(OR($AC1923&lt;&gt;"",$Y1923="Folga",$Y1923="Folga trabalhada",$Y1923="Férias (cadastro)",$Y1923="Férias / afastamento",$Y1923="Indeterminado (início da série)"),"",IF(OR($D1923="6x1",$D1923="FF 6x1"),IF(OR(WEEKDAY($F1923,2)=6,WEEKDAY($F1923,2)=7),"6x1 sáb/dom","6x1"),IF($D1923="5x2","5x2",IF($H1923="",IF($D1923="Folguista",$J1923,$E1923),IF(OR($H1923&gt;=Parâmetros!$E$18,$H1923&lt;Parâmetros!$E$19),"C",IF($H1923&lt;Parâmetros!$E$20,"A","B"))))))</f>
        <v>B</v>
      </c>
      <c r="L1923" s="30">
        <f>SUMIFS(Dados!$E:$E,Dados!$A:$A,$A1923,Dados!$S:$S,$F1923)</f>
        <v>0</v>
      </c>
      <c r="M1923" s="30">
        <f>IFERROR(INDEX(Parâmetros!$E$6:$E$11,MATCH($K1923,Parâmetros!$A$6:$A$11,0)),"")</f>
        <v>7.67</v>
      </c>
      <c r="N1923" s="33">
        <f t="shared" si="325"/>
        <v>0</v>
      </c>
      <c r="O1923" s="33">
        <f>Parâmetros!$E$13</f>
        <v>0.8</v>
      </c>
      <c r="P1923" s="32" t="str">
        <f>IF(OR($M1923="",$F1923&gt;Parâmetros!$E$14),"Não","Sim")</f>
        <v>Não</v>
      </c>
      <c r="Q1923" s="32" t="str">
        <f t="shared" si="326"/>
        <v/>
      </c>
      <c r="R1923" s="32" t="str">
        <f t="shared" si="327"/>
        <v/>
      </c>
      <c r="S1923" s="30" t="str">
        <f t="shared" si="328"/>
        <v/>
      </c>
      <c r="T1923" s="32" t="str">
        <f>IF($Q1923&lt;&gt;"Sim","",IF($N1923&gt;Parâmetros!$E$15,"Sim","Não"))</f>
        <v/>
      </c>
      <c r="U1923" s="17" t="str">
        <f t="shared" si="329"/>
        <v>Fora da apuração</v>
      </c>
      <c r="V1923" s="17" t="str">
        <f>IF($AC1923&lt;&gt;"",IF($L1923&gt;0,"ATENÇÃO · apontou em dia de "&amp;LOWER($AC1923)&amp;" cadastrado","Exceção cadastrada · "&amp;$AC1923)&amp;IF($AD1923="",""," · "&amp;$AD1923),IF($E1923="Férias",IF($L1923&gt;0,"ATENÇÃO · apontou estando de férias no cadastro","Férias no cadastro"),IF($Y1923="Férias / afastamento","Afastamento · "&amp;($Z1923+$AA1923-1)&amp;" dias seguidos sem apontamento",IF($Y1923="Folga trabalhada","ATENÇÃO · apontou em dia de '[Apontamento_Mes_Setembro Atualizado.xlsx]Base Diária'!$V$221folga da escala 5x2",IF($Y1923="Folga",IF(AND($D1923="5x2",OR(WEEKDAY($F1923,2)=6,WEEKDAY($F1923,2)=7)),"Folga de fim de semana da escala 5x2",IF(AND(OR($D1923="6x1",$D1923="FF 6x1"),WEEKDAY($F1923,2)=6,FALSE()),"Folga de fim de semana · apontou no domingo anterior",IF(AND(OR($D1923="6x1",$D1923="FF 6x1"),WEEKDAY($F1923,2)=7,AND($A1923=$A1922,$L1922&gt;0)),"Folga de fim de semana · apontou no sábado",IF(AND(OR($D1923="6x1",$D1923="FF 6x1"),OR(WEEKDAY($F1923,2)=6,WEEKDAY($F1923,2)=7)),"Folga de fim de semana · sem apontamento no sábado nem no domingo","Folga prevista pelo ciclo")))),IF($Y1923="Indeterminado (início da série)","Sem histórico anterior — informe o dia do ciclo no Cadastro",IF($Y1923="Falta de registro",IF(OR(OR($D1923="6x1",$D1923="FF 6x1"),$D1923="5x2"),"FALTA DE REGISTRO · dia útil da escala "&amp;$E1923,"FALTA DE REGISTRO · dia "&amp;$W1923&amp;" de "&amp;IFERROR(INDEX(Parâmetros!$B$39:$B$48,MATCH($E1923,Parâmetros!$A$39:$A$48,0)),99)&amp;" do ciclo"),IF(OR($D1923="6x1",$D1923="FF 6x1"),IF(OR(AND(WEEKDAY($F1923,2)=6,AND($A1923=$A1924,$L1924&gt;0)),AND(WEEKDAY($F1923,2)=7,AND($A1923=$A1922,$L1922&gt;0))),"ATENÇÃO · apontou sábado e domingo no mesmo fim de semana",IF(OR(WEEKDAY($F1923,2)=6,WEEKDAY($F1923,2)=7),"Jornada de fim de semana do 6x1",IF(OR($H1923&gt;=Parâmetros!$E$20,$H1923&lt;Parâmetros!$E$19),"ATENÇÃO · 6x1 apontou fora do horário diurno","Jornada fixa do 6x1"))),IF($D1923="5x2","Jornada fixa do 5x2",IF($D1923="Folguista",IF($J1923=$K1923,"Evidência confirma sequência","DIVERGE · sequência "&amp;$J1923&amp;" × evidência "&amp;$K1923),IF($K1923=$E1923,"Evidência confirma cadastro","DIVERGE · cadastro "&amp;$E1923&amp;" × evidência "&amp;$K1923)))))))))))</f>
        <v>FALTA DE REGISTRO · dia 1 de 5 do ciclo</v>
      </c>
      <c r="W1923" s="34">
        <f>IF(OR(OR($D1923="6x1",$D1923="FF 6x1"),$D1923="5x2"),"",IF($AB1923&lt;&gt;$AB1922,IF(IFERROR(INDEX(Cadastro!$F$5:$F$148,$AB1923),"")="",IF($L1923&gt;0,1,0),IF(IFERROR(INDEX(Cadastro!$F$5:$F$148,$AB1923),"")&lt;=IFERROR(INDEX(Parâmetros!$B$39:$B$48,MATCH($E1923,Parâmetros!$A$39:$A$48,0)),99),IFERROR(INDEX(Cadastro!$F$5:$F$148,$AB1923),""),0)),IF($L1923&gt;0,IF(N($X1922)&gt;0,1,N($W1922)+1),IF(AND($L1923=0,OR(N($W1922)&gt;=IFERROR(INDEX(Parâmetros!$B$39:$B$48,MATCH($E1923,Parâmetros!$A$39:$A$48,0)),99),AND(N($X1922)&gt;0,N($X1922)&lt;IFERROR(INDEX(Parâmetros!$C$39:$C$48,MATCH($E1923,Parâmetros!$A$39:$A$48,0)),0)))),0,N($W1922)+1))))</f>
        <v>1</v>
      </c>
      <c r="X1923" s="34">
        <f>IF(OR(OR($D1923="6x1",$D1923="FF 6x1"),$D1923="5x2"),"",IF($AB1923&lt;&gt;$AB1922,IF(IFERROR(INDEX(Cadastro!$F$5:$F$148,$AB1923),"")="",0,IF(IFERROR(INDEX(Cadastro!$F$5:$F$148,$AB1923),"")&gt;IFERROR(INDEX(Parâmetros!$B$39:$B$48,MATCH($E1923,Parâmetros!$A$39:$A$48,0)),99),IFERROR(INDEX(Cadastro!$F$5:$F$148,$AB1923),"")-IFERROR(INDEX(Parâmetros!$B$39:$B$48,MATCH($E1923,Parâmetros!$A$39:$A$48,0)),99),0)),IF(AND($L1923=0,OR(N($W1922)&gt;=IFERROR(INDEX(Parâmetros!$B$39:$B$48,MATCH($E1923,Parâmetros!$A$39:$A$48,0)),99),AND(N($X1922)&gt;0,N($X1922)&lt;IFERROR(INDEX(Parâmetros!$C$39:$C$48,MATCH($E1923,Parâmetros!$A$39:$A$48,0)),0)))),N($X1922)+1,0)))</f>
        <v>0</v>
      </c>
      <c r="Y1923" t="str">
        <f>IF($AC1923&lt;&gt;"",IF($L1923&gt;0,$AC1923&amp;" · com apontamento",$AC1923),IF($E1923="Férias",IF($L1923&gt;0,"Férias · com apontamento","Férias (cadastro)"),IF(($Z1923+$AA1923-1)&gt;Parâmetros!$E$16,"Férias / afastamento",IF(AND($D1923="5x2",OR(WEEKDAY($F1923,2)=6,WEEKDAY($F1923,2)=7)),IF($L1923&gt;0,"Folga trabalhada","Folga"),IF($L1923&gt;0,"Trabalhado",IF(OR(OR($D1923="6x1",$D1923="FF 6x1"),$D1923="5x2"),IF(AND(OR($D1923="6x1",$D1923="FF 6x1"),OR(WEEKDAY($F1923,2)=6,WEEKDAY($F1923,2)=7)),"Folga","Falta de registro"),IF(AND($AB1923&lt;&gt;$AB1922,IFERROR(INDEX(Cadastro!$F$5:$F$148,$AB1923),"")=""),"Indeterminado (início da série)",IF($X1923&gt;0,"Folga","Falta de registro"))))))))</f>
        <v>Falta de registro</v>
      </c>
      <c r="Z1923" s="34">
        <f>IF(OR($L1923&gt;0,$F1923&gt;Parâmetros!$E$14),0,IF($A1923&lt;&gt;$A1922,1,N($Z1922)+1))</f>
        <v>0</v>
      </c>
      <c r="AA1923" s="34">
        <f>IF(OR($L1923&gt;0,$F1923&gt;Parâmetros!$E$14),0,IF(OR($A1923&lt;&gt;$A1924,$F1924&gt;Parâmetros!$E$14),1,N($AA1924)+1))</f>
        <v>0</v>
      </c>
      <c r="AB1923" s="31">
        <f>IFERROR(MATCH($A1923&amp;"|"&amp;TEXT(_xlfn.MAXIFS(Cadastro!$E$5:$E$148,Cadastro!$A$5:$A$148,$A1923,Cadastro!$E$5:$E$148,"&lt;="&amp;$F1923),"yyyymmdd"),Cadastro!$I$5:$I$148,0),"")</f>
        <v>77</v>
      </c>
      <c r="AC1923" t="str">
        <f>IFERROR(_xlfn.SINGLE(INDEX(Exceções!$D$5:$D$203,MATCH($A1923&amp;"|"&amp;$F1923,Exceções!$F$5:$F$203,0))),"")</f>
        <v/>
      </c>
      <c r="AD1923" t="str">
        <f>IF($AC1923="","",IFERROR(_xlfn.SINGLE(INDEX(Exceções!$E$5:$E$203,MATCH($A1923&amp;"|"&amp;$F1923,Exceções!$F$5:$F$203,0))),""))</f>
        <v/>
      </c>
    </row>
    <row r="1924" spans="1:30" ht="15" hidden="1" customHeight="1" x14ac:dyDescent="0.25">
      <c r="A1924" s="31">
        <v>55179</v>
      </c>
      <c r="B1924" s="17" t="s">
        <v>211</v>
      </c>
      <c r="C1924" s="17" t="str">
        <f>IFERROR(INDEX(Cadastro!$C$5:$C$148,$AB1924),"NÃO INFORMADO")</f>
        <v>ELE</v>
      </c>
      <c r="D1924" s="17" t="str">
        <f>IFERROR(INDEX(Cadastro!$D$5:$D$148,$AB1924),"")</f>
        <v>B</v>
      </c>
      <c r="E1924" s="17" t="str">
        <f>IFERROR(INDEX(Cadastro!$G$5:$G$148,$AB1924),"")</f>
        <v>B</v>
      </c>
      <c r="F1924" s="29">
        <v>46278</v>
      </c>
      <c r="G1924" s="32" t="str">
        <f t="shared" si="324"/>
        <v>dom</v>
      </c>
      <c r="H1924" s="31" t="str">
        <f>IF($L1924=0,"",_xlfn.MINIFS(Dados!$Q:$Q,Dados!$A:$A,$A1924,Dados!$S:$S,$F1924))</f>
        <v/>
      </c>
      <c r="I1924" s="31" t="str">
        <f>IF($H1924="","",_xlfn.MAXIFS(Dados!$R:$R,Dados!$A:$A,$A1924,Dados!$S:$S,$F1924))</f>
        <v/>
      </c>
      <c r="J1924" s="32" t="str">
        <f>IF($D1924&lt;&gt;"Folguista","",IFERROR(INDEX(Parâmetros!$D$52:$G$52,1,MIN(4,MAX(1,$W1924))),""))</f>
        <v/>
      </c>
      <c r="K1924" s="32" t="str">
        <f>IF(OR($AC1924&lt;&gt;"",$Y1924="Folga",$Y1924="Folga trabalhada",$Y1924="Férias (cadastro)",$Y1924="Férias / afastamento",$Y1924="Indeterminado (início da série)"),"",IF(OR($D1924="6x1",$D1924="FF 6x1"),IF(OR(WEEKDAY($F1924,2)=6,WEEKDAY($F1924,2)=7),"6x1 sáb/dom","6x1"),IF($D1924="5x2","5x2",IF($H1924="",IF($D1924="Folguista",$J1924,$E1924),IF(OR($H1924&gt;=Parâmetros!$E$18,$H1924&lt;Parâmetros!$E$19),"C",IF($H1924&lt;Parâmetros!$E$20,"A","B"))))))</f>
        <v>B</v>
      </c>
      <c r="L1924" s="30">
        <f>SUMIFS(Dados!$E:$E,Dados!$A:$A,$A1924,Dados!$S:$S,$F1924)</f>
        <v>0</v>
      </c>
      <c r="M1924" s="30">
        <f>IFERROR(INDEX(Parâmetros!$E$6:$E$11,MATCH($K1924,Parâmetros!$A$6:$A$11,0)),"")</f>
        <v>7.67</v>
      </c>
      <c r="N1924" s="33">
        <f t="shared" si="325"/>
        <v>0</v>
      </c>
      <c r="O1924" s="33">
        <f>Parâmetros!$E$13</f>
        <v>0.8</v>
      </c>
      <c r="P1924" s="32" t="str">
        <f>IF(OR($M1924="",$F1924&gt;Parâmetros!$E$14),"Não","Sim")</f>
        <v>Não</v>
      </c>
      <c r="Q1924" s="32" t="str">
        <f t="shared" si="326"/>
        <v/>
      </c>
      <c r="R1924" s="32" t="str">
        <f t="shared" si="327"/>
        <v/>
      </c>
      <c r="S1924" s="30" t="str">
        <f t="shared" si="328"/>
        <v/>
      </c>
      <c r="T1924" s="32" t="str">
        <f>IF($Q1924&lt;&gt;"Sim","",IF($N1924&gt;Parâmetros!$E$15,"Sim","Não"))</f>
        <v/>
      </c>
      <c r="U1924" s="17" t="str">
        <f t="shared" si="329"/>
        <v>Fora da apuração</v>
      </c>
      <c r="V1924" s="17" t="str">
        <f>IF($AC1924&lt;&gt;"",IF($L1924&gt;0,"ATENÇÃO · apontou em dia de "&amp;LOWER($AC1924)&amp;" cadastrado","Exceção cadastrada · "&amp;$AC1924)&amp;IF($AD1924="",""," · "&amp;$AD1924),IF($E1924="Férias",IF($L1924&gt;0,"ATENÇÃO · apontou estando de férias no cadastro","Férias no cadastro"),IF($Y1924="Férias / afastamento","Afastamento · "&amp;($Z1924+$AA1924-1)&amp;" dias seguidos sem apontamento",IF($Y1924="Folga trabalhada","ATENÇÃO · apontou em dia de '[Apontamento_Mes_Setembro Atualizado.xlsx]Base Diária'!$V$221folga da escala 5x2",IF($Y1924="Folga",IF(AND($D1924="5x2",OR(WEEKDAY($F1924,2)=6,WEEKDAY($F1924,2)=7)),"Folga de fim de semana da escala 5x2",IF(AND(OR($D1924="6x1",$D1924="FF 6x1"),WEEKDAY($F1924,2)=6,FALSE()),"Folga de fim de semana · apontou no domingo anterior",IF(AND(OR($D1924="6x1",$D1924="FF 6x1"),WEEKDAY($F1924,2)=7,AND($A1924=$A1923,$L1923&gt;0)),"Folga de fim de semana · apontou no sábado",IF(AND(OR($D1924="6x1",$D1924="FF 6x1"),OR(WEEKDAY($F1924,2)=6,WEEKDAY($F1924,2)=7)),"Folga de fim de semana · sem apontamento no sábado nem no domingo","Folga prevista pelo ciclo")))),IF($Y1924="Indeterminado (início da série)","Sem histórico anterior — informe o dia do ciclo no Cadastro",IF($Y1924="Falta de registro",IF(OR(OR($D1924="6x1",$D1924="FF 6x1"),$D1924="5x2"),"FALTA DE REGISTRO · dia útil da escala "&amp;$E1924,"FALTA DE REGISTRO · dia "&amp;$W1924&amp;" de "&amp;IFERROR(INDEX(Parâmetros!$B$39:$B$48,MATCH($E1924,Parâmetros!$A$39:$A$48,0)),99)&amp;" do ciclo"),IF(OR($D1924="6x1",$D1924="FF 6x1"),IF(OR(AND(WEEKDAY($F1924,2)=6,AND($A1924=$A1925,$L1925&gt;0)),AND(WEEKDAY($F1924,2)=7,AND($A1924=$A1923,$L1923&gt;0))),"ATENÇÃO · apontou sábado e domingo no mesmo fim de semana",IF(OR(WEEKDAY($F1924,2)=6,WEEKDAY($F1924,2)=7),"Jornada de fim de semana do 6x1",IF(OR($H1924&gt;=Parâmetros!$E$20,$H1924&lt;Parâmetros!$E$19),"ATENÇÃO · 6x1 apontou fora do horário diurno","Jornada fixa do 6x1"))),IF($D1924="5x2","Jornada fixa do 5x2",IF($D1924="Folguista",IF($J1924=$K1924,"Evidência confirma sequência","DIVERGE · sequência "&amp;$J1924&amp;" × evidência "&amp;$K1924),IF($K1924=$E1924,"Evidência confirma cadastro","DIVERGE · cadastro "&amp;$E1924&amp;" × evidência "&amp;$K1924)))))))))))</f>
        <v>FALTA DE REGISTRO · dia 2 de 5 do ciclo</v>
      </c>
      <c r="W1924" s="34">
        <f>IF(OR(OR($D1924="6x1",$D1924="FF 6x1"),$D1924="5x2"),"",IF($AB1924&lt;&gt;$AB1923,IF(IFERROR(INDEX(Cadastro!$F$5:$F$148,$AB1924),"")="",IF($L1924&gt;0,1,0),IF(IFERROR(INDEX(Cadastro!$F$5:$F$148,$AB1924),"")&lt;=IFERROR(INDEX(Parâmetros!$B$39:$B$48,MATCH($E1924,Parâmetros!$A$39:$A$48,0)),99),IFERROR(INDEX(Cadastro!$F$5:$F$148,$AB1924),""),0)),IF($L1924&gt;0,IF(N($X1923)&gt;0,1,N($W1923)+1),IF(AND($L1924=0,OR(N($W1923)&gt;=IFERROR(INDEX(Parâmetros!$B$39:$B$48,MATCH($E1924,Parâmetros!$A$39:$A$48,0)),99),AND(N($X1923)&gt;0,N($X1923)&lt;IFERROR(INDEX(Parâmetros!$C$39:$C$48,MATCH($E1924,Parâmetros!$A$39:$A$48,0)),0)))),0,N($W1923)+1))))</f>
        <v>2</v>
      </c>
      <c r="X1924" s="34">
        <f>IF(OR(OR($D1924="6x1",$D1924="FF 6x1"),$D1924="5x2"),"",IF($AB1924&lt;&gt;$AB1923,IF(IFERROR(INDEX(Cadastro!$F$5:$F$148,$AB1924),"")="",0,IF(IFERROR(INDEX(Cadastro!$F$5:$F$148,$AB1924),"")&gt;IFERROR(INDEX(Parâmetros!$B$39:$B$48,MATCH($E1924,Parâmetros!$A$39:$A$48,0)),99),IFERROR(INDEX(Cadastro!$F$5:$F$148,$AB1924),"")-IFERROR(INDEX(Parâmetros!$B$39:$B$48,MATCH($E1924,Parâmetros!$A$39:$A$48,0)),99),0)),IF(AND($L1924=0,OR(N($W1923)&gt;=IFERROR(INDEX(Parâmetros!$B$39:$B$48,MATCH($E1924,Parâmetros!$A$39:$A$48,0)),99),AND(N($X1923)&gt;0,N($X1923)&lt;IFERROR(INDEX(Parâmetros!$C$39:$C$48,MATCH($E1924,Parâmetros!$A$39:$A$48,0)),0)))),N($X1923)+1,0)))</f>
        <v>0</v>
      </c>
      <c r="Y1924" t="str">
        <f>IF($AC1924&lt;&gt;"",IF($L1924&gt;0,$AC1924&amp;" · com apontamento",$AC1924),IF($E1924="Férias",IF($L1924&gt;0,"Férias · com apontamento","Férias (cadastro)"),IF(($Z1924+$AA1924-1)&gt;Parâmetros!$E$16,"Férias / afastamento",IF(AND($D1924="5x2",OR(WEEKDAY($F1924,2)=6,WEEKDAY($F1924,2)=7)),IF($L1924&gt;0,"Folga trabalhada","Folga"),IF($L1924&gt;0,"Trabalhado",IF(OR(OR($D1924="6x1",$D1924="FF 6x1"),$D1924="5x2"),IF(AND(OR($D1924="6x1",$D1924="FF 6x1"),OR(WEEKDAY($F1924,2)=6,WEEKDAY($F1924,2)=7)),"Folga","Falta de registro"),IF(AND($AB1924&lt;&gt;$AB1923,IFERROR(INDEX(Cadastro!$F$5:$F$148,$AB1924),"")=""),"Indeterminado (início da série)",IF($X1924&gt;0,"Folga","Falta de registro"))))))))</f>
        <v>Falta de registro</v>
      </c>
      <c r="Z1924" s="34">
        <f>IF(OR($L1924&gt;0,$F1924&gt;Parâmetros!$E$14),0,IF($A1924&lt;&gt;$A1923,1,N($Z1923)+1))</f>
        <v>0</v>
      </c>
      <c r="AA1924" s="34">
        <f>IF(OR($L1924&gt;0,$F1924&gt;Parâmetros!$E$14),0,IF(OR($A1924&lt;&gt;$A1925,$F1925&gt;Parâmetros!$E$14),1,N($AA1925)+1))</f>
        <v>0</v>
      </c>
      <c r="AB1924" s="31">
        <f>IFERROR(MATCH($A1924&amp;"|"&amp;TEXT(_xlfn.MAXIFS(Cadastro!$E$5:$E$148,Cadastro!$A$5:$A$148,$A1924,Cadastro!$E$5:$E$148,"&lt;="&amp;$F1924),"yyyymmdd"),Cadastro!$I$5:$I$148,0),"")</f>
        <v>77</v>
      </c>
      <c r="AC1924" t="str">
        <f>IFERROR(_xlfn.SINGLE(INDEX(Exceções!$D$5:$D$203,MATCH($A1924&amp;"|"&amp;$F1924,Exceções!$F$5:$F$203,0))),"")</f>
        <v/>
      </c>
      <c r="AD1924" t="str">
        <f>IF($AC1924="","",IFERROR(_xlfn.SINGLE(INDEX(Exceções!$E$5:$E$203,MATCH($A1924&amp;"|"&amp;$F1924,Exceções!$F$5:$F$203,0))),""))</f>
        <v/>
      </c>
    </row>
    <row r="1925" spans="1:30" ht="15" hidden="1" customHeight="1" x14ac:dyDescent="0.25">
      <c r="A1925" s="31">
        <v>55179</v>
      </c>
      <c r="B1925" s="17" t="s">
        <v>211</v>
      </c>
      <c r="C1925" s="17" t="str">
        <f>IFERROR(INDEX(Cadastro!$C$5:$C$148,$AB1925),"NÃO INFORMADO")</f>
        <v>ELE</v>
      </c>
      <c r="D1925" s="17" t="str">
        <f>IFERROR(INDEX(Cadastro!$D$5:$D$148,$AB1925),"")</f>
        <v>B</v>
      </c>
      <c r="E1925" s="17" t="str">
        <f>IFERROR(INDEX(Cadastro!$G$5:$G$148,$AB1925),"")</f>
        <v>B</v>
      </c>
      <c r="F1925" s="29">
        <v>46279</v>
      </c>
      <c r="G1925" s="32" t="str">
        <f t="shared" si="324"/>
        <v>seg</v>
      </c>
      <c r="H1925" s="31" t="str">
        <f>IF($L1925=0,"",_xlfn.MINIFS(Dados!$Q:$Q,Dados!$A:$A,$A1925,Dados!$S:$S,$F1925))</f>
        <v/>
      </c>
      <c r="I1925" s="31" t="str">
        <f>IF($H1925="","",_xlfn.MAXIFS(Dados!$R:$R,Dados!$A:$A,$A1925,Dados!$S:$S,$F1925))</f>
        <v/>
      </c>
      <c r="J1925" s="32" t="str">
        <f>IF($D1925&lt;&gt;"Folguista","",IFERROR(INDEX(Parâmetros!$D$52:$G$52,1,MIN(4,MAX(1,$W1925))),""))</f>
        <v/>
      </c>
      <c r="K1925" s="32" t="str">
        <f>IF(OR($AC1925&lt;&gt;"",$Y1925="Folga",$Y1925="Folga trabalhada",$Y1925="Férias (cadastro)",$Y1925="Férias / afastamento",$Y1925="Indeterminado (início da série)"),"",IF(OR($D1925="6x1",$D1925="FF 6x1"),IF(OR(WEEKDAY($F1925,2)=6,WEEKDAY($F1925,2)=7),"6x1 sáb/dom","6x1"),IF($D1925="5x2","5x2",IF($H1925="",IF($D1925="Folguista",$J1925,$E1925),IF(OR($H1925&gt;=Parâmetros!$E$18,$H1925&lt;Parâmetros!$E$19),"C",IF($H1925&lt;Parâmetros!$E$20,"A","B"))))))</f>
        <v>B</v>
      </c>
      <c r="L1925" s="30">
        <f>SUMIFS(Dados!$E:$E,Dados!$A:$A,$A1925,Dados!$S:$S,$F1925)</f>
        <v>0</v>
      </c>
      <c r="M1925" s="30">
        <f>IFERROR(INDEX(Parâmetros!$E$6:$E$11,MATCH($K1925,Parâmetros!$A$6:$A$11,0)),"")</f>
        <v>7.67</v>
      </c>
      <c r="N1925" s="33">
        <f t="shared" si="325"/>
        <v>0</v>
      </c>
      <c r="O1925" s="33">
        <f>Parâmetros!$E$13</f>
        <v>0.8</v>
      </c>
      <c r="P1925" s="32" t="str">
        <f>IF(OR($M1925="",$F1925&gt;Parâmetros!$E$14),"Não","Sim")</f>
        <v>Não</v>
      </c>
      <c r="Q1925" s="32" t="str">
        <f t="shared" si="326"/>
        <v/>
      </c>
      <c r="R1925" s="32" t="str">
        <f t="shared" si="327"/>
        <v/>
      </c>
      <c r="S1925" s="30" t="str">
        <f t="shared" si="328"/>
        <v/>
      </c>
      <c r="T1925" s="32" t="str">
        <f>IF($Q1925&lt;&gt;"Sim","",IF($N1925&gt;Parâmetros!$E$15,"Sim","Não"))</f>
        <v/>
      </c>
      <c r="U1925" s="17" t="str">
        <f t="shared" si="329"/>
        <v>Fora da apuração</v>
      </c>
      <c r="V1925" s="17" t="str">
        <f>IF($AC1925&lt;&gt;"",IF($L1925&gt;0,"ATENÇÃO · apontou em dia de "&amp;LOWER($AC1925)&amp;" cadastrado","Exceção cadastrada · "&amp;$AC1925)&amp;IF($AD1925="",""," · "&amp;$AD1925),IF($E1925="Férias",IF($L1925&gt;0,"ATENÇÃO · apontou estando de férias no cadastro","Férias no cadastro"),IF($Y1925="Férias / afastamento","Afastamento · "&amp;($Z1925+$AA1925-1)&amp;" dias seguidos sem apontamento",IF($Y1925="Folga trabalhada","ATENÇÃO · apontou em dia de '[Apontamento_Mes_Setembro Atualizado.xlsx]Base Diária'!$V$221folga da escala 5x2",IF($Y1925="Folga",IF(AND($D1925="5x2",OR(WEEKDAY($F1925,2)=6,WEEKDAY($F1925,2)=7)),"Folga de fim de semana da escala 5x2",IF(AND(OR($D1925="6x1",$D1925="FF 6x1"),WEEKDAY($F1925,2)=6,FALSE()),"Folga de fim de semana · apontou no domingo anterior",IF(AND(OR($D1925="6x1",$D1925="FF 6x1"),WEEKDAY($F1925,2)=7,AND($A1925=$A1924,$L1924&gt;0)),"Folga de fim de semana · apontou no sábado",IF(AND(OR($D1925="6x1",$D1925="FF 6x1"),OR(WEEKDAY($F1925,2)=6,WEEKDAY($F1925,2)=7)),"Folga de fim de semana · sem apontamento no sábado nem no domingo","Folga prevista pelo ciclo")))),IF($Y1925="Indeterminado (início da série)","Sem histórico anterior — informe o dia do ciclo no Cadastro",IF($Y1925="Falta de registro",IF(OR(OR($D1925="6x1",$D1925="FF 6x1"),$D1925="5x2"),"FALTA DE REGISTRO · dia útil da escala "&amp;$E1925,"FALTA DE REGISTRO · dia "&amp;$W1925&amp;" de "&amp;IFERROR(INDEX(Parâmetros!$B$39:$B$48,MATCH($E1925,Parâmetros!$A$39:$A$48,0)),99)&amp;" do ciclo"),IF(OR($D1925="6x1",$D1925="FF 6x1"),IF(OR(AND(WEEKDAY($F1925,2)=6,AND($A1925=$A1926,$L1926&gt;0)),AND(WEEKDAY($F1925,2)=7,AND($A1925=$A1924,$L1924&gt;0))),"ATENÇÃO · apontou sábado e domingo no mesmo fim de semana",IF(OR(WEEKDAY($F1925,2)=6,WEEKDAY($F1925,2)=7),"Jornada de fim de semana do 6x1",IF(OR($H1925&gt;=Parâmetros!$E$20,$H1925&lt;Parâmetros!$E$19),"ATENÇÃO · 6x1 apontou fora do horário diurno","Jornada fixa do 6x1"))),IF($D1925="5x2","Jornada fixa do 5x2",IF($D1925="Folguista",IF($J1925=$K1925,"Evidência confirma sequência","DIVERGE · sequência "&amp;$J1925&amp;" × evidência "&amp;$K1925),IF($K1925=$E1925,"Evidência confirma cadastro","DIVERGE · cadastro "&amp;$E1925&amp;" × evidência "&amp;$K1925)))))))))))</f>
        <v>FALTA DE REGISTRO · dia 3 de 5 do ciclo</v>
      </c>
      <c r="W1925" s="34">
        <f>IF(OR(OR($D1925="6x1",$D1925="FF 6x1"),$D1925="5x2"),"",IF($AB1925&lt;&gt;$AB1924,IF(IFERROR(INDEX(Cadastro!$F$5:$F$148,$AB1925),"")="",IF($L1925&gt;0,1,0),IF(IFERROR(INDEX(Cadastro!$F$5:$F$148,$AB1925),"")&lt;=IFERROR(INDEX(Parâmetros!$B$39:$B$48,MATCH($E1925,Parâmetros!$A$39:$A$48,0)),99),IFERROR(INDEX(Cadastro!$F$5:$F$148,$AB1925),""),0)),IF($L1925&gt;0,IF(N($X1924)&gt;0,1,N($W1924)+1),IF(AND($L1925=0,OR(N($W1924)&gt;=IFERROR(INDEX(Parâmetros!$B$39:$B$48,MATCH($E1925,Parâmetros!$A$39:$A$48,0)),99),AND(N($X1924)&gt;0,N($X1924)&lt;IFERROR(INDEX(Parâmetros!$C$39:$C$48,MATCH($E1925,Parâmetros!$A$39:$A$48,0)),0)))),0,N($W1924)+1))))</f>
        <v>3</v>
      </c>
      <c r="X1925" s="34">
        <f>IF(OR(OR($D1925="6x1",$D1925="FF 6x1"),$D1925="5x2"),"",IF($AB1925&lt;&gt;$AB1924,IF(IFERROR(INDEX(Cadastro!$F$5:$F$148,$AB1925),"")="",0,IF(IFERROR(INDEX(Cadastro!$F$5:$F$148,$AB1925),"")&gt;IFERROR(INDEX(Parâmetros!$B$39:$B$48,MATCH($E1925,Parâmetros!$A$39:$A$48,0)),99),IFERROR(INDEX(Cadastro!$F$5:$F$148,$AB1925),"")-IFERROR(INDEX(Parâmetros!$B$39:$B$48,MATCH($E1925,Parâmetros!$A$39:$A$48,0)),99),0)),IF(AND($L1925=0,OR(N($W1924)&gt;=IFERROR(INDEX(Parâmetros!$B$39:$B$48,MATCH($E1925,Parâmetros!$A$39:$A$48,0)),99),AND(N($X1924)&gt;0,N($X1924)&lt;IFERROR(INDEX(Parâmetros!$C$39:$C$48,MATCH($E1925,Parâmetros!$A$39:$A$48,0)),0)))),N($X1924)+1,0)))</f>
        <v>0</v>
      </c>
      <c r="Y1925" t="str">
        <f>IF($AC1925&lt;&gt;"",IF($L1925&gt;0,$AC1925&amp;" · com apontamento",$AC1925),IF($E1925="Férias",IF($L1925&gt;0,"Férias · com apontamento","Férias (cadastro)"),IF(($Z1925+$AA1925-1)&gt;Parâmetros!$E$16,"Férias / afastamento",IF(AND($D1925="5x2",OR(WEEKDAY($F1925,2)=6,WEEKDAY($F1925,2)=7)),IF($L1925&gt;0,"Folga trabalhada","Folga"),IF($L1925&gt;0,"Trabalhado",IF(OR(OR($D1925="6x1",$D1925="FF 6x1"),$D1925="5x2"),IF(AND(OR($D1925="6x1",$D1925="FF 6x1"),OR(WEEKDAY($F1925,2)=6,WEEKDAY($F1925,2)=7)),"Folga","Falta de registro"),IF(AND($AB1925&lt;&gt;$AB1924,IFERROR(INDEX(Cadastro!$F$5:$F$148,$AB1925),"")=""),"Indeterminado (início da série)",IF($X1925&gt;0,"Folga","Falta de registro"))))))))</f>
        <v>Falta de registro</v>
      </c>
      <c r="Z1925" s="34">
        <f>IF(OR($L1925&gt;0,$F1925&gt;Parâmetros!$E$14),0,IF($A1925&lt;&gt;$A1924,1,N($Z1924)+1))</f>
        <v>0</v>
      </c>
      <c r="AA1925" s="34">
        <f>IF(OR($L1925&gt;0,$F1925&gt;Parâmetros!$E$14),0,IF(OR($A1925&lt;&gt;$A1926,$F1926&gt;Parâmetros!$E$14),1,N($AA1926)+1))</f>
        <v>0</v>
      </c>
      <c r="AB1925" s="31">
        <f>IFERROR(MATCH($A1925&amp;"|"&amp;TEXT(_xlfn.MAXIFS(Cadastro!$E$5:$E$148,Cadastro!$A$5:$A$148,$A1925,Cadastro!$E$5:$E$148,"&lt;="&amp;$F1925),"yyyymmdd"),Cadastro!$I$5:$I$148,0),"")</f>
        <v>77</v>
      </c>
      <c r="AC1925" t="str">
        <f>IFERROR(_xlfn.SINGLE(INDEX(Exceções!$D$5:$D$203,MATCH($A1925&amp;"|"&amp;$F1925,Exceções!$F$5:$F$203,0))),"")</f>
        <v/>
      </c>
      <c r="AD1925" t="str">
        <f>IF($AC1925="","",IFERROR(_xlfn.SINGLE(INDEX(Exceções!$E$5:$E$203,MATCH($A1925&amp;"|"&amp;$F1925,Exceções!$F$5:$F$203,0))),""))</f>
        <v/>
      </c>
    </row>
    <row r="1926" spans="1:30" ht="15" hidden="1" customHeight="1" x14ac:dyDescent="0.25">
      <c r="A1926" s="31">
        <v>55179</v>
      </c>
      <c r="B1926" s="17" t="s">
        <v>211</v>
      </c>
      <c r="C1926" s="17" t="str">
        <f>IFERROR(INDEX(Cadastro!$C$5:$C$148,$AB1926),"NÃO INFORMADO")</f>
        <v>ELE</v>
      </c>
      <c r="D1926" s="17" t="str">
        <f>IFERROR(INDEX(Cadastro!$D$5:$D$148,$AB1926),"")</f>
        <v>B</v>
      </c>
      <c r="E1926" s="17" t="str">
        <f>IFERROR(INDEX(Cadastro!$G$5:$G$148,$AB1926),"")</f>
        <v>B</v>
      </c>
      <c r="F1926" s="29">
        <v>46280</v>
      </c>
      <c r="G1926" s="32" t="str">
        <f t="shared" si="324"/>
        <v>ter</v>
      </c>
      <c r="H1926" s="31" t="str">
        <f>IF($L1926=0,"",_xlfn.MINIFS(Dados!$Q:$Q,Dados!$A:$A,$A1926,Dados!$S:$S,$F1926))</f>
        <v/>
      </c>
      <c r="I1926" s="31" t="str">
        <f>IF($H1926="","",_xlfn.MAXIFS(Dados!$R:$R,Dados!$A:$A,$A1926,Dados!$S:$S,$F1926))</f>
        <v/>
      </c>
      <c r="J1926" s="32" t="str">
        <f>IF($D1926&lt;&gt;"Folguista","",IFERROR(INDEX(Parâmetros!$D$52:$G$52,1,MIN(4,MAX(1,$W1926))),""))</f>
        <v/>
      </c>
      <c r="K1926" s="32" t="str">
        <f>IF(OR($AC1926&lt;&gt;"",$Y1926="Folga",$Y1926="Folga trabalhada",$Y1926="Férias (cadastro)",$Y1926="Férias / afastamento",$Y1926="Indeterminado (início da série)"),"",IF(OR($D1926="6x1",$D1926="FF 6x1"),IF(OR(WEEKDAY($F1926,2)=6,WEEKDAY($F1926,2)=7),"6x1 sáb/dom","6x1"),IF($D1926="5x2","5x2",IF($H1926="",IF($D1926="Folguista",$J1926,$E1926),IF(OR($H1926&gt;=Parâmetros!$E$18,$H1926&lt;Parâmetros!$E$19),"C",IF($H1926&lt;Parâmetros!$E$20,"A","B"))))))</f>
        <v>B</v>
      </c>
      <c r="L1926" s="30">
        <f>SUMIFS(Dados!$E:$E,Dados!$A:$A,$A1926,Dados!$S:$S,$F1926)</f>
        <v>0</v>
      </c>
      <c r="M1926" s="30">
        <f>IFERROR(INDEX(Parâmetros!$E$6:$E$11,MATCH($K1926,Parâmetros!$A$6:$A$11,0)),"")</f>
        <v>7.67</v>
      </c>
      <c r="N1926" s="33">
        <f t="shared" si="325"/>
        <v>0</v>
      </c>
      <c r="O1926" s="33">
        <f>Parâmetros!$E$13</f>
        <v>0.8</v>
      </c>
      <c r="P1926" s="32" t="str">
        <f>IF(OR($M1926="",$F1926&gt;Parâmetros!$E$14),"Não","Sim")</f>
        <v>Não</v>
      </c>
      <c r="Q1926" s="32" t="str">
        <f t="shared" si="326"/>
        <v/>
      </c>
      <c r="R1926" s="32" t="str">
        <f t="shared" si="327"/>
        <v/>
      </c>
      <c r="S1926" s="30" t="str">
        <f t="shared" si="328"/>
        <v/>
      </c>
      <c r="T1926" s="32" t="str">
        <f>IF($Q1926&lt;&gt;"Sim","",IF($N1926&gt;Parâmetros!$E$15,"Sim","Não"))</f>
        <v/>
      </c>
      <c r="U1926" s="17" t="str">
        <f t="shared" si="329"/>
        <v>Fora da apuração</v>
      </c>
      <c r="V1926" s="17" t="str">
        <f>IF($AC1926&lt;&gt;"",IF($L1926&gt;0,"ATENÇÃO · apontou em dia de "&amp;LOWER($AC1926)&amp;" cadastrado","Exceção cadastrada · "&amp;$AC1926)&amp;IF($AD1926="",""," · "&amp;$AD1926),IF($E1926="Férias",IF($L1926&gt;0,"ATENÇÃO · apontou estando de férias no cadastro","Férias no cadastro"),IF($Y1926="Férias / afastamento","Afastamento · "&amp;($Z1926+$AA1926-1)&amp;" dias seguidos sem apontamento",IF($Y1926="Folga trabalhada","ATENÇÃO · apontou em dia de '[Apontamento_Mes_Setembro Atualizado.xlsx]Base Diária'!$V$221folga da escala 5x2",IF($Y1926="Folga",IF(AND($D1926="5x2",OR(WEEKDAY($F1926,2)=6,WEEKDAY($F1926,2)=7)),"Folga de fim de semana da escala 5x2",IF(AND(OR($D1926="6x1",$D1926="FF 6x1"),WEEKDAY($F1926,2)=6,FALSE()),"Folga de fim de semana · apontou no domingo anterior",IF(AND(OR($D1926="6x1",$D1926="FF 6x1"),WEEKDAY($F1926,2)=7,AND($A1926=$A1925,$L1925&gt;0)),"Folga de fim de semana · apontou no sábado",IF(AND(OR($D1926="6x1",$D1926="FF 6x1"),OR(WEEKDAY($F1926,2)=6,WEEKDAY($F1926,2)=7)),"Folga de fim de semana · sem apontamento no sábado nem no domingo","Folga prevista pelo ciclo")))),IF($Y1926="Indeterminado (início da série)","Sem histórico anterior — informe o dia do ciclo no Cadastro",IF($Y1926="Falta de registro",IF(OR(OR($D1926="6x1",$D1926="FF 6x1"),$D1926="5x2"),"FALTA DE REGISTRO · dia útil da escala "&amp;$E1926,"FALTA DE REGISTRO · dia "&amp;$W1926&amp;" de "&amp;IFERROR(INDEX(Parâmetros!$B$39:$B$48,MATCH($E1926,Parâmetros!$A$39:$A$48,0)),99)&amp;" do ciclo"),IF(OR($D1926="6x1",$D1926="FF 6x1"),IF(OR(AND(WEEKDAY($F1926,2)=6,AND($A1926=$A1927,$L1927&gt;0)),AND(WEEKDAY($F1926,2)=7,AND($A1926=$A1925,$L1925&gt;0))),"ATENÇÃO · apontou sábado e domingo no mesmo fim de semana",IF(OR(WEEKDAY($F1926,2)=6,WEEKDAY($F1926,2)=7),"Jornada de fim de semana do 6x1",IF(OR($H1926&gt;=Parâmetros!$E$20,$H1926&lt;Parâmetros!$E$19),"ATENÇÃO · 6x1 apontou fora do horário diurno","Jornada fixa do 6x1"))),IF($D1926="5x2","Jornada fixa do 5x2",IF($D1926="Folguista",IF($J1926=$K1926,"Evidência confirma sequência","DIVERGE · sequência "&amp;$J1926&amp;" × evidência "&amp;$K1926),IF($K1926=$E1926,"Evidência confirma cadastro","DIVERGE · cadastro "&amp;$E1926&amp;" × evidência "&amp;$K1926)))))))))))</f>
        <v>FALTA DE REGISTRO · dia 4 de 5 do ciclo</v>
      </c>
      <c r="W1926" s="34">
        <f>IF(OR(OR($D1926="6x1",$D1926="FF 6x1"),$D1926="5x2"),"",IF($AB1926&lt;&gt;$AB1925,IF(IFERROR(INDEX(Cadastro!$F$5:$F$148,$AB1926),"")="",IF($L1926&gt;0,1,0),IF(IFERROR(INDEX(Cadastro!$F$5:$F$148,$AB1926),"")&lt;=IFERROR(INDEX(Parâmetros!$B$39:$B$48,MATCH($E1926,Parâmetros!$A$39:$A$48,0)),99),IFERROR(INDEX(Cadastro!$F$5:$F$148,$AB1926),""),0)),IF($L1926&gt;0,IF(N($X1925)&gt;0,1,N($W1925)+1),IF(AND($L1926=0,OR(N($W1925)&gt;=IFERROR(INDEX(Parâmetros!$B$39:$B$48,MATCH($E1926,Parâmetros!$A$39:$A$48,0)),99),AND(N($X1925)&gt;0,N($X1925)&lt;IFERROR(INDEX(Parâmetros!$C$39:$C$48,MATCH($E1926,Parâmetros!$A$39:$A$48,0)),0)))),0,N($W1925)+1))))</f>
        <v>4</v>
      </c>
      <c r="X1926" s="34">
        <f>IF(OR(OR($D1926="6x1",$D1926="FF 6x1"),$D1926="5x2"),"",IF($AB1926&lt;&gt;$AB1925,IF(IFERROR(INDEX(Cadastro!$F$5:$F$148,$AB1926),"")="",0,IF(IFERROR(INDEX(Cadastro!$F$5:$F$148,$AB1926),"")&gt;IFERROR(INDEX(Parâmetros!$B$39:$B$48,MATCH($E1926,Parâmetros!$A$39:$A$48,0)),99),IFERROR(INDEX(Cadastro!$F$5:$F$148,$AB1926),"")-IFERROR(INDEX(Parâmetros!$B$39:$B$48,MATCH($E1926,Parâmetros!$A$39:$A$48,0)),99),0)),IF(AND($L1926=0,OR(N($W1925)&gt;=IFERROR(INDEX(Parâmetros!$B$39:$B$48,MATCH($E1926,Parâmetros!$A$39:$A$48,0)),99),AND(N($X1925)&gt;0,N($X1925)&lt;IFERROR(INDEX(Parâmetros!$C$39:$C$48,MATCH($E1926,Parâmetros!$A$39:$A$48,0)),0)))),N($X1925)+1,0)))</f>
        <v>0</v>
      </c>
      <c r="Y1926" t="str">
        <f>IF($AC1926&lt;&gt;"",IF($L1926&gt;0,$AC1926&amp;" · com apontamento",$AC1926),IF($E1926="Férias",IF($L1926&gt;0,"Férias · com apontamento","Férias (cadastro)"),IF(($Z1926+$AA1926-1)&gt;Parâmetros!$E$16,"Férias / afastamento",IF(AND($D1926="5x2",OR(WEEKDAY($F1926,2)=6,WEEKDAY($F1926,2)=7)),IF($L1926&gt;0,"Folga trabalhada","Folga"),IF($L1926&gt;0,"Trabalhado",IF(OR(OR($D1926="6x1",$D1926="FF 6x1"),$D1926="5x2"),IF(AND(OR($D1926="6x1",$D1926="FF 6x1"),OR(WEEKDAY($F1926,2)=6,WEEKDAY($F1926,2)=7)),"Folga","Falta de registro"),IF(AND($AB1926&lt;&gt;$AB1925,IFERROR(INDEX(Cadastro!$F$5:$F$148,$AB1926),"")=""),"Indeterminado (início da série)",IF($X1926&gt;0,"Folga","Falta de registro"))))))))</f>
        <v>Falta de registro</v>
      </c>
      <c r="Z1926" s="34">
        <f>IF(OR($L1926&gt;0,$F1926&gt;Parâmetros!$E$14),0,IF($A1926&lt;&gt;$A1925,1,N($Z1925)+1))</f>
        <v>0</v>
      </c>
      <c r="AA1926" s="34">
        <f>IF(OR($L1926&gt;0,$F1926&gt;Parâmetros!$E$14),0,IF(OR($A1926&lt;&gt;$A1927,$F1927&gt;Parâmetros!$E$14),1,N($AA1927)+1))</f>
        <v>0</v>
      </c>
      <c r="AB1926" s="31">
        <f>IFERROR(MATCH($A1926&amp;"|"&amp;TEXT(_xlfn.MAXIFS(Cadastro!$E$5:$E$148,Cadastro!$A$5:$A$148,$A1926,Cadastro!$E$5:$E$148,"&lt;="&amp;$F1926),"yyyymmdd"),Cadastro!$I$5:$I$148,0),"")</f>
        <v>77</v>
      </c>
      <c r="AC1926" t="str">
        <f>IFERROR(_xlfn.SINGLE(INDEX(Exceções!$D$5:$D$203,MATCH($A1926&amp;"|"&amp;$F1926,Exceções!$F$5:$F$203,0))),"")</f>
        <v/>
      </c>
      <c r="AD1926" t="str">
        <f>IF($AC1926="","",IFERROR(_xlfn.SINGLE(INDEX(Exceções!$E$5:$E$203,MATCH($A1926&amp;"|"&amp;$F1926,Exceções!$F$5:$F$203,0))),""))</f>
        <v/>
      </c>
    </row>
    <row r="1927" spans="1:30" ht="15" hidden="1" customHeight="1" x14ac:dyDescent="0.25">
      <c r="A1927" s="31">
        <v>55179</v>
      </c>
      <c r="B1927" s="17" t="s">
        <v>211</v>
      </c>
      <c r="C1927" s="17" t="str">
        <f>IFERROR(INDEX(Cadastro!$C$5:$C$148,$AB1927),"NÃO INFORMADO")</f>
        <v>ELE</v>
      </c>
      <c r="D1927" s="17" t="str">
        <f>IFERROR(INDEX(Cadastro!$D$5:$D$148,$AB1927),"")</f>
        <v>B</v>
      </c>
      <c r="E1927" s="17" t="str">
        <f>IFERROR(INDEX(Cadastro!$G$5:$G$148,$AB1927),"")</f>
        <v>B</v>
      </c>
      <c r="F1927" s="29">
        <v>46281</v>
      </c>
      <c r="G1927" s="32" t="str">
        <f t="shared" si="324"/>
        <v>qua</v>
      </c>
      <c r="H1927" s="31" t="str">
        <f>IF($L1927=0,"",_xlfn.MINIFS(Dados!$Q:$Q,Dados!$A:$A,$A1927,Dados!$S:$S,$F1927))</f>
        <v/>
      </c>
      <c r="I1927" s="31" t="str">
        <f>IF($H1927="","",_xlfn.MAXIFS(Dados!$R:$R,Dados!$A:$A,$A1927,Dados!$S:$S,$F1927))</f>
        <v/>
      </c>
      <c r="J1927" s="32" t="str">
        <f>IF($D1927&lt;&gt;"Folguista","",IFERROR(INDEX(Parâmetros!$D$52:$G$52,1,MIN(4,MAX(1,$W1927))),""))</f>
        <v/>
      </c>
      <c r="K1927" s="32" t="str">
        <f>IF(OR($AC1927&lt;&gt;"",$Y1927="Folga",$Y1927="Folga trabalhada",$Y1927="Férias (cadastro)",$Y1927="Férias / afastamento",$Y1927="Indeterminado (início da série)"),"",IF(OR($D1927="6x1",$D1927="FF 6x1"),IF(OR(WEEKDAY($F1927,2)=6,WEEKDAY($F1927,2)=7),"6x1 sáb/dom","6x1"),IF($D1927="5x2","5x2",IF($H1927="",IF($D1927="Folguista",$J1927,$E1927),IF(OR($H1927&gt;=Parâmetros!$E$18,$H1927&lt;Parâmetros!$E$19),"C",IF($H1927&lt;Parâmetros!$E$20,"A","B"))))))</f>
        <v>B</v>
      </c>
      <c r="L1927" s="30">
        <f>SUMIFS(Dados!$E:$E,Dados!$A:$A,$A1927,Dados!$S:$S,$F1927)</f>
        <v>0</v>
      </c>
      <c r="M1927" s="30">
        <f>IFERROR(INDEX(Parâmetros!$E$6:$E$11,MATCH($K1927,Parâmetros!$A$6:$A$11,0)),"")</f>
        <v>7.67</v>
      </c>
      <c r="N1927" s="33">
        <f t="shared" si="325"/>
        <v>0</v>
      </c>
      <c r="O1927" s="33">
        <f>Parâmetros!$E$13</f>
        <v>0.8</v>
      </c>
      <c r="P1927" s="32" t="str">
        <f>IF(OR($M1927="",$F1927&gt;Parâmetros!$E$14),"Não","Sim")</f>
        <v>Não</v>
      </c>
      <c r="Q1927" s="32" t="str">
        <f t="shared" si="326"/>
        <v/>
      </c>
      <c r="R1927" s="32" t="str">
        <f t="shared" si="327"/>
        <v/>
      </c>
      <c r="S1927" s="30" t="str">
        <f t="shared" si="328"/>
        <v/>
      </c>
      <c r="T1927" s="32" t="str">
        <f>IF($Q1927&lt;&gt;"Sim","",IF($N1927&gt;Parâmetros!$E$15,"Sim","Não"))</f>
        <v/>
      </c>
      <c r="U1927" s="17" t="str">
        <f t="shared" si="329"/>
        <v>Fora da apuração</v>
      </c>
      <c r="V1927" s="17" t="str">
        <f>IF($AC1927&lt;&gt;"",IF($L1927&gt;0,"ATENÇÃO · apontou em dia de "&amp;LOWER($AC1927)&amp;" cadastrado","Exceção cadastrada · "&amp;$AC1927)&amp;IF($AD1927="",""," · "&amp;$AD1927),IF($E1927="Férias",IF($L1927&gt;0,"ATENÇÃO · apontou estando de férias no cadastro","Férias no cadastro"),IF($Y1927="Férias / afastamento","Afastamento · "&amp;($Z1927+$AA1927-1)&amp;" dias seguidos sem apontamento",IF($Y1927="Folga trabalhada","ATENÇÃO · apontou em dia de '[Apontamento_Mes_Setembro Atualizado.xlsx]Base Diária'!$V$221folga da escala 5x2",IF($Y1927="Folga",IF(AND($D1927="5x2",OR(WEEKDAY($F1927,2)=6,WEEKDAY($F1927,2)=7)),"Folga de fim de semana da escala 5x2",IF(AND(OR($D1927="6x1",$D1927="FF 6x1"),WEEKDAY($F1927,2)=6,FALSE()),"Folga de fim de semana · apontou no domingo anterior",IF(AND(OR($D1927="6x1",$D1927="FF 6x1"),WEEKDAY($F1927,2)=7,AND($A1927=$A1926,$L1926&gt;0)),"Folga de fim de semana · apontou no sábado",IF(AND(OR($D1927="6x1",$D1927="FF 6x1"),OR(WEEKDAY($F1927,2)=6,WEEKDAY($F1927,2)=7)),"Folga de fim de semana · sem apontamento no sábado nem no domingo","Folga prevista pelo ciclo")))),IF($Y1927="Indeterminado (início da série)","Sem histórico anterior — informe o dia do ciclo no Cadastro",IF($Y1927="Falta de registro",IF(OR(OR($D1927="6x1",$D1927="FF 6x1"),$D1927="5x2"),"FALTA DE REGISTRO · dia útil da escala "&amp;$E1927,"FALTA DE REGISTRO · dia "&amp;$W1927&amp;" de "&amp;IFERROR(INDEX(Parâmetros!$B$39:$B$48,MATCH($E1927,Parâmetros!$A$39:$A$48,0)),99)&amp;" do ciclo"),IF(OR($D1927="6x1",$D1927="FF 6x1"),IF(OR(AND(WEEKDAY($F1927,2)=6,AND($A1927=$A1928,$L1928&gt;0)),AND(WEEKDAY($F1927,2)=7,AND($A1927=$A1926,$L1926&gt;0))),"ATENÇÃO · apontou sábado e domingo no mesmo fim de semana",IF(OR(WEEKDAY($F1927,2)=6,WEEKDAY($F1927,2)=7),"Jornada de fim de semana do 6x1",IF(OR($H1927&gt;=Parâmetros!$E$20,$H1927&lt;Parâmetros!$E$19),"ATENÇÃO · 6x1 apontou fora do horário diurno","Jornada fixa do 6x1"))),IF($D1927="5x2","Jornada fixa do 5x2",IF($D1927="Folguista",IF($J1927=$K1927,"Evidência confirma sequência","DIVERGE · sequência "&amp;$J1927&amp;" × evidência "&amp;$K1927),IF($K1927=$E1927,"Evidência confirma cadastro","DIVERGE · cadastro "&amp;$E1927&amp;" × evidência "&amp;$K1927)))))))))))</f>
        <v>FALTA DE REGISTRO · dia 5 de 5 do ciclo</v>
      </c>
      <c r="W1927" s="34">
        <f>IF(OR(OR($D1927="6x1",$D1927="FF 6x1"),$D1927="5x2"),"",IF($AB1927&lt;&gt;$AB1926,IF(IFERROR(INDEX(Cadastro!$F$5:$F$148,$AB1927),"")="",IF($L1927&gt;0,1,0),IF(IFERROR(INDEX(Cadastro!$F$5:$F$148,$AB1927),"")&lt;=IFERROR(INDEX(Parâmetros!$B$39:$B$48,MATCH($E1927,Parâmetros!$A$39:$A$48,0)),99),IFERROR(INDEX(Cadastro!$F$5:$F$148,$AB1927),""),0)),IF($L1927&gt;0,IF(N($X1926)&gt;0,1,N($W1926)+1),IF(AND($L1927=0,OR(N($W1926)&gt;=IFERROR(INDEX(Parâmetros!$B$39:$B$48,MATCH($E1927,Parâmetros!$A$39:$A$48,0)),99),AND(N($X1926)&gt;0,N($X1926)&lt;IFERROR(INDEX(Parâmetros!$C$39:$C$48,MATCH($E1927,Parâmetros!$A$39:$A$48,0)),0)))),0,N($W1926)+1))))</f>
        <v>5</v>
      </c>
      <c r="X1927" s="34">
        <f>IF(OR(OR($D1927="6x1",$D1927="FF 6x1"),$D1927="5x2"),"",IF($AB1927&lt;&gt;$AB1926,IF(IFERROR(INDEX(Cadastro!$F$5:$F$148,$AB1927),"")="",0,IF(IFERROR(INDEX(Cadastro!$F$5:$F$148,$AB1927),"")&gt;IFERROR(INDEX(Parâmetros!$B$39:$B$48,MATCH($E1927,Parâmetros!$A$39:$A$48,0)),99),IFERROR(INDEX(Cadastro!$F$5:$F$148,$AB1927),"")-IFERROR(INDEX(Parâmetros!$B$39:$B$48,MATCH($E1927,Parâmetros!$A$39:$A$48,0)),99),0)),IF(AND($L1927=0,OR(N($W1926)&gt;=IFERROR(INDEX(Parâmetros!$B$39:$B$48,MATCH($E1927,Parâmetros!$A$39:$A$48,0)),99),AND(N($X1926)&gt;0,N($X1926)&lt;IFERROR(INDEX(Parâmetros!$C$39:$C$48,MATCH($E1927,Parâmetros!$A$39:$A$48,0)),0)))),N($X1926)+1,0)))</f>
        <v>0</v>
      </c>
      <c r="Y1927" t="str">
        <f>IF($AC1927&lt;&gt;"",IF($L1927&gt;0,$AC1927&amp;" · com apontamento",$AC1927),IF($E1927="Férias",IF($L1927&gt;0,"Férias · com apontamento","Férias (cadastro)"),IF(($Z1927+$AA1927-1)&gt;Parâmetros!$E$16,"Férias / afastamento",IF(AND($D1927="5x2",OR(WEEKDAY($F1927,2)=6,WEEKDAY($F1927,2)=7)),IF($L1927&gt;0,"Folga trabalhada","Folga"),IF($L1927&gt;0,"Trabalhado",IF(OR(OR($D1927="6x1",$D1927="FF 6x1"),$D1927="5x2"),IF(AND(OR($D1927="6x1",$D1927="FF 6x1"),OR(WEEKDAY($F1927,2)=6,WEEKDAY($F1927,2)=7)),"Folga","Falta de registro"),IF(AND($AB1927&lt;&gt;$AB1926,IFERROR(INDEX(Cadastro!$F$5:$F$148,$AB1927),"")=""),"Indeterminado (início da série)",IF($X1927&gt;0,"Folga","Falta de registro"))))))))</f>
        <v>Falta de registro</v>
      </c>
      <c r="Z1927" s="34">
        <f>IF(OR($L1927&gt;0,$F1927&gt;Parâmetros!$E$14),0,IF($A1927&lt;&gt;$A1926,1,N($Z1926)+1))</f>
        <v>0</v>
      </c>
      <c r="AA1927" s="34">
        <f>IF(OR($L1927&gt;0,$F1927&gt;Parâmetros!$E$14),0,IF(OR($A1927&lt;&gt;$A1928,$F1928&gt;Parâmetros!$E$14),1,N($AA1928)+1))</f>
        <v>0</v>
      </c>
      <c r="AB1927" s="31">
        <f>IFERROR(MATCH($A1927&amp;"|"&amp;TEXT(_xlfn.MAXIFS(Cadastro!$E$5:$E$148,Cadastro!$A$5:$A$148,$A1927,Cadastro!$E$5:$E$148,"&lt;="&amp;$F1927),"yyyymmdd"),Cadastro!$I$5:$I$148,0),"")</f>
        <v>77</v>
      </c>
      <c r="AC1927" t="str">
        <f>IFERROR(_xlfn.SINGLE(INDEX(Exceções!$D$5:$D$203,MATCH($A1927&amp;"|"&amp;$F1927,Exceções!$F$5:$F$203,0))),"")</f>
        <v/>
      </c>
      <c r="AD1927" t="str">
        <f>IF($AC1927="","",IFERROR(_xlfn.SINGLE(INDEX(Exceções!$E$5:$E$203,MATCH($A1927&amp;"|"&amp;$F1927,Exceções!$F$5:$F$203,0))),""))</f>
        <v/>
      </c>
    </row>
    <row r="1928" spans="1:30" ht="15" hidden="1" customHeight="1" x14ac:dyDescent="0.25">
      <c r="A1928" s="31">
        <v>55179</v>
      </c>
      <c r="B1928" s="17" t="s">
        <v>211</v>
      </c>
      <c r="C1928" s="17" t="str">
        <f>IFERROR(INDEX(Cadastro!$C$5:$C$148,$AB1928),"NÃO INFORMADO")</f>
        <v>ELE</v>
      </c>
      <c r="D1928" s="17" t="str">
        <f>IFERROR(INDEX(Cadastro!$D$5:$D$148,$AB1928),"")</f>
        <v>B</v>
      </c>
      <c r="E1928" s="17" t="str">
        <f>IFERROR(INDEX(Cadastro!$G$5:$G$148,$AB1928),"")</f>
        <v>B</v>
      </c>
      <c r="F1928" s="29">
        <v>46282</v>
      </c>
      <c r="G1928" s="32" t="str">
        <f t="shared" si="324"/>
        <v>qui</v>
      </c>
      <c r="H1928" s="31" t="str">
        <f>IF($L1928=0,"",_xlfn.MINIFS(Dados!$Q:$Q,Dados!$A:$A,$A1928,Dados!$S:$S,$F1928))</f>
        <v/>
      </c>
      <c r="I1928" s="31" t="str">
        <f>IF($H1928="","",_xlfn.MAXIFS(Dados!$R:$R,Dados!$A:$A,$A1928,Dados!$S:$S,$F1928))</f>
        <v/>
      </c>
      <c r="J1928" s="32" t="str">
        <f>IF($D1928&lt;&gt;"Folguista","",IFERROR(INDEX(Parâmetros!$D$52:$G$52,1,MIN(4,MAX(1,$W1928))),""))</f>
        <v/>
      </c>
      <c r="K1928" s="32" t="str">
        <f>IF(OR($AC1928&lt;&gt;"",$Y1928="Folga",$Y1928="Folga trabalhada",$Y1928="Férias (cadastro)",$Y1928="Férias / afastamento",$Y1928="Indeterminado (início da série)"),"",IF(OR($D1928="6x1",$D1928="FF 6x1"),IF(OR(WEEKDAY($F1928,2)=6,WEEKDAY($F1928,2)=7),"6x1 sáb/dom","6x1"),IF($D1928="5x2","5x2",IF($H1928="",IF($D1928="Folguista",$J1928,$E1928),IF(OR($H1928&gt;=Parâmetros!$E$18,$H1928&lt;Parâmetros!$E$19),"C",IF($H1928&lt;Parâmetros!$E$20,"A","B"))))))</f>
        <v/>
      </c>
      <c r="L1928" s="30">
        <f>SUMIFS(Dados!$E:$E,Dados!$A:$A,$A1928,Dados!$S:$S,$F1928)</f>
        <v>0</v>
      </c>
      <c r="M1928" s="30" t="str">
        <f>IFERROR(INDEX(Parâmetros!$E$6:$E$11,MATCH($K1928,Parâmetros!$A$6:$A$11,0)),"")</f>
        <v/>
      </c>
      <c r="N1928" s="33" t="str">
        <f t="shared" si="325"/>
        <v/>
      </c>
      <c r="O1928" s="33">
        <f>Parâmetros!$E$13</f>
        <v>0.8</v>
      </c>
      <c r="P1928" s="32" t="str">
        <f>IF(OR($M1928="",$F1928&gt;Parâmetros!$E$14),"Não","Sim")</f>
        <v>Não</v>
      </c>
      <c r="Q1928" s="32" t="str">
        <f t="shared" si="326"/>
        <v/>
      </c>
      <c r="R1928" s="32" t="str">
        <f t="shared" si="327"/>
        <v/>
      </c>
      <c r="S1928" s="30" t="str">
        <f t="shared" si="328"/>
        <v/>
      </c>
      <c r="T1928" s="32" t="str">
        <f>IF($Q1928&lt;&gt;"Sim","",IF($N1928&gt;Parâmetros!$E$15,"Sim","Não"))</f>
        <v/>
      </c>
      <c r="U1928" s="17" t="str">
        <f t="shared" si="329"/>
        <v>Folga</v>
      </c>
      <c r="V1928" s="17" t="str">
        <f>IF($AC1928&lt;&gt;"",IF($L1928&gt;0,"ATENÇÃO · apontou em dia de "&amp;LOWER($AC1928)&amp;" cadastrado","Exceção cadastrada · "&amp;$AC1928)&amp;IF($AD1928="",""," · "&amp;$AD1928),IF($E1928="Férias",IF($L1928&gt;0,"ATENÇÃO · apontou estando de férias no cadastro","Férias no cadastro"),IF($Y1928="Férias / afastamento","Afastamento · "&amp;($Z1928+$AA1928-1)&amp;" dias seguidos sem apontamento",IF($Y1928="Folga trabalhada","ATENÇÃO · apontou em dia de '[Apontamento_Mes_Setembro Atualizado.xlsx]Base Diária'!$V$221folga da escala 5x2",IF($Y1928="Folga",IF(AND($D1928="5x2",OR(WEEKDAY($F1928,2)=6,WEEKDAY($F1928,2)=7)),"Folga de fim de semana da escala 5x2",IF(AND(OR($D1928="6x1",$D1928="FF 6x1"),WEEKDAY($F1928,2)=6,FALSE()),"Folga de fim de semana · apontou no domingo anterior",IF(AND(OR($D1928="6x1",$D1928="FF 6x1"),WEEKDAY($F1928,2)=7,AND($A1928=$A1927,$L1927&gt;0)),"Folga de fim de semana · apontou no sábado",IF(AND(OR($D1928="6x1",$D1928="FF 6x1"),OR(WEEKDAY($F1928,2)=6,WEEKDAY($F1928,2)=7)),"Folga de fim de semana · sem apontamento no sábado nem no domingo","Folga prevista pelo ciclo")))),IF($Y1928="Indeterminado (início da série)","Sem histórico anterior — informe o dia do ciclo no Cadastro",IF($Y1928="Falta de registro",IF(OR(OR($D1928="6x1",$D1928="FF 6x1"),$D1928="5x2"),"FALTA DE REGISTRO · dia útil da escala "&amp;$E1928,"FALTA DE REGISTRO · dia "&amp;$W1928&amp;" de "&amp;IFERROR(INDEX(Parâmetros!$B$39:$B$48,MATCH($E1928,Parâmetros!$A$39:$A$48,0)),99)&amp;" do ciclo"),IF(OR($D1928="6x1",$D1928="FF 6x1"),IF(OR(AND(WEEKDAY($F1928,2)=6,AND($A1928=$A1929,$L1929&gt;0)),AND(WEEKDAY($F1928,2)=7,AND($A1928=$A1927,$L1927&gt;0))),"ATENÇÃO · apontou sábado e domingo no mesmo fim de semana",IF(OR(WEEKDAY($F1928,2)=6,WEEKDAY($F1928,2)=7),"Jornada de fim de semana do 6x1",IF(OR($H1928&gt;=Parâmetros!$E$20,$H1928&lt;Parâmetros!$E$19),"ATENÇÃO · 6x1 apontou fora do horário diurno","Jornada fixa do 6x1"))),IF($D1928="5x2","Jornada fixa do 5x2",IF($D1928="Folguista",IF($J1928=$K1928,"Evidência confirma sequência","DIVERGE · sequência "&amp;$J1928&amp;" × evidência "&amp;$K1928),IF($K1928=$E1928,"Evidência confirma cadastro","DIVERGE · cadastro "&amp;$E1928&amp;" × evidência "&amp;$K1928)))))))))))</f>
        <v>Folga prevista pelo ciclo</v>
      </c>
      <c r="W1928" s="34">
        <f>IF(OR(OR($D1928="6x1",$D1928="FF 6x1"),$D1928="5x2"),"",IF($AB1928&lt;&gt;$AB1927,IF(IFERROR(INDEX(Cadastro!$F$5:$F$148,$AB1928),"")="",IF($L1928&gt;0,1,0),IF(IFERROR(INDEX(Cadastro!$F$5:$F$148,$AB1928),"")&lt;=IFERROR(INDEX(Parâmetros!$B$39:$B$48,MATCH($E1928,Parâmetros!$A$39:$A$48,0)),99),IFERROR(INDEX(Cadastro!$F$5:$F$148,$AB1928),""),0)),IF($L1928&gt;0,IF(N($X1927)&gt;0,1,N($W1927)+1),IF(AND($L1928=0,OR(N($W1927)&gt;=IFERROR(INDEX(Parâmetros!$B$39:$B$48,MATCH($E1928,Parâmetros!$A$39:$A$48,0)),99),AND(N($X1927)&gt;0,N($X1927)&lt;IFERROR(INDEX(Parâmetros!$C$39:$C$48,MATCH($E1928,Parâmetros!$A$39:$A$48,0)),0)))),0,N($W1927)+1))))</f>
        <v>0</v>
      </c>
      <c r="X1928" s="34">
        <f>IF(OR(OR($D1928="6x1",$D1928="FF 6x1"),$D1928="5x2"),"",IF($AB1928&lt;&gt;$AB1927,IF(IFERROR(INDEX(Cadastro!$F$5:$F$148,$AB1928),"")="",0,IF(IFERROR(INDEX(Cadastro!$F$5:$F$148,$AB1928),"")&gt;IFERROR(INDEX(Parâmetros!$B$39:$B$48,MATCH($E1928,Parâmetros!$A$39:$A$48,0)),99),IFERROR(INDEX(Cadastro!$F$5:$F$148,$AB1928),"")-IFERROR(INDEX(Parâmetros!$B$39:$B$48,MATCH($E1928,Parâmetros!$A$39:$A$48,0)),99),0)),IF(AND($L1928=0,OR(N($W1927)&gt;=IFERROR(INDEX(Parâmetros!$B$39:$B$48,MATCH($E1928,Parâmetros!$A$39:$A$48,0)),99),AND(N($X1927)&gt;0,N($X1927)&lt;IFERROR(INDEX(Parâmetros!$C$39:$C$48,MATCH($E1928,Parâmetros!$A$39:$A$48,0)),0)))),N($X1927)+1,0)))</f>
        <v>1</v>
      </c>
      <c r="Y1928" t="str">
        <f>IF($AC1928&lt;&gt;"",IF($L1928&gt;0,$AC1928&amp;" · com apontamento",$AC1928),IF($E1928="Férias",IF($L1928&gt;0,"Férias · com apontamento","Férias (cadastro)"),IF(($Z1928+$AA1928-1)&gt;Parâmetros!$E$16,"Férias / afastamento",IF(AND($D1928="5x2",OR(WEEKDAY($F1928,2)=6,WEEKDAY($F1928,2)=7)),IF($L1928&gt;0,"Folga trabalhada","Folga"),IF($L1928&gt;0,"Trabalhado",IF(OR(OR($D1928="6x1",$D1928="FF 6x1"),$D1928="5x2"),IF(AND(OR($D1928="6x1",$D1928="FF 6x1"),OR(WEEKDAY($F1928,2)=6,WEEKDAY($F1928,2)=7)),"Folga","Falta de registro"),IF(AND($AB1928&lt;&gt;$AB1927,IFERROR(INDEX(Cadastro!$F$5:$F$148,$AB1928),"")=""),"Indeterminado (início da série)",IF($X1928&gt;0,"Folga","Falta de registro"))))))))</f>
        <v>Folga</v>
      </c>
      <c r="Z1928" s="34">
        <f>IF(OR($L1928&gt;0,$F1928&gt;Parâmetros!$E$14),0,IF($A1928&lt;&gt;$A1927,1,N($Z1927)+1))</f>
        <v>0</v>
      </c>
      <c r="AA1928" s="34">
        <f>IF(OR($L1928&gt;0,$F1928&gt;Parâmetros!$E$14),0,IF(OR($A1928&lt;&gt;$A1929,$F1929&gt;Parâmetros!$E$14),1,N($AA1929)+1))</f>
        <v>0</v>
      </c>
      <c r="AB1928" s="31">
        <f>IFERROR(MATCH($A1928&amp;"|"&amp;TEXT(_xlfn.MAXIFS(Cadastro!$E$5:$E$148,Cadastro!$A$5:$A$148,$A1928,Cadastro!$E$5:$E$148,"&lt;="&amp;$F1928),"yyyymmdd"),Cadastro!$I$5:$I$148,0),"")</f>
        <v>77</v>
      </c>
      <c r="AC1928" t="str">
        <f>IFERROR(_xlfn.SINGLE(INDEX(Exceções!$D$5:$D$203,MATCH($A1928&amp;"|"&amp;$F1928,Exceções!$F$5:$F$203,0))),"")</f>
        <v/>
      </c>
      <c r="AD1928" t="str">
        <f>IF($AC1928="","",IFERROR(_xlfn.SINGLE(INDEX(Exceções!$E$5:$E$203,MATCH($A1928&amp;"|"&amp;$F1928,Exceções!$F$5:$F$203,0))),""))</f>
        <v/>
      </c>
    </row>
    <row r="1929" spans="1:30" ht="15" hidden="1" customHeight="1" x14ac:dyDescent="0.25">
      <c r="A1929" s="31">
        <v>55179</v>
      </c>
      <c r="B1929" s="17" t="s">
        <v>211</v>
      </c>
      <c r="C1929" s="17" t="str">
        <f>IFERROR(INDEX(Cadastro!$C$5:$C$148,$AB1929),"NÃO INFORMADO")</f>
        <v>ELE</v>
      </c>
      <c r="D1929" s="17" t="str">
        <f>IFERROR(INDEX(Cadastro!$D$5:$D$148,$AB1929),"")</f>
        <v>B</v>
      </c>
      <c r="E1929" s="17" t="str">
        <f>IFERROR(INDEX(Cadastro!$G$5:$G$148,$AB1929),"")</f>
        <v>B</v>
      </c>
      <c r="F1929" s="29">
        <v>46283</v>
      </c>
      <c r="G1929" s="32" t="str">
        <f t="shared" si="324"/>
        <v>sex</v>
      </c>
      <c r="H1929" s="31" t="str">
        <f>IF($L1929=0,"",_xlfn.MINIFS(Dados!$Q:$Q,Dados!$A:$A,$A1929,Dados!$S:$S,$F1929))</f>
        <v/>
      </c>
      <c r="I1929" s="31" t="str">
        <f>IF($H1929="","",_xlfn.MAXIFS(Dados!$R:$R,Dados!$A:$A,$A1929,Dados!$S:$S,$F1929))</f>
        <v/>
      </c>
      <c r="J1929" s="32" t="str">
        <f>IF($D1929&lt;&gt;"Folguista","",IFERROR(INDEX(Parâmetros!$D$52:$G$52,1,MIN(4,MAX(1,$W1929))),""))</f>
        <v/>
      </c>
      <c r="K1929" s="32" t="str">
        <f>IF(OR($AC1929&lt;&gt;"",$Y1929="Folga",$Y1929="Folga trabalhada",$Y1929="Férias (cadastro)",$Y1929="Férias / afastamento",$Y1929="Indeterminado (início da série)"),"",IF(OR($D1929="6x1",$D1929="FF 6x1"),IF(OR(WEEKDAY($F1929,2)=6,WEEKDAY($F1929,2)=7),"6x1 sáb/dom","6x1"),IF($D1929="5x2","5x2",IF($H1929="",IF($D1929="Folguista",$J1929,$E1929),IF(OR($H1929&gt;=Parâmetros!$E$18,$H1929&lt;Parâmetros!$E$19),"C",IF($H1929&lt;Parâmetros!$E$20,"A","B"))))))</f>
        <v>B</v>
      </c>
      <c r="L1929" s="30">
        <f>SUMIFS(Dados!$E:$E,Dados!$A:$A,$A1929,Dados!$S:$S,$F1929)</f>
        <v>0</v>
      </c>
      <c r="M1929" s="30">
        <f>IFERROR(INDEX(Parâmetros!$E$6:$E$11,MATCH($K1929,Parâmetros!$A$6:$A$11,0)),"")</f>
        <v>7.67</v>
      </c>
      <c r="N1929" s="33">
        <f t="shared" si="325"/>
        <v>0</v>
      </c>
      <c r="O1929" s="33">
        <f>Parâmetros!$E$13</f>
        <v>0.8</v>
      </c>
      <c r="P1929" s="32" t="str">
        <f>IF(OR($M1929="",$F1929&gt;Parâmetros!$E$14),"Não","Sim")</f>
        <v>Não</v>
      </c>
      <c r="Q1929" s="32" t="str">
        <f t="shared" si="326"/>
        <v/>
      </c>
      <c r="R1929" s="32" t="str">
        <f t="shared" si="327"/>
        <v/>
      </c>
      <c r="S1929" s="30" t="str">
        <f t="shared" si="328"/>
        <v/>
      </c>
      <c r="T1929" s="32" t="str">
        <f>IF($Q1929&lt;&gt;"Sim","",IF($N1929&gt;Parâmetros!$E$15,"Sim","Não"))</f>
        <v/>
      </c>
      <c r="U1929" s="17" t="str">
        <f t="shared" si="329"/>
        <v>Fora da apuração</v>
      </c>
      <c r="V1929" s="17" t="str">
        <f>IF($AC1929&lt;&gt;"",IF($L1929&gt;0,"ATENÇÃO · apontou em dia de "&amp;LOWER($AC1929)&amp;" cadastrado","Exceção cadastrada · "&amp;$AC1929)&amp;IF($AD1929="",""," · "&amp;$AD1929),IF($E1929="Férias",IF($L1929&gt;0,"ATENÇÃO · apontou estando de férias no cadastro","Férias no cadastro"),IF($Y1929="Férias / afastamento","Afastamento · "&amp;($Z1929+$AA1929-1)&amp;" dias seguidos sem apontamento",IF($Y1929="Folga trabalhada","ATENÇÃO · apontou em dia de '[Apontamento_Mes_Setembro Atualizado.xlsx]Base Diária'!$V$221folga da escala 5x2",IF($Y1929="Folga",IF(AND($D1929="5x2",OR(WEEKDAY($F1929,2)=6,WEEKDAY($F1929,2)=7)),"Folga de fim de semana da escala 5x2",IF(AND(OR($D1929="6x1",$D1929="FF 6x1"),WEEKDAY($F1929,2)=6,FALSE()),"Folga de fim de semana · apontou no domingo anterior",IF(AND(OR($D1929="6x1",$D1929="FF 6x1"),WEEKDAY($F1929,2)=7,AND($A1929=$A1928,$L1928&gt;0)),"Folga de fim de semana · apontou no sábado",IF(AND(OR($D1929="6x1",$D1929="FF 6x1"),OR(WEEKDAY($F1929,2)=6,WEEKDAY($F1929,2)=7)),"Folga de fim de semana · sem apontamento no sábado nem no domingo","Folga prevista pelo ciclo")))),IF($Y1929="Indeterminado (início da série)","Sem histórico anterior — informe o dia do ciclo no Cadastro",IF($Y1929="Falta de registro",IF(OR(OR($D1929="6x1",$D1929="FF 6x1"),$D1929="5x2"),"FALTA DE REGISTRO · dia útil da escala "&amp;$E1929,"FALTA DE REGISTRO · dia "&amp;$W1929&amp;" de "&amp;IFERROR(INDEX(Parâmetros!$B$39:$B$48,MATCH($E1929,Parâmetros!$A$39:$A$48,0)),99)&amp;" do ciclo"),IF(OR($D1929="6x1",$D1929="FF 6x1"),IF(OR(AND(WEEKDAY($F1929,2)=6,AND($A1929=$A1930,$L1930&gt;0)),AND(WEEKDAY($F1929,2)=7,AND($A1929=$A1928,$L1928&gt;0))),"ATENÇÃO · apontou sábado e domingo no mesmo fim de semana",IF(OR(WEEKDAY($F1929,2)=6,WEEKDAY($F1929,2)=7),"Jornada de fim de semana do 6x1",IF(OR($H1929&gt;=Parâmetros!$E$20,$H1929&lt;Parâmetros!$E$19),"ATENÇÃO · 6x1 apontou fora do horário diurno","Jornada fixa do 6x1"))),IF($D1929="5x2","Jornada fixa do 5x2",IF($D1929="Folguista",IF($J1929=$K1929,"Evidência confirma sequência","DIVERGE · sequência "&amp;$J1929&amp;" × evidência "&amp;$K1929),IF($K1929=$E1929,"Evidência confirma cadastro","DIVERGE · cadastro "&amp;$E1929&amp;" × evidência "&amp;$K1929)))))))))))</f>
        <v>FALTA DE REGISTRO · dia 1 de 5 do ciclo</v>
      </c>
      <c r="W1929" s="34">
        <f>IF(OR(OR($D1929="6x1",$D1929="FF 6x1"),$D1929="5x2"),"",IF($AB1929&lt;&gt;$AB1928,IF(IFERROR(INDEX(Cadastro!$F$5:$F$148,$AB1929),"")="",IF($L1929&gt;0,1,0),IF(IFERROR(INDEX(Cadastro!$F$5:$F$148,$AB1929),"")&lt;=IFERROR(INDEX(Parâmetros!$B$39:$B$48,MATCH($E1929,Parâmetros!$A$39:$A$48,0)),99),IFERROR(INDEX(Cadastro!$F$5:$F$148,$AB1929),""),0)),IF($L1929&gt;0,IF(N($X1928)&gt;0,1,N($W1928)+1),IF(AND($L1929=0,OR(N($W1928)&gt;=IFERROR(INDEX(Parâmetros!$B$39:$B$48,MATCH($E1929,Parâmetros!$A$39:$A$48,0)),99),AND(N($X1928)&gt;0,N($X1928)&lt;IFERROR(INDEX(Parâmetros!$C$39:$C$48,MATCH($E1929,Parâmetros!$A$39:$A$48,0)),0)))),0,N($W1928)+1))))</f>
        <v>1</v>
      </c>
      <c r="X1929" s="34">
        <f>IF(OR(OR($D1929="6x1",$D1929="FF 6x1"),$D1929="5x2"),"",IF($AB1929&lt;&gt;$AB1928,IF(IFERROR(INDEX(Cadastro!$F$5:$F$148,$AB1929),"")="",0,IF(IFERROR(INDEX(Cadastro!$F$5:$F$148,$AB1929),"")&gt;IFERROR(INDEX(Parâmetros!$B$39:$B$48,MATCH($E1929,Parâmetros!$A$39:$A$48,0)),99),IFERROR(INDEX(Cadastro!$F$5:$F$148,$AB1929),"")-IFERROR(INDEX(Parâmetros!$B$39:$B$48,MATCH($E1929,Parâmetros!$A$39:$A$48,0)),99),0)),IF(AND($L1929=0,OR(N($W1928)&gt;=IFERROR(INDEX(Parâmetros!$B$39:$B$48,MATCH($E1929,Parâmetros!$A$39:$A$48,0)),99),AND(N($X1928)&gt;0,N($X1928)&lt;IFERROR(INDEX(Parâmetros!$C$39:$C$48,MATCH($E1929,Parâmetros!$A$39:$A$48,0)),0)))),N($X1928)+1,0)))</f>
        <v>0</v>
      </c>
      <c r="Y1929" t="str">
        <f>IF($AC1929&lt;&gt;"",IF($L1929&gt;0,$AC1929&amp;" · com apontamento",$AC1929),IF($E1929="Férias",IF($L1929&gt;0,"Férias · com apontamento","Férias (cadastro)"),IF(($Z1929+$AA1929-1)&gt;Parâmetros!$E$16,"Férias / afastamento",IF(AND($D1929="5x2",OR(WEEKDAY($F1929,2)=6,WEEKDAY($F1929,2)=7)),IF($L1929&gt;0,"Folga trabalhada","Folga"),IF($L1929&gt;0,"Trabalhado",IF(OR(OR($D1929="6x1",$D1929="FF 6x1"),$D1929="5x2"),IF(AND(OR($D1929="6x1",$D1929="FF 6x1"),OR(WEEKDAY($F1929,2)=6,WEEKDAY($F1929,2)=7)),"Folga","Falta de registro"),IF(AND($AB1929&lt;&gt;$AB1928,IFERROR(INDEX(Cadastro!$F$5:$F$148,$AB1929),"")=""),"Indeterminado (início da série)",IF($X1929&gt;0,"Folga","Falta de registro"))))))))</f>
        <v>Falta de registro</v>
      </c>
      <c r="Z1929" s="34">
        <f>IF(OR($L1929&gt;0,$F1929&gt;Parâmetros!$E$14),0,IF($A1929&lt;&gt;$A1928,1,N($Z1928)+1))</f>
        <v>0</v>
      </c>
      <c r="AA1929" s="34">
        <f>IF(OR($L1929&gt;0,$F1929&gt;Parâmetros!$E$14),0,IF(OR($A1929&lt;&gt;$A1930,$F1930&gt;Parâmetros!$E$14),1,N($AA1930)+1))</f>
        <v>0</v>
      </c>
      <c r="AB1929" s="31">
        <f>IFERROR(MATCH($A1929&amp;"|"&amp;TEXT(_xlfn.MAXIFS(Cadastro!$E$5:$E$148,Cadastro!$A$5:$A$148,$A1929,Cadastro!$E$5:$E$148,"&lt;="&amp;$F1929),"yyyymmdd"),Cadastro!$I$5:$I$148,0),"")</f>
        <v>77</v>
      </c>
      <c r="AC1929" t="str">
        <f>IFERROR(_xlfn.SINGLE(INDEX(Exceções!$D$5:$D$203,MATCH($A1929&amp;"|"&amp;$F1929,Exceções!$F$5:$F$203,0))),"")</f>
        <v/>
      </c>
      <c r="AD1929" t="str">
        <f>IF($AC1929="","",IFERROR(_xlfn.SINGLE(INDEX(Exceções!$E$5:$E$203,MATCH($A1929&amp;"|"&amp;$F1929,Exceções!$F$5:$F$203,0))),""))</f>
        <v/>
      </c>
    </row>
    <row r="1930" spans="1:30" ht="15" hidden="1" customHeight="1" x14ac:dyDescent="0.25">
      <c r="A1930" s="31">
        <v>55179</v>
      </c>
      <c r="B1930" s="17" t="s">
        <v>211</v>
      </c>
      <c r="C1930" s="17" t="str">
        <f>IFERROR(INDEX(Cadastro!$C$5:$C$148,$AB1930),"NÃO INFORMADO")</f>
        <v>ELE</v>
      </c>
      <c r="D1930" s="17" t="str">
        <f>IFERROR(INDEX(Cadastro!$D$5:$D$148,$AB1930),"")</f>
        <v>B</v>
      </c>
      <c r="E1930" s="17" t="str">
        <f>IFERROR(INDEX(Cadastro!$G$5:$G$148,$AB1930),"")</f>
        <v>B</v>
      </c>
      <c r="F1930" s="29">
        <v>46284</v>
      </c>
      <c r="G1930" s="32" t="str">
        <f t="shared" si="324"/>
        <v>sáb</v>
      </c>
      <c r="H1930" s="31" t="str">
        <f>IF($L1930=0,"",_xlfn.MINIFS(Dados!$Q:$Q,Dados!$A:$A,$A1930,Dados!$S:$S,$F1930))</f>
        <v/>
      </c>
      <c r="I1930" s="31" t="str">
        <f>IF($H1930="","",_xlfn.MAXIFS(Dados!$R:$R,Dados!$A:$A,$A1930,Dados!$S:$S,$F1930))</f>
        <v/>
      </c>
      <c r="J1930" s="32" t="str">
        <f>IF($D1930&lt;&gt;"Folguista","",IFERROR(INDEX(Parâmetros!$D$52:$G$52,1,MIN(4,MAX(1,$W1930))),""))</f>
        <v/>
      </c>
      <c r="K1930" s="32" t="str">
        <f>IF(OR($AC1930&lt;&gt;"",$Y1930="Folga",$Y1930="Folga trabalhada",$Y1930="Férias (cadastro)",$Y1930="Férias / afastamento",$Y1930="Indeterminado (início da série)"),"",IF(OR($D1930="6x1",$D1930="FF 6x1"),IF(OR(WEEKDAY($F1930,2)=6,WEEKDAY($F1930,2)=7),"6x1 sáb/dom","6x1"),IF($D1930="5x2","5x2",IF($H1930="",IF($D1930="Folguista",$J1930,$E1930),IF(OR($H1930&gt;=Parâmetros!$E$18,$H1930&lt;Parâmetros!$E$19),"C",IF($H1930&lt;Parâmetros!$E$20,"A","B"))))))</f>
        <v>B</v>
      </c>
      <c r="L1930" s="30">
        <f>SUMIFS(Dados!$E:$E,Dados!$A:$A,$A1930,Dados!$S:$S,$F1930)</f>
        <v>0</v>
      </c>
      <c r="M1930" s="30">
        <f>IFERROR(INDEX(Parâmetros!$E$6:$E$11,MATCH($K1930,Parâmetros!$A$6:$A$11,0)),"")</f>
        <v>7.67</v>
      </c>
      <c r="N1930" s="33">
        <f t="shared" si="325"/>
        <v>0</v>
      </c>
      <c r="O1930" s="33">
        <f>Parâmetros!$E$13</f>
        <v>0.8</v>
      </c>
      <c r="P1930" s="32" t="str">
        <f>IF(OR($M1930="",$F1930&gt;Parâmetros!$E$14),"Não","Sim")</f>
        <v>Não</v>
      </c>
      <c r="Q1930" s="32" t="str">
        <f t="shared" si="326"/>
        <v/>
      </c>
      <c r="R1930" s="32" t="str">
        <f t="shared" si="327"/>
        <v/>
      </c>
      <c r="S1930" s="30" t="str">
        <f t="shared" si="328"/>
        <v/>
      </c>
      <c r="T1930" s="32" t="str">
        <f>IF($Q1930&lt;&gt;"Sim","",IF($N1930&gt;Parâmetros!$E$15,"Sim","Não"))</f>
        <v/>
      </c>
      <c r="U1930" s="17" t="str">
        <f t="shared" si="329"/>
        <v>Fora da apuração</v>
      </c>
      <c r="V1930" s="17" t="str">
        <f>IF($AC1930&lt;&gt;"",IF($L1930&gt;0,"ATENÇÃO · apontou em dia de "&amp;LOWER($AC1930)&amp;" cadastrado","Exceção cadastrada · "&amp;$AC1930)&amp;IF($AD1930="",""," · "&amp;$AD1930),IF($E1930="Férias",IF($L1930&gt;0,"ATENÇÃO · apontou estando de férias no cadastro","Férias no cadastro"),IF($Y1930="Férias / afastamento","Afastamento · "&amp;($Z1930+$AA1930-1)&amp;" dias seguidos sem apontamento",IF($Y1930="Folga trabalhada","ATENÇÃO · apontou em dia de '[Apontamento_Mes_Setembro Atualizado.xlsx]Base Diária'!$V$221folga da escala 5x2",IF($Y1930="Folga",IF(AND($D1930="5x2",OR(WEEKDAY($F1930,2)=6,WEEKDAY($F1930,2)=7)),"Folga de fim de semana da escala 5x2",IF(AND(OR($D1930="6x1",$D1930="FF 6x1"),WEEKDAY($F1930,2)=6,FALSE()),"Folga de fim de semana · apontou no domingo anterior",IF(AND(OR($D1930="6x1",$D1930="FF 6x1"),WEEKDAY($F1930,2)=7,AND($A1930=$A1929,$L1929&gt;0)),"Folga de fim de semana · apontou no sábado",IF(AND(OR($D1930="6x1",$D1930="FF 6x1"),OR(WEEKDAY($F1930,2)=6,WEEKDAY($F1930,2)=7)),"Folga de fim de semana · sem apontamento no sábado nem no domingo","Folga prevista pelo ciclo")))),IF($Y1930="Indeterminado (início da série)","Sem histórico anterior — informe o dia do ciclo no Cadastro",IF($Y1930="Falta de registro",IF(OR(OR($D1930="6x1",$D1930="FF 6x1"),$D1930="5x2"),"FALTA DE REGISTRO · dia útil da escala "&amp;$E1930,"FALTA DE REGISTRO · dia "&amp;$W1930&amp;" de "&amp;IFERROR(INDEX(Parâmetros!$B$39:$B$48,MATCH($E1930,Parâmetros!$A$39:$A$48,0)),99)&amp;" do ciclo"),IF(OR($D1930="6x1",$D1930="FF 6x1"),IF(OR(AND(WEEKDAY($F1930,2)=6,AND($A1930=$A1931,$L1931&gt;0)),AND(WEEKDAY($F1930,2)=7,AND($A1930=$A1929,$L1929&gt;0))),"ATENÇÃO · apontou sábado e domingo no mesmo fim de semana",IF(OR(WEEKDAY($F1930,2)=6,WEEKDAY($F1930,2)=7),"Jornada de fim de semana do 6x1",IF(OR($H1930&gt;=Parâmetros!$E$20,$H1930&lt;Parâmetros!$E$19),"ATENÇÃO · 6x1 apontou fora do horário diurno","Jornada fixa do 6x1"))),IF($D1930="5x2","Jornada fixa do 5x2",IF($D1930="Folguista",IF($J1930=$K1930,"Evidência confirma sequência","DIVERGE · sequência "&amp;$J1930&amp;" × evidência "&amp;$K1930),IF($K1930=$E1930,"Evidência confirma cadastro","DIVERGE · cadastro "&amp;$E1930&amp;" × evidência "&amp;$K1930)))))))))))</f>
        <v>FALTA DE REGISTRO · dia 2 de 5 do ciclo</v>
      </c>
      <c r="W1930" s="34">
        <f>IF(OR(OR($D1930="6x1",$D1930="FF 6x1"),$D1930="5x2"),"",IF($AB1930&lt;&gt;$AB1929,IF(IFERROR(INDEX(Cadastro!$F$5:$F$148,$AB1930),"")="",IF($L1930&gt;0,1,0),IF(IFERROR(INDEX(Cadastro!$F$5:$F$148,$AB1930),"")&lt;=IFERROR(INDEX(Parâmetros!$B$39:$B$48,MATCH($E1930,Parâmetros!$A$39:$A$48,0)),99),IFERROR(INDEX(Cadastro!$F$5:$F$148,$AB1930),""),0)),IF($L1930&gt;0,IF(N($X1929)&gt;0,1,N($W1929)+1),IF(AND($L1930=0,OR(N($W1929)&gt;=IFERROR(INDEX(Parâmetros!$B$39:$B$48,MATCH($E1930,Parâmetros!$A$39:$A$48,0)),99),AND(N($X1929)&gt;0,N($X1929)&lt;IFERROR(INDEX(Parâmetros!$C$39:$C$48,MATCH($E1930,Parâmetros!$A$39:$A$48,0)),0)))),0,N($W1929)+1))))</f>
        <v>2</v>
      </c>
      <c r="X1930" s="34">
        <f>IF(OR(OR($D1930="6x1",$D1930="FF 6x1"),$D1930="5x2"),"",IF($AB1930&lt;&gt;$AB1929,IF(IFERROR(INDEX(Cadastro!$F$5:$F$148,$AB1930),"")="",0,IF(IFERROR(INDEX(Cadastro!$F$5:$F$148,$AB1930),"")&gt;IFERROR(INDEX(Parâmetros!$B$39:$B$48,MATCH($E1930,Parâmetros!$A$39:$A$48,0)),99),IFERROR(INDEX(Cadastro!$F$5:$F$148,$AB1930),"")-IFERROR(INDEX(Parâmetros!$B$39:$B$48,MATCH($E1930,Parâmetros!$A$39:$A$48,0)),99),0)),IF(AND($L1930=0,OR(N($W1929)&gt;=IFERROR(INDEX(Parâmetros!$B$39:$B$48,MATCH($E1930,Parâmetros!$A$39:$A$48,0)),99),AND(N($X1929)&gt;0,N($X1929)&lt;IFERROR(INDEX(Parâmetros!$C$39:$C$48,MATCH($E1930,Parâmetros!$A$39:$A$48,0)),0)))),N($X1929)+1,0)))</f>
        <v>0</v>
      </c>
      <c r="Y1930" t="str">
        <f>IF($AC1930&lt;&gt;"",IF($L1930&gt;0,$AC1930&amp;" · com apontamento",$AC1930),IF($E1930="Férias",IF($L1930&gt;0,"Férias · com apontamento","Férias (cadastro)"),IF(($Z1930+$AA1930-1)&gt;Parâmetros!$E$16,"Férias / afastamento",IF(AND($D1930="5x2",OR(WEEKDAY($F1930,2)=6,WEEKDAY($F1930,2)=7)),IF($L1930&gt;0,"Folga trabalhada","Folga"),IF($L1930&gt;0,"Trabalhado",IF(OR(OR($D1930="6x1",$D1930="FF 6x1"),$D1930="5x2"),IF(AND(OR($D1930="6x1",$D1930="FF 6x1"),OR(WEEKDAY($F1930,2)=6,WEEKDAY($F1930,2)=7)),"Folga","Falta de registro"),IF(AND($AB1930&lt;&gt;$AB1929,IFERROR(INDEX(Cadastro!$F$5:$F$148,$AB1930),"")=""),"Indeterminado (início da série)",IF($X1930&gt;0,"Folga","Falta de registro"))))))))</f>
        <v>Falta de registro</v>
      </c>
      <c r="Z1930" s="34">
        <f>IF(OR($L1930&gt;0,$F1930&gt;Parâmetros!$E$14),0,IF($A1930&lt;&gt;$A1929,1,N($Z1929)+1))</f>
        <v>0</v>
      </c>
      <c r="AA1930" s="34">
        <f>IF(OR($L1930&gt;0,$F1930&gt;Parâmetros!$E$14),0,IF(OR($A1930&lt;&gt;$A1931,$F1931&gt;Parâmetros!$E$14),1,N($AA1931)+1))</f>
        <v>0</v>
      </c>
      <c r="AB1930" s="31">
        <f>IFERROR(MATCH($A1930&amp;"|"&amp;TEXT(_xlfn.MAXIFS(Cadastro!$E$5:$E$148,Cadastro!$A$5:$A$148,$A1930,Cadastro!$E$5:$E$148,"&lt;="&amp;$F1930),"yyyymmdd"),Cadastro!$I$5:$I$148,0),"")</f>
        <v>77</v>
      </c>
      <c r="AC1930" t="str">
        <f>IFERROR(_xlfn.SINGLE(INDEX(Exceções!$D$5:$D$203,MATCH($A1930&amp;"|"&amp;$F1930,Exceções!$F$5:$F$203,0))),"")</f>
        <v/>
      </c>
      <c r="AD1930" t="str">
        <f>IF($AC1930="","",IFERROR(_xlfn.SINGLE(INDEX(Exceções!$E$5:$E$203,MATCH($A1930&amp;"|"&amp;$F1930,Exceções!$F$5:$F$203,0))),""))</f>
        <v/>
      </c>
    </row>
    <row r="1931" spans="1:30" ht="15" hidden="1" customHeight="1" x14ac:dyDescent="0.25">
      <c r="A1931" s="31">
        <v>55179</v>
      </c>
      <c r="B1931" s="17" t="s">
        <v>211</v>
      </c>
      <c r="C1931" s="17" t="str">
        <f>IFERROR(INDEX(Cadastro!$C$5:$C$148,$AB1931),"NÃO INFORMADO")</f>
        <v>ELE</v>
      </c>
      <c r="D1931" s="17" t="str">
        <f>IFERROR(INDEX(Cadastro!$D$5:$D$148,$AB1931),"")</f>
        <v>B</v>
      </c>
      <c r="E1931" s="17" t="str">
        <f>IFERROR(INDEX(Cadastro!$G$5:$G$148,$AB1931),"")</f>
        <v>B</v>
      </c>
      <c r="F1931" s="29">
        <v>46285</v>
      </c>
      <c r="G1931" s="32" t="str">
        <f t="shared" si="324"/>
        <v>dom</v>
      </c>
      <c r="H1931" s="31" t="str">
        <f>IF($L1931=0,"",_xlfn.MINIFS(Dados!$Q:$Q,Dados!$A:$A,$A1931,Dados!$S:$S,$F1931))</f>
        <v/>
      </c>
      <c r="I1931" s="31" t="str">
        <f>IF($H1931="","",_xlfn.MAXIFS(Dados!$R:$R,Dados!$A:$A,$A1931,Dados!$S:$S,$F1931))</f>
        <v/>
      </c>
      <c r="J1931" s="32" t="str">
        <f>IF($D1931&lt;&gt;"Folguista","",IFERROR(INDEX(Parâmetros!$D$52:$G$52,1,MIN(4,MAX(1,$W1931))),""))</f>
        <v/>
      </c>
      <c r="K1931" s="32" t="str">
        <f>IF(OR($AC1931&lt;&gt;"",$Y1931="Folga",$Y1931="Folga trabalhada",$Y1931="Férias (cadastro)",$Y1931="Férias / afastamento",$Y1931="Indeterminado (início da série)"),"",IF(OR($D1931="6x1",$D1931="FF 6x1"),IF(OR(WEEKDAY($F1931,2)=6,WEEKDAY($F1931,2)=7),"6x1 sáb/dom","6x1"),IF($D1931="5x2","5x2",IF($H1931="",IF($D1931="Folguista",$J1931,$E1931),IF(OR($H1931&gt;=Parâmetros!$E$18,$H1931&lt;Parâmetros!$E$19),"C",IF($H1931&lt;Parâmetros!$E$20,"A","B"))))))</f>
        <v>B</v>
      </c>
      <c r="L1931" s="30">
        <f>SUMIFS(Dados!$E:$E,Dados!$A:$A,$A1931,Dados!$S:$S,$F1931)</f>
        <v>0</v>
      </c>
      <c r="M1931" s="30">
        <f>IFERROR(INDEX(Parâmetros!$E$6:$E$11,MATCH($K1931,Parâmetros!$A$6:$A$11,0)),"")</f>
        <v>7.67</v>
      </c>
      <c r="N1931" s="33">
        <f t="shared" si="325"/>
        <v>0</v>
      </c>
      <c r="O1931" s="33">
        <f>Parâmetros!$E$13</f>
        <v>0.8</v>
      </c>
      <c r="P1931" s="32" t="str">
        <f>IF(OR($M1931="",$F1931&gt;Parâmetros!$E$14),"Não","Sim")</f>
        <v>Não</v>
      </c>
      <c r="Q1931" s="32" t="str">
        <f t="shared" si="326"/>
        <v/>
      </c>
      <c r="R1931" s="32" t="str">
        <f t="shared" si="327"/>
        <v/>
      </c>
      <c r="S1931" s="30" t="str">
        <f t="shared" si="328"/>
        <v/>
      </c>
      <c r="T1931" s="32" t="str">
        <f>IF($Q1931&lt;&gt;"Sim","",IF($N1931&gt;Parâmetros!$E$15,"Sim","Não"))</f>
        <v/>
      </c>
      <c r="U1931" s="17" t="str">
        <f t="shared" si="329"/>
        <v>Fora da apuração</v>
      </c>
      <c r="V1931" s="17" t="str">
        <f>IF($AC1931&lt;&gt;"",IF($L1931&gt;0,"ATENÇÃO · apontou em dia de "&amp;LOWER($AC1931)&amp;" cadastrado","Exceção cadastrada · "&amp;$AC1931)&amp;IF($AD1931="",""," · "&amp;$AD1931),IF($E1931="Férias",IF($L1931&gt;0,"ATENÇÃO · apontou estando de férias no cadastro","Férias no cadastro"),IF($Y1931="Férias / afastamento","Afastamento · "&amp;($Z1931+$AA1931-1)&amp;" dias seguidos sem apontamento",IF($Y1931="Folga trabalhada","ATENÇÃO · apontou em dia de '[Apontamento_Mes_Setembro Atualizado.xlsx]Base Diária'!$V$221folga da escala 5x2",IF($Y1931="Folga",IF(AND($D1931="5x2",OR(WEEKDAY($F1931,2)=6,WEEKDAY($F1931,2)=7)),"Folga de fim de semana da escala 5x2",IF(AND(OR($D1931="6x1",$D1931="FF 6x1"),WEEKDAY($F1931,2)=6,FALSE()),"Folga de fim de semana · apontou no domingo anterior",IF(AND(OR($D1931="6x1",$D1931="FF 6x1"),WEEKDAY($F1931,2)=7,AND($A1931=$A1930,$L1930&gt;0)),"Folga de fim de semana · apontou no sábado",IF(AND(OR($D1931="6x1",$D1931="FF 6x1"),OR(WEEKDAY($F1931,2)=6,WEEKDAY($F1931,2)=7)),"Folga de fim de semana · sem apontamento no sábado nem no domingo","Folga prevista pelo ciclo")))),IF($Y1931="Indeterminado (início da série)","Sem histórico anterior — informe o dia do ciclo no Cadastro",IF($Y1931="Falta de registro",IF(OR(OR($D1931="6x1",$D1931="FF 6x1"),$D1931="5x2"),"FALTA DE REGISTRO · dia útil da escala "&amp;$E1931,"FALTA DE REGISTRO · dia "&amp;$W1931&amp;" de "&amp;IFERROR(INDEX(Parâmetros!$B$39:$B$48,MATCH($E1931,Parâmetros!$A$39:$A$48,0)),99)&amp;" do ciclo"),IF(OR($D1931="6x1",$D1931="FF 6x1"),IF(OR(AND(WEEKDAY($F1931,2)=6,AND($A1931=$A1932,$L1932&gt;0)),AND(WEEKDAY($F1931,2)=7,AND($A1931=$A1930,$L1930&gt;0))),"ATENÇÃO · apontou sábado e domingo no mesmo fim de semana",IF(OR(WEEKDAY($F1931,2)=6,WEEKDAY($F1931,2)=7),"Jornada de fim de semana do 6x1",IF(OR($H1931&gt;=Parâmetros!$E$20,$H1931&lt;Parâmetros!$E$19),"ATENÇÃO · 6x1 apontou fora do horário diurno","Jornada fixa do 6x1"))),IF($D1931="5x2","Jornada fixa do 5x2",IF($D1931="Folguista",IF($J1931=$K1931,"Evidência confirma sequência","DIVERGE · sequência "&amp;$J1931&amp;" × evidência "&amp;$K1931),IF($K1931=$E1931,"Evidência confirma cadastro","DIVERGE · cadastro "&amp;$E1931&amp;" × evidência "&amp;$K1931)))))))))))</f>
        <v>FALTA DE REGISTRO · dia 3 de 5 do ciclo</v>
      </c>
      <c r="W1931" s="34">
        <f>IF(OR(OR($D1931="6x1",$D1931="FF 6x1"),$D1931="5x2"),"",IF($AB1931&lt;&gt;$AB1930,IF(IFERROR(INDEX(Cadastro!$F$5:$F$148,$AB1931),"")="",IF($L1931&gt;0,1,0),IF(IFERROR(INDEX(Cadastro!$F$5:$F$148,$AB1931),"")&lt;=IFERROR(INDEX(Parâmetros!$B$39:$B$48,MATCH($E1931,Parâmetros!$A$39:$A$48,0)),99),IFERROR(INDEX(Cadastro!$F$5:$F$148,$AB1931),""),0)),IF($L1931&gt;0,IF(N($X1930)&gt;0,1,N($W1930)+1),IF(AND($L1931=0,OR(N($W1930)&gt;=IFERROR(INDEX(Parâmetros!$B$39:$B$48,MATCH($E1931,Parâmetros!$A$39:$A$48,0)),99),AND(N($X1930)&gt;0,N($X1930)&lt;IFERROR(INDEX(Parâmetros!$C$39:$C$48,MATCH($E1931,Parâmetros!$A$39:$A$48,0)),0)))),0,N($W1930)+1))))</f>
        <v>3</v>
      </c>
      <c r="X1931" s="34">
        <f>IF(OR(OR($D1931="6x1",$D1931="FF 6x1"),$D1931="5x2"),"",IF($AB1931&lt;&gt;$AB1930,IF(IFERROR(INDEX(Cadastro!$F$5:$F$148,$AB1931),"")="",0,IF(IFERROR(INDEX(Cadastro!$F$5:$F$148,$AB1931),"")&gt;IFERROR(INDEX(Parâmetros!$B$39:$B$48,MATCH($E1931,Parâmetros!$A$39:$A$48,0)),99),IFERROR(INDEX(Cadastro!$F$5:$F$148,$AB1931),"")-IFERROR(INDEX(Parâmetros!$B$39:$B$48,MATCH($E1931,Parâmetros!$A$39:$A$48,0)),99),0)),IF(AND($L1931=0,OR(N($W1930)&gt;=IFERROR(INDEX(Parâmetros!$B$39:$B$48,MATCH($E1931,Parâmetros!$A$39:$A$48,0)),99),AND(N($X1930)&gt;0,N($X1930)&lt;IFERROR(INDEX(Parâmetros!$C$39:$C$48,MATCH($E1931,Parâmetros!$A$39:$A$48,0)),0)))),N($X1930)+1,0)))</f>
        <v>0</v>
      </c>
      <c r="Y1931" t="str">
        <f>IF($AC1931&lt;&gt;"",IF($L1931&gt;0,$AC1931&amp;" · com apontamento",$AC1931),IF($E1931="Férias",IF($L1931&gt;0,"Férias · com apontamento","Férias (cadastro)"),IF(($Z1931+$AA1931-1)&gt;Parâmetros!$E$16,"Férias / afastamento",IF(AND($D1931="5x2",OR(WEEKDAY($F1931,2)=6,WEEKDAY($F1931,2)=7)),IF($L1931&gt;0,"Folga trabalhada","Folga"),IF($L1931&gt;0,"Trabalhado",IF(OR(OR($D1931="6x1",$D1931="FF 6x1"),$D1931="5x2"),IF(AND(OR($D1931="6x1",$D1931="FF 6x1"),OR(WEEKDAY($F1931,2)=6,WEEKDAY($F1931,2)=7)),"Folga","Falta de registro"),IF(AND($AB1931&lt;&gt;$AB1930,IFERROR(INDEX(Cadastro!$F$5:$F$148,$AB1931),"")=""),"Indeterminado (início da série)",IF($X1931&gt;0,"Folga","Falta de registro"))))))))</f>
        <v>Falta de registro</v>
      </c>
      <c r="Z1931" s="34">
        <f>IF(OR($L1931&gt;0,$F1931&gt;Parâmetros!$E$14),0,IF($A1931&lt;&gt;$A1930,1,N($Z1930)+1))</f>
        <v>0</v>
      </c>
      <c r="AA1931" s="34">
        <f>IF(OR($L1931&gt;0,$F1931&gt;Parâmetros!$E$14),0,IF(OR($A1931&lt;&gt;$A1932,$F1932&gt;Parâmetros!$E$14),1,N($AA1932)+1))</f>
        <v>0</v>
      </c>
      <c r="AB1931" s="31">
        <f>IFERROR(MATCH($A1931&amp;"|"&amp;TEXT(_xlfn.MAXIFS(Cadastro!$E$5:$E$148,Cadastro!$A$5:$A$148,$A1931,Cadastro!$E$5:$E$148,"&lt;="&amp;$F1931),"yyyymmdd"),Cadastro!$I$5:$I$148,0),"")</f>
        <v>77</v>
      </c>
      <c r="AC1931" t="str">
        <f>IFERROR(_xlfn.SINGLE(INDEX(Exceções!$D$5:$D$203,MATCH($A1931&amp;"|"&amp;$F1931,Exceções!$F$5:$F$203,0))),"")</f>
        <v/>
      </c>
      <c r="AD1931" t="str">
        <f>IF($AC1931="","",IFERROR(_xlfn.SINGLE(INDEX(Exceções!$E$5:$E$203,MATCH($A1931&amp;"|"&amp;$F1931,Exceções!$F$5:$F$203,0))),""))</f>
        <v/>
      </c>
    </row>
    <row r="1932" spans="1:30" ht="15" hidden="1" customHeight="1" x14ac:dyDescent="0.25">
      <c r="A1932" s="31">
        <v>55179</v>
      </c>
      <c r="B1932" s="17" t="s">
        <v>211</v>
      </c>
      <c r="C1932" s="17" t="str">
        <f>IFERROR(INDEX(Cadastro!$C$5:$C$148,$AB1932),"NÃO INFORMADO")</f>
        <v>ELE</v>
      </c>
      <c r="D1932" s="17" t="str">
        <f>IFERROR(INDEX(Cadastro!$D$5:$D$148,$AB1932),"")</f>
        <v>B</v>
      </c>
      <c r="E1932" s="17" t="str">
        <f>IFERROR(INDEX(Cadastro!$G$5:$G$148,$AB1932),"")</f>
        <v>B</v>
      </c>
      <c r="F1932" s="29">
        <v>46286</v>
      </c>
      <c r="G1932" s="32" t="str">
        <f t="shared" si="324"/>
        <v>seg</v>
      </c>
      <c r="H1932" s="31" t="str">
        <f>IF($L1932=0,"",_xlfn.MINIFS(Dados!$Q:$Q,Dados!$A:$A,$A1932,Dados!$S:$S,$F1932))</f>
        <v/>
      </c>
      <c r="I1932" s="31" t="str">
        <f>IF($H1932="","",_xlfn.MAXIFS(Dados!$R:$R,Dados!$A:$A,$A1932,Dados!$S:$S,$F1932))</f>
        <v/>
      </c>
      <c r="J1932" s="32" t="str">
        <f>IF($D1932&lt;&gt;"Folguista","",IFERROR(INDEX(Parâmetros!$D$52:$G$52,1,MIN(4,MAX(1,$W1932))),""))</f>
        <v/>
      </c>
      <c r="K1932" s="32" t="str">
        <f>IF(OR($AC1932&lt;&gt;"",$Y1932="Folga",$Y1932="Folga trabalhada",$Y1932="Férias (cadastro)",$Y1932="Férias / afastamento",$Y1932="Indeterminado (início da série)"),"",IF(OR($D1932="6x1",$D1932="FF 6x1"),IF(OR(WEEKDAY($F1932,2)=6,WEEKDAY($F1932,2)=7),"6x1 sáb/dom","6x1"),IF($D1932="5x2","5x2",IF($H1932="",IF($D1932="Folguista",$J1932,$E1932),IF(OR($H1932&gt;=Parâmetros!$E$18,$H1932&lt;Parâmetros!$E$19),"C",IF($H1932&lt;Parâmetros!$E$20,"A","B"))))))</f>
        <v>B</v>
      </c>
      <c r="L1932" s="30">
        <f>SUMIFS(Dados!$E:$E,Dados!$A:$A,$A1932,Dados!$S:$S,$F1932)</f>
        <v>0</v>
      </c>
      <c r="M1932" s="30">
        <f>IFERROR(INDEX(Parâmetros!$E$6:$E$11,MATCH($K1932,Parâmetros!$A$6:$A$11,0)),"")</f>
        <v>7.67</v>
      </c>
      <c r="N1932" s="33">
        <f t="shared" si="325"/>
        <v>0</v>
      </c>
      <c r="O1932" s="33">
        <f>Parâmetros!$E$13</f>
        <v>0.8</v>
      </c>
      <c r="P1932" s="32" t="str">
        <f>IF(OR($M1932="",$F1932&gt;Parâmetros!$E$14),"Não","Sim")</f>
        <v>Não</v>
      </c>
      <c r="Q1932" s="32" t="str">
        <f t="shared" si="326"/>
        <v/>
      </c>
      <c r="R1932" s="32" t="str">
        <f t="shared" si="327"/>
        <v/>
      </c>
      <c r="S1932" s="30" t="str">
        <f t="shared" si="328"/>
        <v/>
      </c>
      <c r="T1932" s="32" t="str">
        <f>IF($Q1932&lt;&gt;"Sim","",IF($N1932&gt;Parâmetros!$E$15,"Sim","Não"))</f>
        <v/>
      </c>
      <c r="U1932" s="17" t="str">
        <f t="shared" si="329"/>
        <v>Fora da apuração</v>
      </c>
      <c r="V1932" s="17" t="str">
        <f>IF($AC1932&lt;&gt;"",IF($L1932&gt;0,"ATENÇÃO · apontou em dia de "&amp;LOWER($AC1932)&amp;" cadastrado","Exceção cadastrada · "&amp;$AC1932)&amp;IF($AD1932="",""," · "&amp;$AD1932),IF($E1932="Férias",IF($L1932&gt;0,"ATENÇÃO · apontou estando de férias no cadastro","Férias no cadastro"),IF($Y1932="Férias / afastamento","Afastamento · "&amp;($Z1932+$AA1932-1)&amp;" dias seguidos sem apontamento",IF($Y1932="Folga trabalhada","ATENÇÃO · apontou em dia de '[Apontamento_Mes_Setembro Atualizado.xlsx]Base Diária'!$V$221folga da escala 5x2",IF($Y1932="Folga",IF(AND($D1932="5x2",OR(WEEKDAY($F1932,2)=6,WEEKDAY($F1932,2)=7)),"Folga de fim de semana da escala 5x2",IF(AND(OR($D1932="6x1",$D1932="FF 6x1"),WEEKDAY($F1932,2)=6,FALSE()),"Folga de fim de semana · apontou no domingo anterior",IF(AND(OR($D1932="6x1",$D1932="FF 6x1"),WEEKDAY($F1932,2)=7,AND($A1932=$A1931,$L1931&gt;0)),"Folga de fim de semana · apontou no sábado",IF(AND(OR($D1932="6x1",$D1932="FF 6x1"),OR(WEEKDAY($F1932,2)=6,WEEKDAY($F1932,2)=7)),"Folga de fim de semana · sem apontamento no sábado nem no domingo","Folga prevista pelo ciclo")))),IF($Y1932="Indeterminado (início da série)","Sem histórico anterior — informe o dia do ciclo no Cadastro",IF($Y1932="Falta de registro",IF(OR(OR($D1932="6x1",$D1932="FF 6x1"),$D1932="5x2"),"FALTA DE REGISTRO · dia útil da escala "&amp;$E1932,"FALTA DE REGISTRO · dia "&amp;$W1932&amp;" de "&amp;IFERROR(INDEX(Parâmetros!$B$39:$B$48,MATCH($E1932,Parâmetros!$A$39:$A$48,0)),99)&amp;" do ciclo"),IF(OR($D1932="6x1",$D1932="FF 6x1"),IF(OR(AND(WEEKDAY($F1932,2)=6,AND($A1932=$A1933,$L1933&gt;0)),AND(WEEKDAY($F1932,2)=7,AND($A1932=$A1931,$L1931&gt;0))),"ATENÇÃO · apontou sábado e domingo no mesmo fim de semana",IF(OR(WEEKDAY($F1932,2)=6,WEEKDAY($F1932,2)=7),"Jornada de fim de semana do 6x1",IF(OR($H1932&gt;=Parâmetros!$E$20,$H1932&lt;Parâmetros!$E$19),"ATENÇÃO · 6x1 apontou fora do horário diurno","Jornada fixa do 6x1"))),IF($D1932="5x2","Jornada fixa do 5x2",IF($D1932="Folguista",IF($J1932=$K1932,"Evidência confirma sequência","DIVERGE · sequência "&amp;$J1932&amp;" × evidência "&amp;$K1932),IF($K1932=$E1932,"Evidência confirma cadastro","DIVERGE · cadastro "&amp;$E1932&amp;" × evidência "&amp;$K1932)))))))))))</f>
        <v>FALTA DE REGISTRO · dia 4 de 5 do ciclo</v>
      </c>
      <c r="W1932" s="34">
        <f>IF(OR(OR($D1932="6x1",$D1932="FF 6x1"),$D1932="5x2"),"",IF($AB1932&lt;&gt;$AB1931,IF(IFERROR(INDEX(Cadastro!$F$5:$F$148,$AB1932),"")="",IF($L1932&gt;0,1,0),IF(IFERROR(INDEX(Cadastro!$F$5:$F$148,$AB1932),"")&lt;=IFERROR(INDEX(Parâmetros!$B$39:$B$48,MATCH($E1932,Parâmetros!$A$39:$A$48,0)),99),IFERROR(INDEX(Cadastro!$F$5:$F$148,$AB1932),""),0)),IF($L1932&gt;0,IF(N($X1931)&gt;0,1,N($W1931)+1),IF(AND($L1932=0,OR(N($W1931)&gt;=IFERROR(INDEX(Parâmetros!$B$39:$B$48,MATCH($E1932,Parâmetros!$A$39:$A$48,0)),99),AND(N($X1931)&gt;0,N($X1931)&lt;IFERROR(INDEX(Parâmetros!$C$39:$C$48,MATCH($E1932,Parâmetros!$A$39:$A$48,0)),0)))),0,N($W1931)+1))))</f>
        <v>4</v>
      </c>
      <c r="X1932" s="34">
        <f>IF(OR(OR($D1932="6x1",$D1932="FF 6x1"),$D1932="5x2"),"",IF($AB1932&lt;&gt;$AB1931,IF(IFERROR(INDEX(Cadastro!$F$5:$F$148,$AB1932),"")="",0,IF(IFERROR(INDEX(Cadastro!$F$5:$F$148,$AB1932),"")&gt;IFERROR(INDEX(Parâmetros!$B$39:$B$48,MATCH($E1932,Parâmetros!$A$39:$A$48,0)),99),IFERROR(INDEX(Cadastro!$F$5:$F$148,$AB1932),"")-IFERROR(INDEX(Parâmetros!$B$39:$B$48,MATCH($E1932,Parâmetros!$A$39:$A$48,0)),99),0)),IF(AND($L1932=0,OR(N($W1931)&gt;=IFERROR(INDEX(Parâmetros!$B$39:$B$48,MATCH($E1932,Parâmetros!$A$39:$A$48,0)),99),AND(N($X1931)&gt;0,N($X1931)&lt;IFERROR(INDEX(Parâmetros!$C$39:$C$48,MATCH($E1932,Parâmetros!$A$39:$A$48,0)),0)))),N($X1931)+1,0)))</f>
        <v>0</v>
      </c>
      <c r="Y1932" t="str">
        <f>IF($AC1932&lt;&gt;"",IF($L1932&gt;0,$AC1932&amp;" · com apontamento",$AC1932),IF($E1932="Férias",IF($L1932&gt;0,"Férias · com apontamento","Férias (cadastro)"),IF(($Z1932+$AA1932-1)&gt;Parâmetros!$E$16,"Férias / afastamento",IF(AND($D1932="5x2",OR(WEEKDAY($F1932,2)=6,WEEKDAY($F1932,2)=7)),IF($L1932&gt;0,"Folga trabalhada","Folga"),IF($L1932&gt;0,"Trabalhado",IF(OR(OR($D1932="6x1",$D1932="FF 6x1"),$D1932="5x2"),IF(AND(OR($D1932="6x1",$D1932="FF 6x1"),OR(WEEKDAY($F1932,2)=6,WEEKDAY($F1932,2)=7)),"Folga","Falta de registro"),IF(AND($AB1932&lt;&gt;$AB1931,IFERROR(INDEX(Cadastro!$F$5:$F$148,$AB1932),"")=""),"Indeterminado (início da série)",IF($X1932&gt;0,"Folga","Falta de registro"))))))))</f>
        <v>Falta de registro</v>
      </c>
      <c r="Z1932" s="34">
        <f>IF(OR($L1932&gt;0,$F1932&gt;Parâmetros!$E$14),0,IF($A1932&lt;&gt;$A1931,1,N($Z1931)+1))</f>
        <v>0</v>
      </c>
      <c r="AA1932" s="34">
        <f>IF(OR($L1932&gt;0,$F1932&gt;Parâmetros!$E$14),0,IF(OR($A1932&lt;&gt;$A1933,$F1933&gt;Parâmetros!$E$14),1,N($AA1933)+1))</f>
        <v>0</v>
      </c>
      <c r="AB1932" s="31">
        <f>IFERROR(MATCH($A1932&amp;"|"&amp;TEXT(_xlfn.MAXIFS(Cadastro!$E$5:$E$148,Cadastro!$A$5:$A$148,$A1932,Cadastro!$E$5:$E$148,"&lt;="&amp;$F1932),"yyyymmdd"),Cadastro!$I$5:$I$148,0),"")</f>
        <v>77</v>
      </c>
      <c r="AC1932" t="str">
        <f>IFERROR(_xlfn.SINGLE(INDEX(Exceções!$D$5:$D$203,MATCH($A1932&amp;"|"&amp;$F1932,Exceções!$F$5:$F$203,0))),"")</f>
        <v/>
      </c>
      <c r="AD1932" t="str">
        <f>IF($AC1932="","",IFERROR(_xlfn.SINGLE(INDEX(Exceções!$E$5:$E$203,MATCH($A1932&amp;"|"&amp;$F1932,Exceções!$F$5:$F$203,0))),""))</f>
        <v/>
      </c>
    </row>
    <row r="1933" spans="1:30" ht="15" hidden="1" customHeight="1" x14ac:dyDescent="0.25">
      <c r="A1933" s="31">
        <v>55179</v>
      </c>
      <c r="B1933" s="17" t="s">
        <v>211</v>
      </c>
      <c r="C1933" s="17" t="str">
        <f>IFERROR(INDEX(Cadastro!$C$5:$C$148,$AB1933),"NÃO INFORMADO")</f>
        <v>ELE</v>
      </c>
      <c r="D1933" s="17" t="str">
        <f>IFERROR(INDEX(Cadastro!$D$5:$D$148,$AB1933),"")</f>
        <v>B</v>
      </c>
      <c r="E1933" s="17" t="str">
        <f>IFERROR(INDEX(Cadastro!$G$5:$G$148,$AB1933),"")</f>
        <v>B</v>
      </c>
      <c r="F1933" s="29">
        <v>46287</v>
      </c>
      <c r="G1933" s="32" t="str">
        <f t="shared" si="324"/>
        <v>ter</v>
      </c>
      <c r="H1933" s="31" t="str">
        <f>IF($L1933=0,"",_xlfn.MINIFS(Dados!$Q:$Q,Dados!$A:$A,$A1933,Dados!$S:$S,$F1933))</f>
        <v/>
      </c>
      <c r="I1933" s="31" t="str">
        <f>IF($H1933="","",_xlfn.MAXIFS(Dados!$R:$R,Dados!$A:$A,$A1933,Dados!$S:$S,$F1933))</f>
        <v/>
      </c>
      <c r="J1933" s="32" t="str">
        <f>IF($D1933&lt;&gt;"Folguista","",IFERROR(INDEX(Parâmetros!$D$52:$G$52,1,MIN(4,MAX(1,$W1933))),""))</f>
        <v/>
      </c>
      <c r="K1933" s="32" t="str">
        <f>IF(OR($AC1933&lt;&gt;"",$Y1933="Folga",$Y1933="Folga trabalhada",$Y1933="Férias (cadastro)",$Y1933="Férias / afastamento",$Y1933="Indeterminado (início da série)"),"",IF(OR($D1933="6x1",$D1933="FF 6x1"),IF(OR(WEEKDAY($F1933,2)=6,WEEKDAY($F1933,2)=7),"6x1 sáb/dom","6x1"),IF($D1933="5x2","5x2",IF($H1933="",IF($D1933="Folguista",$J1933,$E1933),IF(OR($H1933&gt;=Parâmetros!$E$18,$H1933&lt;Parâmetros!$E$19),"C",IF($H1933&lt;Parâmetros!$E$20,"A","B"))))))</f>
        <v>B</v>
      </c>
      <c r="L1933" s="30">
        <f>SUMIFS(Dados!$E:$E,Dados!$A:$A,$A1933,Dados!$S:$S,$F1933)</f>
        <v>0</v>
      </c>
      <c r="M1933" s="30">
        <f>IFERROR(INDEX(Parâmetros!$E$6:$E$11,MATCH($K1933,Parâmetros!$A$6:$A$11,0)),"")</f>
        <v>7.67</v>
      </c>
      <c r="N1933" s="33">
        <f t="shared" si="325"/>
        <v>0</v>
      </c>
      <c r="O1933" s="33">
        <f>Parâmetros!$E$13</f>
        <v>0.8</v>
      </c>
      <c r="P1933" s="32" t="str">
        <f>IF(OR($M1933="",$F1933&gt;Parâmetros!$E$14),"Não","Sim")</f>
        <v>Não</v>
      </c>
      <c r="Q1933" s="32" t="str">
        <f t="shared" si="326"/>
        <v/>
      </c>
      <c r="R1933" s="32" t="str">
        <f t="shared" si="327"/>
        <v/>
      </c>
      <c r="S1933" s="30" t="str">
        <f t="shared" si="328"/>
        <v/>
      </c>
      <c r="T1933" s="32" t="str">
        <f>IF($Q1933&lt;&gt;"Sim","",IF($N1933&gt;Parâmetros!$E$15,"Sim","Não"))</f>
        <v/>
      </c>
      <c r="U1933" s="17" t="str">
        <f t="shared" si="329"/>
        <v>Fora da apuração</v>
      </c>
      <c r="V1933" s="17" t="str">
        <f>IF($AC1933&lt;&gt;"",IF($L1933&gt;0,"ATENÇÃO · apontou em dia de "&amp;LOWER($AC1933)&amp;" cadastrado","Exceção cadastrada · "&amp;$AC1933)&amp;IF($AD1933="",""," · "&amp;$AD1933),IF($E1933="Férias",IF($L1933&gt;0,"ATENÇÃO · apontou estando de férias no cadastro","Férias no cadastro"),IF($Y1933="Férias / afastamento","Afastamento · "&amp;($Z1933+$AA1933-1)&amp;" dias seguidos sem apontamento",IF($Y1933="Folga trabalhada","ATENÇÃO · apontou em dia de '[Apontamento_Mes_Setembro Atualizado.xlsx]Base Diária'!$V$221folga da escala 5x2",IF($Y1933="Folga",IF(AND($D1933="5x2",OR(WEEKDAY($F1933,2)=6,WEEKDAY($F1933,2)=7)),"Folga de fim de semana da escala 5x2",IF(AND(OR($D1933="6x1",$D1933="FF 6x1"),WEEKDAY($F1933,2)=6,FALSE()),"Folga de fim de semana · apontou no domingo anterior",IF(AND(OR($D1933="6x1",$D1933="FF 6x1"),WEEKDAY($F1933,2)=7,AND($A1933=$A1932,$L1932&gt;0)),"Folga de fim de semana · apontou no sábado",IF(AND(OR($D1933="6x1",$D1933="FF 6x1"),OR(WEEKDAY($F1933,2)=6,WEEKDAY($F1933,2)=7)),"Folga de fim de semana · sem apontamento no sábado nem no domingo","Folga prevista pelo ciclo")))),IF($Y1933="Indeterminado (início da série)","Sem histórico anterior — informe o dia do ciclo no Cadastro",IF($Y1933="Falta de registro",IF(OR(OR($D1933="6x1",$D1933="FF 6x1"),$D1933="5x2"),"FALTA DE REGISTRO · dia útil da escala "&amp;$E1933,"FALTA DE REGISTRO · dia "&amp;$W1933&amp;" de "&amp;IFERROR(INDEX(Parâmetros!$B$39:$B$48,MATCH($E1933,Parâmetros!$A$39:$A$48,0)),99)&amp;" do ciclo"),IF(OR($D1933="6x1",$D1933="FF 6x1"),IF(OR(AND(WEEKDAY($F1933,2)=6,AND($A1933=$A1934,$L1934&gt;0)),AND(WEEKDAY($F1933,2)=7,AND($A1933=$A1932,$L1932&gt;0))),"ATENÇÃO · apontou sábado e domingo no mesmo fim de semana",IF(OR(WEEKDAY($F1933,2)=6,WEEKDAY($F1933,2)=7),"Jornada de fim de semana do 6x1",IF(OR($H1933&gt;=Parâmetros!$E$20,$H1933&lt;Parâmetros!$E$19),"ATENÇÃO · 6x1 apontou fora do horário diurno","Jornada fixa do 6x1"))),IF($D1933="5x2","Jornada fixa do 5x2",IF($D1933="Folguista",IF($J1933=$K1933,"Evidência confirma sequência","DIVERGE · sequência "&amp;$J1933&amp;" × evidência "&amp;$K1933),IF($K1933=$E1933,"Evidência confirma cadastro","DIVERGE · cadastro "&amp;$E1933&amp;" × evidência "&amp;$K1933)))))))))))</f>
        <v>FALTA DE REGISTRO · dia 5 de 5 do ciclo</v>
      </c>
      <c r="W1933" s="34">
        <f>IF(OR(OR($D1933="6x1",$D1933="FF 6x1"),$D1933="5x2"),"",IF($AB1933&lt;&gt;$AB1932,IF(IFERROR(INDEX(Cadastro!$F$5:$F$148,$AB1933),"")="",IF($L1933&gt;0,1,0),IF(IFERROR(INDEX(Cadastro!$F$5:$F$148,$AB1933),"")&lt;=IFERROR(INDEX(Parâmetros!$B$39:$B$48,MATCH($E1933,Parâmetros!$A$39:$A$48,0)),99),IFERROR(INDEX(Cadastro!$F$5:$F$148,$AB1933),""),0)),IF($L1933&gt;0,IF(N($X1932)&gt;0,1,N($W1932)+1),IF(AND($L1933=0,OR(N($W1932)&gt;=IFERROR(INDEX(Parâmetros!$B$39:$B$48,MATCH($E1933,Parâmetros!$A$39:$A$48,0)),99),AND(N($X1932)&gt;0,N($X1932)&lt;IFERROR(INDEX(Parâmetros!$C$39:$C$48,MATCH($E1933,Parâmetros!$A$39:$A$48,0)),0)))),0,N($W1932)+1))))</f>
        <v>5</v>
      </c>
      <c r="X1933" s="34">
        <f>IF(OR(OR($D1933="6x1",$D1933="FF 6x1"),$D1933="5x2"),"",IF($AB1933&lt;&gt;$AB1932,IF(IFERROR(INDEX(Cadastro!$F$5:$F$148,$AB1933),"")="",0,IF(IFERROR(INDEX(Cadastro!$F$5:$F$148,$AB1933),"")&gt;IFERROR(INDEX(Parâmetros!$B$39:$B$48,MATCH($E1933,Parâmetros!$A$39:$A$48,0)),99),IFERROR(INDEX(Cadastro!$F$5:$F$148,$AB1933),"")-IFERROR(INDEX(Parâmetros!$B$39:$B$48,MATCH($E1933,Parâmetros!$A$39:$A$48,0)),99),0)),IF(AND($L1933=0,OR(N($W1932)&gt;=IFERROR(INDEX(Parâmetros!$B$39:$B$48,MATCH($E1933,Parâmetros!$A$39:$A$48,0)),99),AND(N($X1932)&gt;0,N($X1932)&lt;IFERROR(INDEX(Parâmetros!$C$39:$C$48,MATCH($E1933,Parâmetros!$A$39:$A$48,0)),0)))),N($X1932)+1,0)))</f>
        <v>0</v>
      </c>
      <c r="Y1933" t="str">
        <f>IF($AC1933&lt;&gt;"",IF($L1933&gt;0,$AC1933&amp;" · com apontamento",$AC1933),IF($E1933="Férias",IF($L1933&gt;0,"Férias · com apontamento","Férias (cadastro)"),IF(($Z1933+$AA1933-1)&gt;Parâmetros!$E$16,"Férias / afastamento",IF(AND($D1933="5x2",OR(WEEKDAY($F1933,2)=6,WEEKDAY($F1933,2)=7)),IF($L1933&gt;0,"Folga trabalhada","Folga"),IF($L1933&gt;0,"Trabalhado",IF(OR(OR($D1933="6x1",$D1933="FF 6x1"),$D1933="5x2"),IF(AND(OR($D1933="6x1",$D1933="FF 6x1"),OR(WEEKDAY($F1933,2)=6,WEEKDAY($F1933,2)=7)),"Folga","Falta de registro"),IF(AND($AB1933&lt;&gt;$AB1932,IFERROR(INDEX(Cadastro!$F$5:$F$148,$AB1933),"")=""),"Indeterminado (início da série)",IF($X1933&gt;0,"Folga","Falta de registro"))))))))</f>
        <v>Falta de registro</v>
      </c>
      <c r="Z1933" s="34">
        <f>IF(OR($L1933&gt;0,$F1933&gt;Parâmetros!$E$14),0,IF($A1933&lt;&gt;$A1932,1,N($Z1932)+1))</f>
        <v>0</v>
      </c>
      <c r="AA1933" s="34">
        <f>IF(OR($L1933&gt;0,$F1933&gt;Parâmetros!$E$14),0,IF(OR($A1933&lt;&gt;$A1934,$F1934&gt;Parâmetros!$E$14),1,N($AA1934)+1))</f>
        <v>0</v>
      </c>
      <c r="AB1933" s="31">
        <f>IFERROR(MATCH($A1933&amp;"|"&amp;TEXT(_xlfn.MAXIFS(Cadastro!$E$5:$E$148,Cadastro!$A$5:$A$148,$A1933,Cadastro!$E$5:$E$148,"&lt;="&amp;$F1933),"yyyymmdd"),Cadastro!$I$5:$I$148,0),"")</f>
        <v>77</v>
      </c>
      <c r="AC1933" t="str">
        <f>IFERROR(_xlfn.SINGLE(INDEX(Exceções!$D$5:$D$203,MATCH($A1933&amp;"|"&amp;$F1933,Exceções!$F$5:$F$203,0))),"")</f>
        <v/>
      </c>
      <c r="AD1933" t="str">
        <f>IF($AC1933="","",IFERROR(_xlfn.SINGLE(INDEX(Exceções!$E$5:$E$203,MATCH($A1933&amp;"|"&amp;$F1933,Exceções!$F$5:$F$203,0))),""))</f>
        <v/>
      </c>
    </row>
    <row r="1934" spans="1:30" ht="15" hidden="1" customHeight="1" x14ac:dyDescent="0.25">
      <c r="A1934" s="31">
        <v>55179</v>
      </c>
      <c r="B1934" s="17" t="s">
        <v>211</v>
      </c>
      <c r="C1934" s="17" t="str">
        <f>IFERROR(INDEX(Cadastro!$C$5:$C$148,$AB1934),"NÃO INFORMADO")</f>
        <v>ELE</v>
      </c>
      <c r="D1934" s="17" t="str">
        <f>IFERROR(INDEX(Cadastro!$D$5:$D$148,$AB1934),"")</f>
        <v>B</v>
      </c>
      <c r="E1934" s="17" t="str">
        <f>IFERROR(INDEX(Cadastro!$G$5:$G$148,$AB1934),"")</f>
        <v>B</v>
      </c>
      <c r="F1934" s="29">
        <v>46288</v>
      </c>
      <c r="G1934" s="32" t="str">
        <f t="shared" si="324"/>
        <v>qua</v>
      </c>
      <c r="H1934" s="31" t="str">
        <f>IF($L1934=0,"",_xlfn.MINIFS(Dados!$Q:$Q,Dados!$A:$A,$A1934,Dados!$S:$S,$F1934))</f>
        <v/>
      </c>
      <c r="I1934" s="31" t="str">
        <f>IF($H1934="","",_xlfn.MAXIFS(Dados!$R:$R,Dados!$A:$A,$A1934,Dados!$S:$S,$F1934))</f>
        <v/>
      </c>
      <c r="J1934" s="32" t="str">
        <f>IF($D1934&lt;&gt;"Folguista","",IFERROR(INDEX(Parâmetros!$D$52:$G$52,1,MIN(4,MAX(1,$W1934))),""))</f>
        <v/>
      </c>
      <c r="K1934" s="32" t="str">
        <f>IF(OR($AC1934&lt;&gt;"",$Y1934="Folga",$Y1934="Folga trabalhada",$Y1934="Férias (cadastro)",$Y1934="Férias / afastamento",$Y1934="Indeterminado (início da série)"),"",IF(OR($D1934="6x1",$D1934="FF 6x1"),IF(OR(WEEKDAY($F1934,2)=6,WEEKDAY($F1934,2)=7),"6x1 sáb/dom","6x1"),IF($D1934="5x2","5x2",IF($H1934="",IF($D1934="Folguista",$J1934,$E1934),IF(OR($H1934&gt;=Parâmetros!$E$18,$H1934&lt;Parâmetros!$E$19),"C",IF($H1934&lt;Parâmetros!$E$20,"A","B"))))))</f>
        <v/>
      </c>
      <c r="L1934" s="30">
        <f>SUMIFS(Dados!$E:$E,Dados!$A:$A,$A1934,Dados!$S:$S,$F1934)</f>
        <v>0</v>
      </c>
      <c r="M1934" s="30" t="str">
        <f>IFERROR(INDEX(Parâmetros!$E$6:$E$11,MATCH($K1934,Parâmetros!$A$6:$A$11,0)),"")</f>
        <v/>
      </c>
      <c r="N1934" s="33" t="str">
        <f t="shared" si="325"/>
        <v/>
      </c>
      <c r="O1934" s="33">
        <f>Parâmetros!$E$13</f>
        <v>0.8</v>
      </c>
      <c r="P1934" s="32" t="str">
        <f>IF(OR($M1934="",$F1934&gt;Parâmetros!$E$14),"Não","Sim")</f>
        <v>Não</v>
      </c>
      <c r="Q1934" s="32" t="str">
        <f t="shared" si="326"/>
        <v/>
      </c>
      <c r="R1934" s="32" t="str">
        <f t="shared" si="327"/>
        <v/>
      </c>
      <c r="S1934" s="30" t="str">
        <f t="shared" si="328"/>
        <v/>
      </c>
      <c r="T1934" s="32" t="str">
        <f>IF($Q1934&lt;&gt;"Sim","",IF($N1934&gt;Parâmetros!$E$15,"Sim","Não"))</f>
        <v/>
      </c>
      <c r="U1934" s="17" t="str">
        <f t="shared" si="329"/>
        <v>Folga</v>
      </c>
      <c r="V1934" s="17" t="str">
        <f>IF($AC1934&lt;&gt;"",IF($L1934&gt;0,"ATENÇÃO · apontou em dia de "&amp;LOWER($AC1934)&amp;" cadastrado","Exceção cadastrada · "&amp;$AC1934)&amp;IF($AD1934="",""," · "&amp;$AD1934),IF($E1934="Férias",IF($L1934&gt;0,"ATENÇÃO · apontou estando de férias no cadastro","Férias no cadastro"),IF($Y1934="Férias / afastamento","Afastamento · "&amp;($Z1934+$AA1934-1)&amp;" dias seguidos sem apontamento",IF($Y1934="Folga trabalhada","ATENÇÃO · apontou em dia de '[Apontamento_Mes_Setembro Atualizado.xlsx]Base Diária'!$V$221folga da escala 5x2",IF($Y1934="Folga",IF(AND($D1934="5x2",OR(WEEKDAY($F1934,2)=6,WEEKDAY($F1934,2)=7)),"Folga de fim de semana da escala 5x2",IF(AND(OR($D1934="6x1",$D1934="FF 6x1"),WEEKDAY($F1934,2)=6,FALSE()),"Folga de fim de semana · apontou no domingo anterior",IF(AND(OR($D1934="6x1",$D1934="FF 6x1"),WEEKDAY($F1934,2)=7,AND($A1934=$A1933,$L1933&gt;0)),"Folga de fim de semana · apontou no sábado",IF(AND(OR($D1934="6x1",$D1934="FF 6x1"),OR(WEEKDAY($F1934,2)=6,WEEKDAY($F1934,2)=7)),"Folga de fim de semana · sem apontamento no sábado nem no domingo","Folga prevista pelo ciclo")))),IF($Y1934="Indeterminado (início da série)","Sem histórico anterior — informe o dia do ciclo no Cadastro",IF($Y1934="Falta de registro",IF(OR(OR($D1934="6x1",$D1934="FF 6x1"),$D1934="5x2"),"FALTA DE REGISTRO · dia útil da escala "&amp;$E1934,"FALTA DE REGISTRO · dia "&amp;$W1934&amp;" de "&amp;IFERROR(INDEX(Parâmetros!$B$39:$B$48,MATCH($E1934,Parâmetros!$A$39:$A$48,0)),99)&amp;" do ciclo"),IF(OR($D1934="6x1",$D1934="FF 6x1"),IF(OR(AND(WEEKDAY($F1934,2)=6,AND($A1934=$A1935,$L1935&gt;0)),AND(WEEKDAY($F1934,2)=7,AND($A1934=$A1933,$L1933&gt;0))),"ATENÇÃO · apontou sábado e domingo no mesmo fim de semana",IF(OR(WEEKDAY($F1934,2)=6,WEEKDAY($F1934,2)=7),"Jornada de fim de semana do 6x1",IF(OR($H1934&gt;=Parâmetros!$E$20,$H1934&lt;Parâmetros!$E$19),"ATENÇÃO · 6x1 apontou fora do horário diurno","Jornada fixa do 6x1"))),IF($D1934="5x2","Jornada fixa do 5x2",IF($D1934="Folguista",IF($J1934=$K1934,"Evidência confirma sequência","DIVERGE · sequência "&amp;$J1934&amp;" × evidência "&amp;$K1934),IF($K1934=$E1934,"Evidência confirma cadastro","DIVERGE · cadastro "&amp;$E1934&amp;" × evidência "&amp;$K1934)))))))))))</f>
        <v>Folga prevista pelo ciclo</v>
      </c>
      <c r="W1934" s="34">
        <f>IF(OR(OR($D1934="6x1",$D1934="FF 6x1"),$D1934="5x2"),"",IF($AB1934&lt;&gt;$AB1933,IF(IFERROR(INDEX(Cadastro!$F$5:$F$148,$AB1934),"")="",IF($L1934&gt;0,1,0),IF(IFERROR(INDEX(Cadastro!$F$5:$F$148,$AB1934),"")&lt;=IFERROR(INDEX(Parâmetros!$B$39:$B$48,MATCH($E1934,Parâmetros!$A$39:$A$48,0)),99),IFERROR(INDEX(Cadastro!$F$5:$F$148,$AB1934),""),0)),IF($L1934&gt;0,IF(N($X1933)&gt;0,1,N($W1933)+1),IF(AND($L1934=0,OR(N($W1933)&gt;=IFERROR(INDEX(Parâmetros!$B$39:$B$48,MATCH($E1934,Parâmetros!$A$39:$A$48,0)),99),AND(N($X1933)&gt;0,N($X1933)&lt;IFERROR(INDEX(Parâmetros!$C$39:$C$48,MATCH($E1934,Parâmetros!$A$39:$A$48,0)),0)))),0,N($W1933)+1))))</f>
        <v>0</v>
      </c>
      <c r="X1934" s="34">
        <f>IF(OR(OR($D1934="6x1",$D1934="FF 6x1"),$D1934="5x2"),"",IF($AB1934&lt;&gt;$AB1933,IF(IFERROR(INDEX(Cadastro!$F$5:$F$148,$AB1934),"")="",0,IF(IFERROR(INDEX(Cadastro!$F$5:$F$148,$AB1934),"")&gt;IFERROR(INDEX(Parâmetros!$B$39:$B$48,MATCH($E1934,Parâmetros!$A$39:$A$48,0)),99),IFERROR(INDEX(Cadastro!$F$5:$F$148,$AB1934),"")-IFERROR(INDEX(Parâmetros!$B$39:$B$48,MATCH($E1934,Parâmetros!$A$39:$A$48,0)),99),0)),IF(AND($L1934=0,OR(N($W1933)&gt;=IFERROR(INDEX(Parâmetros!$B$39:$B$48,MATCH($E1934,Parâmetros!$A$39:$A$48,0)),99),AND(N($X1933)&gt;0,N($X1933)&lt;IFERROR(INDEX(Parâmetros!$C$39:$C$48,MATCH($E1934,Parâmetros!$A$39:$A$48,0)),0)))),N($X1933)+1,0)))</f>
        <v>1</v>
      </c>
      <c r="Y1934" t="str">
        <f>IF($AC1934&lt;&gt;"",IF($L1934&gt;0,$AC1934&amp;" · com apontamento",$AC1934),IF($E1934="Férias",IF($L1934&gt;0,"Férias · com apontamento","Férias (cadastro)"),IF(($Z1934+$AA1934-1)&gt;Parâmetros!$E$16,"Férias / afastamento",IF(AND($D1934="5x2",OR(WEEKDAY($F1934,2)=6,WEEKDAY($F1934,2)=7)),IF($L1934&gt;0,"Folga trabalhada","Folga"),IF($L1934&gt;0,"Trabalhado",IF(OR(OR($D1934="6x1",$D1934="FF 6x1"),$D1934="5x2"),IF(AND(OR($D1934="6x1",$D1934="FF 6x1"),OR(WEEKDAY($F1934,2)=6,WEEKDAY($F1934,2)=7)),"Folga","Falta de registro"),IF(AND($AB1934&lt;&gt;$AB1933,IFERROR(INDEX(Cadastro!$F$5:$F$148,$AB1934),"")=""),"Indeterminado (início da série)",IF($X1934&gt;0,"Folga","Falta de registro"))))))))</f>
        <v>Folga</v>
      </c>
      <c r="Z1934" s="34">
        <f>IF(OR($L1934&gt;0,$F1934&gt;Parâmetros!$E$14),0,IF($A1934&lt;&gt;$A1933,1,N($Z1933)+1))</f>
        <v>0</v>
      </c>
      <c r="AA1934" s="34">
        <f>IF(OR($L1934&gt;0,$F1934&gt;Parâmetros!$E$14),0,IF(OR($A1934&lt;&gt;$A1935,$F1935&gt;Parâmetros!$E$14),1,N($AA1935)+1))</f>
        <v>0</v>
      </c>
      <c r="AB1934" s="31">
        <f>IFERROR(MATCH($A1934&amp;"|"&amp;TEXT(_xlfn.MAXIFS(Cadastro!$E$5:$E$148,Cadastro!$A$5:$A$148,$A1934,Cadastro!$E$5:$E$148,"&lt;="&amp;$F1934),"yyyymmdd"),Cadastro!$I$5:$I$148,0),"")</f>
        <v>77</v>
      </c>
      <c r="AC1934" t="str">
        <f>IFERROR(_xlfn.SINGLE(INDEX(Exceções!$D$5:$D$203,MATCH($A1934&amp;"|"&amp;$F1934,Exceções!$F$5:$F$203,0))),"")</f>
        <v/>
      </c>
      <c r="AD1934" t="str">
        <f>IF($AC1934="","",IFERROR(_xlfn.SINGLE(INDEX(Exceções!$E$5:$E$203,MATCH($A1934&amp;"|"&amp;$F1934,Exceções!$F$5:$F$203,0))),""))</f>
        <v/>
      </c>
    </row>
    <row r="1935" spans="1:30" ht="15" hidden="1" customHeight="1" x14ac:dyDescent="0.25">
      <c r="A1935" s="31">
        <v>55179</v>
      </c>
      <c r="B1935" s="17" t="s">
        <v>211</v>
      </c>
      <c r="C1935" s="17" t="str">
        <f>IFERROR(INDEX(Cadastro!$C$5:$C$148,$AB1935),"NÃO INFORMADO")</f>
        <v>ELE</v>
      </c>
      <c r="D1935" s="17" t="str">
        <f>IFERROR(INDEX(Cadastro!$D$5:$D$148,$AB1935),"")</f>
        <v>B</v>
      </c>
      <c r="E1935" s="17" t="str">
        <f>IFERROR(INDEX(Cadastro!$G$5:$G$148,$AB1935),"")</f>
        <v>B</v>
      </c>
      <c r="F1935" s="29">
        <v>46289</v>
      </c>
      <c r="G1935" s="32" t="str">
        <f t="shared" si="324"/>
        <v>qui</v>
      </c>
      <c r="H1935" s="31" t="str">
        <f>IF($L1935=0,"",_xlfn.MINIFS(Dados!$Q:$Q,Dados!$A:$A,$A1935,Dados!$S:$S,$F1935))</f>
        <v/>
      </c>
      <c r="I1935" s="31" t="str">
        <f>IF($H1935="","",_xlfn.MAXIFS(Dados!$R:$R,Dados!$A:$A,$A1935,Dados!$S:$S,$F1935))</f>
        <v/>
      </c>
      <c r="J1935" s="32" t="str">
        <f>IF($D1935&lt;&gt;"Folguista","",IFERROR(INDEX(Parâmetros!$D$52:$G$52,1,MIN(4,MAX(1,$W1935))),""))</f>
        <v/>
      </c>
      <c r="K1935" s="32" t="str">
        <f>IF(OR($AC1935&lt;&gt;"",$Y1935="Folga",$Y1935="Folga trabalhada",$Y1935="Férias (cadastro)",$Y1935="Férias / afastamento",$Y1935="Indeterminado (início da série)"),"",IF(OR($D1935="6x1",$D1935="FF 6x1"),IF(OR(WEEKDAY($F1935,2)=6,WEEKDAY($F1935,2)=7),"6x1 sáb/dom","6x1"),IF($D1935="5x2","5x2",IF($H1935="",IF($D1935="Folguista",$J1935,$E1935),IF(OR($H1935&gt;=Parâmetros!$E$18,$H1935&lt;Parâmetros!$E$19),"C",IF($H1935&lt;Parâmetros!$E$20,"A","B"))))))</f>
        <v>B</v>
      </c>
      <c r="L1935" s="30">
        <f>SUMIFS(Dados!$E:$E,Dados!$A:$A,$A1935,Dados!$S:$S,$F1935)</f>
        <v>0</v>
      </c>
      <c r="M1935" s="30">
        <f>IFERROR(INDEX(Parâmetros!$E$6:$E$11,MATCH($K1935,Parâmetros!$A$6:$A$11,0)),"")</f>
        <v>7.67</v>
      </c>
      <c r="N1935" s="33">
        <f t="shared" si="325"/>
        <v>0</v>
      </c>
      <c r="O1935" s="33">
        <f>Parâmetros!$E$13</f>
        <v>0.8</v>
      </c>
      <c r="P1935" s="32" t="str">
        <f>IF(OR($M1935="",$F1935&gt;Parâmetros!$E$14),"Não","Sim")</f>
        <v>Não</v>
      </c>
      <c r="Q1935" s="32" t="str">
        <f t="shared" si="326"/>
        <v/>
      </c>
      <c r="R1935" s="32" t="str">
        <f t="shared" si="327"/>
        <v/>
      </c>
      <c r="S1935" s="30" t="str">
        <f t="shared" si="328"/>
        <v/>
      </c>
      <c r="T1935" s="32" t="str">
        <f>IF($Q1935&lt;&gt;"Sim","",IF($N1935&gt;Parâmetros!$E$15,"Sim","Não"))</f>
        <v/>
      </c>
      <c r="U1935" s="17" t="str">
        <f t="shared" si="329"/>
        <v>Fora da apuração</v>
      </c>
      <c r="V1935" s="17" t="str">
        <f>IF($AC1935&lt;&gt;"",IF($L1935&gt;0,"ATENÇÃO · apontou em dia de "&amp;LOWER($AC1935)&amp;" cadastrado","Exceção cadastrada · "&amp;$AC1935)&amp;IF($AD1935="",""," · "&amp;$AD1935),IF($E1935="Férias",IF($L1935&gt;0,"ATENÇÃO · apontou estando de férias no cadastro","Férias no cadastro"),IF($Y1935="Férias / afastamento","Afastamento · "&amp;($Z1935+$AA1935-1)&amp;" dias seguidos sem apontamento",IF($Y1935="Folga trabalhada","ATENÇÃO · apontou em dia de '[Apontamento_Mes_Setembro Atualizado.xlsx]Base Diária'!$V$221folga da escala 5x2",IF($Y1935="Folga",IF(AND($D1935="5x2",OR(WEEKDAY($F1935,2)=6,WEEKDAY($F1935,2)=7)),"Folga de fim de semana da escala 5x2",IF(AND(OR($D1935="6x1",$D1935="FF 6x1"),WEEKDAY($F1935,2)=6,FALSE()),"Folga de fim de semana · apontou no domingo anterior",IF(AND(OR($D1935="6x1",$D1935="FF 6x1"),WEEKDAY($F1935,2)=7,AND($A1935=$A1934,$L1934&gt;0)),"Folga de fim de semana · apontou no sábado",IF(AND(OR($D1935="6x1",$D1935="FF 6x1"),OR(WEEKDAY($F1935,2)=6,WEEKDAY($F1935,2)=7)),"Folga de fim de semana · sem apontamento no sábado nem no domingo","Folga prevista pelo ciclo")))),IF($Y1935="Indeterminado (início da série)","Sem histórico anterior — informe o dia do ciclo no Cadastro",IF($Y1935="Falta de registro",IF(OR(OR($D1935="6x1",$D1935="FF 6x1"),$D1935="5x2"),"FALTA DE REGISTRO · dia útil da escala "&amp;$E1935,"FALTA DE REGISTRO · dia "&amp;$W1935&amp;" de "&amp;IFERROR(INDEX(Parâmetros!$B$39:$B$48,MATCH($E1935,Parâmetros!$A$39:$A$48,0)),99)&amp;" do ciclo"),IF(OR($D1935="6x1",$D1935="FF 6x1"),IF(OR(AND(WEEKDAY($F1935,2)=6,AND($A1935=$A1936,$L1936&gt;0)),AND(WEEKDAY($F1935,2)=7,AND($A1935=$A1934,$L1934&gt;0))),"ATENÇÃO · apontou sábado e domingo no mesmo fim de semana",IF(OR(WEEKDAY($F1935,2)=6,WEEKDAY($F1935,2)=7),"Jornada de fim de semana do 6x1",IF(OR($H1935&gt;=Parâmetros!$E$20,$H1935&lt;Parâmetros!$E$19),"ATENÇÃO · 6x1 apontou fora do horário diurno","Jornada fixa do 6x1"))),IF($D1935="5x2","Jornada fixa do 5x2",IF($D1935="Folguista",IF($J1935=$K1935,"Evidência confirma sequência","DIVERGE · sequência "&amp;$J1935&amp;" × evidência "&amp;$K1935),IF($K1935=$E1935,"Evidência confirma cadastro","DIVERGE · cadastro "&amp;$E1935&amp;" × evidência "&amp;$K1935)))))))))))</f>
        <v>FALTA DE REGISTRO · dia 1 de 5 do ciclo</v>
      </c>
      <c r="W1935" s="34">
        <f>IF(OR(OR($D1935="6x1",$D1935="FF 6x1"),$D1935="5x2"),"",IF($AB1935&lt;&gt;$AB1934,IF(IFERROR(INDEX(Cadastro!$F$5:$F$148,$AB1935),"")="",IF($L1935&gt;0,1,0),IF(IFERROR(INDEX(Cadastro!$F$5:$F$148,$AB1935),"")&lt;=IFERROR(INDEX(Parâmetros!$B$39:$B$48,MATCH($E1935,Parâmetros!$A$39:$A$48,0)),99),IFERROR(INDEX(Cadastro!$F$5:$F$148,$AB1935),""),0)),IF($L1935&gt;0,IF(N($X1934)&gt;0,1,N($W1934)+1),IF(AND($L1935=0,OR(N($W1934)&gt;=IFERROR(INDEX(Parâmetros!$B$39:$B$48,MATCH($E1935,Parâmetros!$A$39:$A$48,0)),99),AND(N($X1934)&gt;0,N($X1934)&lt;IFERROR(INDEX(Parâmetros!$C$39:$C$48,MATCH($E1935,Parâmetros!$A$39:$A$48,0)),0)))),0,N($W1934)+1))))</f>
        <v>1</v>
      </c>
      <c r="X1935" s="34">
        <f>IF(OR(OR($D1935="6x1",$D1935="FF 6x1"),$D1935="5x2"),"",IF($AB1935&lt;&gt;$AB1934,IF(IFERROR(INDEX(Cadastro!$F$5:$F$148,$AB1935),"")="",0,IF(IFERROR(INDEX(Cadastro!$F$5:$F$148,$AB1935),"")&gt;IFERROR(INDEX(Parâmetros!$B$39:$B$48,MATCH($E1935,Parâmetros!$A$39:$A$48,0)),99),IFERROR(INDEX(Cadastro!$F$5:$F$148,$AB1935),"")-IFERROR(INDEX(Parâmetros!$B$39:$B$48,MATCH($E1935,Parâmetros!$A$39:$A$48,0)),99),0)),IF(AND($L1935=0,OR(N($W1934)&gt;=IFERROR(INDEX(Parâmetros!$B$39:$B$48,MATCH($E1935,Parâmetros!$A$39:$A$48,0)),99),AND(N($X1934)&gt;0,N($X1934)&lt;IFERROR(INDEX(Parâmetros!$C$39:$C$48,MATCH($E1935,Parâmetros!$A$39:$A$48,0)),0)))),N($X1934)+1,0)))</f>
        <v>0</v>
      </c>
      <c r="Y1935" t="str">
        <f>IF($AC1935&lt;&gt;"",IF($L1935&gt;0,$AC1935&amp;" · com apontamento",$AC1935),IF($E1935="Férias",IF($L1935&gt;0,"Férias · com apontamento","Férias (cadastro)"),IF(($Z1935+$AA1935-1)&gt;Parâmetros!$E$16,"Férias / afastamento",IF(AND($D1935="5x2",OR(WEEKDAY($F1935,2)=6,WEEKDAY($F1935,2)=7)),IF($L1935&gt;0,"Folga trabalhada","Folga"),IF($L1935&gt;0,"Trabalhado",IF(OR(OR($D1935="6x1",$D1935="FF 6x1"),$D1935="5x2"),IF(AND(OR($D1935="6x1",$D1935="FF 6x1"),OR(WEEKDAY($F1935,2)=6,WEEKDAY($F1935,2)=7)),"Folga","Falta de registro"),IF(AND($AB1935&lt;&gt;$AB1934,IFERROR(INDEX(Cadastro!$F$5:$F$148,$AB1935),"")=""),"Indeterminado (início da série)",IF($X1935&gt;0,"Folga","Falta de registro"))))))))</f>
        <v>Falta de registro</v>
      </c>
      <c r="Z1935" s="34">
        <f>IF(OR($L1935&gt;0,$F1935&gt;Parâmetros!$E$14),0,IF($A1935&lt;&gt;$A1934,1,N($Z1934)+1))</f>
        <v>0</v>
      </c>
      <c r="AA1935" s="34">
        <f>IF(OR($L1935&gt;0,$F1935&gt;Parâmetros!$E$14),0,IF(OR($A1935&lt;&gt;$A1936,$F1936&gt;Parâmetros!$E$14),1,N($AA1936)+1))</f>
        <v>0</v>
      </c>
      <c r="AB1935" s="31">
        <f>IFERROR(MATCH($A1935&amp;"|"&amp;TEXT(_xlfn.MAXIFS(Cadastro!$E$5:$E$148,Cadastro!$A$5:$A$148,$A1935,Cadastro!$E$5:$E$148,"&lt;="&amp;$F1935),"yyyymmdd"),Cadastro!$I$5:$I$148,0),"")</f>
        <v>77</v>
      </c>
      <c r="AC1935" t="str">
        <f>IFERROR(_xlfn.SINGLE(INDEX(Exceções!$D$5:$D$203,MATCH($A1935&amp;"|"&amp;$F1935,Exceções!$F$5:$F$203,0))),"")</f>
        <v/>
      </c>
      <c r="AD1935" t="str">
        <f>IF($AC1935="","",IFERROR(_xlfn.SINGLE(INDEX(Exceções!$E$5:$E$203,MATCH($A1935&amp;"|"&amp;$F1935,Exceções!$F$5:$F$203,0))),""))</f>
        <v/>
      </c>
    </row>
    <row r="1936" spans="1:30" ht="15" hidden="1" customHeight="1" x14ac:dyDescent="0.25">
      <c r="A1936" s="31">
        <v>55179</v>
      </c>
      <c r="B1936" s="17" t="s">
        <v>211</v>
      </c>
      <c r="C1936" s="17" t="str">
        <f>IFERROR(INDEX(Cadastro!$C$5:$C$148,$AB1936),"NÃO INFORMADO")</f>
        <v>ELE</v>
      </c>
      <c r="D1936" s="17" t="str">
        <f>IFERROR(INDEX(Cadastro!$D$5:$D$148,$AB1936),"")</f>
        <v>B</v>
      </c>
      <c r="E1936" s="17" t="str">
        <f>IFERROR(INDEX(Cadastro!$G$5:$G$148,$AB1936),"")</f>
        <v>B</v>
      </c>
      <c r="F1936" s="29">
        <v>46290</v>
      </c>
      <c r="G1936" s="32" t="str">
        <f t="shared" si="324"/>
        <v>sex</v>
      </c>
      <c r="H1936" s="31" t="str">
        <f>IF($L1936=0,"",_xlfn.MINIFS(Dados!$Q:$Q,Dados!$A:$A,$A1936,Dados!$S:$S,$F1936))</f>
        <v/>
      </c>
      <c r="I1936" s="31" t="str">
        <f>IF($H1936="","",_xlfn.MAXIFS(Dados!$R:$R,Dados!$A:$A,$A1936,Dados!$S:$S,$F1936))</f>
        <v/>
      </c>
      <c r="J1936" s="32" t="str">
        <f>IF($D1936&lt;&gt;"Folguista","",IFERROR(INDEX(Parâmetros!$D$52:$G$52,1,MIN(4,MAX(1,$W1936))),""))</f>
        <v/>
      </c>
      <c r="K1936" s="32" t="str">
        <f>IF(OR($AC1936&lt;&gt;"",$Y1936="Folga",$Y1936="Folga trabalhada",$Y1936="Férias (cadastro)",$Y1936="Férias / afastamento",$Y1936="Indeterminado (início da série)"),"",IF(OR($D1936="6x1",$D1936="FF 6x1"),IF(OR(WEEKDAY($F1936,2)=6,WEEKDAY($F1936,2)=7),"6x1 sáb/dom","6x1"),IF($D1936="5x2","5x2",IF($H1936="",IF($D1936="Folguista",$J1936,$E1936),IF(OR($H1936&gt;=Parâmetros!$E$18,$H1936&lt;Parâmetros!$E$19),"C",IF($H1936&lt;Parâmetros!$E$20,"A","B"))))))</f>
        <v>B</v>
      </c>
      <c r="L1936" s="30">
        <f>SUMIFS(Dados!$E:$E,Dados!$A:$A,$A1936,Dados!$S:$S,$F1936)</f>
        <v>0</v>
      </c>
      <c r="M1936" s="30">
        <f>IFERROR(INDEX(Parâmetros!$E$6:$E$11,MATCH($K1936,Parâmetros!$A$6:$A$11,0)),"")</f>
        <v>7.67</v>
      </c>
      <c r="N1936" s="33">
        <f t="shared" si="325"/>
        <v>0</v>
      </c>
      <c r="O1936" s="33">
        <f>Parâmetros!$E$13</f>
        <v>0.8</v>
      </c>
      <c r="P1936" s="32" t="str">
        <f>IF(OR($M1936="",$F1936&gt;Parâmetros!$E$14),"Não","Sim")</f>
        <v>Não</v>
      </c>
      <c r="Q1936" s="32" t="str">
        <f t="shared" si="326"/>
        <v/>
      </c>
      <c r="R1936" s="32" t="str">
        <f t="shared" si="327"/>
        <v/>
      </c>
      <c r="S1936" s="30" t="str">
        <f t="shared" si="328"/>
        <v/>
      </c>
      <c r="T1936" s="32" t="str">
        <f>IF($Q1936&lt;&gt;"Sim","",IF($N1936&gt;Parâmetros!$E$15,"Sim","Não"))</f>
        <v/>
      </c>
      <c r="U1936" s="17" t="str">
        <f t="shared" si="329"/>
        <v>Fora da apuração</v>
      </c>
      <c r="V1936" s="17" t="str">
        <f>IF($AC1936&lt;&gt;"",IF($L1936&gt;0,"ATENÇÃO · apontou em dia de "&amp;LOWER($AC1936)&amp;" cadastrado","Exceção cadastrada · "&amp;$AC1936)&amp;IF($AD1936="",""," · "&amp;$AD1936),IF($E1936="Férias",IF($L1936&gt;0,"ATENÇÃO · apontou estando de férias no cadastro","Férias no cadastro"),IF($Y1936="Férias / afastamento","Afastamento · "&amp;($Z1936+$AA1936-1)&amp;" dias seguidos sem apontamento",IF($Y1936="Folga trabalhada","ATENÇÃO · apontou em dia de '[Apontamento_Mes_Setembro Atualizado.xlsx]Base Diária'!$V$221folga da escala 5x2",IF($Y1936="Folga",IF(AND($D1936="5x2",OR(WEEKDAY($F1936,2)=6,WEEKDAY($F1936,2)=7)),"Folga de fim de semana da escala 5x2",IF(AND(OR($D1936="6x1",$D1936="FF 6x1"),WEEKDAY($F1936,2)=6,FALSE()),"Folga de fim de semana · apontou no domingo anterior",IF(AND(OR($D1936="6x1",$D1936="FF 6x1"),WEEKDAY($F1936,2)=7,AND($A1936=$A1935,$L1935&gt;0)),"Folga de fim de semana · apontou no sábado",IF(AND(OR($D1936="6x1",$D1936="FF 6x1"),OR(WEEKDAY($F1936,2)=6,WEEKDAY($F1936,2)=7)),"Folga de fim de semana · sem apontamento no sábado nem no domingo","Folga prevista pelo ciclo")))),IF($Y1936="Indeterminado (início da série)","Sem histórico anterior — informe o dia do ciclo no Cadastro",IF($Y1936="Falta de registro",IF(OR(OR($D1936="6x1",$D1936="FF 6x1"),$D1936="5x2"),"FALTA DE REGISTRO · dia útil da escala "&amp;$E1936,"FALTA DE REGISTRO · dia "&amp;$W1936&amp;" de "&amp;IFERROR(INDEX(Parâmetros!$B$39:$B$48,MATCH($E1936,Parâmetros!$A$39:$A$48,0)),99)&amp;" do ciclo"),IF(OR($D1936="6x1",$D1936="FF 6x1"),IF(OR(AND(WEEKDAY($F1936,2)=6,AND($A1936=$A1937,$L1937&gt;0)),AND(WEEKDAY($F1936,2)=7,AND($A1936=$A1935,$L1935&gt;0))),"ATENÇÃO · apontou sábado e domingo no mesmo fim de semana",IF(OR(WEEKDAY($F1936,2)=6,WEEKDAY($F1936,2)=7),"Jornada de fim de semana do 6x1",IF(OR($H1936&gt;=Parâmetros!$E$20,$H1936&lt;Parâmetros!$E$19),"ATENÇÃO · 6x1 apontou fora do horário diurno","Jornada fixa do 6x1"))),IF($D1936="5x2","Jornada fixa do 5x2",IF($D1936="Folguista",IF($J1936=$K1936,"Evidência confirma sequência","DIVERGE · sequência "&amp;$J1936&amp;" × evidência "&amp;$K1936),IF($K1936=$E1936,"Evidência confirma cadastro","DIVERGE · cadastro "&amp;$E1936&amp;" × evidência "&amp;$K1936)))))))))))</f>
        <v>FALTA DE REGISTRO · dia 2 de 5 do ciclo</v>
      </c>
      <c r="W1936" s="34">
        <f>IF(OR(OR($D1936="6x1",$D1936="FF 6x1"),$D1936="5x2"),"",IF($AB1936&lt;&gt;$AB1935,IF(IFERROR(INDEX(Cadastro!$F$5:$F$148,$AB1936),"")="",IF($L1936&gt;0,1,0),IF(IFERROR(INDEX(Cadastro!$F$5:$F$148,$AB1936),"")&lt;=IFERROR(INDEX(Parâmetros!$B$39:$B$48,MATCH($E1936,Parâmetros!$A$39:$A$48,0)),99),IFERROR(INDEX(Cadastro!$F$5:$F$148,$AB1936),""),0)),IF($L1936&gt;0,IF(N($X1935)&gt;0,1,N($W1935)+1),IF(AND($L1936=0,OR(N($W1935)&gt;=IFERROR(INDEX(Parâmetros!$B$39:$B$48,MATCH($E1936,Parâmetros!$A$39:$A$48,0)),99),AND(N($X1935)&gt;0,N($X1935)&lt;IFERROR(INDEX(Parâmetros!$C$39:$C$48,MATCH($E1936,Parâmetros!$A$39:$A$48,0)),0)))),0,N($W1935)+1))))</f>
        <v>2</v>
      </c>
      <c r="X1936" s="34">
        <f>IF(OR(OR($D1936="6x1",$D1936="FF 6x1"),$D1936="5x2"),"",IF($AB1936&lt;&gt;$AB1935,IF(IFERROR(INDEX(Cadastro!$F$5:$F$148,$AB1936),"")="",0,IF(IFERROR(INDEX(Cadastro!$F$5:$F$148,$AB1936),"")&gt;IFERROR(INDEX(Parâmetros!$B$39:$B$48,MATCH($E1936,Parâmetros!$A$39:$A$48,0)),99),IFERROR(INDEX(Cadastro!$F$5:$F$148,$AB1936),"")-IFERROR(INDEX(Parâmetros!$B$39:$B$48,MATCH($E1936,Parâmetros!$A$39:$A$48,0)),99),0)),IF(AND($L1936=0,OR(N($W1935)&gt;=IFERROR(INDEX(Parâmetros!$B$39:$B$48,MATCH($E1936,Parâmetros!$A$39:$A$48,0)),99),AND(N($X1935)&gt;0,N($X1935)&lt;IFERROR(INDEX(Parâmetros!$C$39:$C$48,MATCH($E1936,Parâmetros!$A$39:$A$48,0)),0)))),N($X1935)+1,0)))</f>
        <v>0</v>
      </c>
      <c r="Y1936" t="str">
        <f>IF($AC1936&lt;&gt;"",IF($L1936&gt;0,$AC1936&amp;" · com apontamento",$AC1936),IF($E1936="Férias",IF($L1936&gt;0,"Férias · com apontamento","Férias (cadastro)"),IF(($Z1936+$AA1936-1)&gt;Parâmetros!$E$16,"Férias / afastamento",IF(AND($D1936="5x2",OR(WEEKDAY($F1936,2)=6,WEEKDAY($F1936,2)=7)),IF($L1936&gt;0,"Folga trabalhada","Folga"),IF($L1936&gt;0,"Trabalhado",IF(OR(OR($D1936="6x1",$D1936="FF 6x1"),$D1936="5x2"),IF(AND(OR($D1936="6x1",$D1936="FF 6x1"),OR(WEEKDAY($F1936,2)=6,WEEKDAY($F1936,2)=7)),"Folga","Falta de registro"),IF(AND($AB1936&lt;&gt;$AB1935,IFERROR(INDEX(Cadastro!$F$5:$F$148,$AB1936),"")=""),"Indeterminado (início da série)",IF($X1936&gt;0,"Folga","Falta de registro"))))))))</f>
        <v>Falta de registro</v>
      </c>
      <c r="Z1936" s="34">
        <f>IF(OR($L1936&gt;0,$F1936&gt;Parâmetros!$E$14),0,IF($A1936&lt;&gt;$A1935,1,N($Z1935)+1))</f>
        <v>0</v>
      </c>
      <c r="AA1936" s="34">
        <f>IF(OR($L1936&gt;0,$F1936&gt;Parâmetros!$E$14),0,IF(OR($A1936&lt;&gt;$A1937,$F1937&gt;Parâmetros!$E$14),1,N($AA1937)+1))</f>
        <v>0</v>
      </c>
      <c r="AB1936" s="31">
        <f>IFERROR(MATCH($A1936&amp;"|"&amp;TEXT(_xlfn.MAXIFS(Cadastro!$E$5:$E$148,Cadastro!$A$5:$A$148,$A1936,Cadastro!$E$5:$E$148,"&lt;="&amp;$F1936),"yyyymmdd"),Cadastro!$I$5:$I$148,0),"")</f>
        <v>77</v>
      </c>
      <c r="AC1936" t="str">
        <f>IFERROR(_xlfn.SINGLE(INDEX(Exceções!$D$5:$D$203,MATCH($A1936&amp;"|"&amp;$F1936,Exceções!$F$5:$F$203,0))),"")</f>
        <v/>
      </c>
      <c r="AD1936" t="str">
        <f>IF($AC1936="","",IFERROR(_xlfn.SINGLE(INDEX(Exceções!$E$5:$E$203,MATCH($A1936&amp;"|"&amp;$F1936,Exceções!$F$5:$F$203,0))),""))</f>
        <v/>
      </c>
    </row>
    <row r="1937" spans="1:30" ht="15" hidden="1" customHeight="1" x14ac:dyDescent="0.25">
      <c r="A1937" s="31">
        <v>55179</v>
      </c>
      <c r="B1937" s="17" t="s">
        <v>211</v>
      </c>
      <c r="C1937" s="17" t="str">
        <f>IFERROR(INDEX(Cadastro!$C$5:$C$148,$AB1937),"NÃO INFORMADO")</f>
        <v>ELE</v>
      </c>
      <c r="D1937" s="17" t="str">
        <f>IFERROR(INDEX(Cadastro!$D$5:$D$148,$AB1937),"")</f>
        <v>B</v>
      </c>
      <c r="E1937" s="17" t="str">
        <f>IFERROR(INDEX(Cadastro!$G$5:$G$148,$AB1937),"")</f>
        <v>B</v>
      </c>
      <c r="F1937" s="29">
        <v>46291</v>
      </c>
      <c r="G1937" s="32" t="str">
        <f t="shared" si="324"/>
        <v>sáb</v>
      </c>
      <c r="H1937" s="31" t="str">
        <f>IF($L1937=0,"",_xlfn.MINIFS(Dados!$Q:$Q,Dados!$A:$A,$A1937,Dados!$S:$S,$F1937))</f>
        <v/>
      </c>
      <c r="I1937" s="31" t="str">
        <f>IF($H1937="","",_xlfn.MAXIFS(Dados!$R:$R,Dados!$A:$A,$A1937,Dados!$S:$S,$F1937))</f>
        <v/>
      </c>
      <c r="J1937" s="32" t="str">
        <f>IF($D1937&lt;&gt;"Folguista","",IFERROR(INDEX(Parâmetros!$D$52:$G$52,1,MIN(4,MAX(1,$W1937))),""))</f>
        <v/>
      </c>
      <c r="K1937" s="32" t="str">
        <f>IF(OR($AC1937&lt;&gt;"",$Y1937="Folga",$Y1937="Folga trabalhada",$Y1937="Férias (cadastro)",$Y1937="Férias / afastamento",$Y1937="Indeterminado (início da série)"),"",IF(OR($D1937="6x1",$D1937="FF 6x1"),IF(OR(WEEKDAY($F1937,2)=6,WEEKDAY($F1937,2)=7),"6x1 sáb/dom","6x1"),IF($D1937="5x2","5x2",IF($H1937="",IF($D1937="Folguista",$J1937,$E1937),IF(OR($H1937&gt;=Parâmetros!$E$18,$H1937&lt;Parâmetros!$E$19),"C",IF($H1937&lt;Parâmetros!$E$20,"A","B"))))))</f>
        <v>B</v>
      </c>
      <c r="L1937" s="30">
        <f>SUMIFS(Dados!$E:$E,Dados!$A:$A,$A1937,Dados!$S:$S,$F1937)</f>
        <v>0</v>
      </c>
      <c r="M1937" s="30">
        <f>IFERROR(INDEX(Parâmetros!$E$6:$E$11,MATCH($K1937,Parâmetros!$A$6:$A$11,0)),"")</f>
        <v>7.67</v>
      </c>
      <c r="N1937" s="33">
        <f t="shared" si="325"/>
        <v>0</v>
      </c>
      <c r="O1937" s="33">
        <f>Parâmetros!$E$13</f>
        <v>0.8</v>
      </c>
      <c r="P1937" s="32" t="str">
        <f>IF(OR($M1937="",$F1937&gt;Parâmetros!$E$14),"Não","Sim")</f>
        <v>Não</v>
      </c>
      <c r="Q1937" s="32" t="str">
        <f t="shared" si="326"/>
        <v/>
      </c>
      <c r="R1937" s="32" t="str">
        <f t="shared" si="327"/>
        <v/>
      </c>
      <c r="S1937" s="30" t="str">
        <f t="shared" si="328"/>
        <v/>
      </c>
      <c r="T1937" s="32" t="str">
        <f>IF($Q1937&lt;&gt;"Sim","",IF($N1937&gt;Parâmetros!$E$15,"Sim","Não"))</f>
        <v/>
      </c>
      <c r="U1937" s="17" t="str">
        <f t="shared" si="329"/>
        <v>Fora da apuração</v>
      </c>
      <c r="V1937" s="17" t="str">
        <f>IF($AC1937&lt;&gt;"",IF($L1937&gt;0,"ATENÇÃO · apontou em dia de "&amp;LOWER($AC1937)&amp;" cadastrado","Exceção cadastrada · "&amp;$AC1937)&amp;IF($AD1937="",""," · "&amp;$AD1937),IF($E1937="Férias",IF($L1937&gt;0,"ATENÇÃO · apontou estando de férias no cadastro","Férias no cadastro"),IF($Y1937="Férias / afastamento","Afastamento · "&amp;($Z1937+$AA1937-1)&amp;" dias seguidos sem apontamento",IF($Y1937="Folga trabalhada","ATENÇÃO · apontou em dia de '[Apontamento_Mes_Setembro Atualizado.xlsx]Base Diária'!$V$221folga da escala 5x2",IF($Y1937="Folga",IF(AND($D1937="5x2",OR(WEEKDAY($F1937,2)=6,WEEKDAY($F1937,2)=7)),"Folga de fim de semana da escala 5x2",IF(AND(OR($D1937="6x1",$D1937="FF 6x1"),WEEKDAY($F1937,2)=6,FALSE()),"Folga de fim de semana · apontou no domingo anterior",IF(AND(OR($D1937="6x1",$D1937="FF 6x1"),WEEKDAY($F1937,2)=7,AND($A1937=$A1936,$L1936&gt;0)),"Folga de fim de semana · apontou no sábado",IF(AND(OR($D1937="6x1",$D1937="FF 6x1"),OR(WEEKDAY($F1937,2)=6,WEEKDAY($F1937,2)=7)),"Folga de fim de semana · sem apontamento no sábado nem no domingo","Folga prevista pelo ciclo")))),IF($Y1937="Indeterminado (início da série)","Sem histórico anterior — informe o dia do ciclo no Cadastro",IF($Y1937="Falta de registro",IF(OR(OR($D1937="6x1",$D1937="FF 6x1"),$D1937="5x2"),"FALTA DE REGISTRO · dia útil da escala "&amp;$E1937,"FALTA DE REGISTRO · dia "&amp;$W1937&amp;" de "&amp;IFERROR(INDEX(Parâmetros!$B$39:$B$48,MATCH($E1937,Parâmetros!$A$39:$A$48,0)),99)&amp;" do ciclo"),IF(OR($D1937="6x1",$D1937="FF 6x1"),IF(OR(AND(WEEKDAY($F1937,2)=6,AND($A1937=$A1938,$L1938&gt;0)),AND(WEEKDAY($F1937,2)=7,AND($A1937=$A1936,$L1936&gt;0))),"ATENÇÃO · apontou sábado e domingo no mesmo fim de semana",IF(OR(WEEKDAY($F1937,2)=6,WEEKDAY($F1937,2)=7),"Jornada de fim de semana do 6x1",IF(OR($H1937&gt;=Parâmetros!$E$20,$H1937&lt;Parâmetros!$E$19),"ATENÇÃO · 6x1 apontou fora do horário diurno","Jornada fixa do 6x1"))),IF($D1937="5x2","Jornada fixa do 5x2",IF($D1937="Folguista",IF($J1937=$K1937,"Evidência confirma sequência","DIVERGE · sequência "&amp;$J1937&amp;" × evidência "&amp;$K1937),IF($K1937=$E1937,"Evidência confirma cadastro","DIVERGE · cadastro "&amp;$E1937&amp;" × evidência "&amp;$K1937)))))))))))</f>
        <v>FALTA DE REGISTRO · dia 3 de 5 do ciclo</v>
      </c>
      <c r="W1937" s="34">
        <f>IF(OR(OR($D1937="6x1",$D1937="FF 6x1"),$D1937="5x2"),"",IF($AB1937&lt;&gt;$AB1936,IF(IFERROR(INDEX(Cadastro!$F$5:$F$148,$AB1937),"")="",IF($L1937&gt;0,1,0),IF(IFERROR(INDEX(Cadastro!$F$5:$F$148,$AB1937),"")&lt;=IFERROR(INDEX(Parâmetros!$B$39:$B$48,MATCH($E1937,Parâmetros!$A$39:$A$48,0)),99),IFERROR(INDEX(Cadastro!$F$5:$F$148,$AB1937),""),0)),IF($L1937&gt;0,IF(N($X1936)&gt;0,1,N($W1936)+1),IF(AND($L1937=0,OR(N($W1936)&gt;=IFERROR(INDEX(Parâmetros!$B$39:$B$48,MATCH($E1937,Parâmetros!$A$39:$A$48,0)),99),AND(N($X1936)&gt;0,N($X1936)&lt;IFERROR(INDEX(Parâmetros!$C$39:$C$48,MATCH($E1937,Parâmetros!$A$39:$A$48,0)),0)))),0,N($W1936)+1))))</f>
        <v>3</v>
      </c>
      <c r="X1937" s="34">
        <f>IF(OR(OR($D1937="6x1",$D1937="FF 6x1"),$D1937="5x2"),"",IF($AB1937&lt;&gt;$AB1936,IF(IFERROR(INDEX(Cadastro!$F$5:$F$148,$AB1937),"")="",0,IF(IFERROR(INDEX(Cadastro!$F$5:$F$148,$AB1937),"")&gt;IFERROR(INDEX(Parâmetros!$B$39:$B$48,MATCH($E1937,Parâmetros!$A$39:$A$48,0)),99),IFERROR(INDEX(Cadastro!$F$5:$F$148,$AB1937),"")-IFERROR(INDEX(Parâmetros!$B$39:$B$48,MATCH($E1937,Parâmetros!$A$39:$A$48,0)),99),0)),IF(AND($L1937=0,OR(N($W1936)&gt;=IFERROR(INDEX(Parâmetros!$B$39:$B$48,MATCH($E1937,Parâmetros!$A$39:$A$48,0)),99),AND(N($X1936)&gt;0,N($X1936)&lt;IFERROR(INDEX(Parâmetros!$C$39:$C$48,MATCH($E1937,Parâmetros!$A$39:$A$48,0)),0)))),N($X1936)+1,0)))</f>
        <v>0</v>
      </c>
      <c r="Y1937" t="str">
        <f>IF($AC1937&lt;&gt;"",IF($L1937&gt;0,$AC1937&amp;" · com apontamento",$AC1937),IF($E1937="Férias",IF($L1937&gt;0,"Férias · com apontamento","Férias (cadastro)"),IF(($Z1937+$AA1937-1)&gt;Parâmetros!$E$16,"Férias / afastamento",IF(AND($D1937="5x2",OR(WEEKDAY($F1937,2)=6,WEEKDAY($F1937,2)=7)),IF($L1937&gt;0,"Folga trabalhada","Folga"),IF($L1937&gt;0,"Trabalhado",IF(OR(OR($D1937="6x1",$D1937="FF 6x1"),$D1937="5x2"),IF(AND(OR($D1937="6x1",$D1937="FF 6x1"),OR(WEEKDAY($F1937,2)=6,WEEKDAY($F1937,2)=7)),"Folga","Falta de registro"),IF(AND($AB1937&lt;&gt;$AB1936,IFERROR(INDEX(Cadastro!$F$5:$F$148,$AB1937),"")=""),"Indeterminado (início da série)",IF($X1937&gt;0,"Folga","Falta de registro"))))))))</f>
        <v>Falta de registro</v>
      </c>
      <c r="Z1937" s="34">
        <f>IF(OR($L1937&gt;0,$F1937&gt;Parâmetros!$E$14),0,IF($A1937&lt;&gt;$A1936,1,N($Z1936)+1))</f>
        <v>0</v>
      </c>
      <c r="AA1937" s="34">
        <f>IF(OR($L1937&gt;0,$F1937&gt;Parâmetros!$E$14),0,IF(OR($A1937&lt;&gt;$A1938,$F1938&gt;Parâmetros!$E$14),1,N($AA1938)+1))</f>
        <v>0</v>
      </c>
      <c r="AB1937" s="31">
        <f>IFERROR(MATCH($A1937&amp;"|"&amp;TEXT(_xlfn.MAXIFS(Cadastro!$E$5:$E$148,Cadastro!$A$5:$A$148,$A1937,Cadastro!$E$5:$E$148,"&lt;="&amp;$F1937),"yyyymmdd"),Cadastro!$I$5:$I$148,0),"")</f>
        <v>77</v>
      </c>
      <c r="AC1937" t="str">
        <f>IFERROR(_xlfn.SINGLE(INDEX(Exceções!$D$5:$D$203,MATCH($A1937&amp;"|"&amp;$F1937,Exceções!$F$5:$F$203,0))),"")</f>
        <v/>
      </c>
      <c r="AD1937" t="str">
        <f>IF($AC1937="","",IFERROR(_xlfn.SINGLE(INDEX(Exceções!$E$5:$E$203,MATCH($A1937&amp;"|"&amp;$F1937,Exceções!$F$5:$F$203,0))),""))</f>
        <v/>
      </c>
    </row>
    <row r="1938" spans="1:30" ht="15" hidden="1" customHeight="1" x14ac:dyDescent="0.25">
      <c r="A1938" s="31">
        <v>55179</v>
      </c>
      <c r="B1938" s="17" t="s">
        <v>211</v>
      </c>
      <c r="C1938" s="17" t="str">
        <f>IFERROR(INDEX(Cadastro!$C$5:$C$148,$AB1938),"NÃO INFORMADO")</f>
        <v>ELE</v>
      </c>
      <c r="D1938" s="17" t="str">
        <f>IFERROR(INDEX(Cadastro!$D$5:$D$148,$AB1938),"")</f>
        <v>B</v>
      </c>
      <c r="E1938" s="17" t="str">
        <f>IFERROR(INDEX(Cadastro!$G$5:$G$148,$AB1938),"")</f>
        <v>B</v>
      </c>
      <c r="F1938" s="29">
        <v>46292</v>
      </c>
      <c r="G1938" s="32" t="str">
        <f t="shared" si="324"/>
        <v>dom</v>
      </c>
      <c r="H1938" s="31" t="str">
        <f>IF($L1938=0,"",_xlfn.MINIFS(Dados!$Q:$Q,Dados!$A:$A,$A1938,Dados!$S:$S,$F1938))</f>
        <v/>
      </c>
      <c r="I1938" s="31" t="str">
        <f>IF($H1938="","",_xlfn.MAXIFS(Dados!$R:$R,Dados!$A:$A,$A1938,Dados!$S:$S,$F1938))</f>
        <v/>
      </c>
      <c r="J1938" s="32" t="str">
        <f>IF($D1938&lt;&gt;"Folguista","",IFERROR(INDEX(Parâmetros!$D$52:$G$52,1,MIN(4,MAX(1,$W1938))),""))</f>
        <v/>
      </c>
      <c r="K1938" s="32" t="str">
        <f>IF(OR($AC1938&lt;&gt;"",$Y1938="Folga",$Y1938="Folga trabalhada",$Y1938="Férias (cadastro)",$Y1938="Férias / afastamento",$Y1938="Indeterminado (início da série)"),"",IF(OR($D1938="6x1",$D1938="FF 6x1"),IF(OR(WEEKDAY($F1938,2)=6,WEEKDAY($F1938,2)=7),"6x1 sáb/dom","6x1"),IF($D1938="5x2","5x2",IF($H1938="",IF($D1938="Folguista",$J1938,$E1938),IF(OR($H1938&gt;=Parâmetros!$E$18,$H1938&lt;Parâmetros!$E$19),"C",IF($H1938&lt;Parâmetros!$E$20,"A","B"))))))</f>
        <v>B</v>
      </c>
      <c r="L1938" s="30">
        <f>SUMIFS(Dados!$E:$E,Dados!$A:$A,$A1938,Dados!$S:$S,$F1938)</f>
        <v>0</v>
      </c>
      <c r="M1938" s="30">
        <f>IFERROR(INDEX(Parâmetros!$E$6:$E$11,MATCH($K1938,Parâmetros!$A$6:$A$11,0)),"")</f>
        <v>7.67</v>
      </c>
      <c r="N1938" s="33">
        <f t="shared" si="325"/>
        <v>0</v>
      </c>
      <c r="O1938" s="33">
        <f>Parâmetros!$E$13</f>
        <v>0.8</v>
      </c>
      <c r="P1938" s="32" t="str">
        <f>IF(OR($M1938="",$F1938&gt;Parâmetros!$E$14),"Não","Sim")</f>
        <v>Não</v>
      </c>
      <c r="Q1938" s="32" t="str">
        <f t="shared" si="326"/>
        <v/>
      </c>
      <c r="R1938" s="32" t="str">
        <f t="shared" si="327"/>
        <v/>
      </c>
      <c r="S1938" s="30" t="str">
        <f t="shared" si="328"/>
        <v/>
      </c>
      <c r="T1938" s="32" t="str">
        <f>IF($Q1938&lt;&gt;"Sim","",IF($N1938&gt;Parâmetros!$E$15,"Sim","Não"))</f>
        <v/>
      </c>
      <c r="U1938" s="17" t="str">
        <f t="shared" si="329"/>
        <v>Fora da apuração</v>
      </c>
      <c r="V1938" s="17" t="str">
        <f>IF($AC1938&lt;&gt;"",IF($L1938&gt;0,"ATENÇÃO · apontou em dia de "&amp;LOWER($AC1938)&amp;" cadastrado","Exceção cadastrada · "&amp;$AC1938)&amp;IF($AD1938="",""," · "&amp;$AD1938),IF($E1938="Férias",IF($L1938&gt;0,"ATENÇÃO · apontou estando de férias no cadastro","Férias no cadastro"),IF($Y1938="Férias / afastamento","Afastamento · "&amp;($Z1938+$AA1938-1)&amp;" dias seguidos sem apontamento",IF($Y1938="Folga trabalhada","ATENÇÃO · apontou em dia de '[Apontamento_Mes_Setembro Atualizado.xlsx]Base Diária'!$V$221folga da escala 5x2",IF($Y1938="Folga",IF(AND($D1938="5x2",OR(WEEKDAY($F1938,2)=6,WEEKDAY($F1938,2)=7)),"Folga de fim de semana da escala 5x2",IF(AND(OR($D1938="6x1",$D1938="FF 6x1"),WEEKDAY($F1938,2)=6,FALSE()),"Folga de fim de semana · apontou no domingo anterior",IF(AND(OR($D1938="6x1",$D1938="FF 6x1"),WEEKDAY($F1938,2)=7,AND($A1938=$A1937,$L1937&gt;0)),"Folga de fim de semana · apontou no sábado",IF(AND(OR($D1938="6x1",$D1938="FF 6x1"),OR(WEEKDAY($F1938,2)=6,WEEKDAY($F1938,2)=7)),"Folga de fim de semana · sem apontamento no sábado nem no domingo","Folga prevista pelo ciclo")))),IF($Y1938="Indeterminado (início da série)","Sem histórico anterior — informe o dia do ciclo no Cadastro",IF($Y1938="Falta de registro",IF(OR(OR($D1938="6x1",$D1938="FF 6x1"),$D1938="5x2"),"FALTA DE REGISTRO · dia útil da escala "&amp;$E1938,"FALTA DE REGISTRO · dia "&amp;$W1938&amp;" de "&amp;IFERROR(INDEX(Parâmetros!$B$39:$B$48,MATCH($E1938,Parâmetros!$A$39:$A$48,0)),99)&amp;" do ciclo"),IF(OR($D1938="6x1",$D1938="FF 6x1"),IF(OR(AND(WEEKDAY($F1938,2)=6,AND($A1938=$A1939,$L1939&gt;0)),AND(WEEKDAY($F1938,2)=7,AND($A1938=$A1937,$L1937&gt;0))),"ATENÇÃO · apontou sábado e domingo no mesmo fim de semana",IF(OR(WEEKDAY($F1938,2)=6,WEEKDAY($F1938,2)=7),"Jornada de fim de semana do 6x1",IF(OR($H1938&gt;=Parâmetros!$E$20,$H1938&lt;Parâmetros!$E$19),"ATENÇÃO · 6x1 apontou fora do horário diurno","Jornada fixa do 6x1"))),IF($D1938="5x2","Jornada fixa do 5x2",IF($D1938="Folguista",IF($J1938=$K1938,"Evidência confirma sequência","DIVERGE · sequência "&amp;$J1938&amp;" × evidência "&amp;$K1938),IF($K1938=$E1938,"Evidência confirma cadastro","DIVERGE · cadastro "&amp;$E1938&amp;" × evidência "&amp;$K1938)))))))))))</f>
        <v>FALTA DE REGISTRO · dia 4 de 5 do ciclo</v>
      </c>
      <c r="W1938" s="34">
        <f>IF(OR(OR($D1938="6x1",$D1938="FF 6x1"),$D1938="5x2"),"",IF($AB1938&lt;&gt;$AB1937,IF(IFERROR(INDEX(Cadastro!$F$5:$F$148,$AB1938),"")="",IF($L1938&gt;0,1,0),IF(IFERROR(INDEX(Cadastro!$F$5:$F$148,$AB1938),"")&lt;=IFERROR(INDEX(Parâmetros!$B$39:$B$48,MATCH($E1938,Parâmetros!$A$39:$A$48,0)),99),IFERROR(INDEX(Cadastro!$F$5:$F$148,$AB1938),""),0)),IF($L1938&gt;0,IF(N($X1937)&gt;0,1,N($W1937)+1),IF(AND($L1938=0,OR(N($W1937)&gt;=IFERROR(INDEX(Parâmetros!$B$39:$B$48,MATCH($E1938,Parâmetros!$A$39:$A$48,0)),99),AND(N($X1937)&gt;0,N($X1937)&lt;IFERROR(INDEX(Parâmetros!$C$39:$C$48,MATCH($E1938,Parâmetros!$A$39:$A$48,0)),0)))),0,N($W1937)+1))))</f>
        <v>4</v>
      </c>
      <c r="X1938" s="34">
        <f>IF(OR(OR($D1938="6x1",$D1938="FF 6x1"),$D1938="5x2"),"",IF($AB1938&lt;&gt;$AB1937,IF(IFERROR(INDEX(Cadastro!$F$5:$F$148,$AB1938),"")="",0,IF(IFERROR(INDEX(Cadastro!$F$5:$F$148,$AB1938),"")&gt;IFERROR(INDEX(Parâmetros!$B$39:$B$48,MATCH($E1938,Parâmetros!$A$39:$A$48,0)),99),IFERROR(INDEX(Cadastro!$F$5:$F$148,$AB1938),"")-IFERROR(INDEX(Parâmetros!$B$39:$B$48,MATCH($E1938,Parâmetros!$A$39:$A$48,0)),99),0)),IF(AND($L1938=0,OR(N($W1937)&gt;=IFERROR(INDEX(Parâmetros!$B$39:$B$48,MATCH($E1938,Parâmetros!$A$39:$A$48,0)),99),AND(N($X1937)&gt;0,N($X1937)&lt;IFERROR(INDEX(Parâmetros!$C$39:$C$48,MATCH($E1938,Parâmetros!$A$39:$A$48,0)),0)))),N($X1937)+1,0)))</f>
        <v>0</v>
      </c>
      <c r="Y1938" t="str">
        <f>IF($AC1938&lt;&gt;"",IF($L1938&gt;0,$AC1938&amp;" · com apontamento",$AC1938),IF($E1938="Férias",IF($L1938&gt;0,"Férias · com apontamento","Férias (cadastro)"),IF(($Z1938+$AA1938-1)&gt;Parâmetros!$E$16,"Férias / afastamento",IF(AND($D1938="5x2",OR(WEEKDAY($F1938,2)=6,WEEKDAY($F1938,2)=7)),IF($L1938&gt;0,"Folga trabalhada","Folga"),IF($L1938&gt;0,"Trabalhado",IF(OR(OR($D1938="6x1",$D1938="FF 6x1"),$D1938="5x2"),IF(AND(OR($D1938="6x1",$D1938="FF 6x1"),OR(WEEKDAY($F1938,2)=6,WEEKDAY($F1938,2)=7)),"Folga","Falta de registro"),IF(AND($AB1938&lt;&gt;$AB1937,IFERROR(INDEX(Cadastro!$F$5:$F$148,$AB1938),"")=""),"Indeterminado (início da série)",IF($X1938&gt;0,"Folga","Falta de registro"))))))))</f>
        <v>Falta de registro</v>
      </c>
      <c r="Z1938" s="34">
        <f>IF(OR($L1938&gt;0,$F1938&gt;Parâmetros!$E$14),0,IF($A1938&lt;&gt;$A1937,1,N($Z1937)+1))</f>
        <v>0</v>
      </c>
      <c r="AA1938" s="34">
        <f>IF(OR($L1938&gt;0,$F1938&gt;Parâmetros!$E$14),0,IF(OR($A1938&lt;&gt;$A1939,$F1939&gt;Parâmetros!$E$14),1,N($AA1939)+1))</f>
        <v>0</v>
      </c>
      <c r="AB1938" s="31">
        <f>IFERROR(MATCH($A1938&amp;"|"&amp;TEXT(_xlfn.MAXIFS(Cadastro!$E$5:$E$148,Cadastro!$A$5:$A$148,$A1938,Cadastro!$E$5:$E$148,"&lt;="&amp;$F1938),"yyyymmdd"),Cadastro!$I$5:$I$148,0),"")</f>
        <v>77</v>
      </c>
      <c r="AC1938" t="str">
        <f>IFERROR(_xlfn.SINGLE(INDEX(Exceções!$D$5:$D$203,MATCH($A1938&amp;"|"&amp;$F1938,Exceções!$F$5:$F$203,0))),"")</f>
        <v/>
      </c>
      <c r="AD1938" t="str">
        <f>IF($AC1938="","",IFERROR(_xlfn.SINGLE(INDEX(Exceções!$E$5:$E$203,MATCH($A1938&amp;"|"&amp;$F1938,Exceções!$F$5:$F$203,0))),""))</f>
        <v/>
      </c>
    </row>
    <row r="1939" spans="1:30" ht="15" hidden="1" customHeight="1" x14ac:dyDescent="0.25">
      <c r="A1939" s="31">
        <v>55179</v>
      </c>
      <c r="B1939" s="17" t="s">
        <v>211</v>
      </c>
      <c r="C1939" s="17" t="str">
        <f>IFERROR(INDEX(Cadastro!$C$5:$C$148,$AB1939),"NÃO INFORMADO")</f>
        <v>ELE</v>
      </c>
      <c r="D1939" s="17" t="str">
        <f>IFERROR(INDEX(Cadastro!$D$5:$D$148,$AB1939),"")</f>
        <v>B</v>
      </c>
      <c r="E1939" s="17" t="str">
        <f>IFERROR(INDEX(Cadastro!$G$5:$G$148,$AB1939),"")</f>
        <v>B</v>
      </c>
      <c r="F1939" s="29">
        <v>46293</v>
      </c>
      <c r="G1939" s="32" t="str">
        <f t="shared" si="324"/>
        <v>seg</v>
      </c>
      <c r="H1939" s="31" t="str">
        <f>IF($L1939=0,"",_xlfn.MINIFS(Dados!$Q:$Q,Dados!$A:$A,$A1939,Dados!$S:$S,$F1939))</f>
        <v/>
      </c>
      <c r="I1939" s="31" t="str">
        <f>IF($H1939="","",_xlfn.MAXIFS(Dados!$R:$R,Dados!$A:$A,$A1939,Dados!$S:$S,$F1939))</f>
        <v/>
      </c>
      <c r="J1939" s="32" t="str">
        <f>IF($D1939&lt;&gt;"Folguista","",IFERROR(INDEX(Parâmetros!$D$52:$G$52,1,MIN(4,MAX(1,$W1939))),""))</f>
        <v/>
      </c>
      <c r="K1939" s="32" t="str">
        <f>IF(OR($AC1939&lt;&gt;"",$Y1939="Folga",$Y1939="Folga trabalhada",$Y1939="Férias (cadastro)",$Y1939="Férias / afastamento",$Y1939="Indeterminado (início da série)"),"",IF(OR($D1939="6x1",$D1939="FF 6x1"),IF(OR(WEEKDAY($F1939,2)=6,WEEKDAY($F1939,2)=7),"6x1 sáb/dom","6x1"),IF($D1939="5x2","5x2",IF($H1939="",IF($D1939="Folguista",$J1939,$E1939),IF(OR($H1939&gt;=Parâmetros!$E$18,$H1939&lt;Parâmetros!$E$19),"C",IF($H1939&lt;Parâmetros!$E$20,"A","B"))))))</f>
        <v>B</v>
      </c>
      <c r="L1939" s="30">
        <f>SUMIFS(Dados!$E:$E,Dados!$A:$A,$A1939,Dados!$S:$S,$F1939)</f>
        <v>0</v>
      </c>
      <c r="M1939" s="30">
        <f>IFERROR(INDEX(Parâmetros!$E$6:$E$11,MATCH($K1939,Parâmetros!$A$6:$A$11,0)),"")</f>
        <v>7.67</v>
      </c>
      <c r="N1939" s="33">
        <f t="shared" si="325"/>
        <v>0</v>
      </c>
      <c r="O1939" s="33">
        <f>Parâmetros!$E$13</f>
        <v>0.8</v>
      </c>
      <c r="P1939" s="32" t="str">
        <f>IF(OR($M1939="",$F1939&gt;Parâmetros!$E$14),"Não","Sim")</f>
        <v>Não</v>
      </c>
      <c r="Q1939" s="32" t="str">
        <f t="shared" si="326"/>
        <v/>
      </c>
      <c r="R1939" s="32" t="str">
        <f t="shared" si="327"/>
        <v/>
      </c>
      <c r="S1939" s="30" t="str">
        <f t="shared" si="328"/>
        <v/>
      </c>
      <c r="T1939" s="32" t="str">
        <f>IF($Q1939&lt;&gt;"Sim","",IF($N1939&gt;Parâmetros!$E$15,"Sim","Não"))</f>
        <v/>
      </c>
      <c r="U1939" s="17" t="str">
        <f t="shared" si="329"/>
        <v>Fora da apuração</v>
      </c>
      <c r="V1939" s="17" t="str">
        <f>IF($AC1939&lt;&gt;"",IF($L1939&gt;0,"ATENÇÃO · apontou em dia de "&amp;LOWER($AC1939)&amp;" cadastrado","Exceção cadastrada · "&amp;$AC1939)&amp;IF($AD1939="",""," · "&amp;$AD1939),IF($E1939="Férias",IF($L1939&gt;0,"ATENÇÃO · apontou estando de férias no cadastro","Férias no cadastro"),IF($Y1939="Férias / afastamento","Afastamento · "&amp;($Z1939+$AA1939-1)&amp;" dias seguidos sem apontamento",IF($Y1939="Folga trabalhada","ATENÇÃO · apontou em dia de '[Apontamento_Mes_Setembro Atualizado.xlsx]Base Diária'!$V$221folga da escala 5x2",IF($Y1939="Folga",IF(AND($D1939="5x2",OR(WEEKDAY($F1939,2)=6,WEEKDAY($F1939,2)=7)),"Folga de fim de semana da escala 5x2",IF(AND(OR($D1939="6x1",$D1939="FF 6x1"),WEEKDAY($F1939,2)=6,FALSE()),"Folga de fim de semana · apontou no domingo anterior",IF(AND(OR($D1939="6x1",$D1939="FF 6x1"),WEEKDAY($F1939,2)=7,AND($A1939=$A1938,$L1938&gt;0)),"Folga de fim de semana · apontou no sábado",IF(AND(OR($D1939="6x1",$D1939="FF 6x1"),OR(WEEKDAY($F1939,2)=6,WEEKDAY($F1939,2)=7)),"Folga de fim de semana · sem apontamento no sábado nem no domingo","Folga prevista pelo ciclo")))),IF($Y1939="Indeterminado (início da série)","Sem histórico anterior — informe o dia do ciclo no Cadastro",IF($Y1939="Falta de registro",IF(OR(OR($D1939="6x1",$D1939="FF 6x1"),$D1939="5x2"),"FALTA DE REGISTRO · dia útil da escala "&amp;$E1939,"FALTA DE REGISTRO · dia "&amp;$W1939&amp;" de "&amp;IFERROR(INDEX(Parâmetros!$B$39:$B$48,MATCH($E1939,Parâmetros!$A$39:$A$48,0)),99)&amp;" do ciclo"),IF(OR($D1939="6x1",$D1939="FF 6x1"),IF(OR(AND(WEEKDAY($F1939,2)=6,AND($A1939=$A1940,$L1940&gt;0)),AND(WEEKDAY($F1939,2)=7,AND($A1939=$A1938,$L1938&gt;0))),"ATENÇÃO · apontou sábado e domingo no mesmo fim de semana",IF(OR(WEEKDAY($F1939,2)=6,WEEKDAY($F1939,2)=7),"Jornada de fim de semana do 6x1",IF(OR($H1939&gt;=Parâmetros!$E$20,$H1939&lt;Parâmetros!$E$19),"ATENÇÃO · 6x1 apontou fora do horário diurno","Jornada fixa do 6x1"))),IF($D1939="5x2","Jornada fixa do 5x2",IF($D1939="Folguista",IF($J1939=$K1939,"Evidência confirma sequência","DIVERGE · sequência "&amp;$J1939&amp;" × evidência "&amp;$K1939),IF($K1939=$E1939,"Evidência confirma cadastro","DIVERGE · cadastro "&amp;$E1939&amp;" × evidência "&amp;$K1939)))))))))))</f>
        <v>FALTA DE REGISTRO · dia 5 de 5 do ciclo</v>
      </c>
      <c r="W1939" s="34">
        <f>IF(OR(OR($D1939="6x1",$D1939="FF 6x1"),$D1939="5x2"),"",IF($AB1939&lt;&gt;$AB1938,IF(IFERROR(INDEX(Cadastro!$F$5:$F$148,$AB1939),"")="",IF($L1939&gt;0,1,0),IF(IFERROR(INDEX(Cadastro!$F$5:$F$148,$AB1939),"")&lt;=IFERROR(INDEX(Parâmetros!$B$39:$B$48,MATCH($E1939,Parâmetros!$A$39:$A$48,0)),99),IFERROR(INDEX(Cadastro!$F$5:$F$148,$AB1939),""),0)),IF($L1939&gt;0,IF(N($X1938)&gt;0,1,N($W1938)+1),IF(AND($L1939=0,OR(N($W1938)&gt;=IFERROR(INDEX(Parâmetros!$B$39:$B$48,MATCH($E1939,Parâmetros!$A$39:$A$48,0)),99),AND(N($X1938)&gt;0,N($X1938)&lt;IFERROR(INDEX(Parâmetros!$C$39:$C$48,MATCH($E1939,Parâmetros!$A$39:$A$48,0)),0)))),0,N($W1938)+1))))</f>
        <v>5</v>
      </c>
      <c r="X1939" s="34">
        <f>IF(OR(OR($D1939="6x1",$D1939="FF 6x1"),$D1939="5x2"),"",IF($AB1939&lt;&gt;$AB1938,IF(IFERROR(INDEX(Cadastro!$F$5:$F$148,$AB1939),"")="",0,IF(IFERROR(INDEX(Cadastro!$F$5:$F$148,$AB1939),"")&gt;IFERROR(INDEX(Parâmetros!$B$39:$B$48,MATCH($E1939,Parâmetros!$A$39:$A$48,0)),99),IFERROR(INDEX(Cadastro!$F$5:$F$148,$AB1939),"")-IFERROR(INDEX(Parâmetros!$B$39:$B$48,MATCH($E1939,Parâmetros!$A$39:$A$48,0)),99),0)),IF(AND($L1939=0,OR(N($W1938)&gt;=IFERROR(INDEX(Parâmetros!$B$39:$B$48,MATCH($E1939,Parâmetros!$A$39:$A$48,0)),99),AND(N($X1938)&gt;0,N($X1938)&lt;IFERROR(INDEX(Parâmetros!$C$39:$C$48,MATCH($E1939,Parâmetros!$A$39:$A$48,0)),0)))),N($X1938)+1,0)))</f>
        <v>0</v>
      </c>
      <c r="Y1939" t="str">
        <f>IF($AC1939&lt;&gt;"",IF($L1939&gt;0,$AC1939&amp;" · com apontamento",$AC1939),IF($E1939="Férias",IF($L1939&gt;0,"Férias · com apontamento","Férias (cadastro)"),IF(($Z1939+$AA1939-1)&gt;Parâmetros!$E$16,"Férias / afastamento",IF(AND($D1939="5x2",OR(WEEKDAY($F1939,2)=6,WEEKDAY($F1939,2)=7)),IF($L1939&gt;0,"Folga trabalhada","Folga"),IF($L1939&gt;0,"Trabalhado",IF(OR(OR($D1939="6x1",$D1939="FF 6x1"),$D1939="5x2"),IF(AND(OR($D1939="6x1",$D1939="FF 6x1"),OR(WEEKDAY($F1939,2)=6,WEEKDAY($F1939,2)=7)),"Folga","Falta de registro"),IF(AND($AB1939&lt;&gt;$AB1938,IFERROR(INDEX(Cadastro!$F$5:$F$148,$AB1939),"")=""),"Indeterminado (início da série)",IF($X1939&gt;0,"Folga","Falta de registro"))))))))</f>
        <v>Falta de registro</v>
      </c>
      <c r="Z1939" s="34">
        <f>IF(OR($L1939&gt;0,$F1939&gt;Parâmetros!$E$14),0,IF($A1939&lt;&gt;$A1938,1,N($Z1938)+1))</f>
        <v>0</v>
      </c>
      <c r="AA1939" s="34">
        <f>IF(OR($L1939&gt;0,$F1939&gt;Parâmetros!$E$14),0,IF(OR($A1939&lt;&gt;$A1940,$F1940&gt;Parâmetros!$E$14),1,N($AA1940)+1))</f>
        <v>0</v>
      </c>
      <c r="AB1939" s="31">
        <f>IFERROR(MATCH($A1939&amp;"|"&amp;TEXT(_xlfn.MAXIFS(Cadastro!$E$5:$E$148,Cadastro!$A$5:$A$148,$A1939,Cadastro!$E$5:$E$148,"&lt;="&amp;$F1939),"yyyymmdd"),Cadastro!$I$5:$I$148,0),"")</f>
        <v>77</v>
      </c>
      <c r="AC1939" t="str">
        <f>IFERROR(_xlfn.SINGLE(INDEX(Exceções!$D$5:$D$203,MATCH($A1939&amp;"|"&amp;$F1939,Exceções!$F$5:$F$203,0))),"")</f>
        <v/>
      </c>
      <c r="AD1939" t="str">
        <f>IF($AC1939="","",IFERROR(_xlfn.SINGLE(INDEX(Exceções!$E$5:$E$203,MATCH($A1939&amp;"|"&amp;$F1939,Exceções!$F$5:$F$203,0))),""))</f>
        <v/>
      </c>
    </row>
    <row r="1940" spans="1:30" ht="15" hidden="1" customHeight="1" x14ac:dyDescent="0.25">
      <c r="A1940" s="31">
        <v>55179</v>
      </c>
      <c r="B1940" s="17" t="s">
        <v>211</v>
      </c>
      <c r="C1940" s="17" t="str">
        <f>IFERROR(INDEX(Cadastro!$C$5:$C$148,$AB1940),"NÃO INFORMADO")</f>
        <v>ELE</v>
      </c>
      <c r="D1940" s="17" t="str">
        <f>IFERROR(INDEX(Cadastro!$D$5:$D$148,$AB1940),"")</f>
        <v>B</v>
      </c>
      <c r="E1940" s="17" t="str">
        <f>IFERROR(INDEX(Cadastro!$G$5:$G$148,$AB1940),"")</f>
        <v>B</v>
      </c>
      <c r="F1940" s="29">
        <v>46294</v>
      </c>
      <c r="G1940" s="32" t="str">
        <f t="shared" si="324"/>
        <v>ter</v>
      </c>
      <c r="H1940" s="31" t="str">
        <f>IF($L1940=0,"",_xlfn.MINIFS(Dados!$Q:$Q,Dados!$A:$A,$A1940,Dados!$S:$S,$F1940))</f>
        <v/>
      </c>
      <c r="I1940" s="31" t="str">
        <f>IF($H1940="","",_xlfn.MAXIFS(Dados!$R:$R,Dados!$A:$A,$A1940,Dados!$S:$S,$F1940))</f>
        <v/>
      </c>
      <c r="J1940" s="32" t="str">
        <f>IF($D1940&lt;&gt;"Folguista","",IFERROR(INDEX(Parâmetros!$D$52:$G$52,1,MIN(4,MAX(1,$W1940))),""))</f>
        <v/>
      </c>
      <c r="K1940" s="32" t="str">
        <f>IF(OR($AC1940&lt;&gt;"",$Y1940="Folga",$Y1940="Folga trabalhada",$Y1940="Férias (cadastro)",$Y1940="Férias / afastamento",$Y1940="Indeterminado (início da série)"),"",IF(OR($D1940="6x1",$D1940="FF 6x1"),IF(OR(WEEKDAY($F1940,2)=6,WEEKDAY($F1940,2)=7),"6x1 sáb/dom","6x1"),IF($D1940="5x2","5x2",IF($H1940="",IF($D1940="Folguista",$J1940,$E1940),IF(OR($H1940&gt;=Parâmetros!$E$18,$H1940&lt;Parâmetros!$E$19),"C",IF($H1940&lt;Parâmetros!$E$20,"A","B"))))))</f>
        <v/>
      </c>
      <c r="L1940" s="30">
        <f>SUMIFS(Dados!$E:$E,Dados!$A:$A,$A1940,Dados!$S:$S,$F1940)</f>
        <v>0</v>
      </c>
      <c r="M1940" s="30" t="str">
        <f>IFERROR(INDEX(Parâmetros!$E$6:$E$11,MATCH($K1940,Parâmetros!$A$6:$A$11,0)),"")</f>
        <v/>
      </c>
      <c r="N1940" s="33" t="str">
        <f t="shared" si="325"/>
        <v/>
      </c>
      <c r="O1940" s="33">
        <f>Parâmetros!$E$13</f>
        <v>0.8</v>
      </c>
      <c r="P1940" s="32" t="str">
        <f>IF(OR($M1940="",$F1940&gt;Parâmetros!$E$14),"Não","Sim")</f>
        <v>Não</v>
      </c>
      <c r="Q1940" s="32" t="str">
        <f t="shared" si="326"/>
        <v/>
      </c>
      <c r="R1940" s="32" t="str">
        <f t="shared" si="327"/>
        <v/>
      </c>
      <c r="S1940" s="30" t="str">
        <f t="shared" si="328"/>
        <v/>
      </c>
      <c r="T1940" s="32" t="str">
        <f>IF($Q1940&lt;&gt;"Sim","",IF($N1940&gt;Parâmetros!$E$15,"Sim","Não"))</f>
        <v/>
      </c>
      <c r="U1940" s="17" t="str">
        <f t="shared" si="329"/>
        <v>Folga</v>
      </c>
      <c r="V1940" s="17" t="str">
        <f>IF($AC1940&lt;&gt;"",IF($L1940&gt;0,"ATENÇÃO · apontou em dia de "&amp;LOWER($AC1940)&amp;" cadastrado","Exceção cadastrada · "&amp;$AC1940)&amp;IF($AD1940="",""," · "&amp;$AD1940),IF($E1940="Férias",IF($L1940&gt;0,"ATENÇÃO · apontou estando de férias no cadastro","Férias no cadastro"),IF($Y1940="Férias / afastamento","Afastamento · "&amp;($Z1940+$AA1940-1)&amp;" dias seguidos sem apontamento",IF($Y1940="Folga trabalhada","ATENÇÃO · apontou em dia de '[Apontamento_Mes_Setembro Atualizado.xlsx]Base Diária'!$V$221folga da escala 5x2",IF($Y1940="Folga",IF(AND($D1940="5x2",OR(WEEKDAY($F1940,2)=6,WEEKDAY($F1940,2)=7)),"Folga de fim de semana da escala 5x2",IF(AND(OR($D1940="6x1",$D1940="FF 6x1"),WEEKDAY($F1940,2)=6,FALSE()),"Folga de fim de semana · apontou no domingo anterior",IF(AND(OR($D1940="6x1",$D1940="FF 6x1"),WEEKDAY($F1940,2)=7,AND($A1940=$A1939,$L1939&gt;0)),"Folga de fim de semana · apontou no sábado",IF(AND(OR($D1940="6x1",$D1940="FF 6x1"),OR(WEEKDAY($F1940,2)=6,WEEKDAY($F1940,2)=7)),"Folga de fim de semana · sem apontamento no sábado nem no domingo","Folga prevista pelo ciclo")))),IF($Y1940="Indeterminado (início da série)","Sem histórico anterior — informe o dia do ciclo no Cadastro",IF($Y1940="Falta de registro",IF(OR(OR($D1940="6x1",$D1940="FF 6x1"),$D1940="5x2"),"FALTA DE REGISTRO · dia útil da escala "&amp;$E1940,"FALTA DE REGISTRO · dia "&amp;$W1940&amp;" de "&amp;IFERROR(INDEX(Parâmetros!$B$39:$B$48,MATCH($E1940,Parâmetros!$A$39:$A$48,0)),99)&amp;" do ciclo"),IF(OR($D1940="6x1",$D1940="FF 6x1"),IF(OR(AND(WEEKDAY($F1940,2)=6,AND($A1940=$A1941,$L1941&gt;0)),AND(WEEKDAY($F1940,2)=7,AND($A1940=$A1939,$L1939&gt;0))),"ATENÇÃO · apontou sábado e domingo no mesmo fim de semana",IF(OR(WEEKDAY($F1940,2)=6,WEEKDAY($F1940,2)=7),"Jornada de fim de semana do 6x1",IF(OR($H1940&gt;=Parâmetros!$E$20,$H1940&lt;Parâmetros!$E$19),"ATENÇÃO · 6x1 apontou fora do horário diurno","Jornada fixa do 6x1"))),IF($D1940="5x2","Jornada fixa do 5x2",IF($D1940="Folguista",IF($J1940=$K1940,"Evidência confirma sequência","DIVERGE · sequência "&amp;$J1940&amp;" × evidência "&amp;$K1940),IF($K1940=$E1940,"Evidência confirma cadastro","DIVERGE · cadastro "&amp;$E1940&amp;" × evidência "&amp;$K1940)))))))))))</f>
        <v>Folga prevista pelo ciclo</v>
      </c>
      <c r="W1940" s="34">
        <f>IF(OR(OR($D1940="6x1",$D1940="FF 6x1"),$D1940="5x2"),"",IF($AB1940&lt;&gt;$AB1939,IF(IFERROR(INDEX(Cadastro!$F$5:$F$148,$AB1940),"")="",IF($L1940&gt;0,1,0),IF(IFERROR(INDEX(Cadastro!$F$5:$F$148,$AB1940),"")&lt;=IFERROR(INDEX(Parâmetros!$B$39:$B$48,MATCH($E1940,Parâmetros!$A$39:$A$48,0)),99),IFERROR(INDEX(Cadastro!$F$5:$F$148,$AB1940),""),0)),IF($L1940&gt;0,IF(N($X1939)&gt;0,1,N($W1939)+1),IF(AND($L1940=0,OR(N($W1939)&gt;=IFERROR(INDEX(Parâmetros!$B$39:$B$48,MATCH($E1940,Parâmetros!$A$39:$A$48,0)),99),AND(N($X1939)&gt;0,N($X1939)&lt;IFERROR(INDEX(Parâmetros!$C$39:$C$48,MATCH($E1940,Parâmetros!$A$39:$A$48,0)),0)))),0,N($W1939)+1))))</f>
        <v>0</v>
      </c>
      <c r="X1940" s="34">
        <f>IF(OR(OR($D1940="6x1",$D1940="FF 6x1"),$D1940="5x2"),"",IF($AB1940&lt;&gt;$AB1939,IF(IFERROR(INDEX(Cadastro!$F$5:$F$148,$AB1940),"")="",0,IF(IFERROR(INDEX(Cadastro!$F$5:$F$148,$AB1940),"")&gt;IFERROR(INDEX(Parâmetros!$B$39:$B$48,MATCH($E1940,Parâmetros!$A$39:$A$48,0)),99),IFERROR(INDEX(Cadastro!$F$5:$F$148,$AB1940),"")-IFERROR(INDEX(Parâmetros!$B$39:$B$48,MATCH($E1940,Parâmetros!$A$39:$A$48,0)),99),0)),IF(AND($L1940=0,OR(N($W1939)&gt;=IFERROR(INDEX(Parâmetros!$B$39:$B$48,MATCH($E1940,Parâmetros!$A$39:$A$48,0)),99),AND(N($X1939)&gt;0,N($X1939)&lt;IFERROR(INDEX(Parâmetros!$C$39:$C$48,MATCH($E1940,Parâmetros!$A$39:$A$48,0)),0)))),N($X1939)+1,0)))</f>
        <v>1</v>
      </c>
      <c r="Y1940" t="str">
        <f>IF($AC1940&lt;&gt;"",IF($L1940&gt;0,$AC1940&amp;" · com apontamento",$AC1940),IF($E1940="Férias",IF($L1940&gt;0,"Férias · com apontamento","Férias (cadastro)"),IF(($Z1940+$AA1940-1)&gt;Parâmetros!$E$16,"Férias / afastamento",IF(AND($D1940="5x2",OR(WEEKDAY($F1940,2)=6,WEEKDAY($F1940,2)=7)),IF($L1940&gt;0,"Folga trabalhada","Folga"),IF($L1940&gt;0,"Trabalhado",IF(OR(OR($D1940="6x1",$D1940="FF 6x1"),$D1940="5x2"),IF(AND(OR($D1940="6x1",$D1940="FF 6x1"),OR(WEEKDAY($F1940,2)=6,WEEKDAY($F1940,2)=7)),"Folga","Falta de registro"),IF(AND($AB1940&lt;&gt;$AB1939,IFERROR(INDEX(Cadastro!$F$5:$F$148,$AB1940),"")=""),"Indeterminado (início da série)",IF($X1940&gt;0,"Folga","Falta de registro"))))))))</f>
        <v>Folga</v>
      </c>
      <c r="Z1940" s="34">
        <f>IF(OR($L1940&gt;0,$F1940&gt;Parâmetros!$E$14),0,IF($A1940&lt;&gt;$A1939,1,N($Z1939)+1))</f>
        <v>0</v>
      </c>
      <c r="AA1940" s="34">
        <f>IF(OR($L1940&gt;0,$F1940&gt;Parâmetros!$E$14),0,IF(OR($A1940&lt;&gt;$A1941,$F1941&gt;Parâmetros!$E$14),1,N($AA1941)+1))</f>
        <v>0</v>
      </c>
      <c r="AB1940" s="31">
        <f>IFERROR(MATCH($A1940&amp;"|"&amp;TEXT(_xlfn.MAXIFS(Cadastro!$E$5:$E$148,Cadastro!$A$5:$A$148,$A1940,Cadastro!$E$5:$E$148,"&lt;="&amp;$F1940),"yyyymmdd"),Cadastro!$I$5:$I$148,0),"")</f>
        <v>77</v>
      </c>
      <c r="AC1940" t="str">
        <f>IFERROR(_xlfn.SINGLE(INDEX(Exceções!$D$5:$D$203,MATCH($A1940&amp;"|"&amp;$F1940,Exceções!$F$5:$F$203,0))),"")</f>
        <v/>
      </c>
      <c r="AD1940" t="str">
        <f>IF($AC1940="","",IFERROR(_xlfn.SINGLE(INDEX(Exceções!$E$5:$E$203,MATCH($A1940&amp;"|"&amp;$F1940,Exceções!$F$5:$F$203,0))),""))</f>
        <v/>
      </c>
    </row>
    <row r="1941" spans="1:30" ht="15" hidden="1" customHeight="1" x14ac:dyDescent="0.25">
      <c r="A1941" s="31">
        <v>55179</v>
      </c>
      <c r="B1941" s="17" t="s">
        <v>211</v>
      </c>
      <c r="C1941" s="17" t="str">
        <f>IFERROR(INDEX(Cadastro!$C$5:$C$148,$AB1941),"NÃO INFORMADO")</f>
        <v>ELE</v>
      </c>
      <c r="D1941" s="17" t="str">
        <f>IFERROR(INDEX(Cadastro!$D$5:$D$148,$AB1941),"")</f>
        <v>B</v>
      </c>
      <c r="E1941" s="17" t="str">
        <f>IFERROR(INDEX(Cadastro!$G$5:$G$148,$AB1941),"")</f>
        <v>B</v>
      </c>
      <c r="F1941" s="29">
        <v>46295</v>
      </c>
      <c r="G1941" s="32" t="str">
        <f t="shared" si="324"/>
        <v>qua</v>
      </c>
      <c r="H1941" s="31" t="str">
        <f>IF($L1941=0,"",_xlfn.MINIFS(Dados!$Q:$Q,Dados!$A:$A,$A1941,Dados!$S:$S,$F1941))</f>
        <v/>
      </c>
      <c r="I1941" s="31" t="str">
        <f>IF($H1941="","",_xlfn.MAXIFS(Dados!$R:$R,Dados!$A:$A,$A1941,Dados!$S:$S,$F1941))</f>
        <v/>
      </c>
      <c r="J1941" s="32" t="str">
        <f>IF($D1941&lt;&gt;"Folguista","",IFERROR(INDEX(Parâmetros!$D$52:$G$52,1,MIN(4,MAX(1,$W1941))),""))</f>
        <v/>
      </c>
      <c r="K1941" s="32" t="str">
        <f>IF(OR($AC1941&lt;&gt;"",$Y1941="Folga",$Y1941="Folga trabalhada",$Y1941="Férias (cadastro)",$Y1941="Férias / afastamento",$Y1941="Indeterminado (início da série)"),"",IF(OR($D1941="6x1",$D1941="FF 6x1"),IF(OR(WEEKDAY($F1941,2)=6,WEEKDAY($F1941,2)=7),"6x1 sáb/dom","6x1"),IF($D1941="5x2","5x2",IF($H1941="",IF($D1941="Folguista",$J1941,$E1941),IF(OR($H1941&gt;=Parâmetros!$E$18,$H1941&lt;Parâmetros!$E$19),"C",IF($H1941&lt;Parâmetros!$E$20,"A","B"))))))</f>
        <v>B</v>
      </c>
      <c r="L1941" s="30">
        <f>SUMIFS(Dados!$E:$E,Dados!$A:$A,$A1941,Dados!$S:$S,$F1941)</f>
        <v>0</v>
      </c>
      <c r="M1941" s="30">
        <f>IFERROR(INDEX(Parâmetros!$E$6:$E$11,MATCH($K1941,Parâmetros!$A$6:$A$11,0)),"")</f>
        <v>7.67</v>
      </c>
      <c r="N1941" s="33">
        <f t="shared" si="325"/>
        <v>0</v>
      </c>
      <c r="O1941" s="33">
        <f>Parâmetros!$E$13</f>
        <v>0.8</v>
      </c>
      <c r="P1941" s="32" t="str">
        <f>IF(OR($M1941="",$F1941&gt;Parâmetros!$E$14),"Não","Sim")</f>
        <v>Não</v>
      </c>
      <c r="Q1941" s="32" t="str">
        <f t="shared" si="326"/>
        <v/>
      </c>
      <c r="R1941" s="32" t="str">
        <f t="shared" si="327"/>
        <v/>
      </c>
      <c r="S1941" s="30" t="str">
        <f t="shared" si="328"/>
        <v/>
      </c>
      <c r="T1941" s="32" t="str">
        <f>IF($Q1941&lt;&gt;"Sim","",IF($N1941&gt;Parâmetros!$E$15,"Sim","Não"))</f>
        <v/>
      </c>
      <c r="U1941" s="17" t="str">
        <f t="shared" si="329"/>
        <v>Fora da apuração</v>
      </c>
      <c r="V1941" s="17" t="str">
        <f>IF($AC1941&lt;&gt;"",IF($L1941&gt;0,"ATENÇÃO · apontou em dia de "&amp;LOWER($AC1941)&amp;" cadastrado","Exceção cadastrada · "&amp;$AC1941)&amp;IF($AD1941="",""," · "&amp;$AD1941),IF($E1941="Férias",IF($L1941&gt;0,"ATENÇÃO · apontou estando de férias no cadastro","Férias no cadastro"),IF($Y1941="Férias / afastamento","Afastamento · "&amp;($Z1941+$AA1941-1)&amp;" dias seguidos sem apontamento",IF($Y1941="Folga trabalhada","ATENÇÃO · apontou em dia de '[Apontamento_Mes_Setembro Atualizado.xlsx]Base Diária'!$V$221folga da escala 5x2",IF($Y1941="Folga",IF(AND($D1941="5x2",OR(WEEKDAY($F1941,2)=6,WEEKDAY($F1941,2)=7)),"Folga de fim de semana da escala 5x2",IF(AND(OR($D1941="6x1",$D1941="FF 6x1"),WEEKDAY($F1941,2)=6,FALSE()),"Folga de fim de semana · apontou no domingo anterior",IF(AND(OR($D1941="6x1",$D1941="FF 6x1"),WEEKDAY($F1941,2)=7,AND($A1941=$A1940,$L1940&gt;0)),"Folga de fim de semana · apontou no sábado",IF(AND(OR($D1941="6x1",$D1941="FF 6x1"),OR(WEEKDAY($F1941,2)=6,WEEKDAY($F1941,2)=7)),"Folga de fim de semana · sem apontamento no sábado nem no domingo","Folga prevista pelo ciclo")))),IF($Y1941="Indeterminado (início da série)","Sem histórico anterior — informe o dia do ciclo no Cadastro",IF($Y1941="Falta de registro",IF(OR(OR($D1941="6x1",$D1941="FF 6x1"),$D1941="5x2"),"FALTA DE REGISTRO · dia útil da escala "&amp;$E1941,"FALTA DE REGISTRO · dia "&amp;$W1941&amp;" de "&amp;IFERROR(INDEX(Parâmetros!$B$39:$B$48,MATCH($E1941,Parâmetros!$A$39:$A$48,0)),99)&amp;" do ciclo"),IF(OR($D1941="6x1",$D1941="FF 6x1"),IF(OR(AND(WEEKDAY($F1941,2)=6,AND($A1941=$A1942,$L1942&gt;0)),AND(WEEKDAY($F1941,2)=7,AND($A1941=$A1940,$L1940&gt;0))),"ATENÇÃO · apontou sábado e domingo no mesmo fim de semana",IF(OR(WEEKDAY($F1941,2)=6,WEEKDAY($F1941,2)=7),"Jornada de fim de semana do 6x1",IF(OR($H1941&gt;=Parâmetros!$E$20,$H1941&lt;Parâmetros!$E$19),"ATENÇÃO · 6x1 apontou fora do horário diurno","Jornada fixa do 6x1"))),IF($D1941="5x2","Jornada fixa do 5x2",IF($D1941="Folguista",IF($J1941=$K1941,"Evidência confirma sequência","DIVERGE · sequência "&amp;$J1941&amp;" × evidência "&amp;$K1941),IF($K1941=$E1941,"Evidência confirma cadastro","DIVERGE · cadastro "&amp;$E1941&amp;" × evidência "&amp;$K1941)))))))))))</f>
        <v>FALTA DE REGISTRO · dia 1 de 5 do ciclo</v>
      </c>
      <c r="W1941" s="34">
        <f>IF(OR(OR($D1941="6x1",$D1941="FF 6x1"),$D1941="5x2"),"",IF($AB1941&lt;&gt;$AB1940,IF(IFERROR(INDEX(Cadastro!$F$5:$F$148,$AB1941),"")="",IF($L1941&gt;0,1,0),IF(IFERROR(INDEX(Cadastro!$F$5:$F$148,$AB1941),"")&lt;=IFERROR(INDEX(Parâmetros!$B$39:$B$48,MATCH($E1941,Parâmetros!$A$39:$A$48,0)),99),IFERROR(INDEX(Cadastro!$F$5:$F$148,$AB1941),""),0)),IF($L1941&gt;0,IF(N($X1940)&gt;0,1,N($W1940)+1),IF(AND($L1941=0,OR(N($W1940)&gt;=IFERROR(INDEX(Parâmetros!$B$39:$B$48,MATCH($E1941,Parâmetros!$A$39:$A$48,0)),99),AND(N($X1940)&gt;0,N($X1940)&lt;IFERROR(INDEX(Parâmetros!$C$39:$C$48,MATCH($E1941,Parâmetros!$A$39:$A$48,0)),0)))),0,N($W1940)+1))))</f>
        <v>1</v>
      </c>
      <c r="X1941" s="34">
        <f>IF(OR(OR($D1941="6x1",$D1941="FF 6x1"),$D1941="5x2"),"",IF($AB1941&lt;&gt;$AB1940,IF(IFERROR(INDEX(Cadastro!$F$5:$F$148,$AB1941),"")="",0,IF(IFERROR(INDEX(Cadastro!$F$5:$F$148,$AB1941),"")&gt;IFERROR(INDEX(Parâmetros!$B$39:$B$48,MATCH($E1941,Parâmetros!$A$39:$A$48,0)),99),IFERROR(INDEX(Cadastro!$F$5:$F$148,$AB1941),"")-IFERROR(INDEX(Parâmetros!$B$39:$B$48,MATCH($E1941,Parâmetros!$A$39:$A$48,0)),99),0)),IF(AND($L1941=0,OR(N($W1940)&gt;=IFERROR(INDEX(Parâmetros!$B$39:$B$48,MATCH($E1941,Parâmetros!$A$39:$A$48,0)),99),AND(N($X1940)&gt;0,N($X1940)&lt;IFERROR(INDEX(Parâmetros!$C$39:$C$48,MATCH($E1941,Parâmetros!$A$39:$A$48,0)),0)))),N($X1940)+1,0)))</f>
        <v>0</v>
      </c>
      <c r="Y1941" t="str">
        <f>IF($AC1941&lt;&gt;"",IF($L1941&gt;0,$AC1941&amp;" · com apontamento",$AC1941),IF($E1941="Férias",IF($L1941&gt;0,"Férias · com apontamento","Férias (cadastro)"),IF(($Z1941+$AA1941-1)&gt;Parâmetros!$E$16,"Férias / afastamento",IF(AND($D1941="5x2",OR(WEEKDAY($F1941,2)=6,WEEKDAY($F1941,2)=7)),IF($L1941&gt;0,"Folga trabalhada","Folga"),IF($L1941&gt;0,"Trabalhado",IF(OR(OR($D1941="6x1",$D1941="FF 6x1"),$D1941="5x2"),IF(AND(OR($D1941="6x1",$D1941="FF 6x1"),OR(WEEKDAY($F1941,2)=6,WEEKDAY($F1941,2)=7)),"Folga","Falta de registro"),IF(AND($AB1941&lt;&gt;$AB1940,IFERROR(INDEX(Cadastro!$F$5:$F$148,$AB1941),"")=""),"Indeterminado (início da série)",IF($X1941&gt;0,"Folga","Falta de registro"))))))))</f>
        <v>Falta de registro</v>
      </c>
      <c r="Z1941" s="34">
        <f>IF(OR($L1941&gt;0,$F1941&gt;Parâmetros!$E$14),0,IF($A1941&lt;&gt;$A1940,1,N($Z1940)+1))</f>
        <v>0</v>
      </c>
      <c r="AA1941" s="34">
        <f>IF(OR($L1941&gt;0,$F1941&gt;Parâmetros!$E$14),0,IF(OR($A1941&lt;&gt;$A1942,$F1942&gt;Parâmetros!$E$14),1,N($AA1942)+1))</f>
        <v>0</v>
      </c>
      <c r="AB1941" s="31">
        <f>IFERROR(MATCH($A1941&amp;"|"&amp;TEXT(_xlfn.MAXIFS(Cadastro!$E$5:$E$148,Cadastro!$A$5:$A$148,$A1941,Cadastro!$E$5:$E$148,"&lt;="&amp;$F1941),"yyyymmdd"),Cadastro!$I$5:$I$148,0),"")</f>
        <v>77</v>
      </c>
      <c r="AC1941" t="str">
        <f>IFERROR(_xlfn.SINGLE(INDEX(Exceções!$D$5:$D$203,MATCH($A1941&amp;"|"&amp;$F1941,Exceções!$F$5:$F$203,0))),"")</f>
        <v/>
      </c>
      <c r="AD1941" t="str">
        <f>IF($AC1941="","",IFERROR(_xlfn.SINGLE(INDEX(Exceções!$E$5:$E$203,MATCH($A1941&amp;"|"&amp;$F1941,Exceções!$F$5:$F$203,0))),""))</f>
        <v/>
      </c>
    </row>
    <row r="1942" spans="1:30" ht="15" hidden="1" customHeight="1" x14ac:dyDescent="0.25">
      <c r="A1942" s="31">
        <v>55179</v>
      </c>
      <c r="B1942" s="17" t="s">
        <v>211</v>
      </c>
      <c r="C1942" s="17" t="str">
        <f>IFERROR(INDEX(Cadastro!$C$5:$C$148,$AB1942),"NÃO INFORMADO")</f>
        <v>ELE</v>
      </c>
      <c r="D1942" s="17" t="str">
        <f>IFERROR(INDEX(Cadastro!$D$5:$D$148,$AB1942),"")</f>
        <v>B</v>
      </c>
      <c r="E1942" s="17" t="str">
        <f>IFERROR(INDEX(Cadastro!$G$5:$G$148,$AB1942),"")</f>
        <v>B</v>
      </c>
      <c r="F1942" s="29">
        <v>46296</v>
      </c>
      <c r="G1942" s="32" t="str">
        <f t="shared" si="324"/>
        <v>qui</v>
      </c>
      <c r="H1942" s="31" t="str">
        <f>IF($L1942=0,"",_xlfn.MINIFS(Dados!$Q:$Q,Dados!$A:$A,$A1942,Dados!$S:$S,$F1942))</f>
        <v/>
      </c>
      <c r="I1942" s="31" t="str">
        <f>IF($H1942="","",_xlfn.MAXIFS(Dados!$R:$R,Dados!$A:$A,$A1942,Dados!$S:$S,$F1942))</f>
        <v/>
      </c>
      <c r="J1942" s="32" t="str">
        <f>IF($D1942&lt;&gt;"Folguista","",IFERROR(INDEX(Parâmetros!$D$52:$G$52,1,MIN(4,MAX(1,$W1942))),""))</f>
        <v/>
      </c>
      <c r="K1942" s="32" t="str">
        <f>IF(OR($AC1942&lt;&gt;"",$Y1942="Folga",$Y1942="Folga trabalhada",$Y1942="Férias (cadastro)",$Y1942="Férias / afastamento",$Y1942="Indeterminado (início da série)"),"",IF(OR($D1942="6x1",$D1942="FF 6x1"),IF(OR(WEEKDAY($F1942,2)=6,WEEKDAY($F1942,2)=7),"6x1 sáb/dom","6x1"),IF($D1942="5x2","5x2",IF($H1942="",IF($D1942="Folguista",$J1942,$E1942),IF(OR($H1942&gt;=Parâmetros!$E$18,$H1942&lt;Parâmetros!$E$19),"C",IF($H1942&lt;Parâmetros!$E$20,"A","B"))))))</f>
        <v>B</v>
      </c>
      <c r="L1942" s="30">
        <f>SUMIFS(Dados!$E:$E,Dados!$A:$A,$A1942,Dados!$S:$S,$F1942)</f>
        <v>0</v>
      </c>
      <c r="M1942" s="30">
        <f>IFERROR(INDEX(Parâmetros!$E$6:$E$11,MATCH($K1942,Parâmetros!$A$6:$A$11,0)),"")</f>
        <v>7.67</v>
      </c>
      <c r="N1942" s="33">
        <f t="shared" si="325"/>
        <v>0</v>
      </c>
      <c r="O1942" s="33">
        <f>Parâmetros!$E$13</f>
        <v>0.8</v>
      </c>
      <c r="P1942" s="32" t="str">
        <f>IF(OR($M1942="",$F1942&gt;Parâmetros!$E$14),"Não","Sim")</f>
        <v>Não</v>
      </c>
      <c r="Q1942" s="32" t="str">
        <f t="shared" si="326"/>
        <v/>
      </c>
      <c r="R1942" s="32" t="str">
        <f t="shared" si="327"/>
        <v/>
      </c>
      <c r="S1942" s="30" t="str">
        <f t="shared" si="328"/>
        <v/>
      </c>
      <c r="T1942" s="32" t="str">
        <f>IF($Q1942&lt;&gt;"Sim","",IF($N1942&gt;Parâmetros!$E$15,"Sim","Não"))</f>
        <v/>
      </c>
      <c r="U1942" s="17" t="str">
        <f t="shared" si="329"/>
        <v>Fora da apuração</v>
      </c>
      <c r="V1942" s="17" t="str">
        <f>IF($AC1942&lt;&gt;"",IF($L1942&gt;0,"ATENÇÃO · apontou em dia de "&amp;LOWER($AC1942)&amp;" cadastrado","Exceção cadastrada · "&amp;$AC1942)&amp;IF($AD1942="",""," · "&amp;$AD1942),IF($E1942="Férias",IF($L1942&gt;0,"ATENÇÃO · apontou estando de férias no cadastro","Férias no cadastro"),IF($Y1942="Férias / afastamento","Afastamento · "&amp;($Z1942+$AA1942-1)&amp;" dias seguidos sem apontamento",IF($Y1942="Folga trabalhada","ATENÇÃO · apontou em dia de '[Apontamento_Mes_Setembro Atualizado.xlsx]Base Diária'!$V$221folga da escala 5x2",IF($Y1942="Folga",IF(AND($D1942="5x2",OR(WEEKDAY($F1942,2)=6,WEEKDAY($F1942,2)=7)),"Folga de fim de semana da escala 5x2",IF(AND(OR($D1942="6x1",$D1942="FF 6x1"),WEEKDAY($F1942,2)=6,FALSE()),"Folga de fim de semana · apontou no domingo anterior",IF(AND(OR($D1942="6x1",$D1942="FF 6x1"),WEEKDAY($F1942,2)=7,AND($A1942=$A1941,$L1941&gt;0)),"Folga de fim de semana · apontou no sábado",IF(AND(OR($D1942="6x1",$D1942="FF 6x1"),OR(WEEKDAY($F1942,2)=6,WEEKDAY($F1942,2)=7)),"Folga de fim de semana · sem apontamento no sábado nem no domingo","Folga prevista pelo ciclo")))),IF($Y1942="Indeterminado (início da série)","Sem histórico anterior — informe o dia do ciclo no Cadastro",IF($Y1942="Falta de registro",IF(OR(OR($D1942="6x1",$D1942="FF 6x1"),$D1942="5x2"),"FALTA DE REGISTRO · dia útil da escala "&amp;$E1942,"FALTA DE REGISTRO · dia "&amp;$W1942&amp;" de "&amp;IFERROR(INDEX(Parâmetros!$B$39:$B$48,MATCH($E1942,Parâmetros!$A$39:$A$48,0)),99)&amp;" do ciclo"),IF(OR($D1942="6x1",$D1942="FF 6x1"),IF(OR(AND(WEEKDAY($F1942,2)=6,AND($A1942=$A1943,$L1943&gt;0)),AND(WEEKDAY($F1942,2)=7,AND($A1942=$A1941,$L1941&gt;0))),"ATENÇÃO · apontou sábado e domingo no mesmo fim de semana",IF(OR(WEEKDAY($F1942,2)=6,WEEKDAY($F1942,2)=7),"Jornada de fim de semana do 6x1",IF(OR($H1942&gt;=Parâmetros!$E$20,$H1942&lt;Parâmetros!$E$19),"ATENÇÃO · 6x1 apontou fora do horário diurno","Jornada fixa do 6x1"))),IF($D1942="5x2","Jornada fixa do 5x2",IF($D1942="Folguista",IF($J1942=$K1942,"Evidência confirma sequência","DIVERGE · sequência "&amp;$J1942&amp;" × evidência "&amp;$K1942),IF($K1942=$E1942,"Evidência confirma cadastro","DIVERGE · cadastro "&amp;$E1942&amp;" × evidência "&amp;$K1942)))))))))))</f>
        <v>FALTA DE REGISTRO · dia 2 de 5 do ciclo</v>
      </c>
      <c r="W1942" s="34">
        <f>IF(OR(OR($D1942="6x1",$D1942="FF 6x1"),$D1942="5x2"),"",IF($AB1942&lt;&gt;$AB1941,IF(IFERROR(INDEX(Cadastro!$F$5:$F$148,$AB1942),"")="",IF($L1942&gt;0,1,0),IF(IFERROR(INDEX(Cadastro!$F$5:$F$148,$AB1942),"")&lt;=IFERROR(INDEX(Parâmetros!$B$39:$B$48,MATCH($E1942,Parâmetros!$A$39:$A$48,0)),99),IFERROR(INDEX(Cadastro!$F$5:$F$148,$AB1942),""),0)),IF($L1942&gt;0,IF(N($X1941)&gt;0,1,N($W1941)+1),IF(AND($L1942=0,OR(N($W1941)&gt;=IFERROR(INDEX(Parâmetros!$B$39:$B$48,MATCH($E1942,Parâmetros!$A$39:$A$48,0)),99),AND(N($X1941)&gt;0,N($X1941)&lt;IFERROR(INDEX(Parâmetros!$C$39:$C$48,MATCH($E1942,Parâmetros!$A$39:$A$48,0)),0)))),0,N($W1941)+1))))</f>
        <v>2</v>
      </c>
      <c r="X1942" s="34">
        <f>IF(OR(OR($D1942="6x1",$D1942="FF 6x1"),$D1942="5x2"),"",IF($AB1942&lt;&gt;$AB1941,IF(IFERROR(INDEX(Cadastro!$F$5:$F$148,$AB1942),"")="",0,IF(IFERROR(INDEX(Cadastro!$F$5:$F$148,$AB1942),"")&gt;IFERROR(INDEX(Parâmetros!$B$39:$B$48,MATCH($E1942,Parâmetros!$A$39:$A$48,0)),99),IFERROR(INDEX(Cadastro!$F$5:$F$148,$AB1942),"")-IFERROR(INDEX(Parâmetros!$B$39:$B$48,MATCH($E1942,Parâmetros!$A$39:$A$48,0)),99),0)),IF(AND($L1942=0,OR(N($W1941)&gt;=IFERROR(INDEX(Parâmetros!$B$39:$B$48,MATCH($E1942,Parâmetros!$A$39:$A$48,0)),99),AND(N($X1941)&gt;0,N($X1941)&lt;IFERROR(INDEX(Parâmetros!$C$39:$C$48,MATCH($E1942,Parâmetros!$A$39:$A$48,0)),0)))),N($X1941)+1,0)))</f>
        <v>0</v>
      </c>
      <c r="Y1942" t="str">
        <f>IF($AC1942&lt;&gt;"",IF($L1942&gt;0,$AC1942&amp;" · com apontamento",$AC1942),IF($E1942="Férias",IF($L1942&gt;0,"Férias · com apontamento","Férias (cadastro)"),IF(($Z1942+$AA1942-1)&gt;Parâmetros!$E$16,"Férias / afastamento",IF(AND($D1942="5x2",OR(WEEKDAY($F1942,2)=6,WEEKDAY($F1942,2)=7)),IF($L1942&gt;0,"Folga trabalhada","Folga"),IF($L1942&gt;0,"Trabalhado",IF(OR(OR($D1942="6x1",$D1942="FF 6x1"),$D1942="5x2"),IF(AND(OR($D1942="6x1",$D1942="FF 6x1"),OR(WEEKDAY($F1942,2)=6,WEEKDAY($F1942,2)=7)),"Folga","Falta de registro"),IF(AND($AB1942&lt;&gt;$AB1941,IFERROR(INDEX(Cadastro!$F$5:$F$148,$AB1942),"")=""),"Indeterminado (início da série)",IF($X1942&gt;0,"Folga","Falta de registro"))))))))</f>
        <v>Falta de registro</v>
      </c>
      <c r="Z1942" s="34">
        <f>IF(OR($L1942&gt;0,$F1942&gt;Parâmetros!$E$14),0,IF($A1942&lt;&gt;$A1941,1,N($Z1941)+1))</f>
        <v>0</v>
      </c>
      <c r="AA1942" s="34">
        <f>IF(OR($L1942&gt;0,$F1942&gt;Parâmetros!$E$14),0,IF(OR($A1942&lt;&gt;$A1943,$F1943&gt;Parâmetros!$E$14),1,N($AA1943)+1))</f>
        <v>0</v>
      </c>
      <c r="AB1942" s="31">
        <f>IFERROR(MATCH($A1942&amp;"|"&amp;TEXT(_xlfn.MAXIFS(Cadastro!$E$5:$E$148,Cadastro!$A$5:$A$148,$A1942,Cadastro!$E$5:$E$148,"&lt;="&amp;$F1942),"yyyymmdd"),Cadastro!$I$5:$I$148,0),"")</f>
        <v>77</v>
      </c>
      <c r="AC1942" t="str">
        <f>IFERROR(_xlfn.SINGLE(INDEX(Exceções!$D$5:$D$203,MATCH($A1942&amp;"|"&amp;$F1942,Exceções!$F$5:$F$203,0))),"")</f>
        <v/>
      </c>
      <c r="AD1942" t="str">
        <f>IF($AC1942="","",IFERROR(_xlfn.SINGLE(INDEX(Exceções!$E$5:$E$203,MATCH($A1942&amp;"|"&amp;$F1942,Exceções!$F$5:$F$203,0))),""))</f>
        <v/>
      </c>
    </row>
    <row r="1943" spans="1:30" ht="15" hidden="1" customHeight="1" x14ac:dyDescent="0.25">
      <c r="A1943" s="31">
        <v>55179</v>
      </c>
      <c r="B1943" s="17" t="s">
        <v>211</v>
      </c>
      <c r="C1943" s="17" t="str">
        <f>IFERROR(INDEX(Cadastro!$C$5:$C$148,$AB1943),"NÃO INFORMADO")</f>
        <v>ELE</v>
      </c>
      <c r="D1943" s="17" t="str">
        <f>IFERROR(INDEX(Cadastro!$D$5:$D$148,$AB1943),"")</f>
        <v>B</v>
      </c>
      <c r="E1943" s="17" t="str">
        <f>IFERROR(INDEX(Cadastro!$G$5:$G$148,$AB1943),"")</f>
        <v>B</v>
      </c>
      <c r="F1943" s="29">
        <v>46297</v>
      </c>
      <c r="G1943" s="32" t="str">
        <f t="shared" si="324"/>
        <v>sex</v>
      </c>
      <c r="H1943" s="31" t="str">
        <f>IF($L1943=0,"",_xlfn.MINIFS(Dados!$Q:$Q,Dados!$A:$A,$A1943,Dados!$S:$S,$F1943))</f>
        <v/>
      </c>
      <c r="I1943" s="31" t="str">
        <f>IF($H1943="","",_xlfn.MAXIFS(Dados!$R:$R,Dados!$A:$A,$A1943,Dados!$S:$S,$F1943))</f>
        <v/>
      </c>
      <c r="J1943" s="32" t="str">
        <f>IF($D1943&lt;&gt;"Folguista","",IFERROR(INDEX(Parâmetros!$D$52:$G$52,1,MIN(4,MAX(1,$W1943))),""))</f>
        <v/>
      </c>
      <c r="K1943" s="32" t="str">
        <f>IF(OR($AC1943&lt;&gt;"",$Y1943="Folga",$Y1943="Folga trabalhada",$Y1943="Férias (cadastro)",$Y1943="Férias / afastamento",$Y1943="Indeterminado (início da série)"),"",IF(OR($D1943="6x1",$D1943="FF 6x1"),IF(OR(WEEKDAY($F1943,2)=6,WEEKDAY($F1943,2)=7),"6x1 sáb/dom","6x1"),IF($D1943="5x2","5x2",IF($H1943="",IF($D1943="Folguista",$J1943,$E1943),IF(OR($H1943&gt;=Parâmetros!$E$18,$H1943&lt;Parâmetros!$E$19),"C",IF($H1943&lt;Parâmetros!$E$20,"A","B"))))))</f>
        <v>B</v>
      </c>
      <c r="L1943" s="30">
        <f>SUMIFS(Dados!$E:$E,Dados!$A:$A,$A1943,Dados!$S:$S,$F1943)</f>
        <v>0</v>
      </c>
      <c r="M1943" s="30">
        <f>IFERROR(INDEX(Parâmetros!$E$6:$E$11,MATCH($K1943,Parâmetros!$A$6:$A$11,0)),"")</f>
        <v>7.67</v>
      </c>
      <c r="N1943" s="33">
        <f t="shared" si="325"/>
        <v>0</v>
      </c>
      <c r="O1943" s="33">
        <f>Parâmetros!$E$13</f>
        <v>0.8</v>
      </c>
      <c r="P1943" s="32" t="str">
        <f>IF(OR($M1943="",$F1943&gt;Parâmetros!$E$14),"Não","Sim")</f>
        <v>Não</v>
      </c>
      <c r="Q1943" s="32" t="str">
        <f t="shared" si="326"/>
        <v/>
      </c>
      <c r="R1943" s="32" t="str">
        <f t="shared" si="327"/>
        <v/>
      </c>
      <c r="S1943" s="30" t="str">
        <f t="shared" si="328"/>
        <v/>
      </c>
      <c r="T1943" s="32" t="str">
        <f>IF($Q1943&lt;&gt;"Sim","",IF($N1943&gt;Parâmetros!$E$15,"Sim","Não"))</f>
        <v/>
      </c>
      <c r="U1943" s="17" t="str">
        <f t="shared" si="329"/>
        <v>Fora da apuração</v>
      </c>
      <c r="V1943" s="17" t="str">
        <f>IF($AC1943&lt;&gt;"",IF($L1943&gt;0,"ATENÇÃO · apontou em dia de "&amp;LOWER($AC1943)&amp;" cadastrado","Exceção cadastrada · "&amp;$AC1943)&amp;IF($AD1943="",""," · "&amp;$AD1943),IF($E1943="Férias",IF($L1943&gt;0,"ATENÇÃO · apontou estando de férias no cadastro","Férias no cadastro"),IF($Y1943="Férias / afastamento","Afastamento · "&amp;($Z1943+$AA1943-1)&amp;" dias seguidos sem apontamento",IF($Y1943="Folga trabalhada","ATENÇÃO · apontou em dia de '[Apontamento_Mes_Setembro Atualizado.xlsx]Base Diária'!$V$221folga da escala 5x2",IF($Y1943="Folga",IF(AND($D1943="5x2",OR(WEEKDAY($F1943,2)=6,WEEKDAY($F1943,2)=7)),"Folga de fim de semana da escala 5x2",IF(AND(OR($D1943="6x1",$D1943="FF 6x1"),WEEKDAY($F1943,2)=6,FALSE()),"Folga de fim de semana · apontou no domingo anterior",IF(AND(OR($D1943="6x1",$D1943="FF 6x1"),WEEKDAY($F1943,2)=7,AND($A1943=$A1942,$L1942&gt;0)),"Folga de fim de semana · apontou no sábado",IF(AND(OR($D1943="6x1",$D1943="FF 6x1"),OR(WEEKDAY($F1943,2)=6,WEEKDAY($F1943,2)=7)),"Folga de fim de semana · sem apontamento no sábado nem no domingo","Folga prevista pelo ciclo")))),IF($Y1943="Indeterminado (início da série)","Sem histórico anterior — informe o dia do ciclo no Cadastro",IF($Y1943="Falta de registro",IF(OR(OR($D1943="6x1",$D1943="FF 6x1"),$D1943="5x2"),"FALTA DE REGISTRO · dia útil da escala "&amp;$E1943,"FALTA DE REGISTRO · dia "&amp;$W1943&amp;" de "&amp;IFERROR(INDEX(Parâmetros!$B$39:$B$48,MATCH($E1943,Parâmetros!$A$39:$A$48,0)),99)&amp;" do ciclo"),IF(OR($D1943="6x1",$D1943="FF 6x1"),IF(OR(AND(WEEKDAY($F1943,2)=6,AND($A1943=$A1944,$L1944&gt;0)),AND(WEEKDAY($F1943,2)=7,AND($A1943=$A1942,$L1942&gt;0))),"ATENÇÃO · apontou sábado e domingo no mesmo fim de semana",IF(OR(WEEKDAY($F1943,2)=6,WEEKDAY($F1943,2)=7),"Jornada de fim de semana do 6x1",IF(OR($H1943&gt;=Parâmetros!$E$20,$H1943&lt;Parâmetros!$E$19),"ATENÇÃO · 6x1 apontou fora do horário diurno","Jornada fixa do 6x1"))),IF($D1943="5x2","Jornada fixa do 5x2",IF($D1943="Folguista",IF($J1943=$K1943,"Evidência confirma sequência","DIVERGE · sequência "&amp;$J1943&amp;" × evidência "&amp;$K1943),IF($K1943=$E1943,"Evidência confirma cadastro","DIVERGE · cadastro "&amp;$E1943&amp;" × evidência "&amp;$K1943)))))))))))</f>
        <v>FALTA DE REGISTRO · dia 3 de 5 do ciclo</v>
      </c>
      <c r="W1943" s="34">
        <f>IF(OR(OR($D1943="6x1",$D1943="FF 6x1"),$D1943="5x2"),"",IF($AB1943&lt;&gt;$AB1942,IF(IFERROR(INDEX(Cadastro!$F$5:$F$148,$AB1943),"")="",IF($L1943&gt;0,1,0),IF(IFERROR(INDEX(Cadastro!$F$5:$F$148,$AB1943),"")&lt;=IFERROR(INDEX(Parâmetros!$B$39:$B$48,MATCH($E1943,Parâmetros!$A$39:$A$48,0)),99),IFERROR(INDEX(Cadastro!$F$5:$F$148,$AB1943),""),0)),IF($L1943&gt;0,IF(N($X1942)&gt;0,1,N($W1942)+1),IF(AND($L1943=0,OR(N($W1942)&gt;=IFERROR(INDEX(Parâmetros!$B$39:$B$48,MATCH($E1943,Parâmetros!$A$39:$A$48,0)),99),AND(N($X1942)&gt;0,N($X1942)&lt;IFERROR(INDEX(Parâmetros!$C$39:$C$48,MATCH($E1943,Parâmetros!$A$39:$A$48,0)),0)))),0,N($W1942)+1))))</f>
        <v>3</v>
      </c>
      <c r="X1943" s="34">
        <f>IF(OR(OR($D1943="6x1",$D1943="FF 6x1"),$D1943="5x2"),"",IF($AB1943&lt;&gt;$AB1942,IF(IFERROR(INDEX(Cadastro!$F$5:$F$148,$AB1943),"")="",0,IF(IFERROR(INDEX(Cadastro!$F$5:$F$148,$AB1943),"")&gt;IFERROR(INDEX(Parâmetros!$B$39:$B$48,MATCH($E1943,Parâmetros!$A$39:$A$48,0)),99),IFERROR(INDEX(Cadastro!$F$5:$F$148,$AB1943),"")-IFERROR(INDEX(Parâmetros!$B$39:$B$48,MATCH($E1943,Parâmetros!$A$39:$A$48,0)),99),0)),IF(AND($L1943=0,OR(N($W1942)&gt;=IFERROR(INDEX(Parâmetros!$B$39:$B$48,MATCH($E1943,Parâmetros!$A$39:$A$48,0)),99),AND(N($X1942)&gt;0,N($X1942)&lt;IFERROR(INDEX(Parâmetros!$C$39:$C$48,MATCH($E1943,Parâmetros!$A$39:$A$48,0)),0)))),N($X1942)+1,0)))</f>
        <v>0</v>
      </c>
      <c r="Y1943" t="str">
        <f>IF($AC1943&lt;&gt;"",IF($L1943&gt;0,$AC1943&amp;" · com apontamento",$AC1943),IF($E1943="Férias",IF($L1943&gt;0,"Férias · com apontamento","Férias (cadastro)"),IF(($Z1943+$AA1943-1)&gt;Parâmetros!$E$16,"Férias / afastamento",IF(AND($D1943="5x2",OR(WEEKDAY($F1943,2)=6,WEEKDAY($F1943,2)=7)),IF($L1943&gt;0,"Folga trabalhada","Folga"),IF($L1943&gt;0,"Trabalhado",IF(OR(OR($D1943="6x1",$D1943="FF 6x1"),$D1943="5x2"),IF(AND(OR($D1943="6x1",$D1943="FF 6x1"),OR(WEEKDAY($F1943,2)=6,WEEKDAY($F1943,2)=7)),"Folga","Falta de registro"),IF(AND($AB1943&lt;&gt;$AB1942,IFERROR(INDEX(Cadastro!$F$5:$F$148,$AB1943),"")=""),"Indeterminado (início da série)",IF($X1943&gt;0,"Folga","Falta de registro"))))))))</f>
        <v>Falta de registro</v>
      </c>
      <c r="Z1943" s="34">
        <f>IF(OR($L1943&gt;0,$F1943&gt;Parâmetros!$E$14),0,IF($A1943&lt;&gt;$A1942,1,N($Z1942)+1))</f>
        <v>0</v>
      </c>
      <c r="AA1943" s="34">
        <f>IF(OR($L1943&gt;0,$F1943&gt;Parâmetros!$E$14),0,IF(OR($A1943&lt;&gt;$A1944,$F1944&gt;Parâmetros!$E$14),1,N($AA1944)+1))</f>
        <v>0</v>
      </c>
      <c r="AB1943" s="31">
        <f>IFERROR(MATCH($A1943&amp;"|"&amp;TEXT(_xlfn.MAXIFS(Cadastro!$E$5:$E$148,Cadastro!$A$5:$A$148,$A1943,Cadastro!$E$5:$E$148,"&lt;="&amp;$F1943),"yyyymmdd"),Cadastro!$I$5:$I$148,0),"")</f>
        <v>77</v>
      </c>
      <c r="AC1943" t="str">
        <f>IFERROR(_xlfn.SINGLE(INDEX(Exceções!$D$5:$D$203,MATCH($A1943&amp;"|"&amp;$F1943,Exceções!$F$5:$F$203,0))),"")</f>
        <v/>
      </c>
      <c r="AD1943" t="str">
        <f>IF($AC1943="","",IFERROR(_xlfn.SINGLE(INDEX(Exceções!$E$5:$E$203,MATCH($A1943&amp;"|"&amp;$F1943,Exceções!$F$5:$F$203,0))),""))</f>
        <v/>
      </c>
    </row>
    <row r="1944" spans="1:30" ht="15" hidden="1" customHeight="1" x14ac:dyDescent="0.25">
      <c r="A1944" s="31">
        <v>55179</v>
      </c>
      <c r="B1944" s="17" t="s">
        <v>211</v>
      </c>
      <c r="C1944" s="17" t="str">
        <f>IFERROR(INDEX(Cadastro!$C$5:$C$148,$AB1944),"NÃO INFORMADO")</f>
        <v>ELE</v>
      </c>
      <c r="D1944" s="17" t="str">
        <f>IFERROR(INDEX(Cadastro!$D$5:$D$148,$AB1944),"")</f>
        <v>B</v>
      </c>
      <c r="E1944" s="17" t="str">
        <f>IFERROR(INDEX(Cadastro!$G$5:$G$148,$AB1944),"")</f>
        <v>B</v>
      </c>
      <c r="F1944" s="29">
        <v>46298</v>
      </c>
      <c r="G1944" s="32" t="str">
        <f t="shared" si="324"/>
        <v>sáb</v>
      </c>
      <c r="H1944" s="31" t="str">
        <f>IF($L1944=0,"",_xlfn.MINIFS(Dados!$Q:$Q,Dados!$A:$A,$A1944,Dados!$S:$S,$F1944))</f>
        <v/>
      </c>
      <c r="I1944" s="31" t="str">
        <f>IF($H1944="","",_xlfn.MAXIFS(Dados!$R:$R,Dados!$A:$A,$A1944,Dados!$S:$S,$F1944))</f>
        <v/>
      </c>
      <c r="J1944" s="32" t="str">
        <f>IF($D1944&lt;&gt;"Folguista","",IFERROR(INDEX(Parâmetros!$D$52:$G$52,1,MIN(4,MAX(1,$W1944))),""))</f>
        <v/>
      </c>
      <c r="K1944" s="32" t="str">
        <f>IF(OR($AC1944&lt;&gt;"",$Y1944="Folga",$Y1944="Folga trabalhada",$Y1944="Férias (cadastro)",$Y1944="Férias / afastamento",$Y1944="Indeterminado (início da série)"),"",IF(OR($D1944="6x1",$D1944="FF 6x1"),IF(OR(WEEKDAY($F1944,2)=6,WEEKDAY($F1944,2)=7),"6x1 sáb/dom","6x1"),IF($D1944="5x2","5x2",IF($H1944="",IF($D1944="Folguista",$J1944,$E1944),IF(OR($H1944&gt;=Parâmetros!$E$18,$H1944&lt;Parâmetros!$E$19),"C",IF($H1944&lt;Parâmetros!$E$20,"A","B"))))))</f>
        <v>B</v>
      </c>
      <c r="L1944" s="30">
        <f>SUMIFS(Dados!$E:$E,Dados!$A:$A,$A1944,Dados!$S:$S,$F1944)</f>
        <v>0</v>
      </c>
      <c r="M1944" s="30">
        <f>IFERROR(INDEX(Parâmetros!$E$6:$E$11,MATCH($K1944,Parâmetros!$A$6:$A$11,0)),"")</f>
        <v>7.67</v>
      </c>
      <c r="N1944" s="33">
        <f t="shared" si="325"/>
        <v>0</v>
      </c>
      <c r="O1944" s="33">
        <f>Parâmetros!$E$13</f>
        <v>0.8</v>
      </c>
      <c r="P1944" s="32" t="str">
        <f>IF(OR($M1944="",$F1944&gt;Parâmetros!$E$14),"Não","Sim")</f>
        <v>Não</v>
      </c>
      <c r="Q1944" s="32" t="str">
        <f t="shared" si="326"/>
        <v/>
      </c>
      <c r="R1944" s="32" t="str">
        <f t="shared" si="327"/>
        <v/>
      </c>
      <c r="S1944" s="30" t="str">
        <f t="shared" si="328"/>
        <v/>
      </c>
      <c r="T1944" s="32" t="str">
        <f>IF($Q1944&lt;&gt;"Sim","",IF($N1944&gt;Parâmetros!$E$15,"Sim","Não"))</f>
        <v/>
      </c>
      <c r="U1944" s="17" t="str">
        <f t="shared" si="329"/>
        <v>Fora da apuração</v>
      </c>
      <c r="V1944" s="17" t="str">
        <f>IF($AC1944&lt;&gt;"",IF($L1944&gt;0,"ATENÇÃO · apontou em dia de "&amp;LOWER($AC1944)&amp;" cadastrado","Exceção cadastrada · "&amp;$AC1944)&amp;IF($AD1944="",""," · "&amp;$AD1944),IF($E1944="Férias",IF($L1944&gt;0,"ATENÇÃO · apontou estando de férias no cadastro","Férias no cadastro"),IF($Y1944="Férias / afastamento","Afastamento · "&amp;($Z1944+$AA1944-1)&amp;" dias seguidos sem apontamento",IF($Y1944="Folga trabalhada","ATENÇÃO · apontou em dia de '[Apontamento_Mes_Setembro Atualizado.xlsx]Base Diária'!$V$221folga da escala 5x2",IF($Y1944="Folga",IF(AND($D1944="5x2",OR(WEEKDAY($F1944,2)=6,WEEKDAY($F1944,2)=7)),"Folga de fim de semana da escala 5x2",IF(AND(OR($D1944="6x1",$D1944="FF 6x1"),WEEKDAY($F1944,2)=6,FALSE()),"Folga de fim de semana · apontou no domingo anterior",IF(AND(OR($D1944="6x1",$D1944="FF 6x1"),WEEKDAY($F1944,2)=7,AND($A1944=$A1943,$L1943&gt;0)),"Folga de fim de semana · apontou no sábado",IF(AND(OR($D1944="6x1",$D1944="FF 6x1"),OR(WEEKDAY($F1944,2)=6,WEEKDAY($F1944,2)=7)),"Folga de fim de semana · sem apontamento no sábado nem no domingo","Folga prevista pelo ciclo")))),IF($Y1944="Indeterminado (início da série)","Sem histórico anterior — informe o dia do ciclo no Cadastro",IF($Y1944="Falta de registro",IF(OR(OR($D1944="6x1",$D1944="FF 6x1"),$D1944="5x2"),"FALTA DE REGISTRO · dia útil da escala "&amp;$E1944,"FALTA DE REGISTRO · dia "&amp;$W1944&amp;" de "&amp;IFERROR(INDEX(Parâmetros!$B$39:$B$48,MATCH($E1944,Parâmetros!$A$39:$A$48,0)),99)&amp;" do ciclo"),IF(OR($D1944="6x1",$D1944="FF 6x1"),IF(OR(AND(WEEKDAY($F1944,2)=6,AND($A1944=$A1945,$L1945&gt;0)),AND(WEEKDAY($F1944,2)=7,AND($A1944=$A1943,$L1943&gt;0))),"ATENÇÃO · apontou sábado e domingo no mesmo fim de semana",IF(OR(WEEKDAY($F1944,2)=6,WEEKDAY($F1944,2)=7),"Jornada de fim de semana do 6x1",IF(OR($H1944&gt;=Parâmetros!$E$20,$H1944&lt;Parâmetros!$E$19),"ATENÇÃO · 6x1 apontou fora do horário diurno","Jornada fixa do 6x1"))),IF($D1944="5x2","Jornada fixa do 5x2",IF($D1944="Folguista",IF($J1944=$K1944,"Evidência confirma sequência","DIVERGE · sequência "&amp;$J1944&amp;" × evidência "&amp;$K1944),IF($K1944=$E1944,"Evidência confirma cadastro","DIVERGE · cadastro "&amp;$E1944&amp;" × evidência "&amp;$K1944)))))))))))</f>
        <v>FALTA DE REGISTRO · dia 4 de 5 do ciclo</v>
      </c>
      <c r="W1944" s="34">
        <f>IF(OR(OR($D1944="6x1",$D1944="FF 6x1"),$D1944="5x2"),"",IF($AB1944&lt;&gt;$AB1943,IF(IFERROR(INDEX(Cadastro!$F$5:$F$148,$AB1944),"")="",IF($L1944&gt;0,1,0),IF(IFERROR(INDEX(Cadastro!$F$5:$F$148,$AB1944),"")&lt;=IFERROR(INDEX(Parâmetros!$B$39:$B$48,MATCH($E1944,Parâmetros!$A$39:$A$48,0)),99),IFERROR(INDEX(Cadastro!$F$5:$F$148,$AB1944),""),0)),IF($L1944&gt;0,IF(N($X1943)&gt;0,1,N($W1943)+1),IF(AND($L1944=0,OR(N($W1943)&gt;=IFERROR(INDEX(Parâmetros!$B$39:$B$48,MATCH($E1944,Parâmetros!$A$39:$A$48,0)),99),AND(N($X1943)&gt;0,N($X1943)&lt;IFERROR(INDEX(Parâmetros!$C$39:$C$48,MATCH($E1944,Parâmetros!$A$39:$A$48,0)),0)))),0,N($W1943)+1))))</f>
        <v>4</v>
      </c>
      <c r="X1944" s="34">
        <f>IF(OR(OR($D1944="6x1",$D1944="FF 6x1"),$D1944="5x2"),"",IF($AB1944&lt;&gt;$AB1943,IF(IFERROR(INDEX(Cadastro!$F$5:$F$148,$AB1944),"")="",0,IF(IFERROR(INDEX(Cadastro!$F$5:$F$148,$AB1944),"")&gt;IFERROR(INDEX(Parâmetros!$B$39:$B$48,MATCH($E1944,Parâmetros!$A$39:$A$48,0)),99),IFERROR(INDEX(Cadastro!$F$5:$F$148,$AB1944),"")-IFERROR(INDEX(Parâmetros!$B$39:$B$48,MATCH($E1944,Parâmetros!$A$39:$A$48,0)),99),0)),IF(AND($L1944=0,OR(N($W1943)&gt;=IFERROR(INDEX(Parâmetros!$B$39:$B$48,MATCH($E1944,Parâmetros!$A$39:$A$48,0)),99),AND(N($X1943)&gt;0,N($X1943)&lt;IFERROR(INDEX(Parâmetros!$C$39:$C$48,MATCH($E1944,Parâmetros!$A$39:$A$48,0)),0)))),N($X1943)+1,0)))</f>
        <v>0</v>
      </c>
      <c r="Y1944" t="str">
        <f>IF($AC1944&lt;&gt;"",IF($L1944&gt;0,$AC1944&amp;" · com apontamento",$AC1944),IF($E1944="Férias",IF($L1944&gt;0,"Férias · com apontamento","Férias (cadastro)"),IF(($Z1944+$AA1944-1)&gt;Parâmetros!$E$16,"Férias / afastamento",IF(AND($D1944="5x2",OR(WEEKDAY($F1944,2)=6,WEEKDAY($F1944,2)=7)),IF($L1944&gt;0,"Folga trabalhada","Folga"),IF($L1944&gt;0,"Trabalhado",IF(OR(OR($D1944="6x1",$D1944="FF 6x1"),$D1944="5x2"),IF(AND(OR($D1944="6x1",$D1944="FF 6x1"),OR(WEEKDAY($F1944,2)=6,WEEKDAY($F1944,2)=7)),"Folga","Falta de registro"),IF(AND($AB1944&lt;&gt;$AB1943,IFERROR(INDEX(Cadastro!$F$5:$F$148,$AB1944),"")=""),"Indeterminado (início da série)",IF($X1944&gt;0,"Folga","Falta de registro"))))))))</f>
        <v>Falta de registro</v>
      </c>
      <c r="Z1944" s="34">
        <f>IF(OR($L1944&gt;0,$F1944&gt;Parâmetros!$E$14),0,IF($A1944&lt;&gt;$A1943,1,N($Z1943)+1))</f>
        <v>0</v>
      </c>
      <c r="AA1944" s="34">
        <f>IF(OR($L1944&gt;0,$F1944&gt;Parâmetros!$E$14),0,IF(OR($A1944&lt;&gt;$A1945,$F1945&gt;Parâmetros!$E$14),1,N($AA1945)+1))</f>
        <v>0</v>
      </c>
      <c r="AB1944" s="31">
        <f>IFERROR(MATCH($A1944&amp;"|"&amp;TEXT(_xlfn.MAXIFS(Cadastro!$E$5:$E$148,Cadastro!$A$5:$A$148,$A1944,Cadastro!$E$5:$E$148,"&lt;="&amp;$F1944),"yyyymmdd"),Cadastro!$I$5:$I$148,0),"")</f>
        <v>77</v>
      </c>
      <c r="AC1944" t="str">
        <f>IFERROR(_xlfn.SINGLE(INDEX(Exceções!$D$5:$D$203,MATCH($A1944&amp;"|"&amp;$F1944,Exceções!$F$5:$F$203,0))),"")</f>
        <v/>
      </c>
      <c r="AD1944" t="str">
        <f>IF($AC1944="","",IFERROR(_xlfn.SINGLE(INDEX(Exceções!$E$5:$E$203,MATCH($A1944&amp;"|"&amp;$F1944,Exceções!$F$5:$F$203,0))),""))</f>
        <v/>
      </c>
    </row>
    <row r="1945" spans="1:30" ht="15" hidden="1" customHeight="1" x14ac:dyDescent="0.25">
      <c r="A1945" s="31">
        <v>55179</v>
      </c>
      <c r="B1945" s="17" t="s">
        <v>211</v>
      </c>
      <c r="C1945" s="17" t="str">
        <f>IFERROR(INDEX(Cadastro!$C$5:$C$148,$AB1945),"NÃO INFORMADO")</f>
        <v>ELE</v>
      </c>
      <c r="D1945" s="17" t="str">
        <f>IFERROR(INDEX(Cadastro!$D$5:$D$148,$AB1945),"")</f>
        <v>B</v>
      </c>
      <c r="E1945" s="17" t="str">
        <f>IFERROR(INDEX(Cadastro!$G$5:$G$148,$AB1945),"")</f>
        <v>B</v>
      </c>
      <c r="F1945" s="29">
        <v>46299</v>
      </c>
      <c r="G1945" s="32" t="str">
        <f t="shared" si="324"/>
        <v>dom</v>
      </c>
      <c r="H1945" s="31" t="str">
        <f>IF($L1945=0,"",_xlfn.MINIFS(Dados!$Q:$Q,Dados!$A:$A,$A1945,Dados!$S:$S,$F1945))</f>
        <v/>
      </c>
      <c r="I1945" s="31" t="str">
        <f>IF($H1945="","",_xlfn.MAXIFS(Dados!$R:$R,Dados!$A:$A,$A1945,Dados!$S:$S,$F1945))</f>
        <v/>
      </c>
      <c r="J1945" s="32" t="str">
        <f>IF($D1945&lt;&gt;"Folguista","",IFERROR(INDEX(Parâmetros!$D$52:$G$52,1,MIN(4,MAX(1,$W1945))),""))</f>
        <v/>
      </c>
      <c r="K1945" s="32" t="str">
        <f>IF(OR($AC1945&lt;&gt;"",$Y1945="Folga",$Y1945="Folga trabalhada",$Y1945="Férias (cadastro)",$Y1945="Férias / afastamento",$Y1945="Indeterminado (início da série)"),"",IF(OR($D1945="6x1",$D1945="FF 6x1"),IF(OR(WEEKDAY($F1945,2)=6,WEEKDAY($F1945,2)=7),"6x1 sáb/dom","6x1"),IF($D1945="5x2","5x2",IF($H1945="",IF($D1945="Folguista",$J1945,$E1945),IF(OR($H1945&gt;=Parâmetros!$E$18,$H1945&lt;Parâmetros!$E$19),"C",IF($H1945&lt;Parâmetros!$E$20,"A","B"))))))</f>
        <v>B</v>
      </c>
      <c r="L1945" s="30">
        <f>SUMIFS(Dados!$E:$E,Dados!$A:$A,$A1945,Dados!$S:$S,$F1945)</f>
        <v>0</v>
      </c>
      <c r="M1945" s="30">
        <f>IFERROR(INDEX(Parâmetros!$E$6:$E$11,MATCH($K1945,Parâmetros!$A$6:$A$11,0)),"")</f>
        <v>7.67</v>
      </c>
      <c r="N1945" s="33">
        <f t="shared" si="325"/>
        <v>0</v>
      </c>
      <c r="O1945" s="33">
        <f>Parâmetros!$E$13</f>
        <v>0.8</v>
      </c>
      <c r="P1945" s="32" t="str">
        <f>IF(OR($M1945="",$F1945&gt;Parâmetros!$E$14),"Não","Sim")</f>
        <v>Não</v>
      </c>
      <c r="Q1945" s="32" t="str">
        <f t="shared" si="326"/>
        <v/>
      </c>
      <c r="R1945" s="32" t="str">
        <f t="shared" si="327"/>
        <v/>
      </c>
      <c r="S1945" s="30" t="str">
        <f t="shared" si="328"/>
        <v/>
      </c>
      <c r="T1945" s="32" t="str">
        <f>IF($Q1945&lt;&gt;"Sim","",IF($N1945&gt;Parâmetros!$E$15,"Sim","Não"))</f>
        <v/>
      </c>
      <c r="U1945" s="17" t="str">
        <f t="shared" si="329"/>
        <v>Fora da apuração</v>
      </c>
      <c r="V1945" s="17" t="str">
        <f>IF($AC1945&lt;&gt;"",IF($L1945&gt;0,"ATENÇÃO · apontou em dia de "&amp;LOWER($AC1945)&amp;" cadastrado","Exceção cadastrada · "&amp;$AC1945)&amp;IF($AD1945="",""," · "&amp;$AD1945),IF($E1945="Férias",IF($L1945&gt;0,"ATENÇÃO · apontou estando de férias no cadastro","Férias no cadastro"),IF($Y1945="Férias / afastamento","Afastamento · "&amp;($Z1945+$AA1945-1)&amp;" dias seguidos sem apontamento",IF($Y1945="Folga trabalhada","ATENÇÃO · apontou em dia de '[Apontamento_Mes_Setembro Atualizado.xlsx]Base Diária'!$V$221folga da escala 5x2",IF($Y1945="Folga",IF(AND($D1945="5x2",OR(WEEKDAY($F1945,2)=6,WEEKDAY($F1945,2)=7)),"Folga de fim de semana da escala 5x2",IF(AND(OR($D1945="6x1",$D1945="FF 6x1"),WEEKDAY($F1945,2)=6,FALSE()),"Folga de fim de semana · apontou no domingo anterior",IF(AND(OR($D1945="6x1",$D1945="FF 6x1"),WEEKDAY($F1945,2)=7,AND($A1945=$A1944,$L1944&gt;0)),"Folga de fim de semana · apontou no sábado",IF(AND(OR($D1945="6x1",$D1945="FF 6x1"),OR(WEEKDAY($F1945,2)=6,WEEKDAY($F1945,2)=7)),"Folga de fim de semana · sem apontamento no sábado nem no domingo","Folga prevista pelo ciclo")))),IF($Y1945="Indeterminado (início da série)","Sem histórico anterior — informe o dia do ciclo no Cadastro",IF($Y1945="Falta de registro",IF(OR(OR($D1945="6x1",$D1945="FF 6x1"),$D1945="5x2"),"FALTA DE REGISTRO · dia útil da escala "&amp;$E1945,"FALTA DE REGISTRO · dia "&amp;$W1945&amp;" de "&amp;IFERROR(INDEX(Parâmetros!$B$39:$B$48,MATCH($E1945,Parâmetros!$A$39:$A$48,0)),99)&amp;" do ciclo"),IF(OR($D1945="6x1",$D1945="FF 6x1"),IF(OR(AND(WEEKDAY($F1945,2)=6,AND($A1945=$A1946,$L1946&gt;0)),AND(WEEKDAY($F1945,2)=7,AND($A1945=$A1944,$L1944&gt;0))),"ATENÇÃO · apontou sábado e domingo no mesmo fim de semana",IF(OR(WEEKDAY($F1945,2)=6,WEEKDAY($F1945,2)=7),"Jornada de fim de semana do 6x1",IF(OR($H1945&gt;=Parâmetros!$E$20,$H1945&lt;Parâmetros!$E$19),"ATENÇÃO · 6x1 apontou fora do horário diurno","Jornada fixa do 6x1"))),IF($D1945="5x2","Jornada fixa do 5x2",IF($D1945="Folguista",IF($J1945=$K1945,"Evidência confirma sequência","DIVERGE · sequência "&amp;$J1945&amp;" × evidência "&amp;$K1945),IF($K1945=$E1945,"Evidência confirma cadastro","DIVERGE · cadastro "&amp;$E1945&amp;" × evidência "&amp;$K1945)))))))))))</f>
        <v>FALTA DE REGISTRO · dia 5 de 5 do ciclo</v>
      </c>
      <c r="W1945" s="34">
        <f>IF(OR(OR($D1945="6x1",$D1945="FF 6x1"),$D1945="5x2"),"",IF($AB1945&lt;&gt;$AB1944,IF(IFERROR(INDEX(Cadastro!$F$5:$F$148,$AB1945),"")="",IF($L1945&gt;0,1,0),IF(IFERROR(INDEX(Cadastro!$F$5:$F$148,$AB1945),"")&lt;=IFERROR(INDEX(Parâmetros!$B$39:$B$48,MATCH($E1945,Parâmetros!$A$39:$A$48,0)),99),IFERROR(INDEX(Cadastro!$F$5:$F$148,$AB1945),""),0)),IF($L1945&gt;0,IF(N($X1944)&gt;0,1,N($W1944)+1),IF(AND($L1945=0,OR(N($W1944)&gt;=IFERROR(INDEX(Parâmetros!$B$39:$B$48,MATCH($E1945,Parâmetros!$A$39:$A$48,0)),99),AND(N($X1944)&gt;0,N($X1944)&lt;IFERROR(INDEX(Parâmetros!$C$39:$C$48,MATCH($E1945,Parâmetros!$A$39:$A$48,0)),0)))),0,N($W1944)+1))))</f>
        <v>5</v>
      </c>
      <c r="X1945" s="34">
        <f>IF(OR(OR($D1945="6x1",$D1945="FF 6x1"),$D1945="5x2"),"",IF($AB1945&lt;&gt;$AB1944,IF(IFERROR(INDEX(Cadastro!$F$5:$F$148,$AB1945),"")="",0,IF(IFERROR(INDEX(Cadastro!$F$5:$F$148,$AB1945),"")&gt;IFERROR(INDEX(Parâmetros!$B$39:$B$48,MATCH($E1945,Parâmetros!$A$39:$A$48,0)),99),IFERROR(INDEX(Cadastro!$F$5:$F$148,$AB1945),"")-IFERROR(INDEX(Parâmetros!$B$39:$B$48,MATCH($E1945,Parâmetros!$A$39:$A$48,0)),99),0)),IF(AND($L1945=0,OR(N($W1944)&gt;=IFERROR(INDEX(Parâmetros!$B$39:$B$48,MATCH($E1945,Parâmetros!$A$39:$A$48,0)),99),AND(N($X1944)&gt;0,N($X1944)&lt;IFERROR(INDEX(Parâmetros!$C$39:$C$48,MATCH($E1945,Parâmetros!$A$39:$A$48,0)),0)))),N($X1944)+1,0)))</f>
        <v>0</v>
      </c>
      <c r="Y1945" t="str">
        <f>IF($AC1945&lt;&gt;"",IF($L1945&gt;0,$AC1945&amp;" · com apontamento",$AC1945),IF($E1945="Férias",IF($L1945&gt;0,"Férias · com apontamento","Férias (cadastro)"),IF(($Z1945+$AA1945-1)&gt;Parâmetros!$E$16,"Férias / afastamento",IF(AND($D1945="5x2",OR(WEEKDAY($F1945,2)=6,WEEKDAY($F1945,2)=7)),IF($L1945&gt;0,"Folga trabalhada","Folga"),IF($L1945&gt;0,"Trabalhado",IF(OR(OR($D1945="6x1",$D1945="FF 6x1"),$D1945="5x2"),IF(AND(OR($D1945="6x1",$D1945="FF 6x1"),OR(WEEKDAY($F1945,2)=6,WEEKDAY($F1945,2)=7)),"Folga","Falta de registro"),IF(AND($AB1945&lt;&gt;$AB1944,IFERROR(INDEX(Cadastro!$F$5:$F$148,$AB1945),"")=""),"Indeterminado (início da série)",IF($X1945&gt;0,"Folga","Falta de registro"))))))))</f>
        <v>Falta de registro</v>
      </c>
      <c r="Z1945" s="34">
        <f>IF(OR($L1945&gt;0,$F1945&gt;Parâmetros!$E$14),0,IF($A1945&lt;&gt;$A1944,1,N($Z1944)+1))</f>
        <v>0</v>
      </c>
      <c r="AA1945" s="34">
        <f>IF(OR($L1945&gt;0,$F1945&gt;Parâmetros!$E$14),0,IF(OR($A1945&lt;&gt;$A1946,$F1946&gt;Parâmetros!$E$14),1,N($AA1946)+1))</f>
        <v>0</v>
      </c>
      <c r="AB1945" s="31">
        <f>IFERROR(MATCH($A1945&amp;"|"&amp;TEXT(_xlfn.MAXIFS(Cadastro!$E$5:$E$148,Cadastro!$A$5:$A$148,$A1945,Cadastro!$E$5:$E$148,"&lt;="&amp;$F1945),"yyyymmdd"),Cadastro!$I$5:$I$148,0),"")</f>
        <v>77</v>
      </c>
      <c r="AC1945" t="str">
        <f>IFERROR(_xlfn.SINGLE(INDEX(Exceções!$D$5:$D$203,MATCH($A1945&amp;"|"&amp;$F1945,Exceções!$F$5:$F$203,0))),"")</f>
        <v/>
      </c>
      <c r="AD1945" t="str">
        <f>IF($AC1945="","",IFERROR(_xlfn.SINGLE(INDEX(Exceções!$E$5:$E$203,MATCH($A1945&amp;"|"&amp;$F1945,Exceções!$F$5:$F$203,0))),""))</f>
        <v/>
      </c>
    </row>
    <row r="1946" spans="1:30" ht="15" hidden="1" customHeight="1" x14ac:dyDescent="0.25">
      <c r="A1946" s="31">
        <v>55179</v>
      </c>
      <c r="B1946" s="17" t="s">
        <v>211</v>
      </c>
      <c r="C1946" s="17" t="str">
        <f>IFERROR(INDEX(Cadastro!$C$5:$C$148,$AB1946),"NÃO INFORMADO")</f>
        <v>ELE</v>
      </c>
      <c r="D1946" s="17" t="str">
        <f>IFERROR(INDEX(Cadastro!$D$5:$D$148,$AB1946),"")</f>
        <v>B</v>
      </c>
      <c r="E1946" s="17" t="str">
        <f>IFERROR(INDEX(Cadastro!$G$5:$G$148,$AB1946),"")</f>
        <v>B</v>
      </c>
      <c r="F1946" s="29">
        <v>46300</v>
      </c>
      <c r="G1946" s="32" t="str">
        <f t="shared" si="324"/>
        <v>seg</v>
      </c>
      <c r="H1946" s="31" t="str">
        <f>IF($L1946=0,"",_xlfn.MINIFS(Dados!$Q:$Q,Dados!$A:$A,$A1946,Dados!$S:$S,$F1946))</f>
        <v/>
      </c>
      <c r="I1946" s="31" t="str">
        <f>IF($H1946="","",_xlfn.MAXIFS(Dados!$R:$R,Dados!$A:$A,$A1946,Dados!$S:$S,$F1946))</f>
        <v/>
      </c>
      <c r="J1946" s="32" t="str">
        <f>IF($D1946&lt;&gt;"Folguista","",IFERROR(INDEX(Parâmetros!$D$52:$G$52,1,MIN(4,MAX(1,$W1946))),""))</f>
        <v/>
      </c>
      <c r="K1946" s="32" t="str">
        <f>IF(OR($AC1946&lt;&gt;"",$Y1946="Folga",$Y1946="Folga trabalhada",$Y1946="Férias (cadastro)",$Y1946="Férias / afastamento",$Y1946="Indeterminado (início da série)"),"",IF(OR($D1946="6x1",$D1946="FF 6x1"),IF(OR(WEEKDAY($F1946,2)=6,WEEKDAY($F1946,2)=7),"6x1 sáb/dom","6x1"),IF($D1946="5x2","5x2",IF($H1946="",IF($D1946="Folguista",$J1946,$E1946),IF(OR($H1946&gt;=Parâmetros!$E$18,$H1946&lt;Parâmetros!$E$19),"C",IF($H1946&lt;Parâmetros!$E$20,"A","B"))))))</f>
        <v/>
      </c>
      <c r="L1946" s="30">
        <f>SUMIFS(Dados!$E:$E,Dados!$A:$A,$A1946,Dados!$S:$S,$F1946)</f>
        <v>0</v>
      </c>
      <c r="M1946" s="30" t="str">
        <f>IFERROR(INDEX(Parâmetros!$E$6:$E$11,MATCH($K1946,Parâmetros!$A$6:$A$11,0)),"")</f>
        <v/>
      </c>
      <c r="N1946" s="33" t="str">
        <f t="shared" si="325"/>
        <v/>
      </c>
      <c r="O1946" s="33">
        <f>Parâmetros!$E$13</f>
        <v>0.8</v>
      </c>
      <c r="P1946" s="32" t="str">
        <f>IF(OR($M1946="",$F1946&gt;Parâmetros!$E$14),"Não","Sim")</f>
        <v>Não</v>
      </c>
      <c r="Q1946" s="32" t="str">
        <f t="shared" si="326"/>
        <v/>
      </c>
      <c r="R1946" s="32" t="str">
        <f t="shared" si="327"/>
        <v/>
      </c>
      <c r="S1946" s="30" t="str">
        <f t="shared" si="328"/>
        <v/>
      </c>
      <c r="T1946" s="32" t="str">
        <f>IF($Q1946&lt;&gt;"Sim","",IF($N1946&gt;Parâmetros!$E$15,"Sim","Não"))</f>
        <v/>
      </c>
      <c r="U1946" s="17" t="str">
        <f t="shared" si="329"/>
        <v>Folga</v>
      </c>
      <c r="V1946" s="17" t="str">
        <f>IF($AC1946&lt;&gt;"",IF($L1946&gt;0,"ATENÇÃO · apontou em dia de "&amp;LOWER($AC1946)&amp;" cadastrado","Exceção cadastrada · "&amp;$AC1946)&amp;IF($AD1946="",""," · "&amp;$AD1946),IF($E1946="Férias",IF($L1946&gt;0,"ATENÇÃO · apontou estando de férias no cadastro","Férias no cadastro"),IF($Y1946="Férias / afastamento","Afastamento · "&amp;($Z1946+$AA1946-1)&amp;" dias seguidos sem apontamento",IF($Y1946="Folga trabalhada","ATENÇÃO · apontou em dia de '[Apontamento_Mes_Setembro Atualizado.xlsx]Base Diária'!$V$221folga da escala 5x2",IF($Y1946="Folga",IF(AND($D1946="5x2",OR(WEEKDAY($F1946,2)=6,WEEKDAY($F1946,2)=7)),"Folga de fim de semana da escala 5x2",IF(AND(OR($D1946="6x1",$D1946="FF 6x1"),WEEKDAY($F1946,2)=6,FALSE()),"Folga de fim de semana · apontou no domingo anterior",IF(AND(OR($D1946="6x1",$D1946="FF 6x1"),WEEKDAY($F1946,2)=7,AND($A1946=$A1945,$L1945&gt;0)),"Folga de fim de semana · apontou no sábado",IF(AND(OR($D1946="6x1",$D1946="FF 6x1"),OR(WEEKDAY($F1946,2)=6,WEEKDAY($F1946,2)=7)),"Folga de fim de semana · sem apontamento no sábado nem no domingo","Folga prevista pelo ciclo")))),IF($Y1946="Indeterminado (início da série)","Sem histórico anterior — informe o dia do ciclo no Cadastro",IF($Y1946="Falta de registro",IF(OR(OR($D1946="6x1",$D1946="FF 6x1"),$D1946="5x2"),"FALTA DE REGISTRO · dia útil da escala "&amp;$E1946,"FALTA DE REGISTRO · dia "&amp;$W1946&amp;" de "&amp;IFERROR(INDEX(Parâmetros!$B$39:$B$48,MATCH($E1946,Parâmetros!$A$39:$A$48,0)),99)&amp;" do ciclo"),IF(OR($D1946="6x1",$D1946="FF 6x1"),IF(OR(AND(WEEKDAY($F1946,2)=6,AND($A1946=$A1947,$L1947&gt;0)),AND(WEEKDAY($F1946,2)=7,AND($A1946=$A1945,$L1945&gt;0))),"ATENÇÃO · apontou sábado e domingo no mesmo fim de semana",IF(OR(WEEKDAY($F1946,2)=6,WEEKDAY($F1946,2)=7),"Jornada de fim de semana do 6x1",IF(OR($H1946&gt;=Parâmetros!$E$20,$H1946&lt;Parâmetros!$E$19),"ATENÇÃO · 6x1 apontou fora do horário diurno","Jornada fixa do 6x1"))),IF($D1946="5x2","Jornada fixa do 5x2",IF($D1946="Folguista",IF($J1946=$K1946,"Evidência confirma sequência","DIVERGE · sequência "&amp;$J1946&amp;" × evidência "&amp;$K1946),IF($K1946=$E1946,"Evidência confirma cadastro","DIVERGE · cadastro "&amp;$E1946&amp;" × evidência "&amp;$K1946)))))))))))</f>
        <v>Folga prevista pelo ciclo</v>
      </c>
      <c r="W1946" s="34">
        <f>IF(OR(OR($D1946="6x1",$D1946="FF 6x1"),$D1946="5x2"),"",IF($AB1946&lt;&gt;$AB1945,IF(IFERROR(INDEX(Cadastro!$F$5:$F$148,$AB1946),"")="",IF($L1946&gt;0,1,0),IF(IFERROR(INDEX(Cadastro!$F$5:$F$148,$AB1946),"")&lt;=IFERROR(INDEX(Parâmetros!$B$39:$B$48,MATCH($E1946,Parâmetros!$A$39:$A$48,0)),99),IFERROR(INDEX(Cadastro!$F$5:$F$148,$AB1946),""),0)),IF($L1946&gt;0,IF(N($X1945)&gt;0,1,N($W1945)+1),IF(AND($L1946=0,OR(N($W1945)&gt;=IFERROR(INDEX(Parâmetros!$B$39:$B$48,MATCH($E1946,Parâmetros!$A$39:$A$48,0)),99),AND(N($X1945)&gt;0,N($X1945)&lt;IFERROR(INDEX(Parâmetros!$C$39:$C$48,MATCH($E1946,Parâmetros!$A$39:$A$48,0)),0)))),0,N($W1945)+1))))</f>
        <v>0</v>
      </c>
      <c r="X1946" s="34">
        <f>IF(OR(OR($D1946="6x1",$D1946="FF 6x1"),$D1946="5x2"),"",IF($AB1946&lt;&gt;$AB1945,IF(IFERROR(INDEX(Cadastro!$F$5:$F$148,$AB1946),"")="",0,IF(IFERROR(INDEX(Cadastro!$F$5:$F$148,$AB1946),"")&gt;IFERROR(INDEX(Parâmetros!$B$39:$B$48,MATCH($E1946,Parâmetros!$A$39:$A$48,0)),99),IFERROR(INDEX(Cadastro!$F$5:$F$148,$AB1946),"")-IFERROR(INDEX(Parâmetros!$B$39:$B$48,MATCH($E1946,Parâmetros!$A$39:$A$48,0)),99),0)),IF(AND($L1946=0,OR(N($W1945)&gt;=IFERROR(INDEX(Parâmetros!$B$39:$B$48,MATCH($E1946,Parâmetros!$A$39:$A$48,0)),99),AND(N($X1945)&gt;0,N($X1945)&lt;IFERROR(INDEX(Parâmetros!$C$39:$C$48,MATCH($E1946,Parâmetros!$A$39:$A$48,0)),0)))),N($X1945)+1,0)))</f>
        <v>1</v>
      </c>
      <c r="Y1946" t="str">
        <f>IF($AC1946&lt;&gt;"",IF($L1946&gt;0,$AC1946&amp;" · com apontamento",$AC1946),IF($E1946="Férias",IF($L1946&gt;0,"Férias · com apontamento","Férias (cadastro)"),IF(($Z1946+$AA1946-1)&gt;Parâmetros!$E$16,"Férias / afastamento",IF(AND($D1946="5x2",OR(WEEKDAY($F1946,2)=6,WEEKDAY($F1946,2)=7)),IF($L1946&gt;0,"Folga trabalhada","Folga"),IF($L1946&gt;0,"Trabalhado",IF(OR(OR($D1946="6x1",$D1946="FF 6x1"),$D1946="5x2"),IF(AND(OR($D1946="6x1",$D1946="FF 6x1"),OR(WEEKDAY($F1946,2)=6,WEEKDAY($F1946,2)=7)),"Folga","Falta de registro"),IF(AND($AB1946&lt;&gt;$AB1945,IFERROR(INDEX(Cadastro!$F$5:$F$148,$AB1946),"")=""),"Indeterminado (início da série)",IF($X1946&gt;0,"Folga","Falta de registro"))))))))</f>
        <v>Folga</v>
      </c>
      <c r="Z1946" s="34">
        <f>IF(OR($L1946&gt;0,$F1946&gt;Parâmetros!$E$14),0,IF($A1946&lt;&gt;$A1945,1,N($Z1945)+1))</f>
        <v>0</v>
      </c>
      <c r="AA1946" s="34">
        <f>IF(OR($L1946&gt;0,$F1946&gt;Parâmetros!$E$14),0,IF(OR($A1946&lt;&gt;$A1947,$F1947&gt;Parâmetros!$E$14),1,N($AA1947)+1))</f>
        <v>0</v>
      </c>
      <c r="AB1946" s="31">
        <f>IFERROR(MATCH($A1946&amp;"|"&amp;TEXT(_xlfn.MAXIFS(Cadastro!$E$5:$E$148,Cadastro!$A$5:$A$148,$A1946,Cadastro!$E$5:$E$148,"&lt;="&amp;$F1946),"yyyymmdd"),Cadastro!$I$5:$I$148,0),"")</f>
        <v>77</v>
      </c>
      <c r="AC1946" t="str">
        <f>IFERROR(_xlfn.SINGLE(INDEX(Exceções!$D$5:$D$203,MATCH($A1946&amp;"|"&amp;$F1946,Exceções!$F$5:$F$203,0))),"")</f>
        <v/>
      </c>
      <c r="AD1946" t="str">
        <f>IF($AC1946="","",IFERROR(_xlfn.SINGLE(INDEX(Exceções!$E$5:$E$203,MATCH($A1946&amp;"|"&amp;$F1946,Exceções!$F$5:$F$203,0))),""))</f>
        <v/>
      </c>
    </row>
    <row r="1947" spans="1:30" ht="15" hidden="1" customHeight="1" x14ac:dyDescent="0.25">
      <c r="A1947" s="31">
        <v>12299</v>
      </c>
      <c r="B1947" s="17" t="s">
        <v>212</v>
      </c>
      <c r="C1947" s="17" t="str">
        <f>IFERROR(INDEX(Cadastro!$C$5:$C$148,$AB1947),"NÃO INFORMADO")</f>
        <v>INS</v>
      </c>
      <c r="D1947" s="17" t="str">
        <f>IFERROR(INDEX(Cadastro!$D$5:$D$148,$AB1947),"")</f>
        <v>A</v>
      </c>
      <c r="E1947" s="17" t="str">
        <f>IFERROR(INDEX(Cadastro!$G$5:$G$148,$AB1947),"")</f>
        <v>A</v>
      </c>
      <c r="F1947" s="29">
        <v>46265</v>
      </c>
      <c r="G1947" s="32" t="str">
        <f t="shared" ref="G1947:G1982" si="330">CHOOSE(WEEKDAY($F1947,1),"dom","seg","ter","qua","qui","sex","sáb")</f>
        <v>seg</v>
      </c>
      <c r="H1947" s="31">
        <f>IF($L1947=0,"",_xlfn.MINIFS(Dados!$Q:$Q,Dados!$A:$A,$A1947,Dados!$S:$S,$F1947))</f>
        <v>424</v>
      </c>
      <c r="I1947" s="31">
        <f>IF($H1947="","",_xlfn.MAXIFS(Dados!$R:$R,Dados!$A:$A,$A1947,Dados!$S:$S,$F1947))</f>
        <v>916</v>
      </c>
      <c r="J1947" s="32" t="str">
        <f>IF($D1947&lt;&gt;"Folguista","",IFERROR(INDEX(Parâmetros!$D$52:$G$52,1,MIN(4,MAX(1,$W1947))),""))</f>
        <v/>
      </c>
      <c r="K1947" s="32" t="str">
        <f>IF(OR($AC1947&lt;&gt;"",$Y1947="Folga",$Y1947="Folga trabalhada",$Y1947="Férias (cadastro)",$Y1947="Férias / afastamento",$Y1947="Indeterminado (início da série)"),"",IF(OR($D1947="6x1",$D1947="FF 6x1"),IF(OR(WEEKDAY($F1947,2)=6,WEEKDAY($F1947,2)=7),"6x1 sáb/dom","6x1"),IF($D1947="5x2","5x2",IF($H1947="",IF($D1947="Folguista",$J1947,$E1947),IF(OR($H1947&gt;=Parâmetros!$E$18,$H1947&lt;Parâmetros!$E$19),"C",IF($H1947&lt;Parâmetros!$E$20,"A","B"))))))</f>
        <v>A</v>
      </c>
      <c r="L1947" s="30">
        <f>SUMIFS(Dados!$E:$E,Dados!$A:$A,$A1947,Dados!$S:$S,$F1947)</f>
        <v>7.1300000000000008</v>
      </c>
      <c r="M1947" s="30">
        <f>IFERROR(INDEX(Parâmetros!$E$6:$E$11,MATCH($K1947,Parâmetros!$A$6:$A$11,0)),"")</f>
        <v>7.58</v>
      </c>
      <c r="N1947" s="33">
        <f t="shared" ref="N1947:N1982" si="331">IFERROR($L1947/$M1947,"")</f>
        <v>0.94063324538258586</v>
      </c>
      <c r="O1947" s="33">
        <f>Parâmetros!$E$13</f>
        <v>0.8</v>
      </c>
      <c r="P1947" s="32" t="str">
        <f>IF(OR($M1947="",$F1947&gt;Parâmetros!$E$14),"Não","Sim")</f>
        <v>Sim</v>
      </c>
      <c r="Q1947" s="32" t="str">
        <f t="shared" ref="Q1947:Q1982" si="332">IF($P1947="Não","",IF($L1947&gt;0,"Sim","Não"))</f>
        <v>Sim</v>
      </c>
      <c r="R1947" s="32" t="str">
        <f t="shared" ref="R1947:R1982" si="333">IF($Q1947&lt;&gt;"Sim","",IF($N1947&gt;=$O1947,"Sim","Não"))</f>
        <v>Sim</v>
      </c>
      <c r="S1947" s="30">
        <f t="shared" ref="S1947:S1982" si="334">IF($Q1947&lt;&gt;"Sim","",MAX(0,$M1947*$O1947-$L1947))</f>
        <v>0</v>
      </c>
      <c r="T1947" s="32" t="str">
        <f>IF($Q1947&lt;&gt;"Sim","",IF($N1947&gt;Parâmetros!$E$15,"Sim","Não"))</f>
        <v>Não</v>
      </c>
      <c r="U1947" s="17" t="str">
        <f t="shared" ref="U1947:U1982" si="335">IF($AC1947&lt;&gt;"",$AC1947,IF($P1947="Não",IF($Y1947="Folga","Folga",IF(LEFT($Y1947,6)="Férias","Férias / afastamento",IF($Y1947="Indeterminado (início da série)","Início da série","Fora da apuração"))),IF($Q1947="Não","Falta de registro",IF($R1947="Sim","Na meta","Abaixo da meta"))))</f>
        <v>Na meta</v>
      </c>
      <c r="V1947" s="17" t="str">
        <f>IF($AC1947&lt;&gt;"",IF($L1947&gt;0,"ATENÇÃO · apontou em dia de "&amp;LOWER($AC1947)&amp;" cadastrado","Exceção cadastrada · "&amp;$AC1947)&amp;IF($AD1947="",""," · "&amp;$AD1947),IF($E1947="Férias",IF($L1947&gt;0,"ATENÇÃO · apontou estando de férias no cadastro","Férias no cadastro"),IF($Y1947="Férias / afastamento","Afastamento · "&amp;($Z1947+$AA1947-1)&amp;" dias seguidos sem apontamento",IF($Y1947="Folga trabalhada","ATENÇÃO · apontou em dia de '[Apontamento_Mes_Setembro Atualizado.xlsx]Base Diária'!$V$221folga da escala 5x2",IF($Y1947="Folga",IF(AND($D1947="5x2",OR(WEEKDAY($F1947,2)=6,WEEKDAY($F1947,2)=7)),"Folga de fim de semana da escala 5x2",IF(AND(OR($D1947="6x1",$D1947="FF 6x1"),WEEKDAY($F1947,2)=6,FALSE()),"Folga de fim de semana · apontou no domingo anterior",IF(AND(OR($D1947="6x1",$D1947="FF 6x1"),WEEKDAY($F1947,2)=7,AND($A1947=$A1946,$L1946&gt;0)),"Folga de fim de semana · apontou no sábado",IF(AND(OR($D1947="6x1",$D1947="FF 6x1"),OR(WEEKDAY($F1947,2)=6,WEEKDAY($F1947,2)=7)),"Folga de fim de semana · sem apontamento no sábado nem no domingo","Folga prevista pelo ciclo")))),IF($Y1947="Indeterminado (início da série)","Sem histórico anterior — informe o dia do ciclo no Cadastro",IF($Y1947="Falta de registro",IF(OR(OR($D1947="6x1",$D1947="FF 6x1"),$D1947="5x2"),"FALTA DE REGISTRO · dia útil da escala "&amp;$E1947,"FALTA DE REGISTRO · dia "&amp;$W1947&amp;" de "&amp;IFERROR(INDEX(Parâmetros!$B$39:$B$48,MATCH($E1947,Parâmetros!$A$39:$A$48,0)),99)&amp;" do ciclo"),IF(OR($D1947="6x1",$D1947="FF 6x1"),IF(OR(AND(WEEKDAY($F1947,2)=6,AND($A1947=$A1948,$L1948&gt;0)),AND(WEEKDAY($F1947,2)=7,AND($A1947=$A1946,$L1946&gt;0))),"ATENÇÃO · apontou sábado e domingo no mesmo fim de semana",IF(OR(WEEKDAY($F1947,2)=6,WEEKDAY($F1947,2)=7),"Jornada de fim de semana do 6x1",IF(OR($H1947&gt;=Parâmetros!$E$20,$H1947&lt;Parâmetros!$E$19),"ATENÇÃO · 6x1 apontou fora do horário diurno","Jornada fixa do 6x1"))),IF($D1947="5x2","Jornada fixa do 5x2",IF($D1947="Folguista",IF($J1947=$K1947,"Evidência confirma sequência","DIVERGE · sequência "&amp;$J1947&amp;" × evidência "&amp;$K1947),IF($K1947=$E1947,"Evidência confirma cadastro","DIVERGE · cadastro "&amp;$E1947&amp;" × evidência "&amp;$K1947)))))))))))</f>
        <v>Evidência confirma cadastro</v>
      </c>
      <c r="W1947" s="34">
        <f>IF(OR(OR($D1947="6x1",$D1947="FF 6x1"),$D1947="5x2"),"",IF($AB1947&lt;&gt;$AB1946,IF(IFERROR(INDEX(Cadastro!$F$5:$F$148,$AB1947),"")="",IF($L1947&gt;0,1,0),IF(IFERROR(INDEX(Cadastro!$F$5:$F$148,$AB1947),"")&lt;=IFERROR(INDEX(Parâmetros!$B$39:$B$48,MATCH($E1947,Parâmetros!$A$39:$A$48,0)),99),IFERROR(INDEX(Cadastro!$F$5:$F$148,$AB1947),""),0)),IF($L1947&gt;0,IF(N($X1946)&gt;0,1,N($W1946)+1),IF(AND($L1947=0,OR(N($W1946)&gt;=IFERROR(INDEX(Parâmetros!$B$39:$B$48,MATCH($E1947,Parâmetros!$A$39:$A$48,0)),99),AND(N($X1946)&gt;0,N($X1946)&lt;IFERROR(INDEX(Parâmetros!$C$39:$C$48,MATCH($E1947,Parâmetros!$A$39:$A$48,0)),0)))),0,N($W1946)+1))))</f>
        <v>4</v>
      </c>
      <c r="X1947" s="34">
        <f>IF(OR(OR($D1947="6x1",$D1947="FF 6x1"),$D1947="5x2"),"",IF($AB1947&lt;&gt;$AB1946,IF(IFERROR(INDEX(Cadastro!$F$5:$F$148,$AB1947),"")="",0,IF(IFERROR(INDEX(Cadastro!$F$5:$F$148,$AB1947),"")&gt;IFERROR(INDEX(Parâmetros!$B$39:$B$48,MATCH($E1947,Parâmetros!$A$39:$A$48,0)),99),IFERROR(INDEX(Cadastro!$F$5:$F$148,$AB1947),"")-IFERROR(INDEX(Parâmetros!$B$39:$B$48,MATCH($E1947,Parâmetros!$A$39:$A$48,0)),99),0)),IF(AND($L1947=0,OR(N($W1946)&gt;=IFERROR(INDEX(Parâmetros!$B$39:$B$48,MATCH($E1947,Parâmetros!$A$39:$A$48,0)),99),AND(N($X1946)&gt;0,N($X1946)&lt;IFERROR(INDEX(Parâmetros!$C$39:$C$48,MATCH($E1947,Parâmetros!$A$39:$A$48,0)),0)))),N($X1946)+1,0)))</f>
        <v>0</v>
      </c>
      <c r="Y1947" t="str">
        <f>IF($AC1947&lt;&gt;"",IF($L1947&gt;0,$AC1947&amp;" · com apontamento",$AC1947),IF($E1947="Férias",IF($L1947&gt;0,"Férias · com apontamento","Férias (cadastro)"),IF(($Z1947+$AA1947-1)&gt;Parâmetros!$E$16,"Férias / afastamento",IF(AND($D1947="5x2",OR(WEEKDAY($F1947,2)=6,WEEKDAY($F1947,2)=7)),IF($L1947&gt;0,"Folga trabalhada","Folga"),IF($L1947&gt;0,"Trabalhado",IF(OR(OR($D1947="6x1",$D1947="FF 6x1"),$D1947="5x2"),IF(AND(OR($D1947="6x1",$D1947="FF 6x1"),OR(WEEKDAY($F1947,2)=6,WEEKDAY($F1947,2)=7)),"Folga","Falta de registro"),IF(AND($AB1947&lt;&gt;$AB1946,IFERROR(INDEX(Cadastro!$F$5:$F$148,$AB1947),"")=""),"Indeterminado (início da série)",IF($X1947&gt;0,"Folga","Falta de registro"))))))))</f>
        <v>Trabalhado</v>
      </c>
      <c r="Z1947" s="34">
        <f>IF(OR($L1947&gt;0,$F1947&gt;Parâmetros!$E$14),0,IF($A1947&lt;&gt;$A1946,1,N($Z1946)+1))</f>
        <v>0</v>
      </c>
      <c r="AA1947" s="34">
        <f>IF(OR($L1947&gt;0,$F1947&gt;Parâmetros!$E$14),0,IF(OR($A1947&lt;&gt;$A1948,$F1948&gt;Parâmetros!$E$14),1,N($AA1948)+1))</f>
        <v>0</v>
      </c>
      <c r="AB1947" s="31">
        <f>IFERROR(MATCH($A1947&amp;"|"&amp;TEXT(_xlfn.MAXIFS(Cadastro!$E$5:$E$148,Cadastro!$A$5:$A$148,$A1947,Cadastro!$E$5:$E$148,"&lt;="&amp;$F1947),"yyyymmdd"),Cadastro!$I$5:$I$148,0),"")</f>
        <v>79</v>
      </c>
      <c r="AC1947" t="str">
        <f>IFERROR(_xlfn.SINGLE(INDEX(Exceções!$D$5:$D$203,MATCH($A1947&amp;"|"&amp;$F1947,Exceções!$F$5:$F$203,0))),"")</f>
        <v/>
      </c>
      <c r="AD1947" t="str">
        <f>IF($AC1947="","",IFERROR(_xlfn.SINGLE(INDEX(Exceções!$E$5:$E$203,MATCH($A1947&amp;"|"&amp;$F1947,Exceções!$F$5:$F$203,0))),""))</f>
        <v/>
      </c>
    </row>
    <row r="1948" spans="1:30" ht="15" hidden="1" customHeight="1" x14ac:dyDescent="0.25">
      <c r="A1948" s="31">
        <v>12299</v>
      </c>
      <c r="B1948" s="17" t="s">
        <v>212</v>
      </c>
      <c r="C1948" s="17" t="str">
        <f>IFERROR(INDEX(Cadastro!$C$5:$C$148,$AB1948),"NÃO INFORMADO")</f>
        <v>INS</v>
      </c>
      <c r="D1948" s="17" t="str">
        <f>IFERROR(INDEX(Cadastro!$D$5:$D$148,$AB1948),"")</f>
        <v>A</v>
      </c>
      <c r="E1948" s="17" t="str">
        <f>IFERROR(INDEX(Cadastro!$G$5:$G$148,$AB1948),"")</f>
        <v>A</v>
      </c>
      <c r="F1948" s="29">
        <v>46266</v>
      </c>
      <c r="G1948" s="32" t="str">
        <f t="shared" si="330"/>
        <v>ter</v>
      </c>
      <c r="H1948" s="31">
        <f>IF($L1948=0,"",_xlfn.MINIFS(Dados!$Q:$Q,Dados!$A:$A,$A1948,Dados!$S:$S,$F1948))</f>
        <v>423</v>
      </c>
      <c r="I1948" s="31">
        <f>IF($H1948="","",_xlfn.MAXIFS(Dados!$R:$R,Dados!$A:$A,$A1948,Dados!$S:$S,$F1948))</f>
        <v>927</v>
      </c>
      <c r="J1948" s="32" t="str">
        <f>IF($D1948&lt;&gt;"Folguista","",IFERROR(INDEX(Parâmetros!$D$52:$G$52,1,MIN(4,MAX(1,$W1948))),""))</f>
        <v/>
      </c>
      <c r="K1948" s="32" t="str">
        <f>IF(OR($AC1948&lt;&gt;"",$Y1948="Folga",$Y1948="Folga trabalhada",$Y1948="Férias (cadastro)",$Y1948="Férias / afastamento",$Y1948="Indeterminado (início da série)"),"",IF(OR($D1948="6x1",$D1948="FF 6x1"),IF(OR(WEEKDAY($F1948,2)=6,WEEKDAY($F1948,2)=7),"6x1 sáb/dom","6x1"),IF($D1948="5x2","5x2",IF($H1948="",IF($D1948="Folguista",$J1948,$E1948),IF(OR($H1948&gt;=Parâmetros!$E$18,$H1948&lt;Parâmetros!$E$19),"C",IF($H1948&lt;Parâmetros!$E$20,"A","B"))))))</f>
        <v>A</v>
      </c>
      <c r="L1948" s="30">
        <f>SUMIFS(Dados!$E:$E,Dados!$A:$A,$A1948,Dados!$S:$S,$F1948)</f>
        <v>7.0600000000000005</v>
      </c>
      <c r="M1948" s="30">
        <f>IFERROR(INDEX(Parâmetros!$E$6:$E$11,MATCH($K1948,Parâmetros!$A$6:$A$11,0)),"")</f>
        <v>7.58</v>
      </c>
      <c r="N1948" s="33">
        <f t="shared" si="331"/>
        <v>0.93139841688654357</v>
      </c>
      <c r="O1948" s="33">
        <f>Parâmetros!$E$13</f>
        <v>0.8</v>
      </c>
      <c r="P1948" s="32" t="str">
        <f>IF(OR($M1948="",$F1948&gt;Parâmetros!$E$14),"Não","Sim")</f>
        <v>Sim</v>
      </c>
      <c r="Q1948" s="32" t="str">
        <f t="shared" si="332"/>
        <v>Sim</v>
      </c>
      <c r="R1948" s="32" t="str">
        <f t="shared" si="333"/>
        <v>Sim</v>
      </c>
      <c r="S1948" s="30">
        <f t="shared" si="334"/>
        <v>0</v>
      </c>
      <c r="T1948" s="32" t="str">
        <f>IF($Q1948&lt;&gt;"Sim","",IF($N1948&gt;Parâmetros!$E$15,"Sim","Não"))</f>
        <v>Não</v>
      </c>
      <c r="U1948" s="17" t="str">
        <f t="shared" si="335"/>
        <v>Na meta</v>
      </c>
      <c r="V1948" s="17" t="str">
        <f>IF($AC1948&lt;&gt;"",IF($L1948&gt;0,"ATENÇÃO · apontou em dia de "&amp;LOWER($AC1948)&amp;" cadastrado","Exceção cadastrada · "&amp;$AC1948)&amp;IF($AD1948="",""," · "&amp;$AD1948),IF($E1948="Férias",IF($L1948&gt;0,"ATENÇÃO · apontou estando de férias no cadastro","Férias no cadastro"),IF($Y1948="Férias / afastamento","Afastamento · "&amp;($Z1948+$AA1948-1)&amp;" dias seguidos sem apontamento",IF($Y1948="Folga trabalhada","ATENÇÃO · apontou em dia de '[Apontamento_Mes_Setembro Atualizado.xlsx]Base Diária'!$V$221folga da escala 5x2",IF($Y1948="Folga",IF(AND($D1948="5x2",OR(WEEKDAY($F1948,2)=6,WEEKDAY($F1948,2)=7)),"Folga de fim de semana da escala 5x2",IF(AND(OR($D1948="6x1",$D1948="FF 6x1"),WEEKDAY($F1948,2)=6,FALSE()),"Folga de fim de semana · apontou no domingo anterior",IF(AND(OR($D1948="6x1",$D1948="FF 6x1"),WEEKDAY($F1948,2)=7,AND($A1948=$A1947,$L1947&gt;0)),"Folga de fim de semana · apontou no sábado",IF(AND(OR($D1948="6x1",$D1948="FF 6x1"),OR(WEEKDAY($F1948,2)=6,WEEKDAY($F1948,2)=7)),"Folga de fim de semana · sem apontamento no sábado nem no domingo","Folga prevista pelo ciclo")))),IF($Y1948="Indeterminado (início da série)","Sem histórico anterior — informe o dia do ciclo no Cadastro",IF($Y1948="Falta de registro",IF(OR(OR($D1948="6x1",$D1948="FF 6x1"),$D1948="5x2"),"FALTA DE REGISTRO · dia útil da escala "&amp;$E1948,"FALTA DE REGISTRO · dia "&amp;$W1948&amp;" de "&amp;IFERROR(INDEX(Parâmetros!$B$39:$B$48,MATCH($E1948,Parâmetros!$A$39:$A$48,0)),99)&amp;" do ciclo"),IF(OR($D1948="6x1",$D1948="FF 6x1"),IF(OR(AND(WEEKDAY($F1948,2)=6,AND($A1948=$A1949,$L1949&gt;0)),AND(WEEKDAY($F1948,2)=7,AND($A1948=$A1947,$L1947&gt;0))),"ATENÇÃO · apontou sábado e domingo no mesmo fim de semana",IF(OR(WEEKDAY($F1948,2)=6,WEEKDAY($F1948,2)=7),"Jornada de fim de semana do 6x1",IF(OR($H1948&gt;=Parâmetros!$E$20,$H1948&lt;Parâmetros!$E$19),"ATENÇÃO · 6x1 apontou fora do horário diurno","Jornada fixa do 6x1"))),IF($D1948="5x2","Jornada fixa do 5x2",IF($D1948="Folguista",IF($J1948=$K1948,"Evidência confirma sequência","DIVERGE · sequência "&amp;$J1948&amp;" × evidência "&amp;$K1948),IF($K1948=$E1948,"Evidência confirma cadastro","DIVERGE · cadastro "&amp;$E1948&amp;" × evidência "&amp;$K1948)))))))))))</f>
        <v>Evidência confirma cadastro</v>
      </c>
      <c r="W1948" s="34">
        <f>IF(OR(OR($D1948="6x1",$D1948="FF 6x1"),$D1948="5x2"),"",IF($AB1948&lt;&gt;$AB1947,IF(IFERROR(INDEX(Cadastro!$F$5:$F$148,$AB1948),"")="",IF($L1948&gt;0,1,0),IF(IFERROR(INDEX(Cadastro!$F$5:$F$148,$AB1948),"")&lt;=IFERROR(INDEX(Parâmetros!$B$39:$B$48,MATCH($E1948,Parâmetros!$A$39:$A$48,0)),99),IFERROR(INDEX(Cadastro!$F$5:$F$148,$AB1948),""),0)),IF($L1948&gt;0,IF(N($X1947)&gt;0,1,N($W1947)+1),IF(AND($L1948=0,OR(N($W1947)&gt;=IFERROR(INDEX(Parâmetros!$B$39:$B$48,MATCH($E1948,Parâmetros!$A$39:$A$48,0)),99),AND(N($X1947)&gt;0,N($X1947)&lt;IFERROR(INDEX(Parâmetros!$C$39:$C$48,MATCH($E1948,Parâmetros!$A$39:$A$48,0)),0)))),0,N($W1947)+1))))</f>
        <v>5</v>
      </c>
      <c r="X1948" s="34">
        <f>IF(OR(OR($D1948="6x1",$D1948="FF 6x1"),$D1948="5x2"),"",IF($AB1948&lt;&gt;$AB1947,IF(IFERROR(INDEX(Cadastro!$F$5:$F$148,$AB1948),"")="",0,IF(IFERROR(INDEX(Cadastro!$F$5:$F$148,$AB1948),"")&gt;IFERROR(INDEX(Parâmetros!$B$39:$B$48,MATCH($E1948,Parâmetros!$A$39:$A$48,0)),99),IFERROR(INDEX(Cadastro!$F$5:$F$148,$AB1948),"")-IFERROR(INDEX(Parâmetros!$B$39:$B$48,MATCH($E1948,Parâmetros!$A$39:$A$48,0)),99),0)),IF(AND($L1948=0,OR(N($W1947)&gt;=IFERROR(INDEX(Parâmetros!$B$39:$B$48,MATCH($E1948,Parâmetros!$A$39:$A$48,0)),99),AND(N($X1947)&gt;0,N($X1947)&lt;IFERROR(INDEX(Parâmetros!$C$39:$C$48,MATCH($E1948,Parâmetros!$A$39:$A$48,0)),0)))),N($X1947)+1,0)))</f>
        <v>0</v>
      </c>
      <c r="Y1948" t="str">
        <f>IF($AC1948&lt;&gt;"",IF($L1948&gt;0,$AC1948&amp;" · com apontamento",$AC1948),IF($E1948="Férias",IF($L1948&gt;0,"Férias · com apontamento","Férias (cadastro)"),IF(($Z1948+$AA1948-1)&gt;Parâmetros!$E$16,"Férias / afastamento",IF(AND($D1948="5x2",OR(WEEKDAY($F1948,2)=6,WEEKDAY($F1948,2)=7)),IF($L1948&gt;0,"Folga trabalhada","Folga"),IF($L1948&gt;0,"Trabalhado",IF(OR(OR($D1948="6x1",$D1948="FF 6x1"),$D1948="5x2"),IF(AND(OR($D1948="6x1",$D1948="FF 6x1"),OR(WEEKDAY($F1948,2)=6,WEEKDAY($F1948,2)=7)),"Folga","Falta de registro"),IF(AND($AB1948&lt;&gt;$AB1947,IFERROR(INDEX(Cadastro!$F$5:$F$148,$AB1948),"")=""),"Indeterminado (início da série)",IF($X1948&gt;0,"Folga","Falta de registro"))))))))</f>
        <v>Trabalhado</v>
      </c>
      <c r="Z1948" s="34">
        <f>IF(OR($L1948&gt;0,$F1948&gt;Parâmetros!$E$14),0,IF($A1948&lt;&gt;$A1947,1,N($Z1947)+1))</f>
        <v>0</v>
      </c>
      <c r="AA1948" s="34">
        <f>IF(OR($L1948&gt;0,$F1948&gt;Parâmetros!$E$14),0,IF(OR($A1948&lt;&gt;$A1949,$F1949&gt;Parâmetros!$E$14),1,N($AA1949)+1))</f>
        <v>0</v>
      </c>
      <c r="AB1948" s="31">
        <f>IFERROR(MATCH($A1948&amp;"|"&amp;TEXT(_xlfn.MAXIFS(Cadastro!$E$5:$E$148,Cadastro!$A$5:$A$148,$A1948,Cadastro!$E$5:$E$148,"&lt;="&amp;$F1948),"yyyymmdd"),Cadastro!$I$5:$I$148,0),"")</f>
        <v>79</v>
      </c>
      <c r="AC1948" t="str">
        <f>IFERROR(_xlfn.SINGLE(INDEX(Exceções!$D$5:$D$203,MATCH($A1948&amp;"|"&amp;$F1948,Exceções!$F$5:$F$203,0))),"")</f>
        <v/>
      </c>
      <c r="AD1948" t="str">
        <f>IF($AC1948="","",IFERROR(_xlfn.SINGLE(INDEX(Exceções!$E$5:$E$203,MATCH($A1948&amp;"|"&amp;$F1948,Exceções!$F$5:$F$203,0))),""))</f>
        <v/>
      </c>
    </row>
    <row r="1949" spans="1:30" ht="15" hidden="1" customHeight="1" x14ac:dyDescent="0.25">
      <c r="A1949" s="31">
        <v>12299</v>
      </c>
      <c r="B1949" s="17" t="s">
        <v>212</v>
      </c>
      <c r="C1949" s="17" t="str">
        <f>IFERROR(INDEX(Cadastro!$C$5:$C$148,$AB1949),"NÃO INFORMADO")</f>
        <v>INS</v>
      </c>
      <c r="D1949" s="17" t="str">
        <f>IFERROR(INDEX(Cadastro!$D$5:$D$148,$AB1949),"")</f>
        <v>A</v>
      </c>
      <c r="E1949" s="17" t="str">
        <f>IFERROR(INDEX(Cadastro!$G$5:$G$148,$AB1949),"")</f>
        <v>A</v>
      </c>
      <c r="F1949" s="29">
        <v>46267</v>
      </c>
      <c r="G1949" s="32" t="str">
        <f t="shared" si="330"/>
        <v>qua</v>
      </c>
      <c r="H1949" s="31" t="str">
        <f>IF($L1949=0,"",_xlfn.MINIFS(Dados!$Q:$Q,Dados!$A:$A,$A1949,Dados!$S:$S,$F1949))</f>
        <v/>
      </c>
      <c r="I1949" s="31" t="str">
        <f>IF($H1949="","",_xlfn.MAXIFS(Dados!$R:$R,Dados!$A:$A,$A1949,Dados!$S:$S,$F1949))</f>
        <v/>
      </c>
      <c r="J1949" s="32" t="str">
        <f>IF($D1949&lt;&gt;"Folguista","",IFERROR(INDEX(Parâmetros!$D$52:$G$52,1,MIN(4,MAX(1,$W1949))),""))</f>
        <v/>
      </c>
      <c r="K1949" s="32" t="str">
        <f>IF(OR($AC1949&lt;&gt;"",$Y1949="Folga",$Y1949="Folga trabalhada",$Y1949="Férias (cadastro)",$Y1949="Férias / afastamento",$Y1949="Indeterminado (início da série)"),"",IF(OR($D1949="6x1",$D1949="FF 6x1"),IF(OR(WEEKDAY($F1949,2)=6,WEEKDAY($F1949,2)=7),"6x1 sáb/dom","6x1"),IF($D1949="5x2","5x2",IF($H1949="",IF($D1949="Folguista",$J1949,$E1949),IF(OR($H1949&gt;=Parâmetros!$E$18,$H1949&lt;Parâmetros!$E$19),"C",IF($H1949&lt;Parâmetros!$E$20,"A","B"))))))</f>
        <v/>
      </c>
      <c r="L1949" s="30">
        <f>SUMIFS(Dados!$E:$E,Dados!$A:$A,$A1949,Dados!$S:$S,$F1949)</f>
        <v>0</v>
      </c>
      <c r="M1949" s="30" t="str">
        <f>IFERROR(INDEX(Parâmetros!$E$6:$E$11,MATCH($K1949,Parâmetros!$A$6:$A$11,0)),"")</f>
        <v/>
      </c>
      <c r="N1949" s="33" t="str">
        <f t="shared" si="331"/>
        <v/>
      </c>
      <c r="O1949" s="33">
        <f>Parâmetros!$E$13</f>
        <v>0.8</v>
      </c>
      <c r="P1949" s="32" t="str">
        <f>IF(OR($M1949="",$F1949&gt;Parâmetros!$E$14),"Não","Sim")</f>
        <v>Não</v>
      </c>
      <c r="Q1949" s="32" t="str">
        <f t="shared" si="332"/>
        <v/>
      </c>
      <c r="R1949" s="32" t="str">
        <f t="shared" si="333"/>
        <v/>
      </c>
      <c r="S1949" s="30" t="str">
        <f t="shared" si="334"/>
        <v/>
      </c>
      <c r="T1949" s="32" t="str">
        <f>IF($Q1949&lt;&gt;"Sim","",IF($N1949&gt;Parâmetros!$E$15,"Sim","Não"))</f>
        <v/>
      </c>
      <c r="U1949" s="17" t="str">
        <f t="shared" si="335"/>
        <v>Folga</v>
      </c>
      <c r="V1949" s="17" t="str">
        <f>IF($AC1949&lt;&gt;"",IF($L1949&gt;0,"ATENÇÃO · apontou em dia de "&amp;LOWER($AC1949)&amp;" cadastrado","Exceção cadastrada · "&amp;$AC1949)&amp;IF($AD1949="",""," · "&amp;$AD1949),IF($E1949="Férias",IF($L1949&gt;0,"ATENÇÃO · apontou estando de férias no cadastro","Férias no cadastro"),IF($Y1949="Férias / afastamento","Afastamento · "&amp;($Z1949+$AA1949-1)&amp;" dias seguidos sem apontamento",IF($Y1949="Folga trabalhada","ATENÇÃO · apontou em dia de '[Apontamento_Mes_Setembro Atualizado.xlsx]Base Diária'!$V$221folga da escala 5x2",IF($Y1949="Folga",IF(AND($D1949="5x2",OR(WEEKDAY($F1949,2)=6,WEEKDAY($F1949,2)=7)),"Folga de fim de semana da escala 5x2",IF(AND(OR($D1949="6x1",$D1949="FF 6x1"),WEEKDAY($F1949,2)=6,FALSE()),"Folga de fim de semana · apontou no domingo anterior",IF(AND(OR($D1949="6x1",$D1949="FF 6x1"),WEEKDAY($F1949,2)=7,AND($A1949=$A1948,$L1948&gt;0)),"Folga de fim de semana · apontou no sábado",IF(AND(OR($D1949="6x1",$D1949="FF 6x1"),OR(WEEKDAY($F1949,2)=6,WEEKDAY($F1949,2)=7)),"Folga de fim de semana · sem apontamento no sábado nem no domingo","Folga prevista pelo ciclo")))),IF($Y1949="Indeterminado (início da série)","Sem histórico anterior — informe o dia do ciclo no Cadastro",IF($Y1949="Falta de registro",IF(OR(OR($D1949="6x1",$D1949="FF 6x1"),$D1949="5x2"),"FALTA DE REGISTRO · dia útil da escala "&amp;$E1949,"FALTA DE REGISTRO · dia "&amp;$W1949&amp;" de "&amp;IFERROR(INDEX(Parâmetros!$B$39:$B$48,MATCH($E1949,Parâmetros!$A$39:$A$48,0)),99)&amp;" do ciclo"),IF(OR($D1949="6x1",$D1949="FF 6x1"),IF(OR(AND(WEEKDAY($F1949,2)=6,AND($A1949=$A1950,$L1950&gt;0)),AND(WEEKDAY($F1949,2)=7,AND($A1949=$A1948,$L1948&gt;0))),"ATENÇÃO · apontou sábado e domingo no mesmo fim de semana",IF(OR(WEEKDAY($F1949,2)=6,WEEKDAY($F1949,2)=7),"Jornada de fim de semana do 6x1",IF(OR($H1949&gt;=Parâmetros!$E$20,$H1949&lt;Parâmetros!$E$19),"ATENÇÃO · 6x1 apontou fora do horário diurno","Jornada fixa do 6x1"))),IF($D1949="5x2","Jornada fixa do 5x2",IF($D1949="Folguista",IF($J1949=$K1949,"Evidência confirma sequência","DIVERGE · sequência "&amp;$J1949&amp;" × evidência "&amp;$K1949),IF($K1949=$E1949,"Evidência confirma cadastro","DIVERGE · cadastro "&amp;$E1949&amp;" × evidência "&amp;$K1949)))))))))))</f>
        <v>Folga prevista pelo ciclo</v>
      </c>
      <c r="W1949" s="34">
        <f>IF(OR(OR($D1949="6x1",$D1949="FF 6x1"),$D1949="5x2"),"",IF($AB1949&lt;&gt;$AB1948,IF(IFERROR(INDEX(Cadastro!$F$5:$F$148,$AB1949),"")="",IF($L1949&gt;0,1,0),IF(IFERROR(INDEX(Cadastro!$F$5:$F$148,$AB1949),"")&lt;=IFERROR(INDEX(Parâmetros!$B$39:$B$48,MATCH($E1949,Parâmetros!$A$39:$A$48,0)),99),IFERROR(INDEX(Cadastro!$F$5:$F$148,$AB1949),""),0)),IF($L1949&gt;0,IF(N($X1948)&gt;0,1,N($W1948)+1),IF(AND($L1949=0,OR(N($W1948)&gt;=IFERROR(INDEX(Parâmetros!$B$39:$B$48,MATCH($E1949,Parâmetros!$A$39:$A$48,0)),99),AND(N($X1948)&gt;0,N($X1948)&lt;IFERROR(INDEX(Parâmetros!$C$39:$C$48,MATCH($E1949,Parâmetros!$A$39:$A$48,0)),0)))),0,N($W1948)+1))))</f>
        <v>0</v>
      </c>
      <c r="X1949" s="34">
        <f>IF(OR(OR($D1949="6x1",$D1949="FF 6x1"),$D1949="5x2"),"",IF($AB1949&lt;&gt;$AB1948,IF(IFERROR(INDEX(Cadastro!$F$5:$F$148,$AB1949),"")="",0,IF(IFERROR(INDEX(Cadastro!$F$5:$F$148,$AB1949),"")&gt;IFERROR(INDEX(Parâmetros!$B$39:$B$48,MATCH($E1949,Parâmetros!$A$39:$A$48,0)),99),IFERROR(INDEX(Cadastro!$F$5:$F$148,$AB1949),"")-IFERROR(INDEX(Parâmetros!$B$39:$B$48,MATCH($E1949,Parâmetros!$A$39:$A$48,0)),99),0)),IF(AND($L1949=0,OR(N($W1948)&gt;=IFERROR(INDEX(Parâmetros!$B$39:$B$48,MATCH($E1949,Parâmetros!$A$39:$A$48,0)),99),AND(N($X1948)&gt;0,N($X1948)&lt;IFERROR(INDEX(Parâmetros!$C$39:$C$48,MATCH($E1949,Parâmetros!$A$39:$A$48,0)),0)))),N($X1948)+1,0)))</f>
        <v>1</v>
      </c>
      <c r="Y1949" t="str">
        <f>IF($AC1949&lt;&gt;"",IF($L1949&gt;0,$AC1949&amp;" · com apontamento",$AC1949),IF($E1949="Férias",IF($L1949&gt;0,"Férias · com apontamento","Férias (cadastro)"),IF(($Z1949+$AA1949-1)&gt;Parâmetros!$E$16,"Férias / afastamento",IF(AND($D1949="5x2",OR(WEEKDAY($F1949,2)=6,WEEKDAY($F1949,2)=7)),IF($L1949&gt;0,"Folga trabalhada","Folga"),IF($L1949&gt;0,"Trabalhado",IF(OR(OR($D1949="6x1",$D1949="FF 6x1"),$D1949="5x2"),IF(AND(OR($D1949="6x1",$D1949="FF 6x1"),OR(WEEKDAY($F1949,2)=6,WEEKDAY($F1949,2)=7)),"Folga","Falta de registro"),IF(AND($AB1949&lt;&gt;$AB1948,IFERROR(INDEX(Cadastro!$F$5:$F$148,$AB1949),"")=""),"Indeterminado (início da série)",IF($X1949&gt;0,"Folga","Falta de registro"))))))))</f>
        <v>Folga</v>
      </c>
      <c r="Z1949" s="34">
        <f>IF(OR($L1949&gt;0,$F1949&gt;Parâmetros!$E$14),0,IF($A1949&lt;&gt;$A1948,1,N($Z1948)+1))</f>
        <v>1</v>
      </c>
      <c r="AA1949" s="34">
        <f>IF(OR($L1949&gt;0,$F1949&gt;Parâmetros!$E$14),0,IF(OR($A1949&lt;&gt;$A1950,$F1950&gt;Parâmetros!$E$14),1,N($AA1950)+1))</f>
        <v>1</v>
      </c>
      <c r="AB1949" s="31">
        <f>IFERROR(MATCH($A1949&amp;"|"&amp;TEXT(_xlfn.MAXIFS(Cadastro!$E$5:$E$148,Cadastro!$A$5:$A$148,$A1949,Cadastro!$E$5:$E$148,"&lt;="&amp;$F1949),"yyyymmdd"),Cadastro!$I$5:$I$148,0),"")</f>
        <v>79</v>
      </c>
      <c r="AC1949" t="str">
        <f>IFERROR(_xlfn.SINGLE(INDEX(Exceções!$D$5:$D$203,MATCH($A1949&amp;"|"&amp;$F1949,Exceções!$F$5:$F$203,0))),"")</f>
        <v/>
      </c>
      <c r="AD1949" t="str">
        <f>IF($AC1949="","",IFERROR(_xlfn.SINGLE(INDEX(Exceções!$E$5:$E$203,MATCH($A1949&amp;"|"&amp;$F1949,Exceções!$F$5:$F$203,0))),""))</f>
        <v/>
      </c>
    </row>
    <row r="1950" spans="1:30" ht="15" hidden="1" customHeight="1" x14ac:dyDescent="0.25">
      <c r="A1950" s="31">
        <v>12299</v>
      </c>
      <c r="B1950" s="17" t="s">
        <v>212</v>
      </c>
      <c r="C1950" s="17" t="str">
        <f>IFERROR(INDEX(Cadastro!$C$5:$C$148,$AB1950),"NÃO INFORMADO")</f>
        <v>INS</v>
      </c>
      <c r="D1950" s="17" t="str">
        <f>IFERROR(INDEX(Cadastro!$D$5:$D$148,$AB1950),"")</f>
        <v>A</v>
      </c>
      <c r="E1950" s="17" t="str">
        <f>IFERROR(INDEX(Cadastro!$G$5:$G$148,$AB1950),"")</f>
        <v>A</v>
      </c>
      <c r="F1950" s="29">
        <v>46268</v>
      </c>
      <c r="G1950" s="32" t="str">
        <f t="shared" si="330"/>
        <v>qui</v>
      </c>
      <c r="H1950" s="31">
        <f>IF($L1950=0,"",_xlfn.MINIFS(Dados!$Q:$Q,Dados!$A:$A,$A1950,Dados!$S:$S,$F1950))</f>
        <v>420</v>
      </c>
      <c r="I1950" s="31">
        <f>IF($H1950="","",_xlfn.MAXIFS(Dados!$R:$R,Dados!$A:$A,$A1950,Dados!$S:$S,$F1950))</f>
        <v>845</v>
      </c>
      <c r="J1950" s="32" t="str">
        <f>IF($D1950&lt;&gt;"Folguista","",IFERROR(INDEX(Parâmetros!$D$52:$G$52,1,MIN(4,MAX(1,$W1950))),""))</f>
        <v/>
      </c>
      <c r="K1950" s="32" t="str">
        <f>IF(OR($AC1950&lt;&gt;"",$Y1950="Folga",$Y1950="Folga trabalhada",$Y1950="Férias (cadastro)",$Y1950="Férias / afastamento",$Y1950="Indeterminado (início da série)"),"",IF(OR($D1950="6x1",$D1950="FF 6x1"),IF(OR(WEEKDAY($F1950,2)=6,WEEKDAY($F1950,2)=7),"6x1 sáb/dom","6x1"),IF($D1950="5x2","5x2",IF($H1950="",IF($D1950="Folguista",$J1950,$E1950),IF(OR($H1950&gt;=Parâmetros!$E$18,$H1950&lt;Parâmetros!$E$19),"C",IF($H1950&lt;Parâmetros!$E$20,"A","B"))))))</f>
        <v>A</v>
      </c>
      <c r="L1950" s="30">
        <f>SUMIFS(Dados!$E:$E,Dados!$A:$A,$A1950,Dados!$S:$S,$F1950)</f>
        <v>6.31</v>
      </c>
      <c r="M1950" s="30">
        <f>IFERROR(INDEX(Parâmetros!$E$6:$E$11,MATCH($K1950,Parâmetros!$A$6:$A$11,0)),"")</f>
        <v>7.58</v>
      </c>
      <c r="N1950" s="33">
        <f t="shared" si="331"/>
        <v>0.8324538258575197</v>
      </c>
      <c r="O1950" s="33">
        <f>Parâmetros!$E$13</f>
        <v>0.8</v>
      </c>
      <c r="P1950" s="32" t="str">
        <f>IF(OR($M1950="",$F1950&gt;Parâmetros!$E$14),"Não","Sim")</f>
        <v>Sim</v>
      </c>
      <c r="Q1950" s="32" t="str">
        <f t="shared" si="332"/>
        <v>Sim</v>
      </c>
      <c r="R1950" s="32" t="str">
        <f t="shared" si="333"/>
        <v>Sim</v>
      </c>
      <c r="S1950" s="30">
        <f t="shared" si="334"/>
        <v>0</v>
      </c>
      <c r="T1950" s="32" t="str">
        <f>IF($Q1950&lt;&gt;"Sim","",IF($N1950&gt;Parâmetros!$E$15,"Sim","Não"))</f>
        <v>Não</v>
      </c>
      <c r="U1950" s="17" t="str">
        <f t="shared" si="335"/>
        <v>Na meta</v>
      </c>
      <c r="V1950" s="17" t="str">
        <f>IF($AC1950&lt;&gt;"",IF($L1950&gt;0,"ATENÇÃO · apontou em dia de "&amp;LOWER($AC1950)&amp;" cadastrado","Exceção cadastrada · "&amp;$AC1950)&amp;IF($AD1950="",""," · "&amp;$AD1950),IF($E1950="Férias",IF($L1950&gt;0,"ATENÇÃO · apontou estando de férias no cadastro","Férias no cadastro"),IF($Y1950="Férias / afastamento","Afastamento · "&amp;($Z1950+$AA1950-1)&amp;" dias seguidos sem apontamento",IF($Y1950="Folga trabalhada","ATENÇÃO · apontou em dia de '[Apontamento_Mes_Setembro Atualizado.xlsx]Base Diária'!$V$221folga da escala 5x2",IF($Y1950="Folga",IF(AND($D1950="5x2",OR(WEEKDAY($F1950,2)=6,WEEKDAY($F1950,2)=7)),"Folga de fim de semana da escala 5x2",IF(AND(OR($D1950="6x1",$D1950="FF 6x1"),WEEKDAY($F1950,2)=6,FALSE()),"Folga de fim de semana · apontou no domingo anterior",IF(AND(OR($D1950="6x1",$D1950="FF 6x1"),WEEKDAY($F1950,2)=7,AND($A1950=$A1949,$L1949&gt;0)),"Folga de fim de semana · apontou no sábado",IF(AND(OR($D1950="6x1",$D1950="FF 6x1"),OR(WEEKDAY($F1950,2)=6,WEEKDAY($F1950,2)=7)),"Folga de fim de semana · sem apontamento no sábado nem no domingo","Folga prevista pelo ciclo")))),IF($Y1950="Indeterminado (início da série)","Sem histórico anterior — informe o dia do ciclo no Cadastro",IF($Y1950="Falta de registro",IF(OR(OR($D1950="6x1",$D1950="FF 6x1"),$D1950="5x2"),"FALTA DE REGISTRO · dia útil da escala "&amp;$E1950,"FALTA DE REGISTRO · dia "&amp;$W1950&amp;" de "&amp;IFERROR(INDEX(Parâmetros!$B$39:$B$48,MATCH($E1950,Parâmetros!$A$39:$A$48,0)),99)&amp;" do ciclo"),IF(OR($D1950="6x1",$D1950="FF 6x1"),IF(OR(AND(WEEKDAY($F1950,2)=6,AND($A1950=$A1951,$L1951&gt;0)),AND(WEEKDAY($F1950,2)=7,AND($A1950=$A1949,$L1949&gt;0))),"ATENÇÃO · apontou sábado e domingo no mesmo fim de semana",IF(OR(WEEKDAY($F1950,2)=6,WEEKDAY($F1950,2)=7),"Jornada de fim de semana do 6x1",IF(OR($H1950&gt;=Parâmetros!$E$20,$H1950&lt;Parâmetros!$E$19),"ATENÇÃO · 6x1 apontou fora do horário diurno","Jornada fixa do 6x1"))),IF($D1950="5x2","Jornada fixa do 5x2",IF($D1950="Folguista",IF($J1950=$K1950,"Evidência confirma sequência","DIVERGE · sequência "&amp;$J1950&amp;" × evidência "&amp;$K1950),IF($K1950=$E1950,"Evidência confirma cadastro","DIVERGE · cadastro "&amp;$E1950&amp;" × evidência "&amp;$K1950)))))))))))</f>
        <v>Evidência confirma cadastro</v>
      </c>
      <c r="W1950" s="34">
        <f>IF(OR(OR($D1950="6x1",$D1950="FF 6x1"),$D1950="5x2"),"",IF($AB1950&lt;&gt;$AB1949,IF(IFERROR(INDEX(Cadastro!$F$5:$F$148,$AB1950),"")="",IF($L1950&gt;0,1,0),IF(IFERROR(INDEX(Cadastro!$F$5:$F$148,$AB1950),"")&lt;=IFERROR(INDEX(Parâmetros!$B$39:$B$48,MATCH($E1950,Parâmetros!$A$39:$A$48,0)),99),IFERROR(INDEX(Cadastro!$F$5:$F$148,$AB1950),""),0)),IF($L1950&gt;0,IF(N($X1949)&gt;0,1,N($W1949)+1),IF(AND($L1950=0,OR(N($W1949)&gt;=IFERROR(INDEX(Parâmetros!$B$39:$B$48,MATCH($E1950,Parâmetros!$A$39:$A$48,0)),99),AND(N($X1949)&gt;0,N($X1949)&lt;IFERROR(INDEX(Parâmetros!$C$39:$C$48,MATCH($E1950,Parâmetros!$A$39:$A$48,0)),0)))),0,N($W1949)+1))))</f>
        <v>1</v>
      </c>
      <c r="X1950" s="34">
        <f>IF(OR(OR($D1950="6x1",$D1950="FF 6x1"),$D1950="5x2"),"",IF($AB1950&lt;&gt;$AB1949,IF(IFERROR(INDEX(Cadastro!$F$5:$F$148,$AB1950),"")="",0,IF(IFERROR(INDEX(Cadastro!$F$5:$F$148,$AB1950),"")&gt;IFERROR(INDEX(Parâmetros!$B$39:$B$48,MATCH($E1950,Parâmetros!$A$39:$A$48,0)),99),IFERROR(INDEX(Cadastro!$F$5:$F$148,$AB1950),"")-IFERROR(INDEX(Parâmetros!$B$39:$B$48,MATCH($E1950,Parâmetros!$A$39:$A$48,0)),99),0)),IF(AND($L1950=0,OR(N($W1949)&gt;=IFERROR(INDEX(Parâmetros!$B$39:$B$48,MATCH($E1950,Parâmetros!$A$39:$A$48,0)),99),AND(N($X1949)&gt;0,N($X1949)&lt;IFERROR(INDEX(Parâmetros!$C$39:$C$48,MATCH($E1950,Parâmetros!$A$39:$A$48,0)),0)))),N($X1949)+1,0)))</f>
        <v>0</v>
      </c>
      <c r="Y1950" t="str">
        <f>IF($AC1950&lt;&gt;"",IF($L1950&gt;0,$AC1950&amp;" · com apontamento",$AC1950),IF($E1950="Férias",IF($L1950&gt;0,"Férias · com apontamento","Férias (cadastro)"),IF(($Z1950+$AA1950-1)&gt;Parâmetros!$E$16,"Férias / afastamento",IF(AND($D1950="5x2",OR(WEEKDAY($F1950,2)=6,WEEKDAY($F1950,2)=7)),IF($L1950&gt;0,"Folga trabalhada","Folga"),IF($L1950&gt;0,"Trabalhado",IF(OR(OR($D1950="6x1",$D1950="FF 6x1"),$D1950="5x2"),IF(AND(OR($D1950="6x1",$D1950="FF 6x1"),OR(WEEKDAY($F1950,2)=6,WEEKDAY($F1950,2)=7)),"Folga","Falta de registro"),IF(AND($AB1950&lt;&gt;$AB1949,IFERROR(INDEX(Cadastro!$F$5:$F$148,$AB1950),"")=""),"Indeterminado (início da série)",IF($X1950&gt;0,"Folga","Falta de registro"))))))))</f>
        <v>Trabalhado</v>
      </c>
      <c r="Z1950" s="34">
        <f>IF(OR($L1950&gt;0,$F1950&gt;Parâmetros!$E$14),0,IF($A1950&lt;&gt;$A1949,1,N($Z1949)+1))</f>
        <v>0</v>
      </c>
      <c r="AA1950" s="34">
        <f>IF(OR($L1950&gt;0,$F1950&gt;Parâmetros!$E$14),0,IF(OR($A1950&lt;&gt;$A1951,$F1951&gt;Parâmetros!$E$14),1,N($AA1951)+1))</f>
        <v>0</v>
      </c>
      <c r="AB1950" s="31">
        <f>IFERROR(MATCH($A1950&amp;"|"&amp;TEXT(_xlfn.MAXIFS(Cadastro!$E$5:$E$148,Cadastro!$A$5:$A$148,$A1950,Cadastro!$E$5:$E$148,"&lt;="&amp;$F1950),"yyyymmdd"),Cadastro!$I$5:$I$148,0),"")</f>
        <v>79</v>
      </c>
      <c r="AC1950" t="str">
        <f>IFERROR(_xlfn.SINGLE(INDEX(Exceções!$D$5:$D$203,MATCH($A1950&amp;"|"&amp;$F1950,Exceções!$F$5:$F$203,0))),"")</f>
        <v/>
      </c>
      <c r="AD1950" t="str">
        <f>IF($AC1950="","",IFERROR(_xlfn.SINGLE(INDEX(Exceções!$E$5:$E$203,MATCH($A1950&amp;"|"&amp;$F1950,Exceções!$F$5:$F$203,0))),""))</f>
        <v/>
      </c>
    </row>
    <row r="1951" spans="1:30" ht="15" hidden="1" customHeight="1" x14ac:dyDescent="0.25">
      <c r="A1951" s="31">
        <v>12299</v>
      </c>
      <c r="B1951" s="17" t="s">
        <v>212</v>
      </c>
      <c r="C1951" s="17" t="str">
        <f>IFERROR(INDEX(Cadastro!$C$5:$C$148,$AB1951),"NÃO INFORMADO")</f>
        <v>INS</v>
      </c>
      <c r="D1951" s="17" t="str">
        <f>IFERROR(INDEX(Cadastro!$D$5:$D$148,$AB1951),"")</f>
        <v>A</v>
      </c>
      <c r="E1951" s="17" t="str">
        <f>IFERROR(INDEX(Cadastro!$G$5:$G$148,$AB1951),"")</f>
        <v>A</v>
      </c>
      <c r="F1951" s="29">
        <v>46269</v>
      </c>
      <c r="G1951" s="32" t="str">
        <f t="shared" si="330"/>
        <v>sex</v>
      </c>
      <c r="H1951" s="31">
        <f>IF($L1951=0,"",_xlfn.MINIFS(Dados!$Q:$Q,Dados!$A:$A,$A1951,Dados!$S:$S,$F1951))</f>
        <v>421</v>
      </c>
      <c r="I1951" s="31">
        <f>IF($H1951="","",_xlfn.MAXIFS(Dados!$R:$R,Dados!$A:$A,$A1951,Dados!$S:$S,$F1951))</f>
        <v>868</v>
      </c>
      <c r="J1951" s="32" t="str">
        <f>IF($D1951&lt;&gt;"Folguista","",IFERROR(INDEX(Parâmetros!$D$52:$G$52,1,MIN(4,MAX(1,$W1951))),""))</f>
        <v/>
      </c>
      <c r="K1951" s="32" t="str">
        <f>IF(OR($AC1951&lt;&gt;"",$Y1951="Folga",$Y1951="Folga trabalhada",$Y1951="Férias (cadastro)",$Y1951="Férias / afastamento",$Y1951="Indeterminado (início da série)"),"",IF(OR($D1951="6x1",$D1951="FF 6x1"),IF(OR(WEEKDAY($F1951,2)=6,WEEKDAY($F1951,2)=7),"6x1 sáb/dom","6x1"),IF($D1951="5x2","5x2",IF($H1951="",IF($D1951="Folguista",$J1951,$E1951),IF(OR($H1951&gt;=Parâmetros!$E$18,$H1951&lt;Parâmetros!$E$19),"C",IF($H1951&lt;Parâmetros!$E$20,"A","B"))))))</f>
        <v>A</v>
      </c>
      <c r="L1951" s="30">
        <f>SUMIFS(Dados!$E:$E,Dados!$A:$A,$A1951,Dados!$S:$S,$F1951)</f>
        <v>7.43</v>
      </c>
      <c r="M1951" s="30">
        <f>IFERROR(INDEX(Parâmetros!$E$6:$E$11,MATCH($K1951,Parâmetros!$A$6:$A$11,0)),"")</f>
        <v>7.58</v>
      </c>
      <c r="N1951" s="33">
        <f t="shared" si="331"/>
        <v>0.98021108179419525</v>
      </c>
      <c r="O1951" s="33">
        <f>Parâmetros!$E$13</f>
        <v>0.8</v>
      </c>
      <c r="P1951" s="32" t="str">
        <f>IF(OR($M1951="",$F1951&gt;Parâmetros!$E$14),"Não","Sim")</f>
        <v>Sim</v>
      </c>
      <c r="Q1951" s="32" t="str">
        <f t="shared" si="332"/>
        <v>Sim</v>
      </c>
      <c r="R1951" s="32" t="str">
        <f t="shared" si="333"/>
        <v>Sim</v>
      </c>
      <c r="S1951" s="30">
        <f t="shared" si="334"/>
        <v>0</v>
      </c>
      <c r="T1951" s="32" t="str">
        <f>IF($Q1951&lt;&gt;"Sim","",IF($N1951&gt;Parâmetros!$E$15,"Sim","Não"))</f>
        <v>Não</v>
      </c>
      <c r="U1951" s="17" t="str">
        <f t="shared" si="335"/>
        <v>Na meta</v>
      </c>
      <c r="V1951" s="17" t="str">
        <f>IF($AC1951&lt;&gt;"",IF($L1951&gt;0,"ATENÇÃO · apontou em dia de "&amp;LOWER($AC1951)&amp;" cadastrado","Exceção cadastrada · "&amp;$AC1951)&amp;IF($AD1951="",""," · "&amp;$AD1951),IF($E1951="Férias",IF($L1951&gt;0,"ATENÇÃO · apontou estando de férias no cadastro","Férias no cadastro"),IF($Y1951="Férias / afastamento","Afastamento · "&amp;($Z1951+$AA1951-1)&amp;" dias seguidos sem apontamento",IF($Y1951="Folga trabalhada","ATENÇÃO · apontou em dia de '[Apontamento_Mes_Setembro Atualizado.xlsx]Base Diária'!$V$221folga da escala 5x2",IF($Y1951="Folga",IF(AND($D1951="5x2",OR(WEEKDAY($F1951,2)=6,WEEKDAY($F1951,2)=7)),"Folga de fim de semana da escala 5x2",IF(AND(OR($D1951="6x1",$D1951="FF 6x1"),WEEKDAY($F1951,2)=6,FALSE()),"Folga de fim de semana · apontou no domingo anterior",IF(AND(OR($D1951="6x1",$D1951="FF 6x1"),WEEKDAY($F1951,2)=7,AND($A1951=$A1950,$L1950&gt;0)),"Folga de fim de semana · apontou no sábado",IF(AND(OR($D1951="6x1",$D1951="FF 6x1"),OR(WEEKDAY($F1951,2)=6,WEEKDAY($F1951,2)=7)),"Folga de fim de semana · sem apontamento no sábado nem no domingo","Folga prevista pelo ciclo")))),IF($Y1951="Indeterminado (início da série)","Sem histórico anterior — informe o dia do ciclo no Cadastro",IF($Y1951="Falta de registro",IF(OR(OR($D1951="6x1",$D1951="FF 6x1"),$D1951="5x2"),"FALTA DE REGISTRO · dia útil da escala "&amp;$E1951,"FALTA DE REGISTRO · dia "&amp;$W1951&amp;" de "&amp;IFERROR(INDEX(Parâmetros!$B$39:$B$48,MATCH($E1951,Parâmetros!$A$39:$A$48,0)),99)&amp;" do ciclo"),IF(OR($D1951="6x1",$D1951="FF 6x1"),IF(OR(AND(WEEKDAY($F1951,2)=6,AND($A1951=$A1952,$L1952&gt;0)),AND(WEEKDAY($F1951,2)=7,AND($A1951=$A1950,$L1950&gt;0))),"ATENÇÃO · apontou sábado e domingo no mesmo fim de semana",IF(OR(WEEKDAY($F1951,2)=6,WEEKDAY($F1951,2)=7),"Jornada de fim de semana do 6x1",IF(OR($H1951&gt;=Parâmetros!$E$20,$H1951&lt;Parâmetros!$E$19),"ATENÇÃO · 6x1 apontou fora do horário diurno","Jornada fixa do 6x1"))),IF($D1951="5x2","Jornada fixa do 5x2",IF($D1951="Folguista",IF($J1951=$K1951,"Evidência confirma sequência","DIVERGE · sequência "&amp;$J1951&amp;" × evidência "&amp;$K1951),IF($K1951=$E1951,"Evidência confirma cadastro","DIVERGE · cadastro "&amp;$E1951&amp;" × evidência "&amp;$K1951)))))))))))</f>
        <v>Evidência confirma cadastro</v>
      </c>
      <c r="W1951" s="34">
        <f>IF(OR(OR($D1951="6x1",$D1951="FF 6x1"),$D1951="5x2"),"",IF($AB1951&lt;&gt;$AB1950,IF(IFERROR(INDEX(Cadastro!$F$5:$F$148,$AB1951),"")="",IF($L1951&gt;0,1,0),IF(IFERROR(INDEX(Cadastro!$F$5:$F$148,$AB1951),"")&lt;=IFERROR(INDEX(Parâmetros!$B$39:$B$48,MATCH($E1951,Parâmetros!$A$39:$A$48,0)),99),IFERROR(INDEX(Cadastro!$F$5:$F$148,$AB1951),""),0)),IF($L1951&gt;0,IF(N($X1950)&gt;0,1,N($W1950)+1),IF(AND($L1951=0,OR(N($W1950)&gt;=IFERROR(INDEX(Parâmetros!$B$39:$B$48,MATCH($E1951,Parâmetros!$A$39:$A$48,0)),99),AND(N($X1950)&gt;0,N($X1950)&lt;IFERROR(INDEX(Parâmetros!$C$39:$C$48,MATCH($E1951,Parâmetros!$A$39:$A$48,0)),0)))),0,N($W1950)+1))))</f>
        <v>2</v>
      </c>
      <c r="X1951" s="34">
        <f>IF(OR(OR($D1951="6x1",$D1951="FF 6x1"),$D1951="5x2"),"",IF($AB1951&lt;&gt;$AB1950,IF(IFERROR(INDEX(Cadastro!$F$5:$F$148,$AB1951),"")="",0,IF(IFERROR(INDEX(Cadastro!$F$5:$F$148,$AB1951),"")&gt;IFERROR(INDEX(Parâmetros!$B$39:$B$48,MATCH($E1951,Parâmetros!$A$39:$A$48,0)),99),IFERROR(INDEX(Cadastro!$F$5:$F$148,$AB1951),"")-IFERROR(INDEX(Parâmetros!$B$39:$B$48,MATCH($E1951,Parâmetros!$A$39:$A$48,0)),99),0)),IF(AND($L1951=0,OR(N($W1950)&gt;=IFERROR(INDEX(Parâmetros!$B$39:$B$48,MATCH($E1951,Parâmetros!$A$39:$A$48,0)),99),AND(N($X1950)&gt;0,N($X1950)&lt;IFERROR(INDEX(Parâmetros!$C$39:$C$48,MATCH($E1951,Parâmetros!$A$39:$A$48,0)),0)))),N($X1950)+1,0)))</f>
        <v>0</v>
      </c>
      <c r="Y1951" t="str">
        <f>IF($AC1951&lt;&gt;"",IF($L1951&gt;0,$AC1951&amp;" · com apontamento",$AC1951),IF($E1951="Férias",IF($L1951&gt;0,"Férias · com apontamento","Férias (cadastro)"),IF(($Z1951+$AA1951-1)&gt;Parâmetros!$E$16,"Férias / afastamento",IF(AND($D1951="5x2",OR(WEEKDAY($F1951,2)=6,WEEKDAY($F1951,2)=7)),IF($L1951&gt;0,"Folga trabalhada","Folga"),IF($L1951&gt;0,"Trabalhado",IF(OR(OR($D1951="6x1",$D1951="FF 6x1"),$D1951="5x2"),IF(AND(OR($D1951="6x1",$D1951="FF 6x1"),OR(WEEKDAY($F1951,2)=6,WEEKDAY($F1951,2)=7)),"Folga","Falta de registro"),IF(AND($AB1951&lt;&gt;$AB1950,IFERROR(INDEX(Cadastro!$F$5:$F$148,$AB1951),"")=""),"Indeterminado (início da série)",IF($X1951&gt;0,"Folga","Falta de registro"))))))))</f>
        <v>Trabalhado</v>
      </c>
      <c r="Z1951" s="34">
        <f>IF(OR($L1951&gt;0,$F1951&gt;Parâmetros!$E$14),0,IF($A1951&lt;&gt;$A1950,1,N($Z1950)+1))</f>
        <v>0</v>
      </c>
      <c r="AA1951" s="34">
        <f>IF(OR($L1951&gt;0,$F1951&gt;Parâmetros!$E$14),0,IF(OR($A1951&lt;&gt;$A1952,$F1952&gt;Parâmetros!$E$14),1,N($AA1952)+1))</f>
        <v>0</v>
      </c>
      <c r="AB1951" s="31">
        <f>IFERROR(MATCH($A1951&amp;"|"&amp;TEXT(_xlfn.MAXIFS(Cadastro!$E$5:$E$148,Cadastro!$A$5:$A$148,$A1951,Cadastro!$E$5:$E$148,"&lt;="&amp;$F1951),"yyyymmdd"),Cadastro!$I$5:$I$148,0),"")</f>
        <v>79</v>
      </c>
      <c r="AC1951" t="str">
        <f>IFERROR(_xlfn.SINGLE(INDEX(Exceções!$D$5:$D$203,MATCH($A1951&amp;"|"&amp;$F1951,Exceções!$F$5:$F$203,0))),"")</f>
        <v/>
      </c>
      <c r="AD1951" t="str">
        <f>IF($AC1951="","",IFERROR(_xlfn.SINGLE(INDEX(Exceções!$E$5:$E$203,MATCH($A1951&amp;"|"&amp;$F1951,Exceções!$F$5:$F$203,0))),""))</f>
        <v/>
      </c>
    </row>
    <row r="1952" spans="1:30" ht="15" hidden="1" customHeight="1" x14ac:dyDescent="0.25">
      <c r="A1952" s="31">
        <v>12299</v>
      </c>
      <c r="B1952" s="17" t="s">
        <v>212</v>
      </c>
      <c r="C1952" s="17" t="str">
        <f>IFERROR(INDEX(Cadastro!$C$5:$C$148,$AB1952),"NÃO INFORMADO")</f>
        <v>INS</v>
      </c>
      <c r="D1952" s="17" t="str">
        <f>IFERROR(INDEX(Cadastro!$D$5:$D$148,$AB1952),"")</f>
        <v>A</v>
      </c>
      <c r="E1952" s="17" t="str">
        <f>IFERROR(INDEX(Cadastro!$G$5:$G$148,$AB1952),"")</f>
        <v>A</v>
      </c>
      <c r="F1952" s="29">
        <v>46270</v>
      </c>
      <c r="G1952" s="32" t="str">
        <f t="shared" si="330"/>
        <v>sáb</v>
      </c>
      <c r="H1952" s="31">
        <f>IF($L1952=0,"",_xlfn.MINIFS(Dados!$Q:$Q,Dados!$A:$A,$A1952,Dados!$S:$S,$F1952))</f>
        <v>425</v>
      </c>
      <c r="I1952" s="31">
        <f>IF($H1952="","",_xlfn.MAXIFS(Dados!$R:$R,Dados!$A:$A,$A1952,Dados!$S:$S,$F1952))</f>
        <v>912</v>
      </c>
      <c r="J1952" s="32" t="str">
        <f>IF($D1952&lt;&gt;"Folguista","",IFERROR(INDEX(Parâmetros!$D$52:$G$52,1,MIN(4,MAX(1,$W1952))),""))</f>
        <v/>
      </c>
      <c r="K1952" s="32" t="str">
        <f>IF(OR($AC1952&lt;&gt;"",$Y1952="Folga",$Y1952="Folga trabalhada",$Y1952="Férias (cadastro)",$Y1952="Férias / afastamento",$Y1952="Indeterminado (início da série)"),"",IF(OR($D1952="6x1",$D1952="FF 6x1"),IF(OR(WEEKDAY($F1952,2)=6,WEEKDAY($F1952,2)=7),"6x1 sáb/dom","6x1"),IF($D1952="5x2","5x2",IF($H1952="",IF($D1952="Folguista",$J1952,$E1952),IF(OR($H1952&gt;=Parâmetros!$E$18,$H1952&lt;Parâmetros!$E$19),"C",IF($H1952&lt;Parâmetros!$E$20,"A","B"))))))</f>
        <v>A</v>
      </c>
      <c r="L1952" s="30">
        <f>SUMIFS(Dados!$E:$E,Dados!$A:$A,$A1952,Dados!$S:$S,$F1952)</f>
        <v>7.03</v>
      </c>
      <c r="M1952" s="30">
        <f>IFERROR(INDEX(Parâmetros!$E$6:$E$11,MATCH($K1952,Parâmetros!$A$6:$A$11,0)),"")</f>
        <v>7.58</v>
      </c>
      <c r="N1952" s="33">
        <f t="shared" si="331"/>
        <v>0.92744063324538262</v>
      </c>
      <c r="O1952" s="33">
        <f>Parâmetros!$E$13</f>
        <v>0.8</v>
      </c>
      <c r="P1952" s="32" t="str">
        <f>IF(OR($M1952="",$F1952&gt;Parâmetros!$E$14),"Não","Sim")</f>
        <v>Sim</v>
      </c>
      <c r="Q1952" s="32" t="str">
        <f t="shared" si="332"/>
        <v>Sim</v>
      </c>
      <c r="R1952" s="32" t="str">
        <f t="shared" si="333"/>
        <v>Sim</v>
      </c>
      <c r="S1952" s="30">
        <f t="shared" si="334"/>
        <v>0</v>
      </c>
      <c r="T1952" s="32" t="str">
        <f>IF($Q1952&lt;&gt;"Sim","",IF($N1952&gt;Parâmetros!$E$15,"Sim","Não"))</f>
        <v>Não</v>
      </c>
      <c r="U1952" s="17" t="str">
        <f t="shared" si="335"/>
        <v>Na meta</v>
      </c>
      <c r="V1952" s="17" t="str">
        <f>IF($AC1952&lt;&gt;"",IF($L1952&gt;0,"ATENÇÃO · apontou em dia de "&amp;LOWER($AC1952)&amp;" cadastrado","Exceção cadastrada · "&amp;$AC1952)&amp;IF($AD1952="",""," · "&amp;$AD1952),IF($E1952="Férias",IF($L1952&gt;0,"ATENÇÃO · apontou estando de férias no cadastro","Férias no cadastro"),IF($Y1952="Férias / afastamento","Afastamento · "&amp;($Z1952+$AA1952-1)&amp;" dias seguidos sem apontamento",IF($Y1952="Folga trabalhada","ATENÇÃO · apontou em dia de '[Apontamento_Mes_Setembro Atualizado.xlsx]Base Diária'!$V$221folga da escala 5x2",IF($Y1952="Folga",IF(AND($D1952="5x2",OR(WEEKDAY($F1952,2)=6,WEEKDAY($F1952,2)=7)),"Folga de fim de semana da escala 5x2",IF(AND(OR($D1952="6x1",$D1952="FF 6x1"),WEEKDAY($F1952,2)=6,FALSE()),"Folga de fim de semana · apontou no domingo anterior",IF(AND(OR($D1952="6x1",$D1952="FF 6x1"),WEEKDAY($F1952,2)=7,AND($A1952=$A1951,$L1951&gt;0)),"Folga de fim de semana · apontou no sábado",IF(AND(OR($D1952="6x1",$D1952="FF 6x1"),OR(WEEKDAY($F1952,2)=6,WEEKDAY($F1952,2)=7)),"Folga de fim de semana · sem apontamento no sábado nem no domingo","Folga prevista pelo ciclo")))),IF($Y1952="Indeterminado (início da série)","Sem histórico anterior — informe o dia do ciclo no Cadastro",IF($Y1952="Falta de registro",IF(OR(OR($D1952="6x1",$D1952="FF 6x1"),$D1952="5x2"),"FALTA DE REGISTRO · dia útil da escala "&amp;$E1952,"FALTA DE REGISTRO · dia "&amp;$W1952&amp;" de "&amp;IFERROR(INDEX(Parâmetros!$B$39:$B$48,MATCH($E1952,Parâmetros!$A$39:$A$48,0)),99)&amp;" do ciclo"),IF(OR($D1952="6x1",$D1952="FF 6x1"),IF(OR(AND(WEEKDAY($F1952,2)=6,AND($A1952=$A1953,$L1953&gt;0)),AND(WEEKDAY($F1952,2)=7,AND($A1952=$A1951,$L1951&gt;0))),"ATENÇÃO · apontou sábado e domingo no mesmo fim de semana",IF(OR(WEEKDAY($F1952,2)=6,WEEKDAY($F1952,2)=7),"Jornada de fim de semana do 6x1",IF(OR($H1952&gt;=Parâmetros!$E$20,$H1952&lt;Parâmetros!$E$19),"ATENÇÃO · 6x1 apontou fora do horário diurno","Jornada fixa do 6x1"))),IF($D1952="5x2","Jornada fixa do 5x2",IF($D1952="Folguista",IF($J1952=$K1952,"Evidência confirma sequência","DIVERGE · sequência "&amp;$J1952&amp;" × evidência "&amp;$K1952),IF($K1952=$E1952,"Evidência confirma cadastro","DIVERGE · cadastro "&amp;$E1952&amp;" × evidência "&amp;$K1952)))))))))))</f>
        <v>Evidência confirma cadastro</v>
      </c>
      <c r="W1952" s="34">
        <f>IF(OR(OR($D1952="6x1",$D1952="FF 6x1"),$D1952="5x2"),"",IF($AB1952&lt;&gt;$AB1951,IF(IFERROR(INDEX(Cadastro!$F$5:$F$148,$AB1952),"")="",IF($L1952&gt;0,1,0),IF(IFERROR(INDEX(Cadastro!$F$5:$F$148,$AB1952),"")&lt;=IFERROR(INDEX(Parâmetros!$B$39:$B$48,MATCH($E1952,Parâmetros!$A$39:$A$48,0)),99),IFERROR(INDEX(Cadastro!$F$5:$F$148,$AB1952),""),0)),IF($L1952&gt;0,IF(N($X1951)&gt;0,1,N($W1951)+1),IF(AND($L1952=0,OR(N($W1951)&gt;=IFERROR(INDEX(Parâmetros!$B$39:$B$48,MATCH($E1952,Parâmetros!$A$39:$A$48,0)),99),AND(N($X1951)&gt;0,N($X1951)&lt;IFERROR(INDEX(Parâmetros!$C$39:$C$48,MATCH($E1952,Parâmetros!$A$39:$A$48,0)),0)))),0,N($W1951)+1))))</f>
        <v>3</v>
      </c>
      <c r="X1952" s="34">
        <f>IF(OR(OR($D1952="6x1",$D1952="FF 6x1"),$D1952="5x2"),"",IF($AB1952&lt;&gt;$AB1951,IF(IFERROR(INDEX(Cadastro!$F$5:$F$148,$AB1952),"")="",0,IF(IFERROR(INDEX(Cadastro!$F$5:$F$148,$AB1952),"")&gt;IFERROR(INDEX(Parâmetros!$B$39:$B$48,MATCH($E1952,Parâmetros!$A$39:$A$48,0)),99),IFERROR(INDEX(Cadastro!$F$5:$F$148,$AB1952),"")-IFERROR(INDEX(Parâmetros!$B$39:$B$48,MATCH($E1952,Parâmetros!$A$39:$A$48,0)),99),0)),IF(AND($L1952=0,OR(N($W1951)&gt;=IFERROR(INDEX(Parâmetros!$B$39:$B$48,MATCH($E1952,Parâmetros!$A$39:$A$48,0)),99),AND(N($X1951)&gt;0,N($X1951)&lt;IFERROR(INDEX(Parâmetros!$C$39:$C$48,MATCH($E1952,Parâmetros!$A$39:$A$48,0)),0)))),N($X1951)+1,0)))</f>
        <v>0</v>
      </c>
      <c r="Y1952" t="str">
        <f>IF($AC1952&lt;&gt;"",IF($L1952&gt;0,$AC1952&amp;" · com apontamento",$AC1952),IF($E1952="Férias",IF($L1952&gt;0,"Férias · com apontamento","Férias (cadastro)"),IF(($Z1952+$AA1952-1)&gt;Parâmetros!$E$16,"Férias / afastamento",IF(AND($D1952="5x2",OR(WEEKDAY($F1952,2)=6,WEEKDAY($F1952,2)=7)),IF($L1952&gt;0,"Folga trabalhada","Folga"),IF($L1952&gt;0,"Trabalhado",IF(OR(OR($D1952="6x1",$D1952="FF 6x1"),$D1952="5x2"),IF(AND(OR($D1952="6x1",$D1952="FF 6x1"),OR(WEEKDAY($F1952,2)=6,WEEKDAY($F1952,2)=7)),"Folga","Falta de registro"),IF(AND($AB1952&lt;&gt;$AB1951,IFERROR(INDEX(Cadastro!$F$5:$F$148,$AB1952),"")=""),"Indeterminado (início da série)",IF($X1952&gt;0,"Folga","Falta de registro"))))))))</f>
        <v>Trabalhado</v>
      </c>
      <c r="Z1952" s="34">
        <f>IF(OR($L1952&gt;0,$F1952&gt;Parâmetros!$E$14),0,IF($A1952&lt;&gt;$A1951,1,N($Z1951)+1))</f>
        <v>0</v>
      </c>
      <c r="AA1952" s="34">
        <f>IF(OR($L1952&gt;0,$F1952&gt;Parâmetros!$E$14),0,IF(OR($A1952&lt;&gt;$A1953,$F1953&gt;Parâmetros!$E$14),1,N($AA1953)+1))</f>
        <v>0</v>
      </c>
      <c r="AB1952" s="31">
        <f>IFERROR(MATCH($A1952&amp;"|"&amp;TEXT(_xlfn.MAXIFS(Cadastro!$E$5:$E$148,Cadastro!$A$5:$A$148,$A1952,Cadastro!$E$5:$E$148,"&lt;="&amp;$F1952),"yyyymmdd"),Cadastro!$I$5:$I$148,0),"")</f>
        <v>79</v>
      </c>
      <c r="AC1952" t="str">
        <f>IFERROR(_xlfn.SINGLE(INDEX(Exceções!$D$5:$D$203,MATCH($A1952&amp;"|"&amp;$F1952,Exceções!$F$5:$F$203,0))),"")</f>
        <v/>
      </c>
      <c r="AD1952" t="str">
        <f>IF($AC1952="","",IFERROR(_xlfn.SINGLE(INDEX(Exceções!$E$5:$E$203,MATCH($A1952&amp;"|"&amp;$F1952,Exceções!$F$5:$F$203,0))),""))</f>
        <v/>
      </c>
    </row>
    <row r="1953" spans="1:30" ht="15" hidden="1" customHeight="1" x14ac:dyDescent="0.25">
      <c r="A1953" s="31">
        <v>12299</v>
      </c>
      <c r="B1953" s="17" t="s">
        <v>212</v>
      </c>
      <c r="C1953" s="17" t="str">
        <f>IFERROR(INDEX(Cadastro!$C$5:$C$148,$AB1953),"NÃO INFORMADO")</f>
        <v>INS</v>
      </c>
      <c r="D1953" s="17" t="str">
        <f>IFERROR(INDEX(Cadastro!$D$5:$D$148,$AB1953),"")</f>
        <v>A</v>
      </c>
      <c r="E1953" s="17" t="str">
        <f>IFERROR(INDEX(Cadastro!$G$5:$G$148,$AB1953),"")</f>
        <v>A</v>
      </c>
      <c r="F1953" s="29">
        <v>46271</v>
      </c>
      <c r="G1953" s="32" t="str">
        <f t="shared" si="330"/>
        <v>dom</v>
      </c>
      <c r="H1953" s="31">
        <f>IF($L1953=0,"",_xlfn.MINIFS(Dados!$Q:$Q,Dados!$A:$A,$A1953,Dados!$S:$S,$F1953))</f>
        <v>420</v>
      </c>
      <c r="I1953" s="31">
        <f>IF($H1953="","",_xlfn.MAXIFS(Dados!$R:$R,Dados!$A:$A,$A1953,Dados!$S:$S,$F1953))</f>
        <v>919</v>
      </c>
      <c r="J1953" s="32" t="str">
        <f>IF($D1953&lt;&gt;"Folguista","",IFERROR(INDEX(Parâmetros!$D$52:$G$52,1,MIN(4,MAX(1,$W1953))),""))</f>
        <v/>
      </c>
      <c r="K1953" s="32" t="str">
        <f>IF(OR($AC1953&lt;&gt;"",$Y1953="Folga",$Y1953="Folga trabalhada",$Y1953="Férias (cadastro)",$Y1953="Férias / afastamento",$Y1953="Indeterminado (início da série)"),"",IF(OR($D1953="6x1",$D1953="FF 6x1"),IF(OR(WEEKDAY($F1953,2)=6,WEEKDAY($F1953,2)=7),"6x1 sáb/dom","6x1"),IF($D1953="5x2","5x2",IF($H1953="",IF($D1953="Folguista",$J1953,$E1953),IF(OR($H1953&gt;=Parâmetros!$E$18,$H1953&lt;Parâmetros!$E$19),"C",IF($H1953&lt;Parâmetros!$E$20,"A","B"))))))</f>
        <v>A</v>
      </c>
      <c r="L1953" s="30">
        <f>SUMIFS(Dados!$E:$E,Dados!$A:$A,$A1953,Dados!$S:$S,$F1953)</f>
        <v>8.08</v>
      </c>
      <c r="M1953" s="30">
        <f>IFERROR(INDEX(Parâmetros!$E$6:$E$11,MATCH($K1953,Parâmetros!$A$6:$A$11,0)),"")</f>
        <v>7.58</v>
      </c>
      <c r="N1953" s="33">
        <f t="shared" si="331"/>
        <v>1.0659630606860158</v>
      </c>
      <c r="O1953" s="33">
        <f>Parâmetros!$E$13</f>
        <v>0.8</v>
      </c>
      <c r="P1953" s="32" t="str">
        <f>IF(OR($M1953="",$F1953&gt;Parâmetros!$E$14),"Não","Sim")</f>
        <v>Sim</v>
      </c>
      <c r="Q1953" s="32" t="str">
        <f t="shared" si="332"/>
        <v>Sim</v>
      </c>
      <c r="R1953" s="32" t="str">
        <f t="shared" si="333"/>
        <v>Sim</v>
      </c>
      <c r="S1953" s="30">
        <f t="shared" si="334"/>
        <v>0</v>
      </c>
      <c r="T1953" s="32" t="str">
        <f>IF($Q1953&lt;&gt;"Sim","",IF($N1953&gt;Parâmetros!$E$15,"Sim","Não"))</f>
        <v>Sim</v>
      </c>
      <c r="U1953" s="17" t="str">
        <f t="shared" si="335"/>
        <v>Na meta</v>
      </c>
      <c r="V1953" s="17" t="str">
        <f>IF($AC1953&lt;&gt;"",IF($L1953&gt;0,"ATENÇÃO · apontou em dia de "&amp;LOWER($AC1953)&amp;" cadastrado","Exceção cadastrada · "&amp;$AC1953)&amp;IF($AD1953="",""," · "&amp;$AD1953),IF($E1953="Férias",IF($L1953&gt;0,"ATENÇÃO · apontou estando de férias no cadastro","Férias no cadastro"),IF($Y1953="Férias / afastamento","Afastamento · "&amp;($Z1953+$AA1953-1)&amp;" dias seguidos sem apontamento",IF($Y1953="Folga trabalhada","ATENÇÃO · apontou em dia de '[Apontamento_Mes_Setembro Atualizado.xlsx]Base Diária'!$V$221folga da escala 5x2",IF($Y1953="Folga",IF(AND($D1953="5x2",OR(WEEKDAY($F1953,2)=6,WEEKDAY($F1953,2)=7)),"Folga de fim de semana da escala 5x2",IF(AND(OR($D1953="6x1",$D1953="FF 6x1"),WEEKDAY($F1953,2)=6,FALSE()),"Folga de fim de semana · apontou no domingo anterior",IF(AND(OR($D1953="6x1",$D1953="FF 6x1"),WEEKDAY($F1953,2)=7,AND($A1953=$A1952,$L1952&gt;0)),"Folga de fim de semana · apontou no sábado",IF(AND(OR($D1953="6x1",$D1953="FF 6x1"),OR(WEEKDAY($F1953,2)=6,WEEKDAY($F1953,2)=7)),"Folga de fim de semana · sem apontamento no sábado nem no domingo","Folga prevista pelo ciclo")))),IF($Y1953="Indeterminado (início da série)","Sem histórico anterior — informe o dia do ciclo no Cadastro",IF($Y1953="Falta de registro",IF(OR(OR($D1953="6x1",$D1953="FF 6x1"),$D1953="5x2"),"FALTA DE REGISTRO · dia útil da escala "&amp;$E1953,"FALTA DE REGISTRO · dia "&amp;$W1953&amp;" de "&amp;IFERROR(INDEX(Parâmetros!$B$39:$B$48,MATCH($E1953,Parâmetros!$A$39:$A$48,0)),99)&amp;" do ciclo"),IF(OR($D1953="6x1",$D1953="FF 6x1"),IF(OR(AND(WEEKDAY($F1953,2)=6,AND($A1953=$A1954,$L1954&gt;0)),AND(WEEKDAY($F1953,2)=7,AND($A1953=$A1952,$L1952&gt;0))),"ATENÇÃO · apontou sábado e domingo no mesmo fim de semana",IF(OR(WEEKDAY($F1953,2)=6,WEEKDAY($F1953,2)=7),"Jornada de fim de semana do 6x1",IF(OR($H1953&gt;=Parâmetros!$E$20,$H1953&lt;Parâmetros!$E$19),"ATENÇÃO · 6x1 apontou fora do horário diurno","Jornada fixa do 6x1"))),IF($D1953="5x2","Jornada fixa do 5x2",IF($D1953="Folguista",IF($J1953=$K1953,"Evidência confirma sequência","DIVERGE · sequência "&amp;$J1953&amp;" × evidência "&amp;$K1953),IF($K1953=$E1953,"Evidência confirma cadastro","DIVERGE · cadastro "&amp;$E1953&amp;" × evidência "&amp;$K1953)))))))))))</f>
        <v>Evidência confirma cadastro</v>
      </c>
      <c r="W1953" s="34">
        <f>IF(OR(OR($D1953="6x1",$D1953="FF 6x1"),$D1953="5x2"),"",IF($AB1953&lt;&gt;$AB1952,IF(IFERROR(INDEX(Cadastro!$F$5:$F$148,$AB1953),"")="",IF($L1953&gt;0,1,0),IF(IFERROR(INDEX(Cadastro!$F$5:$F$148,$AB1953),"")&lt;=IFERROR(INDEX(Parâmetros!$B$39:$B$48,MATCH($E1953,Parâmetros!$A$39:$A$48,0)),99),IFERROR(INDEX(Cadastro!$F$5:$F$148,$AB1953),""),0)),IF($L1953&gt;0,IF(N($X1952)&gt;0,1,N($W1952)+1),IF(AND($L1953=0,OR(N($W1952)&gt;=IFERROR(INDEX(Parâmetros!$B$39:$B$48,MATCH($E1953,Parâmetros!$A$39:$A$48,0)),99),AND(N($X1952)&gt;0,N($X1952)&lt;IFERROR(INDEX(Parâmetros!$C$39:$C$48,MATCH($E1953,Parâmetros!$A$39:$A$48,0)),0)))),0,N($W1952)+1))))</f>
        <v>4</v>
      </c>
      <c r="X1953" s="34">
        <f>IF(OR(OR($D1953="6x1",$D1953="FF 6x1"),$D1953="5x2"),"",IF($AB1953&lt;&gt;$AB1952,IF(IFERROR(INDEX(Cadastro!$F$5:$F$148,$AB1953),"")="",0,IF(IFERROR(INDEX(Cadastro!$F$5:$F$148,$AB1953),"")&gt;IFERROR(INDEX(Parâmetros!$B$39:$B$48,MATCH($E1953,Parâmetros!$A$39:$A$48,0)),99),IFERROR(INDEX(Cadastro!$F$5:$F$148,$AB1953),"")-IFERROR(INDEX(Parâmetros!$B$39:$B$48,MATCH($E1953,Parâmetros!$A$39:$A$48,0)),99),0)),IF(AND($L1953=0,OR(N($W1952)&gt;=IFERROR(INDEX(Parâmetros!$B$39:$B$48,MATCH($E1953,Parâmetros!$A$39:$A$48,0)),99),AND(N($X1952)&gt;0,N($X1952)&lt;IFERROR(INDEX(Parâmetros!$C$39:$C$48,MATCH($E1953,Parâmetros!$A$39:$A$48,0)),0)))),N($X1952)+1,0)))</f>
        <v>0</v>
      </c>
      <c r="Y1953" t="str">
        <f>IF($AC1953&lt;&gt;"",IF($L1953&gt;0,$AC1953&amp;" · com apontamento",$AC1953),IF($E1953="Férias",IF($L1953&gt;0,"Férias · com apontamento","Férias (cadastro)"),IF(($Z1953+$AA1953-1)&gt;Parâmetros!$E$16,"Férias / afastamento",IF(AND($D1953="5x2",OR(WEEKDAY($F1953,2)=6,WEEKDAY($F1953,2)=7)),IF($L1953&gt;0,"Folga trabalhada","Folga"),IF($L1953&gt;0,"Trabalhado",IF(OR(OR($D1953="6x1",$D1953="FF 6x1"),$D1953="5x2"),IF(AND(OR($D1953="6x1",$D1953="FF 6x1"),OR(WEEKDAY($F1953,2)=6,WEEKDAY($F1953,2)=7)),"Folga","Falta de registro"),IF(AND($AB1953&lt;&gt;$AB1952,IFERROR(INDEX(Cadastro!$F$5:$F$148,$AB1953),"")=""),"Indeterminado (início da série)",IF($X1953&gt;0,"Folga","Falta de registro"))))))))</f>
        <v>Trabalhado</v>
      </c>
      <c r="Z1953" s="34">
        <f>IF(OR($L1953&gt;0,$F1953&gt;Parâmetros!$E$14),0,IF($A1953&lt;&gt;$A1952,1,N($Z1952)+1))</f>
        <v>0</v>
      </c>
      <c r="AA1953" s="34">
        <f>IF(OR($L1953&gt;0,$F1953&gt;Parâmetros!$E$14),0,IF(OR($A1953&lt;&gt;$A1954,$F1954&gt;Parâmetros!$E$14),1,N($AA1954)+1))</f>
        <v>0</v>
      </c>
      <c r="AB1953" s="31">
        <f>IFERROR(MATCH($A1953&amp;"|"&amp;TEXT(_xlfn.MAXIFS(Cadastro!$E$5:$E$148,Cadastro!$A$5:$A$148,$A1953,Cadastro!$E$5:$E$148,"&lt;="&amp;$F1953),"yyyymmdd"),Cadastro!$I$5:$I$148,0),"")</f>
        <v>79</v>
      </c>
      <c r="AC1953" t="str">
        <f>IFERROR(_xlfn.SINGLE(INDEX(Exceções!$D$5:$D$203,MATCH($A1953&amp;"|"&amp;$F1953,Exceções!$F$5:$F$203,0))),"")</f>
        <v/>
      </c>
      <c r="AD1953" t="str">
        <f>IF($AC1953="","",IFERROR(_xlfn.SINGLE(INDEX(Exceções!$E$5:$E$203,MATCH($A1953&amp;"|"&amp;$F1953,Exceções!$F$5:$F$203,0))),""))</f>
        <v/>
      </c>
    </row>
    <row r="1954" spans="1:30" ht="15" hidden="1" customHeight="1" x14ac:dyDescent="0.25">
      <c r="A1954" s="31">
        <v>12299</v>
      </c>
      <c r="B1954" s="17" t="s">
        <v>212</v>
      </c>
      <c r="C1954" s="17" t="str">
        <f>IFERROR(INDEX(Cadastro!$C$5:$C$148,$AB1954),"NÃO INFORMADO")</f>
        <v>INS</v>
      </c>
      <c r="D1954" s="17" t="str">
        <f>IFERROR(INDEX(Cadastro!$D$5:$D$148,$AB1954),"")</f>
        <v>A</v>
      </c>
      <c r="E1954" s="17" t="str">
        <f>IFERROR(INDEX(Cadastro!$G$5:$G$148,$AB1954),"")</f>
        <v>A</v>
      </c>
      <c r="F1954" s="29">
        <v>46272</v>
      </c>
      <c r="G1954" s="32" t="str">
        <f t="shared" si="330"/>
        <v>seg</v>
      </c>
      <c r="H1954" s="31">
        <f>IF($L1954=0,"",_xlfn.MINIFS(Dados!$Q:$Q,Dados!$A:$A,$A1954,Dados!$S:$S,$F1954))</f>
        <v>422</v>
      </c>
      <c r="I1954" s="31">
        <f>IF($H1954="","",_xlfn.MAXIFS(Dados!$R:$R,Dados!$A:$A,$A1954,Dados!$S:$S,$F1954))</f>
        <v>916</v>
      </c>
      <c r="J1954" s="32" t="str">
        <f>IF($D1954&lt;&gt;"Folguista","",IFERROR(INDEX(Parâmetros!$D$52:$G$52,1,MIN(4,MAX(1,$W1954))),""))</f>
        <v/>
      </c>
      <c r="K1954" s="32" t="str">
        <f>IF(OR($AC1954&lt;&gt;"",$Y1954="Folga",$Y1954="Folga trabalhada",$Y1954="Férias (cadastro)",$Y1954="Férias / afastamento",$Y1954="Indeterminado (início da série)"),"",IF(OR($D1954="6x1",$D1954="FF 6x1"),IF(OR(WEEKDAY($F1954,2)=6,WEEKDAY($F1954,2)=7),"6x1 sáb/dom","6x1"),IF($D1954="5x2","5x2",IF($H1954="",IF($D1954="Folguista",$J1954,$E1954),IF(OR($H1954&gt;=Parâmetros!$E$18,$H1954&lt;Parâmetros!$E$19),"C",IF($H1954&lt;Parâmetros!$E$20,"A","B"))))))</f>
        <v>A</v>
      </c>
      <c r="L1954" s="30">
        <f>SUMIFS(Dados!$E:$E,Dados!$A:$A,$A1954,Dados!$S:$S,$F1954)</f>
        <v>6.93</v>
      </c>
      <c r="M1954" s="30">
        <f>IFERROR(INDEX(Parâmetros!$E$6:$E$11,MATCH($K1954,Parâmetros!$A$6:$A$11,0)),"")</f>
        <v>7.58</v>
      </c>
      <c r="N1954" s="33">
        <f t="shared" si="331"/>
        <v>0.91424802110817938</v>
      </c>
      <c r="O1954" s="33">
        <f>Parâmetros!$E$13</f>
        <v>0.8</v>
      </c>
      <c r="P1954" s="32" t="str">
        <f>IF(OR($M1954="",$F1954&gt;Parâmetros!$E$14),"Não","Sim")</f>
        <v>Sim</v>
      </c>
      <c r="Q1954" s="32" t="str">
        <f t="shared" si="332"/>
        <v>Sim</v>
      </c>
      <c r="R1954" s="32" t="str">
        <f t="shared" si="333"/>
        <v>Sim</v>
      </c>
      <c r="S1954" s="30">
        <f t="shared" si="334"/>
        <v>0</v>
      </c>
      <c r="T1954" s="32" t="str">
        <f>IF($Q1954&lt;&gt;"Sim","",IF($N1954&gt;Parâmetros!$E$15,"Sim","Não"))</f>
        <v>Não</v>
      </c>
      <c r="U1954" s="17" t="str">
        <f t="shared" si="335"/>
        <v>Na meta</v>
      </c>
      <c r="V1954" s="17" t="str">
        <f>IF($AC1954&lt;&gt;"",IF($L1954&gt;0,"ATENÇÃO · apontou em dia de "&amp;LOWER($AC1954)&amp;" cadastrado","Exceção cadastrada · "&amp;$AC1954)&amp;IF($AD1954="",""," · "&amp;$AD1954),IF($E1954="Férias",IF($L1954&gt;0,"ATENÇÃO · apontou estando de férias no cadastro","Férias no cadastro"),IF($Y1954="Férias / afastamento","Afastamento · "&amp;($Z1954+$AA1954-1)&amp;" dias seguidos sem apontamento",IF($Y1954="Folga trabalhada","ATENÇÃO · apontou em dia de '[Apontamento_Mes_Setembro Atualizado.xlsx]Base Diária'!$V$221folga da escala 5x2",IF($Y1954="Folga",IF(AND($D1954="5x2",OR(WEEKDAY($F1954,2)=6,WEEKDAY($F1954,2)=7)),"Folga de fim de semana da escala 5x2",IF(AND(OR($D1954="6x1",$D1954="FF 6x1"),WEEKDAY($F1954,2)=6,FALSE()),"Folga de fim de semana · apontou no domingo anterior",IF(AND(OR($D1954="6x1",$D1954="FF 6x1"),WEEKDAY($F1954,2)=7,AND($A1954=$A1953,$L1953&gt;0)),"Folga de fim de semana · apontou no sábado",IF(AND(OR($D1954="6x1",$D1954="FF 6x1"),OR(WEEKDAY($F1954,2)=6,WEEKDAY($F1954,2)=7)),"Folga de fim de semana · sem apontamento no sábado nem no domingo","Folga prevista pelo ciclo")))),IF($Y1954="Indeterminado (início da série)","Sem histórico anterior — informe o dia do ciclo no Cadastro",IF($Y1954="Falta de registro",IF(OR(OR($D1954="6x1",$D1954="FF 6x1"),$D1954="5x2"),"FALTA DE REGISTRO · dia útil da escala "&amp;$E1954,"FALTA DE REGISTRO · dia "&amp;$W1954&amp;" de "&amp;IFERROR(INDEX(Parâmetros!$B$39:$B$48,MATCH($E1954,Parâmetros!$A$39:$A$48,0)),99)&amp;" do ciclo"),IF(OR($D1954="6x1",$D1954="FF 6x1"),IF(OR(AND(WEEKDAY($F1954,2)=6,AND($A1954=$A1955,$L1955&gt;0)),AND(WEEKDAY($F1954,2)=7,AND($A1954=$A1953,$L1953&gt;0))),"ATENÇÃO · apontou sábado e domingo no mesmo fim de semana",IF(OR(WEEKDAY($F1954,2)=6,WEEKDAY($F1954,2)=7),"Jornada de fim de semana do 6x1",IF(OR($H1954&gt;=Parâmetros!$E$20,$H1954&lt;Parâmetros!$E$19),"ATENÇÃO · 6x1 apontou fora do horário diurno","Jornada fixa do 6x1"))),IF($D1954="5x2","Jornada fixa do 5x2",IF($D1954="Folguista",IF($J1954=$K1954,"Evidência confirma sequência","DIVERGE · sequência "&amp;$J1954&amp;" × evidência "&amp;$K1954),IF($K1954=$E1954,"Evidência confirma cadastro","DIVERGE · cadastro "&amp;$E1954&amp;" × evidência "&amp;$K1954)))))))))))</f>
        <v>Evidência confirma cadastro</v>
      </c>
      <c r="W1954" s="34">
        <f>IF(OR(OR($D1954="6x1",$D1954="FF 6x1"),$D1954="5x2"),"",IF($AB1954&lt;&gt;$AB1953,IF(IFERROR(INDEX(Cadastro!$F$5:$F$148,$AB1954),"")="",IF($L1954&gt;0,1,0),IF(IFERROR(INDEX(Cadastro!$F$5:$F$148,$AB1954),"")&lt;=IFERROR(INDEX(Parâmetros!$B$39:$B$48,MATCH($E1954,Parâmetros!$A$39:$A$48,0)),99),IFERROR(INDEX(Cadastro!$F$5:$F$148,$AB1954),""),0)),IF($L1954&gt;0,IF(N($X1953)&gt;0,1,N($W1953)+1),IF(AND($L1954=0,OR(N($W1953)&gt;=IFERROR(INDEX(Parâmetros!$B$39:$B$48,MATCH($E1954,Parâmetros!$A$39:$A$48,0)),99),AND(N($X1953)&gt;0,N($X1953)&lt;IFERROR(INDEX(Parâmetros!$C$39:$C$48,MATCH($E1954,Parâmetros!$A$39:$A$48,0)),0)))),0,N($W1953)+1))))</f>
        <v>5</v>
      </c>
      <c r="X1954" s="34">
        <f>IF(OR(OR($D1954="6x1",$D1954="FF 6x1"),$D1954="5x2"),"",IF($AB1954&lt;&gt;$AB1953,IF(IFERROR(INDEX(Cadastro!$F$5:$F$148,$AB1954),"")="",0,IF(IFERROR(INDEX(Cadastro!$F$5:$F$148,$AB1954),"")&gt;IFERROR(INDEX(Parâmetros!$B$39:$B$48,MATCH($E1954,Parâmetros!$A$39:$A$48,0)),99),IFERROR(INDEX(Cadastro!$F$5:$F$148,$AB1954),"")-IFERROR(INDEX(Parâmetros!$B$39:$B$48,MATCH($E1954,Parâmetros!$A$39:$A$48,0)),99),0)),IF(AND($L1954=0,OR(N($W1953)&gt;=IFERROR(INDEX(Parâmetros!$B$39:$B$48,MATCH($E1954,Parâmetros!$A$39:$A$48,0)),99),AND(N($X1953)&gt;0,N($X1953)&lt;IFERROR(INDEX(Parâmetros!$C$39:$C$48,MATCH($E1954,Parâmetros!$A$39:$A$48,0)),0)))),N($X1953)+1,0)))</f>
        <v>0</v>
      </c>
      <c r="Y1954" t="str">
        <f>IF($AC1954&lt;&gt;"",IF($L1954&gt;0,$AC1954&amp;" · com apontamento",$AC1954),IF($E1954="Férias",IF($L1954&gt;0,"Férias · com apontamento","Férias (cadastro)"),IF(($Z1954+$AA1954-1)&gt;Parâmetros!$E$16,"Férias / afastamento",IF(AND($D1954="5x2",OR(WEEKDAY($F1954,2)=6,WEEKDAY($F1954,2)=7)),IF($L1954&gt;0,"Folga trabalhada","Folga"),IF($L1954&gt;0,"Trabalhado",IF(OR(OR($D1954="6x1",$D1954="FF 6x1"),$D1954="5x2"),IF(AND(OR($D1954="6x1",$D1954="FF 6x1"),OR(WEEKDAY($F1954,2)=6,WEEKDAY($F1954,2)=7)),"Folga","Falta de registro"),IF(AND($AB1954&lt;&gt;$AB1953,IFERROR(INDEX(Cadastro!$F$5:$F$148,$AB1954),"")=""),"Indeterminado (início da série)",IF($X1954&gt;0,"Folga","Falta de registro"))))))))</f>
        <v>Trabalhado</v>
      </c>
      <c r="Z1954" s="34">
        <f>IF(OR($L1954&gt;0,$F1954&gt;Parâmetros!$E$14),0,IF($A1954&lt;&gt;$A1953,1,N($Z1953)+1))</f>
        <v>0</v>
      </c>
      <c r="AA1954" s="34">
        <f>IF(OR($L1954&gt;0,$F1954&gt;Parâmetros!$E$14),0,IF(OR($A1954&lt;&gt;$A1955,$F1955&gt;Parâmetros!$E$14),1,N($AA1955)+1))</f>
        <v>0</v>
      </c>
      <c r="AB1954" s="31">
        <f>IFERROR(MATCH($A1954&amp;"|"&amp;TEXT(_xlfn.MAXIFS(Cadastro!$E$5:$E$148,Cadastro!$A$5:$A$148,$A1954,Cadastro!$E$5:$E$148,"&lt;="&amp;$F1954),"yyyymmdd"),Cadastro!$I$5:$I$148,0),"")</f>
        <v>79</v>
      </c>
      <c r="AC1954" t="str">
        <f>IFERROR(_xlfn.SINGLE(INDEX(Exceções!$D$5:$D$203,MATCH($A1954&amp;"|"&amp;$F1954,Exceções!$F$5:$F$203,0))),"")</f>
        <v/>
      </c>
      <c r="AD1954" t="str">
        <f>IF($AC1954="","",IFERROR(_xlfn.SINGLE(INDEX(Exceções!$E$5:$E$203,MATCH($A1954&amp;"|"&amp;$F1954,Exceções!$F$5:$F$203,0))),""))</f>
        <v/>
      </c>
    </row>
    <row r="1955" spans="1:30" ht="15" hidden="1" customHeight="1" x14ac:dyDescent="0.25">
      <c r="A1955" s="31">
        <v>12299</v>
      </c>
      <c r="B1955" s="17" t="s">
        <v>212</v>
      </c>
      <c r="C1955" s="17" t="str">
        <f>IFERROR(INDEX(Cadastro!$C$5:$C$148,$AB1955),"NÃO INFORMADO")</f>
        <v>INS</v>
      </c>
      <c r="D1955" s="17" t="str">
        <f>IFERROR(INDEX(Cadastro!$D$5:$D$148,$AB1955),"")</f>
        <v>A</v>
      </c>
      <c r="E1955" s="17" t="str">
        <f>IFERROR(INDEX(Cadastro!$G$5:$G$148,$AB1955),"")</f>
        <v>A</v>
      </c>
      <c r="F1955" s="29">
        <v>46273</v>
      </c>
      <c r="G1955" s="32" t="str">
        <f t="shared" si="330"/>
        <v>ter</v>
      </c>
      <c r="H1955" s="31" t="str">
        <f>IF($L1955=0,"",_xlfn.MINIFS(Dados!$Q:$Q,Dados!$A:$A,$A1955,Dados!$S:$S,$F1955))</f>
        <v/>
      </c>
      <c r="I1955" s="31" t="str">
        <f>IF($H1955="","",_xlfn.MAXIFS(Dados!$R:$R,Dados!$A:$A,$A1955,Dados!$S:$S,$F1955))</f>
        <v/>
      </c>
      <c r="J1955" s="32" t="str">
        <f>IF($D1955&lt;&gt;"Folguista","",IFERROR(INDEX(Parâmetros!$D$52:$G$52,1,MIN(4,MAX(1,$W1955))),""))</f>
        <v/>
      </c>
      <c r="K1955" s="32" t="str">
        <f>IF(OR($AC1955&lt;&gt;"",$Y1955="Folga",$Y1955="Folga trabalhada",$Y1955="Férias (cadastro)",$Y1955="Férias / afastamento",$Y1955="Indeterminado (início da série)"),"",IF(OR($D1955="6x1",$D1955="FF 6x1"),IF(OR(WEEKDAY($F1955,2)=6,WEEKDAY($F1955,2)=7),"6x1 sáb/dom","6x1"),IF($D1955="5x2","5x2",IF($H1955="",IF($D1955="Folguista",$J1955,$E1955),IF(OR($H1955&gt;=Parâmetros!$E$18,$H1955&lt;Parâmetros!$E$19),"C",IF($H1955&lt;Parâmetros!$E$20,"A","B"))))))</f>
        <v/>
      </c>
      <c r="L1955" s="30">
        <f>SUMIFS(Dados!$E:$E,Dados!$A:$A,$A1955,Dados!$S:$S,$F1955)</f>
        <v>0</v>
      </c>
      <c r="M1955" s="30" t="str">
        <f>IFERROR(INDEX(Parâmetros!$E$6:$E$11,MATCH($K1955,Parâmetros!$A$6:$A$11,0)),"")</f>
        <v/>
      </c>
      <c r="N1955" s="33" t="str">
        <f t="shared" si="331"/>
        <v/>
      </c>
      <c r="O1955" s="33">
        <f>Parâmetros!$E$13</f>
        <v>0.8</v>
      </c>
      <c r="P1955" s="32" t="str">
        <f>IF(OR($M1955="",$F1955&gt;Parâmetros!$E$14),"Não","Sim")</f>
        <v>Não</v>
      </c>
      <c r="Q1955" s="32" t="str">
        <f t="shared" si="332"/>
        <v/>
      </c>
      <c r="R1955" s="32" t="str">
        <f t="shared" si="333"/>
        <v/>
      </c>
      <c r="S1955" s="30" t="str">
        <f t="shared" si="334"/>
        <v/>
      </c>
      <c r="T1955" s="32" t="str">
        <f>IF($Q1955&lt;&gt;"Sim","",IF($N1955&gt;Parâmetros!$E$15,"Sim","Não"))</f>
        <v/>
      </c>
      <c r="U1955" s="17" t="str">
        <f t="shared" si="335"/>
        <v>Folga</v>
      </c>
      <c r="V1955" s="17" t="str">
        <f>IF($AC1955&lt;&gt;"",IF($L1955&gt;0,"ATENÇÃO · apontou em dia de "&amp;LOWER($AC1955)&amp;" cadastrado","Exceção cadastrada · "&amp;$AC1955)&amp;IF($AD1955="",""," · "&amp;$AD1955),IF($E1955="Férias",IF($L1955&gt;0,"ATENÇÃO · apontou estando de férias no cadastro","Férias no cadastro"),IF($Y1955="Férias / afastamento","Afastamento · "&amp;($Z1955+$AA1955-1)&amp;" dias seguidos sem apontamento",IF($Y1955="Folga trabalhada","ATENÇÃO · apontou em dia de '[Apontamento_Mes_Setembro Atualizado.xlsx]Base Diária'!$V$221folga da escala 5x2",IF($Y1955="Folga",IF(AND($D1955="5x2",OR(WEEKDAY($F1955,2)=6,WEEKDAY($F1955,2)=7)),"Folga de fim de semana da escala 5x2",IF(AND(OR($D1955="6x1",$D1955="FF 6x1"),WEEKDAY($F1955,2)=6,FALSE()),"Folga de fim de semana · apontou no domingo anterior",IF(AND(OR($D1955="6x1",$D1955="FF 6x1"),WEEKDAY($F1955,2)=7,AND($A1955=$A1954,$L1954&gt;0)),"Folga de fim de semana · apontou no sábado",IF(AND(OR($D1955="6x1",$D1955="FF 6x1"),OR(WEEKDAY($F1955,2)=6,WEEKDAY($F1955,2)=7)),"Folga de fim de semana · sem apontamento no sábado nem no domingo","Folga prevista pelo ciclo")))),IF($Y1955="Indeterminado (início da série)","Sem histórico anterior — informe o dia do ciclo no Cadastro",IF($Y1955="Falta de registro",IF(OR(OR($D1955="6x1",$D1955="FF 6x1"),$D1955="5x2"),"FALTA DE REGISTRO · dia útil da escala "&amp;$E1955,"FALTA DE REGISTRO · dia "&amp;$W1955&amp;" de "&amp;IFERROR(INDEX(Parâmetros!$B$39:$B$48,MATCH($E1955,Parâmetros!$A$39:$A$48,0)),99)&amp;" do ciclo"),IF(OR($D1955="6x1",$D1955="FF 6x1"),IF(OR(AND(WEEKDAY($F1955,2)=6,AND($A1955=$A1956,$L1956&gt;0)),AND(WEEKDAY($F1955,2)=7,AND($A1955=$A1954,$L1954&gt;0))),"ATENÇÃO · apontou sábado e domingo no mesmo fim de semana",IF(OR(WEEKDAY($F1955,2)=6,WEEKDAY($F1955,2)=7),"Jornada de fim de semana do 6x1",IF(OR($H1955&gt;=Parâmetros!$E$20,$H1955&lt;Parâmetros!$E$19),"ATENÇÃO · 6x1 apontou fora do horário diurno","Jornada fixa do 6x1"))),IF($D1955="5x2","Jornada fixa do 5x2",IF($D1955="Folguista",IF($J1955=$K1955,"Evidência confirma sequência","DIVERGE · sequência "&amp;$J1955&amp;" × evidência "&amp;$K1955),IF($K1955=$E1955,"Evidência confirma cadastro","DIVERGE · cadastro "&amp;$E1955&amp;" × evidência "&amp;$K1955)))))))))))</f>
        <v>Folga prevista pelo ciclo</v>
      </c>
      <c r="W1955" s="34">
        <f>IF(OR(OR($D1955="6x1",$D1955="FF 6x1"),$D1955="5x2"),"",IF($AB1955&lt;&gt;$AB1954,IF(IFERROR(INDEX(Cadastro!$F$5:$F$148,$AB1955),"")="",IF($L1955&gt;0,1,0),IF(IFERROR(INDEX(Cadastro!$F$5:$F$148,$AB1955),"")&lt;=IFERROR(INDEX(Parâmetros!$B$39:$B$48,MATCH($E1955,Parâmetros!$A$39:$A$48,0)),99),IFERROR(INDEX(Cadastro!$F$5:$F$148,$AB1955),""),0)),IF($L1955&gt;0,IF(N($X1954)&gt;0,1,N($W1954)+1),IF(AND($L1955=0,OR(N($W1954)&gt;=IFERROR(INDEX(Parâmetros!$B$39:$B$48,MATCH($E1955,Parâmetros!$A$39:$A$48,0)),99),AND(N($X1954)&gt;0,N($X1954)&lt;IFERROR(INDEX(Parâmetros!$C$39:$C$48,MATCH($E1955,Parâmetros!$A$39:$A$48,0)),0)))),0,N($W1954)+1))))</f>
        <v>0</v>
      </c>
      <c r="X1955" s="34">
        <f>IF(OR(OR($D1955="6x1",$D1955="FF 6x1"),$D1955="5x2"),"",IF($AB1955&lt;&gt;$AB1954,IF(IFERROR(INDEX(Cadastro!$F$5:$F$148,$AB1955),"")="",0,IF(IFERROR(INDEX(Cadastro!$F$5:$F$148,$AB1955),"")&gt;IFERROR(INDEX(Parâmetros!$B$39:$B$48,MATCH($E1955,Parâmetros!$A$39:$A$48,0)),99),IFERROR(INDEX(Cadastro!$F$5:$F$148,$AB1955),"")-IFERROR(INDEX(Parâmetros!$B$39:$B$48,MATCH($E1955,Parâmetros!$A$39:$A$48,0)),99),0)),IF(AND($L1955=0,OR(N($W1954)&gt;=IFERROR(INDEX(Parâmetros!$B$39:$B$48,MATCH($E1955,Parâmetros!$A$39:$A$48,0)),99),AND(N($X1954)&gt;0,N($X1954)&lt;IFERROR(INDEX(Parâmetros!$C$39:$C$48,MATCH($E1955,Parâmetros!$A$39:$A$48,0)),0)))),N($X1954)+1,0)))</f>
        <v>1</v>
      </c>
      <c r="Y1955" t="str">
        <f>IF($AC1955&lt;&gt;"",IF($L1955&gt;0,$AC1955&amp;" · com apontamento",$AC1955),IF($E1955="Férias",IF($L1955&gt;0,"Férias · com apontamento","Férias (cadastro)"),IF(($Z1955+$AA1955-1)&gt;Parâmetros!$E$16,"Férias / afastamento",IF(AND($D1955="5x2",OR(WEEKDAY($F1955,2)=6,WEEKDAY($F1955,2)=7)),IF($L1955&gt;0,"Folga trabalhada","Folga"),IF($L1955&gt;0,"Trabalhado",IF(OR(OR($D1955="6x1",$D1955="FF 6x1"),$D1955="5x2"),IF(AND(OR($D1955="6x1",$D1955="FF 6x1"),OR(WEEKDAY($F1955,2)=6,WEEKDAY($F1955,2)=7)),"Folga","Falta de registro"),IF(AND($AB1955&lt;&gt;$AB1954,IFERROR(INDEX(Cadastro!$F$5:$F$148,$AB1955),"")=""),"Indeterminado (início da série)",IF($X1955&gt;0,"Folga","Falta de registro"))))))))</f>
        <v>Folga</v>
      </c>
      <c r="Z1955" s="34">
        <f>IF(OR($L1955&gt;0,$F1955&gt;Parâmetros!$E$14),0,IF($A1955&lt;&gt;$A1954,1,N($Z1954)+1))</f>
        <v>1</v>
      </c>
      <c r="AA1955" s="34">
        <f>IF(OR($L1955&gt;0,$F1955&gt;Parâmetros!$E$14),0,IF(OR($A1955&lt;&gt;$A1956,$F1956&gt;Parâmetros!$E$14),1,N($AA1956)+1))</f>
        <v>1</v>
      </c>
      <c r="AB1955" s="31">
        <f>IFERROR(MATCH($A1955&amp;"|"&amp;TEXT(_xlfn.MAXIFS(Cadastro!$E$5:$E$148,Cadastro!$A$5:$A$148,$A1955,Cadastro!$E$5:$E$148,"&lt;="&amp;$F1955),"yyyymmdd"),Cadastro!$I$5:$I$148,0),"")</f>
        <v>79</v>
      </c>
      <c r="AC1955" t="str">
        <f>IFERROR(_xlfn.SINGLE(INDEX(Exceções!$D$5:$D$203,MATCH($A1955&amp;"|"&amp;$F1955,Exceções!$F$5:$F$203,0))),"")</f>
        <v/>
      </c>
      <c r="AD1955" t="str">
        <f>IF($AC1955="","",IFERROR(_xlfn.SINGLE(INDEX(Exceções!$E$5:$E$203,MATCH($A1955&amp;"|"&amp;$F1955,Exceções!$F$5:$F$203,0))),""))</f>
        <v/>
      </c>
    </row>
    <row r="1956" spans="1:30" ht="15" hidden="1" customHeight="1" x14ac:dyDescent="0.25">
      <c r="A1956" s="31">
        <v>12299</v>
      </c>
      <c r="B1956" s="17" t="s">
        <v>212</v>
      </c>
      <c r="C1956" s="17" t="str">
        <f>IFERROR(INDEX(Cadastro!$C$5:$C$148,$AB1956),"NÃO INFORMADO")</f>
        <v>INS</v>
      </c>
      <c r="D1956" s="17" t="str">
        <f>IFERROR(INDEX(Cadastro!$D$5:$D$148,$AB1956),"")</f>
        <v>A</v>
      </c>
      <c r="E1956" s="17" t="str">
        <f>IFERROR(INDEX(Cadastro!$G$5:$G$148,$AB1956),"")</f>
        <v>A</v>
      </c>
      <c r="F1956" s="29">
        <v>46274</v>
      </c>
      <c r="G1956" s="32" t="str">
        <f t="shared" si="330"/>
        <v>qua</v>
      </c>
      <c r="H1956" s="31">
        <f>IF($L1956=0,"",_xlfn.MINIFS(Dados!$Q:$Q,Dados!$A:$A,$A1956,Dados!$S:$S,$F1956))</f>
        <v>425</v>
      </c>
      <c r="I1956" s="31">
        <f>IF($H1956="","",_xlfn.MAXIFS(Dados!$R:$R,Dados!$A:$A,$A1956,Dados!$S:$S,$F1956))</f>
        <v>875</v>
      </c>
      <c r="J1956" s="32" t="str">
        <f>IF($D1956&lt;&gt;"Folguista","",IFERROR(INDEX(Parâmetros!$D$52:$G$52,1,MIN(4,MAX(1,$W1956))),""))</f>
        <v/>
      </c>
      <c r="K1956" s="32" t="str">
        <f>IF(OR($AC1956&lt;&gt;"",$Y1956="Folga",$Y1956="Folga trabalhada",$Y1956="Férias (cadastro)",$Y1956="Férias / afastamento",$Y1956="Indeterminado (início da série)"),"",IF(OR($D1956="6x1",$D1956="FF 6x1"),IF(OR(WEEKDAY($F1956,2)=6,WEEKDAY($F1956,2)=7),"6x1 sáb/dom","6x1"),IF($D1956="5x2","5x2",IF($H1956="",IF($D1956="Folguista",$J1956,$E1956),IF(OR($H1956&gt;=Parâmetros!$E$18,$H1956&lt;Parâmetros!$E$19),"C",IF($H1956&lt;Parâmetros!$E$20,"A","B"))))))</f>
        <v>A</v>
      </c>
      <c r="L1956" s="30">
        <f>SUMIFS(Dados!$E:$E,Dados!$A:$A,$A1956,Dados!$S:$S,$F1956)</f>
        <v>7.51</v>
      </c>
      <c r="M1956" s="30">
        <f>IFERROR(INDEX(Parâmetros!$E$6:$E$11,MATCH($K1956,Parâmetros!$A$6:$A$11,0)),"")</f>
        <v>7.58</v>
      </c>
      <c r="N1956" s="33">
        <f t="shared" si="331"/>
        <v>0.99076517150395771</v>
      </c>
      <c r="O1956" s="33">
        <f>Parâmetros!$E$13</f>
        <v>0.8</v>
      </c>
      <c r="P1956" s="32" t="str">
        <f>IF(OR($M1956="",$F1956&gt;Parâmetros!$E$14),"Não","Sim")</f>
        <v>Sim</v>
      </c>
      <c r="Q1956" s="32" t="str">
        <f t="shared" si="332"/>
        <v>Sim</v>
      </c>
      <c r="R1956" s="32" t="str">
        <f t="shared" si="333"/>
        <v>Sim</v>
      </c>
      <c r="S1956" s="30">
        <f t="shared" si="334"/>
        <v>0</v>
      </c>
      <c r="T1956" s="32" t="str">
        <f>IF($Q1956&lt;&gt;"Sim","",IF($N1956&gt;Parâmetros!$E$15,"Sim","Não"))</f>
        <v>Não</v>
      </c>
      <c r="U1956" s="17" t="str">
        <f t="shared" si="335"/>
        <v>Na meta</v>
      </c>
      <c r="V1956" s="17" t="str">
        <f>IF($AC1956&lt;&gt;"",IF($L1956&gt;0,"ATENÇÃO · apontou em dia de "&amp;LOWER($AC1956)&amp;" cadastrado","Exceção cadastrada · "&amp;$AC1956)&amp;IF($AD1956="",""," · "&amp;$AD1956),IF($E1956="Férias",IF($L1956&gt;0,"ATENÇÃO · apontou estando de férias no cadastro","Férias no cadastro"),IF($Y1956="Férias / afastamento","Afastamento · "&amp;($Z1956+$AA1956-1)&amp;" dias seguidos sem apontamento",IF($Y1956="Folga trabalhada","ATENÇÃO · apontou em dia de '[Apontamento_Mes_Setembro Atualizado.xlsx]Base Diária'!$V$221folga da escala 5x2",IF($Y1956="Folga",IF(AND($D1956="5x2",OR(WEEKDAY($F1956,2)=6,WEEKDAY($F1956,2)=7)),"Folga de fim de semana da escala 5x2",IF(AND(OR($D1956="6x1",$D1956="FF 6x1"),WEEKDAY($F1956,2)=6,FALSE()),"Folga de fim de semana · apontou no domingo anterior",IF(AND(OR($D1956="6x1",$D1956="FF 6x1"),WEEKDAY($F1956,2)=7,AND($A1956=$A1955,$L1955&gt;0)),"Folga de fim de semana · apontou no sábado",IF(AND(OR($D1956="6x1",$D1956="FF 6x1"),OR(WEEKDAY($F1956,2)=6,WEEKDAY($F1956,2)=7)),"Folga de fim de semana · sem apontamento no sábado nem no domingo","Folga prevista pelo ciclo")))),IF($Y1956="Indeterminado (início da série)","Sem histórico anterior — informe o dia do ciclo no Cadastro",IF($Y1956="Falta de registro",IF(OR(OR($D1956="6x1",$D1956="FF 6x1"),$D1956="5x2"),"FALTA DE REGISTRO · dia útil da escala "&amp;$E1956,"FALTA DE REGISTRO · dia "&amp;$W1956&amp;" de "&amp;IFERROR(INDEX(Parâmetros!$B$39:$B$48,MATCH($E1956,Parâmetros!$A$39:$A$48,0)),99)&amp;" do ciclo"),IF(OR($D1956="6x1",$D1956="FF 6x1"),IF(OR(AND(WEEKDAY($F1956,2)=6,AND($A1956=$A1957,$L1957&gt;0)),AND(WEEKDAY($F1956,2)=7,AND($A1956=$A1955,$L1955&gt;0))),"ATENÇÃO · apontou sábado e domingo no mesmo fim de semana",IF(OR(WEEKDAY($F1956,2)=6,WEEKDAY($F1956,2)=7),"Jornada de fim de semana do 6x1",IF(OR($H1956&gt;=Parâmetros!$E$20,$H1956&lt;Parâmetros!$E$19),"ATENÇÃO · 6x1 apontou fora do horário diurno","Jornada fixa do 6x1"))),IF($D1956="5x2","Jornada fixa do 5x2",IF($D1956="Folguista",IF($J1956=$K1956,"Evidência confirma sequência","DIVERGE · sequência "&amp;$J1956&amp;" × evidência "&amp;$K1956),IF($K1956=$E1956,"Evidência confirma cadastro","DIVERGE · cadastro "&amp;$E1956&amp;" × evidência "&amp;$K1956)))))))))))</f>
        <v>Evidência confirma cadastro</v>
      </c>
      <c r="W1956" s="34">
        <f>IF(OR(OR($D1956="6x1",$D1956="FF 6x1"),$D1956="5x2"),"",IF($AB1956&lt;&gt;$AB1955,IF(IFERROR(INDEX(Cadastro!$F$5:$F$148,$AB1956),"")="",IF($L1956&gt;0,1,0),IF(IFERROR(INDEX(Cadastro!$F$5:$F$148,$AB1956),"")&lt;=IFERROR(INDEX(Parâmetros!$B$39:$B$48,MATCH($E1956,Parâmetros!$A$39:$A$48,0)),99),IFERROR(INDEX(Cadastro!$F$5:$F$148,$AB1956),""),0)),IF($L1956&gt;0,IF(N($X1955)&gt;0,1,N($W1955)+1),IF(AND($L1956=0,OR(N($W1955)&gt;=IFERROR(INDEX(Parâmetros!$B$39:$B$48,MATCH($E1956,Parâmetros!$A$39:$A$48,0)),99),AND(N($X1955)&gt;0,N($X1955)&lt;IFERROR(INDEX(Parâmetros!$C$39:$C$48,MATCH($E1956,Parâmetros!$A$39:$A$48,0)),0)))),0,N($W1955)+1))))</f>
        <v>1</v>
      </c>
      <c r="X1956" s="34">
        <f>IF(OR(OR($D1956="6x1",$D1956="FF 6x1"),$D1956="5x2"),"",IF($AB1956&lt;&gt;$AB1955,IF(IFERROR(INDEX(Cadastro!$F$5:$F$148,$AB1956),"")="",0,IF(IFERROR(INDEX(Cadastro!$F$5:$F$148,$AB1956),"")&gt;IFERROR(INDEX(Parâmetros!$B$39:$B$48,MATCH($E1956,Parâmetros!$A$39:$A$48,0)),99),IFERROR(INDEX(Cadastro!$F$5:$F$148,$AB1956),"")-IFERROR(INDEX(Parâmetros!$B$39:$B$48,MATCH($E1956,Parâmetros!$A$39:$A$48,0)),99),0)),IF(AND($L1956=0,OR(N($W1955)&gt;=IFERROR(INDEX(Parâmetros!$B$39:$B$48,MATCH($E1956,Parâmetros!$A$39:$A$48,0)),99),AND(N($X1955)&gt;0,N($X1955)&lt;IFERROR(INDEX(Parâmetros!$C$39:$C$48,MATCH($E1956,Parâmetros!$A$39:$A$48,0)),0)))),N($X1955)+1,0)))</f>
        <v>0</v>
      </c>
      <c r="Y1956" t="str">
        <f>IF($AC1956&lt;&gt;"",IF($L1956&gt;0,$AC1956&amp;" · com apontamento",$AC1956),IF($E1956="Férias",IF($L1956&gt;0,"Férias · com apontamento","Férias (cadastro)"),IF(($Z1956+$AA1956-1)&gt;Parâmetros!$E$16,"Férias / afastamento",IF(AND($D1956="5x2",OR(WEEKDAY($F1956,2)=6,WEEKDAY($F1956,2)=7)),IF($L1956&gt;0,"Folga trabalhada","Folga"),IF($L1956&gt;0,"Trabalhado",IF(OR(OR($D1956="6x1",$D1956="FF 6x1"),$D1956="5x2"),IF(AND(OR($D1956="6x1",$D1956="FF 6x1"),OR(WEEKDAY($F1956,2)=6,WEEKDAY($F1956,2)=7)),"Folga","Falta de registro"),IF(AND($AB1956&lt;&gt;$AB1955,IFERROR(INDEX(Cadastro!$F$5:$F$148,$AB1956),"")=""),"Indeterminado (início da série)",IF($X1956&gt;0,"Folga","Falta de registro"))))))))</f>
        <v>Trabalhado</v>
      </c>
      <c r="Z1956" s="34">
        <f>IF(OR($L1956&gt;0,$F1956&gt;Parâmetros!$E$14),0,IF($A1956&lt;&gt;$A1955,1,N($Z1955)+1))</f>
        <v>0</v>
      </c>
      <c r="AA1956" s="34">
        <f>IF(OR($L1956&gt;0,$F1956&gt;Parâmetros!$E$14),0,IF(OR($A1956&lt;&gt;$A1957,$F1957&gt;Parâmetros!$E$14),1,N($AA1957)+1))</f>
        <v>0</v>
      </c>
      <c r="AB1956" s="31">
        <f>IFERROR(MATCH($A1956&amp;"|"&amp;TEXT(_xlfn.MAXIFS(Cadastro!$E$5:$E$148,Cadastro!$A$5:$A$148,$A1956,Cadastro!$E$5:$E$148,"&lt;="&amp;$F1956),"yyyymmdd"),Cadastro!$I$5:$I$148,0),"")</f>
        <v>79</v>
      </c>
      <c r="AC1956" t="str">
        <f>IFERROR(_xlfn.SINGLE(INDEX(Exceções!$D$5:$D$203,MATCH($A1956&amp;"|"&amp;$F1956,Exceções!$F$5:$F$203,0))),"")</f>
        <v/>
      </c>
      <c r="AD1956" t="str">
        <f>IF($AC1956="","",IFERROR(_xlfn.SINGLE(INDEX(Exceções!$E$5:$E$203,MATCH($A1956&amp;"|"&amp;$F1956,Exceções!$F$5:$F$203,0))),""))</f>
        <v/>
      </c>
    </row>
    <row r="1957" spans="1:30" ht="15" hidden="1" customHeight="1" x14ac:dyDescent="0.25">
      <c r="A1957" s="31">
        <v>12299</v>
      </c>
      <c r="B1957" s="17" t="s">
        <v>212</v>
      </c>
      <c r="C1957" s="17" t="str">
        <f>IFERROR(INDEX(Cadastro!$C$5:$C$148,$AB1957),"NÃO INFORMADO")</f>
        <v>INS</v>
      </c>
      <c r="D1957" s="17" t="str">
        <f>IFERROR(INDEX(Cadastro!$D$5:$D$148,$AB1957),"")</f>
        <v>A</v>
      </c>
      <c r="E1957" s="17" t="str">
        <f>IFERROR(INDEX(Cadastro!$G$5:$G$148,$AB1957),"")</f>
        <v>A</v>
      </c>
      <c r="F1957" s="29">
        <v>46275</v>
      </c>
      <c r="G1957" s="32" t="str">
        <f t="shared" si="330"/>
        <v>qui</v>
      </c>
      <c r="H1957" s="31">
        <f>IF($L1957=0,"",_xlfn.MINIFS(Dados!$Q:$Q,Dados!$A:$A,$A1957,Dados!$S:$S,$F1957))</f>
        <v>423</v>
      </c>
      <c r="I1957" s="31">
        <f>IF($H1957="","",_xlfn.MAXIFS(Dados!$R:$R,Dados!$A:$A,$A1957,Dados!$S:$S,$F1957))</f>
        <v>921</v>
      </c>
      <c r="J1957" s="32" t="str">
        <f>IF($D1957&lt;&gt;"Folguista","",IFERROR(INDEX(Parâmetros!$D$52:$G$52,1,MIN(4,MAX(1,$W1957))),""))</f>
        <v/>
      </c>
      <c r="K1957" s="32" t="str">
        <f>IF(OR($AC1957&lt;&gt;"",$Y1957="Folga",$Y1957="Folga trabalhada",$Y1957="Férias (cadastro)",$Y1957="Férias / afastamento",$Y1957="Indeterminado (início da série)"),"",IF(OR($D1957="6x1",$D1957="FF 6x1"),IF(OR(WEEKDAY($F1957,2)=6,WEEKDAY($F1957,2)=7),"6x1 sáb/dom","6x1"),IF($D1957="5x2","5x2",IF($H1957="",IF($D1957="Folguista",$J1957,$E1957),IF(OR($H1957&gt;=Parâmetros!$E$18,$H1957&lt;Parâmetros!$E$19),"C",IF($H1957&lt;Parâmetros!$E$20,"A","B"))))))</f>
        <v>A</v>
      </c>
      <c r="L1957" s="30">
        <f>SUMIFS(Dados!$E:$E,Dados!$A:$A,$A1957,Dados!$S:$S,$F1957)</f>
        <v>7.0299999999999994</v>
      </c>
      <c r="M1957" s="30">
        <f>IFERROR(INDEX(Parâmetros!$E$6:$E$11,MATCH($K1957,Parâmetros!$A$6:$A$11,0)),"")</f>
        <v>7.58</v>
      </c>
      <c r="N1957" s="33">
        <f t="shared" si="331"/>
        <v>0.92744063324538251</v>
      </c>
      <c r="O1957" s="33">
        <f>Parâmetros!$E$13</f>
        <v>0.8</v>
      </c>
      <c r="P1957" s="32" t="str">
        <f>IF(OR($M1957="",$F1957&gt;Parâmetros!$E$14),"Não","Sim")</f>
        <v>Sim</v>
      </c>
      <c r="Q1957" s="32" t="str">
        <f t="shared" si="332"/>
        <v>Sim</v>
      </c>
      <c r="R1957" s="32" t="str">
        <f t="shared" si="333"/>
        <v>Sim</v>
      </c>
      <c r="S1957" s="30">
        <f t="shared" si="334"/>
        <v>0</v>
      </c>
      <c r="T1957" s="32" t="str">
        <f>IF($Q1957&lt;&gt;"Sim","",IF($N1957&gt;Parâmetros!$E$15,"Sim","Não"))</f>
        <v>Não</v>
      </c>
      <c r="U1957" s="17" t="str">
        <f t="shared" si="335"/>
        <v>Na meta</v>
      </c>
      <c r="V1957" s="17" t="str">
        <f>IF($AC1957&lt;&gt;"",IF($L1957&gt;0,"ATENÇÃO · apontou em dia de "&amp;LOWER($AC1957)&amp;" cadastrado","Exceção cadastrada · "&amp;$AC1957)&amp;IF($AD1957="",""," · "&amp;$AD1957),IF($E1957="Férias",IF($L1957&gt;0,"ATENÇÃO · apontou estando de férias no cadastro","Férias no cadastro"),IF($Y1957="Férias / afastamento","Afastamento · "&amp;($Z1957+$AA1957-1)&amp;" dias seguidos sem apontamento",IF($Y1957="Folga trabalhada","ATENÇÃO · apontou em dia de '[Apontamento_Mes_Setembro Atualizado.xlsx]Base Diária'!$V$221folga da escala 5x2",IF($Y1957="Folga",IF(AND($D1957="5x2",OR(WEEKDAY($F1957,2)=6,WEEKDAY($F1957,2)=7)),"Folga de fim de semana da escala 5x2",IF(AND(OR($D1957="6x1",$D1957="FF 6x1"),WEEKDAY($F1957,2)=6,FALSE()),"Folga de fim de semana · apontou no domingo anterior",IF(AND(OR($D1957="6x1",$D1957="FF 6x1"),WEEKDAY($F1957,2)=7,AND($A1957=$A1956,$L1956&gt;0)),"Folga de fim de semana · apontou no sábado",IF(AND(OR($D1957="6x1",$D1957="FF 6x1"),OR(WEEKDAY($F1957,2)=6,WEEKDAY($F1957,2)=7)),"Folga de fim de semana · sem apontamento no sábado nem no domingo","Folga prevista pelo ciclo")))),IF($Y1957="Indeterminado (início da série)","Sem histórico anterior — informe o dia do ciclo no Cadastro",IF($Y1957="Falta de registro",IF(OR(OR($D1957="6x1",$D1957="FF 6x1"),$D1957="5x2"),"FALTA DE REGISTRO · dia útil da escala "&amp;$E1957,"FALTA DE REGISTRO · dia "&amp;$W1957&amp;" de "&amp;IFERROR(INDEX(Parâmetros!$B$39:$B$48,MATCH($E1957,Parâmetros!$A$39:$A$48,0)),99)&amp;" do ciclo"),IF(OR($D1957="6x1",$D1957="FF 6x1"),IF(OR(AND(WEEKDAY($F1957,2)=6,AND($A1957=$A1958,$L1958&gt;0)),AND(WEEKDAY($F1957,2)=7,AND($A1957=$A1956,$L1956&gt;0))),"ATENÇÃO · apontou sábado e domingo no mesmo fim de semana",IF(OR(WEEKDAY($F1957,2)=6,WEEKDAY($F1957,2)=7),"Jornada de fim de semana do 6x1",IF(OR($H1957&gt;=Parâmetros!$E$20,$H1957&lt;Parâmetros!$E$19),"ATENÇÃO · 6x1 apontou fora do horário diurno","Jornada fixa do 6x1"))),IF($D1957="5x2","Jornada fixa do 5x2",IF($D1957="Folguista",IF($J1957=$K1957,"Evidência confirma sequência","DIVERGE · sequência "&amp;$J1957&amp;" × evidência "&amp;$K1957),IF($K1957=$E1957,"Evidência confirma cadastro","DIVERGE · cadastro "&amp;$E1957&amp;" × evidência "&amp;$K1957)))))))))))</f>
        <v>Evidência confirma cadastro</v>
      </c>
      <c r="W1957" s="34">
        <f>IF(OR(OR($D1957="6x1",$D1957="FF 6x1"),$D1957="5x2"),"",IF($AB1957&lt;&gt;$AB1956,IF(IFERROR(INDEX(Cadastro!$F$5:$F$148,$AB1957),"")="",IF($L1957&gt;0,1,0),IF(IFERROR(INDEX(Cadastro!$F$5:$F$148,$AB1957),"")&lt;=IFERROR(INDEX(Parâmetros!$B$39:$B$48,MATCH($E1957,Parâmetros!$A$39:$A$48,0)),99),IFERROR(INDEX(Cadastro!$F$5:$F$148,$AB1957),""),0)),IF($L1957&gt;0,IF(N($X1956)&gt;0,1,N($W1956)+1),IF(AND($L1957=0,OR(N($W1956)&gt;=IFERROR(INDEX(Parâmetros!$B$39:$B$48,MATCH($E1957,Parâmetros!$A$39:$A$48,0)),99),AND(N($X1956)&gt;0,N($X1956)&lt;IFERROR(INDEX(Parâmetros!$C$39:$C$48,MATCH($E1957,Parâmetros!$A$39:$A$48,0)),0)))),0,N($W1956)+1))))</f>
        <v>2</v>
      </c>
      <c r="X1957" s="34">
        <f>IF(OR(OR($D1957="6x1",$D1957="FF 6x1"),$D1957="5x2"),"",IF($AB1957&lt;&gt;$AB1956,IF(IFERROR(INDEX(Cadastro!$F$5:$F$148,$AB1957),"")="",0,IF(IFERROR(INDEX(Cadastro!$F$5:$F$148,$AB1957),"")&gt;IFERROR(INDEX(Parâmetros!$B$39:$B$48,MATCH($E1957,Parâmetros!$A$39:$A$48,0)),99),IFERROR(INDEX(Cadastro!$F$5:$F$148,$AB1957),"")-IFERROR(INDEX(Parâmetros!$B$39:$B$48,MATCH($E1957,Parâmetros!$A$39:$A$48,0)),99),0)),IF(AND($L1957=0,OR(N($W1956)&gt;=IFERROR(INDEX(Parâmetros!$B$39:$B$48,MATCH($E1957,Parâmetros!$A$39:$A$48,0)),99),AND(N($X1956)&gt;0,N($X1956)&lt;IFERROR(INDEX(Parâmetros!$C$39:$C$48,MATCH($E1957,Parâmetros!$A$39:$A$48,0)),0)))),N($X1956)+1,0)))</f>
        <v>0</v>
      </c>
      <c r="Y1957" t="str">
        <f>IF($AC1957&lt;&gt;"",IF($L1957&gt;0,$AC1957&amp;" · com apontamento",$AC1957),IF($E1957="Férias",IF($L1957&gt;0,"Férias · com apontamento","Férias (cadastro)"),IF(($Z1957+$AA1957-1)&gt;Parâmetros!$E$16,"Férias / afastamento",IF(AND($D1957="5x2",OR(WEEKDAY($F1957,2)=6,WEEKDAY($F1957,2)=7)),IF($L1957&gt;0,"Folga trabalhada","Folga"),IF($L1957&gt;0,"Trabalhado",IF(OR(OR($D1957="6x1",$D1957="FF 6x1"),$D1957="5x2"),IF(AND(OR($D1957="6x1",$D1957="FF 6x1"),OR(WEEKDAY($F1957,2)=6,WEEKDAY($F1957,2)=7)),"Folga","Falta de registro"),IF(AND($AB1957&lt;&gt;$AB1956,IFERROR(INDEX(Cadastro!$F$5:$F$148,$AB1957),"")=""),"Indeterminado (início da série)",IF($X1957&gt;0,"Folga","Falta de registro"))))))))</f>
        <v>Trabalhado</v>
      </c>
      <c r="Z1957" s="34">
        <f>IF(OR($L1957&gt;0,$F1957&gt;Parâmetros!$E$14),0,IF($A1957&lt;&gt;$A1956,1,N($Z1956)+1))</f>
        <v>0</v>
      </c>
      <c r="AA1957" s="34">
        <f>IF(OR($L1957&gt;0,$F1957&gt;Parâmetros!$E$14),0,IF(OR($A1957&lt;&gt;$A1958,$F1958&gt;Parâmetros!$E$14),1,N($AA1958)+1))</f>
        <v>0</v>
      </c>
      <c r="AB1957" s="31">
        <f>IFERROR(MATCH($A1957&amp;"|"&amp;TEXT(_xlfn.MAXIFS(Cadastro!$E$5:$E$148,Cadastro!$A$5:$A$148,$A1957,Cadastro!$E$5:$E$148,"&lt;="&amp;$F1957),"yyyymmdd"),Cadastro!$I$5:$I$148,0),"")</f>
        <v>79</v>
      </c>
      <c r="AC1957" t="str">
        <f>IFERROR(_xlfn.SINGLE(INDEX(Exceções!$D$5:$D$203,MATCH($A1957&amp;"|"&amp;$F1957,Exceções!$F$5:$F$203,0))),"")</f>
        <v/>
      </c>
      <c r="AD1957" t="str">
        <f>IF($AC1957="","",IFERROR(_xlfn.SINGLE(INDEX(Exceções!$E$5:$E$203,MATCH($A1957&amp;"|"&amp;$F1957,Exceções!$F$5:$F$203,0))),""))</f>
        <v/>
      </c>
    </row>
    <row r="1958" spans="1:30" ht="15" hidden="1" customHeight="1" x14ac:dyDescent="0.25">
      <c r="A1958" s="31">
        <v>12299</v>
      </c>
      <c r="B1958" s="17" t="s">
        <v>212</v>
      </c>
      <c r="C1958" s="17" t="str">
        <f>IFERROR(INDEX(Cadastro!$C$5:$C$148,$AB1958),"NÃO INFORMADO")</f>
        <v>INS</v>
      </c>
      <c r="D1958" s="17" t="str">
        <f>IFERROR(INDEX(Cadastro!$D$5:$D$148,$AB1958),"")</f>
        <v>A</v>
      </c>
      <c r="E1958" s="17" t="str">
        <f>IFERROR(INDEX(Cadastro!$G$5:$G$148,$AB1958),"")</f>
        <v>A</v>
      </c>
      <c r="F1958" s="29">
        <v>46276</v>
      </c>
      <c r="G1958" s="32" t="str">
        <f t="shared" si="330"/>
        <v>sex</v>
      </c>
      <c r="H1958" s="31">
        <f>IF($L1958=0,"",_xlfn.MINIFS(Dados!$Q:$Q,Dados!$A:$A,$A1958,Dados!$S:$S,$F1958))</f>
        <v>423</v>
      </c>
      <c r="I1958" s="31">
        <f>IF($H1958="","",_xlfn.MAXIFS(Dados!$R:$R,Dados!$A:$A,$A1958,Dados!$S:$S,$F1958))</f>
        <v>927</v>
      </c>
      <c r="J1958" s="32" t="str">
        <f>IF($D1958&lt;&gt;"Folguista","",IFERROR(INDEX(Parâmetros!$D$52:$G$52,1,MIN(4,MAX(1,$W1958))),""))</f>
        <v/>
      </c>
      <c r="K1958" s="32" t="str">
        <f>IF(OR($AC1958&lt;&gt;"",$Y1958="Folga",$Y1958="Folga trabalhada",$Y1958="Férias (cadastro)",$Y1958="Férias / afastamento",$Y1958="Indeterminado (início da série)"),"",IF(OR($D1958="6x1",$D1958="FF 6x1"),IF(OR(WEEKDAY($F1958,2)=6,WEEKDAY($F1958,2)=7),"6x1 sáb/dom","6x1"),IF($D1958="5x2","5x2",IF($H1958="",IF($D1958="Folguista",$J1958,$E1958),IF(OR($H1958&gt;=Parâmetros!$E$18,$H1958&lt;Parâmetros!$E$19),"C",IF($H1958&lt;Parâmetros!$E$20,"A","B"))))))</f>
        <v>A</v>
      </c>
      <c r="L1958" s="30">
        <f>SUMIFS(Dados!$E:$E,Dados!$A:$A,$A1958,Dados!$S:$S,$F1958)</f>
        <v>7.39</v>
      </c>
      <c r="M1958" s="30">
        <f>IFERROR(INDEX(Parâmetros!$E$6:$E$11,MATCH($K1958,Parâmetros!$A$6:$A$11,0)),"")</f>
        <v>7.58</v>
      </c>
      <c r="N1958" s="33">
        <f t="shared" si="331"/>
        <v>0.97493403693931391</v>
      </c>
      <c r="O1958" s="33">
        <f>Parâmetros!$E$13</f>
        <v>0.8</v>
      </c>
      <c r="P1958" s="32" t="str">
        <f>IF(OR($M1958="",$F1958&gt;Parâmetros!$E$14),"Não","Sim")</f>
        <v>Sim</v>
      </c>
      <c r="Q1958" s="32" t="str">
        <f t="shared" si="332"/>
        <v>Sim</v>
      </c>
      <c r="R1958" s="32" t="str">
        <f t="shared" si="333"/>
        <v>Sim</v>
      </c>
      <c r="S1958" s="30">
        <f t="shared" si="334"/>
        <v>0</v>
      </c>
      <c r="T1958" s="32" t="str">
        <f>IF($Q1958&lt;&gt;"Sim","",IF($N1958&gt;Parâmetros!$E$15,"Sim","Não"))</f>
        <v>Não</v>
      </c>
      <c r="U1958" s="17" t="str">
        <f t="shared" si="335"/>
        <v>Na meta</v>
      </c>
      <c r="V1958" s="17" t="str">
        <f>IF($AC1958&lt;&gt;"",IF($L1958&gt;0,"ATENÇÃO · apontou em dia de "&amp;LOWER($AC1958)&amp;" cadastrado","Exceção cadastrada · "&amp;$AC1958)&amp;IF($AD1958="",""," · "&amp;$AD1958),IF($E1958="Férias",IF($L1958&gt;0,"ATENÇÃO · apontou estando de férias no cadastro","Férias no cadastro"),IF($Y1958="Férias / afastamento","Afastamento · "&amp;($Z1958+$AA1958-1)&amp;" dias seguidos sem apontamento",IF($Y1958="Folga trabalhada","ATENÇÃO · apontou em dia de '[Apontamento_Mes_Setembro Atualizado.xlsx]Base Diária'!$V$221folga da escala 5x2",IF($Y1958="Folga",IF(AND($D1958="5x2",OR(WEEKDAY($F1958,2)=6,WEEKDAY($F1958,2)=7)),"Folga de fim de semana da escala 5x2",IF(AND(OR($D1958="6x1",$D1958="FF 6x1"),WEEKDAY($F1958,2)=6,FALSE()),"Folga de fim de semana · apontou no domingo anterior",IF(AND(OR($D1958="6x1",$D1958="FF 6x1"),WEEKDAY($F1958,2)=7,AND($A1958=$A1957,$L1957&gt;0)),"Folga de fim de semana · apontou no sábado",IF(AND(OR($D1958="6x1",$D1958="FF 6x1"),OR(WEEKDAY($F1958,2)=6,WEEKDAY($F1958,2)=7)),"Folga de fim de semana · sem apontamento no sábado nem no domingo","Folga prevista pelo ciclo")))),IF($Y1958="Indeterminado (início da série)","Sem histórico anterior — informe o dia do ciclo no Cadastro",IF($Y1958="Falta de registro",IF(OR(OR($D1958="6x1",$D1958="FF 6x1"),$D1958="5x2"),"FALTA DE REGISTRO · dia útil da escala "&amp;$E1958,"FALTA DE REGISTRO · dia "&amp;$W1958&amp;" de "&amp;IFERROR(INDEX(Parâmetros!$B$39:$B$48,MATCH($E1958,Parâmetros!$A$39:$A$48,0)),99)&amp;" do ciclo"),IF(OR($D1958="6x1",$D1958="FF 6x1"),IF(OR(AND(WEEKDAY($F1958,2)=6,AND($A1958=$A1959,$L1959&gt;0)),AND(WEEKDAY($F1958,2)=7,AND($A1958=$A1957,$L1957&gt;0))),"ATENÇÃO · apontou sábado e domingo no mesmo fim de semana",IF(OR(WEEKDAY($F1958,2)=6,WEEKDAY($F1958,2)=7),"Jornada de fim de semana do 6x1",IF(OR($H1958&gt;=Parâmetros!$E$20,$H1958&lt;Parâmetros!$E$19),"ATENÇÃO · 6x1 apontou fora do horário diurno","Jornada fixa do 6x1"))),IF($D1958="5x2","Jornada fixa do 5x2",IF($D1958="Folguista",IF($J1958=$K1958,"Evidência confirma sequência","DIVERGE · sequência "&amp;$J1958&amp;" × evidência "&amp;$K1958),IF($K1958=$E1958,"Evidência confirma cadastro","DIVERGE · cadastro "&amp;$E1958&amp;" × evidência "&amp;$K1958)))))))))))</f>
        <v>Evidência confirma cadastro</v>
      </c>
      <c r="W1958" s="34">
        <f>IF(OR(OR($D1958="6x1",$D1958="FF 6x1"),$D1958="5x2"),"",IF($AB1958&lt;&gt;$AB1957,IF(IFERROR(INDEX(Cadastro!$F$5:$F$148,$AB1958),"")="",IF($L1958&gt;0,1,0),IF(IFERROR(INDEX(Cadastro!$F$5:$F$148,$AB1958),"")&lt;=IFERROR(INDEX(Parâmetros!$B$39:$B$48,MATCH($E1958,Parâmetros!$A$39:$A$48,0)),99),IFERROR(INDEX(Cadastro!$F$5:$F$148,$AB1958),""),0)),IF($L1958&gt;0,IF(N($X1957)&gt;0,1,N($W1957)+1),IF(AND($L1958=0,OR(N($W1957)&gt;=IFERROR(INDEX(Parâmetros!$B$39:$B$48,MATCH($E1958,Parâmetros!$A$39:$A$48,0)),99),AND(N($X1957)&gt;0,N($X1957)&lt;IFERROR(INDEX(Parâmetros!$C$39:$C$48,MATCH($E1958,Parâmetros!$A$39:$A$48,0)),0)))),0,N($W1957)+1))))</f>
        <v>3</v>
      </c>
      <c r="X1958" s="34">
        <f>IF(OR(OR($D1958="6x1",$D1958="FF 6x1"),$D1958="5x2"),"",IF($AB1958&lt;&gt;$AB1957,IF(IFERROR(INDEX(Cadastro!$F$5:$F$148,$AB1958),"")="",0,IF(IFERROR(INDEX(Cadastro!$F$5:$F$148,$AB1958),"")&gt;IFERROR(INDEX(Parâmetros!$B$39:$B$48,MATCH($E1958,Parâmetros!$A$39:$A$48,0)),99),IFERROR(INDEX(Cadastro!$F$5:$F$148,$AB1958),"")-IFERROR(INDEX(Parâmetros!$B$39:$B$48,MATCH($E1958,Parâmetros!$A$39:$A$48,0)),99),0)),IF(AND($L1958=0,OR(N($W1957)&gt;=IFERROR(INDEX(Parâmetros!$B$39:$B$48,MATCH($E1958,Parâmetros!$A$39:$A$48,0)),99),AND(N($X1957)&gt;0,N($X1957)&lt;IFERROR(INDEX(Parâmetros!$C$39:$C$48,MATCH($E1958,Parâmetros!$A$39:$A$48,0)),0)))),N($X1957)+1,0)))</f>
        <v>0</v>
      </c>
      <c r="Y1958" t="str">
        <f>IF($AC1958&lt;&gt;"",IF($L1958&gt;0,$AC1958&amp;" · com apontamento",$AC1958),IF($E1958="Férias",IF($L1958&gt;0,"Férias · com apontamento","Férias (cadastro)"),IF(($Z1958+$AA1958-1)&gt;Parâmetros!$E$16,"Férias / afastamento",IF(AND($D1958="5x2",OR(WEEKDAY($F1958,2)=6,WEEKDAY($F1958,2)=7)),IF($L1958&gt;0,"Folga trabalhada","Folga"),IF($L1958&gt;0,"Trabalhado",IF(OR(OR($D1958="6x1",$D1958="FF 6x1"),$D1958="5x2"),IF(AND(OR($D1958="6x1",$D1958="FF 6x1"),OR(WEEKDAY($F1958,2)=6,WEEKDAY($F1958,2)=7)),"Folga","Falta de registro"),IF(AND($AB1958&lt;&gt;$AB1957,IFERROR(INDEX(Cadastro!$F$5:$F$148,$AB1958),"")=""),"Indeterminado (início da série)",IF($X1958&gt;0,"Folga","Falta de registro"))))))))</f>
        <v>Trabalhado</v>
      </c>
      <c r="Z1958" s="34">
        <f>IF(OR($L1958&gt;0,$F1958&gt;Parâmetros!$E$14),0,IF($A1958&lt;&gt;$A1957,1,N($Z1957)+1))</f>
        <v>0</v>
      </c>
      <c r="AA1958" s="34">
        <f>IF(OR($L1958&gt;0,$F1958&gt;Parâmetros!$E$14),0,IF(OR($A1958&lt;&gt;$A1959,$F1959&gt;Parâmetros!$E$14),1,N($AA1959)+1))</f>
        <v>0</v>
      </c>
      <c r="AB1958" s="31">
        <f>IFERROR(MATCH($A1958&amp;"|"&amp;TEXT(_xlfn.MAXIFS(Cadastro!$E$5:$E$148,Cadastro!$A$5:$A$148,$A1958,Cadastro!$E$5:$E$148,"&lt;="&amp;$F1958),"yyyymmdd"),Cadastro!$I$5:$I$148,0),"")</f>
        <v>79</v>
      </c>
      <c r="AC1958" t="str">
        <f>IFERROR(_xlfn.SINGLE(INDEX(Exceções!$D$5:$D$203,MATCH($A1958&amp;"|"&amp;$F1958,Exceções!$F$5:$F$203,0))),"")</f>
        <v/>
      </c>
      <c r="AD1958" t="str">
        <f>IF($AC1958="","",IFERROR(_xlfn.SINGLE(INDEX(Exceções!$E$5:$E$203,MATCH($A1958&amp;"|"&amp;$F1958,Exceções!$F$5:$F$203,0))),""))</f>
        <v/>
      </c>
    </row>
    <row r="1959" spans="1:30" ht="15" hidden="1" customHeight="1" x14ac:dyDescent="0.25">
      <c r="A1959" s="31">
        <v>12299</v>
      </c>
      <c r="B1959" s="17" t="s">
        <v>212</v>
      </c>
      <c r="C1959" s="17" t="str">
        <f>IFERROR(INDEX(Cadastro!$C$5:$C$148,$AB1959),"NÃO INFORMADO")</f>
        <v>INS</v>
      </c>
      <c r="D1959" s="17" t="str">
        <f>IFERROR(INDEX(Cadastro!$D$5:$D$148,$AB1959),"")</f>
        <v>A</v>
      </c>
      <c r="E1959" s="17" t="str">
        <f>IFERROR(INDEX(Cadastro!$G$5:$G$148,$AB1959),"")</f>
        <v>A</v>
      </c>
      <c r="F1959" s="29">
        <v>46277</v>
      </c>
      <c r="G1959" s="32" t="str">
        <f t="shared" si="330"/>
        <v>sáb</v>
      </c>
      <c r="H1959" s="31">
        <f>IF($L1959=0,"",_xlfn.MINIFS(Dados!$Q:$Q,Dados!$A:$A,$A1959,Dados!$S:$S,$F1959))</f>
        <v>432</v>
      </c>
      <c r="I1959" s="31">
        <f>IF($H1959="","",_xlfn.MAXIFS(Dados!$R:$R,Dados!$A:$A,$A1959,Dados!$S:$S,$F1959))</f>
        <v>690</v>
      </c>
      <c r="J1959" s="32" t="str">
        <f>IF($D1959&lt;&gt;"Folguista","",IFERROR(INDEX(Parâmetros!$D$52:$G$52,1,MIN(4,MAX(1,$W1959))),""))</f>
        <v/>
      </c>
      <c r="K1959" s="32" t="str">
        <f>IF(OR($AC1959&lt;&gt;"",$Y1959="Folga",$Y1959="Folga trabalhada",$Y1959="Férias (cadastro)",$Y1959="Férias / afastamento",$Y1959="Indeterminado (início da série)"),"",IF(OR($D1959="6x1",$D1959="FF 6x1"),IF(OR(WEEKDAY($F1959,2)=6,WEEKDAY($F1959,2)=7),"6x1 sáb/dom","6x1"),IF($D1959="5x2","5x2",IF($H1959="",IF($D1959="Folguista",$J1959,$E1959),IF(OR($H1959&gt;=Parâmetros!$E$18,$H1959&lt;Parâmetros!$E$19),"C",IF($H1959&lt;Parâmetros!$E$20,"A","B"))))))</f>
        <v>A</v>
      </c>
      <c r="L1959" s="30">
        <f>SUMIFS(Dados!$E:$E,Dados!$A:$A,$A1959,Dados!$S:$S,$F1959)</f>
        <v>3.96</v>
      </c>
      <c r="M1959" s="30">
        <f>IFERROR(INDEX(Parâmetros!$E$6:$E$11,MATCH($K1959,Parâmetros!$A$6:$A$11,0)),"")</f>
        <v>7.58</v>
      </c>
      <c r="N1959" s="33">
        <f t="shared" si="331"/>
        <v>0.52242744063324542</v>
      </c>
      <c r="O1959" s="33">
        <f>Parâmetros!$E$13</f>
        <v>0.8</v>
      </c>
      <c r="P1959" s="32" t="str">
        <f>IF(OR($M1959="",$F1959&gt;Parâmetros!$E$14),"Não","Sim")</f>
        <v>Não</v>
      </c>
      <c r="Q1959" s="32" t="str">
        <f t="shared" si="332"/>
        <v/>
      </c>
      <c r="R1959" s="32" t="str">
        <f t="shared" si="333"/>
        <v/>
      </c>
      <c r="S1959" s="30" t="str">
        <f t="shared" si="334"/>
        <v/>
      </c>
      <c r="T1959" s="32" t="str">
        <f>IF($Q1959&lt;&gt;"Sim","",IF($N1959&gt;Parâmetros!$E$15,"Sim","Não"))</f>
        <v/>
      </c>
      <c r="U1959" s="17" t="str">
        <f t="shared" si="335"/>
        <v>Fora da apuração</v>
      </c>
      <c r="V1959" s="17" t="str">
        <f>IF($AC1959&lt;&gt;"",IF($L1959&gt;0,"ATENÇÃO · apontou em dia de "&amp;LOWER($AC1959)&amp;" cadastrado","Exceção cadastrada · "&amp;$AC1959)&amp;IF($AD1959="",""," · "&amp;$AD1959),IF($E1959="Férias",IF($L1959&gt;0,"ATENÇÃO · apontou estando de férias no cadastro","Férias no cadastro"),IF($Y1959="Férias / afastamento","Afastamento · "&amp;($Z1959+$AA1959-1)&amp;" dias seguidos sem apontamento",IF($Y1959="Folga trabalhada","ATENÇÃO · apontou em dia de '[Apontamento_Mes_Setembro Atualizado.xlsx]Base Diária'!$V$221folga da escala 5x2",IF($Y1959="Folga",IF(AND($D1959="5x2",OR(WEEKDAY($F1959,2)=6,WEEKDAY($F1959,2)=7)),"Folga de fim de semana da escala 5x2",IF(AND(OR($D1959="6x1",$D1959="FF 6x1"),WEEKDAY($F1959,2)=6,FALSE()),"Folga de fim de semana · apontou no domingo anterior",IF(AND(OR($D1959="6x1",$D1959="FF 6x1"),WEEKDAY($F1959,2)=7,AND($A1959=$A1958,$L1958&gt;0)),"Folga de fim de semana · apontou no sábado",IF(AND(OR($D1959="6x1",$D1959="FF 6x1"),OR(WEEKDAY($F1959,2)=6,WEEKDAY($F1959,2)=7)),"Folga de fim de semana · sem apontamento no sábado nem no domingo","Folga prevista pelo ciclo")))),IF($Y1959="Indeterminado (início da série)","Sem histórico anterior — informe o dia do ciclo no Cadastro",IF($Y1959="Falta de registro",IF(OR(OR($D1959="6x1",$D1959="FF 6x1"),$D1959="5x2"),"FALTA DE REGISTRO · dia útil da escala "&amp;$E1959,"FALTA DE REGISTRO · dia "&amp;$W1959&amp;" de "&amp;IFERROR(INDEX(Parâmetros!$B$39:$B$48,MATCH($E1959,Parâmetros!$A$39:$A$48,0)),99)&amp;" do ciclo"),IF(OR($D1959="6x1",$D1959="FF 6x1"),IF(OR(AND(WEEKDAY($F1959,2)=6,AND($A1959=$A1960,$L1960&gt;0)),AND(WEEKDAY($F1959,2)=7,AND($A1959=$A1958,$L1958&gt;0))),"ATENÇÃO · apontou sábado e domingo no mesmo fim de semana",IF(OR(WEEKDAY($F1959,2)=6,WEEKDAY($F1959,2)=7),"Jornada de fim de semana do 6x1",IF(OR($H1959&gt;=Parâmetros!$E$20,$H1959&lt;Parâmetros!$E$19),"ATENÇÃO · 6x1 apontou fora do horário diurno","Jornada fixa do 6x1"))),IF($D1959="5x2","Jornada fixa do 5x2",IF($D1959="Folguista",IF($J1959=$K1959,"Evidência confirma sequência","DIVERGE · sequência "&amp;$J1959&amp;" × evidência "&amp;$K1959),IF($K1959=$E1959,"Evidência confirma cadastro","DIVERGE · cadastro "&amp;$E1959&amp;" × evidência "&amp;$K1959)))))))))))</f>
        <v>Evidência confirma cadastro</v>
      </c>
      <c r="W1959" s="34">
        <f>IF(OR(OR($D1959="6x1",$D1959="FF 6x1"),$D1959="5x2"),"",IF($AB1959&lt;&gt;$AB1958,IF(IFERROR(INDEX(Cadastro!$F$5:$F$148,$AB1959),"")="",IF($L1959&gt;0,1,0),IF(IFERROR(INDEX(Cadastro!$F$5:$F$148,$AB1959),"")&lt;=IFERROR(INDEX(Parâmetros!$B$39:$B$48,MATCH($E1959,Parâmetros!$A$39:$A$48,0)),99),IFERROR(INDEX(Cadastro!$F$5:$F$148,$AB1959),""),0)),IF($L1959&gt;0,IF(N($X1958)&gt;0,1,N($W1958)+1),IF(AND($L1959=0,OR(N($W1958)&gt;=IFERROR(INDEX(Parâmetros!$B$39:$B$48,MATCH($E1959,Parâmetros!$A$39:$A$48,0)),99),AND(N($X1958)&gt;0,N($X1958)&lt;IFERROR(INDEX(Parâmetros!$C$39:$C$48,MATCH($E1959,Parâmetros!$A$39:$A$48,0)),0)))),0,N($W1958)+1))))</f>
        <v>4</v>
      </c>
      <c r="X1959" s="34">
        <f>IF(OR(OR($D1959="6x1",$D1959="FF 6x1"),$D1959="5x2"),"",IF($AB1959&lt;&gt;$AB1958,IF(IFERROR(INDEX(Cadastro!$F$5:$F$148,$AB1959),"")="",0,IF(IFERROR(INDEX(Cadastro!$F$5:$F$148,$AB1959),"")&gt;IFERROR(INDEX(Parâmetros!$B$39:$B$48,MATCH($E1959,Parâmetros!$A$39:$A$48,0)),99),IFERROR(INDEX(Cadastro!$F$5:$F$148,$AB1959),"")-IFERROR(INDEX(Parâmetros!$B$39:$B$48,MATCH($E1959,Parâmetros!$A$39:$A$48,0)),99),0)),IF(AND($L1959=0,OR(N($W1958)&gt;=IFERROR(INDEX(Parâmetros!$B$39:$B$48,MATCH($E1959,Parâmetros!$A$39:$A$48,0)),99),AND(N($X1958)&gt;0,N($X1958)&lt;IFERROR(INDEX(Parâmetros!$C$39:$C$48,MATCH($E1959,Parâmetros!$A$39:$A$48,0)),0)))),N($X1958)+1,0)))</f>
        <v>0</v>
      </c>
      <c r="Y1959" t="str">
        <f>IF($AC1959&lt;&gt;"",IF($L1959&gt;0,$AC1959&amp;" · com apontamento",$AC1959),IF($E1959="Férias",IF($L1959&gt;0,"Férias · com apontamento","Férias (cadastro)"),IF(($Z1959+$AA1959-1)&gt;Parâmetros!$E$16,"Férias / afastamento",IF(AND($D1959="5x2",OR(WEEKDAY($F1959,2)=6,WEEKDAY($F1959,2)=7)),IF($L1959&gt;0,"Folga trabalhada","Folga"),IF($L1959&gt;0,"Trabalhado",IF(OR(OR($D1959="6x1",$D1959="FF 6x1"),$D1959="5x2"),IF(AND(OR($D1959="6x1",$D1959="FF 6x1"),OR(WEEKDAY($F1959,2)=6,WEEKDAY($F1959,2)=7)),"Folga","Falta de registro"),IF(AND($AB1959&lt;&gt;$AB1958,IFERROR(INDEX(Cadastro!$F$5:$F$148,$AB1959),"")=""),"Indeterminado (início da série)",IF($X1959&gt;0,"Folga","Falta de registro"))))))))</f>
        <v>Trabalhado</v>
      </c>
      <c r="Z1959" s="34">
        <f>IF(OR($L1959&gt;0,$F1959&gt;Parâmetros!$E$14),0,IF($A1959&lt;&gt;$A1958,1,N($Z1958)+1))</f>
        <v>0</v>
      </c>
      <c r="AA1959" s="34">
        <f>IF(OR($L1959&gt;0,$F1959&gt;Parâmetros!$E$14),0,IF(OR($A1959&lt;&gt;$A1960,$F1960&gt;Parâmetros!$E$14),1,N($AA1960)+1))</f>
        <v>0</v>
      </c>
      <c r="AB1959" s="31">
        <f>IFERROR(MATCH($A1959&amp;"|"&amp;TEXT(_xlfn.MAXIFS(Cadastro!$E$5:$E$148,Cadastro!$A$5:$A$148,$A1959,Cadastro!$E$5:$E$148,"&lt;="&amp;$F1959),"yyyymmdd"),Cadastro!$I$5:$I$148,0),"")</f>
        <v>79</v>
      </c>
      <c r="AC1959" t="str">
        <f>IFERROR(_xlfn.SINGLE(INDEX(Exceções!$D$5:$D$203,MATCH($A1959&amp;"|"&amp;$F1959,Exceções!$F$5:$F$203,0))),"")</f>
        <v/>
      </c>
      <c r="AD1959" t="str">
        <f>IF($AC1959="","",IFERROR(_xlfn.SINGLE(INDEX(Exceções!$E$5:$E$203,MATCH($A1959&amp;"|"&amp;$F1959,Exceções!$F$5:$F$203,0))),""))</f>
        <v/>
      </c>
    </row>
    <row r="1960" spans="1:30" ht="15" hidden="1" customHeight="1" x14ac:dyDescent="0.25">
      <c r="A1960" s="31">
        <v>12299</v>
      </c>
      <c r="B1960" s="17" t="s">
        <v>212</v>
      </c>
      <c r="C1960" s="17" t="str">
        <f>IFERROR(INDEX(Cadastro!$C$5:$C$148,$AB1960),"NÃO INFORMADO")</f>
        <v>INS</v>
      </c>
      <c r="D1960" s="17" t="str">
        <f>IFERROR(INDEX(Cadastro!$D$5:$D$148,$AB1960),"")</f>
        <v>A</v>
      </c>
      <c r="E1960" s="17" t="str">
        <f>IFERROR(INDEX(Cadastro!$G$5:$G$148,$AB1960),"")</f>
        <v>A</v>
      </c>
      <c r="F1960" s="29">
        <v>46278</v>
      </c>
      <c r="G1960" s="32" t="str">
        <f t="shared" si="330"/>
        <v>dom</v>
      </c>
      <c r="H1960" s="31" t="str">
        <f>IF($L1960=0,"",_xlfn.MINIFS(Dados!$Q:$Q,Dados!$A:$A,$A1960,Dados!$S:$S,$F1960))</f>
        <v/>
      </c>
      <c r="I1960" s="31" t="str">
        <f>IF($H1960="","",_xlfn.MAXIFS(Dados!$R:$R,Dados!$A:$A,$A1960,Dados!$S:$S,$F1960))</f>
        <v/>
      </c>
      <c r="J1960" s="32" t="str">
        <f>IF($D1960&lt;&gt;"Folguista","",IFERROR(INDEX(Parâmetros!$D$52:$G$52,1,MIN(4,MAX(1,$W1960))),""))</f>
        <v/>
      </c>
      <c r="K1960" s="32" t="str">
        <f>IF(OR($AC1960&lt;&gt;"",$Y1960="Folga",$Y1960="Folga trabalhada",$Y1960="Férias (cadastro)",$Y1960="Férias / afastamento",$Y1960="Indeterminado (início da série)"),"",IF(OR($D1960="6x1",$D1960="FF 6x1"),IF(OR(WEEKDAY($F1960,2)=6,WEEKDAY($F1960,2)=7),"6x1 sáb/dom","6x1"),IF($D1960="5x2","5x2",IF($H1960="",IF($D1960="Folguista",$J1960,$E1960),IF(OR($H1960&gt;=Parâmetros!$E$18,$H1960&lt;Parâmetros!$E$19),"C",IF($H1960&lt;Parâmetros!$E$20,"A","B"))))))</f>
        <v>A</v>
      </c>
      <c r="L1960" s="30">
        <f>SUMIFS(Dados!$E:$E,Dados!$A:$A,$A1960,Dados!$S:$S,$F1960)</f>
        <v>0</v>
      </c>
      <c r="M1960" s="30">
        <f>IFERROR(INDEX(Parâmetros!$E$6:$E$11,MATCH($K1960,Parâmetros!$A$6:$A$11,0)),"")</f>
        <v>7.58</v>
      </c>
      <c r="N1960" s="33">
        <f t="shared" si="331"/>
        <v>0</v>
      </c>
      <c r="O1960" s="33">
        <f>Parâmetros!$E$13</f>
        <v>0.8</v>
      </c>
      <c r="P1960" s="32" t="str">
        <f>IF(OR($M1960="",$F1960&gt;Parâmetros!$E$14),"Não","Sim")</f>
        <v>Não</v>
      </c>
      <c r="Q1960" s="32" t="str">
        <f t="shared" si="332"/>
        <v/>
      </c>
      <c r="R1960" s="32" t="str">
        <f t="shared" si="333"/>
        <v/>
      </c>
      <c r="S1960" s="30" t="str">
        <f t="shared" si="334"/>
        <v/>
      </c>
      <c r="T1960" s="32" t="str">
        <f>IF($Q1960&lt;&gt;"Sim","",IF($N1960&gt;Parâmetros!$E$15,"Sim","Não"))</f>
        <v/>
      </c>
      <c r="U1960" s="17" t="str">
        <f t="shared" si="335"/>
        <v>Fora da apuração</v>
      </c>
      <c r="V1960" s="17" t="str">
        <f>IF($AC1960&lt;&gt;"",IF($L1960&gt;0,"ATENÇÃO · apontou em dia de "&amp;LOWER($AC1960)&amp;" cadastrado","Exceção cadastrada · "&amp;$AC1960)&amp;IF($AD1960="",""," · "&amp;$AD1960),IF($E1960="Férias",IF($L1960&gt;0,"ATENÇÃO · apontou estando de férias no cadastro","Férias no cadastro"),IF($Y1960="Férias / afastamento","Afastamento · "&amp;($Z1960+$AA1960-1)&amp;" dias seguidos sem apontamento",IF($Y1960="Folga trabalhada","ATENÇÃO · apontou em dia de '[Apontamento_Mes_Setembro Atualizado.xlsx]Base Diária'!$V$221folga da escala 5x2",IF($Y1960="Folga",IF(AND($D1960="5x2",OR(WEEKDAY($F1960,2)=6,WEEKDAY($F1960,2)=7)),"Folga de fim de semana da escala 5x2",IF(AND(OR($D1960="6x1",$D1960="FF 6x1"),WEEKDAY($F1960,2)=6,FALSE()),"Folga de fim de semana · apontou no domingo anterior",IF(AND(OR($D1960="6x1",$D1960="FF 6x1"),WEEKDAY($F1960,2)=7,AND($A1960=$A1959,$L1959&gt;0)),"Folga de fim de semana · apontou no sábado",IF(AND(OR($D1960="6x1",$D1960="FF 6x1"),OR(WEEKDAY($F1960,2)=6,WEEKDAY($F1960,2)=7)),"Folga de fim de semana · sem apontamento no sábado nem no domingo","Folga prevista pelo ciclo")))),IF($Y1960="Indeterminado (início da série)","Sem histórico anterior — informe o dia do ciclo no Cadastro",IF($Y1960="Falta de registro",IF(OR(OR($D1960="6x1",$D1960="FF 6x1"),$D1960="5x2"),"FALTA DE REGISTRO · dia útil da escala "&amp;$E1960,"FALTA DE REGISTRO · dia "&amp;$W1960&amp;" de "&amp;IFERROR(INDEX(Parâmetros!$B$39:$B$48,MATCH($E1960,Parâmetros!$A$39:$A$48,0)),99)&amp;" do ciclo"),IF(OR($D1960="6x1",$D1960="FF 6x1"),IF(OR(AND(WEEKDAY($F1960,2)=6,AND($A1960=$A1961,$L1961&gt;0)),AND(WEEKDAY($F1960,2)=7,AND($A1960=$A1959,$L1959&gt;0))),"ATENÇÃO · apontou sábado e domingo no mesmo fim de semana",IF(OR(WEEKDAY($F1960,2)=6,WEEKDAY($F1960,2)=7),"Jornada de fim de semana do 6x1",IF(OR($H1960&gt;=Parâmetros!$E$20,$H1960&lt;Parâmetros!$E$19),"ATENÇÃO · 6x1 apontou fora do horário diurno","Jornada fixa do 6x1"))),IF($D1960="5x2","Jornada fixa do 5x2",IF($D1960="Folguista",IF($J1960=$K1960,"Evidência confirma sequência","DIVERGE · sequência "&amp;$J1960&amp;" × evidência "&amp;$K1960),IF($K1960=$E1960,"Evidência confirma cadastro","DIVERGE · cadastro "&amp;$E1960&amp;" × evidência "&amp;$K1960)))))))))))</f>
        <v>FALTA DE REGISTRO · dia 5 de 5 do ciclo</v>
      </c>
      <c r="W1960" s="34">
        <f>IF(OR(OR($D1960="6x1",$D1960="FF 6x1"),$D1960="5x2"),"",IF($AB1960&lt;&gt;$AB1959,IF(IFERROR(INDEX(Cadastro!$F$5:$F$148,$AB1960),"")="",IF($L1960&gt;0,1,0),IF(IFERROR(INDEX(Cadastro!$F$5:$F$148,$AB1960),"")&lt;=IFERROR(INDEX(Parâmetros!$B$39:$B$48,MATCH($E1960,Parâmetros!$A$39:$A$48,0)),99),IFERROR(INDEX(Cadastro!$F$5:$F$148,$AB1960),""),0)),IF($L1960&gt;0,IF(N($X1959)&gt;0,1,N($W1959)+1),IF(AND($L1960=0,OR(N($W1959)&gt;=IFERROR(INDEX(Parâmetros!$B$39:$B$48,MATCH($E1960,Parâmetros!$A$39:$A$48,0)),99),AND(N($X1959)&gt;0,N($X1959)&lt;IFERROR(INDEX(Parâmetros!$C$39:$C$48,MATCH($E1960,Parâmetros!$A$39:$A$48,0)),0)))),0,N($W1959)+1))))</f>
        <v>5</v>
      </c>
      <c r="X1960" s="34">
        <f>IF(OR(OR($D1960="6x1",$D1960="FF 6x1"),$D1960="5x2"),"",IF($AB1960&lt;&gt;$AB1959,IF(IFERROR(INDEX(Cadastro!$F$5:$F$148,$AB1960),"")="",0,IF(IFERROR(INDEX(Cadastro!$F$5:$F$148,$AB1960),"")&gt;IFERROR(INDEX(Parâmetros!$B$39:$B$48,MATCH($E1960,Parâmetros!$A$39:$A$48,0)),99),IFERROR(INDEX(Cadastro!$F$5:$F$148,$AB1960),"")-IFERROR(INDEX(Parâmetros!$B$39:$B$48,MATCH($E1960,Parâmetros!$A$39:$A$48,0)),99),0)),IF(AND($L1960=0,OR(N($W1959)&gt;=IFERROR(INDEX(Parâmetros!$B$39:$B$48,MATCH($E1960,Parâmetros!$A$39:$A$48,0)),99),AND(N($X1959)&gt;0,N($X1959)&lt;IFERROR(INDEX(Parâmetros!$C$39:$C$48,MATCH($E1960,Parâmetros!$A$39:$A$48,0)),0)))),N($X1959)+1,0)))</f>
        <v>0</v>
      </c>
      <c r="Y1960" t="str">
        <f>IF($AC1960&lt;&gt;"",IF($L1960&gt;0,$AC1960&amp;" · com apontamento",$AC1960),IF($E1960="Férias",IF($L1960&gt;0,"Férias · com apontamento","Férias (cadastro)"),IF(($Z1960+$AA1960-1)&gt;Parâmetros!$E$16,"Férias / afastamento",IF(AND($D1960="5x2",OR(WEEKDAY($F1960,2)=6,WEEKDAY($F1960,2)=7)),IF($L1960&gt;0,"Folga trabalhada","Folga"),IF($L1960&gt;0,"Trabalhado",IF(OR(OR($D1960="6x1",$D1960="FF 6x1"),$D1960="5x2"),IF(AND(OR($D1960="6x1",$D1960="FF 6x1"),OR(WEEKDAY($F1960,2)=6,WEEKDAY($F1960,2)=7)),"Folga","Falta de registro"),IF(AND($AB1960&lt;&gt;$AB1959,IFERROR(INDEX(Cadastro!$F$5:$F$148,$AB1960),"")=""),"Indeterminado (início da série)",IF($X1960&gt;0,"Folga","Falta de registro"))))))))</f>
        <v>Falta de registro</v>
      </c>
      <c r="Z1960" s="34">
        <f>IF(OR($L1960&gt;0,$F1960&gt;Parâmetros!$E$14),0,IF($A1960&lt;&gt;$A1959,1,N($Z1959)+1))</f>
        <v>0</v>
      </c>
      <c r="AA1960" s="34">
        <f>IF(OR($L1960&gt;0,$F1960&gt;Parâmetros!$E$14),0,IF(OR($A1960&lt;&gt;$A1961,$F1961&gt;Parâmetros!$E$14),1,N($AA1961)+1))</f>
        <v>0</v>
      </c>
      <c r="AB1960" s="31">
        <f>IFERROR(MATCH($A1960&amp;"|"&amp;TEXT(_xlfn.MAXIFS(Cadastro!$E$5:$E$148,Cadastro!$A$5:$A$148,$A1960,Cadastro!$E$5:$E$148,"&lt;="&amp;$F1960),"yyyymmdd"),Cadastro!$I$5:$I$148,0),"")</f>
        <v>79</v>
      </c>
      <c r="AC1960" t="str">
        <f>IFERROR(_xlfn.SINGLE(INDEX(Exceções!$D$5:$D$203,MATCH($A1960&amp;"|"&amp;$F1960,Exceções!$F$5:$F$203,0))),"")</f>
        <v/>
      </c>
      <c r="AD1960" t="str">
        <f>IF($AC1960="","",IFERROR(_xlfn.SINGLE(INDEX(Exceções!$E$5:$E$203,MATCH($A1960&amp;"|"&amp;$F1960,Exceções!$F$5:$F$203,0))),""))</f>
        <v/>
      </c>
    </row>
    <row r="1961" spans="1:30" ht="15" hidden="1" customHeight="1" x14ac:dyDescent="0.25">
      <c r="A1961" s="31">
        <v>12299</v>
      </c>
      <c r="B1961" s="17" t="s">
        <v>212</v>
      </c>
      <c r="C1961" s="17" t="str">
        <f>IFERROR(INDEX(Cadastro!$C$5:$C$148,$AB1961),"NÃO INFORMADO")</f>
        <v>INS</v>
      </c>
      <c r="D1961" s="17" t="str">
        <f>IFERROR(INDEX(Cadastro!$D$5:$D$148,$AB1961),"")</f>
        <v>A</v>
      </c>
      <c r="E1961" s="17" t="str">
        <f>IFERROR(INDEX(Cadastro!$G$5:$G$148,$AB1961),"")</f>
        <v>A</v>
      </c>
      <c r="F1961" s="29">
        <v>46279</v>
      </c>
      <c r="G1961" s="32" t="str">
        <f t="shared" si="330"/>
        <v>seg</v>
      </c>
      <c r="H1961" s="31" t="str">
        <f>IF($L1961=0,"",_xlfn.MINIFS(Dados!$Q:$Q,Dados!$A:$A,$A1961,Dados!$S:$S,$F1961))</f>
        <v/>
      </c>
      <c r="I1961" s="31" t="str">
        <f>IF($H1961="","",_xlfn.MAXIFS(Dados!$R:$R,Dados!$A:$A,$A1961,Dados!$S:$S,$F1961))</f>
        <v/>
      </c>
      <c r="J1961" s="32" t="str">
        <f>IF($D1961&lt;&gt;"Folguista","",IFERROR(INDEX(Parâmetros!$D$52:$G$52,1,MIN(4,MAX(1,$W1961))),""))</f>
        <v/>
      </c>
      <c r="K1961" s="32" t="str">
        <f>IF(OR($AC1961&lt;&gt;"",$Y1961="Folga",$Y1961="Folga trabalhada",$Y1961="Férias (cadastro)",$Y1961="Férias / afastamento",$Y1961="Indeterminado (início da série)"),"",IF(OR($D1961="6x1",$D1961="FF 6x1"),IF(OR(WEEKDAY($F1961,2)=6,WEEKDAY($F1961,2)=7),"6x1 sáb/dom","6x1"),IF($D1961="5x2","5x2",IF($H1961="",IF($D1961="Folguista",$J1961,$E1961),IF(OR($H1961&gt;=Parâmetros!$E$18,$H1961&lt;Parâmetros!$E$19),"C",IF($H1961&lt;Parâmetros!$E$20,"A","B"))))))</f>
        <v/>
      </c>
      <c r="L1961" s="30">
        <f>SUMIFS(Dados!$E:$E,Dados!$A:$A,$A1961,Dados!$S:$S,$F1961)</f>
        <v>0</v>
      </c>
      <c r="M1961" s="30" t="str">
        <f>IFERROR(INDEX(Parâmetros!$E$6:$E$11,MATCH($K1961,Parâmetros!$A$6:$A$11,0)),"")</f>
        <v/>
      </c>
      <c r="N1961" s="33" t="str">
        <f t="shared" si="331"/>
        <v/>
      </c>
      <c r="O1961" s="33">
        <f>Parâmetros!$E$13</f>
        <v>0.8</v>
      </c>
      <c r="P1961" s="32" t="str">
        <f>IF(OR($M1961="",$F1961&gt;Parâmetros!$E$14),"Não","Sim")</f>
        <v>Não</v>
      </c>
      <c r="Q1961" s="32" t="str">
        <f t="shared" si="332"/>
        <v/>
      </c>
      <c r="R1961" s="32" t="str">
        <f t="shared" si="333"/>
        <v/>
      </c>
      <c r="S1961" s="30" t="str">
        <f t="shared" si="334"/>
        <v/>
      </c>
      <c r="T1961" s="32" t="str">
        <f>IF($Q1961&lt;&gt;"Sim","",IF($N1961&gt;Parâmetros!$E$15,"Sim","Não"))</f>
        <v/>
      </c>
      <c r="U1961" s="17" t="str">
        <f t="shared" si="335"/>
        <v>Folga</v>
      </c>
      <c r="V1961" s="17" t="str">
        <f>IF($AC1961&lt;&gt;"",IF($L1961&gt;0,"ATENÇÃO · apontou em dia de "&amp;LOWER($AC1961)&amp;" cadastrado","Exceção cadastrada · "&amp;$AC1961)&amp;IF($AD1961="",""," · "&amp;$AD1961),IF($E1961="Férias",IF($L1961&gt;0,"ATENÇÃO · apontou estando de férias no cadastro","Férias no cadastro"),IF($Y1961="Férias / afastamento","Afastamento · "&amp;($Z1961+$AA1961-1)&amp;" dias seguidos sem apontamento",IF($Y1961="Folga trabalhada","ATENÇÃO · apontou em dia de '[Apontamento_Mes_Setembro Atualizado.xlsx]Base Diária'!$V$221folga da escala 5x2",IF($Y1961="Folga",IF(AND($D1961="5x2",OR(WEEKDAY($F1961,2)=6,WEEKDAY($F1961,2)=7)),"Folga de fim de semana da escala 5x2",IF(AND(OR($D1961="6x1",$D1961="FF 6x1"),WEEKDAY($F1961,2)=6,FALSE()),"Folga de fim de semana · apontou no domingo anterior",IF(AND(OR($D1961="6x1",$D1961="FF 6x1"),WEEKDAY($F1961,2)=7,AND($A1961=$A1960,$L1960&gt;0)),"Folga de fim de semana · apontou no sábado",IF(AND(OR($D1961="6x1",$D1961="FF 6x1"),OR(WEEKDAY($F1961,2)=6,WEEKDAY($F1961,2)=7)),"Folga de fim de semana · sem apontamento no sábado nem no domingo","Folga prevista pelo ciclo")))),IF($Y1961="Indeterminado (início da série)","Sem histórico anterior — informe o dia do ciclo no Cadastro",IF($Y1961="Falta de registro",IF(OR(OR($D1961="6x1",$D1961="FF 6x1"),$D1961="5x2"),"FALTA DE REGISTRO · dia útil da escala "&amp;$E1961,"FALTA DE REGISTRO · dia "&amp;$W1961&amp;" de "&amp;IFERROR(INDEX(Parâmetros!$B$39:$B$48,MATCH($E1961,Parâmetros!$A$39:$A$48,0)),99)&amp;" do ciclo"),IF(OR($D1961="6x1",$D1961="FF 6x1"),IF(OR(AND(WEEKDAY($F1961,2)=6,AND($A1961=$A1962,$L1962&gt;0)),AND(WEEKDAY($F1961,2)=7,AND($A1961=$A1960,$L1960&gt;0))),"ATENÇÃO · apontou sábado e domingo no mesmo fim de semana",IF(OR(WEEKDAY($F1961,2)=6,WEEKDAY($F1961,2)=7),"Jornada de fim de semana do 6x1",IF(OR($H1961&gt;=Parâmetros!$E$20,$H1961&lt;Parâmetros!$E$19),"ATENÇÃO · 6x1 apontou fora do horário diurno","Jornada fixa do 6x1"))),IF($D1961="5x2","Jornada fixa do 5x2",IF($D1961="Folguista",IF($J1961=$K1961,"Evidência confirma sequência","DIVERGE · sequência "&amp;$J1961&amp;" × evidência "&amp;$K1961),IF($K1961=$E1961,"Evidência confirma cadastro","DIVERGE · cadastro "&amp;$E1961&amp;" × evidência "&amp;$K1961)))))))))))</f>
        <v>Folga prevista pelo ciclo</v>
      </c>
      <c r="W1961" s="34">
        <f>IF(OR(OR($D1961="6x1",$D1961="FF 6x1"),$D1961="5x2"),"",IF($AB1961&lt;&gt;$AB1960,IF(IFERROR(INDEX(Cadastro!$F$5:$F$148,$AB1961),"")="",IF($L1961&gt;0,1,0),IF(IFERROR(INDEX(Cadastro!$F$5:$F$148,$AB1961),"")&lt;=IFERROR(INDEX(Parâmetros!$B$39:$B$48,MATCH($E1961,Parâmetros!$A$39:$A$48,0)),99),IFERROR(INDEX(Cadastro!$F$5:$F$148,$AB1961),""),0)),IF($L1961&gt;0,IF(N($X1960)&gt;0,1,N($W1960)+1),IF(AND($L1961=0,OR(N($W1960)&gt;=IFERROR(INDEX(Parâmetros!$B$39:$B$48,MATCH($E1961,Parâmetros!$A$39:$A$48,0)),99),AND(N($X1960)&gt;0,N($X1960)&lt;IFERROR(INDEX(Parâmetros!$C$39:$C$48,MATCH($E1961,Parâmetros!$A$39:$A$48,0)),0)))),0,N($W1960)+1))))</f>
        <v>0</v>
      </c>
      <c r="X1961" s="34">
        <f>IF(OR(OR($D1961="6x1",$D1961="FF 6x1"),$D1961="5x2"),"",IF($AB1961&lt;&gt;$AB1960,IF(IFERROR(INDEX(Cadastro!$F$5:$F$148,$AB1961),"")="",0,IF(IFERROR(INDEX(Cadastro!$F$5:$F$148,$AB1961),"")&gt;IFERROR(INDEX(Parâmetros!$B$39:$B$48,MATCH($E1961,Parâmetros!$A$39:$A$48,0)),99),IFERROR(INDEX(Cadastro!$F$5:$F$148,$AB1961),"")-IFERROR(INDEX(Parâmetros!$B$39:$B$48,MATCH($E1961,Parâmetros!$A$39:$A$48,0)),99),0)),IF(AND($L1961=0,OR(N($W1960)&gt;=IFERROR(INDEX(Parâmetros!$B$39:$B$48,MATCH($E1961,Parâmetros!$A$39:$A$48,0)),99),AND(N($X1960)&gt;0,N($X1960)&lt;IFERROR(INDEX(Parâmetros!$C$39:$C$48,MATCH($E1961,Parâmetros!$A$39:$A$48,0)),0)))),N($X1960)+1,0)))</f>
        <v>1</v>
      </c>
      <c r="Y1961" t="str">
        <f>IF($AC1961&lt;&gt;"",IF($L1961&gt;0,$AC1961&amp;" · com apontamento",$AC1961),IF($E1961="Férias",IF($L1961&gt;0,"Férias · com apontamento","Férias (cadastro)"),IF(($Z1961+$AA1961-1)&gt;Parâmetros!$E$16,"Férias / afastamento",IF(AND($D1961="5x2",OR(WEEKDAY($F1961,2)=6,WEEKDAY($F1961,2)=7)),IF($L1961&gt;0,"Folga trabalhada","Folga"),IF($L1961&gt;0,"Trabalhado",IF(OR(OR($D1961="6x1",$D1961="FF 6x1"),$D1961="5x2"),IF(AND(OR($D1961="6x1",$D1961="FF 6x1"),OR(WEEKDAY($F1961,2)=6,WEEKDAY($F1961,2)=7)),"Folga","Falta de registro"),IF(AND($AB1961&lt;&gt;$AB1960,IFERROR(INDEX(Cadastro!$F$5:$F$148,$AB1961),"")=""),"Indeterminado (início da série)",IF($X1961&gt;0,"Folga","Falta de registro"))))))))</f>
        <v>Folga</v>
      </c>
      <c r="Z1961" s="34">
        <f>IF(OR($L1961&gt;0,$F1961&gt;Parâmetros!$E$14),0,IF($A1961&lt;&gt;$A1960,1,N($Z1960)+1))</f>
        <v>0</v>
      </c>
      <c r="AA1961" s="34">
        <f>IF(OR($L1961&gt;0,$F1961&gt;Parâmetros!$E$14),0,IF(OR($A1961&lt;&gt;$A1962,$F1962&gt;Parâmetros!$E$14),1,N($AA1962)+1))</f>
        <v>0</v>
      </c>
      <c r="AB1961" s="31">
        <f>IFERROR(MATCH($A1961&amp;"|"&amp;TEXT(_xlfn.MAXIFS(Cadastro!$E$5:$E$148,Cadastro!$A$5:$A$148,$A1961,Cadastro!$E$5:$E$148,"&lt;="&amp;$F1961),"yyyymmdd"),Cadastro!$I$5:$I$148,0),"")</f>
        <v>79</v>
      </c>
      <c r="AC1961" t="str">
        <f>IFERROR(_xlfn.SINGLE(INDEX(Exceções!$D$5:$D$203,MATCH($A1961&amp;"|"&amp;$F1961,Exceções!$F$5:$F$203,0))),"")</f>
        <v/>
      </c>
      <c r="AD1961" t="str">
        <f>IF($AC1961="","",IFERROR(_xlfn.SINGLE(INDEX(Exceções!$E$5:$E$203,MATCH($A1961&amp;"|"&amp;$F1961,Exceções!$F$5:$F$203,0))),""))</f>
        <v/>
      </c>
    </row>
    <row r="1962" spans="1:30" ht="15" hidden="1" customHeight="1" x14ac:dyDescent="0.25">
      <c r="A1962" s="31">
        <v>12299</v>
      </c>
      <c r="B1962" s="17" t="s">
        <v>212</v>
      </c>
      <c r="C1962" s="17" t="str">
        <f>IFERROR(INDEX(Cadastro!$C$5:$C$148,$AB1962),"NÃO INFORMADO")</f>
        <v>INS</v>
      </c>
      <c r="D1962" s="17" t="str">
        <f>IFERROR(INDEX(Cadastro!$D$5:$D$148,$AB1962),"")</f>
        <v>A</v>
      </c>
      <c r="E1962" s="17" t="str">
        <f>IFERROR(INDEX(Cadastro!$G$5:$G$148,$AB1962),"")</f>
        <v>A</v>
      </c>
      <c r="F1962" s="29">
        <v>46280</v>
      </c>
      <c r="G1962" s="32" t="str">
        <f t="shared" si="330"/>
        <v>ter</v>
      </c>
      <c r="H1962" s="31" t="str">
        <f>IF($L1962=0,"",_xlfn.MINIFS(Dados!$Q:$Q,Dados!$A:$A,$A1962,Dados!$S:$S,$F1962))</f>
        <v/>
      </c>
      <c r="I1962" s="31" t="str">
        <f>IF($H1962="","",_xlfn.MAXIFS(Dados!$R:$R,Dados!$A:$A,$A1962,Dados!$S:$S,$F1962))</f>
        <v/>
      </c>
      <c r="J1962" s="32" t="str">
        <f>IF($D1962&lt;&gt;"Folguista","",IFERROR(INDEX(Parâmetros!$D$52:$G$52,1,MIN(4,MAX(1,$W1962))),""))</f>
        <v/>
      </c>
      <c r="K1962" s="32" t="str">
        <f>IF(OR($AC1962&lt;&gt;"",$Y1962="Folga",$Y1962="Folga trabalhada",$Y1962="Férias (cadastro)",$Y1962="Férias / afastamento",$Y1962="Indeterminado (início da série)"),"",IF(OR($D1962="6x1",$D1962="FF 6x1"),IF(OR(WEEKDAY($F1962,2)=6,WEEKDAY($F1962,2)=7),"6x1 sáb/dom","6x1"),IF($D1962="5x2","5x2",IF($H1962="",IF($D1962="Folguista",$J1962,$E1962),IF(OR($H1962&gt;=Parâmetros!$E$18,$H1962&lt;Parâmetros!$E$19),"C",IF($H1962&lt;Parâmetros!$E$20,"A","B"))))))</f>
        <v>A</v>
      </c>
      <c r="L1962" s="30">
        <f>SUMIFS(Dados!$E:$E,Dados!$A:$A,$A1962,Dados!$S:$S,$F1962)</f>
        <v>0</v>
      </c>
      <c r="M1962" s="30">
        <f>IFERROR(INDEX(Parâmetros!$E$6:$E$11,MATCH($K1962,Parâmetros!$A$6:$A$11,0)),"")</f>
        <v>7.58</v>
      </c>
      <c r="N1962" s="33">
        <f t="shared" si="331"/>
        <v>0</v>
      </c>
      <c r="O1962" s="33">
        <f>Parâmetros!$E$13</f>
        <v>0.8</v>
      </c>
      <c r="P1962" s="32" t="str">
        <f>IF(OR($M1962="",$F1962&gt;Parâmetros!$E$14),"Não","Sim")</f>
        <v>Não</v>
      </c>
      <c r="Q1962" s="32" t="str">
        <f t="shared" si="332"/>
        <v/>
      </c>
      <c r="R1962" s="32" t="str">
        <f t="shared" si="333"/>
        <v/>
      </c>
      <c r="S1962" s="30" t="str">
        <f t="shared" si="334"/>
        <v/>
      </c>
      <c r="T1962" s="32" t="str">
        <f>IF($Q1962&lt;&gt;"Sim","",IF($N1962&gt;Parâmetros!$E$15,"Sim","Não"))</f>
        <v/>
      </c>
      <c r="U1962" s="17" t="str">
        <f t="shared" si="335"/>
        <v>Fora da apuração</v>
      </c>
      <c r="V1962" s="17" t="str">
        <f>IF($AC1962&lt;&gt;"",IF($L1962&gt;0,"ATENÇÃO · apontou em dia de "&amp;LOWER($AC1962)&amp;" cadastrado","Exceção cadastrada · "&amp;$AC1962)&amp;IF($AD1962="",""," · "&amp;$AD1962),IF($E1962="Férias",IF($L1962&gt;0,"ATENÇÃO · apontou estando de férias no cadastro","Férias no cadastro"),IF($Y1962="Férias / afastamento","Afastamento · "&amp;($Z1962+$AA1962-1)&amp;" dias seguidos sem apontamento",IF($Y1962="Folga trabalhada","ATENÇÃO · apontou em dia de '[Apontamento_Mes_Setembro Atualizado.xlsx]Base Diária'!$V$221folga da escala 5x2",IF($Y1962="Folga",IF(AND($D1962="5x2",OR(WEEKDAY($F1962,2)=6,WEEKDAY($F1962,2)=7)),"Folga de fim de semana da escala 5x2",IF(AND(OR($D1962="6x1",$D1962="FF 6x1"),WEEKDAY($F1962,2)=6,FALSE()),"Folga de fim de semana · apontou no domingo anterior",IF(AND(OR($D1962="6x1",$D1962="FF 6x1"),WEEKDAY($F1962,2)=7,AND($A1962=$A1961,$L1961&gt;0)),"Folga de fim de semana · apontou no sábado",IF(AND(OR($D1962="6x1",$D1962="FF 6x1"),OR(WEEKDAY($F1962,2)=6,WEEKDAY($F1962,2)=7)),"Folga de fim de semana · sem apontamento no sábado nem no domingo","Folga prevista pelo ciclo")))),IF($Y1962="Indeterminado (início da série)","Sem histórico anterior — informe o dia do ciclo no Cadastro",IF($Y1962="Falta de registro",IF(OR(OR($D1962="6x1",$D1962="FF 6x1"),$D1962="5x2"),"FALTA DE REGISTRO · dia útil da escala "&amp;$E1962,"FALTA DE REGISTRO · dia "&amp;$W1962&amp;" de "&amp;IFERROR(INDEX(Parâmetros!$B$39:$B$48,MATCH($E1962,Parâmetros!$A$39:$A$48,0)),99)&amp;" do ciclo"),IF(OR($D1962="6x1",$D1962="FF 6x1"),IF(OR(AND(WEEKDAY($F1962,2)=6,AND($A1962=$A1963,$L1963&gt;0)),AND(WEEKDAY($F1962,2)=7,AND($A1962=$A1961,$L1961&gt;0))),"ATENÇÃO · apontou sábado e domingo no mesmo fim de semana",IF(OR(WEEKDAY($F1962,2)=6,WEEKDAY($F1962,2)=7),"Jornada de fim de semana do 6x1",IF(OR($H1962&gt;=Parâmetros!$E$20,$H1962&lt;Parâmetros!$E$19),"ATENÇÃO · 6x1 apontou fora do horário diurno","Jornada fixa do 6x1"))),IF($D1962="5x2","Jornada fixa do 5x2",IF($D1962="Folguista",IF($J1962=$K1962,"Evidência confirma sequência","DIVERGE · sequência "&amp;$J1962&amp;" × evidência "&amp;$K1962),IF($K1962=$E1962,"Evidência confirma cadastro","DIVERGE · cadastro "&amp;$E1962&amp;" × evidência "&amp;$K1962)))))))))))</f>
        <v>FALTA DE REGISTRO · dia 1 de 5 do ciclo</v>
      </c>
      <c r="W1962" s="34">
        <f>IF(OR(OR($D1962="6x1",$D1962="FF 6x1"),$D1962="5x2"),"",IF($AB1962&lt;&gt;$AB1961,IF(IFERROR(INDEX(Cadastro!$F$5:$F$148,$AB1962),"")="",IF($L1962&gt;0,1,0),IF(IFERROR(INDEX(Cadastro!$F$5:$F$148,$AB1962),"")&lt;=IFERROR(INDEX(Parâmetros!$B$39:$B$48,MATCH($E1962,Parâmetros!$A$39:$A$48,0)),99),IFERROR(INDEX(Cadastro!$F$5:$F$148,$AB1962),""),0)),IF($L1962&gt;0,IF(N($X1961)&gt;0,1,N($W1961)+1),IF(AND($L1962=0,OR(N($W1961)&gt;=IFERROR(INDEX(Parâmetros!$B$39:$B$48,MATCH($E1962,Parâmetros!$A$39:$A$48,0)),99),AND(N($X1961)&gt;0,N($X1961)&lt;IFERROR(INDEX(Parâmetros!$C$39:$C$48,MATCH($E1962,Parâmetros!$A$39:$A$48,0)),0)))),0,N($W1961)+1))))</f>
        <v>1</v>
      </c>
      <c r="X1962" s="34">
        <f>IF(OR(OR($D1962="6x1",$D1962="FF 6x1"),$D1962="5x2"),"",IF($AB1962&lt;&gt;$AB1961,IF(IFERROR(INDEX(Cadastro!$F$5:$F$148,$AB1962),"")="",0,IF(IFERROR(INDEX(Cadastro!$F$5:$F$148,$AB1962),"")&gt;IFERROR(INDEX(Parâmetros!$B$39:$B$48,MATCH($E1962,Parâmetros!$A$39:$A$48,0)),99),IFERROR(INDEX(Cadastro!$F$5:$F$148,$AB1962),"")-IFERROR(INDEX(Parâmetros!$B$39:$B$48,MATCH($E1962,Parâmetros!$A$39:$A$48,0)),99),0)),IF(AND($L1962=0,OR(N($W1961)&gt;=IFERROR(INDEX(Parâmetros!$B$39:$B$48,MATCH($E1962,Parâmetros!$A$39:$A$48,0)),99),AND(N($X1961)&gt;0,N($X1961)&lt;IFERROR(INDEX(Parâmetros!$C$39:$C$48,MATCH($E1962,Parâmetros!$A$39:$A$48,0)),0)))),N($X1961)+1,0)))</f>
        <v>0</v>
      </c>
      <c r="Y1962" t="str">
        <f>IF($AC1962&lt;&gt;"",IF($L1962&gt;0,$AC1962&amp;" · com apontamento",$AC1962),IF($E1962="Férias",IF($L1962&gt;0,"Férias · com apontamento","Férias (cadastro)"),IF(($Z1962+$AA1962-1)&gt;Parâmetros!$E$16,"Férias / afastamento",IF(AND($D1962="5x2",OR(WEEKDAY($F1962,2)=6,WEEKDAY($F1962,2)=7)),IF($L1962&gt;0,"Folga trabalhada","Folga"),IF($L1962&gt;0,"Trabalhado",IF(OR(OR($D1962="6x1",$D1962="FF 6x1"),$D1962="5x2"),IF(AND(OR($D1962="6x1",$D1962="FF 6x1"),OR(WEEKDAY($F1962,2)=6,WEEKDAY($F1962,2)=7)),"Folga","Falta de registro"),IF(AND($AB1962&lt;&gt;$AB1961,IFERROR(INDEX(Cadastro!$F$5:$F$148,$AB1962),"")=""),"Indeterminado (início da série)",IF($X1962&gt;0,"Folga","Falta de registro"))))))))</f>
        <v>Falta de registro</v>
      </c>
      <c r="Z1962" s="34">
        <f>IF(OR($L1962&gt;0,$F1962&gt;Parâmetros!$E$14),0,IF($A1962&lt;&gt;$A1961,1,N($Z1961)+1))</f>
        <v>0</v>
      </c>
      <c r="AA1962" s="34">
        <f>IF(OR($L1962&gt;0,$F1962&gt;Parâmetros!$E$14),0,IF(OR($A1962&lt;&gt;$A1963,$F1963&gt;Parâmetros!$E$14),1,N($AA1963)+1))</f>
        <v>0</v>
      </c>
      <c r="AB1962" s="31">
        <f>IFERROR(MATCH($A1962&amp;"|"&amp;TEXT(_xlfn.MAXIFS(Cadastro!$E$5:$E$148,Cadastro!$A$5:$A$148,$A1962,Cadastro!$E$5:$E$148,"&lt;="&amp;$F1962),"yyyymmdd"),Cadastro!$I$5:$I$148,0),"")</f>
        <v>79</v>
      </c>
      <c r="AC1962" t="str">
        <f>IFERROR(_xlfn.SINGLE(INDEX(Exceções!$D$5:$D$203,MATCH($A1962&amp;"|"&amp;$F1962,Exceções!$F$5:$F$203,0))),"")</f>
        <v/>
      </c>
      <c r="AD1962" t="str">
        <f>IF($AC1962="","",IFERROR(_xlfn.SINGLE(INDEX(Exceções!$E$5:$E$203,MATCH($A1962&amp;"|"&amp;$F1962,Exceções!$F$5:$F$203,0))),""))</f>
        <v/>
      </c>
    </row>
    <row r="1963" spans="1:30" ht="15" hidden="1" customHeight="1" x14ac:dyDescent="0.25">
      <c r="A1963" s="31">
        <v>12299</v>
      </c>
      <c r="B1963" s="17" t="s">
        <v>212</v>
      </c>
      <c r="C1963" s="17" t="str">
        <f>IFERROR(INDEX(Cadastro!$C$5:$C$148,$AB1963),"NÃO INFORMADO")</f>
        <v>INS</v>
      </c>
      <c r="D1963" s="17" t="str">
        <f>IFERROR(INDEX(Cadastro!$D$5:$D$148,$AB1963),"")</f>
        <v>A</v>
      </c>
      <c r="E1963" s="17" t="str">
        <f>IFERROR(INDEX(Cadastro!$G$5:$G$148,$AB1963),"")</f>
        <v>A</v>
      </c>
      <c r="F1963" s="29">
        <v>46281</v>
      </c>
      <c r="G1963" s="32" t="str">
        <f t="shared" si="330"/>
        <v>qua</v>
      </c>
      <c r="H1963" s="31" t="str">
        <f>IF($L1963=0,"",_xlfn.MINIFS(Dados!$Q:$Q,Dados!$A:$A,$A1963,Dados!$S:$S,$F1963))</f>
        <v/>
      </c>
      <c r="I1963" s="31" t="str">
        <f>IF($H1963="","",_xlfn.MAXIFS(Dados!$R:$R,Dados!$A:$A,$A1963,Dados!$S:$S,$F1963))</f>
        <v/>
      </c>
      <c r="J1963" s="32" t="str">
        <f>IF($D1963&lt;&gt;"Folguista","",IFERROR(INDEX(Parâmetros!$D$52:$G$52,1,MIN(4,MAX(1,$W1963))),""))</f>
        <v/>
      </c>
      <c r="K1963" s="32" t="str">
        <f>IF(OR($AC1963&lt;&gt;"",$Y1963="Folga",$Y1963="Folga trabalhada",$Y1963="Férias (cadastro)",$Y1963="Férias / afastamento",$Y1963="Indeterminado (início da série)"),"",IF(OR($D1963="6x1",$D1963="FF 6x1"),IF(OR(WEEKDAY($F1963,2)=6,WEEKDAY($F1963,2)=7),"6x1 sáb/dom","6x1"),IF($D1963="5x2","5x2",IF($H1963="",IF($D1963="Folguista",$J1963,$E1963),IF(OR($H1963&gt;=Parâmetros!$E$18,$H1963&lt;Parâmetros!$E$19),"C",IF($H1963&lt;Parâmetros!$E$20,"A","B"))))))</f>
        <v>A</v>
      </c>
      <c r="L1963" s="30">
        <f>SUMIFS(Dados!$E:$E,Dados!$A:$A,$A1963,Dados!$S:$S,$F1963)</f>
        <v>0</v>
      </c>
      <c r="M1963" s="30">
        <f>IFERROR(INDEX(Parâmetros!$E$6:$E$11,MATCH($K1963,Parâmetros!$A$6:$A$11,0)),"")</f>
        <v>7.58</v>
      </c>
      <c r="N1963" s="33">
        <f t="shared" si="331"/>
        <v>0</v>
      </c>
      <c r="O1963" s="33">
        <f>Parâmetros!$E$13</f>
        <v>0.8</v>
      </c>
      <c r="P1963" s="32" t="str">
        <f>IF(OR($M1963="",$F1963&gt;Parâmetros!$E$14),"Não","Sim")</f>
        <v>Não</v>
      </c>
      <c r="Q1963" s="32" t="str">
        <f t="shared" si="332"/>
        <v/>
      </c>
      <c r="R1963" s="32" t="str">
        <f t="shared" si="333"/>
        <v/>
      </c>
      <c r="S1963" s="30" t="str">
        <f t="shared" si="334"/>
        <v/>
      </c>
      <c r="T1963" s="32" t="str">
        <f>IF($Q1963&lt;&gt;"Sim","",IF($N1963&gt;Parâmetros!$E$15,"Sim","Não"))</f>
        <v/>
      </c>
      <c r="U1963" s="17" t="str">
        <f t="shared" si="335"/>
        <v>Fora da apuração</v>
      </c>
      <c r="V1963" s="17" t="str">
        <f>IF($AC1963&lt;&gt;"",IF($L1963&gt;0,"ATENÇÃO · apontou em dia de "&amp;LOWER($AC1963)&amp;" cadastrado","Exceção cadastrada · "&amp;$AC1963)&amp;IF($AD1963="",""," · "&amp;$AD1963),IF($E1963="Férias",IF($L1963&gt;0,"ATENÇÃO · apontou estando de férias no cadastro","Férias no cadastro"),IF($Y1963="Férias / afastamento","Afastamento · "&amp;($Z1963+$AA1963-1)&amp;" dias seguidos sem apontamento",IF($Y1963="Folga trabalhada","ATENÇÃO · apontou em dia de '[Apontamento_Mes_Setembro Atualizado.xlsx]Base Diária'!$V$221folga da escala 5x2",IF($Y1963="Folga",IF(AND($D1963="5x2",OR(WEEKDAY($F1963,2)=6,WEEKDAY($F1963,2)=7)),"Folga de fim de semana da escala 5x2",IF(AND(OR($D1963="6x1",$D1963="FF 6x1"),WEEKDAY($F1963,2)=6,FALSE()),"Folga de fim de semana · apontou no domingo anterior",IF(AND(OR($D1963="6x1",$D1963="FF 6x1"),WEEKDAY($F1963,2)=7,AND($A1963=$A1962,$L1962&gt;0)),"Folga de fim de semana · apontou no sábado",IF(AND(OR($D1963="6x1",$D1963="FF 6x1"),OR(WEEKDAY($F1963,2)=6,WEEKDAY($F1963,2)=7)),"Folga de fim de semana · sem apontamento no sábado nem no domingo","Folga prevista pelo ciclo")))),IF($Y1963="Indeterminado (início da série)","Sem histórico anterior — informe o dia do ciclo no Cadastro",IF($Y1963="Falta de registro",IF(OR(OR($D1963="6x1",$D1963="FF 6x1"),$D1963="5x2"),"FALTA DE REGISTRO · dia útil da escala "&amp;$E1963,"FALTA DE REGISTRO · dia "&amp;$W1963&amp;" de "&amp;IFERROR(INDEX(Parâmetros!$B$39:$B$48,MATCH($E1963,Parâmetros!$A$39:$A$48,0)),99)&amp;" do ciclo"),IF(OR($D1963="6x1",$D1963="FF 6x1"),IF(OR(AND(WEEKDAY($F1963,2)=6,AND($A1963=$A1964,$L1964&gt;0)),AND(WEEKDAY($F1963,2)=7,AND($A1963=$A1962,$L1962&gt;0))),"ATENÇÃO · apontou sábado e domingo no mesmo fim de semana",IF(OR(WEEKDAY($F1963,2)=6,WEEKDAY($F1963,2)=7),"Jornada de fim de semana do 6x1",IF(OR($H1963&gt;=Parâmetros!$E$20,$H1963&lt;Parâmetros!$E$19),"ATENÇÃO · 6x1 apontou fora do horário diurno","Jornada fixa do 6x1"))),IF($D1963="5x2","Jornada fixa do 5x2",IF($D1963="Folguista",IF($J1963=$K1963,"Evidência confirma sequência","DIVERGE · sequência "&amp;$J1963&amp;" × evidência "&amp;$K1963),IF($K1963=$E1963,"Evidência confirma cadastro","DIVERGE · cadastro "&amp;$E1963&amp;" × evidência "&amp;$K1963)))))))))))</f>
        <v>FALTA DE REGISTRO · dia 2 de 5 do ciclo</v>
      </c>
      <c r="W1963" s="34">
        <f>IF(OR(OR($D1963="6x1",$D1963="FF 6x1"),$D1963="5x2"),"",IF($AB1963&lt;&gt;$AB1962,IF(IFERROR(INDEX(Cadastro!$F$5:$F$148,$AB1963),"")="",IF($L1963&gt;0,1,0),IF(IFERROR(INDEX(Cadastro!$F$5:$F$148,$AB1963),"")&lt;=IFERROR(INDEX(Parâmetros!$B$39:$B$48,MATCH($E1963,Parâmetros!$A$39:$A$48,0)),99),IFERROR(INDEX(Cadastro!$F$5:$F$148,$AB1963),""),0)),IF($L1963&gt;0,IF(N($X1962)&gt;0,1,N($W1962)+1),IF(AND($L1963=0,OR(N($W1962)&gt;=IFERROR(INDEX(Parâmetros!$B$39:$B$48,MATCH($E1963,Parâmetros!$A$39:$A$48,0)),99),AND(N($X1962)&gt;0,N($X1962)&lt;IFERROR(INDEX(Parâmetros!$C$39:$C$48,MATCH($E1963,Parâmetros!$A$39:$A$48,0)),0)))),0,N($W1962)+1))))</f>
        <v>2</v>
      </c>
      <c r="X1963" s="34">
        <f>IF(OR(OR($D1963="6x1",$D1963="FF 6x1"),$D1963="5x2"),"",IF($AB1963&lt;&gt;$AB1962,IF(IFERROR(INDEX(Cadastro!$F$5:$F$148,$AB1963),"")="",0,IF(IFERROR(INDEX(Cadastro!$F$5:$F$148,$AB1963),"")&gt;IFERROR(INDEX(Parâmetros!$B$39:$B$48,MATCH($E1963,Parâmetros!$A$39:$A$48,0)),99),IFERROR(INDEX(Cadastro!$F$5:$F$148,$AB1963),"")-IFERROR(INDEX(Parâmetros!$B$39:$B$48,MATCH($E1963,Parâmetros!$A$39:$A$48,0)),99),0)),IF(AND($L1963=0,OR(N($W1962)&gt;=IFERROR(INDEX(Parâmetros!$B$39:$B$48,MATCH($E1963,Parâmetros!$A$39:$A$48,0)),99),AND(N($X1962)&gt;0,N($X1962)&lt;IFERROR(INDEX(Parâmetros!$C$39:$C$48,MATCH($E1963,Parâmetros!$A$39:$A$48,0)),0)))),N($X1962)+1,0)))</f>
        <v>0</v>
      </c>
      <c r="Y1963" t="str">
        <f>IF($AC1963&lt;&gt;"",IF($L1963&gt;0,$AC1963&amp;" · com apontamento",$AC1963),IF($E1963="Férias",IF($L1963&gt;0,"Férias · com apontamento","Férias (cadastro)"),IF(($Z1963+$AA1963-1)&gt;Parâmetros!$E$16,"Férias / afastamento",IF(AND($D1963="5x2",OR(WEEKDAY($F1963,2)=6,WEEKDAY($F1963,2)=7)),IF($L1963&gt;0,"Folga trabalhada","Folga"),IF($L1963&gt;0,"Trabalhado",IF(OR(OR($D1963="6x1",$D1963="FF 6x1"),$D1963="5x2"),IF(AND(OR($D1963="6x1",$D1963="FF 6x1"),OR(WEEKDAY($F1963,2)=6,WEEKDAY($F1963,2)=7)),"Folga","Falta de registro"),IF(AND($AB1963&lt;&gt;$AB1962,IFERROR(INDEX(Cadastro!$F$5:$F$148,$AB1963),"")=""),"Indeterminado (início da série)",IF($X1963&gt;0,"Folga","Falta de registro"))))))))</f>
        <v>Falta de registro</v>
      </c>
      <c r="Z1963" s="34">
        <f>IF(OR($L1963&gt;0,$F1963&gt;Parâmetros!$E$14),0,IF($A1963&lt;&gt;$A1962,1,N($Z1962)+1))</f>
        <v>0</v>
      </c>
      <c r="AA1963" s="34">
        <f>IF(OR($L1963&gt;0,$F1963&gt;Parâmetros!$E$14),0,IF(OR($A1963&lt;&gt;$A1964,$F1964&gt;Parâmetros!$E$14),1,N($AA1964)+1))</f>
        <v>0</v>
      </c>
      <c r="AB1963" s="31">
        <f>IFERROR(MATCH($A1963&amp;"|"&amp;TEXT(_xlfn.MAXIFS(Cadastro!$E$5:$E$148,Cadastro!$A$5:$A$148,$A1963,Cadastro!$E$5:$E$148,"&lt;="&amp;$F1963),"yyyymmdd"),Cadastro!$I$5:$I$148,0),"")</f>
        <v>79</v>
      </c>
      <c r="AC1963" t="str">
        <f>IFERROR(_xlfn.SINGLE(INDEX(Exceções!$D$5:$D$203,MATCH($A1963&amp;"|"&amp;$F1963,Exceções!$F$5:$F$203,0))),"")</f>
        <v/>
      </c>
      <c r="AD1963" t="str">
        <f>IF($AC1963="","",IFERROR(_xlfn.SINGLE(INDEX(Exceções!$E$5:$E$203,MATCH($A1963&amp;"|"&amp;$F1963,Exceções!$F$5:$F$203,0))),""))</f>
        <v/>
      </c>
    </row>
    <row r="1964" spans="1:30" ht="15" hidden="1" customHeight="1" x14ac:dyDescent="0.25">
      <c r="A1964" s="31">
        <v>12299</v>
      </c>
      <c r="B1964" s="17" t="s">
        <v>212</v>
      </c>
      <c r="C1964" s="17" t="str">
        <f>IFERROR(INDEX(Cadastro!$C$5:$C$148,$AB1964),"NÃO INFORMADO")</f>
        <v>INS</v>
      </c>
      <c r="D1964" s="17" t="str">
        <f>IFERROR(INDEX(Cadastro!$D$5:$D$148,$AB1964),"")</f>
        <v>A</v>
      </c>
      <c r="E1964" s="17" t="str">
        <f>IFERROR(INDEX(Cadastro!$G$5:$G$148,$AB1964),"")</f>
        <v>A</v>
      </c>
      <c r="F1964" s="29">
        <v>46282</v>
      </c>
      <c r="G1964" s="32" t="str">
        <f t="shared" si="330"/>
        <v>qui</v>
      </c>
      <c r="H1964" s="31" t="str">
        <f>IF($L1964=0,"",_xlfn.MINIFS(Dados!$Q:$Q,Dados!$A:$A,$A1964,Dados!$S:$S,$F1964))</f>
        <v/>
      </c>
      <c r="I1964" s="31" t="str">
        <f>IF($H1964="","",_xlfn.MAXIFS(Dados!$R:$R,Dados!$A:$A,$A1964,Dados!$S:$S,$F1964))</f>
        <v/>
      </c>
      <c r="J1964" s="32" t="str">
        <f>IF($D1964&lt;&gt;"Folguista","",IFERROR(INDEX(Parâmetros!$D$52:$G$52,1,MIN(4,MAX(1,$W1964))),""))</f>
        <v/>
      </c>
      <c r="K1964" s="32" t="str">
        <f>IF(OR($AC1964&lt;&gt;"",$Y1964="Folga",$Y1964="Folga trabalhada",$Y1964="Férias (cadastro)",$Y1964="Férias / afastamento",$Y1964="Indeterminado (início da série)"),"",IF(OR($D1964="6x1",$D1964="FF 6x1"),IF(OR(WEEKDAY($F1964,2)=6,WEEKDAY($F1964,2)=7),"6x1 sáb/dom","6x1"),IF($D1964="5x2","5x2",IF($H1964="",IF($D1964="Folguista",$J1964,$E1964),IF(OR($H1964&gt;=Parâmetros!$E$18,$H1964&lt;Parâmetros!$E$19),"C",IF($H1964&lt;Parâmetros!$E$20,"A","B"))))))</f>
        <v>A</v>
      </c>
      <c r="L1964" s="30">
        <f>SUMIFS(Dados!$E:$E,Dados!$A:$A,$A1964,Dados!$S:$S,$F1964)</f>
        <v>0</v>
      </c>
      <c r="M1964" s="30">
        <f>IFERROR(INDEX(Parâmetros!$E$6:$E$11,MATCH($K1964,Parâmetros!$A$6:$A$11,0)),"")</f>
        <v>7.58</v>
      </c>
      <c r="N1964" s="33">
        <f t="shared" si="331"/>
        <v>0</v>
      </c>
      <c r="O1964" s="33">
        <f>Parâmetros!$E$13</f>
        <v>0.8</v>
      </c>
      <c r="P1964" s="32" t="str">
        <f>IF(OR($M1964="",$F1964&gt;Parâmetros!$E$14),"Não","Sim")</f>
        <v>Não</v>
      </c>
      <c r="Q1964" s="32" t="str">
        <f t="shared" si="332"/>
        <v/>
      </c>
      <c r="R1964" s="32" t="str">
        <f t="shared" si="333"/>
        <v/>
      </c>
      <c r="S1964" s="30" t="str">
        <f t="shared" si="334"/>
        <v/>
      </c>
      <c r="T1964" s="32" t="str">
        <f>IF($Q1964&lt;&gt;"Sim","",IF($N1964&gt;Parâmetros!$E$15,"Sim","Não"))</f>
        <v/>
      </c>
      <c r="U1964" s="17" t="str">
        <f t="shared" si="335"/>
        <v>Fora da apuração</v>
      </c>
      <c r="V1964" s="17" t="str">
        <f>IF($AC1964&lt;&gt;"",IF($L1964&gt;0,"ATENÇÃO · apontou em dia de "&amp;LOWER($AC1964)&amp;" cadastrado","Exceção cadastrada · "&amp;$AC1964)&amp;IF($AD1964="",""," · "&amp;$AD1964),IF($E1964="Férias",IF($L1964&gt;0,"ATENÇÃO · apontou estando de férias no cadastro","Férias no cadastro"),IF($Y1964="Férias / afastamento","Afastamento · "&amp;($Z1964+$AA1964-1)&amp;" dias seguidos sem apontamento",IF($Y1964="Folga trabalhada","ATENÇÃO · apontou em dia de '[Apontamento_Mes_Setembro Atualizado.xlsx]Base Diária'!$V$221folga da escala 5x2",IF($Y1964="Folga",IF(AND($D1964="5x2",OR(WEEKDAY($F1964,2)=6,WEEKDAY($F1964,2)=7)),"Folga de fim de semana da escala 5x2",IF(AND(OR($D1964="6x1",$D1964="FF 6x1"),WEEKDAY($F1964,2)=6,FALSE()),"Folga de fim de semana · apontou no domingo anterior",IF(AND(OR($D1964="6x1",$D1964="FF 6x1"),WEEKDAY($F1964,2)=7,AND($A1964=$A1963,$L1963&gt;0)),"Folga de fim de semana · apontou no sábado",IF(AND(OR($D1964="6x1",$D1964="FF 6x1"),OR(WEEKDAY($F1964,2)=6,WEEKDAY($F1964,2)=7)),"Folga de fim de semana · sem apontamento no sábado nem no domingo","Folga prevista pelo ciclo")))),IF($Y1964="Indeterminado (início da série)","Sem histórico anterior — informe o dia do ciclo no Cadastro",IF($Y1964="Falta de registro",IF(OR(OR($D1964="6x1",$D1964="FF 6x1"),$D1964="5x2"),"FALTA DE REGISTRO · dia útil da escala "&amp;$E1964,"FALTA DE REGISTRO · dia "&amp;$W1964&amp;" de "&amp;IFERROR(INDEX(Parâmetros!$B$39:$B$48,MATCH($E1964,Parâmetros!$A$39:$A$48,0)),99)&amp;" do ciclo"),IF(OR($D1964="6x1",$D1964="FF 6x1"),IF(OR(AND(WEEKDAY($F1964,2)=6,AND($A1964=$A1965,$L1965&gt;0)),AND(WEEKDAY($F1964,2)=7,AND($A1964=$A1963,$L1963&gt;0))),"ATENÇÃO · apontou sábado e domingo no mesmo fim de semana",IF(OR(WEEKDAY($F1964,2)=6,WEEKDAY($F1964,2)=7),"Jornada de fim de semana do 6x1",IF(OR($H1964&gt;=Parâmetros!$E$20,$H1964&lt;Parâmetros!$E$19),"ATENÇÃO · 6x1 apontou fora do horário diurno","Jornada fixa do 6x1"))),IF($D1964="5x2","Jornada fixa do 5x2",IF($D1964="Folguista",IF($J1964=$K1964,"Evidência confirma sequência","DIVERGE · sequência "&amp;$J1964&amp;" × evidência "&amp;$K1964),IF($K1964=$E1964,"Evidência confirma cadastro","DIVERGE · cadastro "&amp;$E1964&amp;" × evidência "&amp;$K1964)))))))))))</f>
        <v>FALTA DE REGISTRO · dia 3 de 5 do ciclo</v>
      </c>
      <c r="W1964" s="34">
        <f>IF(OR(OR($D1964="6x1",$D1964="FF 6x1"),$D1964="5x2"),"",IF($AB1964&lt;&gt;$AB1963,IF(IFERROR(INDEX(Cadastro!$F$5:$F$148,$AB1964),"")="",IF($L1964&gt;0,1,0),IF(IFERROR(INDEX(Cadastro!$F$5:$F$148,$AB1964),"")&lt;=IFERROR(INDEX(Parâmetros!$B$39:$B$48,MATCH($E1964,Parâmetros!$A$39:$A$48,0)),99),IFERROR(INDEX(Cadastro!$F$5:$F$148,$AB1964),""),0)),IF($L1964&gt;0,IF(N($X1963)&gt;0,1,N($W1963)+1),IF(AND($L1964=0,OR(N($W1963)&gt;=IFERROR(INDEX(Parâmetros!$B$39:$B$48,MATCH($E1964,Parâmetros!$A$39:$A$48,0)),99),AND(N($X1963)&gt;0,N($X1963)&lt;IFERROR(INDEX(Parâmetros!$C$39:$C$48,MATCH($E1964,Parâmetros!$A$39:$A$48,0)),0)))),0,N($W1963)+1))))</f>
        <v>3</v>
      </c>
      <c r="X1964" s="34">
        <f>IF(OR(OR($D1964="6x1",$D1964="FF 6x1"),$D1964="5x2"),"",IF($AB1964&lt;&gt;$AB1963,IF(IFERROR(INDEX(Cadastro!$F$5:$F$148,$AB1964),"")="",0,IF(IFERROR(INDEX(Cadastro!$F$5:$F$148,$AB1964),"")&gt;IFERROR(INDEX(Parâmetros!$B$39:$B$48,MATCH($E1964,Parâmetros!$A$39:$A$48,0)),99),IFERROR(INDEX(Cadastro!$F$5:$F$148,$AB1964),"")-IFERROR(INDEX(Parâmetros!$B$39:$B$48,MATCH($E1964,Parâmetros!$A$39:$A$48,0)),99),0)),IF(AND($L1964=0,OR(N($W1963)&gt;=IFERROR(INDEX(Parâmetros!$B$39:$B$48,MATCH($E1964,Parâmetros!$A$39:$A$48,0)),99),AND(N($X1963)&gt;0,N($X1963)&lt;IFERROR(INDEX(Parâmetros!$C$39:$C$48,MATCH($E1964,Parâmetros!$A$39:$A$48,0)),0)))),N($X1963)+1,0)))</f>
        <v>0</v>
      </c>
      <c r="Y1964" t="str">
        <f>IF($AC1964&lt;&gt;"",IF($L1964&gt;0,$AC1964&amp;" · com apontamento",$AC1964),IF($E1964="Férias",IF($L1964&gt;0,"Férias · com apontamento","Férias (cadastro)"),IF(($Z1964+$AA1964-1)&gt;Parâmetros!$E$16,"Férias / afastamento",IF(AND($D1964="5x2",OR(WEEKDAY($F1964,2)=6,WEEKDAY($F1964,2)=7)),IF($L1964&gt;0,"Folga trabalhada","Folga"),IF($L1964&gt;0,"Trabalhado",IF(OR(OR($D1964="6x1",$D1964="FF 6x1"),$D1964="5x2"),IF(AND(OR($D1964="6x1",$D1964="FF 6x1"),OR(WEEKDAY($F1964,2)=6,WEEKDAY($F1964,2)=7)),"Folga","Falta de registro"),IF(AND($AB1964&lt;&gt;$AB1963,IFERROR(INDEX(Cadastro!$F$5:$F$148,$AB1964),"")=""),"Indeterminado (início da série)",IF($X1964&gt;0,"Folga","Falta de registro"))))))))</f>
        <v>Falta de registro</v>
      </c>
      <c r="Z1964" s="34">
        <f>IF(OR($L1964&gt;0,$F1964&gt;Parâmetros!$E$14),0,IF($A1964&lt;&gt;$A1963,1,N($Z1963)+1))</f>
        <v>0</v>
      </c>
      <c r="AA1964" s="34">
        <f>IF(OR($L1964&gt;0,$F1964&gt;Parâmetros!$E$14),0,IF(OR($A1964&lt;&gt;$A1965,$F1965&gt;Parâmetros!$E$14),1,N($AA1965)+1))</f>
        <v>0</v>
      </c>
      <c r="AB1964" s="31">
        <f>IFERROR(MATCH($A1964&amp;"|"&amp;TEXT(_xlfn.MAXIFS(Cadastro!$E$5:$E$148,Cadastro!$A$5:$A$148,$A1964,Cadastro!$E$5:$E$148,"&lt;="&amp;$F1964),"yyyymmdd"),Cadastro!$I$5:$I$148,0),"")</f>
        <v>79</v>
      </c>
      <c r="AC1964" t="str">
        <f>IFERROR(_xlfn.SINGLE(INDEX(Exceções!$D$5:$D$203,MATCH($A1964&amp;"|"&amp;$F1964,Exceções!$F$5:$F$203,0))),"")</f>
        <v/>
      </c>
      <c r="AD1964" t="str">
        <f>IF($AC1964="","",IFERROR(_xlfn.SINGLE(INDEX(Exceções!$E$5:$E$203,MATCH($A1964&amp;"|"&amp;$F1964,Exceções!$F$5:$F$203,0))),""))</f>
        <v/>
      </c>
    </row>
    <row r="1965" spans="1:30" ht="15" hidden="1" customHeight="1" x14ac:dyDescent="0.25">
      <c r="A1965" s="31">
        <v>12299</v>
      </c>
      <c r="B1965" s="17" t="s">
        <v>212</v>
      </c>
      <c r="C1965" s="17" t="str">
        <f>IFERROR(INDEX(Cadastro!$C$5:$C$148,$AB1965),"NÃO INFORMADO")</f>
        <v>INS</v>
      </c>
      <c r="D1965" s="17" t="str">
        <f>IFERROR(INDEX(Cadastro!$D$5:$D$148,$AB1965),"")</f>
        <v>A</v>
      </c>
      <c r="E1965" s="17" t="str">
        <f>IFERROR(INDEX(Cadastro!$G$5:$G$148,$AB1965),"")</f>
        <v>A</v>
      </c>
      <c r="F1965" s="29">
        <v>46283</v>
      </c>
      <c r="G1965" s="32" t="str">
        <f t="shared" si="330"/>
        <v>sex</v>
      </c>
      <c r="H1965" s="31" t="str">
        <f>IF($L1965=0,"",_xlfn.MINIFS(Dados!$Q:$Q,Dados!$A:$A,$A1965,Dados!$S:$S,$F1965))</f>
        <v/>
      </c>
      <c r="I1965" s="31" t="str">
        <f>IF($H1965="","",_xlfn.MAXIFS(Dados!$R:$R,Dados!$A:$A,$A1965,Dados!$S:$S,$F1965))</f>
        <v/>
      </c>
      <c r="J1965" s="32" t="str">
        <f>IF($D1965&lt;&gt;"Folguista","",IFERROR(INDEX(Parâmetros!$D$52:$G$52,1,MIN(4,MAX(1,$W1965))),""))</f>
        <v/>
      </c>
      <c r="K1965" s="32" t="str">
        <f>IF(OR($AC1965&lt;&gt;"",$Y1965="Folga",$Y1965="Folga trabalhada",$Y1965="Férias (cadastro)",$Y1965="Férias / afastamento",$Y1965="Indeterminado (início da série)"),"",IF(OR($D1965="6x1",$D1965="FF 6x1"),IF(OR(WEEKDAY($F1965,2)=6,WEEKDAY($F1965,2)=7),"6x1 sáb/dom","6x1"),IF($D1965="5x2","5x2",IF($H1965="",IF($D1965="Folguista",$J1965,$E1965),IF(OR($H1965&gt;=Parâmetros!$E$18,$H1965&lt;Parâmetros!$E$19),"C",IF($H1965&lt;Parâmetros!$E$20,"A","B"))))))</f>
        <v>A</v>
      </c>
      <c r="L1965" s="30">
        <f>SUMIFS(Dados!$E:$E,Dados!$A:$A,$A1965,Dados!$S:$S,$F1965)</f>
        <v>0</v>
      </c>
      <c r="M1965" s="30">
        <f>IFERROR(INDEX(Parâmetros!$E$6:$E$11,MATCH($K1965,Parâmetros!$A$6:$A$11,0)),"")</f>
        <v>7.58</v>
      </c>
      <c r="N1965" s="33">
        <f t="shared" si="331"/>
        <v>0</v>
      </c>
      <c r="O1965" s="33">
        <f>Parâmetros!$E$13</f>
        <v>0.8</v>
      </c>
      <c r="P1965" s="32" t="str">
        <f>IF(OR($M1965="",$F1965&gt;Parâmetros!$E$14),"Não","Sim")</f>
        <v>Não</v>
      </c>
      <c r="Q1965" s="32" t="str">
        <f t="shared" si="332"/>
        <v/>
      </c>
      <c r="R1965" s="32" t="str">
        <f t="shared" si="333"/>
        <v/>
      </c>
      <c r="S1965" s="30" t="str">
        <f t="shared" si="334"/>
        <v/>
      </c>
      <c r="T1965" s="32" t="str">
        <f>IF($Q1965&lt;&gt;"Sim","",IF($N1965&gt;Parâmetros!$E$15,"Sim","Não"))</f>
        <v/>
      </c>
      <c r="U1965" s="17" t="str">
        <f t="shared" si="335"/>
        <v>Fora da apuração</v>
      </c>
      <c r="V1965" s="17" t="str">
        <f>IF($AC1965&lt;&gt;"",IF($L1965&gt;0,"ATENÇÃO · apontou em dia de "&amp;LOWER($AC1965)&amp;" cadastrado","Exceção cadastrada · "&amp;$AC1965)&amp;IF($AD1965="",""," · "&amp;$AD1965),IF($E1965="Férias",IF($L1965&gt;0,"ATENÇÃO · apontou estando de férias no cadastro","Férias no cadastro"),IF($Y1965="Férias / afastamento","Afastamento · "&amp;($Z1965+$AA1965-1)&amp;" dias seguidos sem apontamento",IF($Y1965="Folga trabalhada","ATENÇÃO · apontou em dia de '[Apontamento_Mes_Setembro Atualizado.xlsx]Base Diária'!$V$221folga da escala 5x2",IF($Y1965="Folga",IF(AND($D1965="5x2",OR(WEEKDAY($F1965,2)=6,WEEKDAY($F1965,2)=7)),"Folga de fim de semana da escala 5x2",IF(AND(OR($D1965="6x1",$D1965="FF 6x1"),WEEKDAY($F1965,2)=6,FALSE()),"Folga de fim de semana · apontou no domingo anterior",IF(AND(OR($D1965="6x1",$D1965="FF 6x1"),WEEKDAY($F1965,2)=7,AND($A1965=$A1964,$L1964&gt;0)),"Folga de fim de semana · apontou no sábado",IF(AND(OR($D1965="6x1",$D1965="FF 6x1"),OR(WEEKDAY($F1965,2)=6,WEEKDAY($F1965,2)=7)),"Folga de fim de semana · sem apontamento no sábado nem no domingo","Folga prevista pelo ciclo")))),IF($Y1965="Indeterminado (início da série)","Sem histórico anterior — informe o dia do ciclo no Cadastro",IF($Y1965="Falta de registro",IF(OR(OR($D1965="6x1",$D1965="FF 6x1"),$D1965="5x2"),"FALTA DE REGISTRO · dia útil da escala "&amp;$E1965,"FALTA DE REGISTRO · dia "&amp;$W1965&amp;" de "&amp;IFERROR(INDEX(Parâmetros!$B$39:$B$48,MATCH($E1965,Parâmetros!$A$39:$A$48,0)),99)&amp;" do ciclo"),IF(OR($D1965="6x1",$D1965="FF 6x1"),IF(OR(AND(WEEKDAY($F1965,2)=6,AND($A1965=$A1966,$L1966&gt;0)),AND(WEEKDAY($F1965,2)=7,AND($A1965=$A1964,$L1964&gt;0))),"ATENÇÃO · apontou sábado e domingo no mesmo fim de semana",IF(OR(WEEKDAY($F1965,2)=6,WEEKDAY($F1965,2)=7),"Jornada de fim de semana do 6x1",IF(OR($H1965&gt;=Parâmetros!$E$20,$H1965&lt;Parâmetros!$E$19),"ATENÇÃO · 6x1 apontou fora do horário diurno","Jornada fixa do 6x1"))),IF($D1965="5x2","Jornada fixa do 5x2",IF($D1965="Folguista",IF($J1965=$K1965,"Evidência confirma sequência","DIVERGE · sequência "&amp;$J1965&amp;" × evidência "&amp;$K1965),IF($K1965=$E1965,"Evidência confirma cadastro","DIVERGE · cadastro "&amp;$E1965&amp;" × evidência "&amp;$K1965)))))))))))</f>
        <v>FALTA DE REGISTRO · dia 4 de 5 do ciclo</v>
      </c>
      <c r="W1965" s="34">
        <f>IF(OR(OR($D1965="6x1",$D1965="FF 6x1"),$D1965="5x2"),"",IF($AB1965&lt;&gt;$AB1964,IF(IFERROR(INDEX(Cadastro!$F$5:$F$148,$AB1965),"")="",IF($L1965&gt;0,1,0),IF(IFERROR(INDEX(Cadastro!$F$5:$F$148,$AB1965),"")&lt;=IFERROR(INDEX(Parâmetros!$B$39:$B$48,MATCH($E1965,Parâmetros!$A$39:$A$48,0)),99),IFERROR(INDEX(Cadastro!$F$5:$F$148,$AB1965),""),0)),IF($L1965&gt;0,IF(N($X1964)&gt;0,1,N($W1964)+1),IF(AND($L1965=0,OR(N($W1964)&gt;=IFERROR(INDEX(Parâmetros!$B$39:$B$48,MATCH($E1965,Parâmetros!$A$39:$A$48,0)),99),AND(N($X1964)&gt;0,N($X1964)&lt;IFERROR(INDEX(Parâmetros!$C$39:$C$48,MATCH($E1965,Parâmetros!$A$39:$A$48,0)),0)))),0,N($W1964)+1))))</f>
        <v>4</v>
      </c>
      <c r="X1965" s="34">
        <f>IF(OR(OR($D1965="6x1",$D1965="FF 6x1"),$D1965="5x2"),"",IF($AB1965&lt;&gt;$AB1964,IF(IFERROR(INDEX(Cadastro!$F$5:$F$148,$AB1965),"")="",0,IF(IFERROR(INDEX(Cadastro!$F$5:$F$148,$AB1965),"")&gt;IFERROR(INDEX(Parâmetros!$B$39:$B$48,MATCH($E1965,Parâmetros!$A$39:$A$48,0)),99),IFERROR(INDEX(Cadastro!$F$5:$F$148,$AB1965),"")-IFERROR(INDEX(Parâmetros!$B$39:$B$48,MATCH($E1965,Parâmetros!$A$39:$A$48,0)),99),0)),IF(AND($L1965=0,OR(N($W1964)&gt;=IFERROR(INDEX(Parâmetros!$B$39:$B$48,MATCH($E1965,Parâmetros!$A$39:$A$48,0)),99),AND(N($X1964)&gt;0,N($X1964)&lt;IFERROR(INDEX(Parâmetros!$C$39:$C$48,MATCH($E1965,Parâmetros!$A$39:$A$48,0)),0)))),N($X1964)+1,0)))</f>
        <v>0</v>
      </c>
      <c r="Y1965" t="str">
        <f>IF($AC1965&lt;&gt;"",IF($L1965&gt;0,$AC1965&amp;" · com apontamento",$AC1965),IF($E1965="Férias",IF($L1965&gt;0,"Férias · com apontamento","Férias (cadastro)"),IF(($Z1965+$AA1965-1)&gt;Parâmetros!$E$16,"Férias / afastamento",IF(AND($D1965="5x2",OR(WEEKDAY($F1965,2)=6,WEEKDAY($F1965,2)=7)),IF($L1965&gt;0,"Folga trabalhada","Folga"),IF($L1965&gt;0,"Trabalhado",IF(OR(OR($D1965="6x1",$D1965="FF 6x1"),$D1965="5x2"),IF(AND(OR($D1965="6x1",$D1965="FF 6x1"),OR(WEEKDAY($F1965,2)=6,WEEKDAY($F1965,2)=7)),"Folga","Falta de registro"),IF(AND($AB1965&lt;&gt;$AB1964,IFERROR(INDEX(Cadastro!$F$5:$F$148,$AB1965),"")=""),"Indeterminado (início da série)",IF($X1965&gt;0,"Folga","Falta de registro"))))))))</f>
        <v>Falta de registro</v>
      </c>
      <c r="Z1965" s="34">
        <f>IF(OR($L1965&gt;0,$F1965&gt;Parâmetros!$E$14),0,IF($A1965&lt;&gt;$A1964,1,N($Z1964)+1))</f>
        <v>0</v>
      </c>
      <c r="AA1965" s="34">
        <f>IF(OR($L1965&gt;0,$F1965&gt;Parâmetros!$E$14),0,IF(OR($A1965&lt;&gt;$A1966,$F1966&gt;Parâmetros!$E$14),1,N($AA1966)+1))</f>
        <v>0</v>
      </c>
      <c r="AB1965" s="31">
        <f>IFERROR(MATCH($A1965&amp;"|"&amp;TEXT(_xlfn.MAXIFS(Cadastro!$E$5:$E$148,Cadastro!$A$5:$A$148,$A1965,Cadastro!$E$5:$E$148,"&lt;="&amp;$F1965),"yyyymmdd"),Cadastro!$I$5:$I$148,0),"")</f>
        <v>79</v>
      </c>
      <c r="AC1965" t="str">
        <f>IFERROR(_xlfn.SINGLE(INDEX(Exceções!$D$5:$D$203,MATCH($A1965&amp;"|"&amp;$F1965,Exceções!$F$5:$F$203,0))),"")</f>
        <v/>
      </c>
      <c r="AD1965" t="str">
        <f>IF($AC1965="","",IFERROR(_xlfn.SINGLE(INDEX(Exceções!$E$5:$E$203,MATCH($A1965&amp;"|"&amp;$F1965,Exceções!$F$5:$F$203,0))),""))</f>
        <v/>
      </c>
    </row>
    <row r="1966" spans="1:30" ht="15" hidden="1" customHeight="1" x14ac:dyDescent="0.25">
      <c r="A1966" s="31">
        <v>12299</v>
      </c>
      <c r="B1966" s="17" t="s">
        <v>212</v>
      </c>
      <c r="C1966" s="17" t="str">
        <f>IFERROR(INDEX(Cadastro!$C$5:$C$148,$AB1966),"NÃO INFORMADO")</f>
        <v>INS</v>
      </c>
      <c r="D1966" s="17" t="str">
        <f>IFERROR(INDEX(Cadastro!$D$5:$D$148,$AB1966),"")</f>
        <v>A</v>
      </c>
      <c r="E1966" s="17" t="str">
        <f>IFERROR(INDEX(Cadastro!$G$5:$G$148,$AB1966),"")</f>
        <v>A</v>
      </c>
      <c r="F1966" s="29">
        <v>46284</v>
      </c>
      <c r="G1966" s="32" t="str">
        <f t="shared" si="330"/>
        <v>sáb</v>
      </c>
      <c r="H1966" s="31" t="str">
        <f>IF($L1966=0,"",_xlfn.MINIFS(Dados!$Q:$Q,Dados!$A:$A,$A1966,Dados!$S:$S,$F1966))</f>
        <v/>
      </c>
      <c r="I1966" s="31" t="str">
        <f>IF($H1966="","",_xlfn.MAXIFS(Dados!$R:$R,Dados!$A:$A,$A1966,Dados!$S:$S,$F1966))</f>
        <v/>
      </c>
      <c r="J1966" s="32" t="str">
        <f>IF($D1966&lt;&gt;"Folguista","",IFERROR(INDEX(Parâmetros!$D$52:$G$52,1,MIN(4,MAX(1,$W1966))),""))</f>
        <v/>
      </c>
      <c r="K1966" s="32" t="str">
        <f>IF(OR($AC1966&lt;&gt;"",$Y1966="Folga",$Y1966="Folga trabalhada",$Y1966="Férias (cadastro)",$Y1966="Férias / afastamento",$Y1966="Indeterminado (início da série)"),"",IF(OR($D1966="6x1",$D1966="FF 6x1"),IF(OR(WEEKDAY($F1966,2)=6,WEEKDAY($F1966,2)=7),"6x1 sáb/dom","6x1"),IF($D1966="5x2","5x2",IF($H1966="",IF($D1966="Folguista",$J1966,$E1966),IF(OR($H1966&gt;=Parâmetros!$E$18,$H1966&lt;Parâmetros!$E$19),"C",IF($H1966&lt;Parâmetros!$E$20,"A","B"))))))</f>
        <v>A</v>
      </c>
      <c r="L1966" s="30">
        <f>SUMIFS(Dados!$E:$E,Dados!$A:$A,$A1966,Dados!$S:$S,$F1966)</f>
        <v>0</v>
      </c>
      <c r="M1966" s="30">
        <f>IFERROR(INDEX(Parâmetros!$E$6:$E$11,MATCH($K1966,Parâmetros!$A$6:$A$11,0)),"")</f>
        <v>7.58</v>
      </c>
      <c r="N1966" s="33">
        <f t="shared" si="331"/>
        <v>0</v>
      </c>
      <c r="O1966" s="33">
        <f>Parâmetros!$E$13</f>
        <v>0.8</v>
      </c>
      <c r="P1966" s="32" t="str">
        <f>IF(OR($M1966="",$F1966&gt;Parâmetros!$E$14),"Não","Sim")</f>
        <v>Não</v>
      </c>
      <c r="Q1966" s="32" t="str">
        <f t="shared" si="332"/>
        <v/>
      </c>
      <c r="R1966" s="32" t="str">
        <f t="shared" si="333"/>
        <v/>
      </c>
      <c r="S1966" s="30" t="str">
        <f t="shared" si="334"/>
        <v/>
      </c>
      <c r="T1966" s="32" t="str">
        <f>IF($Q1966&lt;&gt;"Sim","",IF($N1966&gt;Parâmetros!$E$15,"Sim","Não"))</f>
        <v/>
      </c>
      <c r="U1966" s="17" t="str">
        <f t="shared" si="335"/>
        <v>Fora da apuração</v>
      </c>
      <c r="V1966" s="17" t="str">
        <f>IF($AC1966&lt;&gt;"",IF($L1966&gt;0,"ATENÇÃO · apontou em dia de "&amp;LOWER($AC1966)&amp;" cadastrado","Exceção cadastrada · "&amp;$AC1966)&amp;IF($AD1966="",""," · "&amp;$AD1966),IF($E1966="Férias",IF($L1966&gt;0,"ATENÇÃO · apontou estando de férias no cadastro","Férias no cadastro"),IF($Y1966="Férias / afastamento","Afastamento · "&amp;($Z1966+$AA1966-1)&amp;" dias seguidos sem apontamento",IF($Y1966="Folga trabalhada","ATENÇÃO · apontou em dia de '[Apontamento_Mes_Setembro Atualizado.xlsx]Base Diária'!$V$221folga da escala 5x2",IF($Y1966="Folga",IF(AND($D1966="5x2",OR(WEEKDAY($F1966,2)=6,WEEKDAY($F1966,2)=7)),"Folga de fim de semana da escala 5x2",IF(AND(OR($D1966="6x1",$D1966="FF 6x1"),WEEKDAY($F1966,2)=6,FALSE()),"Folga de fim de semana · apontou no domingo anterior",IF(AND(OR($D1966="6x1",$D1966="FF 6x1"),WEEKDAY($F1966,2)=7,AND($A1966=$A1965,$L1965&gt;0)),"Folga de fim de semana · apontou no sábado",IF(AND(OR($D1966="6x1",$D1966="FF 6x1"),OR(WEEKDAY($F1966,2)=6,WEEKDAY($F1966,2)=7)),"Folga de fim de semana · sem apontamento no sábado nem no domingo","Folga prevista pelo ciclo")))),IF($Y1966="Indeterminado (início da série)","Sem histórico anterior — informe o dia do ciclo no Cadastro",IF($Y1966="Falta de registro",IF(OR(OR($D1966="6x1",$D1966="FF 6x1"),$D1966="5x2"),"FALTA DE REGISTRO · dia útil da escala "&amp;$E1966,"FALTA DE REGISTRO · dia "&amp;$W1966&amp;" de "&amp;IFERROR(INDEX(Parâmetros!$B$39:$B$48,MATCH($E1966,Parâmetros!$A$39:$A$48,0)),99)&amp;" do ciclo"),IF(OR($D1966="6x1",$D1966="FF 6x1"),IF(OR(AND(WEEKDAY($F1966,2)=6,AND($A1966=$A1967,$L1967&gt;0)),AND(WEEKDAY($F1966,2)=7,AND($A1966=$A1965,$L1965&gt;0))),"ATENÇÃO · apontou sábado e domingo no mesmo fim de semana",IF(OR(WEEKDAY($F1966,2)=6,WEEKDAY($F1966,2)=7),"Jornada de fim de semana do 6x1",IF(OR($H1966&gt;=Parâmetros!$E$20,$H1966&lt;Parâmetros!$E$19),"ATENÇÃO · 6x1 apontou fora do horário diurno","Jornada fixa do 6x1"))),IF($D1966="5x2","Jornada fixa do 5x2",IF($D1966="Folguista",IF($J1966=$K1966,"Evidência confirma sequência","DIVERGE · sequência "&amp;$J1966&amp;" × evidência "&amp;$K1966),IF($K1966=$E1966,"Evidência confirma cadastro","DIVERGE · cadastro "&amp;$E1966&amp;" × evidência "&amp;$K1966)))))))))))</f>
        <v>FALTA DE REGISTRO · dia 5 de 5 do ciclo</v>
      </c>
      <c r="W1966" s="34">
        <f>IF(OR(OR($D1966="6x1",$D1966="FF 6x1"),$D1966="5x2"),"",IF($AB1966&lt;&gt;$AB1965,IF(IFERROR(INDEX(Cadastro!$F$5:$F$148,$AB1966),"")="",IF($L1966&gt;0,1,0),IF(IFERROR(INDEX(Cadastro!$F$5:$F$148,$AB1966),"")&lt;=IFERROR(INDEX(Parâmetros!$B$39:$B$48,MATCH($E1966,Parâmetros!$A$39:$A$48,0)),99),IFERROR(INDEX(Cadastro!$F$5:$F$148,$AB1966),""),0)),IF($L1966&gt;0,IF(N($X1965)&gt;0,1,N($W1965)+1),IF(AND($L1966=0,OR(N($W1965)&gt;=IFERROR(INDEX(Parâmetros!$B$39:$B$48,MATCH($E1966,Parâmetros!$A$39:$A$48,0)),99),AND(N($X1965)&gt;0,N($X1965)&lt;IFERROR(INDEX(Parâmetros!$C$39:$C$48,MATCH($E1966,Parâmetros!$A$39:$A$48,0)),0)))),0,N($W1965)+1))))</f>
        <v>5</v>
      </c>
      <c r="X1966" s="34">
        <f>IF(OR(OR($D1966="6x1",$D1966="FF 6x1"),$D1966="5x2"),"",IF($AB1966&lt;&gt;$AB1965,IF(IFERROR(INDEX(Cadastro!$F$5:$F$148,$AB1966),"")="",0,IF(IFERROR(INDEX(Cadastro!$F$5:$F$148,$AB1966),"")&gt;IFERROR(INDEX(Parâmetros!$B$39:$B$48,MATCH($E1966,Parâmetros!$A$39:$A$48,0)),99),IFERROR(INDEX(Cadastro!$F$5:$F$148,$AB1966),"")-IFERROR(INDEX(Parâmetros!$B$39:$B$48,MATCH($E1966,Parâmetros!$A$39:$A$48,0)),99),0)),IF(AND($L1966=0,OR(N($W1965)&gt;=IFERROR(INDEX(Parâmetros!$B$39:$B$48,MATCH($E1966,Parâmetros!$A$39:$A$48,0)),99),AND(N($X1965)&gt;0,N($X1965)&lt;IFERROR(INDEX(Parâmetros!$C$39:$C$48,MATCH($E1966,Parâmetros!$A$39:$A$48,0)),0)))),N($X1965)+1,0)))</f>
        <v>0</v>
      </c>
      <c r="Y1966" t="str">
        <f>IF($AC1966&lt;&gt;"",IF($L1966&gt;0,$AC1966&amp;" · com apontamento",$AC1966),IF($E1966="Férias",IF($L1966&gt;0,"Férias · com apontamento","Férias (cadastro)"),IF(($Z1966+$AA1966-1)&gt;Parâmetros!$E$16,"Férias / afastamento",IF(AND($D1966="5x2",OR(WEEKDAY($F1966,2)=6,WEEKDAY($F1966,2)=7)),IF($L1966&gt;0,"Folga trabalhada","Folga"),IF($L1966&gt;0,"Trabalhado",IF(OR(OR($D1966="6x1",$D1966="FF 6x1"),$D1966="5x2"),IF(AND(OR($D1966="6x1",$D1966="FF 6x1"),OR(WEEKDAY($F1966,2)=6,WEEKDAY($F1966,2)=7)),"Folga","Falta de registro"),IF(AND($AB1966&lt;&gt;$AB1965,IFERROR(INDEX(Cadastro!$F$5:$F$148,$AB1966),"")=""),"Indeterminado (início da série)",IF($X1966&gt;0,"Folga","Falta de registro"))))))))</f>
        <v>Falta de registro</v>
      </c>
      <c r="Z1966" s="34">
        <f>IF(OR($L1966&gt;0,$F1966&gt;Parâmetros!$E$14),0,IF($A1966&lt;&gt;$A1965,1,N($Z1965)+1))</f>
        <v>0</v>
      </c>
      <c r="AA1966" s="34">
        <f>IF(OR($L1966&gt;0,$F1966&gt;Parâmetros!$E$14),0,IF(OR($A1966&lt;&gt;$A1967,$F1967&gt;Parâmetros!$E$14),1,N($AA1967)+1))</f>
        <v>0</v>
      </c>
      <c r="AB1966" s="31">
        <f>IFERROR(MATCH($A1966&amp;"|"&amp;TEXT(_xlfn.MAXIFS(Cadastro!$E$5:$E$148,Cadastro!$A$5:$A$148,$A1966,Cadastro!$E$5:$E$148,"&lt;="&amp;$F1966),"yyyymmdd"),Cadastro!$I$5:$I$148,0),"")</f>
        <v>79</v>
      </c>
      <c r="AC1966" t="str">
        <f>IFERROR(_xlfn.SINGLE(INDEX(Exceções!$D$5:$D$203,MATCH($A1966&amp;"|"&amp;$F1966,Exceções!$F$5:$F$203,0))),"")</f>
        <v/>
      </c>
      <c r="AD1966" t="str">
        <f>IF($AC1966="","",IFERROR(_xlfn.SINGLE(INDEX(Exceções!$E$5:$E$203,MATCH($A1966&amp;"|"&amp;$F1966,Exceções!$F$5:$F$203,0))),""))</f>
        <v/>
      </c>
    </row>
    <row r="1967" spans="1:30" ht="15" hidden="1" customHeight="1" x14ac:dyDescent="0.25">
      <c r="A1967" s="31">
        <v>12299</v>
      </c>
      <c r="B1967" s="17" t="s">
        <v>212</v>
      </c>
      <c r="C1967" s="17" t="str">
        <f>IFERROR(INDEX(Cadastro!$C$5:$C$148,$AB1967),"NÃO INFORMADO")</f>
        <v>INS</v>
      </c>
      <c r="D1967" s="17" t="str">
        <f>IFERROR(INDEX(Cadastro!$D$5:$D$148,$AB1967),"")</f>
        <v>A</v>
      </c>
      <c r="E1967" s="17" t="str">
        <f>IFERROR(INDEX(Cadastro!$G$5:$G$148,$AB1967),"")</f>
        <v>A</v>
      </c>
      <c r="F1967" s="29">
        <v>46285</v>
      </c>
      <c r="G1967" s="32" t="str">
        <f t="shared" si="330"/>
        <v>dom</v>
      </c>
      <c r="H1967" s="31" t="str">
        <f>IF($L1967=0,"",_xlfn.MINIFS(Dados!$Q:$Q,Dados!$A:$A,$A1967,Dados!$S:$S,$F1967))</f>
        <v/>
      </c>
      <c r="I1967" s="31" t="str">
        <f>IF($H1967="","",_xlfn.MAXIFS(Dados!$R:$R,Dados!$A:$A,$A1967,Dados!$S:$S,$F1967))</f>
        <v/>
      </c>
      <c r="J1967" s="32" t="str">
        <f>IF($D1967&lt;&gt;"Folguista","",IFERROR(INDEX(Parâmetros!$D$52:$G$52,1,MIN(4,MAX(1,$W1967))),""))</f>
        <v/>
      </c>
      <c r="K1967" s="32" t="str">
        <f>IF(OR($AC1967&lt;&gt;"",$Y1967="Folga",$Y1967="Folga trabalhada",$Y1967="Férias (cadastro)",$Y1967="Férias / afastamento",$Y1967="Indeterminado (início da série)"),"",IF(OR($D1967="6x1",$D1967="FF 6x1"),IF(OR(WEEKDAY($F1967,2)=6,WEEKDAY($F1967,2)=7),"6x1 sáb/dom","6x1"),IF($D1967="5x2","5x2",IF($H1967="",IF($D1967="Folguista",$J1967,$E1967),IF(OR($H1967&gt;=Parâmetros!$E$18,$H1967&lt;Parâmetros!$E$19),"C",IF($H1967&lt;Parâmetros!$E$20,"A","B"))))))</f>
        <v/>
      </c>
      <c r="L1967" s="30">
        <f>SUMIFS(Dados!$E:$E,Dados!$A:$A,$A1967,Dados!$S:$S,$F1967)</f>
        <v>0</v>
      </c>
      <c r="M1967" s="30" t="str">
        <f>IFERROR(INDEX(Parâmetros!$E$6:$E$11,MATCH($K1967,Parâmetros!$A$6:$A$11,0)),"")</f>
        <v/>
      </c>
      <c r="N1967" s="33" t="str">
        <f t="shared" si="331"/>
        <v/>
      </c>
      <c r="O1967" s="33">
        <f>Parâmetros!$E$13</f>
        <v>0.8</v>
      </c>
      <c r="P1967" s="32" t="str">
        <f>IF(OR($M1967="",$F1967&gt;Parâmetros!$E$14),"Não","Sim")</f>
        <v>Não</v>
      </c>
      <c r="Q1967" s="32" t="str">
        <f t="shared" si="332"/>
        <v/>
      </c>
      <c r="R1967" s="32" t="str">
        <f t="shared" si="333"/>
        <v/>
      </c>
      <c r="S1967" s="30" t="str">
        <f t="shared" si="334"/>
        <v/>
      </c>
      <c r="T1967" s="32" t="str">
        <f>IF($Q1967&lt;&gt;"Sim","",IF($N1967&gt;Parâmetros!$E$15,"Sim","Não"))</f>
        <v/>
      </c>
      <c r="U1967" s="17" t="str">
        <f t="shared" si="335"/>
        <v>Folga</v>
      </c>
      <c r="V1967" s="17" t="str">
        <f>IF($AC1967&lt;&gt;"",IF($L1967&gt;0,"ATENÇÃO · apontou em dia de "&amp;LOWER($AC1967)&amp;" cadastrado","Exceção cadastrada · "&amp;$AC1967)&amp;IF($AD1967="",""," · "&amp;$AD1967),IF($E1967="Férias",IF($L1967&gt;0,"ATENÇÃO · apontou estando de férias no cadastro","Férias no cadastro"),IF($Y1967="Férias / afastamento","Afastamento · "&amp;($Z1967+$AA1967-1)&amp;" dias seguidos sem apontamento",IF($Y1967="Folga trabalhada","ATENÇÃO · apontou em dia de '[Apontamento_Mes_Setembro Atualizado.xlsx]Base Diária'!$V$221folga da escala 5x2",IF($Y1967="Folga",IF(AND($D1967="5x2",OR(WEEKDAY($F1967,2)=6,WEEKDAY($F1967,2)=7)),"Folga de fim de semana da escala 5x2",IF(AND(OR($D1967="6x1",$D1967="FF 6x1"),WEEKDAY($F1967,2)=6,FALSE()),"Folga de fim de semana · apontou no domingo anterior",IF(AND(OR($D1967="6x1",$D1967="FF 6x1"),WEEKDAY($F1967,2)=7,AND($A1967=$A1966,$L1966&gt;0)),"Folga de fim de semana · apontou no sábado",IF(AND(OR($D1967="6x1",$D1967="FF 6x1"),OR(WEEKDAY($F1967,2)=6,WEEKDAY($F1967,2)=7)),"Folga de fim de semana · sem apontamento no sábado nem no domingo","Folga prevista pelo ciclo")))),IF($Y1967="Indeterminado (início da série)","Sem histórico anterior — informe o dia do ciclo no Cadastro",IF($Y1967="Falta de registro",IF(OR(OR($D1967="6x1",$D1967="FF 6x1"),$D1967="5x2"),"FALTA DE REGISTRO · dia útil da escala "&amp;$E1967,"FALTA DE REGISTRO · dia "&amp;$W1967&amp;" de "&amp;IFERROR(INDEX(Parâmetros!$B$39:$B$48,MATCH($E1967,Parâmetros!$A$39:$A$48,0)),99)&amp;" do ciclo"),IF(OR($D1967="6x1",$D1967="FF 6x1"),IF(OR(AND(WEEKDAY($F1967,2)=6,AND($A1967=$A1968,$L1968&gt;0)),AND(WEEKDAY($F1967,2)=7,AND($A1967=$A1966,$L1966&gt;0))),"ATENÇÃO · apontou sábado e domingo no mesmo fim de semana",IF(OR(WEEKDAY($F1967,2)=6,WEEKDAY($F1967,2)=7),"Jornada de fim de semana do 6x1",IF(OR($H1967&gt;=Parâmetros!$E$20,$H1967&lt;Parâmetros!$E$19),"ATENÇÃO · 6x1 apontou fora do horário diurno","Jornada fixa do 6x1"))),IF($D1967="5x2","Jornada fixa do 5x2",IF($D1967="Folguista",IF($J1967=$K1967,"Evidência confirma sequência","DIVERGE · sequência "&amp;$J1967&amp;" × evidência "&amp;$K1967),IF($K1967=$E1967,"Evidência confirma cadastro","DIVERGE · cadastro "&amp;$E1967&amp;" × evidência "&amp;$K1967)))))))))))</f>
        <v>Folga prevista pelo ciclo</v>
      </c>
      <c r="W1967" s="34">
        <f>IF(OR(OR($D1967="6x1",$D1967="FF 6x1"),$D1967="5x2"),"",IF($AB1967&lt;&gt;$AB1966,IF(IFERROR(INDEX(Cadastro!$F$5:$F$148,$AB1967),"")="",IF($L1967&gt;0,1,0),IF(IFERROR(INDEX(Cadastro!$F$5:$F$148,$AB1967),"")&lt;=IFERROR(INDEX(Parâmetros!$B$39:$B$48,MATCH($E1967,Parâmetros!$A$39:$A$48,0)),99),IFERROR(INDEX(Cadastro!$F$5:$F$148,$AB1967),""),0)),IF($L1967&gt;0,IF(N($X1966)&gt;0,1,N($W1966)+1),IF(AND($L1967=0,OR(N($W1966)&gt;=IFERROR(INDEX(Parâmetros!$B$39:$B$48,MATCH($E1967,Parâmetros!$A$39:$A$48,0)),99),AND(N($X1966)&gt;0,N($X1966)&lt;IFERROR(INDEX(Parâmetros!$C$39:$C$48,MATCH($E1967,Parâmetros!$A$39:$A$48,0)),0)))),0,N($W1966)+1))))</f>
        <v>0</v>
      </c>
      <c r="X1967" s="34">
        <f>IF(OR(OR($D1967="6x1",$D1967="FF 6x1"),$D1967="5x2"),"",IF($AB1967&lt;&gt;$AB1966,IF(IFERROR(INDEX(Cadastro!$F$5:$F$148,$AB1967),"")="",0,IF(IFERROR(INDEX(Cadastro!$F$5:$F$148,$AB1967),"")&gt;IFERROR(INDEX(Parâmetros!$B$39:$B$48,MATCH($E1967,Parâmetros!$A$39:$A$48,0)),99),IFERROR(INDEX(Cadastro!$F$5:$F$148,$AB1967),"")-IFERROR(INDEX(Parâmetros!$B$39:$B$48,MATCH($E1967,Parâmetros!$A$39:$A$48,0)),99),0)),IF(AND($L1967=0,OR(N($W1966)&gt;=IFERROR(INDEX(Parâmetros!$B$39:$B$48,MATCH($E1967,Parâmetros!$A$39:$A$48,0)),99),AND(N($X1966)&gt;0,N($X1966)&lt;IFERROR(INDEX(Parâmetros!$C$39:$C$48,MATCH($E1967,Parâmetros!$A$39:$A$48,0)),0)))),N($X1966)+1,0)))</f>
        <v>1</v>
      </c>
      <c r="Y1967" t="str">
        <f>IF($AC1967&lt;&gt;"",IF($L1967&gt;0,$AC1967&amp;" · com apontamento",$AC1967),IF($E1967="Férias",IF($L1967&gt;0,"Férias · com apontamento","Férias (cadastro)"),IF(($Z1967+$AA1967-1)&gt;Parâmetros!$E$16,"Férias / afastamento",IF(AND($D1967="5x2",OR(WEEKDAY($F1967,2)=6,WEEKDAY($F1967,2)=7)),IF($L1967&gt;0,"Folga trabalhada","Folga"),IF($L1967&gt;0,"Trabalhado",IF(OR(OR($D1967="6x1",$D1967="FF 6x1"),$D1967="5x2"),IF(AND(OR($D1967="6x1",$D1967="FF 6x1"),OR(WEEKDAY($F1967,2)=6,WEEKDAY($F1967,2)=7)),"Folga","Falta de registro"),IF(AND($AB1967&lt;&gt;$AB1966,IFERROR(INDEX(Cadastro!$F$5:$F$148,$AB1967),"")=""),"Indeterminado (início da série)",IF($X1967&gt;0,"Folga","Falta de registro"))))))))</f>
        <v>Folga</v>
      </c>
      <c r="Z1967" s="34">
        <f>IF(OR($L1967&gt;0,$F1967&gt;Parâmetros!$E$14),0,IF($A1967&lt;&gt;$A1966,1,N($Z1966)+1))</f>
        <v>0</v>
      </c>
      <c r="AA1967" s="34">
        <f>IF(OR($L1967&gt;0,$F1967&gt;Parâmetros!$E$14),0,IF(OR($A1967&lt;&gt;$A1968,$F1968&gt;Parâmetros!$E$14),1,N($AA1968)+1))</f>
        <v>0</v>
      </c>
      <c r="AB1967" s="31">
        <f>IFERROR(MATCH($A1967&amp;"|"&amp;TEXT(_xlfn.MAXIFS(Cadastro!$E$5:$E$148,Cadastro!$A$5:$A$148,$A1967,Cadastro!$E$5:$E$148,"&lt;="&amp;$F1967),"yyyymmdd"),Cadastro!$I$5:$I$148,0),"")</f>
        <v>79</v>
      </c>
      <c r="AC1967" t="str">
        <f>IFERROR(_xlfn.SINGLE(INDEX(Exceções!$D$5:$D$203,MATCH($A1967&amp;"|"&amp;$F1967,Exceções!$F$5:$F$203,0))),"")</f>
        <v/>
      </c>
      <c r="AD1967" t="str">
        <f>IF($AC1967="","",IFERROR(_xlfn.SINGLE(INDEX(Exceções!$E$5:$E$203,MATCH($A1967&amp;"|"&amp;$F1967,Exceções!$F$5:$F$203,0))),""))</f>
        <v/>
      </c>
    </row>
    <row r="1968" spans="1:30" ht="15" hidden="1" customHeight="1" x14ac:dyDescent="0.25">
      <c r="A1968" s="31">
        <v>12299</v>
      </c>
      <c r="B1968" s="17" t="s">
        <v>212</v>
      </c>
      <c r="C1968" s="17" t="str">
        <f>IFERROR(INDEX(Cadastro!$C$5:$C$148,$AB1968),"NÃO INFORMADO")</f>
        <v>INS</v>
      </c>
      <c r="D1968" s="17" t="str">
        <f>IFERROR(INDEX(Cadastro!$D$5:$D$148,$AB1968),"")</f>
        <v>A</v>
      </c>
      <c r="E1968" s="17" t="str">
        <f>IFERROR(INDEX(Cadastro!$G$5:$G$148,$AB1968),"")</f>
        <v>A</v>
      </c>
      <c r="F1968" s="29">
        <v>46286</v>
      </c>
      <c r="G1968" s="32" t="str">
        <f t="shared" si="330"/>
        <v>seg</v>
      </c>
      <c r="H1968" s="31" t="str">
        <f>IF($L1968=0,"",_xlfn.MINIFS(Dados!$Q:$Q,Dados!$A:$A,$A1968,Dados!$S:$S,$F1968))</f>
        <v/>
      </c>
      <c r="I1968" s="31" t="str">
        <f>IF($H1968="","",_xlfn.MAXIFS(Dados!$R:$R,Dados!$A:$A,$A1968,Dados!$S:$S,$F1968))</f>
        <v/>
      </c>
      <c r="J1968" s="32" t="str">
        <f>IF($D1968&lt;&gt;"Folguista","",IFERROR(INDEX(Parâmetros!$D$52:$G$52,1,MIN(4,MAX(1,$W1968))),""))</f>
        <v/>
      </c>
      <c r="K1968" s="32" t="str">
        <f>IF(OR($AC1968&lt;&gt;"",$Y1968="Folga",$Y1968="Folga trabalhada",$Y1968="Férias (cadastro)",$Y1968="Férias / afastamento",$Y1968="Indeterminado (início da série)"),"",IF(OR($D1968="6x1",$D1968="FF 6x1"),IF(OR(WEEKDAY($F1968,2)=6,WEEKDAY($F1968,2)=7),"6x1 sáb/dom","6x1"),IF($D1968="5x2","5x2",IF($H1968="",IF($D1968="Folguista",$J1968,$E1968),IF(OR($H1968&gt;=Parâmetros!$E$18,$H1968&lt;Parâmetros!$E$19),"C",IF($H1968&lt;Parâmetros!$E$20,"A","B"))))))</f>
        <v>A</v>
      </c>
      <c r="L1968" s="30">
        <f>SUMIFS(Dados!$E:$E,Dados!$A:$A,$A1968,Dados!$S:$S,$F1968)</f>
        <v>0</v>
      </c>
      <c r="M1968" s="30">
        <f>IFERROR(INDEX(Parâmetros!$E$6:$E$11,MATCH($K1968,Parâmetros!$A$6:$A$11,0)),"")</f>
        <v>7.58</v>
      </c>
      <c r="N1968" s="33">
        <f t="shared" si="331"/>
        <v>0</v>
      </c>
      <c r="O1968" s="33">
        <f>Parâmetros!$E$13</f>
        <v>0.8</v>
      </c>
      <c r="P1968" s="32" t="str">
        <f>IF(OR($M1968="",$F1968&gt;Parâmetros!$E$14),"Não","Sim")</f>
        <v>Não</v>
      </c>
      <c r="Q1968" s="32" t="str">
        <f t="shared" si="332"/>
        <v/>
      </c>
      <c r="R1968" s="32" t="str">
        <f t="shared" si="333"/>
        <v/>
      </c>
      <c r="S1968" s="30" t="str">
        <f t="shared" si="334"/>
        <v/>
      </c>
      <c r="T1968" s="32" t="str">
        <f>IF($Q1968&lt;&gt;"Sim","",IF($N1968&gt;Parâmetros!$E$15,"Sim","Não"))</f>
        <v/>
      </c>
      <c r="U1968" s="17" t="str">
        <f t="shared" si="335"/>
        <v>Fora da apuração</v>
      </c>
      <c r="V1968" s="17" t="str">
        <f>IF($AC1968&lt;&gt;"",IF($L1968&gt;0,"ATENÇÃO · apontou em dia de "&amp;LOWER($AC1968)&amp;" cadastrado","Exceção cadastrada · "&amp;$AC1968)&amp;IF($AD1968="",""," · "&amp;$AD1968),IF($E1968="Férias",IF($L1968&gt;0,"ATENÇÃO · apontou estando de férias no cadastro","Férias no cadastro"),IF($Y1968="Férias / afastamento","Afastamento · "&amp;($Z1968+$AA1968-1)&amp;" dias seguidos sem apontamento",IF($Y1968="Folga trabalhada","ATENÇÃO · apontou em dia de '[Apontamento_Mes_Setembro Atualizado.xlsx]Base Diária'!$V$221folga da escala 5x2",IF($Y1968="Folga",IF(AND($D1968="5x2",OR(WEEKDAY($F1968,2)=6,WEEKDAY($F1968,2)=7)),"Folga de fim de semana da escala 5x2",IF(AND(OR($D1968="6x1",$D1968="FF 6x1"),WEEKDAY($F1968,2)=6,FALSE()),"Folga de fim de semana · apontou no domingo anterior",IF(AND(OR($D1968="6x1",$D1968="FF 6x1"),WEEKDAY($F1968,2)=7,AND($A1968=$A1967,$L1967&gt;0)),"Folga de fim de semana · apontou no sábado",IF(AND(OR($D1968="6x1",$D1968="FF 6x1"),OR(WEEKDAY($F1968,2)=6,WEEKDAY($F1968,2)=7)),"Folga de fim de semana · sem apontamento no sábado nem no domingo","Folga prevista pelo ciclo")))),IF($Y1968="Indeterminado (início da série)","Sem histórico anterior — informe o dia do ciclo no Cadastro",IF($Y1968="Falta de registro",IF(OR(OR($D1968="6x1",$D1968="FF 6x1"),$D1968="5x2"),"FALTA DE REGISTRO · dia útil da escala "&amp;$E1968,"FALTA DE REGISTRO · dia "&amp;$W1968&amp;" de "&amp;IFERROR(INDEX(Parâmetros!$B$39:$B$48,MATCH($E1968,Parâmetros!$A$39:$A$48,0)),99)&amp;" do ciclo"),IF(OR($D1968="6x1",$D1968="FF 6x1"),IF(OR(AND(WEEKDAY($F1968,2)=6,AND($A1968=$A1969,$L1969&gt;0)),AND(WEEKDAY($F1968,2)=7,AND($A1968=$A1967,$L1967&gt;0))),"ATENÇÃO · apontou sábado e domingo no mesmo fim de semana",IF(OR(WEEKDAY($F1968,2)=6,WEEKDAY($F1968,2)=7),"Jornada de fim de semana do 6x1",IF(OR($H1968&gt;=Parâmetros!$E$20,$H1968&lt;Parâmetros!$E$19),"ATENÇÃO · 6x1 apontou fora do horário diurno","Jornada fixa do 6x1"))),IF($D1968="5x2","Jornada fixa do 5x2",IF($D1968="Folguista",IF($J1968=$K1968,"Evidência confirma sequência","DIVERGE · sequência "&amp;$J1968&amp;" × evidência "&amp;$K1968),IF($K1968=$E1968,"Evidência confirma cadastro","DIVERGE · cadastro "&amp;$E1968&amp;" × evidência "&amp;$K1968)))))))))))</f>
        <v>FALTA DE REGISTRO · dia 1 de 5 do ciclo</v>
      </c>
      <c r="W1968" s="34">
        <f>IF(OR(OR($D1968="6x1",$D1968="FF 6x1"),$D1968="5x2"),"",IF($AB1968&lt;&gt;$AB1967,IF(IFERROR(INDEX(Cadastro!$F$5:$F$148,$AB1968),"")="",IF($L1968&gt;0,1,0),IF(IFERROR(INDEX(Cadastro!$F$5:$F$148,$AB1968),"")&lt;=IFERROR(INDEX(Parâmetros!$B$39:$B$48,MATCH($E1968,Parâmetros!$A$39:$A$48,0)),99),IFERROR(INDEX(Cadastro!$F$5:$F$148,$AB1968),""),0)),IF($L1968&gt;0,IF(N($X1967)&gt;0,1,N($W1967)+1),IF(AND($L1968=0,OR(N($W1967)&gt;=IFERROR(INDEX(Parâmetros!$B$39:$B$48,MATCH($E1968,Parâmetros!$A$39:$A$48,0)),99),AND(N($X1967)&gt;0,N($X1967)&lt;IFERROR(INDEX(Parâmetros!$C$39:$C$48,MATCH($E1968,Parâmetros!$A$39:$A$48,0)),0)))),0,N($W1967)+1))))</f>
        <v>1</v>
      </c>
      <c r="X1968" s="34">
        <f>IF(OR(OR($D1968="6x1",$D1968="FF 6x1"),$D1968="5x2"),"",IF($AB1968&lt;&gt;$AB1967,IF(IFERROR(INDEX(Cadastro!$F$5:$F$148,$AB1968),"")="",0,IF(IFERROR(INDEX(Cadastro!$F$5:$F$148,$AB1968),"")&gt;IFERROR(INDEX(Parâmetros!$B$39:$B$48,MATCH($E1968,Parâmetros!$A$39:$A$48,0)),99),IFERROR(INDEX(Cadastro!$F$5:$F$148,$AB1968),"")-IFERROR(INDEX(Parâmetros!$B$39:$B$48,MATCH($E1968,Parâmetros!$A$39:$A$48,0)),99),0)),IF(AND($L1968=0,OR(N($W1967)&gt;=IFERROR(INDEX(Parâmetros!$B$39:$B$48,MATCH($E1968,Parâmetros!$A$39:$A$48,0)),99),AND(N($X1967)&gt;0,N($X1967)&lt;IFERROR(INDEX(Parâmetros!$C$39:$C$48,MATCH($E1968,Parâmetros!$A$39:$A$48,0)),0)))),N($X1967)+1,0)))</f>
        <v>0</v>
      </c>
      <c r="Y1968" t="str">
        <f>IF($AC1968&lt;&gt;"",IF($L1968&gt;0,$AC1968&amp;" · com apontamento",$AC1968),IF($E1968="Férias",IF($L1968&gt;0,"Férias · com apontamento","Férias (cadastro)"),IF(($Z1968+$AA1968-1)&gt;Parâmetros!$E$16,"Férias / afastamento",IF(AND($D1968="5x2",OR(WEEKDAY($F1968,2)=6,WEEKDAY($F1968,2)=7)),IF($L1968&gt;0,"Folga trabalhada","Folga"),IF($L1968&gt;0,"Trabalhado",IF(OR(OR($D1968="6x1",$D1968="FF 6x1"),$D1968="5x2"),IF(AND(OR($D1968="6x1",$D1968="FF 6x1"),OR(WEEKDAY($F1968,2)=6,WEEKDAY($F1968,2)=7)),"Folga","Falta de registro"),IF(AND($AB1968&lt;&gt;$AB1967,IFERROR(INDEX(Cadastro!$F$5:$F$148,$AB1968),"")=""),"Indeterminado (início da série)",IF($X1968&gt;0,"Folga","Falta de registro"))))))))</f>
        <v>Falta de registro</v>
      </c>
      <c r="Z1968" s="34">
        <f>IF(OR($L1968&gt;0,$F1968&gt;Parâmetros!$E$14),0,IF($A1968&lt;&gt;$A1967,1,N($Z1967)+1))</f>
        <v>0</v>
      </c>
      <c r="AA1968" s="34">
        <f>IF(OR($L1968&gt;0,$F1968&gt;Parâmetros!$E$14),0,IF(OR($A1968&lt;&gt;$A1969,$F1969&gt;Parâmetros!$E$14),1,N($AA1969)+1))</f>
        <v>0</v>
      </c>
      <c r="AB1968" s="31">
        <f>IFERROR(MATCH($A1968&amp;"|"&amp;TEXT(_xlfn.MAXIFS(Cadastro!$E$5:$E$148,Cadastro!$A$5:$A$148,$A1968,Cadastro!$E$5:$E$148,"&lt;="&amp;$F1968),"yyyymmdd"),Cadastro!$I$5:$I$148,0),"")</f>
        <v>79</v>
      </c>
      <c r="AC1968" t="str">
        <f>IFERROR(_xlfn.SINGLE(INDEX(Exceções!$D$5:$D$203,MATCH($A1968&amp;"|"&amp;$F1968,Exceções!$F$5:$F$203,0))),"")</f>
        <v/>
      </c>
      <c r="AD1968" t="str">
        <f>IF($AC1968="","",IFERROR(_xlfn.SINGLE(INDEX(Exceções!$E$5:$E$203,MATCH($A1968&amp;"|"&amp;$F1968,Exceções!$F$5:$F$203,0))),""))</f>
        <v/>
      </c>
    </row>
    <row r="1969" spans="1:30" ht="15" hidden="1" customHeight="1" x14ac:dyDescent="0.25">
      <c r="A1969" s="31">
        <v>12299</v>
      </c>
      <c r="B1969" s="17" t="s">
        <v>212</v>
      </c>
      <c r="C1969" s="17" t="str">
        <f>IFERROR(INDEX(Cadastro!$C$5:$C$148,$AB1969),"NÃO INFORMADO")</f>
        <v>INS</v>
      </c>
      <c r="D1969" s="17" t="str">
        <f>IFERROR(INDEX(Cadastro!$D$5:$D$148,$AB1969),"")</f>
        <v>A</v>
      </c>
      <c r="E1969" s="17" t="str">
        <f>IFERROR(INDEX(Cadastro!$G$5:$G$148,$AB1969),"")</f>
        <v>A</v>
      </c>
      <c r="F1969" s="29">
        <v>46287</v>
      </c>
      <c r="G1969" s="32" t="str">
        <f t="shared" si="330"/>
        <v>ter</v>
      </c>
      <c r="H1969" s="31" t="str">
        <f>IF($L1969=0,"",_xlfn.MINIFS(Dados!$Q:$Q,Dados!$A:$A,$A1969,Dados!$S:$S,$F1969))</f>
        <v/>
      </c>
      <c r="I1969" s="31" t="str">
        <f>IF($H1969="","",_xlfn.MAXIFS(Dados!$R:$R,Dados!$A:$A,$A1969,Dados!$S:$S,$F1969))</f>
        <v/>
      </c>
      <c r="J1969" s="32" t="str">
        <f>IF($D1969&lt;&gt;"Folguista","",IFERROR(INDEX(Parâmetros!$D$52:$G$52,1,MIN(4,MAX(1,$W1969))),""))</f>
        <v/>
      </c>
      <c r="K1969" s="32" t="str">
        <f>IF(OR($AC1969&lt;&gt;"",$Y1969="Folga",$Y1969="Folga trabalhada",$Y1969="Férias (cadastro)",$Y1969="Férias / afastamento",$Y1969="Indeterminado (início da série)"),"",IF(OR($D1969="6x1",$D1969="FF 6x1"),IF(OR(WEEKDAY($F1969,2)=6,WEEKDAY($F1969,2)=7),"6x1 sáb/dom","6x1"),IF($D1969="5x2","5x2",IF($H1969="",IF($D1969="Folguista",$J1969,$E1969),IF(OR($H1969&gt;=Parâmetros!$E$18,$H1969&lt;Parâmetros!$E$19),"C",IF($H1969&lt;Parâmetros!$E$20,"A","B"))))))</f>
        <v>A</v>
      </c>
      <c r="L1969" s="30">
        <f>SUMIFS(Dados!$E:$E,Dados!$A:$A,$A1969,Dados!$S:$S,$F1969)</f>
        <v>0</v>
      </c>
      <c r="M1969" s="30">
        <f>IFERROR(INDEX(Parâmetros!$E$6:$E$11,MATCH($K1969,Parâmetros!$A$6:$A$11,0)),"")</f>
        <v>7.58</v>
      </c>
      <c r="N1969" s="33">
        <f t="shared" si="331"/>
        <v>0</v>
      </c>
      <c r="O1969" s="33">
        <f>Parâmetros!$E$13</f>
        <v>0.8</v>
      </c>
      <c r="P1969" s="32" t="str">
        <f>IF(OR($M1969="",$F1969&gt;Parâmetros!$E$14),"Não","Sim")</f>
        <v>Não</v>
      </c>
      <c r="Q1969" s="32" t="str">
        <f t="shared" si="332"/>
        <v/>
      </c>
      <c r="R1969" s="32" t="str">
        <f t="shared" si="333"/>
        <v/>
      </c>
      <c r="S1969" s="30" t="str">
        <f t="shared" si="334"/>
        <v/>
      </c>
      <c r="T1969" s="32" t="str">
        <f>IF($Q1969&lt;&gt;"Sim","",IF($N1969&gt;Parâmetros!$E$15,"Sim","Não"))</f>
        <v/>
      </c>
      <c r="U1969" s="17" t="str">
        <f t="shared" si="335"/>
        <v>Fora da apuração</v>
      </c>
      <c r="V1969" s="17" t="str">
        <f>IF($AC1969&lt;&gt;"",IF($L1969&gt;0,"ATENÇÃO · apontou em dia de "&amp;LOWER($AC1969)&amp;" cadastrado","Exceção cadastrada · "&amp;$AC1969)&amp;IF($AD1969="",""," · "&amp;$AD1969),IF($E1969="Férias",IF($L1969&gt;0,"ATENÇÃO · apontou estando de férias no cadastro","Férias no cadastro"),IF($Y1969="Férias / afastamento","Afastamento · "&amp;($Z1969+$AA1969-1)&amp;" dias seguidos sem apontamento",IF($Y1969="Folga trabalhada","ATENÇÃO · apontou em dia de '[Apontamento_Mes_Setembro Atualizado.xlsx]Base Diária'!$V$221folga da escala 5x2",IF($Y1969="Folga",IF(AND($D1969="5x2",OR(WEEKDAY($F1969,2)=6,WEEKDAY($F1969,2)=7)),"Folga de fim de semana da escala 5x2",IF(AND(OR($D1969="6x1",$D1969="FF 6x1"),WEEKDAY($F1969,2)=6,FALSE()),"Folga de fim de semana · apontou no domingo anterior",IF(AND(OR($D1969="6x1",$D1969="FF 6x1"),WEEKDAY($F1969,2)=7,AND($A1969=$A1968,$L1968&gt;0)),"Folga de fim de semana · apontou no sábado",IF(AND(OR($D1969="6x1",$D1969="FF 6x1"),OR(WEEKDAY($F1969,2)=6,WEEKDAY($F1969,2)=7)),"Folga de fim de semana · sem apontamento no sábado nem no domingo","Folga prevista pelo ciclo")))),IF($Y1969="Indeterminado (início da série)","Sem histórico anterior — informe o dia do ciclo no Cadastro",IF($Y1969="Falta de registro",IF(OR(OR($D1969="6x1",$D1969="FF 6x1"),$D1969="5x2"),"FALTA DE REGISTRO · dia útil da escala "&amp;$E1969,"FALTA DE REGISTRO · dia "&amp;$W1969&amp;" de "&amp;IFERROR(INDEX(Parâmetros!$B$39:$B$48,MATCH($E1969,Parâmetros!$A$39:$A$48,0)),99)&amp;" do ciclo"),IF(OR($D1969="6x1",$D1969="FF 6x1"),IF(OR(AND(WEEKDAY($F1969,2)=6,AND($A1969=$A1970,$L1970&gt;0)),AND(WEEKDAY($F1969,2)=7,AND($A1969=$A1968,$L1968&gt;0))),"ATENÇÃO · apontou sábado e domingo no mesmo fim de semana",IF(OR(WEEKDAY($F1969,2)=6,WEEKDAY($F1969,2)=7),"Jornada de fim de semana do 6x1",IF(OR($H1969&gt;=Parâmetros!$E$20,$H1969&lt;Parâmetros!$E$19),"ATENÇÃO · 6x1 apontou fora do horário diurno","Jornada fixa do 6x1"))),IF($D1969="5x2","Jornada fixa do 5x2",IF($D1969="Folguista",IF($J1969=$K1969,"Evidência confirma sequência","DIVERGE · sequência "&amp;$J1969&amp;" × evidência "&amp;$K1969),IF($K1969=$E1969,"Evidência confirma cadastro","DIVERGE · cadastro "&amp;$E1969&amp;" × evidência "&amp;$K1969)))))))))))</f>
        <v>FALTA DE REGISTRO · dia 2 de 5 do ciclo</v>
      </c>
      <c r="W1969" s="34">
        <f>IF(OR(OR($D1969="6x1",$D1969="FF 6x1"),$D1969="5x2"),"",IF($AB1969&lt;&gt;$AB1968,IF(IFERROR(INDEX(Cadastro!$F$5:$F$148,$AB1969),"")="",IF($L1969&gt;0,1,0),IF(IFERROR(INDEX(Cadastro!$F$5:$F$148,$AB1969),"")&lt;=IFERROR(INDEX(Parâmetros!$B$39:$B$48,MATCH($E1969,Parâmetros!$A$39:$A$48,0)),99),IFERROR(INDEX(Cadastro!$F$5:$F$148,$AB1969),""),0)),IF($L1969&gt;0,IF(N($X1968)&gt;0,1,N($W1968)+1),IF(AND($L1969=0,OR(N($W1968)&gt;=IFERROR(INDEX(Parâmetros!$B$39:$B$48,MATCH($E1969,Parâmetros!$A$39:$A$48,0)),99),AND(N($X1968)&gt;0,N($X1968)&lt;IFERROR(INDEX(Parâmetros!$C$39:$C$48,MATCH($E1969,Parâmetros!$A$39:$A$48,0)),0)))),0,N($W1968)+1))))</f>
        <v>2</v>
      </c>
      <c r="X1969" s="34">
        <f>IF(OR(OR($D1969="6x1",$D1969="FF 6x1"),$D1969="5x2"),"",IF($AB1969&lt;&gt;$AB1968,IF(IFERROR(INDEX(Cadastro!$F$5:$F$148,$AB1969),"")="",0,IF(IFERROR(INDEX(Cadastro!$F$5:$F$148,$AB1969),"")&gt;IFERROR(INDEX(Parâmetros!$B$39:$B$48,MATCH($E1969,Parâmetros!$A$39:$A$48,0)),99),IFERROR(INDEX(Cadastro!$F$5:$F$148,$AB1969),"")-IFERROR(INDEX(Parâmetros!$B$39:$B$48,MATCH($E1969,Parâmetros!$A$39:$A$48,0)),99),0)),IF(AND($L1969=0,OR(N($W1968)&gt;=IFERROR(INDEX(Parâmetros!$B$39:$B$48,MATCH($E1969,Parâmetros!$A$39:$A$48,0)),99),AND(N($X1968)&gt;0,N($X1968)&lt;IFERROR(INDEX(Parâmetros!$C$39:$C$48,MATCH($E1969,Parâmetros!$A$39:$A$48,0)),0)))),N($X1968)+1,0)))</f>
        <v>0</v>
      </c>
      <c r="Y1969" t="str">
        <f>IF($AC1969&lt;&gt;"",IF($L1969&gt;0,$AC1969&amp;" · com apontamento",$AC1969),IF($E1969="Férias",IF($L1969&gt;0,"Férias · com apontamento","Férias (cadastro)"),IF(($Z1969+$AA1969-1)&gt;Parâmetros!$E$16,"Férias / afastamento",IF(AND($D1969="5x2",OR(WEEKDAY($F1969,2)=6,WEEKDAY($F1969,2)=7)),IF($L1969&gt;0,"Folga trabalhada","Folga"),IF($L1969&gt;0,"Trabalhado",IF(OR(OR($D1969="6x1",$D1969="FF 6x1"),$D1969="5x2"),IF(AND(OR($D1969="6x1",$D1969="FF 6x1"),OR(WEEKDAY($F1969,2)=6,WEEKDAY($F1969,2)=7)),"Folga","Falta de registro"),IF(AND($AB1969&lt;&gt;$AB1968,IFERROR(INDEX(Cadastro!$F$5:$F$148,$AB1969),"")=""),"Indeterminado (início da série)",IF($X1969&gt;0,"Folga","Falta de registro"))))))))</f>
        <v>Falta de registro</v>
      </c>
      <c r="Z1969" s="34">
        <f>IF(OR($L1969&gt;0,$F1969&gt;Parâmetros!$E$14),0,IF($A1969&lt;&gt;$A1968,1,N($Z1968)+1))</f>
        <v>0</v>
      </c>
      <c r="AA1969" s="34">
        <f>IF(OR($L1969&gt;0,$F1969&gt;Parâmetros!$E$14),0,IF(OR($A1969&lt;&gt;$A1970,$F1970&gt;Parâmetros!$E$14),1,N($AA1970)+1))</f>
        <v>0</v>
      </c>
      <c r="AB1969" s="31">
        <f>IFERROR(MATCH($A1969&amp;"|"&amp;TEXT(_xlfn.MAXIFS(Cadastro!$E$5:$E$148,Cadastro!$A$5:$A$148,$A1969,Cadastro!$E$5:$E$148,"&lt;="&amp;$F1969),"yyyymmdd"),Cadastro!$I$5:$I$148,0),"")</f>
        <v>79</v>
      </c>
      <c r="AC1969" t="str">
        <f>IFERROR(_xlfn.SINGLE(INDEX(Exceções!$D$5:$D$203,MATCH($A1969&amp;"|"&amp;$F1969,Exceções!$F$5:$F$203,0))),"")</f>
        <v/>
      </c>
      <c r="AD1969" t="str">
        <f>IF($AC1969="","",IFERROR(_xlfn.SINGLE(INDEX(Exceções!$E$5:$E$203,MATCH($A1969&amp;"|"&amp;$F1969,Exceções!$F$5:$F$203,0))),""))</f>
        <v/>
      </c>
    </row>
    <row r="1970" spans="1:30" ht="15" hidden="1" customHeight="1" x14ac:dyDescent="0.25">
      <c r="A1970" s="31">
        <v>12299</v>
      </c>
      <c r="B1970" s="17" t="s">
        <v>212</v>
      </c>
      <c r="C1970" s="17" t="str">
        <f>IFERROR(INDEX(Cadastro!$C$5:$C$148,$AB1970),"NÃO INFORMADO")</f>
        <v>INS</v>
      </c>
      <c r="D1970" s="17" t="str">
        <f>IFERROR(INDEX(Cadastro!$D$5:$D$148,$AB1970),"")</f>
        <v>A</v>
      </c>
      <c r="E1970" s="17" t="str">
        <f>IFERROR(INDEX(Cadastro!$G$5:$G$148,$AB1970),"")</f>
        <v>A</v>
      </c>
      <c r="F1970" s="29">
        <v>46288</v>
      </c>
      <c r="G1970" s="32" t="str">
        <f t="shared" si="330"/>
        <v>qua</v>
      </c>
      <c r="H1970" s="31" t="str">
        <f>IF($L1970=0,"",_xlfn.MINIFS(Dados!$Q:$Q,Dados!$A:$A,$A1970,Dados!$S:$S,$F1970))</f>
        <v/>
      </c>
      <c r="I1970" s="31" t="str">
        <f>IF($H1970="","",_xlfn.MAXIFS(Dados!$R:$R,Dados!$A:$A,$A1970,Dados!$S:$S,$F1970))</f>
        <v/>
      </c>
      <c r="J1970" s="32" t="str">
        <f>IF($D1970&lt;&gt;"Folguista","",IFERROR(INDEX(Parâmetros!$D$52:$G$52,1,MIN(4,MAX(1,$W1970))),""))</f>
        <v/>
      </c>
      <c r="K1970" s="32" t="str">
        <f>IF(OR($AC1970&lt;&gt;"",$Y1970="Folga",$Y1970="Folga trabalhada",$Y1970="Férias (cadastro)",$Y1970="Férias / afastamento",$Y1970="Indeterminado (início da série)"),"",IF(OR($D1970="6x1",$D1970="FF 6x1"),IF(OR(WEEKDAY($F1970,2)=6,WEEKDAY($F1970,2)=7),"6x1 sáb/dom","6x1"),IF($D1970="5x2","5x2",IF($H1970="",IF($D1970="Folguista",$J1970,$E1970),IF(OR($H1970&gt;=Parâmetros!$E$18,$H1970&lt;Parâmetros!$E$19),"C",IF($H1970&lt;Parâmetros!$E$20,"A","B"))))))</f>
        <v>A</v>
      </c>
      <c r="L1970" s="30">
        <f>SUMIFS(Dados!$E:$E,Dados!$A:$A,$A1970,Dados!$S:$S,$F1970)</f>
        <v>0</v>
      </c>
      <c r="M1970" s="30">
        <f>IFERROR(INDEX(Parâmetros!$E$6:$E$11,MATCH($K1970,Parâmetros!$A$6:$A$11,0)),"")</f>
        <v>7.58</v>
      </c>
      <c r="N1970" s="33">
        <f t="shared" si="331"/>
        <v>0</v>
      </c>
      <c r="O1970" s="33">
        <f>Parâmetros!$E$13</f>
        <v>0.8</v>
      </c>
      <c r="P1970" s="32" t="str">
        <f>IF(OR($M1970="",$F1970&gt;Parâmetros!$E$14),"Não","Sim")</f>
        <v>Não</v>
      </c>
      <c r="Q1970" s="32" t="str">
        <f t="shared" si="332"/>
        <v/>
      </c>
      <c r="R1970" s="32" t="str">
        <f t="shared" si="333"/>
        <v/>
      </c>
      <c r="S1970" s="30" t="str">
        <f t="shared" si="334"/>
        <v/>
      </c>
      <c r="T1970" s="32" t="str">
        <f>IF($Q1970&lt;&gt;"Sim","",IF($N1970&gt;Parâmetros!$E$15,"Sim","Não"))</f>
        <v/>
      </c>
      <c r="U1970" s="17" t="str">
        <f t="shared" si="335"/>
        <v>Fora da apuração</v>
      </c>
      <c r="V1970" s="17" t="str">
        <f>IF($AC1970&lt;&gt;"",IF($L1970&gt;0,"ATENÇÃO · apontou em dia de "&amp;LOWER($AC1970)&amp;" cadastrado","Exceção cadastrada · "&amp;$AC1970)&amp;IF($AD1970="",""," · "&amp;$AD1970),IF($E1970="Férias",IF($L1970&gt;0,"ATENÇÃO · apontou estando de férias no cadastro","Férias no cadastro"),IF($Y1970="Férias / afastamento","Afastamento · "&amp;($Z1970+$AA1970-1)&amp;" dias seguidos sem apontamento",IF($Y1970="Folga trabalhada","ATENÇÃO · apontou em dia de '[Apontamento_Mes_Setembro Atualizado.xlsx]Base Diária'!$V$221folga da escala 5x2",IF($Y1970="Folga",IF(AND($D1970="5x2",OR(WEEKDAY($F1970,2)=6,WEEKDAY($F1970,2)=7)),"Folga de fim de semana da escala 5x2",IF(AND(OR($D1970="6x1",$D1970="FF 6x1"),WEEKDAY($F1970,2)=6,FALSE()),"Folga de fim de semana · apontou no domingo anterior",IF(AND(OR($D1970="6x1",$D1970="FF 6x1"),WEEKDAY($F1970,2)=7,AND($A1970=$A1969,$L1969&gt;0)),"Folga de fim de semana · apontou no sábado",IF(AND(OR($D1970="6x1",$D1970="FF 6x1"),OR(WEEKDAY($F1970,2)=6,WEEKDAY($F1970,2)=7)),"Folga de fim de semana · sem apontamento no sábado nem no domingo","Folga prevista pelo ciclo")))),IF($Y1970="Indeterminado (início da série)","Sem histórico anterior — informe o dia do ciclo no Cadastro",IF($Y1970="Falta de registro",IF(OR(OR($D1970="6x1",$D1970="FF 6x1"),$D1970="5x2"),"FALTA DE REGISTRO · dia útil da escala "&amp;$E1970,"FALTA DE REGISTRO · dia "&amp;$W1970&amp;" de "&amp;IFERROR(INDEX(Parâmetros!$B$39:$B$48,MATCH($E1970,Parâmetros!$A$39:$A$48,0)),99)&amp;" do ciclo"),IF(OR($D1970="6x1",$D1970="FF 6x1"),IF(OR(AND(WEEKDAY($F1970,2)=6,AND($A1970=$A1971,$L1971&gt;0)),AND(WEEKDAY($F1970,2)=7,AND($A1970=$A1969,$L1969&gt;0))),"ATENÇÃO · apontou sábado e domingo no mesmo fim de semana",IF(OR(WEEKDAY($F1970,2)=6,WEEKDAY($F1970,2)=7),"Jornada de fim de semana do 6x1",IF(OR($H1970&gt;=Parâmetros!$E$20,$H1970&lt;Parâmetros!$E$19),"ATENÇÃO · 6x1 apontou fora do horário diurno","Jornada fixa do 6x1"))),IF($D1970="5x2","Jornada fixa do 5x2",IF($D1970="Folguista",IF($J1970=$K1970,"Evidência confirma sequência","DIVERGE · sequência "&amp;$J1970&amp;" × evidência "&amp;$K1970),IF($K1970=$E1970,"Evidência confirma cadastro","DIVERGE · cadastro "&amp;$E1970&amp;" × evidência "&amp;$K1970)))))))))))</f>
        <v>FALTA DE REGISTRO · dia 3 de 5 do ciclo</v>
      </c>
      <c r="W1970" s="34">
        <f>IF(OR(OR($D1970="6x1",$D1970="FF 6x1"),$D1970="5x2"),"",IF($AB1970&lt;&gt;$AB1969,IF(IFERROR(INDEX(Cadastro!$F$5:$F$148,$AB1970),"")="",IF($L1970&gt;0,1,0),IF(IFERROR(INDEX(Cadastro!$F$5:$F$148,$AB1970),"")&lt;=IFERROR(INDEX(Parâmetros!$B$39:$B$48,MATCH($E1970,Parâmetros!$A$39:$A$48,0)),99),IFERROR(INDEX(Cadastro!$F$5:$F$148,$AB1970),""),0)),IF($L1970&gt;0,IF(N($X1969)&gt;0,1,N($W1969)+1),IF(AND($L1970=0,OR(N($W1969)&gt;=IFERROR(INDEX(Parâmetros!$B$39:$B$48,MATCH($E1970,Parâmetros!$A$39:$A$48,0)),99),AND(N($X1969)&gt;0,N($X1969)&lt;IFERROR(INDEX(Parâmetros!$C$39:$C$48,MATCH($E1970,Parâmetros!$A$39:$A$48,0)),0)))),0,N($W1969)+1))))</f>
        <v>3</v>
      </c>
      <c r="X1970" s="34">
        <f>IF(OR(OR($D1970="6x1",$D1970="FF 6x1"),$D1970="5x2"),"",IF($AB1970&lt;&gt;$AB1969,IF(IFERROR(INDEX(Cadastro!$F$5:$F$148,$AB1970),"")="",0,IF(IFERROR(INDEX(Cadastro!$F$5:$F$148,$AB1970),"")&gt;IFERROR(INDEX(Parâmetros!$B$39:$B$48,MATCH($E1970,Parâmetros!$A$39:$A$48,0)),99),IFERROR(INDEX(Cadastro!$F$5:$F$148,$AB1970),"")-IFERROR(INDEX(Parâmetros!$B$39:$B$48,MATCH($E1970,Parâmetros!$A$39:$A$48,0)),99),0)),IF(AND($L1970=0,OR(N($W1969)&gt;=IFERROR(INDEX(Parâmetros!$B$39:$B$48,MATCH($E1970,Parâmetros!$A$39:$A$48,0)),99),AND(N($X1969)&gt;0,N($X1969)&lt;IFERROR(INDEX(Parâmetros!$C$39:$C$48,MATCH($E1970,Parâmetros!$A$39:$A$48,0)),0)))),N($X1969)+1,0)))</f>
        <v>0</v>
      </c>
      <c r="Y1970" t="str">
        <f>IF($AC1970&lt;&gt;"",IF($L1970&gt;0,$AC1970&amp;" · com apontamento",$AC1970),IF($E1970="Férias",IF($L1970&gt;0,"Férias · com apontamento","Férias (cadastro)"),IF(($Z1970+$AA1970-1)&gt;Parâmetros!$E$16,"Férias / afastamento",IF(AND($D1970="5x2",OR(WEEKDAY($F1970,2)=6,WEEKDAY($F1970,2)=7)),IF($L1970&gt;0,"Folga trabalhada","Folga"),IF($L1970&gt;0,"Trabalhado",IF(OR(OR($D1970="6x1",$D1970="FF 6x1"),$D1970="5x2"),IF(AND(OR($D1970="6x1",$D1970="FF 6x1"),OR(WEEKDAY($F1970,2)=6,WEEKDAY($F1970,2)=7)),"Folga","Falta de registro"),IF(AND($AB1970&lt;&gt;$AB1969,IFERROR(INDEX(Cadastro!$F$5:$F$148,$AB1970),"")=""),"Indeterminado (início da série)",IF($X1970&gt;0,"Folga","Falta de registro"))))))))</f>
        <v>Falta de registro</v>
      </c>
      <c r="Z1970" s="34">
        <f>IF(OR($L1970&gt;0,$F1970&gt;Parâmetros!$E$14),0,IF($A1970&lt;&gt;$A1969,1,N($Z1969)+1))</f>
        <v>0</v>
      </c>
      <c r="AA1970" s="34">
        <f>IF(OR($L1970&gt;0,$F1970&gt;Parâmetros!$E$14),0,IF(OR($A1970&lt;&gt;$A1971,$F1971&gt;Parâmetros!$E$14),1,N($AA1971)+1))</f>
        <v>0</v>
      </c>
      <c r="AB1970" s="31">
        <f>IFERROR(MATCH($A1970&amp;"|"&amp;TEXT(_xlfn.MAXIFS(Cadastro!$E$5:$E$148,Cadastro!$A$5:$A$148,$A1970,Cadastro!$E$5:$E$148,"&lt;="&amp;$F1970),"yyyymmdd"),Cadastro!$I$5:$I$148,0),"")</f>
        <v>79</v>
      </c>
      <c r="AC1970" t="str">
        <f>IFERROR(_xlfn.SINGLE(INDEX(Exceções!$D$5:$D$203,MATCH($A1970&amp;"|"&amp;$F1970,Exceções!$F$5:$F$203,0))),"")</f>
        <v/>
      </c>
      <c r="AD1970" t="str">
        <f>IF($AC1970="","",IFERROR(_xlfn.SINGLE(INDEX(Exceções!$E$5:$E$203,MATCH($A1970&amp;"|"&amp;$F1970,Exceções!$F$5:$F$203,0))),""))</f>
        <v/>
      </c>
    </row>
    <row r="1971" spans="1:30" ht="15" hidden="1" customHeight="1" x14ac:dyDescent="0.25">
      <c r="A1971" s="31">
        <v>12299</v>
      </c>
      <c r="B1971" s="17" t="s">
        <v>212</v>
      </c>
      <c r="C1971" s="17" t="str">
        <f>IFERROR(INDEX(Cadastro!$C$5:$C$148,$AB1971),"NÃO INFORMADO")</f>
        <v>INS</v>
      </c>
      <c r="D1971" s="17" t="str">
        <f>IFERROR(INDEX(Cadastro!$D$5:$D$148,$AB1971),"")</f>
        <v>A</v>
      </c>
      <c r="E1971" s="17" t="str">
        <f>IFERROR(INDEX(Cadastro!$G$5:$G$148,$AB1971),"")</f>
        <v>A</v>
      </c>
      <c r="F1971" s="29">
        <v>46289</v>
      </c>
      <c r="G1971" s="32" t="str">
        <f t="shared" si="330"/>
        <v>qui</v>
      </c>
      <c r="H1971" s="31" t="str">
        <f>IF($L1971=0,"",_xlfn.MINIFS(Dados!$Q:$Q,Dados!$A:$A,$A1971,Dados!$S:$S,$F1971))</f>
        <v/>
      </c>
      <c r="I1971" s="31" t="str">
        <f>IF($H1971="","",_xlfn.MAXIFS(Dados!$R:$R,Dados!$A:$A,$A1971,Dados!$S:$S,$F1971))</f>
        <v/>
      </c>
      <c r="J1971" s="32" t="str">
        <f>IF($D1971&lt;&gt;"Folguista","",IFERROR(INDEX(Parâmetros!$D$52:$G$52,1,MIN(4,MAX(1,$W1971))),""))</f>
        <v/>
      </c>
      <c r="K1971" s="32" t="str">
        <f>IF(OR($AC1971&lt;&gt;"",$Y1971="Folga",$Y1971="Folga trabalhada",$Y1971="Férias (cadastro)",$Y1971="Férias / afastamento",$Y1971="Indeterminado (início da série)"),"",IF(OR($D1971="6x1",$D1971="FF 6x1"),IF(OR(WEEKDAY($F1971,2)=6,WEEKDAY($F1971,2)=7),"6x1 sáb/dom","6x1"),IF($D1971="5x2","5x2",IF($H1971="",IF($D1971="Folguista",$J1971,$E1971),IF(OR($H1971&gt;=Parâmetros!$E$18,$H1971&lt;Parâmetros!$E$19),"C",IF($H1971&lt;Parâmetros!$E$20,"A","B"))))))</f>
        <v>A</v>
      </c>
      <c r="L1971" s="30">
        <f>SUMIFS(Dados!$E:$E,Dados!$A:$A,$A1971,Dados!$S:$S,$F1971)</f>
        <v>0</v>
      </c>
      <c r="M1971" s="30">
        <f>IFERROR(INDEX(Parâmetros!$E$6:$E$11,MATCH($K1971,Parâmetros!$A$6:$A$11,0)),"")</f>
        <v>7.58</v>
      </c>
      <c r="N1971" s="33">
        <f t="shared" si="331"/>
        <v>0</v>
      </c>
      <c r="O1971" s="33">
        <f>Parâmetros!$E$13</f>
        <v>0.8</v>
      </c>
      <c r="P1971" s="32" t="str">
        <f>IF(OR($M1971="",$F1971&gt;Parâmetros!$E$14),"Não","Sim")</f>
        <v>Não</v>
      </c>
      <c r="Q1971" s="32" t="str">
        <f t="shared" si="332"/>
        <v/>
      </c>
      <c r="R1971" s="32" t="str">
        <f t="shared" si="333"/>
        <v/>
      </c>
      <c r="S1971" s="30" t="str">
        <f t="shared" si="334"/>
        <v/>
      </c>
      <c r="T1971" s="32" t="str">
        <f>IF($Q1971&lt;&gt;"Sim","",IF($N1971&gt;Parâmetros!$E$15,"Sim","Não"))</f>
        <v/>
      </c>
      <c r="U1971" s="17" t="str">
        <f t="shared" si="335"/>
        <v>Fora da apuração</v>
      </c>
      <c r="V1971" s="17" t="str">
        <f>IF($AC1971&lt;&gt;"",IF($L1971&gt;0,"ATENÇÃO · apontou em dia de "&amp;LOWER($AC1971)&amp;" cadastrado","Exceção cadastrada · "&amp;$AC1971)&amp;IF($AD1971="",""," · "&amp;$AD1971),IF($E1971="Férias",IF($L1971&gt;0,"ATENÇÃO · apontou estando de férias no cadastro","Férias no cadastro"),IF($Y1971="Férias / afastamento","Afastamento · "&amp;($Z1971+$AA1971-1)&amp;" dias seguidos sem apontamento",IF($Y1971="Folga trabalhada","ATENÇÃO · apontou em dia de '[Apontamento_Mes_Setembro Atualizado.xlsx]Base Diária'!$V$221folga da escala 5x2",IF($Y1971="Folga",IF(AND($D1971="5x2",OR(WEEKDAY($F1971,2)=6,WEEKDAY($F1971,2)=7)),"Folga de fim de semana da escala 5x2",IF(AND(OR($D1971="6x1",$D1971="FF 6x1"),WEEKDAY($F1971,2)=6,FALSE()),"Folga de fim de semana · apontou no domingo anterior",IF(AND(OR($D1971="6x1",$D1971="FF 6x1"),WEEKDAY($F1971,2)=7,AND($A1971=$A1970,$L1970&gt;0)),"Folga de fim de semana · apontou no sábado",IF(AND(OR($D1971="6x1",$D1971="FF 6x1"),OR(WEEKDAY($F1971,2)=6,WEEKDAY($F1971,2)=7)),"Folga de fim de semana · sem apontamento no sábado nem no domingo","Folga prevista pelo ciclo")))),IF($Y1971="Indeterminado (início da série)","Sem histórico anterior — informe o dia do ciclo no Cadastro",IF($Y1971="Falta de registro",IF(OR(OR($D1971="6x1",$D1971="FF 6x1"),$D1971="5x2"),"FALTA DE REGISTRO · dia útil da escala "&amp;$E1971,"FALTA DE REGISTRO · dia "&amp;$W1971&amp;" de "&amp;IFERROR(INDEX(Parâmetros!$B$39:$B$48,MATCH($E1971,Parâmetros!$A$39:$A$48,0)),99)&amp;" do ciclo"),IF(OR($D1971="6x1",$D1971="FF 6x1"),IF(OR(AND(WEEKDAY($F1971,2)=6,AND($A1971=$A1972,$L1972&gt;0)),AND(WEEKDAY($F1971,2)=7,AND($A1971=$A1970,$L1970&gt;0))),"ATENÇÃO · apontou sábado e domingo no mesmo fim de semana",IF(OR(WEEKDAY($F1971,2)=6,WEEKDAY($F1971,2)=7),"Jornada de fim de semana do 6x1",IF(OR($H1971&gt;=Parâmetros!$E$20,$H1971&lt;Parâmetros!$E$19),"ATENÇÃO · 6x1 apontou fora do horário diurno","Jornada fixa do 6x1"))),IF($D1971="5x2","Jornada fixa do 5x2",IF($D1971="Folguista",IF($J1971=$K1971,"Evidência confirma sequência","DIVERGE · sequência "&amp;$J1971&amp;" × evidência "&amp;$K1971),IF($K1971=$E1971,"Evidência confirma cadastro","DIVERGE · cadastro "&amp;$E1971&amp;" × evidência "&amp;$K1971)))))))))))</f>
        <v>FALTA DE REGISTRO · dia 4 de 5 do ciclo</v>
      </c>
      <c r="W1971" s="34">
        <f>IF(OR(OR($D1971="6x1",$D1971="FF 6x1"),$D1971="5x2"),"",IF($AB1971&lt;&gt;$AB1970,IF(IFERROR(INDEX(Cadastro!$F$5:$F$148,$AB1971),"")="",IF($L1971&gt;0,1,0),IF(IFERROR(INDEX(Cadastro!$F$5:$F$148,$AB1971),"")&lt;=IFERROR(INDEX(Parâmetros!$B$39:$B$48,MATCH($E1971,Parâmetros!$A$39:$A$48,0)),99),IFERROR(INDEX(Cadastro!$F$5:$F$148,$AB1971),""),0)),IF($L1971&gt;0,IF(N($X1970)&gt;0,1,N($W1970)+1),IF(AND($L1971=0,OR(N($W1970)&gt;=IFERROR(INDEX(Parâmetros!$B$39:$B$48,MATCH($E1971,Parâmetros!$A$39:$A$48,0)),99),AND(N($X1970)&gt;0,N($X1970)&lt;IFERROR(INDEX(Parâmetros!$C$39:$C$48,MATCH($E1971,Parâmetros!$A$39:$A$48,0)),0)))),0,N($W1970)+1))))</f>
        <v>4</v>
      </c>
      <c r="X1971" s="34">
        <f>IF(OR(OR($D1971="6x1",$D1971="FF 6x1"),$D1971="5x2"),"",IF($AB1971&lt;&gt;$AB1970,IF(IFERROR(INDEX(Cadastro!$F$5:$F$148,$AB1971),"")="",0,IF(IFERROR(INDEX(Cadastro!$F$5:$F$148,$AB1971),"")&gt;IFERROR(INDEX(Parâmetros!$B$39:$B$48,MATCH($E1971,Parâmetros!$A$39:$A$48,0)),99),IFERROR(INDEX(Cadastro!$F$5:$F$148,$AB1971),"")-IFERROR(INDEX(Parâmetros!$B$39:$B$48,MATCH($E1971,Parâmetros!$A$39:$A$48,0)),99),0)),IF(AND($L1971=0,OR(N($W1970)&gt;=IFERROR(INDEX(Parâmetros!$B$39:$B$48,MATCH($E1971,Parâmetros!$A$39:$A$48,0)),99),AND(N($X1970)&gt;0,N($X1970)&lt;IFERROR(INDEX(Parâmetros!$C$39:$C$48,MATCH($E1971,Parâmetros!$A$39:$A$48,0)),0)))),N($X1970)+1,0)))</f>
        <v>0</v>
      </c>
      <c r="Y1971" t="str">
        <f>IF($AC1971&lt;&gt;"",IF($L1971&gt;0,$AC1971&amp;" · com apontamento",$AC1971),IF($E1971="Férias",IF($L1971&gt;0,"Férias · com apontamento","Férias (cadastro)"),IF(($Z1971+$AA1971-1)&gt;Parâmetros!$E$16,"Férias / afastamento",IF(AND($D1971="5x2",OR(WEEKDAY($F1971,2)=6,WEEKDAY($F1971,2)=7)),IF($L1971&gt;0,"Folga trabalhada","Folga"),IF($L1971&gt;0,"Trabalhado",IF(OR(OR($D1971="6x1",$D1971="FF 6x1"),$D1971="5x2"),IF(AND(OR($D1971="6x1",$D1971="FF 6x1"),OR(WEEKDAY($F1971,2)=6,WEEKDAY($F1971,2)=7)),"Folga","Falta de registro"),IF(AND($AB1971&lt;&gt;$AB1970,IFERROR(INDEX(Cadastro!$F$5:$F$148,$AB1971),"")=""),"Indeterminado (início da série)",IF($X1971&gt;0,"Folga","Falta de registro"))))))))</f>
        <v>Falta de registro</v>
      </c>
      <c r="Z1971" s="34">
        <f>IF(OR($L1971&gt;0,$F1971&gt;Parâmetros!$E$14),0,IF($A1971&lt;&gt;$A1970,1,N($Z1970)+1))</f>
        <v>0</v>
      </c>
      <c r="AA1971" s="34">
        <f>IF(OR($L1971&gt;0,$F1971&gt;Parâmetros!$E$14),0,IF(OR($A1971&lt;&gt;$A1972,$F1972&gt;Parâmetros!$E$14),1,N($AA1972)+1))</f>
        <v>0</v>
      </c>
      <c r="AB1971" s="31">
        <f>IFERROR(MATCH($A1971&amp;"|"&amp;TEXT(_xlfn.MAXIFS(Cadastro!$E$5:$E$148,Cadastro!$A$5:$A$148,$A1971,Cadastro!$E$5:$E$148,"&lt;="&amp;$F1971),"yyyymmdd"),Cadastro!$I$5:$I$148,0),"")</f>
        <v>79</v>
      </c>
      <c r="AC1971" t="str">
        <f>IFERROR(_xlfn.SINGLE(INDEX(Exceções!$D$5:$D$203,MATCH($A1971&amp;"|"&amp;$F1971,Exceções!$F$5:$F$203,0))),"")</f>
        <v/>
      </c>
      <c r="AD1971" t="str">
        <f>IF($AC1971="","",IFERROR(_xlfn.SINGLE(INDEX(Exceções!$E$5:$E$203,MATCH($A1971&amp;"|"&amp;$F1971,Exceções!$F$5:$F$203,0))),""))</f>
        <v/>
      </c>
    </row>
    <row r="1972" spans="1:30" ht="15" hidden="1" customHeight="1" x14ac:dyDescent="0.25">
      <c r="A1972" s="31">
        <v>12299</v>
      </c>
      <c r="B1972" s="17" t="s">
        <v>212</v>
      </c>
      <c r="C1972" s="17" t="str">
        <f>IFERROR(INDEX(Cadastro!$C$5:$C$148,$AB1972),"NÃO INFORMADO")</f>
        <v>INS</v>
      </c>
      <c r="D1972" s="17" t="str">
        <f>IFERROR(INDEX(Cadastro!$D$5:$D$148,$AB1972),"")</f>
        <v>A</v>
      </c>
      <c r="E1972" s="17" t="str">
        <f>IFERROR(INDEX(Cadastro!$G$5:$G$148,$AB1972),"")</f>
        <v>A</v>
      </c>
      <c r="F1972" s="29">
        <v>46290</v>
      </c>
      <c r="G1972" s="32" t="str">
        <f t="shared" si="330"/>
        <v>sex</v>
      </c>
      <c r="H1972" s="31" t="str">
        <f>IF($L1972=0,"",_xlfn.MINIFS(Dados!$Q:$Q,Dados!$A:$A,$A1972,Dados!$S:$S,$F1972))</f>
        <v/>
      </c>
      <c r="I1972" s="31" t="str">
        <f>IF($H1972="","",_xlfn.MAXIFS(Dados!$R:$R,Dados!$A:$A,$A1972,Dados!$S:$S,$F1972))</f>
        <v/>
      </c>
      <c r="J1972" s="32" t="str">
        <f>IF($D1972&lt;&gt;"Folguista","",IFERROR(INDEX(Parâmetros!$D$52:$G$52,1,MIN(4,MAX(1,$W1972))),""))</f>
        <v/>
      </c>
      <c r="K1972" s="32" t="str">
        <f>IF(OR($AC1972&lt;&gt;"",$Y1972="Folga",$Y1972="Folga trabalhada",$Y1972="Férias (cadastro)",$Y1972="Férias / afastamento",$Y1972="Indeterminado (início da série)"),"",IF(OR($D1972="6x1",$D1972="FF 6x1"),IF(OR(WEEKDAY($F1972,2)=6,WEEKDAY($F1972,2)=7),"6x1 sáb/dom","6x1"),IF($D1972="5x2","5x2",IF($H1972="",IF($D1972="Folguista",$J1972,$E1972),IF(OR($H1972&gt;=Parâmetros!$E$18,$H1972&lt;Parâmetros!$E$19),"C",IF($H1972&lt;Parâmetros!$E$20,"A","B"))))))</f>
        <v>A</v>
      </c>
      <c r="L1972" s="30">
        <f>SUMIFS(Dados!$E:$E,Dados!$A:$A,$A1972,Dados!$S:$S,$F1972)</f>
        <v>0</v>
      </c>
      <c r="M1972" s="30">
        <f>IFERROR(INDEX(Parâmetros!$E$6:$E$11,MATCH($K1972,Parâmetros!$A$6:$A$11,0)),"")</f>
        <v>7.58</v>
      </c>
      <c r="N1972" s="33">
        <f t="shared" si="331"/>
        <v>0</v>
      </c>
      <c r="O1972" s="33">
        <f>Parâmetros!$E$13</f>
        <v>0.8</v>
      </c>
      <c r="P1972" s="32" t="str">
        <f>IF(OR($M1972="",$F1972&gt;Parâmetros!$E$14),"Não","Sim")</f>
        <v>Não</v>
      </c>
      <c r="Q1972" s="32" t="str">
        <f t="shared" si="332"/>
        <v/>
      </c>
      <c r="R1972" s="32" t="str">
        <f t="shared" si="333"/>
        <v/>
      </c>
      <c r="S1972" s="30" t="str">
        <f t="shared" si="334"/>
        <v/>
      </c>
      <c r="T1972" s="32" t="str">
        <f>IF($Q1972&lt;&gt;"Sim","",IF($N1972&gt;Parâmetros!$E$15,"Sim","Não"))</f>
        <v/>
      </c>
      <c r="U1972" s="17" t="str">
        <f t="shared" si="335"/>
        <v>Fora da apuração</v>
      </c>
      <c r="V1972" s="17" t="str">
        <f>IF($AC1972&lt;&gt;"",IF($L1972&gt;0,"ATENÇÃO · apontou em dia de "&amp;LOWER($AC1972)&amp;" cadastrado","Exceção cadastrada · "&amp;$AC1972)&amp;IF($AD1972="",""," · "&amp;$AD1972),IF($E1972="Férias",IF($L1972&gt;0,"ATENÇÃO · apontou estando de férias no cadastro","Férias no cadastro"),IF($Y1972="Férias / afastamento","Afastamento · "&amp;($Z1972+$AA1972-1)&amp;" dias seguidos sem apontamento",IF($Y1972="Folga trabalhada","ATENÇÃO · apontou em dia de '[Apontamento_Mes_Setembro Atualizado.xlsx]Base Diária'!$V$221folga da escala 5x2",IF($Y1972="Folga",IF(AND($D1972="5x2",OR(WEEKDAY($F1972,2)=6,WEEKDAY($F1972,2)=7)),"Folga de fim de semana da escala 5x2",IF(AND(OR($D1972="6x1",$D1972="FF 6x1"),WEEKDAY($F1972,2)=6,FALSE()),"Folga de fim de semana · apontou no domingo anterior",IF(AND(OR($D1972="6x1",$D1972="FF 6x1"),WEEKDAY($F1972,2)=7,AND($A1972=$A1971,$L1971&gt;0)),"Folga de fim de semana · apontou no sábado",IF(AND(OR($D1972="6x1",$D1972="FF 6x1"),OR(WEEKDAY($F1972,2)=6,WEEKDAY($F1972,2)=7)),"Folga de fim de semana · sem apontamento no sábado nem no domingo","Folga prevista pelo ciclo")))),IF($Y1972="Indeterminado (início da série)","Sem histórico anterior — informe o dia do ciclo no Cadastro",IF($Y1972="Falta de registro",IF(OR(OR($D1972="6x1",$D1972="FF 6x1"),$D1972="5x2"),"FALTA DE REGISTRO · dia útil da escala "&amp;$E1972,"FALTA DE REGISTRO · dia "&amp;$W1972&amp;" de "&amp;IFERROR(INDEX(Parâmetros!$B$39:$B$48,MATCH($E1972,Parâmetros!$A$39:$A$48,0)),99)&amp;" do ciclo"),IF(OR($D1972="6x1",$D1972="FF 6x1"),IF(OR(AND(WEEKDAY($F1972,2)=6,AND($A1972=$A1973,$L1973&gt;0)),AND(WEEKDAY($F1972,2)=7,AND($A1972=$A1971,$L1971&gt;0))),"ATENÇÃO · apontou sábado e domingo no mesmo fim de semana",IF(OR(WEEKDAY($F1972,2)=6,WEEKDAY($F1972,2)=7),"Jornada de fim de semana do 6x1",IF(OR($H1972&gt;=Parâmetros!$E$20,$H1972&lt;Parâmetros!$E$19),"ATENÇÃO · 6x1 apontou fora do horário diurno","Jornada fixa do 6x1"))),IF($D1972="5x2","Jornada fixa do 5x2",IF($D1972="Folguista",IF($J1972=$K1972,"Evidência confirma sequência","DIVERGE · sequência "&amp;$J1972&amp;" × evidência "&amp;$K1972),IF($K1972=$E1972,"Evidência confirma cadastro","DIVERGE · cadastro "&amp;$E1972&amp;" × evidência "&amp;$K1972)))))))))))</f>
        <v>FALTA DE REGISTRO · dia 5 de 5 do ciclo</v>
      </c>
      <c r="W1972" s="34">
        <f>IF(OR(OR($D1972="6x1",$D1972="FF 6x1"),$D1972="5x2"),"",IF($AB1972&lt;&gt;$AB1971,IF(IFERROR(INDEX(Cadastro!$F$5:$F$148,$AB1972),"")="",IF($L1972&gt;0,1,0),IF(IFERROR(INDEX(Cadastro!$F$5:$F$148,$AB1972),"")&lt;=IFERROR(INDEX(Parâmetros!$B$39:$B$48,MATCH($E1972,Parâmetros!$A$39:$A$48,0)),99),IFERROR(INDEX(Cadastro!$F$5:$F$148,$AB1972),""),0)),IF($L1972&gt;0,IF(N($X1971)&gt;0,1,N($W1971)+1),IF(AND($L1972=0,OR(N($W1971)&gt;=IFERROR(INDEX(Parâmetros!$B$39:$B$48,MATCH($E1972,Parâmetros!$A$39:$A$48,0)),99),AND(N($X1971)&gt;0,N($X1971)&lt;IFERROR(INDEX(Parâmetros!$C$39:$C$48,MATCH($E1972,Parâmetros!$A$39:$A$48,0)),0)))),0,N($W1971)+1))))</f>
        <v>5</v>
      </c>
      <c r="X1972" s="34">
        <f>IF(OR(OR($D1972="6x1",$D1972="FF 6x1"),$D1972="5x2"),"",IF($AB1972&lt;&gt;$AB1971,IF(IFERROR(INDEX(Cadastro!$F$5:$F$148,$AB1972),"")="",0,IF(IFERROR(INDEX(Cadastro!$F$5:$F$148,$AB1972),"")&gt;IFERROR(INDEX(Parâmetros!$B$39:$B$48,MATCH($E1972,Parâmetros!$A$39:$A$48,0)),99),IFERROR(INDEX(Cadastro!$F$5:$F$148,$AB1972),"")-IFERROR(INDEX(Parâmetros!$B$39:$B$48,MATCH($E1972,Parâmetros!$A$39:$A$48,0)),99),0)),IF(AND($L1972=0,OR(N($W1971)&gt;=IFERROR(INDEX(Parâmetros!$B$39:$B$48,MATCH($E1972,Parâmetros!$A$39:$A$48,0)),99),AND(N($X1971)&gt;0,N($X1971)&lt;IFERROR(INDEX(Parâmetros!$C$39:$C$48,MATCH($E1972,Parâmetros!$A$39:$A$48,0)),0)))),N($X1971)+1,0)))</f>
        <v>0</v>
      </c>
      <c r="Y1972" t="str">
        <f>IF($AC1972&lt;&gt;"",IF($L1972&gt;0,$AC1972&amp;" · com apontamento",$AC1972),IF($E1972="Férias",IF($L1972&gt;0,"Férias · com apontamento","Férias (cadastro)"),IF(($Z1972+$AA1972-1)&gt;Parâmetros!$E$16,"Férias / afastamento",IF(AND($D1972="5x2",OR(WEEKDAY($F1972,2)=6,WEEKDAY($F1972,2)=7)),IF($L1972&gt;0,"Folga trabalhada","Folga"),IF($L1972&gt;0,"Trabalhado",IF(OR(OR($D1972="6x1",$D1972="FF 6x1"),$D1972="5x2"),IF(AND(OR($D1972="6x1",$D1972="FF 6x1"),OR(WEEKDAY($F1972,2)=6,WEEKDAY($F1972,2)=7)),"Folga","Falta de registro"),IF(AND($AB1972&lt;&gt;$AB1971,IFERROR(INDEX(Cadastro!$F$5:$F$148,$AB1972),"")=""),"Indeterminado (início da série)",IF($X1972&gt;0,"Folga","Falta de registro"))))))))</f>
        <v>Falta de registro</v>
      </c>
      <c r="Z1972" s="34">
        <f>IF(OR($L1972&gt;0,$F1972&gt;Parâmetros!$E$14),0,IF($A1972&lt;&gt;$A1971,1,N($Z1971)+1))</f>
        <v>0</v>
      </c>
      <c r="AA1972" s="34">
        <f>IF(OR($L1972&gt;0,$F1972&gt;Parâmetros!$E$14),0,IF(OR($A1972&lt;&gt;$A1973,$F1973&gt;Parâmetros!$E$14),1,N($AA1973)+1))</f>
        <v>0</v>
      </c>
      <c r="AB1972" s="31">
        <f>IFERROR(MATCH($A1972&amp;"|"&amp;TEXT(_xlfn.MAXIFS(Cadastro!$E$5:$E$148,Cadastro!$A$5:$A$148,$A1972,Cadastro!$E$5:$E$148,"&lt;="&amp;$F1972),"yyyymmdd"),Cadastro!$I$5:$I$148,0),"")</f>
        <v>79</v>
      </c>
      <c r="AC1972" t="str">
        <f>IFERROR(_xlfn.SINGLE(INDEX(Exceções!$D$5:$D$203,MATCH($A1972&amp;"|"&amp;$F1972,Exceções!$F$5:$F$203,0))),"")</f>
        <v/>
      </c>
      <c r="AD1972" t="str">
        <f>IF($AC1972="","",IFERROR(_xlfn.SINGLE(INDEX(Exceções!$E$5:$E$203,MATCH($A1972&amp;"|"&amp;$F1972,Exceções!$F$5:$F$203,0))),""))</f>
        <v/>
      </c>
    </row>
    <row r="1973" spans="1:30" ht="15" hidden="1" customHeight="1" x14ac:dyDescent="0.25">
      <c r="A1973" s="31">
        <v>12299</v>
      </c>
      <c r="B1973" s="17" t="s">
        <v>212</v>
      </c>
      <c r="C1973" s="17" t="str">
        <f>IFERROR(INDEX(Cadastro!$C$5:$C$148,$AB1973),"NÃO INFORMADO")</f>
        <v>INS</v>
      </c>
      <c r="D1973" s="17" t="str">
        <f>IFERROR(INDEX(Cadastro!$D$5:$D$148,$AB1973),"")</f>
        <v>A</v>
      </c>
      <c r="E1973" s="17" t="str">
        <f>IFERROR(INDEX(Cadastro!$G$5:$G$148,$AB1973),"")</f>
        <v>A</v>
      </c>
      <c r="F1973" s="29">
        <v>46291</v>
      </c>
      <c r="G1973" s="32" t="str">
        <f t="shared" si="330"/>
        <v>sáb</v>
      </c>
      <c r="H1973" s="31" t="str">
        <f>IF($L1973=0,"",_xlfn.MINIFS(Dados!$Q:$Q,Dados!$A:$A,$A1973,Dados!$S:$S,$F1973))</f>
        <v/>
      </c>
      <c r="I1973" s="31" t="str">
        <f>IF($H1973="","",_xlfn.MAXIFS(Dados!$R:$R,Dados!$A:$A,$A1973,Dados!$S:$S,$F1973))</f>
        <v/>
      </c>
      <c r="J1973" s="32" t="str">
        <f>IF($D1973&lt;&gt;"Folguista","",IFERROR(INDEX(Parâmetros!$D$52:$G$52,1,MIN(4,MAX(1,$W1973))),""))</f>
        <v/>
      </c>
      <c r="K1973" s="32" t="str">
        <f>IF(OR($AC1973&lt;&gt;"",$Y1973="Folga",$Y1973="Folga trabalhada",$Y1973="Férias (cadastro)",$Y1973="Férias / afastamento",$Y1973="Indeterminado (início da série)"),"",IF(OR($D1973="6x1",$D1973="FF 6x1"),IF(OR(WEEKDAY($F1973,2)=6,WEEKDAY($F1973,2)=7),"6x1 sáb/dom","6x1"),IF($D1973="5x2","5x2",IF($H1973="",IF($D1973="Folguista",$J1973,$E1973),IF(OR($H1973&gt;=Parâmetros!$E$18,$H1973&lt;Parâmetros!$E$19),"C",IF($H1973&lt;Parâmetros!$E$20,"A","B"))))))</f>
        <v/>
      </c>
      <c r="L1973" s="30">
        <f>SUMIFS(Dados!$E:$E,Dados!$A:$A,$A1973,Dados!$S:$S,$F1973)</f>
        <v>0</v>
      </c>
      <c r="M1973" s="30" t="str">
        <f>IFERROR(INDEX(Parâmetros!$E$6:$E$11,MATCH($K1973,Parâmetros!$A$6:$A$11,0)),"")</f>
        <v/>
      </c>
      <c r="N1973" s="33" t="str">
        <f t="shared" si="331"/>
        <v/>
      </c>
      <c r="O1973" s="33">
        <f>Parâmetros!$E$13</f>
        <v>0.8</v>
      </c>
      <c r="P1973" s="32" t="str">
        <f>IF(OR($M1973="",$F1973&gt;Parâmetros!$E$14),"Não","Sim")</f>
        <v>Não</v>
      </c>
      <c r="Q1973" s="32" t="str">
        <f t="shared" si="332"/>
        <v/>
      </c>
      <c r="R1973" s="32" t="str">
        <f t="shared" si="333"/>
        <v/>
      </c>
      <c r="S1973" s="30" t="str">
        <f t="shared" si="334"/>
        <v/>
      </c>
      <c r="T1973" s="32" t="str">
        <f>IF($Q1973&lt;&gt;"Sim","",IF($N1973&gt;Parâmetros!$E$15,"Sim","Não"))</f>
        <v/>
      </c>
      <c r="U1973" s="17" t="str">
        <f t="shared" si="335"/>
        <v>Folga</v>
      </c>
      <c r="V1973" s="17" t="str">
        <f>IF($AC1973&lt;&gt;"",IF($L1973&gt;0,"ATENÇÃO · apontou em dia de "&amp;LOWER($AC1973)&amp;" cadastrado","Exceção cadastrada · "&amp;$AC1973)&amp;IF($AD1973="",""," · "&amp;$AD1973),IF($E1973="Férias",IF($L1973&gt;0,"ATENÇÃO · apontou estando de férias no cadastro","Férias no cadastro"),IF($Y1973="Férias / afastamento","Afastamento · "&amp;($Z1973+$AA1973-1)&amp;" dias seguidos sem apontamento",IF($Y1973="Folga trabalhada","ATENÇÃO · apontou em dia de '[Apontamento_Mes_Setembro Atualizado.xlsx]Base Diária'!$V$221folga da escala 5x2",IF($Y1973="Folga",IF(AND($D1973="5x2",OR(WEEKDAY($F1973,2)=6,WEEKDAY($F1973,2)=7)),"Folga de fim de semana da escala 5x2",IF(AND(OR($D1973="6x1",$D1973="FF 6x1"),WEEKDAY($F1973,2)=6,FALSE()),"Folga de fim de semana · apontou no domingo anterior",IF(AND(OR($D1973="6x1",$D1973="FF 6x1"),WEEKDAY($F1973,2)=7,AND($A1973=$A1972,$L1972&gt;0)),"Folga de fim de semana · apontou no sábado",IF(AND(OR($D1973="6x1",$D1973="FF 6x1"),OR(WEEKDAY($F1973,2)=6,WEEKDAY($F1973,2)=7)),"Folga de fim de semana · sem apontamento no sábado nem no domingo","Folga prevista pelo ciclo")))),IF($Y1973="Indeterminado (início da série)","Sem histórico anterior — informe o dia do ciclo no Cadastro",IF($Y1973="Falta de registro",IF(OR(OR($D1973="6x1",$D1973="FF 6x1"),$D1973="5x2"),"FALTA DE REGISTRO · dia útil da escala "&amp;$E1973,"FALTA DE REGISTRO · dia "&amp;$W1973&amp;" de "&amp;IFERROR(INDEX(Parâmetros!$B$39:$B$48,MATCH($E1973,Parâmetros!$A$39:$A$48,0)),99)&amp;" do ciclo"),IF(OR($D1973="6x1",$D1973="FF 6x1"),IF(OR(AND(WEEKDAY($F1973,2)=6,AND($A1973=$A1974,$L1974&gt;0)),AND(WEEKDAY($F1973,2)=7,AND($A1973=$A1972,$L1972&gt;0))),"ATENÇÃO · apontou sábado e domingo no mesmo fim de semana",IF(OR(WEEKDAY($F1973,2)=6,WEEKDAY($F1973,2)=7),"Jornada de fim de semana do 6x1",IF(OR($H1973&gt;=Parâmetros!$E$20,$H1973&lt;Parâmetros!$E$19),"ATENÇÃO · 6x1 apontou fora do horário diurno","Jornada fixa do 6x1"))),IF($D1973="5x2","Jornada fixa do 5x2",IF($D1973="Folguista",IF($J1973=$K1973,"Evidência confirma sequência","DIVERGE · sequência "&amp;$J1973&amp;" × evidência "&amp;$K1973),IF($K1973=$E1973,"Evidência confirma cadastro","DIVERGE · cadastro "&amp;$E1973&amp;" × evidência "&amp;$K1973)))))))))))</f>
        <v>Folga prevista pelo ciclo</v>
      </c>
      <c r="W1973" s="34">
        <f>IF(OR(OR($D1973="6x1",$D1973="FF 6x1"),$D1973="5x2"),"",IF($AB1973&lt;&gt;$AB1972,IF(IFERROR(INDEX(Cadastro!$F$5:$F$148,$AB1973),"")="",IF($L1973&gt;0,1,0),IF(IFERROR(INDEX(Cadastro!$F$5:$F$148,$AB1973),"")&lt;=IFERROR(INDEX(Parâmetros!$B$39:$B$48,MATCH($E1973,Parâmetros!$A$39:$A$48,0)),99),IFERROR(INDEX(Cadastro!$F$5:$F$148,$AB1973),""),0)),IF($L1973&gt;0,IF(N($X1972)&gt;0,1,N($W1972)+1),IF(AND($L1973=0,OR(N($W1972)&gt;=IFERROR(INDEX(Parâmetros!$B$39:$B$48,MATCH($E1973,Parâmetros!$A$39:$A$48,0)),99),AND(N($X1972)&gt;0,N($X1972)&lt;IFERROR(INDEX(Parâmetros!$C$39:$C$48,MATCH($E1973,Parâmetros!$A$39:$A$48,0)),0)))),0,N($W1972)+1))))</f>
        <v>0</v>
      </c>
      <c r="X1973" s="34">
        <f>IF(OR(OR($D1973="6x1",$D1973="FF 6x1"),$D1973="5x2"),"",IF($AB1973&lt;&gt;$AB1972,IF(IFERROR(INDEX(Cadastro!$F$5:$F$148,$AB1973),"")="",0,IF(IFERROR(INDEX(Cadastro!$F$5:$F$148,$AB1973),"")&gt;IFERROR(INDEX(Parâmetros!$B$39:$B$48,MATCH($E1973,Parâmetros!$A$39:$A$48,0)),99),IFERROR(INDEX(Cadastro!$F$5:$F$148,$AB1973),"")-IFERROR(INDEX(Parâmetros!$B$39:$B$48,MATCH($E1973,Parâmetros!$A$39:$A$48,0)),99),0)),IF(AND($L1973=0,OR(N($W1972)&gt;=IFERROR(INDEX(Parâmetros!$B$39:$B$48,MATCH($E1973,Parâmetros!$A$39:$A$48,0)),99),AND(N($X1972)&gt;0,N($X1972)&lt;IFERROR(INDEX(Parâmetros!$C$39:$C$48,MATCH($E1973,Parâmetros!$A$39:$A$48,0)),0)))),N($X1972)+1,0)))</f>
        <v>1</v>
      </c>
      <c r="Y1973" t="str">
        <f>IF($AC1973&lt;&gt;"",IF($L1973&gt;0,$AC1973&amp;" · com apontamento",$AC1973),IF($E1973="Férias",IF($L1973&gt;0,"Férias · com apontamento","Férias (cadastro)"),IF(($Z1973+$AA1973-1)&gt;Parâmetros!$E$16,"Férias / afastamento",IF(AND($D1973="5x2",OR(WEEKDAY($F1973,2)=6,WEEKDAY($F1973,2)=7)),IF($L1973&gt;0,"Folga trabalhada","Folga"),IF($L1973&gt;0,"Trabalhado",IF(OR(OR($D1973="6x1",$D1973="FF 6x1"),$D1973="5x2"),IF(AND(OR($D1973="6x1",$D1973="FF 6x1"),OR(WEEKDAY($F1973,2)=6,WEEKDAY($F1973,2)=7)),"Folga","Falta de registro"),IF(AND($AB1973&lt;&gt;$AB1972,IFERROR(INDEX(Cadastro!$F$5:$F$148,$AB1973),"")=""),"Indeterminado (início da série)",IF($X1973&gt;0,"Folga","Falta de registro"))))))))</f>
        <v>Folga</v>
      </c>
      <c r="Z1973" s="34">
        <f>IF(OR($L1973&gt;0,$F1973&gt;Parâmetros!$E$14),0,IF($A1973&lt;&gt;$A1972,1,N($Z1972)+1))</f>
        <v>0</v>
      </c>
      <c r="AA1973" s="34">
        <f>IF(OR($L1973&gt;0,$F1973&gt;Parâmetros!$E$14),0,IF(OR($A1973&lt;&gt;$A1974,$F1974&gt;Parâmetros!$E$14),1,N($AA1974)+1))</f>
        <v>0</v>
      </c>
      <c r="AB1973" s="31">
        <f>IFERROR(MATCH($A1973&amp;"|"&amp;TEXT(_xlfn.MAXIFS(Cadastro!$E$5:$E$148,Cadastro!$A$5:$A$148,$A1973,Cadastro!$E$5:$E$148,"&lt;="&amp;$F1973),"yyyymmdd"),Cadastro!$I$5:$I$148,0),"")</f>
        <v>79</v>
      </c>
      <c r="AC1973" t="str">
        <f>IFERROR(_xlfn.SINGLE(INDEX(Exceções!$D$5:$D$203,MATCH($A1973&amp;"|"&amp;$F1973,Exceções!$F$5:$F$203,0))),"")</f>
        <v/>
      </c>
      <c r="AD1973" t="str">
        <f>IF($AC1973="","",IFERROR(_xlfn.SINGLE(INDEX(Exceções!$E$5:$E$203,MATCH($A1973&amp;"|"&amp;$F1973,Exceções!$F$5:$F$203,0))),""))</f>
        <v/>
      </c>
    </row>
    <row r="1974" spans="1:30" ht="15" hidden="1" customHeight="1" x14ac:dyDescent="0.25">
      <c r="A1974" s="31">
        <v>12299</v>
      </c>
      <c r="B1974" s="17" t="s">
        <v>212</v>
      </c>
      <c r="C1974" s="17" t="str">
        <f>IFERROR(INDEX(Cadastro!$C$5:$C$148,$AB1974),"NÃO INFORMADO")</f>
        <v>INS</v>
      </c>
      <c r="D1974" s="17" t="str">
        <f>IFERROR(INDEX(Cadastro!$D$5:$D$148,$AB1974),"")</f>
        <v>A</v>
      </c>
      <c r="E1974" s="17" t="str">
        <f>IFERROR(INDEX(Cadastro!$G$5:$G$148,$AB1974),"")</f>
        <v>A</v>
      </c>
      <c r="F1974" s="29">
        <v>46292</v>
      </c>
      <c r="G1974" s="32" t="str">
        <f t="shared" si="330"/>
        <v>dom</v>
      </c>
      <c r="H1974" s="31" t="str">
        <f>IF($L1974=0,"",_xlfn.MINIFS(Dados!$Q:$Q,Dados!$A:$A,$A1974,Dados!$S:$S,$F1974))</f>
        <v/>
      </c>
      <c r="I1974" s="31" t="str">
        <f>IF($H1974="","",_xlfn.MAXIFS(Dados!$R:$R,Dados!$A:$A,$A1974,Dados!$S:$S,$F1974))</f>
        <v/>
      </c>
      <c r="J1974" s="32" t="str">
        <f>IF($D1974&lt;&gt;"Folguista","",IFERROR(INDEX(Parâmetros!$D$52:$G$52,1,MIN(4,MAX(1,$W1974))),""))</f>
        <v/>
      </c>
      <c r="K1974" s="32" t="str">
        <f>IF(OR($AC1974&lt;&gt;"",$Y1974="Folga",$Y1974="Folga trabalhada",$Y1974="Férias (cadastro)",$Y1974="Férias / afastamento",$Y1974="Indeterminado (início da série)"),"",IF(OR($D1974="6x1",$D1974="FF 6x1"),IF(OR(WEEKDAY($F1974,2)=6,WEEKDAY($F1974,2)=7),"6x1 sáb/dom","6x1"),IF($D1974="5x2","5x2",IF($H1974="",IF($D1974="Folguista",$J1974,$E1974),IF(OR($H1974&gt;=Parâmetros!$E$18,$H1974&lt;Parâmetros!$E$19),"C",IF($H1974&lt;Parâmetros!$E$20,"A","B"))))))</f>
        <v>A</v>
      </c>
      <c r="L1974" s="30">
        <f>SUMIFS(Dados!$E:$E,Dados!$A:$A,$A1974,Dados!$S:$S,$F1974)</f>
        <v>0</v>
      </c>
      <c r="M1974" s="30">
        <f>IFERROR(INDEX(Parâmetros!$E$6:$E$11,MATCH($K1974,Parâmetros!$A$6:$A$11,0)),"")</f>
        <v>7.58</v>
      </c>
      <c r="N1974" s="33">
        <f t="shared" si="331"/>
        <v>0</v>
      </c>
      <c r="O1974" s="33">
        <f>Parâmetros!$E$13</f>
        <v>0.8</v>
      </c>
      <c r="P1974" s="32" t="str">
        <f>IF(OR($M1974="",$F1974&gt;Parâmetros!$E$14),"Não","Sim")</f>
        <v>Não</v>
      </c>
      <c r="Q1974" s="32" t="str">
        <f t="shared" si="332"/>
        <v/>
      </c>
      <c r="R1974" s="32" t="str">
        <f t="shared" si="333"/>
        <v/>
      </c>
      <c r="S1974" s="30" t="str">
        <f t="shared" si="334"/>
        <v/>
      </c>
      <c r="T1974" s="32" t="str">
        <f>IF($Q1974&lt;&gt;"Sim","",IF($N1974&gt;Parâmetros!$E$15,"Sim","Não"))</f>
        <v/>
      </c>
      <c r="U1974" s="17" t="str">
        <f t="shared" si="335"/>
        <v>Fora da apuração</v>
      </c>
      <c r="V1974" s="17" t="str">
        <f>IF($AC1974&lt;&gt;"",IF($L1974&gt;0,"ATENÇÃO · apontou em dia de "&amp;LOWER($AC1974)&amp;" cadastrado","Exceção cadastrada · "&amp;$AC1974)&amp;IF($AD1974="",""," · "&amp;$AD1974),IF($E1974="Férias",IF($L1974&gt;0,"ATENÇÃO · apontou estando de férias no cadastro","Férias no cadastro"),IF($Y1974="Férias / afastamento","Afastamento · "&amp;($Z1974+$AA1974-1)&amp;" dias seguidos sem apontamento",IF($Y1974="Folga trabalhada","ATENÇÃO · apontou em dia de '[Apontamento_Mes_Setembro Atualizado.xlsx]Base Diária'!$V$221folga da escala 5x2",IF($Y1974="Folga",IF(AND($D1974="5x2",OR(WEEKDAY($F1974,2)=6,WEEKDAY($F1974,2)=7)),"Folga de fim de semana da escala 5x2",IF(AND(OR($D1974="6x1",$D1974="FF 6x1"),WEEKDAY($F1974,2)=6,FALSE()),"Folga de fim de semana · apontou no domingo anterior",IF(AND(OR($D1974="6x1",$D1974="FF 6x1"),WEEKDAY($F1974,2)=7,AND($A1974=$A1973,$L1973&gt;0)),"Folga de fim de semana · apontou no sábado",IF(AND(OR($D1974="6x1",$D1974="FF 6x1"),OR(WEEKDAY($F1974,2)=6,WEEKDAY($F1974,2)=7)),"Folga de fim de semana · sem apontamento no sábado nem no domingo","Folga prevista pelo ciclo")))),IF($Y1974="Indeterminado (início da série)","Sem histórico anterior — informe o dia do ciclo no Cadastro",IF($Y1974="Falta de registro",IF(OR(OR($D1974="6x1",$D1974="FF 6x1"),$D1974="5x2"),"FALTA DE REGISTRO · dia útil da escala "&amp;$E1974,"FALTA DE REGISTRO · dia "&amp;$W1974&amp;" de "&amp;IFERROR(INDEX(Parâmetros!$B$39:$B$48,MATCH($E1974,Parâmetros!$A$39:$A$48,0)),99)&amp;" do ciclo"),IF(OR($D1974="6x1",$D1974="FF 6x1"),IF(OR(AND(WEEKDAY($F1974,2)=6,AND($A1974=$A1975,$L1975&gt;0)),AND(WEEKDAY($F1974,2)=7,AND($A1974=$A1973,$L1973&gt;0))),"ATENÇÃO · apontou sábado e domingo no mesmo fim de semana",IF(OR(WEEKDAY($F1974,2)=6,WEEKDAY($F1974,2)=7),"Jornada de fim de semana do 6x1",IF(OR($H1974&gt;=Parâmetros!$E$20,$H1974&lt;Parâmetros!$E$19),"ATENÇÃO · 6x1 apontou fora do horário diurno","Jornada fixa do 6x1"))),IF($D1974="5x2","Jornada fixa do 5x2",IF($D1974="Folguista",IF($J1974=$K1974,"Evidência confirma sequência","DIVERGE · sequência "&amp;$J1974&amp;" × evidência "&amp;$K1974),IF($K1974=$E1974,"Evidência confirma cadastro","DIVERGE · cadastro "&amp;$E1974&amp;" × evidência "&amp;$K1974)))))))))))</f>
        <v>FALTA DE REGISTRO · dia 1 de 5 do ciclo</v>
      </c>
      <c r="W1974" s="34">
        <f>IF(OR(OR($D1974="6x1",$D1974="FF 6x1"),$D1974="5x2"),"",IF($AB1974&lt;&gt;$AB1973,IF(IFERROR(INDEX(Cadastro!$F$5:$F$148,$AB1974),"")="",IF($L1974&gt;0,1,0),IF(IFERROR(INDEX(Cadastro!$F$5:$F$148,$AB1974),"")&lt;=IFERROR(INDEX(Parâmetros!$B$39:$B$48,MATCH($E1974,Parâmetros!$A$39:$A$48,0)),99),IFERROR(INDEX(Cadastro!$F$5:$F$148,$AB1974),""),0)),IF($L1974&gt;0,IF(N($X1973)&gt;0,1,N($W1973)+1),IF(AND($L1974=0,OR(N($W1973)&gt;=IFERROR(INDEX(Parâmetros!$B$39:$B$48,MATCH($E1974,Parâmetros!$A$39:$A$48,0)),99),AND(N($X1973)&gt;0,N($X1973)&lt;IFERROR(INDEX(Parâmetros!$C$39:$C$48,MATCH($E1974,Parâmetros!$A$39:$A$48,0)),0)))),0,N($W1973)+1))))</f>
        <v>1</v>
      </c>
      <c r="X1974" s="34">
        <f>IF(OR(OR($D1974="6x1",$D1974="FF 6x1"),$D1974="5x2"),"",IF($AB1974&lt;&gt;$AB1973,IF(IFERROR(INDEX(Cadastro!$F$5:$F$148,$AB1974),"")="",0,IF(IFERROR(INDEX(Cadastro!$F$5:$F$148,$AB1974),"")&gt;IFERROR(INDEX(Parâmetros!$B$39:$B$48,MATCH($E1974,Parâmetros!$A$39:$A$48,0)),99),IFERROR(INDEX(Cadastro!$F$5:$F$148,$AB1974),"")-IFERROR(INDEX(Parâmetros!$B$39:$B$48,MATCH($E1974,Parâmetros!$A$39:$A$48,0)),99),0)),IF(AND($L1974=0,OR(N($W1973)&gt;=IFERROR(INDEX(Parâmetros!$B$39:$B$48,MATCH($E1974,Parâmetros!$A$39:$A$48,0)),99),AND(N($X1973)&gt;0,N($X1973)&lt;IFERROR(INDEX(Parâmetros!$C$39:$C$48,MATCH($E1974,Parâmetros!$A$39:$A$48,0)),0)))),N($X1973)+1,0)))</f>
        <v>0</v>
      </c>
      <c r="Y1974" t="str">
        <f>IF($AC1974&lt;&gt;"",IF($L1974&gt;0,$AC1974&amp;" · com apontamento",$AC1974),IF($E1974="Férias",IF($L1974&gt;0,"Férias · com apontamento","Férias (cadastro)"),IF(($Z1974+$AA1974-1)&gt;Parâmetros!$E$16,"Férias / afastamento",IF(AND($D1974="5x2",OR(WEEKDAY($F1974,2)=6,WEEKDAY($F1974,2)=7)),IF($L1974&gt;0,"Folga trabalhada","Folga"),IF($L1974&gt;0,"Trabalhado",IF(OR(OR($D1974="6x1",$D1974="FF 6x1"),$D1974="5x2"),IF(AND(OR($D1974="6x1",$D1974="FF 6x1"),OR(WEEKDAY($F1974,2)=6,WEEKDAY($F1974,2)=7)),"Folga","Falta de registro"),IF(AND($AB1974&lt;&gt;$AB1973,IFERROR(INDEX(Cadastro!$F$5:$F$148,$AB1974),"")=""),"Indeterminado (início da série)",IF($X1974&gt;0,"Folga","Falta de registro"))))))))</f>
        <v>Falta de registro</v>
      </c>
      <c r="Z1974" s="34">
        <f>IF(OR($L1974&gt;0,$F1974&gt;Parâmetros!$E$14),0,IF($A1974&lt;&gt;$A1973,1,N($Z1973)+1))</f>
        <v>0</v>
      </c>
      <c r="AA1974" s="34">
        <f>IF(OR($L1974&gt;0,$F1974&gt;Parâmetros!$E$14),0,IF(OR($A1974&lt;&gt;$A1975,$F1975&gt;Parâmetros!$E$14),1,N($AA1975)+1))</f>
        <v>0</v>
      </c>
      <c r="AB1974" s="31">
        <f>IFERROR(MATCH($A1974&amp;"|"&amp;TEXT(_xlfn.MAXIFS(Cadastro!$E$5:$E$148,Cadastro!$A$5:$A$148,$A1974,Cadastro!$E$5:$E$148,"&lt;="&amp;$F1974),"yyyymmdd"),Cadastro!$I$5:$I$148,0),"")</f>
        <v>79</v>
      </c>
      <c r="AC1974" t="str">
        <f>IFERROR(_xlfn.SINGLE(INDEX(Exceções!$D$5:$D$203,MATCH($A1974&amp;"|"&amp;$F1974,Exceções!$F$5:$F$203,0))),"")</f>
        <v/>
      </c>
      <c r="AD1974" t="str">
        <f>IF($AC1974="","",IFERROR(_xlfn.SINGLE(INDEX(Exceções!$E$5:$E$203,MATCH($A1974&amp;"|"&amp;$F1974,Exceções!$F$5:$F$203,0))),""))</f>
        <v/>
      </c>
    </row>
    <row r="1975" spans="1:30" ht="15" hidden="1" customHeight="1" x14ac:dyDescent="0.25">
      <c r="A1975" s="31">
        <v>12299</v>
      </c>
      <c r="B1975" s="17" t="s">
        <v>212</v>
      </c>
      <c r="C1975" s="17" t="str">
        <f>IFERROR(INDEX(Cadastro!$C$5:$C$148,$AB1975),"NÃO INFORMADO")</f>
        <v>INS</v>
      </c>
      <c r="D1975" s="17" t="str">
        <f>IFERROR(INDEX(Cadastro!$D$5:$D$148,$AB1975),"")</f>
        <v>A</v>
      </c>
      <c r="E1975" s="17" t="str">
        <f>IFERROR(INDEX(Cadastro!$G$5:$G$148,$AB1975),"")</f>
        <v>A</v>
      </c>
      <c r="F1975" s="29">
        <v>46293</v>
      </c>
      <c r="G1975" s="32" t="str">
        <f t="shared" si="330"/>
        <v>seg</v>
      </c>
      <c r="H1975" s="31" t="str">
        <f>IF($L1975=0,"",_xlfn.MINIFS(Dados!$Q:$Q,Dados!$A:$A,$A1975,Dados!$S:$S,$F1975))</f>
        <v/>
      </c>
      <c r="I1975" s="31" t="str">
        <f>IF($H1975="","",_xlfn.MAXIFS(Dados!$R:$R,Dados!$A:$A,$A1975,Dados!$S:$S,$F1975))</f>
        <v/>
      </c>
      <c r="J1975" s="32" t="str">
        <f>IF($D1975&lt;&gt;"Folguista","",IFERROR(INDEX(Parâmetros!$D$52:$G$52,1,MIN(4,MAX(1,$W1975))),""))</f>
        <v/>
      </c>
      <c r="K1975" s="32" t="str">
        <f>IF(OR($AC1975&lt;&gt;"",$Y1975="Folga",$Y1975="Folga trabalhada",$Y1975="Férias (cadastro)",$Y1975="Férias / afastamento",$Y1975="Indeterminado (início da série)"),"",IF(OR($D1975="6x1",$D1975="FF 6x1"),IF(OR(WEEKDAY($F1975,2)=6,WEEKDAY($F1975,2)=7),"6x1 sáb/dom","6x1"),IF($D1975="5x2","5x2",IF($H1975="",IF($D1975="Folguista",$J1975,$E1975),IF(OR($H1975&gt;=Parâmetros!$E$18,$H1975&lt;Parâmetros!$E$19),"C",IF($H1975&lt;Parâmetros!$E$20,"A","B"))))))</f>
        <v>A</v>
      </c>
      <c r="L1975" s="30">
        <f>SUMIFS(Dados!$E:$E,Dados!$A:$A,$A1975,Dados!$S:$S,$F1975)</f>
        <v>0</v>
      </c>
      <c r="M1975" s="30">
        <f>IFERROR(INDEX(Parâmetros!$E$6:$E$11,MATCH($K1975,Parâmetros!$A$6:$A$11,0)),"")</f>
        <v>7.58</v>
      </c>
      <c r="N1975" s="33">
        <f t="shared" si="331"/>
        <v>0</v>
      </c>
      <c r="O1975" s="33">
        <f>Parâmetros!$E$13</f>
        <v>0.8</v>
      </c>
      <c r="P1975" s="32" t="str">
        <f>IF(OR($M1975="",$F1975&gt;Parâmetros!$E$14),"Não","Sim")</f>
        <v>Não</v>
      </c>
      <c r="Q1975" s="32" t="str">
        <f t="shared" si="332"/>
        <v/>
      </c>
      <c r="R1975" s="32" t="str">
        <f t="shared" si="333"/>
        <v/>
      </c>
      <c r="S1975" s="30" t="str">
        <f t="shared" si="334"/>
        <v/>
      </c>
      <c r="T1975" s="32" t="str">
        <f>IF($Q1975&lt;&gt;"Sim","",IF($N1975&gt;Parâmetros!$E$15,"Sim","Não"))</f>
        <v/>
      </c>
      <c r="U1975" s="17" t="str">
        <f t="shared" si="335"/>
        <v>Fora da apuração</v>
      </c>
      <c r="V1975" s="17" t="str">
        <f>IF($AC1975&lt;&gt;"",IF($L1975&gt;0,"ATENÇÃO · apontou em dia de "&amp;LOWER($AC1975)&amp;" cadastrado","Exceção cadastrada · "&amp;$AC1975)&amp;IF($AD1975="",""," · "&amp;$AD1975),IF($E1975="Férias",IF($L1975&gt;0,"ATENÇÃO · apontou estando de férias no cadastro","Férias no cadastro"),IF($Y1975="Férias / afastamento","Afastamento · "&amp;($Z1975+$AA1975-1)&amp;" dias seguidos sem apontamento",IF($Y1975="Folga trabalhada","ATENÇÃO · apontou em dia de '[Apontamento_Mes_Setembro Atualizado.xlsx]Base Diária'!$V$221folga da escala 5x2",IF($Y1975="Folga",IF(AND($D1975="5x2",OR(WEEKDAY($F1975,2)=6,WEEKDAY($F1975,2)=7)),"Folga de fim de semana da escala 5x2",IF(AND(OR($D1975="6x1",$D1975="FF 6x1"),WEEKDAY($F1975,2)=6,FALSE()),"Folga de fim de semana · apontou no domingo anterior",IF(AND(OR($D1975="6x1",$D1975="FF 6x1"),WEEKDAY($F1975,2)=7,AND($A1975=$A1974,$L1974&gt;0)),"Folga de fim de semana · apontou no sábado",IF(AND(OR($D1975="6x1",$D1975="FF 6x1"),OR(WEEKDAY($F1975,2)=6,WEEKDAY($F1975,2)=7)),"Folga de fim de semana · sem apontamento no sábado nem no domingo","Folga prevista pelo ciclo")))),IF($Y1975="Indeterminado (início da série)","Sem histórico anterior — informe o dia do ciclo no Cadastro",IF($Y1975="Falta de registro",IF(OR(OR($D1975="6x1",$D1975="FF 6x1"),$D1975="5x2"),"FALTA DE REGISTRO · dia útil da escala "&amp;$E1975,"FALTA DE REGISTRO · dia "&amp;$W1975&amp;" de "&amp;IFERROR(INDEX(Parâmetros!$B$39:$B$48,MATCH($E1975,Parâmetros!$A$39:$A$48,0)),99)&amp;" do ciclo"),IF(OR($D1975="6x1",$D1975="FF 6x1"),IF(OR(AND(WEEKDAY($F1975,2)=6,AND($A1975=$A1976,$L1976&gt;0)),AND(WEEKDAY($F1975,2)=7,AND($A1975=$A1974,$L1974&gt;0))),"ATENÇÃO · apontou sábado e domingo no mesmo fim de semana",IF(OR(WEEKDAY($F1975,2)=6,WEEKDAY($F1975,2)=7),"Jornada de fim de semana do 6x1",IF(OR($H1975&gt;=Parâmetros!$E$20,$H1975&lt;Parâmetros!$E$19),"ATENÇÃO · 6x1 apontou fora do horário diurno","Jornada fixa do 6x1"))),IF($D1975="5x2","Jornada fixa do 5x2",IF($D1975="Folguista",IF($J1975=$K1975,"Evidência confirma sequência","DIVERGE · sequência "&amp;$J1975&amp;" × evidência "&amp;$K1975),IF($K1975=$E1975,"Evidência confirma cadastro","DIVERGE · cadastro "&amp;$E1975&amp;" × evidência "&amp;$K1975)))))))))))</f>
        <v>FALTA DE REGISTRO · dia 2 de 5 do ciclo</v>
      </c>
      <c r="W1975" s="34">
        <f>IF(OR(OR($D1975="6x1",$D1975="FF 6x1"),$D1975="5x2"),"",IF($AB1975&lt;&gt;$AB1974,IF(IFERROR(INDEX(Cadastro!$F$5:$F$148,$AB1975),"")="",IF($L1975&gt;0,1,0),IF(IFERROR(INDEX(Cadastro!$F$5:$F$148,$AB1975),"")&lt;=IFERROR(INDEX(Parâmetros!$B$39:$B$48,MATCH($E1975,Parâmetros!$A$39:$A$48,0)),99),IFERROR(INDEX(Cadastro!$F$5:$F$148,$AB1975),""),0)),IF($L1975&gt;0,IF(N($X1974)&gt;0,1,N($W1974)+1),IF(AND($L1975=0,OR(N($W1974)&gt;=IFERROR(INDEX(Parâmetros!$B$39:$B$48,MATCH($E1975,Parâmetros!$A$39:$A$48,0)),99),AND(N($X1974)&gt;0,N($X1974)&lt;IFERROR(INDEX(Parâmetros!$C$39:$C$48,MATCH($E1975,Parâmetros!$A$39:$A$48,0)),0)))),0,N($W1974)+1))))</f>
        <v>2</v>
      </c>
      <c r="X1975" s="34">
        <f>IF(OR(OR($D1975="6x1",$D1975="FF 6x1"),$D1975="5x2"),"",IF($AB1975&lt;&gt;$AB1974,IF(IFERROR(INDEX(Cadastro!$F$5:$F$148,$AB1975),"")="",0,IF(IFERROR(INDEX(Cadastro!$F$5:$F$148,$AB1975),"")&gt;IFERROR(INDEX(Parâmetros!$B$39:$B$48,MATCH($E1975,Parâmetros!$A$39:$A$48,0)),99),IFERROR(INDEX(Cadastro!$F$5:$F$148,$AB1975),"")-IFERROR(INDEX(Parâmetros!$B$39:$B$48,MATCH($E1975,Parâmetros!$A$39:$A$48,0)),99),0)),IF(AND($L1975=0,OR(N($W1974)&gt;=IFERROR(INDEX(Parâmetros!$B$39:$B$48,MATCH($E1975,Parâmetros!$A$39:$A$48,0)),99),AND(N($X1974)&gt;0,N($X1974)&lt;IFERROR(INDEX(Parâmetros!$C$39:$C$48,MATCH($E1975,Parâmetros!$A$39:$A$48,0)),0)))),N($X1974)+1,0)))</f>
        <v>0</v>
      </c>
      <c r="Y1975" t="str">
        <f>IF($AC1975&lt;&gt;"",IF($L1975&gt;0,$AC1975&amp;" · com apontamento",$AC1975),IF($E1975="Férias",IF($L1975&gt;0,"Férias · com apontamento","Férias (cadastro)"),IF(($Z1975+$AA1975-1)&gt;Parâmetros!$E$16,"Férias / afastamento",IF(AND($D1975="5x2",OR(WEEKDAY($F1975,2)=6,WEEKDAY($F1975,2)=7)),IF($L1975&gt;0,"Folga trabalhada","Folga"),IF($L1975&gt;0,"Trabalhado",IF(OR(OR($D1975="6x1",$D1975="FF 6x1"),$D1975="5x2"),IF(AND(OR($D1975="6x1",$D1975="FF 6x1"),OR(WEEKDAY($F1975,2)=6,WEEKDAY($F1975,2)=7)),"Folga","Falta de registro"),IF(AND($AB1975&lt;&gt;$AB1974,IFERROR(INDEX(Cadastro!$F$5:$F$148,$AB1975),"")=""),"Indeterminado (início da série)",IF($X1975&gt;0,"Folga","Falta de registro"))))))))</f>
        <v>Falta de registro</v>
      </c>
      <c r="Z1975" s="34">
        <f>IF(OR($L1975&gt;0,$F1975&gt;Parâmetros!$E$14),0,IF($A1975&lt;&gt;$A1974,1,N($Z1974)+1))</f>
        <v>0</v>
      </c>
      <c r="AA1975" s="34">
        <f>IF(OR($L1975&gt;0,$F1975&gt;Parâmetros!$E$14),0,IF(OR($A1975&lt;&gt;$A1976,$F1976&gt;Parâmetros!$E$14),1,N($AA1976)+1))</f>
        <v>0</v>
      </c>
      <c r="AB1975" s="31">
        <f>IFERROR(MATCH($A1975&amp;"|"&amp;TEXT(_xlfn.MAXIFS(Cadastro!$E$5:$E$148,Cadastro!$A$5:$A$148,$A1975,Cadastro!$E$5:$E$148,"&lt;="&amp;$F1975),"yyyymmdd"),Cadastro!$I$5:$I$148,0),"")</f>
        <v>79</v>
      </c>
      <c r="AC1975" t="str">
        <f>IFERROR(_xlfn.SINGLE(INDEX(Exceções!$D$5:$D$203,MATCH($A1975&amp;"|"&amp;$F1975,Exceções!$F$5:$F$203,0))),"")</f>
        <v/>
      </c>
      <c r="AD1975" t="str">
        <f>IF($AC1975="","",IFERROR(_xlfn.SINGLE(INDEX(Exceções!$E$5:$E$203,MATCH($A1975&amp;"|"&amp;$F1975,Exceções!$F$5:$F$203,0))),""))</f>
        <v/>
      </c>
    </row>
    <row r="1976" spans="1:30" ht="15" hidden="1" customHeight="1" x14ac:dyDescent="0.25">
      <c r="A1976" s="31">
        <v>12299</v>
      </c>
      <c r="B1976" s="17" t="s">
        <v>212</v>
      </c>
      <c r="C1976" s="17" t="str">
        <f>IFERROR(INDEX(Cadastro!$C$5:$C$148,$AB1976),"NÃO INFORMADO")</f>
        <v>INS</v>
      </c>
      <c r="D1976" s="17" t="str">
        <f>IFERROR(INDEX(Cadastro!$D$5:$D$148,$AB1976),"")</f>
        <v>A</v>
      </c>
      <c r="E1976" s="17" t="str">
        <f>IFERROR(INDEX(Cadastro!$G$5:$G$148,$AB1976),"")</f>
        <v>A</v>
      </c>
      <c r="F1976" s="29">
        <v>46294</v>
      </c>
      <c r="G1976" s="32" t="str">
        <f t="shared" si="330"/>
        <v>ter</v>
      </c>
      <c r="H1976" s="31" t="str">
        <f>IF($L1976=0,"",_xlfn.MINIFS(Dados!$Q:$Q,Dados!$A:$A,$A1976,Dados!$S:$S,$F1976))</f>
        <v/>
      </c>
      <c r="I1976" s="31" t="str">
        <f>IF($H1976="","",_xlfn.MAXIFS(Dados!$R:$R,Dados!$A:$A,$A1976,Dados!$S:$S,$F1976))</f>
        <v/>
      </c>
      <c r="J1976" s="32" t="str">
        <f>IF($D1976&lt;&gt;"Folguista","",IFERROR(INDEX(Parâmetros!$D$52:$G$52,1,MIN(4,MAX(1,$W1976))),""))</f>
        <v/>
      </c>
      <c r="K1976" s="32" t="str">
        <f>IF(OR($AC1976&lt;&gt;"",$Y1976="Folga",$Y1976="Folga trabalhada",$Y1976="Férias (cadastro)",$Y1976="Férias / afastamento",$Y1976="Indeterminado (início da série)"),"",IF(OR($D1976="6x1",$D1976="FF 6x1"),IF(OR(WEEKDAY($F1976,2)=6,WEEKDAY($F1976,2)=7),"6x1 sáb/dom","6x1"),IF($D1976="5x2","5x2",IF($H1976="",IF($D1976="Folguista",$J1976,$E1976),IF(OR($H1976&gt;=Parâmetros!$E$18,$H1976&lt;Parâmetros!$E$19),"C",IF($H1976&lt;Parâmetros!$E$20,"A","B"))))))</f>
        <v>A</v>
      </c>
      <c r="L1976" s="30">
        <f>SUMIFS(Dados!$E:$E,Dados!$A:$A,$A1976,Dados!$S:$S,$F1976)</f>
        <v>0</v>
      </c>
      <c r="M1976" s="30">
        <f>IFERROR(INDEX(Parâmetros!$E$6:$E$11,MATCH($K1976,Parâmetros!$A$6:$A$11,0)),"")</f>
        <v>7.58</v>
      </c>
      <c r="N1976" s="33">
        <f t="shared" si="331"/>
        <v>0</v>
      </c>
      <c r="O1976" s="33">
        <f>Parâmetros!$E$13</f>
        <v>0.8</v>
      </c>
      <c r="P1976" s="32" t="str">
        <f>IF(OR($M1976="",$F1976&gt;Parâmetros!$E$14),"Não","Sim")</f>
        <v>Não</v>
      </c>
      <c r="Q1976" s="32" t="str">
        <f t="shared" si="332"/>
        <v/>
      </c>
      <c r="R1976" s="32" t="str">
        <f t="shared" si="333"/>
        <v/>
      </c>
      <c r="S1976" s="30" t="str">
        <f t="shared" si="334"/>
        <v/>
      </c>
      <c r="T1976" s="32" t="str">
        <f>IF($Q1976&lt;&gt;"Sim","",IF($N1976&gt;Parâmetros!$E$15,"Sim","Não"))</f>
        <v/>
      </c>
      <c r="U1976" s="17" t="str">
        <f t="shared" si="335"/>
        <v>Fora da apuração</v>
      </c>
      <c r="V1976" s="17" t="str">
        <f>IF($AC1976&lt;&gt;"",IF($L1976&gt;0,"ATENÇÃO · apontou em dia de "&amp;LOWER($AC1976)&amp;" cadastrado","Exceção cadastrada · "&amp;$AC1976)&amp;IF($AD1976="",""," · "&amp;$AD1976),IF($E1976="Férias",IF($L1976&gt;0,"ATENÇÃO · apontou estando de férias no cadastro","Férias no cadastro"),IF($Y1976="Férias / afastamento","Afastamento · "&amp;($Z1976+$AA1976-1)&amp;" dias seguidos sem apontamento",IF($Y1976="Folga trabalhada","ATENÇÃO · apontou em dia de '[Apontamento_Mes_Setembro Atualizado.xlsx]Base Diária'!$V$221folga da escala 5x2",IF($Y1976="Folga",IF(AND($D1976="5x2",OR(WEEKDAY($F1976,2)=6,WEEKDAY($F1976,2)=7)),"Folga de fim de semana da escala 5x2",IF(AND(OR($D1976="6x1",$D1976="FF 6x1"),WEEKDAY($F1976,2)=6,FALSE()),"Folga de fim de semana · apontou no domingo anterior",IF(AND(OR($D1976="6x1",$D1976="FF 6x1"),WEEKDAY($F1976,2)=7,AND($A1976=$A1975,$L1975&gt;0)),"Folga de fim de semana · apontou no sábado",IF(AND(OR($D1976="6x1",$D1976="FF 6x1"),OR(WEEKDAY($F1976,2)=6,WEEKDAY($F1976,2)=7)),"Folga de fim de semana · sem apontamento no sábado nem no domingo","Folga prevista pelo ciclo")))),IF($Y1976="Indeterminado (início da série)","Sem histórico anterior — informe o dia do ciclo no Cadastro",IF($Y1976="Falta de registro",IF(OR(OR($D1976="6x1",$D1976="FF 6x1"),$D1976="5x2"),"FALTA DE REGISTRO · dia útil da escala "&amp;$E1976,"FALTA DE REGISTRO · dia "&amp;$W1976&amp;" de "&amp;IFERROR(INDEX(Parâmetros!$B$39:$B$48,MATCH($E1976,Parâmetros!$A$39:$A$48,0)),99)&amp;" do ciclo"),IF(OR($D1976="6x1",$D1976="FF 6x1"),IF(OR(AND(WEEKDAY($F1976,2)=6,AND($A1976=$A1977,$L1977&gt;0)),AND(WEEKDAY($F1976,2)=7,AND($A1976=$A1975,$L1975&gt;0))),"ATENÇÃO · apontou sábado e domingo no mesmo fim de semana",IF(OR(WEEKDAY($F1976,2)=6,WEEKDAY($F1976,2)=7),"Jornada de fim de semana do 6x1",IF(OR($H1976&gt;=Parâmetros!$E$20,$H1976&lt;Parâmetros!$E$19),"ATENÇÃO · 6x1 apontou fora do horário diurno","Jornada fixa do 6x1"))),IF($D1976="5x2","Jornada fixa do 5x2",IF($D1976="Folguista",IF($J1976=$K1976,"Evidência confirma sequência","DIVERGE · sequência "&amp;$J1976&amp;" × evidência "&amp;$K1976),IF($K1976=$E1976,"Evidência confirma cadastro","DIVERGE · cadastro "&amp;$E1976&amp;" × evidência "&amp;$K1976)))))))))))</f>
        <v>FALTA DE REGISTRO · dia 3 de 5 do ciclo</v>
      </c>
      <c r="W1976" s="34">
        <f>IF(OR(OR($D1976="6x1",$D1976="FF 6x1"),$D1976="5x2"),"",IF($AB1976&lt;&gt;$AB1975,IF(IFERROR(INDEX(Cadastro!$F$5:$F$148,$AB1976),"")="",IF($L1976&gt;0,1,0),IF(IFERROR(INDEX(Cadastro!$F$5:$F$148,$AB1976),"")&lt;=IFERROR(INDEX(Parâmetros!$B$39:$B$48,MATCH($E1976,Parâmetros!$A$39:$A$48,0)),99),IFERROR(INDEX(Cadastro!$F$5:$F$148,$AB1976),""),0)),IF($L1976&gt;0,IF(N($X1975)&gt;0,1,N($W1975)+1),IF(AND($L1976=0,OR(N($W1975)&gt;=IFERROR(INDEX(Parâmetros!$B$39:$B$48,MATCH($E1976,Parâmetros!$A$39:$A$48,0)),99),AND(N($X1975)&gt;0,N($X1975)&lt;IFERROR(INDEX(Parâmetros!$C$39:$C$48,MATCH($E1976,Parâmetros!$A$39:$A$48,0)),0)))),0,N($W1975)+1))))</f>
        <v>3</v>
      </c>
      <c r="X1976" s="34">
        <f>IF(OR(OR($D1976="6x1",$D1976="FF 6x1"),$D1976="5x2"),"",IF($AB1976&lt;&gt;$AB1975,IF(IFERROR(INDEX(Cadastro!$F$5:$F$148,$AB1976),"")="",0,IF(IFERROR(INDEX(Cadastro!$F$5:$F$148,$AB1976),"")&gt;IFERROR(INDEX(Parâmetros!$B$39:$B$48,MATCH($E1976,Parâmetros!$A$39:$A$48,0)),99),IFERROR(INDEX(Cadastro!$F$5:$F$148,$AB1976),"")-IFERROR(INDEX(Parâmetros!$B$39:$B$48,MATCH($E1976,Parâmetros!$A$39:$A$48,0)),99),0)),IF(AND($L1976=0,OR(N($W1975)&gt;=IFERROR(INDEX(Parâmetros!$B$39:$B$48,MATCH($E1976,Parâmetros!$A$39:$A$48,0)),99),AND(N($X1975)&gt;0,N($X1975)&lt;IFERROR(INDEX(Parâmetros!$C$39:$C$48,MATCH($E1976,Parâmetros!$A$39:$A$48,0)),0)))),N($X1975)+1,0)))</f>
        <v>0</v>
      </c>
      <c r="Y1976" t="str">
        <f>IF($AC1976&lt;&gt;"",IF($L1976&gt;0,$AC1976&amp;" · com apontamento",$AC1976),IF($E1976="Férias",IF($L1976&gt;0,"Férias · com apontamento","Férias (cadastro)"),IF(($Z1976+$AA1976-1)&gt;Parâmetros!$E$16,"Férias / afastamento",IF(AND($D1976="5x2",OR(WEEKDAY($F1976,2)=6,WEEKDAY($F1976,2)=7)),IF($L1976&gt;0,"Folga trabalhada","Folga"),IF($L1976&gt;0,"Trabalhado",IF(OR(OR($D1976="6x1",$D1976="FF 6x1"),$D1976="5x2"),IF(AND(OR($D1976="6x1",$D1976="FF 6x1"),OR(WEEKDAY($F1976,2)=6,WEEKDAY($F1976,2)=7)),"Folga","Falta de registro"),IF(AND($AB1976&lt;&gt;$AB1975,IFERROR(INDEX(Cadastro!$F$5:$F$148,$AB1976),"")=""),"Indeterminado (início da série)",IF($X1976&gt;0,"Folga","Falta de registro"))))))))</f>
        <v>Falta de registro</v>
      </c>
      <c r="Z1976" s="34">
        <f>IF(OR($L1976&gt;0,$F1976&gt;Parâmetros!$E$14),0,IF($A1976&lt;&gt;$A1975,1,N($Z1975)+1))</f>
        <v>0</v>
      </c>
      <c r="AA1976" s="34">
        <f>IF(OR($L1976&gt;0,$F1976&gt;Parâmetros!$E$14),0,IF(OR($A1976&lt;&gt;$A1977,$F1977&gt;Parâmetros!$E$14),1,N($AA1977)+1))</f>
        <v>0</v>
      </c>
      <c r="AB1976" s="31">
        <f>IFERROR(MATCH($A1976&amp;"|"&amp;TEXT(_xlfn.MAXIFS(Cadastro!$E$5:$E$148,Cadastro!$A$5:$A$148,$A1976,Cadastro!$E$5:$E$148,"&lt;="&amp;$F1976),"yyyymmdd"),Cadastro!$I$5:$I$148,0),"")</f>
        <v>79</v>
      </c>
      <c r="AC1976" t="str">
        <f>IFERROR(_xlfn.SINGLE(INDEX(Exceções!$D$5:$D$203,MATCH($A1976&amp;"|"&amp;$F1976,Exceções!$F$5:$F$203,0))),"")</f>
        <v/>
      </c>
      <c r="AD1976" t="str">
        <f>IF($AC1976="","",IFERROR(_xlfn.SINGLE(INDEX(Exceções!$E$5:$E$203,MATCH($A1976&amp;"|"&amp;$F1976,Exceções!$F$5:$F$203,0))),""))</f>
        <v/>
      </c>
    </row>
    <row r="1977" spans="1:30" ht="15" hidden="1" customHeight="1" x14ac:dyDescent="0.25">
      <c r="A1977" s="31">
        <v>12299</v>
      </c>
      <c r="B1977" s="17" t="s">
        <v>212</v>
      </c>
      <c r="C1977" s="17" t="str">
        <f>IFERROR(INDEX(Cadastro!$C$5:$C$148,$AB1977),"NÃO INFORMADO")</f>
        <v>INS</v>
      </c>
      <c r="D1977" s="17" t="str">
        <f>IFERROR(INDEX(Cadastro!$D$5:$D$148,$AB1977),"")</f>
        <v>A</v>
      </c>
      <c r="E1977" s="17" t="str">
        <f>IFERROR(INDEX(Cadastro!$G$5:$G$148,$AB1977),"")</f>
        <v>A</v>
      </c>
      <c r="F1977" s="29">
        <v>46295</v>
      </c>
      <c r="G1977" s="32" t="str">
        <f t="shared" si="330"/>
        <v>qua</v>
      </c>
      <c r="H1977" s="31" t="str">
        <f>IF($L1977=0,"",_xlfn.MINIFS(Dados!$Q:$Q,Dados!$A:$A,$A1977,Dados!$S:$S,$F1977))</f>
        <v/>
      </c>
      <c r="I1977" s="31" t="str">
        <f>IF($H1977="","",_xlfn.MAXIFS(Dados!$R:$R,Dados!$A:$A,$A1977,Dados!$S:$S,$F1977))</f>
        <v/>
      </c>
      <c r="J1977" s="32" t="str">
        <f>IF($D1977&lt;&gt;"Folguista","",IFERROR(INDEX(Parâmetros!$D$52:$G$52,1,MIN(4,MAX(1,$W1977))),""))</f>
        <v/>
      </c>
      <c r="K1977" s="32" t="str">
        <f>IF(OR($AC1977&lt;&gt;"",$Y1977="Folga",$Y1977="Folga trabalhada",$Y1977="Férias (cadastro)",$Y1977="Férias / afastamento",$Y1977="Indeterminado (início da série)"),"",IF(OR($D1977="6x1",$D1977="FF 6x1"),IF(OR(WEEKDAY($F1977,2)=6,WEEKDAY($F1977,2)=7),"6x1 sáb/dom","6x1"),IF($D1977="5x2","5x2",IF($H1977="",IF($D1977="Folguista",$J1977,$E1977),IF(OR($H1977&gt;=Parâmetros!$E$18,$H1977&lt;Parâmetros!$E$19),"C",IF($H1977&lt;Parâmetros!$E$20,"A","B"))))))</f>
        <v>A</v>
      </c>
      <c r="L1977" s="30">
        <f>SUMIFS(Dados!$E:$E,Dados!$A:$A,$A1977,Dados!$S:$S,$F1977)</f>
        <v>0</v>
      </c>
      <c r="M1977" s="30">
        <f>IFERROR(INDEX(Parâmetros!$E$6:$E$11,MATCH($K1977,Parâmetros!$A$6:$A$11,0)),"")</f>
        <v>7.58</v>
      </c>
      <c r="N1977" s="33">
        <f t="shared" si="331"/>
        <v>0</v>
      </c>
      <c r="O1977" s="33">
        <f>Parâmetros!$E$13</f>
        <v>0.8</v>
      </c>
      <c r="P1977" s="32" t="str">
        <f>IF(OR($M1977="",$F1977&gt;Parâmetros!$E$14),"Não","Sim")</f>
        <v>Não</v>
      </c>
      <c r="Q1977" s="32" t="str">
        <f t="shared" si="332"/>
        <v/>
      </c>
      <c r="R1977" s="32" t="str">
        <f t="shared" si="333"/>
        <v/>
      </c>
      <c r="S1977" s="30" t="str">
        <f t="shared" si="334"/>
        <v/>
      </c>
      <c r="T1977" s="32" t="str">
        <f>IF($Q1977&lt;&gt;"Sim","",IF($N1977&gt;Parâmetros!$E$15,"Sim","Não"))</f>
        <v/>
      </c>
      <c r="U1977" s="17" t="str">
        <f t="shared" si="335"/>
        <v>Fora da apuração</v>
      </c>
      <c r="V1977" s="17" t="str">
        <f>IF($AC1977&lt;&gt;"",IF($L1977&gt;0,"ATENÇÃO · apontou em dia de "&amp;LOWER($AC1977)&amp;" cadastrado","Exceção cadastrada · "&amp;$AC1977)&amp;IF($AD1977="",""," · "&amp;$AD1977),IF($E1977="Férias",IF($L1977&gt;0,"ATENÇÃO · apontou estando de férias no cadastro","Férias no cadastro"),IF($Y1977="Férias / afastamento","Afastamento · "&amp;($Z1977+$AA1977-1)&amp;" dias seguidos sem apontamento",IF($Y1977="Folga trabalhada","ATENÇÃO · apontou em dia de '[Apontamento_Mes_Setembro Atualizado.xlsx]Base Diária'!$V$221folga da escala 5x2",IF($Y1977="Folga",IF(AND($D1977="5x2",OR(WEEKDAY($F1977,2)=6,WEEKDAY($F1977,2)=7)),"Folga de fim de semana da escala 5x2",IF(AND(OR($D1977="6x1",$D1977="FF 6x1"),WEEKDAY($F1977,2)=6,FALSE()),"Folga de fim de semana · apontou no domingo anterior",IF(AND(OR($D1977="6x1",$D1977="FF 6x1"),WEEKDAY($F1977,2)=7,AND($A1977=$A1976,$L1976&gt;0)),"Folga de fim de semana · apontou no sábado",IF(AND(OR($D1977="6x1",$D1977="FF 6x1"),OR(WEEKDAY($F1977,2)=6,WEEKDAY($F1977,2)=7)),"Folga de fim de semana · sem apontamento no sábado nem no domingo","Folga prevista pelo ciclo")))),IF($Y1977="Indeterminado (início da série)","Sem histórico anterior — informe o dia do ciclo no Cadastro",IF($Y1977="Falta de registro",IF(OR(OR($D1977="6x1",$D1977="FF 6x1"),$D1977="5x2"),"FALTA DE REGISTRO · dia útil da escala "&amp;$E1977,"FALTA DE REGISTRO · dia "&amp;$W1977&amp;" de "&amp;IFERROR(INDEX(Parâmetros!$B$39:$B$48,MATCH($E1977,Parâmetros!$A$39:$A$48,0)),99)&amp;" do ciclo"),IF(OR($D1977="6x1",$D1977="FF 6x1"),IF(OR(AND(WEEKDAY($F1977,2)=6,AND($A1977=$A1978,$L1978&gt;0)),AND(WEEKDAY($F1977,2)=7,AND($A1977=$A1976,$L1976&gt;0))),"ATENÇÃO · apontou sábado e domingo no mesmo fim de semana",IF(OR(WEEKDAY($F1977,2)=6,WEEKDAY($F1977,2)=7),"Jornada de fim de semana do 6x1",IF(OR($H1977&gt;=Parâmetros!$E$20,$H1977&lt;Parâmetros!$E$19),"ATENÇÃO · 6x1 apontou fora do horário diurno","Jornada fixa do 6x1"))),IF($D1977="5x2","Jornada fixa do 5x2",IF($D1977="Folguista",IF($J1977=$K1977,"Evidência confirma sequência","DIVERGE · sequência "&amp;$J1977&amp;" × evidência "&amp;$K1977),IF($K1977=$E1977,"Evidência confirma cadastro","DIVERGE · cadastro "&amp;$E1977&amp;" × evidência "&amp;$K1977)))))))))))</f>
        <v>FALTA DE REGISTRO · dia 4 de 5 do ciclo</v>
      </c>
      <c r="W1977" s="34">
        <f>IF(OR(OR($D1977="6x1",$D1977="FF 6x1"),$D1977="5x2"),"",IF($AB1977&lt;&gt;$AB1976,IF(IFERROR(INDEX(Cadastro!$F$5:$F$148,$AB1977),"")="",IF($L1977&gt;0,1,0),IF(IFERROR(INDEX(Cadastro!$F$5:$F$148,$AB1977),"")&lt;=IFERROR(INDEX(Parâmetros!$B$39:$B$48,MATCH($E1977,Parâmetros!$A$39:$A$48,0)),99),IFERROR(INDEX(Cadastro!$F$5:$F$148,$AB1977),""),0)),IF($L1977&gt;0,IF(N($X1976)&gt;0,1,N($W1976)+1),IF(AND($L1977=0,OR(N($W1976)&gt;=IFERROR(INDEX(Parâmetros!$B$39:$B$48,MATCH($E1977,Parâmetros!$A$39:$A$48,0)),99),AND(N($X1976)&gt;0,N($X1976)&lt;IFERROR(INDEX(Parâmetros!$C$39:$C$48,MATCH($E1977,Parâmetros!$A$39:$A$48,0)),0)))),0,N($W1976)+1))))</f>
        <v>4</v>
      </c>
      <c r="X1977" s="34">
        <f>IF(OR(OR($D1977="6x1",$D1977="FF 6x1"),$D1977="5x2"),"",IF($AB1977&lt;&gt;$AB1976,IF(IFERROR(INDEX(Cadastro!$F$5:$F$148,$AB1977),"")="",0,IF(IFERROR(INDEX(Cadastro!$F$5:$F$148,$AB1977),"")&gt;IFERROR(INDEX(Parâmetros!$B$39:$B$48,MATCH($E1977,Parâmetros!$A$39:$A$48,0)),99),IFERROR(INDEX(Cadastro!$F$5:$F$148,$AB1977),"")-IFERROR(INDEX(Parâmetros!$B$39:$B$48,MATCH($E1977,Parâmetros!$A$39:$A$48,0)),99),0)),IF(AND($L1977=0,OR(N($W1976)&gt;=IFERROR(INDEX(Parâmetros!$B$39:$B$48,MATCH($E1977,Parâmetros!$A$39:$A$48,0)),99),AND(N($X1976)&gt;0,N($X1976)&lt;IFERROR(INDEX(Parâmetros!$C$39:$C$48,MATCH($E1977,Parâmetros!$A$39:$A$48,0)),0)))),N($X1976)+1,0)))</f>
        <v>0</v>
      </c>
      <c r="Y1977" t="str">
        <f>IF($AC1977&lt;&gt;"",IF($L1977&gt;0,$AC1977&amp;" · com apontamento",$AC1977),IF($E1977="Férias",IF($L1977&gt;0,"Férias · com apontamento","Férias (cadastro)"),IF(($Z1977+$AA1977-1)&gt;Parâmetros!$E$16,"Férias / afastamento",IF(AND($D1977="5x2",OR(WEEKDAY($F1977,2)=6,WEEKDAY($F1977,2)=7)),IF($L1977&gt;0,"Folga trabalhada","Folga"),IF($L1977&gt;0,"Trabalhado",IF(OR(OR($D1977="6x1",$D1977="FF 6x1"),$D1977="5x2"),IF(AND(OR($D1977="6x1",$D1977="FF 6x1"),OR(WEEKDAY($F1977,2)=6,WEEKDAY($F1977,2)=7)),"Folga","Falta de registro"),IF(AND($AB1977&lt;&gt;$AB1976,IFERROR(INDEX(Cadastro!$F$5:$F$148,$AB1977),"")=""),"Indeterminado (início da série)",IF($X1977&gt;0,"Folga","Falta de registro"))))))))</f>
        <v>Falta de registro</v>
      </c>
      <c r="Z1977" s="34">
        <f>IF(OR($L1977&gt;0,$F1977&gt;Parâmetros!$E$14),0,IF($A1977&lt;&gt;$A1976,1,N($Z1976)+1))</f>
        <v>0</v>
      </c>
      <c r="AA1977" s="34">
        <f>IF(OR($L1977&gt;0,$F1977&gt;Parâmetros!$E$14),0,IF(OR($A1977&lt;&gt;$A1978,$F1978&gt;Parâmetros!$E$14),1,N($AA1978)+1))</f>
        <v>0</v>
      </c>
      <c r="AB1977" s="31">
        <f>IFERROR(MATCH($A1977&amp;"|"&amp;TEXT(_xlfn.MAXIFS(Cadastro!$E$5:$E$148,Cadastro!$A$5:$A$148,$A1977,Cadastro!$E$5:$E$148,"&lt;="&amp;$F1977),"yyyymmdd"),Cadastro!$I$5:$I$148,0),"")</f>
        <v>79</v>
      </c>
      <c r="AC1977" t="str">
        <f>IFERROR(_xlfn.SINGLE(INDEX(Exceções!$D$5:$D$203,MATCH($A1977&amp;"|"&amp;$F1977,Exceções!$F$5:$F$203,0))),"")</f>
        <v/>
      </c>
      <c r="AD1977" t="str">
        <f>IF($AC1977="","",IFERROR(_xlfn.SINGLE(INDEX(Exceções!$E$5:$E$203,MATCH($A1977&amp;"|"&amp;$F1977,Exceções!$F$5:$F$203,0))),""))</f>
        <v/>
      </c>
    </row>
    <row r="1978" spans="1:30" ht="15" hidden="1" customHeight="1" x14ac:dyDescent="0.25">
      <c r="A1978" s="31">
        <v>12299</v>
      </c>
      <c r="B1978" s="17" t="s">
        <v>212</v>
      </c>
      <c r="C1978" s="17" t="str">
        <f>IFERROR(INDEX(Cadastro!$C$5:$C$148,$AB1978),"NÃO INFORMADO")</f>
        <v>INS</v>
      </c>
      <c r="D1978" s="17" t="str">
        <f>IFERROR(INDEX(Cadastro!$D$5:$D$148,$AB1978),"")</f>
        <v>A</v>
      </c>
      <c r="E1978" s="17" t="str">
        <f>IFERROR(INDEX(Cadastro!$G$5:$G$148,$AB1978),"")</f>
        <v>A</v>
      </c>
      <c r="F1978" s="29">
        <v>46296</v>
      </c>
      <c r="G1978" s="32" t="str">
        <f t="shared" si="330"/>
        <v>qui</v>
      </c>
      <c r="H1978" s="31" t="str">
        <f>IF($L1978=0,"",_xlfn.MINIFS(Dados!$Q:$Q,Dados!$A:$A,$A1978,Dados!$S:$S,$F1978))</f>
        <v/>
      </c>
      <c r="I1978" s="31" t="str">
        <f>IF($H1978="","",_xlfn.MAXIFS(Dados!$R:$R,Dados!$A:$A,$A1978,Dados!$S:$S,$F1978))</f>
        <v/>
      </c>
      <c r="J1978" s="32" t="str">
        <f>IF($D1978&lt;&gt;"Folguista","",IFERROR(INDEX(Parâmetros!$D$52:$G$52,1,MIN(4,MAX(1,$W1978))),""))</f>
        <v/>
      </c>
      <c r="K1978" s="32" t="str">
        <f>IF(OR($AC1978&lt;&gt;"",$Y1978="Folga",$Y1978="Folga trabalhada",$Y1978="Férias (cadastro)",$Y1978="Férias / afastamento",$Y1978="Indeterminado (início da série)"),"",IF(OR($D1978="6x1",$D1978="FF 6x1"),IF(OR(WEEKDAY($F1978,2)=6,WEEKDAY($F1978,2)=7),"6x1 sáb/dom","6x1"),IF($D1978="5x2","5x2",IF($H1978="",IF($D1978="Folguista",$J1978,$E1978),IF(OR($H1978&gt;=Parâmetros!$E$18,$H1978&lt;Parâmetros!$E$19),"C",IF($H1978&lt;Parâmetros!$E$20,"A","B"))))))</f>
        <v>A</v>
      </c>
      <c r="L1978" s="30">
        <f>SUMIFS(Dados!$E:$E,Dados!$A:$A,$A1978,Dados!$S:$S,$F1978)</f>
        <v>0</v>
      </c>
      <c r="M1978" s="30">
        <f>IFERROR(INDEX(Parâmetros!$E$6:$E$11,MATCH($K1978,Parâmetros!$A$6:$A$11,0)),"")</f>
        <v>7.58</v>
      </c>
      <c r="N1978" s="33">
        <f t="shared" si="331"/>
        <v>0</v>
      </c>
      <c r="O1978" s="33">
        <f>Parâmetros!$E$13</f>
        <v>0.8</v>
      </c>
      <c r="P1978" s="32" t="str">
        <f>IF(OR($M1978="",$F1978&gt;Parâmetros!$E$14),"Não","Sim")</f>
        <v>Não</v>
      </c>
      <c r="Q1978" s="32" t="str">
        <f t="shared" si="332"/>
        <v/>
      </c>
      <c r="R1978" s="32" t="str">
        <f t="shared" si="333"/>
        <v/>
      </c>
      <c r="S1978" s="30" t="str">
        <f t="shared" si="334"/>
        <v/>
      </c>
      <c r="T1978" s="32" t="str">
        <f>IF($Q1978&lt;&gt;"Sim","",IF($N1978&gt;Parâmetros!$E$15,"Sim","Não"))</f>
        <v/>
      </c>
      <c r="U1978" s="17" t="str">
        <f t="shared" si="335"/>
        <v>Fora da apuração</v>
      </c>
      <c r="V1978" s="17" t="str">
        <f>IF($AC1978&lt;&gt;"",IF($L1978&gt;0,"ATENÇÃO · apontou em dia de "&amp;LOWER($AC1978)&amp;" cadastrado","Exceção cadastrada · "&amp;$AC1978)&amp;IF($AD1978="",""," · "&amp;$AD1978),IF($E1978="Férias",IF($L1978&gt;0,"ATENÇÃO · apontou estando de férias no cadastro","Férias no cadastro"),IF($Y1978="Férias / afastamento","Afastamento · "&amp;($Z1978+$AA1978-1)&amp;" dias seguidos sem apontamento",IF($Y1978="Folga trabalhada","ATENÇÃO · apontou em dia de '[Apontamento_Mes_Setembro Atualizado.xlsx]Base Diária'!$V$221folga da escala 5x2",IF($Y1978="Folga",IF(AND($D1978="5x2",OR(WEEKDAY($F1978,2)=6,WEEKDAY($F1978,2)=7)),"Folga de fim de semana da escala 5x2",IF(AND(OR($D1978="6x1",$D1978="FF 6x1"),WEEKDAY($F1978,2)=6,FALSE()),"Folga de fim de semana · apontou no domingo anterior",IF(AND(OR($D1978="6x1",$D1978="FF 6x1"),WEEKDAY($F1978,2)=7,AND($A1978=$A1977,$L1977&gt;0)),"Folga de fim de semana · apontou no sábado",IF(AND(OR($D1978="6x1",$D1978="FF 6x1"),OR(WEEKDAY($F1978,2)=6,WEEKDAY($F1978,2)=7)),"Folga de fim de semana · sem apontamento no sábado nem no domingo","Folga prevista pelo ciclo")))),IF($Y1978="Indeterminado (início da série)","Sem histórico anterior — informe o dia do ciclo no Cadastro",IF($Y1978="Falta de registro",IF(OR(OR($D1978="6x1",$D1978="FF 6x1"),$D1978="5x2"),"FALTA DE REGISTRO · dia útil da escala "&amp;$E1978,"FALTA DE REGISTRO · dia "&amp;$W1978&amp;" de "&amp;IFERROR(INDEX(Parâmetros!$B$39:$B$48,MATCH($E1978,Parâmetros!$A$39:$A$48,0)),99)&amp;" do ciclo"),IF(OR($D1978="6x1",$D1978="FF 6x1"),IF(OR(AND(WEEKDAY($F1978,2)=6,AND($A1978=$A1979,$L1979&gt;0)),AND(WEEKDAY($F1978,2)=7,AND($A1978=$A1977,$L1977&gt;0))),"ATENÇÃO · apontou sábado e domingo no mesmo fim de semana",IF(OR(WEEKDAY($F1978,2)=6,WEEKDAY($F1978,2)=7),"Jornada de fim de semana do 6x1",IF(OR($H1978&gt;=Parâmetros!$E$20,$H1978&lt;Parâmetros!$E$19),"ATENÇÃO · 6x1 apontou fora do horário diurno","Jornada fixa do 6x1"))),IF($D1978="5x2","Jornada fixa do 5x2",IF($D1978="Folguista",IF($J1978=$K1978,"Evidência confirma sequência","DIVERGE · sequência "&amp;$J1978&amp;" × evidência "&amp;$K1978),IF($K1978=$E1978,"Evidência confirma cadastro","DIVERGE · cadastro "&amp;$E1978&amp;" × evidência "&amp;$K1978)))))))))))</f>
        <v>FALTA DE REGISTRO · dia 5 de 5 do ciclo</v>
      </c>
      <c r="W1978" s="34">
        <f>IF(OR(OR($D1978="6x1",$D1978="FF 6x1"),$D1978="5x2"),"",IF($AB1978&lt;&gt;$AB1977,IF(IFERROR(INDEX(Cadastro!$F$5:$F$148,$AB1978),"")="",IF($L1978&gt;0,1,0),IF(IFERROR(INDEX(Cadastro!$F$5:$F$148,$AB1978),"")&lt;=IFERROR(INDEX(Parâmetros!$B$39:$B$48,MATCH($E1978,Parâmetros!$A$39:$A$48,0)),99),IFERROR(INDEX(Cadastro!$F$5:$F$148,$AB1978),""),0)),IF($L1978&gt;0,IF(N($X1977)&gt;0,1,N($W1977)+1),IF(AND($L1978=0,OR(N($W1977)&gt;=IFERROR(INDEX(Parâmetros!$B$39:$B$48,MATCH($E1978,Parâmetros!$A$39:$A$48,0)),99),AND(N($X1977)&gt;0,N($X1977)&lt;IFERROR(INDEX(Parâmetros!$C$39:$C$48,MATCH($E1978,Parâmetros!$A$39:$A$48,0)),0)))),0,N($W1977)+1))))</f>
        <v>5</v>
      </c>
      <c r="X1978" s="34">
        <f>IF(OR(OR($D1978="6x1",$D1978="FF 6x1"),$D1978="5x2"),"",IF($AB1978&lt;&gt;$AB1977,IF(IFERROR(INDEX(Cadastro!$F$5:$F$148,$AB1978),"")="",0,IF(IFERROR(INDEX(Cadastro!$F$5:$F$148,$AB1978),"")&gt;IFERROR(INDEX(Parâmetros!$B$39:$B$48,MATCH($E1978,Parâmetros!$A$39:$A$48,0)),99),IFERROR(INDEX(Cadastro!$F$5:$F$148,$AB1978),"")-IFERROR(INDEX(Parâmetros!$B$39:$B$48,MATCH($E1978,Parâmetros!$A$39:$A$48,0)),99),0)),IF(AND($L1978=0,OR(N($W1977)&gt;=IFERROR(INDEX(Parâmetros!$B$39:$B$48,MATCH($E1978,Parâmetros!$A$39:$A$48,0)),99),AND(N($X1977)&gt;0,N($X1977)&lt;IFERROR(INDEX(Parâmetros!$C$39:$C$48,MATCH($E1978,Parâmetros!$A$39:$A$48,0)),0)))),N($X1977)+1,0)))</f>
        <v>0</v>
      </c>
      <c r="Y1978" t="str">
        <f>IF($AC1978&lt;&gt;"",IF($L1978&gt;0,$AC1978&amp;" · com apontamento",$AC1978),IF($E1978="Férias",IF($L1978&gt;0,"Férias · com apontamento","Férias (cadastro)"),IF(($Z1978+$AA1978-1)&gt;Parâmetros!$E$16,"Férias / afastamento",IF(AND($D1978="5x2",OR(WEEKDAY($F1978,2)=6,WEEKDAY($F1978,2)=7)),IF($L1978&gt;0,"Folga trabalhada","Folga"),IF($L1978&gt;0,"Trabalhado",IF(OR(OR($D1978="6x1",$D1978="FF 6x1"),$D1978="5x2"),IF(AND(OR($D1978="6x1",$D1978="FF 6x1"),OR(WEEKDAY($F1978,2)=6,WEEKDAY($F1978,2)=7)),"Folga","Falta de registro"),IF(AND($AB1978&lt;&gt;$AB1977,IFERROR(INDEX(Cadastro!$F$5:$F$148,$AB1978),"")=""),"Indeterminado (início da série)",IF($X1978&gt;0,"Folga","Falta de registro"))))))))</f>
        <v>Falta de registro</v>
      </c>
      <c r="Z1978" s="34">
        <f>IF(OR($L1978&gt;0,$F1978&gt;Parâmetros!$E$14),0,IF($A1978&lt;&gt;$A1977,1,N($Z1977)+1))</f>
        <v>0</v>
      </c>
      <c r="AA1978" s="34">
        <f>IF(OR($L1978&gt;0,$F1978&gt;Parâmetros!$E$14),0,IF(OR($A1978&lt;&gt;$A1979,$F1979&gt;Parâmetros!$E$14),1,N($AA1979)+1))</f>
        <v>0</v>
      </c>
      <c r="AB1978" s="31">
        <f>IFERROR(MATCH($A1978&amp;"|"&amp;TEXT(_xlfn.MAXIFS(Cadastro!$E$5:$E$148,Cadastro!$A$5:$A$148,$A1978,Cadastro!$E$5:$E$148,"&lt;="&amp;$F1978),"yyyymmdd"),Cadastro!$I$5:$I$148,0),"")</f>
        <v>79</v>
      </c>
      <c r="AC1978" t="str">
        <f>IFERROR(_xlfn.SINGLE(INDEX(Exceções!$D$5:$D$203,MATCH($A1978&amp;"|"&amp;$F1978,Exceções!$F$5:$F$203,0))),"")</f>
        <v/>
      </c>
      <c r="AD1978" t="str">
        <f>IF($AC1978="","",IFERROR(_xlfn.SINGLE(INDEX(Exceções!$E$5:$E$203,MATCH($A1978&amp;"|"&amp;$F1978,Exceções!$F$5:$F$203,0))),""))</f>
        <v/>
      </c>
    </row>
    <row r="1979" spans="1:30" ht="15" hidden="1" customHeight="1" x14ac:dyDescent="0.25">
      <c r="A1979" s="31">
        <v>12299</v>
      </c>
      <c r="B1979" s="17" t="s">
        <v>212</v>
      </c>
      <c r="C1979" s="17" t="str">
        <f>IFERROR(INDEX(Cadastro!$C$5:$C$148,$AB1979),"NÃO INFORMADO")</f>
        <v>INS</v>
      </c>
      <c r="D1979" s="17" t="str">
        <f>IFERROR(INDEX(Cadastro!$D$5:$D$148,$AB1979),"")</f>
        <v>A</v>
      </c>
      <c r="E1979" s="17" t="str">
        <f>IFERROR(INDEX(Cadastro!$G$5:$G$148,$AB1979),"")</f>
        <v>A</v>
      </c>
      <c r="F1979" s="29">
        <v>46297</v>
      </c>
      <c r="G1979" s="32" t="str">
        <f t="shared" si="330"/>
        <v>sex</v>
      </c>
      <c r="H1979" s="31" t="str">
        <f>IF($L1979=0,"",_xlfn.MINIFS(Dados!$Q:$Q,Dados!$A:$A,$A1979,Dados!$S:$S,$F1979))</f>
        <v/>
      </c>
      <c r="I1979" s="31" t="str">
        <f>IF($H1979="","",_xlfn.MAXIFS(Dados!$R:$R,Dados!$A:$A,$A1979,Dados!$S:$S,$F1979))</f>
        <v/>
      </c>
      <c r="J1979" s="32" t="str">
        <f>IF($D1979&lt;&gt;"Folguista","",IFERROR(INDEX(Parâmetros!$D$52:$G$52,1,MIN(4,MAX(1,$W1979))),""))</f>
        <v/>
      </c>
      <c r="K1979" s="32" t="str">
        <f>IF(OR($AC1979&lt;&gt;"",$Y1979="Folga",$Y1979="Folga trabalhada",$Y1979="Férias (cadastro)",$Y1979="Férias / afastamento",$Y1979="Indeterminado (início da série)"),"",IF(OR($D1979="6x1",$D1979="FF 6x1"),IF(OR(WEEKDAY($F1979,2)=6,WEEKDAY($F1979,2)=7),"6x1 sáb/dom","6x1"),IF($D1979="5x2","5x2",IF($H1979="",IF($D1979="Folguista",$J1979,$E1979),IF(OR($H1979&gt;=Parâmetros!$E$18,$H1979&lt;Parâmetros!$E$19),"C",IF($H1979&lt;Parâmetros!$E$20,"A","B"))))))</f>
        <v/>
      </c>
      <c r="L1979" s="30">
        <f>SUMIFS(Dados!$E:$E,Dados!$A:$A,$A1979,Dados!$S:$S,$F1979)</f>
        <v>0</v>
      </c>
      <c r="M1979" s="30" t="str">
        <f>IFERROR(INDEX(Parâmetros!$E$6:$E$11,MATCH($K1979,Parâmetros!$A$6:$A$11,0)),"")</f>
        <v/>
      </c>
      <c r="N1979" s="33" t="str">
        <f t="shared" si="331"/>
        <v/>
      </c>
      <c r="O1979" s="33">
        <f>Parâmetros!$E$13</f>
        <v>0.8</v>
      </c>
      <c r="P1979" s="32" t="str">
        <f>IF(OR($M1979="",$F1979&gt;Parâmetros!$E$14),"Não","Sim")</f>
        <v>Não</v>
      </c>
      <c r="Q1979" s="32" t="str">
        <f t="shared" si="332"/>
        <v/>
      </c>
      <c r="R1979" s="32" t="str">
        <f t="shared" si="333"/>
        <v/>
      </c>
      <c r="S1979" s="30" t="str">
        <f t="shared" si="334"/>
        <v/>
      </c>
      <c r="T1979" s="32" t="str">
        <f>IF($Q1979&lt;&gt;"Sim","",IF($N1979&gt;Parâmetros!$E$15,"Sim","Não"))</f>
        <v/>
      </c>
      <c r="U1979" s="17" t="str">
        <f t="shared" si="335"/>
        <v>Folga</v>
      </c>
      <c r="V1979" s="17" t="str">
        <f>IF($AC1979&lt;&gt;"",IF($L1979&gt;0,"ATENÇÃO · apontou em dia de "&amp;LOWER($AC1979)&amp;" cadastrado","Exceção cadastrada · "&amp;$AC1979)&amp;IF($AD1979="",""," · "&amp;$AD1979),IF($E1979="Férias",IF($L1979&gt;0,"ATENÇÃO · apontou estando de férias no cadastro","Férias no cadastro"),IF($Y1979="Férias / afastamento","Afastamento · "&amp;($Z1979+$AA1979-1)&amp;" dias seguidos sem apontamento",IF($Y1979="Folga trabalhada","ATENÇÃO · apontou em dia de '[Apontamento_Mes_Setembro Atualizado.xlsx]Base Diária'!$V$221folga da escala 5x2",IF($Y1979="Folga",IF(AND($D1979="5x2",OR(WEEKDAY($F1979,2)=6,WEEKDAY($F1979,2)=7)),"Folga de fim de semana da escala 5x2",IF(AND(OR($D1979="6x1",$D1979="FF 6x1"),WEEKDAY($F1979,2)=6,FALSE()),"Folga de fim de semana · apontou no domingo anterior",IF(AND(OR($D1979="6x1",$D1979="FF 6x1"),WEEKDAY($F1979,2)=7,AND($A1979=$A1978,$L1978&gt;0)),"Folga de fim de semana · apontou no sábado",IF(AND(OR($D1979="6x1",$D1979="FF 6x1"),OR(WEEKDAY($F1979,2)=6,WEEKDAY($F1979,2)=7)),"Folga de fim de semana · sem apontamento no sábado nem no domingo","Folga prevista pelo ciclo")))),IF($Y1979="Indeterminado (início da série)","Sem histórico anterior — informe o dia do ciclo no Cadastro",IF($Y1979="Falta de registro",IF(OR(OR($D1979="6x1",$D1979="FF 6x1"),$D1979="5x2"),"FALTA DE REGISTRO · dia útil da escala "&amp;$E1979,"FALTA DE REGISTRO · dia "&amp;$W1979&amp;" de "&amp;IFERROR(INDEX(Parâmetros!$B$39:$B$48,MATCH($E1979,Parâmetros!$A$39:$A$48,0)),99)&amp;" do ciclo"),IF(OR($D1979="6x1",$D1979="FF 6x1"),IF(OR(AND(WEEKDAY($F1979,2)=6,AND($A1979=$A1980,$L1980&gt;0)),AND(WEEKDAY($F1979,2)=7,AND($A1979=$A1978,$L1978&gt;0))),"ATENÇÃO · apontou sábado e domingo no mesmo fim de semana",IF(OR(WEEKDAY($F1979,2)=6,WEEKDAY($F1979,2)=7),"Jornada de fim de semana do 6x1",IF(OR($H1979&gt;=Parâmetros!$E$20,$H1979&lt;Parâmetros!$E$19),"ATENÇÃO · 6x1 apontou fora do horário diurno","Jornada fixa do 6x1"))),IF($D1979="5x2","Jornada fixa do 5x2",IF($D1979="Folguista",IF($J1979=$K1979,"Evidência confirma sequência","DIVERGE · sequência "&amp;$J1979&amp;" × evidência "&amp;$K1979),IF($K1979=$E1979,"Evidência confirma cadastro","DIVERGE · cadastro "&amp;$E1979&amp;" × evidência "&amp;$K1979)))))))))))</f>
        <v>Folga prevista pelo ciclo</v>
      </c>
      <c r="W1979" s="34">
        <f>IF(OR(OR($D1979="6x1",$D1979="FF 6x1"),$D1979="5x2"),"",IF($AB1979&lt;&gt;$AB1978,IF(IFERROR(INDEX(Cadastro!$F$5:$F$148,$AB1979),"")="",IF($L1979&gt;0,1,0),IF(IFERROR(INDEX(Cadastro!$F$5:$F$148,$AB1979),"")&lt;=IFERROR(INDEX(Parâmetros!$B$39:$B$48,MATCH($E1979,Parâmetros!$A$39:$A$48,0)),99),IFERROR(INDEX(Cadastro!$F$5:$F$148,$AB1979),""),0)),IF($L1979&gt;0,IF(N($X1978)&gt;0,1,N($W1978)+1),IF(AND($L1979=0,OR(N($W1978)&gt;=IFERROR(INDEX(Parâmetros!$B$39:$B$48,MATCH($E1979,Parâmetros!$A$39:$A$48,0)),99),AND(N($X1978)&gt;0,N($X1978)&lt;IFERROR(INDEX(Parâmetros!$C$39:$C$48,MATCH($E1979,Parâmetros!$A$39:$A$48,0)),0)))),0,N($W1978)+1))))</f>
        <v>0</v>
      </c>
      <c r="X1979" s="34">
        <f>IF(OR(OR($D1979="6x1",$D1979="FF 6x1"),$D1979="5x2"),"",IF($AB1979&lt;&gt;$AB1978,IF(IFERROR(INDEX(Cadastro!$F$5:$F$148,$AB1979),"")="",0,IF(IFERROR(INDEX(Cadastro!$F$5:$F$148,$AB1979),"")&gt;IFERROR(INDEX(Parâmetros!$B$39:$B$48,MATCH($E1979,Parâmetros!$A$39:$A$48,0)),99),IFERROR(INDEX(Cadastro!$F$5:$F$148,$AB1979),"")-IFERROR(INDEX(Parâmetros!$B$39:$B$48,MATCH($E1979,Parâmetros!$A$39:$A$48,0)),99),0)),IF(AND($L1979=0,OR(N($W1978)&gt;=IFERROR(INDEX(Parâmetros!$B$39:$B$48,MATCH($E1979,Parâmetros!$A$39:$A$48,0)),99),AND(N($X1978)&gt;0,N($X1978)&lt;IFERROR(INDEX(Parâmetros!$C$39:$C$48,MATCH($E1979,Parâmetros!$A$39:$A$48,0)),0)))),N($X1978)+1,0)))</f>
        <v>1</v>
      </c>
      <c r="Y1979" t="str">
        <f>IF($AC1979&lt;&gt;"",IF($L1979&gt;0,$AC1979&amp;" · com apontamento",$AC1979),IF($E1979="Férias",IF($L1979&gt;0,"Férias · com apontamento","Férias (cadastro)"),IF(($Z1979+$AA1979-1)&gt;Parâmetros!$E$16,"Férias / afastamento",IF(AND($D1979="5x2",OR(WEEKDAY($F1979,2)=6,WEEKDAY($F1979,2)=7)),IF($L1979&gt;0,"Folga trabalhada","Folga"),IF($L1979&gt;0,"Trabalhado",IF(OR(OR($D1979="6x1",$D1979="FF 6x1"),$D1979="5x2"),IF(AND(OR($D1979="6x1",$D1979="FF 6x1"),OR(WEEKDAY($F1979,2)=6,WEEKDAY($F1979,2)=7)),"Folga","Falta de registro"),IF(AND($AB1979&lt;&gt;$AB1978,IFERROR(INDEX(Cadastro!$F$5:$F$148,$AB1979),"")=""),"Indeterminado (início da série)",IF($X1979&gt;0,"Folga","Falta de registro"))))))))</f>
        <v>Folga</v>
      </c>
      <c r="Z1979" s="34">
        <f>IF(OR($L1979&gt;0,$F1979&gt;Parâmetros!$E$14),0,IF($A1979&lt;&gt;$A1978,1,N($Z1978)+1))</f>
        <v>0</v>
      </c>
      <c r="AA1979" s="34">
        <f>IF(OR($L1979&gt;0,$F1979&gt;Parâmetros!$E$14),0,IF(OR($A1979&lt;&gt;$A1980,$F1980&gt;Parâmetros!$E$14),1,N($AA1980)+1))</f>
        <v>0</v>
      </c>
      <c r="AB1979" s="31">
        <f>IFERROR(MATCH($A1979&amp;"|"&amp;TEXT(_xlfn.MAXIFS(Cadastro!$E$5:$E$148,Cadastro!$A$5:$A$148,$A1979,Cadastro!$E$5:$E$148,"&lt;="&amp;$F1979),"yyyymmdd"),Cadastro!$I$5:$I$148,0),"")</f>
        <v>79</v>
      </c>
      <c r="AC1979" t="str">
        <f>IFERROR(_xlfn.SINGLE(INDEX(Exceções!$D$5:$D$203,MATCH($A1979&amp;"|"&amp;$F1979,Exceções!$F$5:$F$203,0))),"")</f>
        <v/>
      </c>
      <c r="AD1979" t="str">
        <f>IF($AC1979="","",IFERROR(_xlfn.SINGLE(INDEX(Exceções!$E$5:$E$203,MATCH($A1979&amp;"|"&amp;$F1979,Exceções!$F$5:$F$203,0))),""))</f>
        <v/>
      </c>
    </row>
    <row r="1980" spans="1:30" ht="15" hidden="1" customHeight="1" x14ac:dyDescent="0.25">
      <c r="A1980" s="31">
        <v>12299</v>
      </c>
      <c r="B1980" s="17" t="s">
        <v>212</v>
      </c>
      <c r="C1980" s="17" t="str">
        <f>IFERROR(INDEX(Cadastro!$C$5:$C$148,$AB1980),"NÃO INFORMADO")</f>
        <v>INS</v>
      </c>
      <c r="D1980" s="17" t="str">
        <f>IFERROR(INDEX(Cadastro!$D$5:$D$148,$AB1980),"")</f>
        <v>A</v>
      </c>
      <c r="E1980" s="17" t="str">
        <f>IFERROR(INDEX(Cadastro!$G$5:$G$148,$AB1980),"")</f>
        <v>A</v>
      </c>
      <c r="F1980" s="29">
        <v>46298</v>
      </c>
      <c r="G1980" s="32" t="str">
        <f t="shared" si="330"/>
        <v>sáb</v>
      </c>
      <c r="H1980" s="31" t="str">
        <f>IF($L1980=0,"",_xlfn.MINIFS(Dados!$Q:$Q,Dados!$A:$A,$A1980,Dados!$S:$S,$F1980))</f>
        <v/>
      </c>
      <c r="I1980" s="31" t="str">
        <f>IF($H1980="","",_xlfn.MAXIFS(Dados!$R:$R,Dados!$A:$A,$A1980,Dados!$S:$S,$F1980))</f>
        <v/>
      </c>
      <c r="J1980" s="32" t="str">
        <f>IF($D1980&lt;&gt;"Folguista","",IFERROR(INDEX(Parâmetros!$D$52:$G$52,1,MIN(4,MAX(1,$W1980))),""))</f>
        <v/>
      </c>
      <c r="K1980" s="32" t="str">
        <f>IF(OR($AC1980&lt;&gt;"",$Y1980="Folga",$Y1980="Folga trabalhada",$Y1980="Férias (cadastro)",$Y1980="Férias / afastamento",$Y1980="Indeterminado (início da série)"),"",IF(OR($D1980="6x1",$D1980="FF 6x1"),IF(OR(WEEKDAY($F1980,2)=6,WEEKDAY($F1980,2)=7),"6x1 sáb/dom","6x1"),IF($D1980="5x2","5x2",IF($H1980="",IF($D1980="Folguista",$J1980,$E1980),IF(OR($H1980&gt;=Parâmetros!$E$18,$H1980&lt;Parâmetros!$E$19),"C",IF($H1980&lt;Parâmetros!$E$20,"A","B"))))))</f>
        <v>A</v>
      </c>
      <c r="L1980" s="30">
        <f>SUMIFS(Dados!$E:$E,Dados!$A:$A,$A1980,Dados!$S:$S,$F1980)</f>
        <v>0</v>
      </c>
      <c r="M1980" s="30">
        <f>IFERROR(INDEX(Parâmetros!$E$6:$E$11,MATCH($K1980,Parâmetros!$A$6:$A$11,0)),"")</f>
        <v>7.58</v>
      </c>
      <c r="N1980" s="33">
        <f t="shared" si="331"/>
        <v>0</v>
      </c>
      <c r="O1980" s="33">
        <f>Parâmetros!$E$13</f>
        <v>0.8</v>
      </c>
      <c r="P1980" s="32" t="str">
        <f>IF(OR($M1980="",$F1980&gt;Parâmetros!$E$14),"Não","Sim")</f>
        <v>Não</v>
      </c>
      <c r="Q1980" s="32" t="str">
        <f t="shared" si="332"/>
        <v/>
      </c>
      <c r="R1980" s="32" t="str">
        <f t="shared" si="333"/>
        <v/>
      </c>
      <c r="S1980" s="30" t="str">
        <f t="shared" si="334"/>
        <v/>
      </c>
      <c r="T1980" s="32" t="str">
        <f>IF($Q1980&lt;&gt;"Sim","",IF($N1980&gt;Parâmetros!$E$15,"Sim","Não"))</f>
        <v/>
      </c>
      <c r="U1980" s="17" t="str">
        <f t="shared" si="335"/>
        <v>Fora da apuração</v>
      </c>
      <c r="V1980" s="17" t="str">
        <f>IF($AC1980&lt;&gt;"",IF($L1980&gt;0,"ATENÇÃO · apontou em dia de "&amp;LOWER($AC1980)&amp;" cadastrado","Exceção cadastrada · "&amp;$AC1980)&amp;IF($AD1980="",""," · "&amp;$AD1980),IF($E1980="Férias",IF($L1980&gt;0,"ATENÇÃO · apontou estando de férias no cadastro","Férias no cadastro"),IF($Y1980="Férias / afastamento","Afastamento · "&amp;($Z1980+$AA1980-1)&amp;" dias seguidos sem apontamento",IF($Y1980="Folga trabalhada","ATENÇÃO · apontou em dia de '[Apontamento_Mes_Setembro Atualizado.xlsx]Base Diária'!$V$221folga da escala 5x2",IF($Y1980="Folga",IF(AND($D1980="5x2",OR(WEEKDAY($F1980,2)=6,WEEKDAY($F1980,2)=7)),"Folga de fim de semana da escala 5x2",IF(AND(OR($D1980="6x1",$D1980="FF 6x1"),WEEKDAY($F1980,2)=6,FALSE()),"Folga de fim de semana · apontou no domingo anterior",IF(AND(OR($D1980="6x1",$D1980="FF 6x1"),WEEKDAY($F1980,2)=7,AND($A1980=$A1979,$L1979&gt;0)),"Folga de fim de semana · apontou no sábado",IF(AND(OR($D1980="6x1",$D1980="FF 6x1"),OR(WEEKDAY($F1980,2)=6,WEEKDAY($F1980,2)=7)),"Folga de fim de semana · sem apontamento no sábado nem no domingo","Folga prevista pelo ciclo")))),IF($Y1980="Indeterminado (início da série)","Sem histórico anterior — informe o dia do ciclo no Cadastro",IF($Y1980="Falta de registro",IF(OR(OR($D1980="6x1",$D1980="FF 6x1"),$D1980="5x2"),"FALTA DE REGISTRO · dia útil da escala "&amp;$E1980,"FALTA DE REGISTRO · dia "&amp;$W1980&amp;" de "&amp;IFERROR(INDEX(Parâmetros!$B$39:$B$48,MATCH($E1980,Parâmetros!$A$39:$A$48,0)),99)&amp;" do ciclo"),IF(OR($D1980="6x1",$D1980="FF 6x1"),IF(OR(AND(WEEKDAY($F1980,2)=6,AND($A1980=$A1981,$L1981&gt;0)),AND(WEEKDAY($F1980,2)=7,AND($A1980=$A1979,$L1979&gt;0))),"ATENÇÃO · apontou sábado e domingo no mesmo fim de semana",IF(OR(WEEKDAY($F1980,2)=6,WEEKDAY($F1980,2)=7),"Jornada de fim de semana do 6x1",IF(OR($H1980&gt;=Parâmetros!$E$20,$H1980&lt;Parâmetros!$E$19),"ATENÇÃO · 6x1 apontou fora do horário diurno","Jornada fixa do 6x1"))),IF($D1980="5x2","Jornada fixa do 5x2",IF($D1980="Folguista",IF($J1980=$K1980,"Evidência confirma sequência","DIVERGE · sequência "&amp;$J1980&amp;" × evidência "&amp;$K1980),IF($K1980=$E1980,"Evidência confirma cadastro","DIVERGE · cadastro "&amp;$E1980&amp;" × evidência "&amp;$K1980)))))))))))</f>
        <v>FALTA DE REGISTRO · dia 1 de 5 do ciclo</v>
      </c>
      <c r="W1980" s="34">
        <f>IF(OR(OR($D1980="6x1",$D1980="FF 6x1"),$D1980="5x2"),"",IF($AB1980&lt;&gt;$AB1979,IF(IFERROR(INDEX(Cadastro!$F$5:$F$148,$AB1980),"")="",IF($L1980&gt;0,1,0),IF(IFERROR(INDEX(Cadastro!$F$5:$F$148,$AB1980),"")&lt;=IFERROR(INDEX(Parâmetros!$B$39:$B$48,MATCH($E1980,Parâmetros!$A$39:$A$48,0)),99),IFERROR(INDEX(Cadastro!$F$5:$F$148,$AB1980),""),0)),IF($L1980&gt;0,IF(N($X1979)&gt;0,1,N($W1979)+1),IF(AND($L1980=0,OR(N($W1979)&gt;=IFERROR(INDEX(Parâmetros!$B$39:$B$48,MATCH($E1980,Parâmetros!$A$39:$A$48,0)),99),AND(N($X1979)&gt;0,N($X1979)&lt;IFERROR(INDEX(Parâmetros!$C$39:$C$48,MATCH($E1980,Parâmetros!$A$39:$A$48,0)),0)))),0,N($W1979)+1))))</f>
        <v>1</v>
      </c>
      <c r="X1980" s="34">
        <f>IF(OR(OR($D1980="6x1",$D1980="FF 6x1"),$D1980="5x2"),"",IF($AB1980&lt;&gt;$AB1979,IF(IFERROR(INDEX(Cadastro!$F$5:$F$148,$AB1980),"")="",0,IF(IFERROR(INDEX(Cadastro!$F$5:$F$148,$AB1980),"")&gt;IFERROR(INDEX(Parâmetros!$B$39:$B$48,MATCH($E1980,Parâmetros!$A$39:$A$48,0)),99),IFERROR(INDEX(Cadastro!$F$5:$F$148,$AB1980),"")-IFERROR(INDEX(Parâmetros!$B$39:$B$48,MATCH($E1980,Parâmetros!$A$39:$A$48,0)),99),0)),IF(AND($L1980=0,OR(N($W1979)&gt;=IFERROR(INDEX(Parâmetros!$B$39:$B$48,MATCH($E1980,Parâmetros!$A$39:$A$48,0)),99),AND(N($X1979)&gt;0,N($X1979)&lt;IFERROR(INDEX(Parâmetros!$C$39:$C$48,MATCH($E1980,Parâmetros!$A$39:$A$48,0)),0)))),N($X1979)+1,0)))</f>
        <v>0</v>
      </c>
      <c r="Y1980" t="str">
        <f>IF($AC1980&lt;&gt;"",IF($L1980&gt;0,$AC1980&amp;" · com apontamento",$AC1980),IF($E1980="Férias",IF($L1980&gt;0,"Férias · com apontamento","Férias (cadastro)"),IF(($Z1980+$AA1980-1)&gt;Parâmetros!$E$16,"Férias / afastamento",IF(AND($D1980="5x2",OR(WEEKDAY($F1980,2)=6,WEEKDAY($F1980,2)=7)),IF($L1980&gt;0,"Folga trabalhada","Folga"),IF($L1980&gt;0,"Trabalhado",IF(OR(OR($D1980="6x1",$D1980="FF 6x1"),$D1980="5x2"),IF(AND(OR($D1980="6x1",$D1980="FF 6x1"),OR(WEEKDAY($F1980,2)=6,WEEKDAY($F1980,2)=7)),"Folga","Falta de registro"),IF(AND($AB1980&lt;&gt;$AB1979,IFERROR(INDEX(Cadastro!$F$5:$F$148,$AB1980),"")=""),"Indeterminado (início da série)",IF($X1980&gt;0,"Folga","Falta de registro"))))))))</f>
        <v>Falta de registro</v>
      </c>
      <c r="Z1980" s="34">
        <f>IF(OR($L1980&gt;0,$F1980&gt;Parâmetros!$E$14),0,IF($A1980&lt;&gt;$A1979,1,N($Z1979)+1))</f>
        <v>0</v>
      </c>
      <c r="AA1980" s="34">
        <f>IF(OR($L1980&gt;0,$F1980&gt;Parâmetros!$E$14),0,IF(OR($A1980&lt;&gt;$A1981,$F1981&gt;Parâmetros!$E$14),1,N($AA1981)+1))</f>
        <v>0</v>
      </c>
      <c r="AB1980" s="31">
        <f>IFERROR(MATCH($A1980&amp;"|"&amp;TEXT(_xlfn.MAXIFS(Cadastro!$E$5:$E$148,Cadastro!$A$5:$A$148,$A1980,Cadastro!$E$5:$E$148,"&lt;="&amp;$F1980),"yyyymmdd"),Cadastro!$I$5:$I$148,0),"")</f>
        <v>79</v>
      </c>
      <c r="AC1980" t="str">
        <f>IFERROR(_xlfn.SINGLE(INDEX(Exceções!$D$5:$D$203,MATCH($A1980&amp;"|"&amp;$F1980,Exceções!$F$5:$F$203,0))),"")</f>
        <v/>
      </c>
      <c r="AD1980" t="str">
        <f>IF($AC1980="","",IFERROR(_xlfn.SINGLE(INDEX(Exceções!$E$5:$E$203,MATCH($A1980&amp;"|"&amp;$F1980,Exceções!$F$5:$F$203,0))),""))</f>
        <v/>
      </c>
    </row>
    <row r="1981" spans="1:30" ht="15" hidden="1" customHeight="1" x14ac:dyDescent="0.25">
      <c r="A1981" s="31">
        <v>12299</v>
      </c>
      <c r="B1981" s="17" t="s">
        <v>212</v>
      </c>
      <c r="C1981" s="17" t="str">
        <f>IFERROR(INDEX(Cadastro!$C$5:$C$148,$AB1981),"NÃO INFORMADO")</f>
        <v>INS</v>
      </c>
      <c r="D1981" s="17" t="str">
        <f>IFERROR(INDEX(Cadastro!$D$5:$D$148,$AB1981),"")</f>
        <v>A</v>
      </c>
      <c r="E1981" s="17" t="str">
        <f>IFERROR(INDEX(Cadastro!$G$5:$G$148,$AB1981),"")</f>
        <v>A</v>
      </c>
      <c r="F1981" s="29">
        <v>46299</v>
      </c>
      <c r="G1981" s="32" t="str">
        <f t="shared" si="330"/>
        <v>dom</v>
      </c>
      <c r="H1981" s="31" t="str">
        <f>IF($L1981=0,"",_xlfn.MINIFS(Dados!$Q:$Q,Dados!$A:$A,$A1981,Dados!$S:$S,$F1981))</f>
        <v/>
      </c>
      <c r="I1981" s="31" t="str">
        <f>IF($H1981="","",_xlfn.MAXIFS(Dados!$R:$R,Dados!$A:$A,$A1981,Dados!$S:$S,$F1981))</f>
        <v/>
      </c>
      <c r="J1981" s="32" t="str">
        <f>IF($D1981&lt;&gt;"Folguista","",IFERROR(INDEX(Parâmetros!$D$52:$G$52,1,MIN(4,MAX(1,$W1981))),""))</f>
        <v/>
      </c>
      <c r="K1981" s="32" t="str">
        <f>IF(OR($AC1981&lt;&gt;"",$Y1981="Folga",$Y1981="Folga trabalhada",$Y1981="Férias (cadastro)",$Y1981="Férias / afastamento",$Y1981="Indeterminado (início da série)"),"",IF(OR($D1981="6x1",$D1981="FF 6x1"),IF(OR(WEEKDAY($F1981,2)=6,WEEKDAY($F1981,2)=7),"6x1 sáb/dom","6x1"),IF($D1981="5x2","5x2",IF($H1981="",IF($D1981="Folguista",$J1981,$E1981),IF(OR($H1981&gt;=Parâmetros!$E$18,$H1981&lt;Parâmetros!$E$19),"C",IF($H1981&lt;Parâmetros!$E$20,"A","B"))))))</f>
        <v>A</v>
      </c>
      <c r="L1981" s="30">
        <f>SUMIFS(Dados!$E:$E,Dados!$A:$A,$A1981,Dados!$S:$S,$F1981)</f>
        <v>0</v>
      </c>
      <c r="M1981" s="30">
        <f>IFERROR(INDEX(Parâmetros!$E$6:$E$11,MATCH($K1981,Parâmetros!$A$6:$A$11,0)),"")</f>
        <v>7.58</v>
      </c>
      <c r="N1981" s="33">
        <f t="shared" si="331"/>
        <v>0</v>
      </c>
      <c r="O1981" s="33">
        <f>Parâmetros!$E$13</f>
        <v>0.8</v>
      </c>
      <c r="P1981" s="32" t="str">
        <f>IF(OR($M1981="",$F1981&gt;Parâmetros!$E$14),"Não","Sim")</f>
        <v>Não</v>
      </c>
      <c r="Q1981" s="32" t="str">
        <f t="shared" si="332"/>
        <v/>
      </c>
      <c r="R1981" s="32" t="str">
        <f t="shared" si="333"/>
        <v/>
      </c>
      <c r="S1981" s="30" t="str">
        <f t="shared" si="334"/>
        <v/>
      </c>
      <c r="T1981" s="32" t="str">
        <f>IF($Q1981&lt;&gt;"Sim","",IF($N1981&gt;Parâmetros!$E$15,"Sim","Não"))</f>
        <v/>
      </c>
      <c r="U1981" s="17" t="str">
        <f t="shared" si="335"/>
        <v>Fora da apuração</v>
      </c>
      <c r="V1981" s="17" t="str">
        <f>IF($AC1981&lt;&gt;"",IF($L1981&gt;0,"ATENÇÃO · apontou em dia de "&amp;LOWER($AC1981)&amp;" cadastrado","Exceção cadastrada · "&amp;$AC1981)&amp;IF($AD1981="",""," · "&amp;$AD1981),IF($E1981="Férias",IF($L1981&gt;0,"ATENÇÃO · apontou estando de férias no cadastro","Férias no cadastro"),IF($Y1981="Férias / afastamento","Afastamento · "&amp;($Z1981+$AA1981-1)&amp;" dias seguidos sem apontamento",IF($Y1981="Folga trabalhada","ATENÇÃO · apontou em dia de '[Apontamento_Mes_Setembro Atualizado.xlsx]Base Diária'!$V$221folga da escala 5x2",IF($Y1981="Folga",IF(AND($D1981="5x2",OR(WEEKDAY($F1981,2)=6,WEEKDAY($F1981,2)=7)),"Folga de fim de semana da escala 5x2",IF(AND(OR($D1981="6x1",$D1981="FF 6x1"),WEEKDAY($F1981,2)=6,FALSE()),"Folga de fim de semana · apontou no domingo anterior",IF(AND(OR($D1981="6x1",$D1981="FF 6x1"),WEEKDAY($F1981,2)=7,AND($A1981=$A1980,$L1980&gt;0)),"Folga de fim de semana · apontou no sábado",IF(AND(OR($D1981="6x1",$D1981="FF 6x1"),OR(WEEKDAY($F1981,2)=6,WEEKDAY($F1981,2)=7)),"Folga de fim de semana · sem apontamento no sábado nem no domingo","Folga prevista pelo ciclo")))),IF($Y1981="Indeterminado (início da série)","Sem histórico anterior — informe o dia do ciclo no Cadastro",IF($Y1981="Falta de registro",IF(OR(OR($D1981="6x1",$D1981="FF 6x1"),$D1981="5x2"),"FALTA DE REGISTRO · dia útil da escala "&amp;$E1981,"FALTA DE REGISTRO · dia "&amp;$W1981&amp;" de "&amp;IFERROR(INDEX(Parâmetros!$B$39:$B$48,MATCH($E1981,Parâmetros!$A$39:$A$48,0)),99)&amp;" do ciclo"),IF(OR($D1981="6x1",$D1981="FF 6x1"),IF(OR(AND(WEEKDAY($F1981,2)=6,AND($A1981=$A1982,$L1982&gt;0)),AND(WEEKDAY($F1981,2)=7,AND($A1981=$A1980,$L1980&gt;0))),"ATENÇÃO · apontou sábado e domingo no mesmo fim de semana",IF(OR(WEEKDAY($F1981,2)=6,WEEKDAY($F1981,2)=7),"Jornada de fim de semana do 6x1",IF(OR($H1981&gt;=Parâmetros!$E$20,$H1981&lt;Parâmetros!$E$19),"ATENÇÃO · 6x1 apontou fora do horário diurno","Jornada fixa do 6x1"))),IF($D1981="5x2","Jornada fixa do 5x2",IF($D1981="Folguista",IF($J1981=$K1981,"Evidência confirma sequência","DIVERGE · sequência "&amp;$J1981&amp;" × evidência "&amp;$K1981),IF($K1981=$E1981,"Evidência confirma cadastro","DIVERGE · cadastro "&amp;$E1981&amp;" × evidência "&amp;$K1981)))))))))))</f>
        <v>FALTA DE REGISTRO · dia 2 de 5 do ciclo</v>
      </c>
      <c r="W1981" s="34">
        <f>IF(OR(OR($D1981="6x1",$D1981="FF 6x1"),$D1981="5x2"),"",IF($AB1981&lt;&gt;$AB1980,IF(IFERROR(INDEX(Cadastro!$F$5:$F$148,$AB1981),"")="",IF($L1981&gt;0,1,0),IF(IFERROR(INDEX(Cadastro!$F$5:$F$148,$AB1981),"")&lt;=IFERROR(INDEX(Parâmetros!$B$39:$B$48,MATCH($E1981,Parâmetros!$A$39:$A$48,0)),99),IFERROR(INDEX(Cadastro!$F$5:$F$148,$AB1981),""),0)),IF($L1981&gt;0,IF(N($X1980)&gt;0,1,N($W1980)+1),IF(AND($L1981=0,OR(N($W1980)&gt;=IFERROR(INDEX(Parâmetros!$B$39:$B$48,MATCH($E1981,Parâmetros!$A$39:$A$48,0)),99),AND(N($X1980)&gt;0,N($X1980)&lt;IFERROR(INDEX(Parâmetros!$C$39:$C$48,MATCH($E1981,Parâmetros!$A$39:$A$48,0)),0)))),0,N($W1980)+1))))</f>
        <v>2</v>
      </c>
      <c r="X1981" s="34">
        <f>IF(OR(OR($D1981="6x1",$D1981="FF 6x1"),$D1981="5x2"),"",IF($AB1981&lt;&gt;$AB1980,IF(IFERROR(INDEX(Cadastro!$F$5:$F$148,$AB1981),"")="",0,IF(IFERROR(INDEX(Cadastro!$F$5:$F$148,$AB1981),"")&gt;IFERROR(INDEX(Parâmetros!$B$39:$B$48,MATCH($E1981,Parâmetros!$A$39:$A$48,0)),99),IFERROR(INDEX(Cadastro!$F$5:$F$148,$AB1981),"")-IFERROR(INDEX(Parâmetros!$B$39:$B$48,MATCH($E1981,Parâmetros!$A$39:$A$48,0)),99),0)),IF(AND($L1981=0,OR(N($W1980)&gt;=IFERROR(INDEX(Parâmetros!$B$39:$B$48,MATCH($E1981,Parâmetros!$A$39:$A$48,0)),99),AND(N($X1980)&gt;0,N($X1980)&lt;IFERROR(INDEX(Parâmetros!$C$39:$C$48,MATCH($E1981,Parâmetros!$A$39:$A$48,0)),0)))),N($X1980)+1,0)))</f>
        <v>0</v>
      </c>
      <c r="Y1981" t="str">
        <f>IF($AC1981&lt;&gt;"",IF($L1981&gt;0,$AC1981&amp;" · com apontamento",$AC1981),IF($E1981="Férias",IF($L1981&gt;0,"Férias · com apontamento","Férias (cadastro)"),IF(($Z1981+$AA1981-1)&gt;Parâmetros!$E$16,"Férias / afastamento",IF(AND($D1981="5x2",OR(WEEKDAY($F1981,2)=6,WEEKDAY($F1981,2)=7)),IF($L1981&gt;0,"Folga trabalhada","Folga"),IF($L1981&gt;0,"Trabalhado",IF(OR(OR($D1981="6x1",$D1981="FF 6x1"),$D1981="5x2"),IF(AND(OR($D1981="6x1",$D1981="FF 6x1"),OR(WEEKDAY($F1981,2)=6,WEEKDAY($F1981,2)=7)),"Folga","Falta de registro"),IF(AND($AB1981&lt;&gt;$AB1980,IFERROR(INDEX(Cadastro!$F$5:$F$148,$AB1981),"")=""),"Indeterminado (início da série)",IF($X1981&gt;0,"Folga","Falta de registro"))))))))</f>
        <v>Falta de registro</v>
      </c>
      <c r="Z1981" s="34">
        <f>IF(OR($L1981&gt;0,$F1981&gt;Parâmetros!$E$14),0,IF($A1981&lt;&gt;$A1980,1,N($Z1980)+1))</f>
        <v>0</v>
      </c>
      <c r="AA1981" s="34">
        <f>IF(OR($L1981&gt;0,$F1981&gt;Parâmetros!$E$14),0,IF(OR($A1981&lt;&gt;$A1982,$F1982&gt;Parâmetros!$E$14),1,N($AA1982)+1))</f>
        <v>0</v>
      </c>
      <c r="AB1981" s="31">
        <f>IFERROR(MATCH($A1981&amp;"|"&amp;TEXT(_xlfn.MAXIFS(Cadastro!$E$5:$E$148,Cadastro!$A$5:$A$148,$A1981,Cadastro!$E$5:$E$148,"&lt;="&amp;$F1981),"yyyymmdd"),Cadastro!$I$5:$I$148,0),"")</f>
        <v>79</v>
      </c>
      <c r="AC1981" t="str">
        <f>IFERROR(_xlfn.SINGLE(INDEX(Exceções!$D$5:$D$203,MATCH($A1981&amp;"|"&amp;$F1981,Exceções!$F$5:$F$203,0))),"")</f>
        <v/>
      </c>
      <c r="AD1981" t="str">
        <f>IF($AC1981="","",IFERROR(_xlfn.SINGLE(INDEX(Exceções!$E$5:$E$203,MATCH($A1981&amp;"|"&amp;$F1981,Exceções!$F$5:$F$203,0))),""))</f>
        <v/>
      </c>
    </row>
    <row r="1982" spans="1:30" ht="15" hidden="1" customHeight="1" x14ac:dyDescent="0.25">
      <c r="A1982" s="31">
        <v>12299</v>
      </c>
      <c r="B1982" s="17" t="s">
        <v>212</v>
      </c>
      <c r="C1982" s="17" t="str">
        <f>IFERROR(INDEX(Cadastro!$C$5:$C$148,$AB1982),"NÃO INFORMADO")</f>
        <v>INS</v>
      </c>
      <c r="D1982" s="17" t="str">
        <f>IFERROR(INDEX(Cadastro!$D$5:$D$148,$AB1982),"")</f>
        <v>A</v>
      </c>
      <c r="E1982" s="17" t="str">
        <f>IFERROR(INDEX(Cadastro!$G$5:$G$148,$AB1982),"")</f>
        <v>A</v>
      </c>
      <c r="F1982" s="29">
        <v>46300</v>
      </c>
      <c r="G1982" s="32" t="str">
        <f t="shared" si="330"/>
        <v>seg</v>
      </c>
      <c r="H1982" s="31" t="str">
        <f>IF($L1982=0,"",_xlfn.MINIFS(Dados!$Q:$Q,Dados!$A:$A,$A1982,Dados!$S:$S,$F1982))</f>
        <v/>
      </c>
      <c r="I1982" s="31" t="str">
        <f>IF($H1982="","",_xlfn.MAXIFS(Dados!$R:$R,Dados!$A:$A,$A1982,Dados!$S:$S,$F1982))</f>
        <v/>
      </c>
      <c r="J1982" s="32" t="str">
        <f>IF($D1982&lt;&gt;"Folguista","",IFERROR(INDEX(Parâmetros!$D$52:$G$52,1,MIN(4,MAX(1,$W1982))),""))</f>
        <v/>
      </c>
      <c r="K1982" s="32" t="str">
        <f>IF(OR($AC1982&lt;&gt;"",$Y1982="Folga",$Y1982="Folga trabalhada",$Y1982="Férias (cadastro)",$Y1982="Férias / afastamento",$Y1982="Indeterminado (início da série)"),"",IF(OR($D1982="6x1",$D1982="FF 6x1"),IF(OR(WEEKDAY($F1982,2)=6,WEEKDAY($F1982,2)=7),"6x1 sáb/dom","6x1"),IF($D1982="5x2","5x2",IF($H1982="",IF($D1982="Folguista",$J1982,$E1982),IF(OR($H1982&gt;=Parâmetros!$E$18,$H1982&lt;Parâmetros!$E$19),"C",IF($H1982&lt;Parâmetros!$E$20,"A","B"))))))</f>
        <v>A</v>
      </c>
      <c r="L1982" s="30">
        <f>SUMIFS(Dados!$E:$E,Dados!$A:$A,$A1982,Dados!$S:$S,$F1982)</f>
        <v>0</v>
      </c>
      <c r="M1982" s="30">
        <f>IFERROR(INDEX(Parâmetros!$E$6:$E$11,MATCH($K1982,Parâmetros!$A$6:$A$11,0)),"")</f>
        <v>7.58</v>
      </c>
      <c r="N1982" s="33">
        <f t="shared" si="331"/>
        <v>0</v>
      </c>
      <c r="O1982" s="33">
        <f>Parâmetros!$E$13</f>
        <v>0.8</v>
      </c>
      <c r="P1982" s="32" t="str">
        <f>IF(OR($M1982="",$F1982&gt;Parâmetros!$E$14),"Não","Sim")</f>
        <v>Não</v>
      </c>
      <c r="Q1982" s="32" t="str">
        <f t="shared" si="332"/>
        <v/>
      </c>
      <c r="R1982" s="32" t="str">
        <f t="shared" si="333"/>
        <v/>
      </c>
      <c r="S1982" s="30" t="str">
        <f t="shared" si="334"/>
        <v/>
      </c>
      <c r="T1982" s="32" t="str">
        <f>IF($Q1982&lt;&gt;"Sim","",IF($N1982&gt;Parâmetros!$E$15,"Sim","Não"))</f>
        <v/>
      </c>
      <c r="U1982" s="17" t="str">
        <f t="shared" si="335"/>
        <v>Fora da apuração</v>
      </c>
      <c r="V1982" s="17" t="str">
        <f>IF($AC1982&lt;&gt;"",IF($L1982&gt;0,"ATENÇÃO · apontou em dia de "&amp;LOWER($AC1982)&amp;" cadastrado","Exceção cadastrada · "&amp;$AC1982)&amp;IF($AD1982="",""," · "&amp;$AD1982),IF($E1982="Férias",IF($L1982&gt;0,"ATENÇÃO · apontou estando de férias no cadastro","Férias no cadastro"),IF($Y1982="Férias / afastamento","Afastamento · "&amp;($Z1982+$AA1982-1)&amp;" dias seguidos sem apontamento",IF($Y1982="Folga trabalhada","ATENÇÃO · apontou em dia de '[Apontamento_Mes_Setembro Atualizado.xlsx]Base Diária'!$V$221folga da escala 5x2",IF($Y1982="Folga",IF(AND($D1982="5x2",OR(WEEKDAY($F1982,2)=6,WEEKDAY($F1982,2)=7)),"Folga de fim de semana da escala 5x2",IF(AND(OR($D1982="6x1",$D1982="FF 6x1"),WEEKDAY($F1982,2)=6,FALSE()),"Folga de fim de semana · apontou no domingo anterior",IF(AND(OR($D1982="6x1",$D1982="FF 6x1"),WEEKDAY($F1982,2)=7,AND($A1982=$A1981,$L1981&gt;0)),"Folga de fim de semana · apontou no sábado",IF(AND(OR($D1982="6x1",$D1982="FF 6x1"),OR(WEEKDAY($F1982,2)=6,WEEKDAY($F1982,2)=7)),"Folga de fim de semana · sem apontamento no sábado nem no domingo","Folga prevista pelo ciclo")))),IF($Y1982="Indeterminado (início da série)","Sem histórico anterior — informe o dia do ciclo no Cadastro",IF($Y1982="Falta de registro",IF(OR(OR($D1982="6x1",$D1982="FF 6x1"),$D1982="5x2"),"FALTA DE REGISTRO · dia útil da escala "&amp;$E1982,"FALTA DE REGISTRO · dia "&amp;$W1982&amp;" de "&amp;IFERROR(INDEX(Parâmetros!$B$39:$B$48,MATCH($E1982,Parâmetros!$A$39:$A$48,0)),99)&amp;" do ciclo"),IF(OR($D1982="6x1",$D1982="FF 6x1"),IF(OR(AND(WEEKDAY($F1982,2)=6,AND($A1982=$A1983,$L1983&gt;0)),AND(WEEKDAY($F1982,2)=7,AND($A1982=$A1981,$L1981&gt;0))),"ATENÇÃO · apontou sábado e domingo no mesmo fim de semana",IF(OR(WEEKDAY($F1982,2)=6,WEEKDAY($F1982,2)=7),"Jornada de fim de semana do 6x1",IF(OR($H1982&gt;=Parâmetros!$E$20,$H1982&lt;Parâmetros!$E$19),"ATENÇÃO · 6x1 apontou fora do horário diurno","Jornada fixa do 6x1"))),IF($D1982="5x2","Jornada fixa do 5x2",IF($D1982="Folguista",IF($J1982=$K1982,"Evidência confirma sequência","DIVERGE · sequência "&amp;$J1982&amp;" × evidência "&amp;$K1982),IF($K1982=$E1982,"Evidência confirma cadastro","DIVERGE · cadastro "&amp;$E1982&amp;" × evidência "&amp;$K1982)))))))))))</f>
        <v>FALTA DE REGISTRO · dia 3 de 5 do ciclo</v>
      </c>
      <c r="W1982" s="34">
        <f>IF(OR(OR($D1982="6x1",$D1982="FF 6x1"),$D1982="5x2"),"",IF($AB1982&lt;&gt;$AB1981,IF(IFERROR(INDEX(Cadastro!$F$5:$F$148,$AB1982),"")="",IF($L1982&gt;0,1,0),IF(IFERROR(INDEX(Cadastro!$F$5:$F$148,$AB1982),"")&lt;=IFERROR(INDEX(Parâmetros!$B$39:$B$48,MATCH($E1982,Parâmetros!$A$39:$A$48,0)),99),IFERROR(INDEX(Cadastro!$F$5:$F$148,$AB1982),""),0)),IF($L1982&gt;0,IF(N($X1981)&gt;0,1,N($W1981)+1),IF(AND($L1982=0,OR(N($W1981)&gt;=IFERROR(INDEX(Parâmetros!$B$39:$B$48,MATCH($E1982,Parâmetros!$A$39:$A$48,0)),99),AND(N($X1981)&gt;0,N($X1981)&lt;IFERROR(INDEX(Parâmetros!$C$39:$C$48,MATCH($E1982,Parâmetros!$A$39:$A$48,0)),0)))),0,N($W1981)+1))))</f>
        <v>3</v>
      </c>
      <c r="X1982" s="34">
        <f>IF(OR(OR($D1982="6x1",$D1982="FF 6x1"),$D1982="5x2"),"",IF($AB1982&lt;&gt;$AB1981,IF(IFERROR(INDEX(Cadastro!$F$5:$F$148,$AB1982),"")="",0,IF(IFERROR(INDEX(Cadastro!$F$5:$F$148,$AB1982),"")&gt;IFERROR(INDEX(Parâmetros!$B$39:$B$48,MATCH($E1982,Parâmetros!$A$39:$A$48,0)),99),IFERROR(INDEX(Cadastro!$F$5:$F$148,$AB1982),"")-IFERROR(INDEX(Parâmetros!$B$39:$B$48,MATCH($E1982,Parâmetros!$A$39:$A$48,0)),99),0)),IF(AND($L1982=0,OR(N($W1981)&gt;=IFERROR(INDEX(Parâmetros!$B$39:$B$48,MATCH($E1982,Parâmetros!$A$39:$A$48,0)),99),AND(N($X1981)&gt;0,N($X1981)&lt;IFERROR(INDEX(Parâmetros!$C$39:$C$48,MATCH($E1982,Parâmetros!$A$39:$A$48,0)),0)))),N($X1981)+1,0)))</f>
        <v>0</v>
      </c>
      <c r="Y1982" t="str">
        <f>IF($AC1982&lt;&gt;"",IF($L1982&gt;0,$AC1982&amp;" · com apontamento",$AC1982),IF($E1982="Férias",IF($L1982&gt;0,"Férias · com apontamento","Férias (cadastro)"),IF(($Z1982+$AA1982-1)&gt;Parâmetros!$E$16,"Férias / afastamento",IF(AND($D1982="5x2",OR(WEEKDAY($F1982,2)=6,WEEKDAY($F1982,2)=7)),IF($L1982&gt;0,"Folga trabalhada","Folga"),IF($L1982&gt;0,"Trabalhado",IF(OR(OR($D1982="6x1",$D1982="FF 6x1"),$D1982="5x2"),IF(AND(OR($D1982="6x1",$D1982="FF 6x1"),OR(WEEKDAY($F1982,2)=6,WEEKDAY($F1982,2)=7)),"Folga","Falta de registro"),IF(AND($AB1982&lt;&gt;$AB1981,IFERROR(INDEX(Cadastro!$F$5:$F$148,$AB1982),"")=""),"Indeterminado (início da série)",IF($X1982&gt;0,"Folga","Falta de registro"))))))))</f>
        <v>Falta de registro</v>
      </c>
      <c r="Z1982" s="34">
        <f>IF(OR($L1982&gt;0,$F1982&gt;Parâmetros!$E$14),0,IF($A1982&lt;&gt;$A1981,1,N($Z1981)+1))</f>
        <v>0</v>
      </c>
      <c r="AA1982" s="34">
        <f>IF(OR($L1982&gt;0,$F1982&gt;Parâmetros!$E$14),0,IF(OR($A1982&lt;&gt;$A1983,$F1983&gt;Parâmetros!$E$14),1,N($AA1983)+1))</f>
        <v>0</v>
      </c>
      <c r="AB1982" s="31">
        <f>IFERROR(MATCH($A1982&amp;"|"&amp;TEXT(_xlfn.MAXIFS(Cadastro!$E$5:$E$148,Cadastro!$A$5:$A$148,$A1982,Cadastro!$E$5:$E$148,"&lt;="&amp;$F1982),"yyyymmdd"),Cadastro!$I$5:$I$148,0),"")</f>
        <v>79</v>
      </c>
      <c r="AC1982" t="str">
        <f>IFERROR(_xlfn.SINGLE(INDEX(Exceções!$D$5:$D$203,MATCH($A1982&amp;"|"&amp;$F1982,Exceções!$F$5:$F$203,0))),"")</f>
        <v/>
      </c>
      <c r="AD1982" t="str">
        <f>IF($AC1982="","",IFERROR(_xlfn.SINGLE(INDEX(Exceções!$E$5:$E$203,MATCH($A1982&amp;"|"&amp;$F1982,Exceções!$F$5:$F$203,0))),""))</f>
        <v/>
      </c>
    </row>
    <row r="1983" spans="1:30" ht="15" hidden="1" customHeight="1" x14ac:dyDescent="0.25">
      <c r="A1983" s="31">
        <v>12244</v>
      </c>
      <c r="B1983" s="17" t="s">
        <v>213</v>
      </c>
      <c r="C1983" s="17" t="str">
        <f>IFERROR(INDEX(Cadastro!$C$5:$C$148,$AB1983),"NÃO INFORMADO")</f>
        <v>USI</v>
      </c>
      <c r="D1983" s="17" t="str">
        <f>IFERROR(INDEX(Cadastro!$D$5:$D$148,$AB1983),"")</f>
        <v>A</v>
      </c>
      <c r="E1983" s="17" t="str">
        <f>IFERROR(INDEX(Cadastro!$G$5:$G$148,$AB1983),"")</f>
        <v>A</v>
      </c>
      <c r="F1983" s="29">
        <v>46265</v>
      </c>
      <c r="G1983" s="32" t="str">
        <f t="shared" ref="G1983:G2018" si="336">CHOOSE(WEEKDAY($F1983,1),"dom","seg","ter","qua","qui","sex","sáb")</f>
        <v>seg</v>
      </c>
      <c r="H1983" s="31">
        <f>IF($L1983=0,"",_xlfn.MINIFS(Dados!$Q:$Q,Dados!$A:$A,$A1983,Dados!$S:$S,$F1983))</f>
        <v>451</v>
      </c>
      <c r="I1983" s="31">
        <f>IF($H1983="","",_xlfn.MAXIFS(Dados!$R:$R,Dados!$A:$A,$A1983,Dados!$S:$S,$F1983))</f>
        <v>902</v>
      </c>
      <c r="J1983" s="32" t="str">
        <f>IF($D1983&lt;&gt;"Folguista","",IFERROR(INDEX(Parâmetros!$D$52:$G$52,1,MIN(4,MAX(1,$W1983))),""))</f>
        <v/>
      </c>
      <c r="K1983" s="32" t="str">
        <f>IF(OR($AC1983&lt;&gt;"",$Y1983="Folga",$Y1983="Folga trabalhada",$Y1983="Férias (cadastro)",$Y1983="Férias / afastamento",$Y1983="Indeterminado (início da série)"),"",IF(OR($D1983="6x1",$D1983="FF 6x1"),IF(OR(WEEKDAY($F1983,2)=6,WEEKDAY($F1983,2)=7),"6x1 sáb/dom","6x1"),IF($D1983="5x2","5x2",IF($H1983="",IF($D1983="Folguista",$J1983,$E1983),IF(OR($H1983&gt;=Parâmetros!$E$18,$H1983&lt;Parâmetros!$E$19),"C",IF($H1983&lt;Parâmetros!$E$20,"A","B"))))))</f>
        <v>A</v>
      </c>
      <c r="L1983" s="30">
        <f>SUMIFS(Dados!$E:$E,Dados!$A:$A,$A1983,Dados!$S:$S,$F1983)</f>
        <v>6.41</v>
      </c>
      <c r="M1983" s="30">
        <f>IFERROR(INDEX(Parâmetros!$E$6:$E$11,MATCH($K1983,Parâmetros!$A$6:$A$11,0)),"")</f>
        <v>7.58</v>
      </c>
      <c r="N1983" s="33">
        <f t="shared" ref="N1983:N2018" si="337">IFERROR($L1983/$M1983,"")</f>
        <v>0.84564643799472294</v>
      </c>
      <c r="O1983" s="33">
        <f>Parâmetros!$E$13</f>
        <v>0.8</v>
      </c>
      <c r="P1983" s="32" t="str">
        <f>IF(OR($M1983="",$F1983&gt;Parâmetros!$E$14),"Não","Sim")</f>
        <v>Sim</v>
      </c>
      <c r="Q1983" s="32" t="str">
        <f t="shared" ref="Q1983:Q2018" si="338">IF($P1983="Não","",IF($L1983&gt;0,"Sim","Não"))</f>
        <v>Sim</v>
      </c>
      <c r="R1983" s="32" t="str">
        <f t="shared" ref="R1983:R2018" si="339">IF($Q1983&lt;&gt;"Sim","",IF($N1983&gt;=$O1983,"Sim","Não"))</f>
        <v>Sim</v>
      </c>
      <c r="S1983" s="30">
        <f t="shared" ref="S1983:S2018" si="340">IF($Q1983&lt;&gt;"Sim","",MAX(0,$M1983*$O1983-$L1983))</f>
        <v>0</v>
      </c>
      <c r="T1983" s="32" t="str">
        <f>IF($Q1983&lt;&gt;"Sim","",IF($N1983&gt;Parâmetros!$E$15,"Sim","Não"))</f>
        <v>Não</v>
      </c>
      <c r="U1983" s="17" t="str">
        <f t="shared" ref="U1983:U2018" si="341">IF($AC1983&lt;&gt;"",$AC1983,IF($P1983="Não",IF($Y1983="Folga","Folga",IF(LEFT($Y1983,6)="Férias","Férias / afastamento",IF($Y1983="Indeterminado (início da série)","Início da série","Fora da apuração"))),IF($Q1983="Não","Falta de registro",IF($R1983="Sim","Na meta","Abaixo da meta"))))</f>
        <v>Na meta</v>
      </c>
      <c r="V1983" s="17" t="str">
        <f>IF($AC1983&lt;&gt;"",IF($L1983&gt;0,"ATENÇÃO · apontou em dia de "&amp;LOWER($AC1983)&amp;" cadastrado","Exceção cadastrada · "&amp;$AC1983)&amp;IF($AD1983="",""," · "&amp;$AD1983),IF($E1983="Férias",IF($L1983&gt;0,"ATENÇÃO · apontou estando de férias no cadastro","Férias no cadastro"),IF($Y1983="Férias / afastamento","Afastamento · "&amp;($Z1983+$AA1983-1)&amp;" dias seguidos sem apontamento",IF($Y1983="Folga trabalhada","ATENÇÃO · apontou em dia de '[Apontamento_Mes_Setembro Atualizado.xlsx]Base Diária'!$V$221folga da escala 5x2",IF($Y1983="Folga",IF(AND($D1983="5x2",OR(WEEKDAY($F1983,2)=6,WEEKDAY($F1983,2)=7)),"Folga de fim de semana da escala 5x2",IF(AND(OR($D1983="6x1",$D1983="FF 6x1"),WEEKDAY($F1983,2)=6,FALSE()),"Folga de fim de semana · apontou no domingo anterior",IF(AND(OR($D1983="6x1",$D1983="FF 6x1"),WEEKDAY($F1983,2)=7,AND($A1983=$A1982,$L1982&gt;0)),"Folga de fim de semana · apontou no sábado",IF(AND(OR($D1983="6x1",$D1983="FF 6x1"),OR(WEEKDAY($F1983,2)=6,WEEKDAY($F1983,2)=7)),"Folga de fim de semana · sem apontamento no sábado nem no domingo","Folga prevista pelo ciclo")))),IF($Y1983="Indeterminado (início da série)","Sem histórico anterior — informe o dia do ciclo no Cadastro",IF($Y1983="Falta de registro",IF(OR(OR($D1983="6x1",$D1983="FF 6x1"),$D1983="5x2"),"FALTA DE REGISTRO · dia útil da escala "&amp;$E1983,"FALTA DE REGISTRO · dia "&amp;$W1983&amp;" de "&amp;IFERROR(INDEX(Parâmetros!$B$39:$B$48,MATCH($E1983,Parâmetros!$A$39:$A$48,0)),99)&amp;" do ciclo"),IF(OR($D1983="6x1",$D1983="FF 6x1"),IF(OR(AND(WEEKDAY($F1983,2)=6,AND($A1983=$A1984,$L1984&gt;0)),AND(WEEKDAY($F1983,2)=7,AND($A1983=$A1982,$L1982&gt;0))),"ATENÇÃO · apontou sábado e domingo no mesmo fim de semana",IF(OR(WEEKDAY($F1983,2)=6,WEEKDAY($F1983,2)=7),"Jornada de fim de semana do 6x1",IF(OR($H1983&gt;=Parâmetros!$E$20,$H1983&lt;Parâmetros!$E$19),"ATENÇÃO · 6x1 apontou fora do horário diurno","Jornada fixa do 6x1"))),IF($D1983="5x2","Jornada fixa do 5x2",IF($D1983="Folguista",IF($J1983=$K1983,"Evidência confirma sequência","DIVERGE · sequência "&amp;$J1983&amp;" × evidência "&amp;$K1983),IF($K1983=$E1983,"Evidência confirma cadastro","DIVERGE · cadastro "&amp;$E1983&amp;" × evidência "&amp;$K1983)))))))))))</f>
        <v>Evidência confirma cadastro</v>
      </c>
      <c r="W1983" s="34">
        <f>IF(OR(OR($D1983="6x1",$D1983="FF 6x1"),$D1983="5x2"),"",IF($AB1983&lt;&gt;$AB1982,IF(IFERROR(INDEX(Cadastro!$F$5:$F$148,$AB1983),"")="",IF($L1983&gt;0,1,0),IF(IFERROR(INDEX(Cadastro!$F$5:$F$148,$AB1983),"")&lt;=IFERROR(INDEX(Parâmetros!$B$39:$B$48,MATCH($E1983,Parâmetros!$A$39:$A$48,0)),99),IFERROR(INDEX(Cadastro!$F$5:$F$148,$AB1983),""),0)),IF($L1983&gt;0,IF(N($X1982)&gt;0,1,N($W1982)+1),IF(AND($L1983=0,OR(N($W1982)&gt;=IFERROR(INDEX(Parâmetros!$B$39:$B$48,MATCH($E1983,Parâmetros!$A$39:$A$48,0)),99),AND(N($X1982)&gt;0,N($X1982)&lt;IFERROR(INDEX(Parâmetros!$C$39:$C$48,MATCH($E1983,Parâmetros!$A$39:$A$48,0)),0)))),0,N($W1982)+1))))</f>
        <v>5</v>
      </c>
      <c r="X1983" s="34">
        <f>IF(OR(OR($D1983="6x1",$D1983="FF 6x1"),$D1983="5x2"),"",IF($AB1983&lt;&gt;$AB1982,IF(IFERROR(INDEX(Cadastro!$F$5:$F$148,$AB1983),"")="",0,IF(IFERROR(INDEX(Cadastro!$F$5:$F$148,$AB1983),"")&gt;IFERROR(INDEX(Parâmetros!$B$39:$B$48,MATCH($E1983,Parâmetros!$A$39:$A$48,0)),99),IFERROR(INDEX(Cadastro!$F$5:$F$148,$AB1983),"")-IFERROR(INDEX(Parâmetros!$B$39:$B$48,MATCH($E1983,Parâmetros!$A$39:$A$48,0)),99),0)),IF(AND($L1983=0,OR(N($W1982)&gt;=IFERROR(INDEX(Parâmetros!$B$39:$B$48,MATCH($E1983,Parâmetros!$A$39:$A$48,0)),99),AND(N($X1982)&gt;0,N($X1982)&lt;IFERROR(INDEX(Parâmetros!$C$39:$C$48,MATCH($E1983,Parâmetros!$A$39:$A$48,0)),0)))),N($X1982)+1,0)))</f>
        <v>0</v>
      </c>
      <c r="Y1983" t="str">
        <f>IF($AC1983&lt;&gt;"",IF($L1983&gt;0,$AC1983&amp;" · com apontamento",$AC1983),IF($E1983="Férias",IF($L1983&gt;0,"Férias · com apontamento","Férias (cadastro)"),IF(($Z1983+$AA1983-1)&gt;Parâmetros!$E$16,"Férias / afastamento",IF(AND($D1983="5x2",OR(WEEKDAY($F1983,2)=6,WEEKDAY($F1983,2)=7)),IF($L1983&gt;0,"Folga trabalhada","Folga"),IF($L1983&gt;0,"Trabalhado",IF(OR(OR($D1983="6x1",$D1983="FF 6x1"),$D1983="5x2"),IF(AND(OR($D1983="6x1",$D1983="FF 6x1"),OR(WEEKDAY($F1983,2)=6,WEEKDAY($F1983,2)=7)),"Folga","Falta de registro"),IF(AND($AB1983&lt;&gt;$AB1982,IFERROR(INDEX(Cadastro!$F$5:$F$148,$AB1983),"")=""),"Indeterminado (início da série)",IF($X1983&gt;0,"Folga","Falta de registro"))))))))</f>
        <v>Trabalhado</v>
      </c>
      <c r="Z1983" s="34">
        <f>IF(OR($L1983&gt;0,$F1983&gt;Parâmetros!$E$14),0,IF($A1983&lt;&gt;$A1982,1,N($Z1982)+1))</f>
        <v>0</v>
      </c>
      <c r="AA1983" s="34">
        <f>IF(OR($L1983&gt;0,$F1983&gt;Parâmetros!$E$14),0,IF(OR($A1983&lt;&gt;$A1984,$F1984&gt;Parâmetros!$E$14),1,N($AA1984)+1))</f>
        <v>0</v>
      </c>
      <c r="AB1983" s="31">
        <f>IFERROR(MATCH($A1983&amp;"|"&amp;TEXT(_xlfn.MAXIFS(Cadastro!$E$5:$E$148,Cadastro!$A$5:$A$148,$A1983,Cadastro!$E$5:$E$148,"&lt;="&amp;$F1983),"yyyymmdd"),Cadastro!$I$5:$I$148,0),"")</f>
        <v>80</v>
      </c>
      <c r="AC1983" t="str">
        <f>IFERROR(_xlfn.SINGLE(INDEX(Exceções!$D$5:$D$203,MATCH($A1983&amp;"|"&amp;$F1983,Exceções!$F$5:$F$203,0))),"")</f>
        <v/>
      </c>
      <c r="AD1983" t="str">
        <f>IF($AC1983="","",IFERROR(_xlfn.SINGLE(INDEX(Exceções!$E$5:$E$203,MATCH($A1983&amp;"|"&amp;$F1983,Exceções!$F$5:$F$203,0))),""))</f>
        <v/>
      </c>
    </row>
    <row r="1984" spans="1:30" ht="15" hidden="1" customHeight="1" x14ac:dyDescent="0.25">
      <c r="A1984" s="31">
        <v>12244</v>
      </c>
      <c r="B1984" s="17" t="s">
        <v>213</v>
      </c>
      <c r="C1984" s="17" t="str">
        <f>IFERROR(INDEX(Cadastro!$C$5:$C$148,$AB1984),"NÃO INFORMADO")</f>
        <v>USI</v>
      </c>
      <c r="D1984" s="17" t="str">
        <f>IFERROR(INDEX(Cadastro!$D$5:$D$148,$AB1984),"")</f>
        <v>A</v>
      </c>
      <c r="E1984" s="17" t="str">
        <f>IFERROR(INDEX(Cadastro!$G$5:$G$148,$AB1984),"")</f>
        <v>A</v>
      </c>
      <c r="F1984" s="29">
        <v>46266</v>
      </c>
      <c r="G1984" s="32" t="str">
        <f t="shared" si="336"/>
        <v>ter</v>
      </c>
      <c r="H1984" s="31">
        <f>IF($L1984=0,"",_xlfn.MINIFS(Dados!$Q:$Q,Dados!$A:$A,$A1984,Dados!$S:$S,$F1984))</f>
        <v>433</v>
      </c>
      <c r="I1984" s="31">
        <f>IF($H1984="","",_xlfn.MAXIFS(Dados!$R:$R,Dados!$A:$A,$A1984,Dados!$S:$S,$F1984))</f>
        <v>917</v>
      </c>
      <c r="J1984" s="32" t="str">
        <f>IF($D1984&lt;&gt;"Folguista","",IFERROR(INDEX(Parâmetros!$D$52:$G$52,1,MIN(4,MAX(1,$W1984))),""))</f>
        <v/>
      </c>
      <c r="K1984" s="32" t="str">
        <f>IF(OR($AC1984&lt;&gt;"",$Y1984="Folga",$Y1984="Folga trabalhada",$Y1984="Férias (cadastro)",$Y1984="Férias / afastamento",$Y1984="Indeterminado (início da série)"),"",IF(OR($D1984="6x1",$D1984="FF 6x1"),IF(OR(WEEKDAY($F1984,2)=6,WEEKDAY($F1984,2)=7),"6x1 sáb/dom","6x1"),IF($D1984="5x2","5x2",IF($H1984="",IF($D1984="Folguista",$J1984,$E1984),IF(OR($H1984&gt;=Parâmetros!$E$18,$H1984&lt;Parâmetros!$E$19),"C",IF($H1984&lt;Parâmetros!$E$20,"A","B"))))))</f>
        <v>A</v>
      </c>
      <c r="L1984" s="30">
        <f>SUMIFS(Dados!$E:$E,Dados!$A:$A,$A1984,Dados!$S:$S,$F1984)</f>
        <v>6.9</v>
      </c>
      <c r="M1984" s="30">
        <f>IFERROR(INDEX(Parâmetros!$E$6:$E$11,MATCH($K1984,Parâmetros!$A$6:$A$11,0)),"")</f>
        <v>7.58</v>
      </c>
      <c r="N1984" s="33">
        <f t="shared" si="337"/>
        <v>0.91029023746701854</v>
      </c>
      <c r="O1984" s="33">
        <f>Parâmetros!$E$13</f>
        <v>0.8</v>
      </c>
      <c r="P1984" s="32" t="str">
        <f>IF(OR($M1984="",$F1984&gt;Parâmetros!$E$14),"Não","Sim")</f>
        <v>Sim</v>
      </c>
      <c r="Q1984" s="32" t="str">
        <f t="shared" si="338"/>
        <v>Sim</v>
      </c>
      <c r="R1984" s="32" t="str">
        <f t="shared" si="339"/>
        <v>Sim</v>
      </c>
      <c r="S1984" s="30">
        <f t="shared" si="340"/>
        <v>0</v>
      </c>
      <c r="T1984" s="32" t="str">
        <f>IF($Q1984&lt;&gt;"Sim","",IF($N1984&gt;Parâmetros!$E$15,"Sim","Não"))</f>
        <v>Não</v>
      </c>
      <c r="U1984" s="17" t="str">
        <f t="shared" si="341"/>
        <v>Na meta</v>
      </c>
      <c r="V1984" s="17" t="str">
        <f>IF($AC1984&lt;&gt;"",IF($L1984&gt;0,"ATENÇÃO · apontou em dia de "&amp;LOWER($AC1984)&amp;" cadastrado","Exceção cadastrada · "&amp;$AC1984)&amp;IF($AD1984="",""," · "&amp;$AD1984),IF($E1984="Férias",IF($L1984&gt;0,"ATENÇÃO · apontou estando de férias no cadastro","Férias no cadastro"),IF($Y1984="Férias / afastamento","Afastamento · "&amp;($Z1984+$AA1984-1)&amp;" dias seguidos sem apontamento",IF($Y1984="Folga trabalhada","ATENÇÃO · apontou em dia de '[Apontamento_Mes_Setembro Atualizado.xlsx]Base Diária'!$V$221folga da escala 5x2",IF($Y1984="Folga",IF(AND($D1984="5x2",OR(WEEKDAY($F1984,2)=6,WEEKDAY($F1984,2)=7)),"Folga de fim de semana da escala 5x2",IF(AND(OR($D1984="6x1",$D1984="FF 6x1"),WEEKDAY($F1984,2)=6,FALSE()),"Folga de fim de semana · apontou no domingo anterior",IF(AND(OR($D1984="6x1",$D1984="FF 6x1"),WEEKDAY($F1984,2)=7,AND($A1984=$A1983,$L1983&gt;0)),"Folga de fim de semana · apontou no sábado",IF(AND(OR($D1984="6x1",$D1984="FF 6x1"),OR(WEEKDAY($F1984,2)=6,WEEKDAY($F1984,2)=7)),"Folga de fim de semana · sem apontamento no sábado nem no domingo","Folga prevista pelo ciclo")))),IF($Y1984="Indeterminado (início da série)","Sem histórico anterior — informe o dia do ciclo no Cadastro",IF($Y1984="Falta de registro",IF(OR(OR($D1984="6x1",$D1984="FF 6x1"),$D1984="5x2"),"FALTA DE REGISTRO · dia útil da escala "&amp;$E1984,"FALTA DE REGISTRO · dia "&amp;$W1984&amp;" de "&amp;IFERROR(INDEX(Parâmetros!$B$39:$B$48,MATCH($E1984,Parâmetros!$A$39:$A$48,0)),99)&amp;" do ciclo"),IF(OR($D1984="6x1",$D1984="FF 6x1"),IF(OR(AND(WEEKDAY($F1984,2)=6,AND($A1984=$A1985,$L1985&gt;0)),AND(WEEKDAY($F1984,2)=7,AND($A1984=$A1983,$L1983&gt;0))),"ATENÇÃO · apontou sábado e domingo no mesmo fim de semana",IF(OR(WEEKDAY($F1984,2)=6,WEEKDAY($F1984,2)=7),"Jornada de fim de semana do 6x1",IF(OR($H1984&gt;=Parâmetros!$E$20,$H1984&lt;Parâmetros!$E$19),"ATENÇÃO · 6x1 apontou fora do horário diurno","Jornada fixa do 6x1"))),IF($D1984="5x2","Jornada fixa do 5x2",IF($D1984="Folguista",IF($J1984=$K1984,"Evidência confirma sequência","DIVERGE · sequência "&amp;$J1984&amp;" × evidência "&amp;$K1984),IF($K1984=$E1984,"Evidência confirma cadastro","DIVERGE · cadastro "&amp;$E1984&amp;" × evidência "&amp;$K1984)))))))))))</f>
        <v>Evidência confirma cadastro</v>
      </c>
      <c r="W1984" s="34">
        <f>IF(OR(OR($D1984="6x1",$D1984="FF 6x1"),$D1984="5x2"),"",IF($AB1984&lt;&gt;$AB1983,IF(IFERROR(INDEX(Cadastro!$F$5:$F$148,$AB1984),"")="",IF($L1984&gt;0,1,0),IF(IFERROR(INDEX(Cadastro!$F$5:$F$148,$AB1984),"")&lt;=IFERROR(INDEX(Parâmetros!$B$39:$B$48,MATCH($E1984,Parâmetros!$A$39:$A$48,0)),99),IFERROR(INDEX(Cadastro!$F$5:$F$148,$AB1984),""),0)),IF($L1984&gt;0,IF(N($X1983)&gt;0,1,N($W1983)+1),IF(AND($L1984=0,OR(N($W1983)&gt;=IFERROR(INDEX(Parâmetros!$B$39:$B$48,MATCH($E1984,Parâmetros!$A$39:$A$48,0)),99),AND(N($X1983)&gt;0,N($X1983)&lt;IFERROR(INDEX(Parâmetros!$C$39:$C$48,MATCH($E1984,Parâmetros!$A$39:$A$48,0)),0)))),0,N($W1983)+1))))</f>
        <v>6</v>
      </c>
      <c r="X1984" s="34">
        <f>IF(OR(OR($D1984="6x1",$D1984="FF 6x1"),$D1984="5x2"),"",IF($AB1984&lt;&gt;$AB1983,IF(IFERROR(INDEX(Cadastro!$F$5:$F$148,$AB1984),"")="",0,IF(IFERROR(INDEX(Cadastro!$F$5:$F$148,$AB1984),"")&gt;IFERROR(INDEX(Parâmetros!$B$39:$B$48,MATCH($E1984,Parâmetros!$A$39:$A$48,0)),99),IFERROR(INDEX(Cadastro!$F$5:$F$148,$AB1984),"")-IFERROR(INDEX(Parâmetros!$B$39:$B$48,MATCH($E1984,Parâmetros!$A$39:$A$48,0)),99),0)),IF(AND($L1984=0,OR(N($W1983)&gt;=IFERROR(INDEX(Parâmetros!$B$39:$B$48,MATCH($E1984,Parâmetros!$A$39:$A$48,0)),99),AND(N($X1983)&gt;0,N($X1983)&lt;IFERROR(INDEX(Parâmetros!$C$39:$C$48,MATCH($E1984,Parâmetros!$A$39:$A$48,0)),0)))),N($X1983)+1,0)))</f>
        <v>0</v>
      </c>
      <c r="Y1984" t="str">
        <f>IF($AC1984&lt;&gt;"",IF($L1984&gt;0,$AC1984&amp;" · com apontamento",$AC1984),IF($E1984="Férias",IF($L1984&gt;0,"Férias · com apontamento","Férias (cadastro)"),IF(($Z1984+$AA1984-1)&gt;Parâmetros!$E$16,"Férias / afastamento",IF(AND($D1984="5x2",OR(WEEKDAY($F1984,2)=6,WEEKDAY($F1984,2)=7)),IF($L1984&gt;0,"Folga trabalhada","Folga"),IF($L1984&gt;0,"Trabalhado",IF(OR(OR($D1984="6x1",$D1984="FF 6x1"),$D1984="5x2"),IF(AND(OR($D1984="6x1",$D1984="FF 6x1"),OR(WEEKDAY($F1984,2)=6,WEEKDAY($F1984,2)=7)),"Folga","Falta de registro"),IF(AND($AB1984&lt;&gt;$AB1983,IFERROR(INDEX(Cadastro!$F$5:$F$148,$AB1984),"")=""),"Indeterminado (início da série)",IF($X1984&gt;0,"Folga","Falta de registro"))))))))</f>
        <v>Trabalhado</v>
      </c>
      <c r="Z1984" s="34">
        <f>IF(OR($L1984&gt;0,$F1984&gt;Parâmetros!$E$14),0,IF($A1984&lt;&gt;$A1983,1,N($Z1983)+1))</f>
        <v>0</v>
      </c>
      <c r="AA1984" s="34">
        <f>IF(OR($L1984&gt;0,$F1984&gt;Parâmetros!$E$14),0,IF(OR($A1984&lt;&gt;$A1985,$F1985&gt;Parâmetros!$E$14),1,N($AA1985)+1))</f>
        <v>0</v>
      </c>
      <c r="AB1984" s="31">
        <f>IFERROR(MATCH($A1984&amp;"|"&amp;TEXT(_xlfn.MAXIFS(Cadastro!$E$5:$E$148,Cadastro!$A$5:$A$148,$A1984,Cadastro!$E$5:$E$148,"&lt;="&amp;$F1984),"yyyymmdd"),Cadastro!$I$5:$I$148,0),"")</f>
        <v>80</v>
      </c>
      <c r="AC1984" t="str">
        <f>IFERROR(_xlfn.SINGLE(INDEX(Exceções!$D$5:$D$203,MATCH($A1984&amp;"|"&amp;$F1984,Exceções!$F$5:$F$203,0))),"")</f>
        <v/>
      </c>
      <c r="AD1984" t="str">
        <f>IF($AC1984="","",IFERROR(_xlfn.SINGLE(INDEX(Exceções!$E$5:$E$203,MATCH($A1984&amp;"|"&amp;$F1984,Exceções!$F$5:$F$203,0))),""))</f>
        <v/>
      </c>
    </row>
    <row r="1985" spans="1:30" ht="15" hidden="1" customHeight="1" x14ac:dyDescent="0.25">
      <c r="A1985" s="31">
        <v>12244</v>
      </c>
      <c r="B1985" s="17" t="s">
        <v>213</v>
      </c>
      <c r="C1985" s="17" t="str">
        <f>IFERROR(INDEX(Cadastro!$C$5:$C$148,$AB1985),"NÃO INFORMADO")</f>
        <v>USI</v>
      </c>
      <c r="D1985" s="17" t="str">
        <f>IFERROR(INDEX(Cadastro!$D$5:$D$148,$AB1985),"")</f>
        <v>A</v>
      </c>
      <c r="E1985" s="17" t="str">
        <f>IFERROR(INDEX(Cadastro!$G$5:$G$148,$AB1985),"")</f>
        <v>A</v>
      </c>
      <c r="F1985" s="29">
        <v>46267</v>
      </c>
      <c r="G1985" s="32" t="str">
        <f t="shared" si="336"/>
        <v>qua</v>
      </c>
      <c r="H1985" s="31">
        <f>IF($L1985=0,"",_xlfn.MINIFS(Dados!$Q:$Q,Dados!$A:$A,$A1985,Dados!$S:$S,$F1985))</f>
        <v>435</v>
      </c>
      <c r="I1985" s="31">
        <f>IF($H1985="","",_xlfn.MAXIFS(Dados!$R:$R,Dados!$A:$A,$A1985,Dados!$S:$S,$F1985))</f>
        <v>921</v>
      </c>
      <c r="J1985" s="32" t="str">
        <f>IF($D1985&lt;&gt;"Folguista","",IFERROR(INDEX(Parâmetros!$D$52:$G$52,1,MIN(4,MAX(1,$W1985))),""))</f>
        <v/>
      </c>
      <c r="K1985" s="32" t="str">
        <f>IF(OR($AC1985&lt;&gt;"",$Y1985="Folga",$Y1985="Folga trabalhada",$Y1985="Férias (cadastro)",$Y1985="Férias / afastamento",$Y1985="Indeterminado (início da série)"),"",IF(OR($D1985="6x1",$D1985="FF 6x1"),IF(OR(WEEKDAY($F1985,2)=6,WEEKDAY($F1985,2)=7),"6x1 sáb/dom","6x1"),IF($D1985="5x2","5x2",IF($H1985="",IF($D1985="Folguista",$J1985,$E1985),IF(OR($H1985&gt;=Parâmetros!$E$18,$H1985&lt;Parâmetros!$E$19),"C",IF($H1985&lt;Parâmetros!$E$20,"A","B"))))))</f>
        <v>A</v>
      </c>
      <c r="L1985" s="30">
        <f>SUMIFS(Dados!$E:$E,Dados!$A:$A,$A1985,Dados!$S:$S,$F1985)</f>
        <v>7.07</v>
      </c>
      <c r="M1985" s="30">
        <f>IFERROR(INDEX(Parâmetros!$E$6:$E$11,MATCH($K1985,Parâmetros!$A$6:$A$11,0)),"")</f>
        <v>7.58</v>
      </c>
      <c r="N1985" s="33">
        <f t="shared" si="337"/>
        <v>0.93271767810026385</v>
      </c>
      <c r="O1985" s="33">
        <f>Parâmetros!$E$13</f>
        <v>0.8</v>
      </c>
      <c r="P1985" s="32" t="str">
        <f>IF(OR($M1985="",$F1985&gt;Parâmetros!$E$14),"Não","Sim")</f>
        <v>Sim</v>
      </c>
      <c r="Q1985" s="32" t="str">
        <f t="shared" si="338"/>
        <v>Sim</v>
      </c>
      <c r="R1985" s="32" t="str">
        <f t="shared" si="339"/>
        <v>Sim</v>
      </c>
      <c r="S1985" s="30">
        <f t="shared" si="340"/>
        <v>0</v>
      </c>
      <c r="T1985" s="32" t="str">
        <f>IF($Q1985&lt;&gt;"Sim","",IF($N1985&gt;Parâmetros!$E$15,"Sim","Não"))</f>
        <v>Não</v>
      </c>
      <c r="U1985" s="17" t="str">
        <f t="shared" si="341"/>
        <v>Na meta</v>
      </c>
      <c r="V1985" s="17" t="str">
        <f>IF($AC1985&lt;&gt;"",IF($L1985&gt;0,"ATENÇÃO · apontou em dia de "&amp;LOWER($AC1985)&amp;" cadastrado","Exceção cadastrada · "&amp;$AC1985)&amp;IF($AD1985="",""," · "&amp;$AD1985),IF($E1985="Férias",IF($L1985&gt;0,"ATENÇÃO · apontou estando de férias no cadastro","Férias no cadastro"),IF($Y1985="Férias / afastamento","Afastamento · "&amp;($Z1985+$AA1985-1)&amp;" dias seguidos sem apontamento",IF($Y1985="Folga trabalhada","ATENÇÃO · apontou em dia de '[Apontamento_Mes_Setembro Atualizado.xlsx]Base Diária'!$V$221folga da escala 5x2",IF($Y1985="Folga",IF(AND($D1985="5x2",OR(WEEKDAY($F1985,2)=6,WEEKDAY($F1985,2)=7)),"Folga de fim de semana da escala 5x2",IF(AND(OR($D1985="6x1",$D1985="FF 6x1"),WEEKDAY($F1985,2)=6,FALSE()),"Folga de fim de semana · apontou no domingo anterior",IF(AND(OR($D1985="6x1",$D1985="FF 6x1"),WEEKDAY($F1985,2)=7,AND($A1985=$A1984,$L1984&gt;0)),"Folga de fim de semana · apontou no sábado",IF(AND(OR($D1985="6x1",$D1985="FF 6x1"),OR(WEEKDAY($F1985,2)=6,WEEKDAY($F1985,2)=7)),"Folga de fim de semana · sem apontamento no sábado nem no domingo","Folga prevista pelo ciclo")))),IF($Y1985="Indeterminado (início da série)","Sem histórico anterior — informe o dia do ciclo no Cadastro",IF($Y1985="Falta de registro",IF(OR(OR($D1985="6x1",$D1985="FF 6x1"),$D1985="5x2"),"FALTA DE REGISTRO · dia útil da escala "&amp;$E1985,"FALTA DE REGISTRO · dia "&amp;$W1985&amp;" de "&amp;IFERROR(INDEX(Parâmetros!$B$39:$B$48,MATCH($E1985,Parâmetros!$A$39:$A$48,0)),99)&amp;" do ciclo"),IF(OR($D1985="6x1",$D1985="FF 6x1"),IF(OR(AND(WEEKDAY($F1985,2)=6,AND($A1985=$A1986,$L1986&gt;0)),AND(WEEKDAY($F1985,2)=7,AND($A1985=$A1984,$L1984&gt;0))),"ATENÇÃO · apontou sábado e domingo no mesmo fim de semana",IF(OR(WEEKDAY($F1985,2)=6,WEEKDAY($F1985,2)=7),"Jornada de fim de semana do 6x1",IF(OR($H1985&gt;=Parâmetros!$E$20,$H1985&lt;Parâmetros!$E$19),"ATENÇÃO · 6x1 apontou fora do horário diurno","Jornada fixa do 6x1"))),IF($D1985="5x2","Jornada fixa do 5x2",IF($D1985="Folguista",IF($J1985=$K1985,"Evidência confirma sequência","DIVERGE · sequência "&amp;$J1985&amp;" × evidência "&amp;$K1985),IF($K1985=$E1985,"Evidência confirma cadastro","DIVERGE · cadastro "&amp;$E1985&amp;" × evidência "&amp;$K1985)))))))))))</f>
        <v>Evidência confirma cadastro</v>
      </c>
      <c r="W1985" s="34">
        <f>IF(OR(OR($D1985="6x1",$D1985="FF 6x1"),$D1985="5x2"),"",IF($AB1985&lt;&gt;$AB1984,IF(IFERROR(INDEX(Cadastro!$F$5:$F$148,$AB1985),"")="",IF($L1985&gt;0,1,0),IF(IFERROR(INDEX(Cadastro!$F$5:$F$148,$AB1985),"")&lt;=IFERROR(INDEX(Parâmetros!$B$39:$B$48,MATCH($E1985,Parâmetros!$A$39:$A$48,0)),99),IFERROR(INDEX(Cadastro!$F$5:$F$148,$AB1985),""),0)),IF($L1985&gt;0,IF(N($X1984)&gt;0,1,N($W1984)+1),IF(AND($L1985=0,OR(N($W1984)&gt;=IFERROR(INDEX(Parâmetros!$B$39:$B$48,MATCH($E1985,Parâmetros!$A$39:$A$48,0)),99),AND(N($X1984)&gt;0,N($X1984)&lt;IFERROR(INDEX(Parâmetros!$C$39:$C$48,MATCH($E1985,Parâmetros!$A$39:$A$48,0)),0)))),0,N($W1984)+1))))</f>
        <v>7</v>
      </c>
      <c r="X1985" s="34">
        <f>IF(OR(OR($D1985="6x1",$D1985="FF 6x1"),$D1985="5x2"),"",IF($AB1985&lt;&gt;$AB1984,IF(IFERROR(INDEX(Cadastro!$F$5:$F$148,$AB1985),"")="",0,IF(IFERROR(INDEX(Cadastro!$F$5:$F$148,$AB1985),"")&gt;IFERROR(INDEX(Parâmetros!$B$39:$B$48,MATCH($E1985,Parâmetros!$A$39:$A$48,0)),99),IFERROR(INDEX(Cadastro!$F$5:$F$148,$AB1985),"")-IFERROR(INDEX(Parâmetros!$B$39:$B$48,MATCH($E1985,Parâmetros!$A$39:$A$48,0)),99),0)),IF(AND($L1985=0,OR(N($W1984)&gt;=IFERROR(INDEX(Parâmetros!$B$39:$B$48,MATCH($E1985,Parâmetros!$A$39:$A$48,0)),99),AND(N($X1984)&gt;0,N($X1984)&lt;IFERROR(INDEX(Parâmetros!$C$39:$C$48,MATCH($E1985,Parâmetros!$A$39:$A$48,0)),0)))),N($X1984)+1,0)))</f>
        <v>0</v>
      </c>
      <c r="Y1985" t="str">
        <f>IF($AC1985&lt;&gt;"",IF($L1985&gt;0,$AC1985&amp;" · com apontamento",$AC1985),IF($E1985="Férias",IF($L1985&gt;0,"Férias · com apontamento","Férias (cadastro)"),IF(($Z1985+$AA1985-1)&gt;Parâmetros!$E$16,"Férias / afastamento",IF(AND($D1985="5x2",OR(WEEKDAY($F1985,2)=6,WEEKDAY($F1985,2)=7)),IF($L1985&gt;0,"Folga trabalhada","Folga"),IF($L1985&gt;0,"Trabalhado",IF(OR(OR($D1985="6x1",$D1985="FF 6x1"),$D1985="5x2"),IF(AND(OR($D1985="6x1",$D1985="FF 6x1"),OR(WEEKDAY($F1985,2)=6,WEEKDAY($F1985,2)=7)),"Folga","Falta de registro"),IF(AND($AB1985&lt;&gt;$AB1984,IFERROR(INDEX(Cadastro!$F$5:$F$148,$AB1985),"")=""),"Indeterminado (início da série)",IF($X1985&gt;0,"Folga","Falta de registro"))))))))</f>
        <v>Trabalhado</v>
      </c>
      <c r="Z1985" s="34">
        <f>IF(OR($L1985&gt;0,$F1985&gt;Parâmetros!$E$14),0,IF($A1985&lt;&gt;$A1984,1,N($Z1984)+1))</f>
        <v>0</v>
      </c>
      <c r="AA1985" s="34">
        <f>IF(OR($L1985&gt;0,$F1985&gt;Parâmetros!$E$14),0,IF(OR($A1985&lt;&gt;$A1986,$F1986&gt;Parâmetros!$E$14),1,N($AA1986)+1))</f>
        <v>0</v>
      </c>
      <c r="AB1985" s="31">
        <f>IFERROR(MATCH($A1985&amp;"|"&amp;TEXT(_xlfn.MAXIFS(Cadastro!$E$5:$E$148,Cadastro!$A$5:$A$148,$A1985,Cadastro!$E$5:$E$148,"&lt;="&amp;$F1985),"yyyymmdd"),Cadastro!$I$5:$I$148,0),"")</f>
        <v>80</v>
      </c>
      <c r="AC1985" t="str">
        <f>IFERROR(_xlfn.SINGLE(INDEX(Exceções!$D$5:$D$203,MATCH($A1985&amp;"|"&amp;$F1985,Exceções!$F$5:$F$203,0))),"")</f>
        <v/>
      </c>
      <c r="AD1985" t="str">
        <f>IF($AC1985="","",IFERROR(_xlfn.SINGLE(INDEX(Exceções!$E$5:$E$203,MATCH($A1985&amp;"|"&amp;$F1985,Exceções!$F$5:$F$203,0))),""))</f>
        <v/>
      </c>
    </row>
    <row r="1986" spans="1:30" ht="15" hidden="1" customHeight="1" x14ac:dyDescent="0.25">
      <c r="A1986" s="31">
        <v>12244</v>
      </c>
      <c r="B1986" s="17" t="s">
        <v>213</v>
      </c>
      <c r="C1986" s="17" t="str">
        <f>IFERROR(INDEX(Cadastro!$C$5:$C$148,$AB1986),"NÃO INFORMADO")</f>
        <v>USI</v>
      </c>
      <c r="D1986" s="17" t="str">
        <f>IFERROR(INDEX(Cadastro!$D$5:$D$148,$AB1986),"")</f>
        <v>A</v>
      </c>
      <c r="E1986" s="17" t="str">
        <f>IFERROR(INDEX(Cadastro!$G$5:$G$148,$AB1986),"")</f>
        <v>A</v>
      </c>
      <c r="F1986" s="29">
        <v>46268</v>
      </c>
      <c r="G1986" s="32" t="str">
        <f t="shared" si="336"/>
        <v>qui</v>
      </c>
      <c r="H1986" s="31" t="str">
        <f>IF($L1986=0,"",_xlfn.MINIFS(Dados!$Q:$Q,Dados!$A:$A,$A1986,Dados!$S:$S,$F1986))</f>
        <v/>
      </c>
      <c r="I1986" s="31" t="str">
        <f>IF($H1986="","",_xlfn.MAXIFS(Dados!$R:$R,Dados!$A:$A,$A1986,Dados!$S:$S,$F1986))</f>
        <v/>
      </c>
      <c r="J1986" s="32" t="str">
        <f>IF($D1986&lt;&gt;"Folguista","",IFERROR(INDEX(Parâmetros!$D$52:$G$52,1,MIN(4,MAX(1,$W1986))),""))</f>
        <v/>
      </c>
      <c r="K1986" s="32" t="str">
        <f>IF(OR($AC1986&lt;&gt;"",$Y1986="Folga",$Y1986="Folga trabalhada",$Y1986="Férias (cadastro)",$Y1986="Férias / afastamento",$Y1986="Indeterminado (início da série)"),"",IF(OR($D1986="6x1",$D1986="FF 6x1"),IF(OR(WEEKDAY($F1986,2)=6,WEEKDAY($F1986,2)=7),"6x1 sáb/dom","6x1"),IF($D1986="5x2","5x2",IF($H1986="",IF($D1986="Folguista",$J1986,$E1986),IF(OR($H1986&gt;=Parâmetros!$E$18,$H1986&lt;Parâmetros!$E$19),"C",IF($H1986&lt;Parâmetros!$E$20,"A","B"))))))</f>
        <v/>
      </c>
      <c r="L1986" s="30">
        <f>SUMIFS(Dados!$E:$E,Dados!$A:$A,$A1986,Dados!$S:$S,$F1986)</f>
        <v>0</v>
      </c>
      <c r="M1986" s="30" t="str">
        <f>IFERROR(INDEX(Parâmetros!$E$6:$E$11,MATCH($K1986,Parâmetros!$A$6:$A$11,0)),"")</f>
        <v/>
      </c>
      <c r="N1986" s="33" t="str">
        <f t="shared" si="337"/>
        <v/>
      </c>
      <c r="O1986" s="33">
        <f>Parâmetros!$E$13</f>
        <v>0.8</v>
      </c>
      <c r="P1986" s="32" t="str">
        <f>IF(OR($M1986="",$F1986&gt;Parâmetros!$E$14),"Não","Sim")</f>
        <v>Não</v>
      </c>
      <c r="Q1986" s="32" t="str">
        <f t="shared" si="338"/>
        <v/>
      </c>
      <c r="R1986" s="32" t="str">
        <f t="shared" si="339"/>
        <v/>
      </c>
      <c r="S1986" s="30" t="str">
        <f t="shared" si="340"/>
        <v/>
      </c>
      <c r="T1986" s="32" t="str">
        <f>IF($Q1986&lt;&gt;"Sim","",IF($N1986&gt;Parâmetros!$E$15,"Sim","Não"))</f>
        <v/>
      </c>
      <c r="U1986" s="17" t="str">
        <f t="shared" si="341"/>
        <v>Folga</v>
      </c>
      <c r="V1986" s="17" t="str">
        <f>IF($AC1986&lt;&gt;"",IF($L1986&gt;0,"ATENÇÃO · apontou em dia de "&amp;LOWER($AC1986)&amp;" cadastrado","Exceção cadastrada · "&amp;$AC1986)&amp;IF($AD1986="",""," · "&amp;$AD1986),IF($E1986="Férias",IF($L1986&gt;0,"ATENÇÃO · apontou estando de férias no cadastro","Férias no cadastro"),IF($Y1986="Férias / afastamento","Afastamento · "&amp;($Z1986+$AA1986-1)&amp;" dias seguidos sem apontamento",IF($Y1986="Folga trabalhada","ATENÇÃO · apontou em dia de '[Apontamento_Mes_Setembro Atualizado.xlsx]Base Diária'!$V$221folga da escala 5x2",IF($Y1986="Folga",IF(AND($D1986="5x2",OR(WEEKDAY($F1986,2)=6,WEEKDAY($F1986,2)=7)),"Folga de fim de semana da escala 5x2",IF(AND(OR($D1986="6x1",$D1986="FF 6x1"),WEEKDAY($F1986,2)=6,FALSE()),"Folga de fim de semana · apontou no domingo anterior",IF(AND(OR($D1986="6x1",$D1986="FF 6x1"),WEEKDAY($F1986,2)=7,AND($A1986=$A1985,$L1985&gt;0)),"Folga de fim de semana · apontou no sábado",IF(AND(OR($D1986="6x1",$D1986="FF 6x1"),OR(WEEKDAY($F1986,2)=6,WEEKDAY($F1986,2)=7)),"Folga de fim de semana · sem apontamento no sábado nem no domingo","Folga prevista pelo ciclo")))),IF($Y1986="Indeterminado (início da série)","Sem histórico anterior — informe o dia do ciclo no Cadastro",IF($Y1986="Falta de registro",IF(OR(OR($D1986="6x1",$D1986="FF 6x1"),$D1986="5x2"),"FALTA DE REGISTRO · dia útil da escala "&amp;$E1986,"FALTA DE REGISTRO · dia "&amp;$W1986&amp;" de "&amp;IFERROR(INDEX(Parâmetros!$B$39:$B$48,MATCH($E1986,Parâmetros!$A$39:$A$48,0)),99)&amp;" do ciclo"),IF(OR($D1986="6x1",$D1986="FF 6x1"),IF(OR(AND(WEEKDAY($F1986,2)=6,AND($A1986=$A1987,$L1987&gt;0)),AND(WEEKDAY($F1986,2)=7,AND($A1986=$A1985,$L1985&gt;0))),"ATENÇÃO · apontou sábado e domingo no mesmo fim de semana",IF(OR(WEEKDAY($F1986,2)=6,WEEKDAY($F1986,2)=7),"Jornada de fim de semana do 6x1",IF(OR($H1986&gt;=Parâmetros!$E$20,$H1986&lt;Parâmetros!$E$19),"ATENÇÃO · 6x1 apontou fora do horário diurno","Jornada fixa do 6x1"))),IF($D1986="5x2","Jornada fixa do 5x2",IF($D1986="Folguista",IF($J1986=$K1986,"Evidência confirma sequência","DIVERGE · sequência "&amp;$J1986&amp;" × evidência "&amp;$K1986),IF($K1986=$E1986,"Evidência confirma cadastro","DIVERGE · cadastro "&amp;$E1986&amp;" × evidência "&amp;$K1986)))))))))))</f>
        <v>Folga prevista pelo ciclo</v>
      </c>
      <c r="W1986" s="34">
        <f>IF(OR(OR($D1986="6x1",$D1986="FF 6x1"),$D1986="5x2"),"",IF($AB1986&lt;&gt;$AB1985,IF(IFERROR(INDEX(Cadastro!$F$5:$F$148,$AB1986),"")="",IF($L1986&gt;0,1,0),IF(IFERROR(INDEX(Cadastro!$F$5:$F$148,$AB1986),"")&lt;=IFERROR(INDEX(Parâmetros!$B$39:$B$48,MATCH($E1986,Parâmetros!$A$39:$A$48,0)),99),IFERROR(INDEX(Cadastro!$F$5:$F$148,$AB1986),""),0)),IF($L1986&gt;0,IF(N($X1985)&gt;0,1,N($W1985)+1),IF(AND($L1986=0,OR(N($W1985)&gt;=IFERROR(INDEX(Parâmetros!$B$39:$B$48,MATCH($E1986,Parâmetros!$A$39:$A$48,0)),99),AND(N($X1985)&gt;0,N($X1985)&lt;IFERROR(INDEX(Parâmetros!$C$39:$C$48,MATCH($E1986,Parâmetros!$A$39:$A$48,0)),0)))),0,N($W1985)+1))))</f>
        <v>0</v>
      </c>
      <c r="X1986" s="34">
        <f>IF(OR(OR($D1986="6x1",$D1986="FF 6x1"),$D1986="5x2"),"",IF($AB1986&lt;&gt;$AB1985,IF(IFERROR(INDEX(Cadastro!$F$5:$F$148,$AB1986),"")="",0,IF(IFERROR(INDEX(Cadastro!$F$5:$F$148,$AB1986),"")&gt;IFERROR(INDEX(Parâmetros!$B$39:$B$48,MATCH($E1986,Parâmetros!$A$39:$A$48,0)),99),IFERROR(INDEX(Cadastro!$F$5:$F$148,$AB1986),"")-IFERROR(INDEX(Parâmetros!$B$39:$B$48,MATCH($E1986,Parâmetros!$A$39:$A$48,0)),99),0)),IF(AND($L1986=0,OR(N($W1985)&gt;=IFERROR(INDEX(Parâmetros!$B$39:$B$48,MATCH($E1986,Parâmetros!$A$39:$A$48,0)),99),AND(N($X1985)&gt;0,N($X1985)&lt;IFERROR(INDEX(Parâmetros!$C$39:$C$48,MATCH($E1986,Parâmetros!$A$39:$A$48,0)),0)))),N($X1985)+1,0)))</f>
        <v>1</v>
      </c>
      <c r="Y1986" t="str">
        <f>IF($AC1986&lt;&gt;"",IF($L1986&gt;0,$AC1986&amp;" · com apontamento",$AC1986),IF($E1986="Férias",IF($L1986&gt;0,"Férias · com apontamento","Férias (cadastro)"),IF(($Z1986+$AA1986-1)&gt;Parâmetros!$E$16,"Férias / afastamento",IF(AND($D1986="5x2",OR(WEEKDAY($F1986,2)=6,WEEKDAY($F1986,2)=7)),IF($L1986&gt;0,"Folga trabalhada","Folga"),IF($L1986&gt;0,"Trabalhado",IF(OR(OR($D1986="6x1",$D1986="FF 6x1"),$D1986="5x2"),IF(AND(OR($D1986="6x1",$D1986="FF 6x1"),OR(WEEKDAY($F1986,2)=6,WEEKDAY($F1986,2)=7)),"Folga","Falta de registro"),IF(AND($AB1986&lt;&gt;$AB1985,IFERROR(INDEX(Cadastro!$F$5:$F$148,$AB1986),"")=""),"Indeterminado (início da série)",IF($X1986&gt;0,"Folga","Falta de registro"))))))))</f>
        <v>Folga</v>
      </c>
      <c r="Z1986" s="34">
        <f>IF(OR($L1986&gt;0,$F1986&gt;Parâmetros!$E$14),0,IF($A1986&lt;&gt;$A1985,1,N($Z1985)+1))</f>
        <v>1</v>
      </c>
      <c r="AA1986" s="34">
        <f>IF(OR($L1986&gt;0,$F1986&gt;Parâmetros!$E$14),0,IF(OR($A1986&lt;&gt;$A1987,$F1987&gt;Parâmetros!$E$14),1,N($AA1987)+1))</f>
        <v>1</v>
      </c>
      <c r="AB1986" s="31">
        <f>IFERROR(MATCH($A1986&amp;"|"&amp;TEXT(_xlfn.MAXIFS(Cadastro!$E$5:$E$148,Cadastro!$A$5:$A$148,$A1986,Cadastro!$E$5:$E$148,"&lt;="&amp;$F1986),"yyyymmdd"),Cadastro!$I$5:$I$148,0),"")</f>
        <v>80</v>
      </c>
      <c r="AC1986" t="str">
        <f>IFERROR(_xlfn.SINGLE(INDEX(Exceções!$D$5:$D$203,MATCH($A1986&amp;"|"&amp;$F1986,Exceções!$F$5:$F$203,0))),"")</f>
        <v/>
      </c>
      <c r="AD1986" t="str">
        <f>IF($AC1986="","",IFERROR(_xlfn.SINGLE(INDEX(Exceções!$E$5:$E$203,MATCH($A1986&amp;"|"&amp;$F1986,Exceções!$F$5:$F$203,0))),""))</f>
        <v/>
      </c>
    </row>
    <row r="1987" spans="1:30" ht="15" hidden="1" customHeight="1" x14ac:dyDescent="0.25">
      <c r="A1987" s="31">
        <v>12244</v>
      </c>
      <c r="B1987" s="17" t="s">
        <v>213</v>
      </c>
      <c r="C1987" s="17" t="str">
        <f>IFERROR(INDEX(Cadastro!$C$5:$C$148,$AB1987),"NÃO INFORMADO")</f>
        <v>USI</v>
      </c>
      <c r="D1987" s="17" t="str">
        <f>IFERROR(INDEX(Cadastro!$D$5:$D$148,$AB1987),"")</f>
        <v>A</v>
      </c>
      <c r="E1987" s="17" t="str">
        <f>IFERROR(INDEX(Cadastro!$G$5:$G$148,$AB1987),"")</f>
        <v>A</v>
      </c>
      <c r="F1987" s="29">
        <v>46269</v>
      </c>
      <c r="G1987" s="32" t="str">
        <f t="shared" si="336"/>
        <v>sex</v>
      </c>
      <c r="H1987" s="31">
        <f>IF($L1987=0,"",_xlfn.MINIFS(Dados!$Q:$Q,Dados!$A:$A,$A1987,Dados!$S:$S,$F1987))</f>
        <v>430</v>
      </c>
      <c r="I1987" s="31">
        <f>IF($H1987="","",_xlfn.MAXIFS(Dados!$R:$R,Dados!$A:$A,$A1987,Dados!$S:$S,$F1987))</f>
        <v>920</v>
      </c>
      <c r="J1987" s="32" t="str">
        <f>IF($D1987&lt;&gt;"Folguista","",IFERROR(INDEX(Parâmetros!$D$52:$G$52,1,MIN(4,MAX(1,$W1987))),""))</f>
        <v/>
      </c>
      <c r="K1987" s="32" t="str">
        <f>IF(OR($AC1987&lt;&gt;"",$Y1987="Folga",$Y1987="Folga trabalhada",$Y1987="Férias (cadastro)",$Y1987="Férias / afastamento",$Y1987="Indeterminado (início da série)"),"",IF(OR($D1987="6x1",$D1987="FF 6x1"),IF(OR(WEEKDAY($F1987,2)=6,WEEKDAY($F1987,2)=7),"6x1 sáb/dom","6x1"),IF($D1987="5x2","5x2",IF($H1987="",IF($D1987="Folguista",$J1987,$E1987),IF(OR($H1987&gt;=Parâmetros!$E$18,$H1987&lt;Parâmetros!$E$19),"C",IF($H1987&lt;Parâmetros!$E$20,"A","B"))))))</f>
        <v>A</v>
      </c>
      <c r="L1987" s="30">
        <f>SUMIFS(Dados!$E:$E,Dados!$A:$A,$A1987,Dados!$S:$S,$F1987)</f>
        <v>7.06</v>
      </c>
      <c r="M1987" s="30">
        <f>IFERROR(INDEX(Parâmetros!$E$6:$E$11,MATCH($K1987,Parâmetros!$A$6:$A$11,0)),"")</f>
        <v>7.58</v>
      </c>
      <c r="N1987" s="33">
        <f t="shared" si="337"/>
        <v>0.93139841688654346</v>
      </c>
      <c r="O1987" s="33">
        <f>Parâmetros!$E$13</f>
        <v>0.8</v>
      </c>
      <c r="P1987" s="32" t="str">
        <f>IF(OR($M1987="",$F1987&gt;Parâmetros!$E$14),"Não","Sim")</f>
        <v>Sim</v>
      </c>
      <c r="Q1987" s="32" t="str">
        <f t="shared" si="338"/>
        <v>Sim</v>
      </c>
      <c r="R1987" s="32" t="str">
        <f t="shared" si="339"/>
        <v>Sim</v>
      </c>
      <c r="S1987" s="30">
        <f t="shared" si="340"/>
        <v>0</v>
      </c>
      <c r="T1987" s="32" t="str">
        <f>IF($Q1987&lt;&gt;"Sim","",IF($N1987&gt;Parâmetros!$E$15,"Sim","Não"))</f>
        <v>Não</v>
      </c>
      <c r="U1987" s="17" t="str">
        <f t="shared" si="341"/>
        <v>Na meta</v>
      </c>
      <c r="V1987" s="17" t="str">
        <f>IF($AC1987&lt;&gt;"",IF($L1987&gt;0,"ATENÇÃO · apontou em dia de "&amp;LOWER($AC1987)&amp;" cadastrado","Exceção cadastrada · "&amp;$AC1987)&amp;IF($AD1987="",""," · "&amp;$AD1987),IF($E1987="Férias",IF($L1987&gt;0,"ATENÇÃO · apontou estando de férias no cadastro","Férias no cadastro"),IF($Y1987="Férias / afastamento","Afastamento · "&amp;($Z1987+$AA1987-1)&amp;" dias seguidos sem apontamento",IF($Y1987="Folga trabalhada","ATENÇÃO · apontou em dia de '[Apontamento_Mes_Setembro Atualizado.xlsx]Base Diária'!$V$221folga da escala 5x2",IF($Y1987="Folga",IF(AND($D1987="5x2",OR(WEEKDAY($F1987,2)=6,WEEKDAY($F1987,2)=7)),"Folga de fim de semana da escala 5x2",IF(AND(OR($D1987="6x1",$D1987="FF 6x1"),WEEKDAY($F1987,2)=6,FALSE()),"Folga de fim de semana · apontou no domingo anterior",IF(AND(OR($D1987="6x1",$D1987="FF 6x1"),WEEKDAY($F1987,2)=7,AND($A1987=$A1986,$L1986&gt;0)),"Folga de fim de semana · apontou no sábado",IF(AND(OR($D1987="6x1",$D1987="FF 6x1"),OR(WEEKDAY($F1987,2)=6,WEEKDAY($F1987,2)=7)),"Folga de fim de semana · sem apontamento no sábado nem no domingo","Folga prevista pelo ciclo")))),IF($Y1987="Indeterminado (início da série)","Sem histórico anterior — informe o dia do ciclo no Cadastro",IF($Y1987="Falta de registro",IF(OR(OR($D1987="6x1",$D1987="FF 6x1"),$D1987="5x2"),"FALTA DE REGISTRO · dia útil da escala "&amp;$E1987,"FALTA DE REGISTRO · dia "&amp;$W1987&amp;" de "&amp;IFERROR(INDEX(Parâmetros!$B$39:$B$48,MATCH($E1987,Parâmetros!$A$39:$A$48,0)),99)&amp;" do ciclo"),IF(OR($D1987="6x1",$D1987="FF 6x1"),IF(OR(AND(WEEKDAY($F1987,2)=6,AND($A1987=$A1988,$L1988&gt;0)),AND(WEEKDAY($F1987,2)=7,AND($A1987=$A1986,$L1986&gt;0))),"ATENÇÃO · apontou sábado e domingo no mesmo fim de semana",IF(OR(WEEKDAY($F1987,2)=6,WEEKDAY($F1987,2)=7),"Jornada de fim de semana do 6x1",IF(OR($H1987&gt;=Parâmetros!$E$20,$H1987&lt;Parâmetros!$E$19),"ATENÇÃO · 6x1 apontou fora do horário diurno","Jornada fixa do 6x1"))),IF($D1987="5x2","Jornada fixa do 5x2",IF($D1987="Folguista",IF($J1987=$K1987,"Evidência confirma sequência","DIVERGE · sequência "&amp;$J1987&amp;" × evidência "&amp;$K1987),IF($K1987=$E1987,"Evidência confirma cadastro","DIVERGE · cadastro "&amp;$E1987&amp;" × evidência "&amp;$K1987)))))))))))</f>
        <v>Evidência confirma cadastro</v>
      </c>
      <c r="W1987" s="34">
        <f>IF(OR(OR($D1987="6x1",$D1987="FF 6x1"),$D1987="5x2"),"",IF($AB1987&lt;&gt;$AB1986,IF(IFERROR(INDEX(Cadastro!$F$5:$F$148,$AB1987),"")="",IF($L1987&gt;0,1,0),IF(IFERROR(INDEX(Cadastro!$F$5:$F$148,$AB1987),"")&lt;=IFERROR(INDEX(Parâmetros!$B$39:$B$48,MATCH($E1987,Parâmetros!$A$39:$A$48,0)),99),IFERROR(INDEX(Cadastro!$F$5:$F$148,$AB1987),""),0)),IF($L1987&gt;0,IF(N($X1986)&gt;0,1,N($W1986)+1),IF(AND($L1987=0,OR(N($W1986)&gt;=IFERROR(INDEX(Parâmetros!$B$39:$B$48,MATCH($E1987,Parâmetros!$A$39:$A$48,0)),99),AND(N($X1986)&gt;0,N($X1986)&lt;IFERROR(INDEX(Parâmetros!$C$39:$C$48,MATCH($E1987,Parâmetros!$A$39:$A$48,0)),0)))),0,N($W1986)+1))))</f>
        <v>1</v>
      </c>
      <c r="X1987" s="34">
        <f>IF(OR(OR($D1987="6x1",$D1987="FF 6x1"),$D1987="5x2"),"",IF($AB1987&lt;&gt;$AB1986,IF(IFERROR(INDEX(Cadastro!$F$5:$F$148,$AB1987),"")="",0,IF(IFERROR(INDEX(Cadastro!$F$5:$F$148,$AB1987),"")&gt;IFERROR(INDEX(Parâmetros!$B$39:$B$48,MATCH($E1987,Parâmetros!$A$39:$A$48,0)),99),IFERROR(INDEX(Cadastro!$F$5:$F$148,$AB1987),"")-IFERROR(INDEX(Parâmetros!$B$39:$B$48,MATCH($E1987,Parâmetros!$A$39:$A$48,0)),99),0)),IF(AND($L1987=0,OR(N($W1986)&gt;=IFERROR(INDEX(Parâmetros!$B$39:$B$48,MATCH($E1987,Parâmetros!$A$39:$A$48,0)),99),AND(N($X1986)&gt;0,N($X1986)&lt;IFERROR(INDEX(Parâmetros!$C$39:$C$48,MATCH($E1987,Parâmetros!$A$39:$A$48,0)),0)))),N($X1986)+1,0)))</f>
        <v>0</v>
      </c>
      <c r="Y1987" t="str">
        <f>IF($AC1987&lt;&gt;"",IF($L1987&gt;0,$AC1987&amp;" · com apontamento",$AC1987),IF($E1987="Férias",IF($L1987&gt;0,"Férias · com apontamento","Férias (cadastro)"),IF(($Z1987+$AA1987-1)&gt;Parâmetros!$E$16,"Férias / afastamento",IF(AND($D1987="5x2",OR(WEEKDAY($F1987,2)=6,WEEKDAY($F1987,2)=7)),IF($L1987&gt;0,"Folga trabalhada","Folga"),IF($L1987&gt;0,"Trabalhado",IF(OR(OR($D1987="6x1",$D1987="FF 6x1"),$D1987="5x2"),IF(AND(OR($D1987="6x1",$D1987="FF 6x1"),OR(WEEKDAY($F1987,2)=6,WEEKDAY($F1987,2)=7)),"Folga","Falta de registro"),IF(AND($AB1987&lt;&gt;$AB1986,IFERROR(INDEX(Cadastro!$F$5:$F$148,$AB1987),"")=""),"Indeterminado (início da série)",IF($X1987&gt;0,"Folga","Falta de registro"))))))))</f>
        <v>Trabalhado</v>
      </c>
      <c r="Z1987" s="34">
        <f>IF(OR($L1987&gt;0,$F1987&gt;Parâmetros!$E$14),0,IF($A1987&lt;&gt;$A1986,1,N($Z1986)+1))</f>
        <v>0</v>
      </c>
      <c r="AA1987" s="34">
        <f>IF(OR($L1987&gt;0,$F1987&gt;Parâmetros!$E$14),0,IF(OR($A1987&lt;&gt;$A1988,$F1988&gt;Parâmetros!$E$14),1,N($AA1988)+1))</f>
        <v>0</v>
      </c>
      <c r="AB1987" s="31">
        <f>IFERROR(MATCH($A1987&amp;"|"&amp;TEXT(_xlfn.MAXIFS(Cadastro!$E$5:$E$148,Cadastro!$A$5:$A$148,$A1987,Cadastro!$E$5:$E$148,"&lt;="&amp;$F1987),"yyyymmdd"),Cadastro!$I$5:$I$148,0),"")</f>
        <v>80</v>
      </c>
      <c r="AC1987" t="str">
        <f>IFERROR(_xlfn.SINGLE(INDEX(Exceções!$D$5:$D$203,MATCH($A1987&amp;"|"&amp;$F1987,Exceções!$F$5:$F$203,0))),"")</f>
        <v/>
      </c>
      <c r="AD1987" t="str">
        <f>IF($AC1987="","",IFERROR(_xlfn.SINGLE(INDEX(Exceções!$E$5:$E$203,MATCH($A1987&amp;"|"&amp;$F1987,Exceções!$F$5:$F$203,0))),""))</f>
        <v/>
      </c>
    </row>
    <row r="1988" spans="1:30" ht="15" hidden="1" customHeight="1" x14ac:dyDescent="0.25">
      <c r="A1988" s="31">
        <v>12244</v>
      </c>
      <c r="B1988" s="17" t="s">
        <v>213</v>
      </c>
      <c r="C1988" s="17" t="str">
        <f>IFERROR(INDEX(Cadastro!$C$5:$C$148,$AB1988),"NÃO INFORMADO")</f>
        <v>USI</v>
      </c>
      <c r="D1988" s="17" t="str">
        <f>IFERROR(INDEX(Cadastro!$D$5:$D$148,$AB1988),"")</f>
        <v>A</v>
      </c>
      <c r="E1988" s="17" t="str">
        <f>IFERROR(INDEX(Cadastro!$G$5:$G$148,$AB1988),"")</f>
        <v>A</v>
      </c>
      <c r="F1988" s="29">
        <v>46270</v>
      </c>
      <c r="G1988" s="32" t="str">
        <f t="shared" si="336"/>
        <v>sáb</v>
      </c>
      <c r="H1988" s="31">
        <f>IF($L1988=0,"",_xlfn.MINIFS(Dados!$Q:$Q,Dados!$A:$A,$A1988,Dados!$S:$S,$F1988))</f>
        <v>445</v>
      </c>
      <c r="I1988" s="31">
        <f>IF($H1988="","",_xlfn.MAXIFS(Dados!$R:$R,Dados!$A:$A,$A1988,Dados!$S:$S,$F1988))</f>
        <v>909</v>
      </c>
      <c r="J1988" s="32" t="str">
        <f>IF($D1988&lt;&gt;"Folguista","",IFERROR(INDEX(Parâmetros!$D$52:$G$52,1,MIN(4,MAX(1,$W1988))),""))</f>
        <v/>
      </c>
      <c r="K1988" s="32" t="str">
        <f>IF(OR($AC1988&lt;&gt;"",$Y1988="Folga",$Y1988="Folga trabalhada",$Y1988="Férias (cadastro)",$Y1988="Férias / afastamento",$Y1988="Indeterminado (início da série)"),"",IF(OR($D1988="6x1",$D1988="FF 6x1"),IF(OR(WEEKDAY($F1988,2)=6,WEEKDAY($F1988,2)=7),"6x1 sáb/dom","6x1"),IF($D1988="5x2","5x2",IF($H1988="",IF($D1988="Folguista",$J1988,$E1988),IF(OR($H1988&gt;=Parâmetros!$E$18,$H1988&lt;Parâmetros!$E$19),"C",IF($H1988&lt;Parâmetros!$E$20,"A","B"))))))</f>
        <v>A</v>
      </c>
      <c r="L1988" s="30">
        <f>SUMIFS(Dados!$E:$E,Dados!$A:$A,$A1988,Dados!$S:$S,$F1988)</f>
        <v>6.68</v>
      </c>
      <c r="M1988" s="30">
        <f>IFERROR(INDEX(Parâmetros!$E$6:$E$11,MATCH($K1988,Parâmetros!$A$6:$A$11,0)),"")</f>
        <v>7.58</v>
      </c>
      <c r="N1988" s="33">
        <f t="shared" si="337"/>
        <v>0.8812664907651715</v>
      </c>
      <c r="O1988" s="33">
        <f>Parâmetros!$E$13</f>
        <v>0.8</v>
      </c>
      <c r="P1988" s="32" t="str">
        <f>IF(OR($M1988="",$F1988&gt;Parâmetros!$E$14),"Não","Sim")</f>
        <v>Sim</v>
      </c>
      <c r="Q1988" s="32" t="str">
        <f t="shared" si="338"/>
        <v>Sim</v>
      </c>
      <c r="R1988" s="32" t="str">
        <f t="shared" si="339"/>
        <v>Sim</v>
      </c>
      <c r="S1988" s="30">
        <f t="shared" si="340"/>
        <v>0</v>
      </c>
      <c r="T1988" s="32" t="str">
        <f>IF($Q1988&lt;&gt;"Sim","",IF($N1988&gt;Parâmetros!$E$15,"Sim","Não"))</f>
        <v>Não</v>
      </c>
      <c r="U1988" s="17" t="str">
        <f t="shared" si="341"/>
        <v>Na meta</v>
      </c>
      <c r="V1988" s="17" t="str">
        <f>IF($AC1988&lt;&gt;"",IF($L1988&gt;0,"ATENÇÃO · apontou em dia de "&amp;LOWER($AC1988)&amp;" cadastrado","Exceção cadastrada · "&amp;$AC1988)&amp;IF($AD1988="",""," · "&amp;$AD1988),IF($E1988="Férias",IF($L1988&gt;0,"ATENÇÃO · apontou estando de férias no cadastro","Férias no cadastro"),IF($Y1988="Férias / afastamento","Afastamento · "&amp;($Z1988+$AA1988-1)&amp;" dias seguidos sem apontamento",IF($Y1988="Folga trabalhada","ATENÇÃO · apontou em dia de '[Apontamento_Mes_Setembro Atualizado.xlsx]Base Diária'!$V$221folga da escala 5x2",IF($Y1988="Folga",IF(AND($D1988="5x2",OR(WEEKDAY($F1988,2)=6,WEEKDAY($F1988,2)=7)),"Folga de fim de semana da escala 5x2",IF(AND(OR($D1988="6x1",$D1988="FF 6x1"),WEEKDAY($F1988,2)=6,FALSE()),"Folga de fim de semana · apontou no domingo anterior",IF(AND(OR($D1988="6x1",$D1988="FF 6x1"),WEEKDAY($F1988,2)=7,AND($A1988=$A1987,$L1987&gt;0)),"Folga de fim de semana · apontou no sábado",IF(AND(OR($D1988="6x1",$D1988="FF 6x1"),OR(WEEKDAY($F1988,2)=6,WEEKDAY($F1988,2)=7)),"Folga de fim de semana · sem apontamento no sábado nem no domingo","Folga prevista pelo ciclo")))),IF($Y1988="Indeterminado (início da série)","Sem histórico anterior — informe o dia do ciclo no Cadastro",IF($Y1988="Falta de registro",IF(OR(OR($D1988="6x1",$D1988="FF 6x1"),$D1988="5x2"),"FALTA DE REGISTRO · dia útil da escala "&amp;$E1988,"FALTA DE REGISTRO · dia "&amp;$W1988&amp;" de "&amp;IFERROR(INDEX(Parâmetros!$B$39:$B$48,MATCH($E1988,Parâmetros!$A$39:$A$48,0)),99)&amp;" do ciclo"),IF(OR($D1988="6x1",$D1988="FF 6x1"),IF(OR(AND(WEEKDAY($F1988,2)=6,AND($A1988=$A1989,$L1989&gt;0)),AND(WEEKDAY($F1988,2)=7,AND($A1988=$A1987,$L1987&gt;0))),"ATENÇÃO · apontou sábado e domingo no mesmo fim de semana",IF(OR(WEEKDAY($F1988,2)=6,WEEKDAY($F1988,2)=7),"Jornada de fim de semana do 6x1",IF(OR($H1988&gt;=Parâmetros!$E$20,$H1988&lt;Parâmetros!$E$19),"ATENÇÃO · 6x1 apontou fora do horário diurno","Jornada fixa do 6x1"))),IF($D1988="5x2","Jornada fixa do 5x2",IF($D1988="Folguista",IF($J1988=$K1988,"Evidência confirma sequência","DIVERGE · sequência "&amp;$J1988&amp;" × evidência "&amp;$K1988),IF($K1988=$E1988,"Evidência confirma cadastro","DIVERGE · cadastro "&amp;$E1988&amp;" × evidência "&amp;$K1988)))))))))))</f>
        <v>Evidência confirma cadastro</v>
      </c>
      <c r="W1988" s="34">
        <f>IF(OR(OR($D1988="6x1",$D1988="FF 6x1"),$D1988="5x2"),"",IF($AB1988&lt;&gt;$AB1987,IF(IFERROR(INDEX(Cadastro!$F$5:$F$148,$AB1988),"")="",IF($L1988&gt;0,1,0),IF(IFERROR(INDEX(Cadastro!$F$5:$F$148,$AB1988),"")&lt;=IFERROR(INDEX(Parâmetros!$B$39:$B$48,MATCH($E1988,Parâmetros!$A$39:$A$48,0)),99),IFERROR(INDEX(Cadastro!$F$5:$F$148,$AB1988),""),0)),IF($L1988&gt;0,IF(N($X1987)&gt;0,1,N($W1987)+1),IF(AND($L1988=0,OR(N($W1987)&gt;=IFERROR(INDEX(Parâmetros!$B$39:$B$48,MATCH($E1988,Parâmetros!$A$39:$A$48,0)),99),AND(N($X1987)&gt;0,N($X1987)&lt;IFERROR(INDEX(Parâmetros!$C$39:$C$48,MATCH($E1988,Parâmetros!$A$39:$A$48,0)),0)))),0,N($W1987)+1))))</f>
        <v>2</v>
      </c>
      <c r="X1988" s="34">
        <f>IF(OR(OR($D1988="6x1",$D1988="FF 6x1"),$D1988="5x2"),"",IF($AB1988&lt;&gt;$AB1987,IF(IFERROR(INDEX(Cadastro!$F$5:$F$148,$AB1988),"")="",0,IF(IFERROR(INDEX(Cadastro!$F$5:$F$148,$AB1988),"")&gt;IFERROR(INDEX(Parâmetros!$B$39:$B$48,MATCH($E1988,Parâmetros!$A$39:$A$48,0)),99),IFERROR(INDEX(Cadastro!$F$5:$F$148,$AB1988),"")-IFERROR(INDEX(Parâmetros!$B$39:$B$48,MATCH($E1988,Parâmetros!$A$39:$A$48,0)),99),0)),IF(AND($L1988=0,OR(N($W1987)&gt;=IFERROR(INDEX(Parâmetros!$B$39:$B$48,MATCH($E1988,Parâmetros!$A$39:$A$48,0)),99),AND(N($X1987)&gt;0,N($X1987)&lt;IFERROR(INDEX(Parâmetros!$C$39:$C$48,MATCH($E1988,Parâmetros!$A$39:$A$48,0)),0)))),N($X1987)+1,0)))</f>
        <v>0</v>
      </c>
      <c r="Y1988" t="str">
        <f>IF($AC1988&lt;&gt;"",IF($L1988&gt;0,$AC1988&amp;" · com apontamento",$AC1988),IF($E1988="Férias",IF($L1988&gt;0,"Férias · com apontamento","Férias (cadastro)"),IF(($Z1988+$AA1988-1)&gt;Parâmetros!$E$16,"Férias / afastamento",IF(AND($D1988="5x2",OR(WEEKDAY($F1988,2)=6,WEEKDAY($F1988,2)=7)),IF($L1988&gt;0,"Folga trabalhada","Folga"),IF($L1988&gt;0,"Trabalhado",IF(OR(OR($D1988="6x1",$D1988="FF 6x1"),$D1988="5x2"),IF(AND(OR($D1988="6x1",$D1988="FF 6x1"),OR(WEEKDAY($F1988,2)=6,WEEKDAY($F1988,2)=7)),"Folga","Falta de registro"),IF(AND($AB1988&lt;&gt;$AB1987,IFERROR(INDEX(Cadastro!$F$5:$F$148,$AB1988),"")=""),"Indeterminado (início da série)",IF($X1988&gt;0,"Folga","Falta de registro"))))))))</f>
        <v>Trabalhado</v>
      </c>
      <c r="Z1988" s="34">
        <f>IF(OR($L1988&gt;0,$F1988&gt;Parâmetros!$E$14),0,IF($A1988&lt;&gt;$A1987,1,N($Z1987)+1))</f>
        <v>0</v>
      </c>
      <c r="AA1988" s="34">
        <f>IF(OR($L1988&gt;0,$F1988&gt;Parâmetros!$E$14),0,IF(OR($A1988&lt;&gt;$A1989,$F1989&gt;Parâmetros!$E$14),1,N($AA1989)+1))</f>
        <v>0</v>
      </c>
      <c r="AB1988" s="31">
        <f>IFERROR(MATCH($A1988&amp;"|"&amp;TEXT(_xlfn.MAXIFS(Cadastro!$E$5:$E$148,Cadastro!$A$5:$A$148,$A1988,Cadastro!$E$5:$E$148,"&lt;="&amp;$F1988),"yyyymmdd"),Cadastro!$I$5:$I$148,0),"")</f>
        <v>80</v>
      </c>
      <c r="AC1988" t="str">
        <f>IFERROR(_xlfn.SINGLE(INDEX(Exceções!$D$5:$D$203,MATCH($A1988&amp;"|"&amp;$F1988,Exceções!$F$5:$F$203,0))),"")</f>
        <v/>
      </c>
      <c r="AD1988" t="str">
        <f>IF($AC1988="","",IFERROR(_xlfn.SINGLE(INDEX(Exceções!$E$5:$E$203,MATCH($A1988&amp;"|"&amp;$F1988,Exceções!$F$5:$F$203,0))),""))</f>
        <v/>
      </c>
    </row>
    <row r="1989" spans="1:30" ht="15" hidden="1" customHeight="1" x14ac:dyDescent="0.25">
      <c r="A1989" s="31">
        <v>12244</v>
      </c>
      <c r="B1989" s="17" t="s">
        <v>213</v>
      </c>
      <c r="C1989" s="17" t="str">
        <f>IFERROR(INDEX(Cadastro!$C$5:$C$148,$AB1989),"NÃO INFORMADO")</f>
        <v>USI</v>
      </c>
      <c r="D1989" s="17" t="str">
        <f>IFERROR(INDEX(Cadastro!$D$5:$D$148,$AB1989),"")</f>
        <v>A</v>
      </c>
      <c r="E1989" s="17" t="str">
        <f>IFERROR(INDEX(Cadastro!$G$5:$G$148,$AB1989),"")</f>
        <v>A</v>
      </c>
      <c r="F1989" s="29">
        <v>46271</v>
      </c>
      <c r="G1989" s="32" t="str">
        <f t="shared" si="336"/>
        <v>dom</v>
      </c>
      <c r="H1989" s="31">
        <f>IF($L1989=0,"",_xlfn.MINIFS(Dados!$Q:$Q,Dados!$A:$A,$A1989,Dados!$S:$S,$F1989))</f>
        <v>435</v>
      </c>
      <c r="I1989" s="31">
        <f>IF($H1989="","",_xlfn.MAXIFS(Dados!$R:$R,Dados!$A:$A,$A1989,Dados!$S:$S,$F1989))</f>
        <v>886</v>
      </c>
      <c r="J1989" s="32" t="str">
        <f>IF($D1989&lt;&gt;"Folguista","",IFERROR(INDEX(Parâmetros!$D$52:$G$52,1,MIN(4,MAX(1,$W1989))),""))</f>
        <v/>
      </c>
      <c r="K1989" s="32" t="str">
        <f>IF(OR($AC1989&lt;&gt;"",$Y1989="Folga",$Y1989="Folga trabalhada",$Y1989="Férias (cadastro)",$Y1989="Férias / afastamento",$Y1989="Indeterminado (início da série)"),"",IF(OR($D1989="6x1",$D1989="FF 6x1"),IF(OR(WEEKDAY($F1989,2)=6,WEEKDAY($F1989,2)=7),"6x1 sáb/dom","6x1"),IF($D1989="5x2","5x2",IF($H1989="",IF($D1989="Folguista",$J1989,$E1989),IF(OR($H1989&gt;=Parâmetros!$E$18,$H1989&lt;Parâmetros!$E$19),"C",IF($H1989&lt;Parâmetros!$E$20,"A","B"))))))</f>
        <v>A</v>
      </c>
      <c r="L1989" s="30">
        <f>SUMIFS(Dados!$E:$E,Dados!$A:$A,$A1989,Dados!$S:$S,$F1989)</f>
        <v>6.4400000000000013</v>
      </c>
      <c r="M1989" s="30">
        <f>IFERROR(INDEX(Parâmetros!$E$6:$E$11,MATCH($K1989,Parâmetros!$A$6:$A$11,0)),"")</f>
        <v>7.58</v>
      </c>
      <c r="N1989" s="33">
        <f t="shared" si="337"/>
        <v>0.84960422163588412</v>
      </c>
      <c r="O1989" s="33">
        <f>Parâmetros!$E$13</f>
        <v>0.8</v>
      </c>
      <c r="P1989" s="32" t="str">
        <f>IF(OR($M1989="",$F1989&gt;Parâmetros!$E$14),"Não","Sim")</f>
        <v>Sim</v>
      </c>
      <c r="Q1989" s="32" t="str">
        <f t="shared" si="338"/>
        <v>Sim</v>
      </c>
      <c r="R1989" s="32" t="str">
        <f t="shared" si="339"/>
        <v>Sim</v>
      </c>
      <c r="S1989" s="30">
        <f t="shared" si="340"/>
        <v>0</v>
      </c>
      <c r="T1989" s="32" t="str">
        <f>IF($Q1989&lt;&gt;"Sim","",IF($N1989&gt;Parâmetros!$E$15,"Sim","Não"))</f>
        <v>Não</v>
      </c>
      <c r="U1989" s="17" t="str">
        <f t="shared" si="341"/>
        <v>Na meta</v>
      </c>
      <c r="V1989" s="17" t="str">
        <f>IF($AC1989&lt;&gt;"",IF($L1989&gt;0,"ATENÇÃO · apontou em dia de "&amp;LOWER($AC1989)&amp;" cadastrado","Exceção cadastrada · "&amp;$AC1989)&amp;IF($AD1989="",""," · "&amp;$AD1989),IF($E1989="Férias",IF($L1989&gt;0,"ATENÇÃO · apontou estando de férias no cadastro","Férias no cadastro"),IF($Y1989="Férias / afastamento","Afastamento · "&amp;($Z1989+$AA1989-1)&amp;" dias seguidos sem apontamento",IF($Y1989="Folga trabalhada","ATENÇÃO · apontou em dia de '[Apontamento_Mes_Setembro Atualizado.xlsx]Base Diária'!$V$221folga da escala 5x2",IF($Y1989="Folga",IF(AND($D1989="5x2",OR(WEEKDAY($F1989,2)=6,WEEKDAY($F1989,2)=7)),"Folga de fim de semana da escala 5x2",IF(AND(OR($D1989="6x1",$D1989="FF 6x1"),WEEKDAY($F1989,2)=6,FALSE()),"Folga de fim de semana · apontou no domingo anterior",IF(AND(OR($D1989="6x1",$D1989="FF 6x1"),WEEKDAY($F1989,2)=7,AND($A1989=$A1988,$L1988&gt;0)),"Folga de fim de semana · apontou no sábado",IF(AND(OR($D1989="6x1",$D1989="FF 6x1"),OR(WEEKDAY($F1989,2)=6,WEEKDAY($F1989,2)=7)),"Folga de fim de semana · sem apontamento no sábado nem no domingo","Folga prevista pelo ciclo")))),IF($Y1989="Indeterminado (início da série)","Sem histórico anterior — informe o dia do ciclo no Cadastro",IF($Y1989="Falta de registro",IF(OR(OR($D1989="6x1",$D1989="FF 6x1"),$D1989="5x2"),"FALTA DE REGISTRO · dia útil da escala "&amp;$E1989,"FALTA DE REGISTRO · dia "&amp;$W1989&amp;" de "&amp;IFERROR(INDEX(Parâmetros!$B$39:$B$48,MATCH($E1989,Parâmetros!$A$39:$A$48,0)),99)&amp;" do ciclo"),IF(OR($D1989="6x1",$D1989="FF 6x1"),IF(OR(AND(WEEKDAY($F1989,2)=6,AND($A1989=$A1990,$L1990&gt;0)),AND(WEEKDAY($F1989,2)=7,AND($A1989=$A1988,$L1988&gt;0))),"ATENÇÃO · apontou sábado e domingo no mesmo fim de semana",IF(OR(WEEKDAY($F1989,2)=6,WEEKDAY($F1989,2)=7),"Jornada de fim de semana do 6x1",IF(OR($H1989&gt;=Parâmetros!$E$20,$H1989&lt;Parâmetros!$E$19),"ATENÇÃO · 6x1 apontou fora do horário diurno","Jornada fixa do 6x1"))),IF($D1989="5x2","Jornada fixa do 5x2",IF($D1989="Folguista",IF($J1989=$K1989,"Evidência confirma sequência","DIVERGE · sequência "&amp;$J1989&amp;" × evidência "&amp;$K1989),IF($K1989=$E1989,"Evidência confirma cadastro","DIVERGE · cadastro "&amp;$E1989&amp;" × evidência "&amp;$K1989)))))))))))</f>
        <v>Evidência confirma cadastro</v>
      </c>
      <c r="W1989" s="34">
        <f>IF(OR(OR($D1989="6x1",$D1989="FF 6x1"),$D1989="5x2"),"",IF($AB1989&lt;&gt;$AB1988,IF(IFERROR(INDEX(Cadastro!$F$5:$F$148,$AB1989),"")="",IF($L1989&gt;0,1,0),IF(IFERROR(INDEX(Cadastro!$F$5:$F$148,$AB1989),"")&lt;=IFERROR(INDEX(Parâmetros!$B$39:$B$48,MATCH($E1989,Parâmetros!$A$39:$A$48,0)),99),IFERROR(INDEX(Cadastro!$F$5:$F$148,$AB1989),""),0)),IF($L1989&gt;0,IF(N($X1988)&gt;0,1,N($W1988)+1),IF(AND($L1989=0,OR(N($W1988)&gt;=IFERROR(INDEX(Parâmetros!$B$39:$B$48,MATCH($E1989,Parâmetros!$A$39:$A$48,0)),99),AND(N($X1988)&gt;0,N($X1988)&lt;IFERROR(INDEX(Parâmetros!$C$39:$C$48,MATCH($E1989,Parâmetros!$A$39:$A$48,0)),0)))),0,N($W1988)+1))))</f>
        <v>3</v>
      </c>
      <c r="X1989" s="34">
        <f>IF(OR(OR($D1989="6x1",$D1989="FF 6x1"),$D1989="5x2"),"",IF($AB1989&lt;&gt;$AB1988,IF(IFERROR(INDEX(Cadastro!$F$5:$F$148,$AB1989),"")="",0,IF(IFERROR(INDEX(Cadastro!$F$5:$F$148,$AB1989),"")&gt;IFERROR(INDEX(Parâmetros!$B$39:$B$48,MATCH($E1989,Parâmetros!$A$39:$A$48,0)),99),IFERROR(INDEX(Cadastro!$F$5:$F$148,$AB1989),"")-IFERROR(INDEX(Parâmetros!$B$39:$B$48,MATCH($E1989,Parâmetros!$A$39:$A$48,0)),99),0)),IF(AND($L1989=0,OR(N($W1988)&gt;=IFERROR(INDEX(Parâmetros!$B$39:$B$48,MATCH($E1989,Parâmetros!$A$39:$A$48,0)),99),AND(N($X1988)&gt;0,N($X1988)&lt;IFERROR(INDEX(Parâmetros!$C$39:$C$48,MATCH($E1989,Parâmetros!$A$39:$A$48,0)),0)))),N($X1988)+1,0)))</f>
        <v>0</v>
      </c>
      <c r="Y1989" t="str">
        <f>IF($AC1989&lt;&gt;"",IF($L1989&gt;0,$AC1989&amp;" · com apontamento",$AC1989),IF($E1989="Férias",IF($L1989&gt;0,"Férias · com apontamento","Férias (cadastro)"),IF(($Z1989+$AA1989-1)&gt;Parâmetros!$E$16,"Férias / afastamento",IF(AND($D1989="5x2",OR(WEEKDAY($F1989,2)=6,WEEKDAY($F1989,2)=7)),IF($L1989&gt;0,"Folga trabalhada","Folga"),IF($L1989&gt;0,"Trabalhado",IF(OR(OR($D1989="6x1",$D1989="FF 6x1"),$D1989="5x2"),IF(AND(OR($D1989="6x1",$D1989="FF 6x1"),OR(WEEKDAY($F1989,2)=6,WEEKDAY($F1989,2)=7)),"Folga","Falta de registro"),IF(AND($AB1989&lt;&gt;$AB1988,IFERROR(INDEX(Cadastro!$F$5:$F$148,$AB1989),"")=""),"Indeterminado (início da série)",IF($X1989&gt;0,"Folga","Falta de registro"))))))))</f>
        <v>Trabalhado</v>
      </c>
      <c r="Z1989" s="34">
        <f>IF(OR($L1989&gt;0,$F1989&gt;Parâmetros!$E$14),0,IF($A1989&lt;&gt;$A1988,1,N($Z1988)+1))</f>
        <v>0</v>
      </c>
      <c r="AA1989" s="34">
        <f>IF(OR($L1989&gt;0,$F1989&gt;Parâmetros!$E$14),0,IF(OR($A1989&lt;&gt;$A1990,$F1990&gt;Parâmetros!$E$14),1,N($AA1990)+1))</f>
        <v>0</v>
      </c>
      <c r="AB1989" s="31">
        <f>IFERROR(MATCH($A1989&amp;"|"&amp;TEXT(_xlfn.MAXIFS(Cadastro!$E$5:$E$148,Cadastro!$A$5:$A$148,$A1989,Cadastro!$E$5:$E$148,"&lt;="&amp;$F1989),"yyyymmdd"),Cadastro!$I$5:$I$148,0),"")</f>
        <v>80</v>
      </c>
      <c r="AC1989" t="str">
        <f>IFERROR(_xlfn.SINGLE(INDEX(Exceções!$D$5:$D$203,MATCH($A1989&amp;"|"&amp;$F1989,Exceções!$F$5:$F$203,0))),"")</f>
        <v/>
      </c>
      <c r="AD1989" t="str">
        <f>IF($AC1989="","",IFERROR(_xlfn.SINGLE(INDEX(Exceções!$E$5:$E$203,MATCH($A1989&amp;"|"&amp;$F1989,Exceções!$F$5:$F$203,0))),""))</f>
        <v/>
      </c>
    </row>
    <row r="1990" spans="1:30" ht="15" hidden="1" customHeight="1" x14ac:dyDescent="0.25">
      <c r="A1990" s="31">
        <v>12244</v>
      </c>
      <c r="B1990" s="17" t="s">
        <v>213</v>
      </c>
      <c r="C1990" s="17" t="str">
        <f>IFERROR(INDEX(Cadastro!$C$5:$C$148,$AB1990),"NÃO INFORMADO")</f>
        <v>USI</v>
      </c>
      <c r="D1990" s="17" t="str">
        <f>IFERROR(INDEX(Cadastro!$D$5:$D$148,$AB1990),"")</f>
        <v>A</v>
      </c>
      <c r="E1990" s="17" t="str">
        <f>IFERROR(INDEX(Cadastro!$G$5:$G$148,$AB1990),"")</f>
        <v>A</v>
      </c>
      <c r="F1990" s="29">
        <v>46272</v>
      </c>
      <c r="G1990" s="32" t="str">
        <f t="shared" si="336"/>
        <v>seg</v>
      </c>
      <c r="H1990" s="31">
        <f>IF($L1990=0,"",_xlfn.MINIFS(Dados!$Q:$Q,Dados!$A:$A,$A1990,Dados!$S:$S,$F1990))</f>
        <v>455</v>
      </c>
      <c r="I1990" s="31">
        <f>IF($H1990="","",_xlfn.MAXIFS(Dados!$R:$R,Dados!$A:$A,$A1990,Dados!$S:$S,$F1990))</f>
        <v>904</v>
      </c>
      <c r="J1990" s="32" t="str">
        <f>IF($D1990&lt;&gt;"Folguista","",IFERROR(INDEX(Parâmetros!$D$52:$G$52,1,MIN(4,MAX(1,$W1990))),""))</f>
        <v/>
      </c>
      <c r="K1990" s="32" t="str">
        <f>IF(OR($AC1990&lt;&gt;"",$Y1990="Folga",$Y1990="Folga trabalhada",$Y1990="Férias (cadastro)",$Y1990="Férias / afastamento",$Y1990="Indeterminado (início da série)"),"",IF(OR($D1990="6x1",$D1990="FF 6x1"),IF(OR(WEEKDAY($F1990,2)=6,WEEKDAY($F1990,2)=7),"6x1 sáb/dom","6x1"),IF($D1990="5x2","5x2",IF($H1990="",IF($D1990="Folguista",$J1990,$E1990),IF(OR($H1990&gt;=Parâmetros!$E$18,$H1990&lt;Parâmetros!$E$19),"C",IF($H1990&lt;Parâmetros!$E$20,"A","B"))))))</f>
        <v>A</v>
      </c>
      <c r="L1990" s="30">
        <f>SUMIFS(Dados!$E:$E,Dados!$A:$A,$A1990,Dados!$S:$S,$F1990)</f>
        <v>6.38</v>
      </c>
      <c r="M1990" s="30">
        <f>IFERROR(INDEX(Parâmetros!$E$6:$E$11,MATCH($K1990,Parâmetros!$A$6:$A$11,0)),"")</f>
        <v>7.58</v>
      </c>
      <c r="N1990" s="33">
        <f t="shared" si="337"/>
        <v>0.84168865435356199</v>
      </c>
      <c r="O1990" s="33">
        <f>Parâmetros!$E$13</f>
        <v>0.8</v>
      </c>
      <c r="P1990" s="32" t="str">
        <f>IF(OR($M1990="",$F1990&gt;Parâmetros!$E$14),"Não","Sim")</f>
        <v>Sim</v>
      </c>
      <c r="Q1990" s="32" t="str">
        <f t="shared" si="338"/>
        <v>Sim</v>
      </c>
      <c r="R1990" s="32" t="str">
        <f t="shared" si="339"/>
        <v>Sim</v>
      </c>
      <c r="S1990" s="30">
        <f t="shared" si="340"/>
        <v>0</v>
      </c>
      <c r="T1990" s="32" t="str">
        <f>IF($Q1990&lt;&gt;"Sim","",IF($N1990&gt;Parâmetros!$E$15,"Sim","Não"))</f>
        <v>Não</v>
      </c>
      <c r="U1990" s="17" t="str">
        <f t="shared" si="341"/>
        <v>Na meta</v>
      </c>
      <c r="V1990" s="17" t="str">
        <f>IF($AC1990&lt;&gt;"",IF($L1990&gt;0,"ATENÇÃO · apontou em dia de "&amp;LOWER($AC1990)&amp;" cadastrado","Exceção cadastrada · "&amp;$AC1990)&amp;IF($AD1990="",""," · "&amp;$AD1990),IF($E1990="Férias",IF($L1990&gt;0,"ATENÇÃO · apontou estando de férias no cadastro","Férias no cadastro"),IF($Y1990="Férias / afastamento","Afastamento · "&amp;($Z1990+$AA1990-1)&amp;" dias seguidos sem apontamento",IF($Y1990="Folga trabalhada","ATENÇÃO · apontou em dia de '[Apontamento_Mes_Setembro Atualizado.xlsx]Base Diária'!$V$221folga da escala 5x2",IF($Y1990="Folga",IF(AND($D1990="5x2",OR(WEEKDAY($F1990,2)=6,WEEKDAY($F1990,2)=7)),"Folga de fim de semana da escala 5x2",IF(AND(OR($D1990="6x1",$D1990="FF 6x1"),WEEKDAY($F1990,2)=6,FALSE()),"Folga de fim de semana · apontou no domingo anterior",IF(AND(OR($D1990="6x1",$D1990="FF 6x1"),WEEKDAY($F1990,2)=7,AND($A1990=$A1989,$L1989&gt;0)),"Folga de fim de semana · apontou no sábado",IF(AND(OR($D1990="6x1",$D1990="FF 6x1"),OR(WEEKDAY($F1990,2)=6,WEEKDAY($F1990,2)=7)),"Folga de fim de semana · sem apontamento no sábado nem no domingo","Folga prevista pelo ciclo")))),IF($Y1990="Indeterminado (início da série)","Sem histórico anterior — informe o dia do ciclo no Cadastro",IF($Y1990="Falta de registro",IF(OR(OR($D1990="6x1",$D1990="FF 6x1"),$D1990="5x2"),"FALTA DE REGISTRO · dia útil da escala "&amp;$E1990,"FALTA DE REGISTRO · dia "&amp;$W1990&amp;" de "&amp;IFERROR(INDEX(Parâmetros!$B$39:$B$48,MATCH($E1990,Parâmetros!$A$39:$A$48,0)),99)&amp;" do ciclo"),IF(OR($D1990="6x1",$D1990="FF 6x1"),IF(OR(AND(WEEKDAY($F1990,2)=6,AND($A1990=$A1991,$L1991&gt;0)),AND(WEEKDAY($F1990,2)=7,AND($A1990=$A1989,$L1989&gt;0))),"ATENÇÃO · apontou sábado e domingo no mesmo fim de semana",IF(OR(WEEKDAY($F1990,2)=6,WEEKDAY($F1990,2)=7),"Jornada de fim de semana do 6x1",IF(OR($H1990&gt;=Parâmetros!$E$20,$H1990&lt;Parâmetros!$E$19),"ATENÇÃO · 6x1 apontou fora do horário diurno","Jornada fixa do 6x1"))),IF($D1990="5x2","Jornada fixa do 5x2",IF($D1990="Folguista",IF($J1990=$K1990,"Evidência confirma sequência","DIVERGE · sequência "&amp;$J1990&amp;" × evidência "&amp;$K1990),IF($K1990=$E1990,"Evidência confirma cadastro","DIVERGE · cadastro "&amp;$E1990&amp;" × evidência "&amp;$K1990)))))))))))</f>
        <v>Evidência confirma cadastro</v>
      </c>
      <c r="W1990" s="34">
        <f>IF(OR(OR($D1990="6x1",$D1990="FF 6x1"),$D1990="5x2"),"",IF($AB1990&lt;&gt;$AB1989,IF(IFERROR(INDEX(Cadastro!$F$5:$F$148,$AB1990),"")="",IF($L1990&gt;0,1,0),IF(IFERROR(INDEX(Cadastro!$F$5:$F$148,$AB1990),"")&lt;=IFERROR(INDEX(Parâmetros!$B$39:$B$48,MATCH($E1990,Parâmetros!$A$39:$A$48,0)),99),IFERROR(INDEX(Cadastro!$F$5:$F$148,$AB1990),""),0)),IF($L1990&gt;0,IF(N($X1989)&gt;0,1,N($W1989)+1),IF(AND($L1990=0,OR(N($W1989)&gt;=IFERROR(INDEX(Parâmetros!$B$39:$B$48,MATCH($E1990,Parâmetros!$A$39:$A$48,0)),99),AND(N($X1989)&gt;0,N($X1989)&lt;IFERROR(INDEX(Parâmetros!$C$39:$C$48,MATCH($E1990,Parâmetros!$A$39:$A$48,0)),0)))),0,N($W1989)+1))))</f>
        <v>4</v>
      </c>
      <c r="X1990" s="34">
        <f>IF(OR(OR($D1990="6x1",$D1990="FF 6x1"),$D1990="5x2"),"",IF($AB1990&lt;&gt;$AB1989,IF(IFERROR(INDEX(Cadastro!$F$5:$F$148,$AB1990),"")="",0,IF(IFERROR(INDEX(Cadastro!$F$5:$F$148,$AB1990),"")&gt;IFERROR(INDEX(Parâmetros!$B$39:$B$48,MATCH($E1990,Parâmetros!$A$39:$A$48,0)),99),IFERROR(INDEX(Cadastro!$F$5:$F$148,$AB1990),"")-IFERROR(INDEX(Parâmetros!$B$39:$B$48,MATCH($E1990,Parâmetros!$A$39:$A$48,0)),99),0)),IF(AND($L1990=0,OR(N($W1989)&gt;=IFERROR(INDEX(Parâmetros!$B$39:$B$48,MATCH($E1990,Parâmetros!$A$39:$A$48,0)),99),AND(N($X1989)&gt;0,N($X1989)&lt;IFERROR(INDEX(Parâmetros!$C$39:$C$48,MATCH($E1990,Parâmetros!$A$39:$A$48,0)),0)))),N($X1989)+1,0)))</f>
        <v>0</v>
      </c>
      <c r="Y1990" t="str">
        <f>IF($AC1990&lt;&gt;"",IF($L1990&gt;0,$AC1990&amp;" · com apontamento",$AC1990),IF($E1990="Férias",IF($L1990&gt;0,"Férias · com apontamento","Férias (cadastro)"),IF(($Z1990+$AA1990-1)&gt;Parâmetros!$E$16,"Férias / afastamento",IF(AND($D1990="5x2",OR(WEEKDAY($F1990,2)=6,WEEKDAY($F1990,2)=7)),IF($L1990&gt;0,"Folga trabalhada","Folga"),IF($L1990&gt;0,"Trabalhado",IF(OR(OR($D1990="6x1",$D1990="FF 6x1"),$D1990="5x2"),IF(AND(OR($D1990="6x1",$D1990="FF 6x1"),OR(WEEKDAY($F1990,2)=6,WEEKDAY($F1990,2)=7)),"Folga","Falta de registro"),IF(AND($AB1990&lt;&gt;$AB1989,IFERROR(INDEX(Cadastro!$F$5:$F$148,$AB1990),"")=""),"Indeterminado (início da série)",IF($X1990&gt;0,"Folga","Falta de registro"))))))))</f>
        <v>Trabalhado</v>
      </c>
      <c r="Z1990" s="34">
        <f>IF(OR($L1990&gt;0,$F1990&gt;Parâmetros!$E$14),0,IF($A1990&lt;&gt;$A1989,1,N($Z1989)+1))</f>
        <v>0</v>
      </c>
      <c r="AA1990" s="34">
        <f>IF(OR($L1990&gt;0,$F1990&gt;Parâmetros!$E$14),0,IF(OR($A1990&lt;&gt;$A1991,$F1991&gt;Parâmetros!$E$14),1,N($AA1991)+1))</f>
        <v>0</v>
      </c>
      <c r="AB1990" s="31">
        <f>IFERROR(MATCH($A1990&amp;"|"&amp;TEXT(_xlfn.MAXIFS(Cadastro!$E$5:$E$148,Cadastro!$A$5:$A$148,$A1990,Cadastro!$E$5:$E$148,"&lt;="&amp;$F1990),"yyyymmdd"),Cadastro!$I$5:$I$148,0),"")</f>
        <v>80</v>
      </c>
      <c r="AC1990" t="str">
        <f>IFERROR(_xlfn.SINGLE(INDEX(Exceções!$D$5:$D$203,MATCH($A1990&amp;"|"&amp;$F1990,Exceções!$F$5:$F$203,0))),"")</f>
        <v/>
      </c>
      <c r="AD1990" t="str">
        <f>IF($AC1990="","",IFERROR(_xlfn.SINGLE(INDEX(Exceções!$E$5:$E$203,MATCH($A1990&amp;"|"&amp;$F1990,Exceções!$F$5:$F$203,0))),""))</f>
        <v/>
      </c>
    </row>
    <row r="1991" spans="1:30" ht="15" hidden="1" customHeight="1" x14ac:dyDescent="0.25">
      <c r="A1991" s="31">
        <v>12244</v>
      </c>
      <c r="B1991" s="17" t="s">
        <v>213</v>
      </c>
      <c r="C1991" s="17" t="str">
        <f>IFERROR(INDEX(Cadastro!$C$5:$C$148,$AB1991),"NÃO INFORMADO")</f>
        <v>USI</v>
      </c>
      <c r="D1991" s="17" t="str">
        <f>IFERROR(INDEX(Cadastro!$D$5:$D$148,$AB1991),"")</f>
        <v>A</v>
      </c>
      <c r="E1991" s="17" t="str">
        <f>IFERROR(INDEX(Cadastro!$G$5:$G$148,$AB1991),"")</f>
        <v>A</v>
      </c>
      <c r="F1991" s="29">
        <v>46273</v>
      </c>
      <c r="G1991" s="32" t="str">
        <f t="shared" si="336"/>
        <v>ter</v>
      </c>
      <c r="H1991" s="31">
        <f>IF($L1991=0,"",_xlfn.MINIFS(Dados!$Q:$Q,Dados!$A:$A,$A1991,Dados!$S:$S,$F1991))</f>
        <v>481</v>
      </c>
      <c r="I1991" s="31">
        <f>IF($H1991="","",_xlfn.MAXIFS(Dados!$R:$R,Dados!$A:$A,$A1991,Dados!$S:$S,$F1991))</f>
        <v>922</v>
      </c>
      <c r="J1991" s="32" t="str">
        <f>IF($D1991&lt;&gt;"Folguista","",IFERROR(INDEX(Parâmetros!$D$52:$G$52,1,MIN(4,MAX(1,$W1991))),""))</f>
        <v/>
      </c>
      <c r="K1991" s="32" t="str">
        <f>IF(OR($AC1991&lt;&gt;"",$Y1991="Folga",$Y1991="Folga trabalhada",$Y1991="Férias (cadastro)",$Y1991="Férias / afastamento",$Y1991="Indeterminado (início da série)"),"",IF(OR($D1991="6x1",$D1991="FF 6x1"),IF(OR(WEEKDAY($F1991,2)=6,WEEKDAY($F1991,2)=7),"6x1 sáb/dom","6x1"),IF($D1991="5x2","5x2",IF($H1991="",IF($D1991="Folguista",$J1991,$E1991),IF(OR($H1991&gt;=Parâmetros!$E$18,$H1991&lt;Parâmetros!$E$19),"C",IF($H1991&lt;Parâmetros!$E$20,"A","B"))))))</f>
        <v>A</v>
      </c>
      <c r="L1991" s="30">
        <f>SUMIFS(Dados!$E:$E,Dados!$A:$A,$A1991,Dados!$S:$S,$F1991)</f>
        <v>6.1899999999999995</v>
      </c>
      <c r="M1991" s="30">
        <f>IFERROR(INDEX(Parâmetros!$E$6:$E$11,MATCH($K1991,Parâmetros!$A$6:$A$11,0)),"")</f>
        <v>7.58</v>
      </c>
      <c r="N1991" s="33">
        <f t="shared" si="337"/>
        <v>0.8166226912928759</v>
      </c>
      <c r="O1991" s="33">
        <f>Parâmetros!$E$13</f>
        <v>0.8</v>
      </c>
      <c r="P1991" s="32" t="str">
        <f>IF(OR($M1991="",$F1991&gt;Parâmetros!$E$14),"Não","Sim")</f>
        <v>Sim</v>
      </c>
      <c r="Q1991" s="32" t="str">
        <f t="shared" si="338"/>
        <v>Sim</v>
      </c>
      <c r="R1991" s="32" t="str">
        <f t="shared" si="339"/>
        <v>Sim</v>
      </c>
      <c r="S1991" s="30">
        <f t="shared" si="340"/>
        <v>0</v>
      </c>
      <c r="T1991" s="32" t="str">
        <f>IF($Q1991&lt;&gt;"Sim","",IF($N1991&gt;Parâmetros!$E$15,"Sim","Não"))</f>
        <v>Não</v>
      </c>
      <c r="U1991" s="17" t="str">
        <f t="shared" si="341"/>
        <v>Na meta</v>
      </c>
      <c r="V1991" s="17" t="str">
        <f>IF($AC1991&lt;&gt;"",IF($L1991&gt;0,"ATENÇÃO · apontou em dia de "&amp;LOWER($AC1991)&amp;" cadastrado","Exceção cadastrada · "&amp;$AC1991)&amp;IF($AD1991="",""," · "&amp;$AD1991),IF($E1991="Férias",IF($L1991&gt;0,"ATENÇÃO · apontou estando de férias no cadastro","Férias no cadastro"),IF($Y1991="Férias / afastamento","Afastamento · "&amp;($Z1991+$AA1991-1)&amp;" dias seguidos sem apontamento",IF($Y1991="Folga trabalhada","ATENÇÃO · apontou em dia de '[Apontamento_Mes_Setembro Atualizado.xlsx]Base Diária'!$V$221folga da escala 5x2",IF($Y1991="Folga",IF(AND($D1991="5x2",OR(WEEKDAY($F1991,2)=6,WEEKDAY($F1991,2)=7)),"Folga de fim de semana da escala 5x2",IF(AND(OR($D1991="6x1",$D1991="FF 6x1"),WEEKDAY($F1991,2)=6,FALSE()),"Folga de fim de semana · apontou no domingo anterior",IF(AND(OR($D1991="6x1",$D1991="FF 6x1"),WEEKDAY($F1991,2)=7,AND($A1991=$A1990,$L1990&gt;0)),"Folga de fim de semana · apontou no sábado",IF(AND(OR($D1991="6x1",$D1991="FF 6x1"),OR(WEEKDAY($F1991,2)=6,WEEKDAY($F1991,2)=7)),"Folga de fim de semana · sem apontamento no sábado nem no domingo","Folga prevista pelo ciclo")))),IF($Y1991="Indeterminado (início da série)","Sem histórico anterior — informe o dia do ciclo no Cadastro",IF($Y1991="Falta de registro",IF(OR(OR($D1991="6x1",$D1991="FF 6x1"),$D1991="5x2"),"FALTA DE REGISTRO · dia útil da escala "&amp;$E1991,"FALTA DE REGISTRO · dia "&amp;$W1991&amp;" de "&amp;IFERROR(INDEX(Parâmetros!$B$39:$B$48,MATCH($E1991,Parâmetros!$A$39:$A$48,0)),99)&amp;" do ciclo"),IF(OR($D1991="6x1",$D1991="FF 6x1"),IF(OR(AND(WEEKDAY($F1991,2)=6,AND($A1991=$A1992,$L1992&gt;0)),AND(WEEKDAY($F1991,2)=7,AND($A1991=$A1990,$L1990&gt;0))),"ATENÇÃO · apontou sábado e domingo no mesmo fim de semana",IF(OR(WEEKDAY($F1991,2)=6,WEEKDAY($F1991,2)=7),"Jornada de fim de semana do 6x1",IF(OR($H1991&gt;=Parâmetros!$E$20,$H1991&lt;Parâmetros!$E$19),"ATENÇÃO · 6x1 apontou fora do horário diurno","Jornada fixa do 6x1"))),IF($D1991="5x2","Jornada fixa do 5x2",IF($D1991="Folguista",IF($J1991=$K1991,"Evidência confirma sequência","DIVERGE · sequência "&amp;$J1991&amp;" × evidência "&amp;$K1991),IF($K1991=$E1991,"Evidência confirma cadastro","DIVERGE · cadastro "&amp;$E1991&amp;" × evidência "&amp;$K1991)))))))))))</f>
        <v>Evidência confirma cadastro</v>
      </c>
      <c r="W1991" s="34">
        <f>IF(OR(OR($D1991="6x1",$D1991="FF 6x1"),$D1991="5x2"),"",IF($AB1991&lt;&gt;$AB1990,IF(IFERROR(INDEX(Cadastro!$F$5:$F$148,$AB1991),"")="",IF($L1991&gt;0,1,0),IF(IFERROR(INDEX(Cadastro!$F$5:$F$148,$AB1991),"")&lt;=IFERROR(INDEX(Parâmetros!$B$39:$B$48,MATCH($E1991,Parâmetros!$A$39:$A$48,0)),99),IFERROR(INDEX(Cadastro!$F$5:$F$148,$AB1991),""),0)),IF($L1991&gt;0,IF(N($X1990)&gt;0,1,N($W1990)+1),IF(AND($L1991=0,OR(N($W1990)&gt;=IFERROR(INDEX(Parâmetros!$B$39:$B$48,MATCH($E1991,Parâmetros!$A$39:$A$48,0)),99),AND(N($X1990)&gt;0,N($X1990)&lt;IFERROR(INDEX(Parâmetros!$C$39:$C$48,MATCH($E1991,Parâmetros!$A$39:$A$48,0)),0)))),0,N($W1990)+1))))</f>
        <v>5</v>
      </c>
      <c r="X1991" s="34">
        <f>IF(OR(OR($D1991="6x1",$D1991="FF 6x1"),$D1991="5x2"),"",IF($AB1991&lt;&gt;$AB1990,IF(IFERROR(INDEX(Cadastro!$F$5:$F$148,$AB1991),"")="",0,IF(IFERROR(INDEX(Cadastro!$F$5:$F$148,$AB1991),"")&gt;IFERROR(INDEX(Parâmetros!$B$39:$B$48,MATCH($E1991,Parâmetros!$A$39:$A$48,0)),99),IFERROR(INDEX(Cadastro!$F$5:$F$148,$AB1991),"")-IFERROR(INDEX(Parâmetros!$B$39:$B$48,MATCH($E1991,Parâmetros!$A$39:$A$48,0)),99),0)),IF(AND($L1991=0,OR(N($W1990)&gt;=IFERROR(INDEX(Parâmetros!$B$39:$B$48,MATCH($E1991,Parâmetros!$A$39:$A$48,0)),99),AND(N($X1990)&gt;0,N($X1990)&lt;IFERROR(INDEX(Parâmetros!$C$39:$C$48,MATCH($E1991,Parâmetros!$A$39:$A$48,0)),0)))),N($X1990)+1,0)))</f>
        <v>0</v>
      </c>
      <c r="Y1991" t="str">
        <f>IF($AC1991&lt;&gt;"",IF($L1991&gt;0,$AC1991&amp;" · com apontamento",$AC1991),IF($E1991="Férias",IF($L1991&gt;0,"Férias · com apontamento","Férias (cadastro)"),IF(($Z1991+$AA1991-1)&gt;Parâmetros!$E$16,"Férias / afastamento",IF(AND($D1991="5x2",OR(WEEKDAY($F1991,2)=6,WEEKDAY($F1991,2)=7)),IF($L1991&gt;0,"Folga trabalhada","Folga"),IF($L1991&gt;0,"Trabalhado",IF(OR(OR($D1991="6x1",$D1991="FF 6x1"),$D1991="5x2"),IF(AND(OR($D1991="6x1",$D1991="FF 6x1"),OR(WEEKDAY($F1991,2)=6,WEEKDAY($F1991,2)=7)),"Folga","Falta de registro"),IF(AND($AB1991&lt;&gt;$AB1990,IFERROR(INDEX(Cadastro!$F$5:$F$148,$AB1991),"")=""),"Indeterminado (início da série)",IF($X1991&gt;0,"Folga","Falta de registro"))))))))</f>
        <v>Trabalhado</v>
      </c>
      <c r="Z1991" s="34">
        <f>IF(OR($L1991&gt;0,$F1991&gt;Parâmetros!$E$14),0,IF($A1991&lt;&gt;$A1990,1,N($Z1990)+1))</f>
        <v>0</v>
      </c>
      <c r="AA1991" s="34">
        <f>IF(OR($L1991&gt;0,$F1991&gt;Parâmetros!$E$14),0,IF(OR($A1991&lt;&gt;$A1992,$F1992&gt;Parâmetros!$E$14),1,N($AA1992)+1))</f>
        <v>0</v>
      </c>
      <c r="AB1991" s="31">
        <f>IFERROR(MATCH($A1991&amp;"|"&amp;TEXT(_xlfn.MAXIFS(Cadastro!$E$5:$E$148,Cadastro!$A$5:$A$148,$A1991,Cadastro!$E$5:$E$148,"&lt;="&amp;$F1991),"yyyymmdd"),Cadastro!$I$5:$I$148,0),"")</f>
        <v>80</v>
      </c>
      <c r="AC1991" t="str">
        <f>IFERROR(_xlfn.SINGLE(INDEX(Exceções!$D$5:$D$203,MATCH($A1991&amp;"|"&amp;$F1991,Exceções!$F$5:$F$203,0))),"")</f>
        <v/>
      </c>
      <c r="AD1991" t="str">
        <f>IF($AC1991="","",IFERROR(_xlfn.SINGLE(INDEX(Exceções!$E$5:$E$203,MATCH($A1991&amp;"|"&amp;$F1991,Exceções!$F$5:$F$203,0))),""))</f>
        <v/>
      </c>
    </row>
    <row r="1992" spans="1:30" ht="15" hidden="1" customHeight="1" x14ac:dyDescent="0.25">
      <c r="A1992" s="31">
        <v>12244</v>
      </c>
      <c r="B1992" s="17" t="s">
        <v>213</v>
      </c>
      <c r="C1992" s="17" t="str">
        <f>IFERROR(INDEX(Cadastro!$C$5:$C$148,$AB1992),"NÃO INFORMADO")</f>
        <v>USI</v>
      </c>
      <c r="D1992" s="17" t="str">
        <f>IFERROR(INDEX(Cadastro!$D$5:$D$148,$AB1992),"")</f>
        <v>A</v>
      </c>
      <c r="E1992" s="17" t="str">
        <f>IFERROR(INDEX(Cadastro!$G$5:$G$148,$AB1992),"")</f>
        <v>A</v>
      </c>
      <c r="F1992" s="29">
        <v>46274</v>
      </c>
      <c r="G1992" s="32" t="str">
        <f t="shared" si="336"/>
        <v>qua</v>
      </c>
      <c r="H1992" s="31" t="str">
        <f>IF($L1992=0,"",_xlfn.MINIFS(Dados!$Q:$Q,Dados!$A:$A,$A1992,Dados!$S:$S,$F1992))</f>
        <v/>
      </c>
      <c r="I1992" s="31" t="str">
        <f>IF($H1992="","",_xlfn.MAXIFS(Dados!$R:$R,Dados!$A:$A,$A1992,Dados!$S:$S,$F1992))</f>
        <v/>
      </c>
      <c r="J1992" s="32" t="str">
        <f>IF($D1992&lt;&gt;"Folguista","",IFERROR(INDEX(Parâmetros!$D$52:$G$52,1,MIN(4,MAX(1,$W1992))),""))</f>
        <v/>
      </c>
      <c r="K1992" s="32" t="str">
        <f>IF(OR($AC1992&lt;&gt;"",$Y1992="Folga",$Y1992="Folga trabalhada",$Y1992="Férias (cadastro)",$Y1992="Férias / afastamento",$Y1992="Indeterminado (início da série)"),"",IF(OR($D1992="6x1",$D1992="FF 6x1"),IF(OR(WEEKDAY($F1992,2)=6,WEEKDAY($F1992,2)=7),"6x1 sáb/dom","6x1"),IF($D1992="5x2","5x2",IF($H1992="",IF($D1992="Folguista",$J1992,$E1992),IF(OR($H1992&gt;=Parâmetros!$E$18,$H1992&lt;Parâmetros!$E$19),"C",IF($H1992&lt;Parâmetros!$E$20,"A","B"))))))</f>
        <v/>
      </c>
      <c r="L1992" s="30">
        <f>SUMIFS(Dados!$E:$E,Dados!$A:$A,$A1992,Dados!$S:$S,$F1992)</f>
        <v>0</v>
      </c>
      <c r="M1992" s="30" t="str">
        <f>IFERROR(INDEX(Parâmetros!$E$6:$E$11,MATCH($K1992,Parâmetros!$A$6:$A$11,0)),"")</f>
        <v/>
      </c>
      <c r="N1992" s="33" t="str">
        <f t="shared" si="337"/>
        <v/>
      </c>
      <c r="O1992" s="33">
        <f>Parâmetros!$E$13</f>
        <v>0.8</v>
      </c>
      <c r="P1992" s="32" t="str">
        <f>IF(OR($M1992="",$F1992&gt;Parâmetros!$E$14),"Não","Sim")</f>
        <v>Não</v>
      </c>
      <c r="Q1992" s="32" t="str">
        <f t="shared" si="338"/>
        <v/>
      </c>
      <c r="R1992" s="32" t="str">
        <f t="shared" si="339"/>
        <v/>
      </c>
      <c r="S1992" s="30" t="str">
        <f t="shared" si="340"/>
        <v/>
      </c>
      <c r="T1992" s="32" t="str">
        <f>IF($Q1992&lt;&gt;"Sim","",IF($N1992&gt;Parâmetros!$E$15,"Sim","Não"))</f>
        <v/>
      </c>
      <c r="U1992" s="17" t="str">
        <f t="shared" si="341"/>
        <v>Folga</v>
      </c>
      <c r="V1992" s="17" t="str">
        <f>IF($AC1992&lt;&gt;"",IF($L1992&gt;0,"ATENÇÃO · apontou em dia de "&amp;LOWER($AC1992)&amp;" cadastrado","Exceção cadastrada · "&amp;$AC1992)&amp;IF($AD1992="",""," · "&amp;$AD1992),IF($E1992="Férias",IF($L1992&gt;0,"ATENÇÃO · apontou estando de férias no cadastro","Férias no cadastro"),IF($Y1992="Férias / afastamento","Afastamento · "&amp;($Z1992+$AA1992-1)&amp;" dias seguidos sem apontamento",IF($Y1992="Folga trabalhada","ATENÇÃO · apontou em dia de '[Apontamento_Mes_Setembro Atualizado.xlsx]Base Diária'!$V$221folga da escala 5x2",IF($Y1992="Folga",IF(AND($D1992="5x2",OR(WEEKDAY($F1992,2)=6,WEEKDAY($F1992,2)=7)),"Folga de fim de semana da escala 5x2",IF(AND(OR($D1992="6x1",$D1992="FF 6x1"),WEEKDAY($F1992,2)=6,FALSE()),"Folga de fim de semana · apontou no domingo anterior",IF(AND(OR($D1992="6x1",$D1992="FF 6x1"),WEEKDAY($F1992,2)=7,AND($A1992=$A1991,$L1991&gt;0)),"Folga de fim de semana · apontou no sábado",IF(AND(OR($D1992="6x1",$D1992="FF 6x1"),OR(WEEKDAY($F1992,2)=6,WEEKDAY($F1992,2)=7)),"Folga de fim de semana · sem apontamento no sábado nem no domingo","Folga prevista pelo ciclo")))),IF($Y1992="Indeterminado (início da série)","Sem histórico anterior — informe o dia do ciclo no Cadastro",IF($Y1992="Falta de registro",IF(OR(OR($D1992="6x1",$D1992="FF 6x1"),$D1992="5x2"),"FALTA DE REGISTRO · dia útil da escala "&amp;$E1992,"FALTA DE REGISTRO · dia "&amp;$W1992&amp;" de "&amp;IFERROR(INDEX(Parâmetros!$B$39:$B$48,MATCH($E1992,Parâmetros!$A$39:$A$48,0)),99)&amp;" do ciclo"),IF(OR($D1992="6x1",$D1992="FF 6x1"),IF(OR(AND(WEEKDAY($F1992,2)=6,AND($A1992=$A1993,$L1993&gt;0)),AND(WEEKDAY($F1992,2)=7,AND($A1992=$A1991,$L1991&gt;0))),"ATENÇÃO · apontou sábado e domingo no mesmo fim de semana",IF(OR(WEEKDAY($F1992,2)=6,WEEKDAY($F1992,2)=7),"Jornada de fim de semana do 6x1",IF(OR($H1992&gt;=Parâmetros!$E$20,$H1992&lt;Parâmetros!$E$19),"ATENÇÃO · 6x1 apontou fora do horário diurno","Jornada fixa do 6x1"))),IF($D1992="5x2","Jornada fixa do 5x2",IF($D1992="Folguista",IF($J1992=$K1992,"Evidência confirma sequência","DIVERGE · sequência "&amp;$J1992&amp;" × evidência "&amp;$K1992),IF($K1992=$E1992,"Evidência confirma cadastro","DIVERGE · cadastro "&amp;$E1992&amp;" × evidência "&amp;$K1992)))))))))))</f>
        <v>Folga prevista pelo ciclo</v>
      </c>
      <c r="W1992" s="34">
        <f>IF(OR(OR($D1992="6x1",$D1992="FF 6x1"),$D1992="5x2"),"",IF($AB1992&lt;&gt;$AB1991,IF(IFERROR(INDEX(Cadastro!$F$5:$F$148,$AB1992),"")="",IF($L1992&gt;0,1,0),IF(IFERROR(INDEX(Cadastro!$F$5:$F$148,$AB1992),"")&lt;=IFERROR(INDEX(Parâmetros!$B$39:$B$48,MATCH($E1992,Parâmetros!$A$39:$A$48,0)),99),IFERROR(INDEX(Cadastro!$F$5:$F$148,$AB1992),""),0)),IF($L1992&gt;0,IF(N($X1991)&gt;0,1,N($W1991)+1),IF(AND($L1992=0,OR(N($W1991)&gt;=IFERROR(INDEX(Parâmetros!$B$39:$B$48,MATCH($E1992,Parâmetros!$A$39:$A$48,0)),99),AND(N($X1991)&gt;0,N($X1991)&lt;IFERROR(INDEX(Parâmetros!$C$39:$C$48,MATCH($E1992,Parâmetros!$A$39:$A$48,0)),0)))),0,N($W1991)+1))))</f>
        <v>0</v>
      </c>
      <c r="X1992" s="34">
        <f>IF(OR(OR($D1992="6x1",$D1992="FF 6x1"),$D1992="5x2"),"",IF($AB1992&lt;&gt;$AB1991,IF(IFERROR(INDEX(Cadastro!$F$5:$F$148,$AB1992),"")="",0,IF(IFERROR(INDEX(Cadastro!$F$5:$F$148,$AB1992),"")&gt;IFERROR(INDEX(Parâmetros!$B$39:$B$48,MATCH($E1992,Parâmetros!$A$39:$A$48,0)),99),IFERROR(INDEX(Cadastro!$F$5:$F$148,$AB1992),"")-IFERROR(INDEX(Parâmetros!$B$39:$B$48,MATCH($E1992,Parâmetros!$A$39:$A$48,0)),99),0)),IF(AND($L1992=0,OR(N($W1991)&gt;=IFERROR(INDEX(Parâmetros!$B$39:$B$48,MATCH($E1992,Parâmetros!$A$39:$A$48,0)),99),AND(N($X1991)&gt;0,N($X1991)&lt;IFERROR(INDEX(Parâmetros!$C$39:$C$48,MATCH($E1992,Parâmetros!$A$39:$A$48,0)),0)))),N($X1991)+1,0)))</f>
        <v>1</v>
      </c>
      <c r="Y1992" t="str">
        <f>IF($AC1992&lt;&gt;"",IF($L1992&gt;0,$AC1992&amp;" · com apontamento",$AC1992),IF($E1992="Férias",IF($L1992&gt;0,"Férias · com apontamento","Férias (cadastro)"),IF(($Z1992+$AA1992-1)&gt;Parâmetros!$E$16,"Férias / afastamento",IF(AND($D1992="5x2",OR(WEEKDAY($F1992,2)=6,WEEKDAY($F1992,2)=7)),IF($L1992&gt;0,"Folga trabalhada","Folga"),IF($L1992&gt;0,"Trabalhado",IF(OR(OR($D1992="6x1",$D1992="FF 6x1"),$D1992="5x2"),IF(AND(OR($D1992="6x1",$D1992="FF 6x1"),OR(WEEKDAY($F1992,2)=6,WEEKDAY($F1992,2)=7)),"Folga","Falta de registro"),IF(AND($AB1992&lt;&gt;$AB1991,IFERROR(INDEX(Cadastro!$F$5:$F$148,$AB1992),"")=""),"Indeterminado (início da série)",IF($X1992&gt;0,"Folga","Falta de registro"))))))))</f>
        <v>Folga</v>
      </c>
      <c r="Z1992" s="34">
        <f>IF(OR($L1992&gt;0,$F1992&gt;Parâmetros!$E$14),0,IF($A1992&lt;&gt;$A1991,1,N($Z1991)+1))</f>
        <v>1</v>
      </c>
      <c r="AA1992" s="34">
        <f>IF(OR($L1992&gt;0,$F1992&gt;Parâmetros!$E$14),0,IF(OR($A1992&lt;&gt;$A1993,$F1993&gt;Parâmetros!$E$14),1,N($AA1993)+1))</f>
        <v>1</v>
      </c>
      <c r="AB1992" s="31">
        <f>IFERROR(MATCH($A1992&amp;"|"&amp;TEXT(_xlfn.MAXIFS(Cadastro!$E$5:$E$148,Cadastro!$A$5:$A$148,$A1992,Cadastro!$E$5:$E$148,"&lt;="&amp;$F1992),"yyyymmdd"),Cadastro!$I$5:$I$148,0),"")</f>
        <v>80</v>
      </c>
      <c r="AC1992" t="str">
        <f>IFERROR(_xlfn.SINGLE(INDEX(Exceções!$D$5:$D$203,MATCH($A1992&amp;"|"&amp;$F1992,Exceções!$F$5:$F$203,0))),"")</f>
        <v/>
      </c>
      <c r="AD1992" t="str">
        <f>IF($AC1992="","",IFERROR(_xlfn.SINGLE(INDEX(Exceções!$E$5:$E$203,MATCH($A1992&amp;"|"&amp;$F1992,Exceções!$F$5:$F$203,0))),""))</f>
        <v/>
      </c>
    </row>
    <row r="1993" spans="1:30" ht="15" hidden="1" customHeight="1" x14ac:dyDescent="0.25">
      <c r="A1993" s="31">
        <v>12244</v>
      </c>
      <c r="B1993" s="17" t="s">
        <v>213</v>
      </c>
      <c r="C1993" s="17" t="str">
        <f>IFERROR(INDEX(Cadastro!$C$5:$C$148,$AB1993),"NÃO INFORMADO")</f>
        <v>USI</v>
      </c>
      <c r="D1993" s="17" t="str">
        <f>IFERROR(INDEX(Cadastro!$D$5:$D$148,$AB1993),"")</f>
        <v>A</v>
      </c>
      <c r="E1993" s="17" t="str">
        <f>IFERROR(INDEX(Cadastro!$G$5:$G$148,$AB1993),"")</f>
        <v>A</v>
      </c>
      <c r="F1993" s="29">
        <v>46275</v>
      </c>
      <c r="G1993" s="32" t="str">
        <f t="shared" si="336"/>
        <v>qui</v>
      </c>
      <c r="H1993" s="31">
        <f>IF($L1993=0,"",_xlfn.MINIFS(Dados!$Q:$Q,Dados!$A:$A,$A1993,Dados!$S:$S,$F1993))</f>
        <v>430</v>
      </c>
      <c r="I1993" s="31">
        <f>IF($H1993="","",_xlfn.MAXIFS(Dados!$R:$R,Dados!$A:$A,$A1993,Dados!$S:$S,$F1993))</f>
        <v>924</v>
      </c>
      <c r="J1993" s="32" t="str">
        <f>IF($D1993&lt;&gt;"Folguista","",IFERROR(INDEX(Parâmetros!$D$52:$G$52,1,MIN(4,MAX(1,$W1993))),""))</f>
        <v/>
      </c>
      <c r="K1993" s="32" t="str">
        <f>IF(OR($AC1993&lt;&gt;"",$Y1993="Folga",$Y1993="Folga trabalhada",$Y1993="Férias (cadastro)",$Y1993="Férias / afastamento",$Y1993="Indeterminado (início da série)"),"",IF(OR($D1993="6x1",$D1993="FF 6x1"),IF(OR(WEEKDAY($F1993,2)=6,WEEKDAY($F1993,2)=7),"6x1 sáb/dom","6x1"),IF($D1993="5x2","5x2",IF($H1993="",IF($D1993="Folguista",$J1993,$E1993),IF(OR($H1993&gt;=Parâmetros!$E$18,$H1993&lt;Parâmetros!$E$19),"C",IF($H1993&lt;Parâmetros!$E$20,"A","B"))))))</f>
        <v>A</v>
      </c>
      <c r="L1993" s="30">
        <f>SUMIFS(Dados!$E:$E,Dados!$A:$A,$A1993,Dados!$S:$S,$F1993)</f>
        <v>7.13</v>
      </c>
      <c r="M1993" s="30">
        <f>IFERROR(INDEX(Parâmetros!$E$6:$E$11,MATCH($K1993,Parâmetros!$A$6:$A$11,0)),"")</f>
        <v>7.58</v>
      </c>
      <c r="N1993" s="33">
        <f t="shared" si="337"/>
        <v>0.94063324538258575</v>
      </c>
      <c r="O1993" s="33">
        <f>Parâmetros!$E$13</f>
        <v>0.8</v>
      </c>
      <c r="P1993" s="32" t="str">
        <f>IF(OR($M1993="",$F1993&gt;Parâmetros!$E$14),"Não","Sim")</f>
        <v>Sim</v>
      </c>
      <c r="Q1993" s="32" t="str">
        <f t="shared" si="338"/>
        <v>Sim</v>
      </c>
      <c r="R1993" s="32" t="str">
        <f t="shared" si="339"/>
        <v>Sim</v>
      </c>
      <c r="S1993" s="30">
        <f t="shared" si="340"/>
        <v>0</v>
      </c>
      <c r="T1993" s="32" t="str">
        <f>IF($Q1993&lt;&gt;"Sim","",IF($N1993&gt;Parâmetros!$E$15,"Sim","Não"))</f>
        <v>Não</v>
      </c>
      <c r="U1993" s="17" t="str">
        <f t="shared" si="341"/>
        <v>Na meta</v>
      </c>
      <c r="V1993" s="17" t="str">
        <f>IF($AC1993&lt;&gt;"",IF($L1993&gt;0,"ATENÇÃO · apontou em dia de "&amp;LOWER($AC1993)&amp;" cadastrado","Exceção cadastrada · "&amp;$AC1993)&amp;IF($AD1993="",""," · "&amp;$AD1993),IF($E1993="Férias",IF($L1993&gt;0,"ATENÇÃO · apontou estando de férias no cadastro","Férias no cadastro"),IF($Y1993="Férias / afastamento","Afastamento · "&amp;($Z1993+$AA1993-1)&amp;" dias seguidos sem apontamento",IF($Y1993="Folga trabalhada","ATENÇÃO · apontou em dia de '[Apontamento_Mes_Setembro Atualizado.xlsx]Base Diária'!$V$221folga da escala 5x2",IF($Y1993="Folga",IF(AND($D1993="5x2",OR(WEEKDAY($F1993,2)=6,WEEKDAY($F1993,2)=7)),"Folga de fim de semana da escala 5x2",IF(AND(OR($D1993="6x1",$D1993="FF 6x1"),WEEKDAY($F1993,2)=6,FALSE()),"Folga de fim de semana · apontou no domingo anterior",IF(AND(OR($D1993="6x1",$D1993="FF 6x1"),WEEKDAY($F1993,2)=7,AND($A1993=$A1992,$L1992&gt;0)),"Folga de fim de semana · apontou no sábado",IF(AND(OR($D1993="6x1",$D1993="FF 6x1"),OR(WEEKDAY($F1993,2)=6,WEEKDAY($F1993,2)=7)),"Folga de fim de semana · sem apontamento no sábado nem no domingo","Folga prevista pelo ciclo")))),IF($Y1993="Indeterminado (início da série)","Sem histórico anterior — informe o dia do ciclo no Cadastro",IF($Y1993="Falta de registro",IF(OR(OR($D1993="6x1",$D1993="FF 6x1"),$D1993="5x2"),"FALTA DE REGISTRO · dia útil da escala "&amp;$E1993,"FALTA DE REGISTRO · dia "&amp;$W1993&amp;" de "&amp;IFERROR(INDEX(Parâmetros!$B$39:$B$48,MATCH($E1993,Parâmetros!$A$39:$A$48,0)),99)&amp;" do ciclo"),IF(OR($D1993="6x1",$D1993="FF 6x1"),IF(OR(AND(WEEKDAY($F1993,2)=6,AND($A1993=$A1994,$L1994&gt;0)),AND(WEEKDAY($F1993,2)=7,AND($A1993=$A1992,$L1992&gt;0))),"ATENÇÃO · apontou sábado e domingo no mesmo fim de semana",IF(OR(WEEKDAY($F1993,2)=6,WEEKDAY($F1993,2)=7),"Jornada de fim de semana do 6x1",IF(OR($H1993&gt;=Parâmetros!$E$20,$H1993&lt;Parâmetros!$E$19),"ATENÇÃO · 6x1 apontou fora do horário diurno","Jornada fixa do 6x1"))),IF($D1993="5x2","Jornada fixa do 5x2",IF($D1993="Folguista",IF($J1993=$K1993,"Evidência confirma sequência","DIVERGE · sequência "&amp;$J1993&amp;" × evidência "&amp;$K1993),IF($K1993=$E1993,"Evidência confirma cadastro","DIVERGE · cadastro "&amp;$E1993&amp;" × evidência "&amp;$K1993)))))))))))</f>
        <v>Evidência confirma cadastro</v>
      </c>
      <c r="W1993" s="34">
        <f>IF(OR(OR($D1993="6x1",$D1993="FF 6x1"),$D1993="5x2"),"",IF($AB1993&lt;&gt;$AB1992,IF(IFERROR(INDEX(Cadastro!$F$5:$F$148,$AB1993),"")="",IF($L1993&gt;0,1,0),IF(IFERROR(INDEX(Cadastro!$F$5:$F$148,$AB1993),"")&lt;=IFERROR(INDEX(Parâmetros!$B$39:$B$48,MATCH($E1993,Parâmetros!$A$39:$A$48,0)),99),IFERROR(INDEX(Cadastro!$F$5:$F$148,$AB1993),""),0)),IF($L1993&gt;0,IF(N($X1992)&gt;0,1,N($W1992)+1),IF(AND($L1993=0,OR(N($W1992)&gt;=IFERROR(INDEX(Parâmetros!$B$39:$B$48,MATCH($E1993,Parâmetros!$A$39:$A$48,0)),99),AND(N($X1992)&gt;0,N($X1992)&lt;IFERROR(INDEX(Parâmetros!$C$39:$C$48,MATCH($E1993,Parâmetros!$A$39:$A$48,0)),0)))),0,N($W1992)+1))))</f>
        <v>1</v>
      </c>
      <c r="X1993" s="34">
        <f>IF(OR(OR($D1993="6x1",$D1993="FF 6x1"),$D1993="5x2"),"",IF($AB1993&lt;&gt;$AB1992,IF(IFERROR(INDEX(Cadastro!$F$5:$F$148,$AB1993),"")="",0,IF(IFERROR(INDEX(Cadastro!$F$5:$F$148,$AB1993),"")&gt;IFERROR(INDEX(Parâmetros!$B$39:$B$48,MATCH($E1993,Parâmetros!$A$39:$A$48,0)),99),IFERROR(INDEX(Cadastro!$F$5:$F$148,$AB1993),"")-IFERROR(INDEX(Parâmetros!$B$39:$B$48,MATCH($E1993,Parâmetros!$A$39:$A$48,0)),99),0)),IF(AND($L1993=0,OR(N($W1992)&gt;=IFERROR(INDEX(Parâmetros!$B$39:$B$48,MATCH($E1993,Parâmetros!$A$39:$A$48,0)),99),AND(N($X1992)&gt;0,N($X1992)&lt;IFERROR(INDEX(Parâmetros!$C$39:$C$48,MATCH($E1993,Parâmetros!$A$39:$A$48,0)),0)))),N($X1992)+1,0)))</f>
        <v>0</v>
      </c>
      <c r="Y1993" t="str">
        <f>IF($AC1993&lt;&gt;"",IF($L1993&gt;0,$AC1993&amp;" · com apontamento",$AC1993),IF($E1993="Férias",IF($L1993&gt;0,"Férias · com apontamento","Férias (cadastro)"),IF(($Z1993+$AA1993-1)&gt;Parâmetros!$E$16,"Férias / afastamento",IF(AND($D1993="5x2",OR(WEEKDAY($F1993,2)=6,WEEKDAY($F1993,2)=7)),IF($L1993&gt;0,"Folga trabalhada","Folga"),IF($L1993&gt;0,"Trabalhado",IF(OR(OR($D1993="6x1",$D1993="FF 6x1"),$D1993="5x2"),IF(AND(OR($D1993="6x1",$D1993="FF 6x1"),OR(WEEKDAY($F1993,2)=6,WEEKDAY($F1993,2)=7)),"Folga","Falta de registro"),IF(AND($AB1993&lt;&gt;$AB1992,IFERROR(INDEX(Cadastro!$F$5:$F$148,$AB1993),"")=""),"Indeterminado (início da série)",IF($X1993&gt;0,"Folga","Falta de registro"))))))))</f>
        <v>Trabalhado</v>
      </c>
      <c r="Z1993" s="34">
        <f>IF(OR($L1993&gt;0,$F1993&gt;Parâmetros!$E$14),0,IF($A1993&lt;&gt;$A1992,1,N($Z1992)+1))</f>
        <v>0</v>
      </c>
      <c r="AA1993" s="34">
        <f>IF(OR($L1993&gt;0,$F1993&gt;Parâmetros!$E$14),0,IF(OR($A1993&lt;&gt;$A1994,$F1994&gt;Parâmetros!$E$14),1,N($AA1994)+1))</f>
        <v>0</v>
      </c>
      <c r="AB1993" s="31">
        <f>IFERROR(MATCH($A1993&amp;"|"&amp;TEXT(_xlfn.MAXIFS(Cadastro!$E$5:$E$148,Cadastro!$A$5:$A$148,$A1993,Cadastro!$E$5:$E$148,"&lt;="&amp;$F1993),"yyyymmdd"),Cadastro!$I$5:$I$148,0),"")</f>
        <v>80</v>
      </c>
      <c r="AC1993" t="str">
        <f>IFERROR(_xlfn.SINGLE(INDEX(Exceções!$D$5:$D$203,MATCH($A1993&amp;"|"&amp;$F1993,Exceções!$F$5:$F$203,0))),"")</f>
        <v/>
      </c>
      <c r="AD1993" t="str">
        <f>IF($AC1993="","",IFERROR(_xlfn.SINGLE(INDEX(Exceções!$E$5:$E$203,MATCH($A1993&amp;"|"&amp;$F1993,Exceções!$F$5:$F$203,0))),""))</f>
        <v/>
      </c>
    </row>
    <row r="1994" spans="1:30" ht="15" hidden="1" customHeight="1" x14ac:dyDescent="0.25">
      <c r="A1994" s="31">
        <v>12244</v>
      </c>
      <c r="B1994" s="17" t="s">
        <v>213</v>
      </c>
      <c r="C1994" s="17" t="str">
        <f>IFERROR(INDEX(Cadastro!$C$5:$C$148,$AB1994),"NÃO INFORMADO")</f>
        <v>USI</v>
      </c>
      <c r="D1994" s="17" t="str">
        <f>IFERROR(INDEX(Cadastro!$D$5:$D$148,$AB1994),"")</f>
        <v>A</v>
      </c>
      <c r="E1994" s="17" t="str">
        <f>IFERROR(INDEX(Cadastro!$G$5:$G$148,$AB1994),"")</f>
        <v>A</v>
      </c>
      <c r="F1994" s="29">
        <v>46276</v>
      </c>
      <c r="G1994" s="32" t="str">
        <f t="shared" si="336"/>
        <v>sex</v>
      </c>
      <c r="H1994" s="31">
        <f>IF($L1994=0,"",_xlfn.MINIFS(Dados!$Q:$Q,Dados!$A:$A,$A1994,Dados!$S:$S,$F1994))</f>
        <v>430</v>
      </c>
      <c r="I1994" s="31">
        <f>IF($H1994="","",_xlfn.MAXIFS(Dados!$R:$R,Dados!$A:$A,$A1994,Dados!$S:$S,$F1994))</f>
        <v>932</v>
      </c>
      <c r="J1994" s="32" t="str">
        <f>IF($D1994&lt;&gt;"Folguista","",IFERROR(INDEX(Parâmetros!$D$52:$G$52,1,MIN(4,MAX(1,$W1994))),""))</f>
        <v/>
      </c>
      <c r="K1994" s="32" t="str">
        <f>IF(OR($AC1994&lt;&gt;"",$Y1994="Folga",$Y1994="Folga trabalhada",$Y1994="Férias (cadastro)",$Y1994="Férias / afastamento",$Y1994="Indeterminado (início da série)"),"",IF(OR($D1994="6x1",$D1994="FF 6x1"),IF(OR(WEEKDAY($F1994,2)=6,WEEKDAY($F1994,2)=7),"6x1 sáb/dom","6x1"),IF($D1994="5x2","5x2",IF($H1994="",IF($D1994="Folguista",$J1994,$E1994),IF(OR($H1994&gt;=Parâmetros!$E$18,$H1994&lt;Parâmetros!$E$19),"C",IF($H1994&lt;Parâmetros!$E$20,"A","B"))))))</f>
        <v>A</v>
      </c>
      <c r="L1994" s="30">
        <f>SUMIFS(Dados!$E:$E,Dados!$A:$A,$A1994,Dados!$S:$S,$F1994)</f>
        <v>7.3099999999999987</v>
      </c>
      <c r="M1994" s="30">
        <f>IFERROR(INDEX(Parâmetros!$E$6:$E$11,MATCH($K1994,Parâmetros!$A$6:$A$11,0)),"")</f>
        <v>7.58</v>
      </c>
      <c r="N1994" s="33">
        <f t="shared" si="337"/>
        <v>0.96437994722955123</v>
      </c>
      <c r="O1994" s="33">
        <f>Parâmetros!$E$13</f>
        <v>0.8</v>
      </c>
      <c r="P1994" s="32" t="str">
        <f>IF(OR($M1994="",$F1994&gt;Parâmetros!$E$14),"Não","Sim")</f>
        <v>Sim</v>
      </c>
      <c r="Q1994" s="32" t="str">
        <f t="shared" si="338"/>
        <v>Sim</v>
      </c>
      <c r="R1994" s="32" t="str">
        <f t="shared" si="339"/>
        <v>Sim</v>
      </c>
      <c r="S1994" s="30">
        <f t="shared" si="340"/>
        <v>0</v>
      </c>
      <c r="T1994" s="32" t="str">
        <f>IF($Q1994&lt;&gt;"Sim","",IF($N1994&gt;Parâmetros!$E$15,"Sim","Não"))</f>
        <v>Não</v>
      </c>
      <c r="U1994" s="17" t="str">
        <f t="shared" si="341"/>
        <v>Na meta</v>
      </c>
      <c r="V1994" s="17" t="str">
        <f>IF($AC1994&lt;&gt;"",IF($L1994&gt;0,"ATENÇÃO · apontou em dia de "&amp;LOWER($AC1994)&amp;" cadastrado","Exceção cadastrada · "&amp;$AC1994)&amp;IF($AD1994="",""," · "&amp;$AD1994),IF($E1994="Férias",IF($L1994&gt;0,"ATENÇÃO · apontou estando de férias no cadastro","Férias no cadastro"),IF($Y1994="Férias / afastamento","Afastamento · "&amp;($Z1994+$AA1994-1)&amp;" dias seguidos sem apontamento",IF($Y1994="Folga trabalhada","ATENÇÃO · apontou em dia de '[Apontamento_Mes_Setembro Atualizado.xlsx]Base Diária'!$V$221folga da escala 5x2",IF($Y1994="Folga",IF(AND($D1994="5x2",OR(WEEKDAY($F1994,2)=6,WEEKDAY($F1994,2)=7)),"Folga de fim de semana da escala 5x2",IF(AND(OR($D1994="6x1",$D1994="FF 6x1"),WEEKDAY($F1994,2)=6,FALSE()),"Folga de fim de semana · apontou no domingo anterior",IF(AND(OR($D1994="6x1",$D1994="FF 6x1"),WEEKDAY($F1994,2)=7,AND($A1994=$A1993,$L1993&gt;0)),"Folga de fim de semana · apontou no sábado",IF(AND(OR($D1994="6x1",$D1994="FF 6x1"),OR(WEEKDAY($F1994,2)=6,WEEKDAY($F1994,2)=7)),"Folga de fim de semana · sem apontamento no sábado nem no domingo","Folga prevista pelo ciclo")))),IF($Y1994="Indeterminado (início da série)","Sem histórico anterior — informe o dia do ciclo no Cadastro",IF($Y1994="Falta de registro",IF(OR(OR($D1994="6x1",$D1994="FF 6x1"),$D1994="5x2"),"FALTA DE REGISTRO · dia útil da escala "&amp;$E1994,"FALTA DE REGISTRO · dia "&amp;$W1994&amp;" de "&amp;IFERROR(INDEX(Parâmetros!$B$39:$B$48,MATCH($E1994,Parâmetros!$A$39:$A$48,0)),99)&amp;" do ciclo"),IF(OR($D1994="6x1",$D1994="FF 6x1"),IF(OR(AND(WEEKDAY($F1994,2)=6,AND($A1994=$A1995,$L1995&gt;0)),AND(WEEKDAY($F1994,2)=7,AND($A1994=$A1993,$L1993&gt;0))),"ATENÇÃO · apontou sábado e domingo no mesmo fim de semana",IF(OR(WEEKDAY($F1994,2)=6,WEEKDAY($F1994,2)=7),"Jornada de fim de semana do 6x1",IF(OR($H1994&gt;=Parâmetros!$E$20,$H1994&lt;Parâmetros!$E$19),"ATENÇÃO · 6x1 apontou fora do horário diurno","Jornada fixa do 6x1"))),IF($D1994="5x2","Jornada fixa do 5x2",IF($D1994="Folguista",IF($J1994=$K1994,"Evidência confirma sequência","DIVERGE · sequência "&amp;$J1994&amp;" × evidência "&amp;$K1994),IF($K1994=$E1994,"Evidência confirma cadastro","DIVERGE · cadastro "&amp;$E1994&amp;" × evidência "&amp;$K1994)))))))))))</f>
        <v>Evidência confirma cadastro</v>
      </c>
      <c r="W1994" s="34">
        <f>IF(OR(OR($D1994="6x1",$D1994="FF 6x1"),$D1994="5x2"),"",IF($AB1994&lt;&gt;$AB1993,IF(IFERROR(INDEX(Cadastro!$F$5:$F$148,$AB1994),"")="",IF($L1994&gt;0,1,0),IF(IFERROR(INDEX(Cadastro!$F$5:$F$148,$AB1994),"")&lt;=IFERROR(INDEX(Parâmetros!$B$39:$B$48,MATCH($E1994,Parâmetros!$A$39:$A$48,0)),99),IFERROR(INDEX(Cadastro!$F$5:$F$148,$AB1994),""),0)),IF($L1994&gt;0,IF(N($X1993)&gt;0,1,N($W1993)+1),IF(AND($L1994=0,OR(N($W1993)&gt;=IFERROR(INDEX(Parâmetros!$B$39:$B$48,MATCH($E1994,Parâmetros!$A$39:$A$48,0)),99),AND(N($X1993)&gt;0,N($X1993)&lt;IFERROR(INDEX(Parâmetros!$C$39:$C$48,MATCH($E1994,Parâmetros!$A$39:$A$48,0)),0)))),0,N($W1993)+1))))</f>
        <v>2</v>
      </c>
      <c r="X1994" s="34">
        <f>IF(OR(OR($D1994="6x1",$D1994="FF 6x1"),$D1994="5x2"),"",IF($AB1994&lt;&gt;$AB1993,IF(IFERROR(INDEX(Cadastro!$F$5:$F$148,$AB1994),"")="",0,IF(IFERROR(INDEX(Cadastro!$F$5:$F$148,$AB1994),"")&gt;IFERROR(INDEX(Parâmetros!$B$39:$B$48,MATCH($E1994,Parâmetros!$A$39:$A$48,0)),99),IFERROR(INDEX(Cadastro!$F$5:$F$148,$AB1994),"")-IFERROR(INDEX(Parâmetros!$B$39:$B$48,MATCH($E1994,Parâmetros!$A$39:$A$48,0)),99),0)),IF(AND($L1994=0,OR(N($W1993)&gt;=IFERROR(INDEX(Parâmetros!$B$39:$B$48,MATCH($E1994,Parâmetros!$A$39:$A$48,0)),99),AND(N($X1993)&gt;0,N($X1993)&lt;IFERROR(INDEX(Parâmetros!$C$39:$C$48,MATCH($E1994,Parâmetros!$A$39:$A$48,0)),0)))),N($X1993)+1,0)))</f>
        <v>0</v>
      </c>
      <c r="Y1994" t="str">
        <f>IF($AC1994&lt;&gt;"",IF($L1994&gt;0,$AC1994&amp;" · com apontamento",$AC1994),IF($E1994="Férias",IF($L1994&gt;0,"Férias · com apontamento","Férias (cadastro)"),IF(($Z1994+$AA1994-1)&gt;Parâmetros!$E$16,"Férias / afastamento",IF(AND($D1994="5x2",OR(WEEKDAY($F1994,2)=6,WEEKDAY($F1994,2)=7)),IF($L1994&gt;0,"Folga trabalhada","Folga"),IF($L1994&gt;0,"Trabalhado",IF(OR(OR($D1994="6x1",$D1994="FF 6x1"),$D1994="5x2"),IF(AND(OR($D1994="6x1",$D1994="FF 6x1"),OR(WEEKDAY($F1994,2)=6,WEEKDAY($F1994,2)=7)),"Folga","Falta de registro"),IF(AND($AB1994&lt;&gt;$AB1993,IFERROR(INDEX(Cadastro!$F$5:$F$148,$AB1994),"")=""),"Indeterminado (início da série)",IF($X1994&gt;0,"Folga","Falta de registro"))))))))</f>
        <v>Trabalhado</v>
      </c>
      <c r="Z1994" s="34">
        <f>IF(OR($L1994&gt;0,$F1994&gt;Parâmetros!$E$14),0,IF($A1994&lt;&gt;$A1993,1,N($Z1993)+1))</f>
        <v>0</v>
      </c>
      <c r="AA1994" s="34">
        <f>IF(OR($L1994&gt;0,$F1994&gt;Parâmetros!$E$14),0,IF(OR($A1994&lt;&gt;$A1995,$F1995&gt;Parâmetros!$E$14),1,N($AA1995)+1))</f>
        <v>0</v>
      </c>
      <c r="AB1994" s="31">
        <f>IFERROR(MATCH($A1994&amp;"|"&amp;TEXT(_xlfn.MAXIFS(Cadastro!$E$5:$E$148,Cadastro!$A$5:$A$148,$A1994,Cadastro!$E$5:$E$148,"&lt;="&amp;$F1994),"yyyymmdd"),Cadastro!$I$5:$I$148,0),"")</f>
        <v>80</v>
      </c>
      <c r="AC1994" t="str">
        <f>IFERROR(_xlfn.SINGLE(INDEX(Exceções!$D$5:$D$203,MATCH($A1994&amp;"|"&amp;$F1994,Exceções!$F$5:$F$203,0))),"")</f>
        <v/>
      </c>
      <c r="AD1994" t="str">
        <f>IF($AC1994="","",IFERROR(_xlfn.SINGLE(INDEX(Exceções!$E$5:$E$203,MATCH($A1994&amp;"|"&amp;$F1994,Exceções!$F$5:$F$203,0))),""))</f>
        <v/>
      </c>
    </row>
    <row r="1995" spans="1:30" ht="15" hidden="1" customHeight="1" x14ac:dyDescent="0.25">
      <c r="A1995" s="31">
        <v>12244</v>
      </c>
      <c r="B1995" s="17" t="s">
        <v>213</v>
      </c>
      <c r="C1995" s="17" t="str">
        <f>IFERROR(INDEX(Cadastro!$C$5:$C$148,$AB1995),"NÃO INFORMADO")</f>
        <v>USI</v>
      </c>
      <c r="D1995" s="17" t="str">
        <f>IFERROR(INDEX(Cadastro!$D$5:$D$148,$AB1995),"")</f>
        <v>A</v>
      </c>
      <c r="E1995" s="17" t="str">
        <f>IFERROR(INDEX(Cadastro!$G$5:$G$148,$AB1995),"")</f>
        <v>A</v>
      </c>
      <c r="F1995" s="29">
        <v>46277</v>
      </c>
      <c r="G1995" s="32" t="str">
        <f t="shared" si="336"/>
        <v>sáb</v>
      </c>
      <c r="H1995" s="31" t="str">
        <f>IF($L1995=0,"",_xlfn.MINIFS(Dados!$Q:$Q,Dados!$A:$A,$A1995,Dados!$S:$S,$F1995))</f>
        <v/>
      </c>
      <c r="I1995" s="31" t="str">
        <f>IF($H1995="","",_xlfn.MAXIFS(Dados!$R:$R,Dados!$A:$A,$A1995,Dados!$S:$S,$F1995))</f>
        <v/>
      </c>
      <c r="J1995" s="32" t="str">
        <f>IF($D1995&lt;&gt;"Folguista","",IFERROR(INDEX(Parâmetros!$D$52:$G$52,1,MIN(4,MAX(1,$W1995))),""))</f>
        <v/>
      </c>
      <c r="K1995" s="32" t="str">
        <f>IF(OR($AC1995&lt;&gt;"",$Y1995="Folga",$Y1995="Folga trabalhada",$Y1995="Férias (cadastro)",$Y1995="Férias / afastamento",$Y1995="Indeterminado (início da série)"),"",IF(OR($D1995="6x1",$D1995="FF 6x1"),IF(OR(WEEKDAY($F1995,2)=6,WEEKDAY($F1995,2)=7),"6x1 sáb/dom","6x1"),IF($D1995="5x2","5x2",IF($H1995="",IF($D1995="Folguista",$J1995,$E1995),IF(OR($H1995&gt;=Parâmetros!$E$18,$H1995&lt;Parâmetros!$E$19),"C",IF($H1995&lt;Parâmetros!$E$20,"A","B"))))))</f>
        <v>A</v>
      </c>
      <c r="L1995" s="30">
        <f>SUMIFS(Dados!$E:$E,Dados!$A:$A,$A1995,Dados!$S:$S,$F1995)</f>
        <v>0</v>
      </c>
      <c r="M1995" s="30">
        <f>IFERROR(INDEX(Parâmetros!$E$6:$E$11,MATCH($K1995,Parâmetros!$A$6:$A$11,0)),"")</f>
        <v>7.58</v>
      </c>
      <c r="N1995" s="33">
        <f t="shared" si="337"/>
        <v>0</v>
      </c>
      <c r="O1995" s="33">
        <f>Parâmetros!$E$13</f>
        <v>0.8</v>
      </c>
      <c r="P1995" s="32" t="str">
        <f>IF(OR($M1995="",$F1995&gt;Parâmetros!$E$14),"Não","Sim")</f>
        <v>Não</v>
      </c>
      <c r="Q1995" s="32" t="str">
        <f t="shared" si="338"/>
        <v/>
      </c>
      <c r="R1995" s="32" t="str">
        <f t="shared" si="339"/>
        <v/>
      </c>
      <c r="S1995" s="30" t="str">
        <f t="shared" si="340"/>
        <v/>
      </c>
      <c r="T1995" s="32" t="str">
        <f>IF($Q1995&lt;&gt;"Sim","",IF($N1995&gt;Parâmetros!$E$15,"Sim","Não"))</f>
        <v/>
      </c>
      <c r="U1995" s="17" t="str">
        <f t="shared" si="341"/>
        <v>Fora da apuração</v>
      </c>
      <c r="V1995" s="17" t="str">
        <f>IF($AC1995&lt;&gt;"",IF($L1995&gt;0,"ATENÇÃO · apontou em dia de "&amp;LOWER($AC1995)&amp;" cadastrado","Exceção cadastrada · "&amp;$AC1995)&amp;IF($AD1995="",""," · "&amp;$AD1995),IF($E1995="Férias",IF($L1995&gt;0,"ATENÇÃO · apontou estando de férias no cadastro","Férias no cadastro"),IF($Y1995="Férias / afastamento","Afastamento · "&amp;($Z1995+$AA1995-1)&amp;" dias seguidos sem apontamento",IF($Y1995="Folga trabalhada","ATENÇÃO · apontou em dia de '[Apontamento_Mes_Setembro Atualizado.xlsx]Base Diária'!$V$221folga da escala 5x2",IF($Y1995="Folga",IF(AND($D1995="5x2",OR(WEEKDAY($F1995,2)=6,WEEKDAY($F1995,2)=7)),"Folga de fim de semana da escala 5x2",IF(AND(OR($D1995="6x1",$D1995="FF 6x1"),WEEKDAY($F1995,2)=6,FALSE()),"Folga de fim de semana · apontou no domingo anterior",IF(AND(OR($D1995="6x1",$D1995="FF 6x1"),WEEKDAY($F1995,2)=7,AND($A1995=$A1994,$L1994&gt;0)),"Folga de fim de semana · apontou no sábado",IF(AND(OR($D1995="6x1",$D1995="FF 6x1"),OR(WEEKDAY($F1995,2)=6,WEEKDAY($F1995,2)=7)),"Folga de fim de semana · sem apontamento no sábado nem no domingo","Folga prevista pelo ciclo")))),IF($Y1995="Indeterminado (início da série)","Sem histórico anterior — informe o dia do ciclo no Cadastro",IF($Y1995="Falta de registro",IF(OR(OR($D1995="6x1",$D1995="FF 6x1"),$D1995="5x2"),"FALTA DE REGISTRO · dia útil da escala "&amp;$E1995,"FALTA DE REGISTRO · dia "&amp;$W1995&amp;" de "&amp;IFERROR(INDEX(Parâmetros!$B$39:$B$48,MATCH($E1995,Parâmetros!$A$39:$A$48,0)),99)&amp;" do ciclo"),IF(OR($D1995="6x1",$D1995="FF 6x1"),IF(OR(AND(WEEKDAY($F1995,2)=6,AND($A1995=$A1996,$L1996&gt;0)),AND(WEEKDAY($F1995,2)=7,AND($A1995=$A1994,$L1994&gt;0))),"ATENÇÃO · apontou sábado e domingo no mesmo fim de semana",IF(OR(WEEKDAY($F1995,2)=6,WEEKDAY($F1995,2)=7),"Jornada de fim de semana do 6x1",IF(OR($H1995&gt;=Parâmetros!$E$20,$H1995&lt;Parâmetros!$E$19),"ATENÇÃO · 6x1 apontou fora do horário diurno","Jornada fixa do 6x1"))),IF($D1995="5x2","Jornada fixa do 5x2",IF($D1995="Folguista",IF($J1995=$K1995,"Evidência confirma sequência","DIVERGE · sequência "&amp;$J1995&amp;" × evidência "&amp;$K1995),IF($K1995=$E1995,"Evidência confirma cadastro","DIVERGE · cadastro "&amp;$E1995&amp;" × evidência "&amp;$K1995)))))))))))</f>
        <v>FALTA DE REGISTRO · dia 3 de 5 do ciclo</v>
      </c>
      <c r="W1995" s="34">
        <f>IF(OR(OR($D1995="6x1",$D1995="FF 6x1"),$D1995="5x2"),"",IF($AB1995&lt;&gt;$AB1994,IF(IFERROR(INDEX(Cadastro!$F$5:$F$148,$AB1995),"")="",IF($L1995&gt;0,1,0),IF(IFERROR(INDEX(Cadastro!$F$5:$F$148,$AB1995),"")&lt;=IFERROR(INDEX(Parâmetros!$B$39:$B$48,MATCH($E1995,Parâmetros!$A$39:$A$48,0)),99),IFERROR(INDEX(Cadastro!$F$5:$F$148,$AB1995),""),0)),IF($L1995&gt;0,IF(N($X1994)&gt;0,1,N($W1994)+1),IF(AND($L1995=0,OR(N($W1994)&gt;=IFERROR(INDEX(Parâmetros!$B$39:$B$48,MATCH($E1995,Parâmetros!$A$39:$A$48,0)),99),AND(N($X1994)&gt;0,N($X1994)&lt;IFERROR(INDEX(Parâmetros!$C$39:$C$48,MATCH($E1995,Parâmetros!$A$39:$A$48,0)),0)))),0,N($W1994)+1))))</f>
        <v>3</v>
      </c>
      <c r="X1995" s="34">
        <f>IF(OR(OR($D1995="6x1",$D1995="FF 6x1"),$D1995="5x2"),"",IF($AB1995&lt;&gt;$AB1994,IF(IFERROR(INDEX(Cadastro!$F$5:$F$148,$AB1995),"")="",0,IF(IFERROR(INDEX(Cadastro!$F$5:$F$148,$AB1995),"")&gt;IFERROR(INDEX(Parâmetros!$B$39:$B$48,MATCH($E1995,Parâmetros!$A$39:$A$48,0)),99),IFERROR(INDEX(Cadastro!$F$5:$F$148,$AB1995),"")-IFERROR(INDEX(Parâmetros!$B$39:$B$48,MATCH($E1995,Parâmetros!$A$39:$A$48,0)),99),0)),IF(AND($L1995=0,OR(N($W1994)&gt;=IFERROR(INDEX(Parâmetros!$B$39:$B$48,MATCH($E1995,Parâmetros!$A$39:$A$48,0)),99),AND(N($X1994)&gt;0,N($X1994)&lt;IFERROR(INDEX(Parâmetros!$C$39:$C$48,MATCH($E1995,Parâmetros!$A$39:$A$48,0)),0)))),N($X1994)+1,0)))</f>
        <v>0</v>
      </c>
      <c r="Y1995" t="str">
        <f>IF($AC1995&lt;&gt;"",IF($L1995&gt;0,$AC1995&amp;" · com apontamento",$AC1995),IF($E1995="Férias",IF($L1995&gt;0,"Férias · com apontamento","Férias (cadastro)"),IF(($Z1995+$AA1995-1)&gt;Parâmetros!$E$16,"Férias / afastamento",IF(AND($D1995="5x2",OR(WEEKDAY($F1995,2)=6,WEEKDAY($F1995,2)=7)),IF($L1995&gt;0,"Folga trabalhada","Folga"),IF($L1995&gt;0,"Trabalhado",IF(OR(OR($D1995="6x1",$D1995="FF 6x1"),$D1995="5x2"),IF(AND(OR($D1995="6x1",$D1995="FF 6x1"),OR(WEEKDAY($F1995,2)=6,WEEKDAY($F1995,2)=7)),"Folga","Falta de registro"),IF(AND($AB1995&lt;&gt;$AB1994,IFERROR(INDEX(Cadastro!$F$5:$F$148,$AB1995),"")=""),"Indeterminado (início da série)",IF($X1995&gt;0,"Folga","Falta de registro"))))))))</f>
        <v>Falta de registro</v>
      </c>
      <c r="Z1995" s="34">
        <f>IF(OR($L1995&gt;0,$F1995&gt;Parâmetros!$E$14),0,IF($A1995&lt;&gt;$A1994,1,N($Z1994)+1))</f>
        <v>0</v>
      </c>
      <c r="AA1995" s="34">
        <f>IF(OR($L1995&gt;0,$F1995&gt;Parâmetros!$E$14),0,IF(OR($A1995&lt;&gt;$A1996,$F1996&gt;Parâmetros!$E$14),1,N($AA1996)+1))</f>
        <v>0</v>
      </c>
      <c r="AB1995" s="31">
        <f>IFERROR(MATCH($A1995&amp;"|"&amp;TEXT(_xlfn.MAXIFS(Cadastro!$E$5:$E$148,Cadastro!$A$5:$A$148,$A1995,Cadastro!$E$5:$E$148,"&lt;="&amp;$F1995),"yyyymmdd"),Cadastro!$I$5:$I$148,0),"")</f>
        <v>80</v>
      </c>
      <c r="AC1995" t="str">
        <f>IFERROR(_xlfn.SINGLE(INDEX(Exceções!$D$5:$D$203,MATCH($A1995&amp;"|"&amp;$F1995,Exceções!$F$5:$F$203,0))),"")</f>
        <v/>
      </c>
      <c r="AD1995" t="str">
        <f>IF($AC1995="","",IFERROR(_xlfn.SINGLE(INDEX(Exceções!$E$5:$E$203,MATCH($A1995&amp;"|"&amp;$F1995,Exceções!$F$5:$F$203,0))),""))</f>
        <v/>
      </c>
    </row>
    <row r="1996" spans="1:30" ht="15" hidden="1" customHeight="1" x14ac:dyDescent="0.25">
      <c r="A1996" s="31">
        <v>12244</v>
      </c>
      <c r="B1996" s="17" t="s">
        <v>213</v>
      </c>
      <c r="C1996" s="17" t="str">
        <f>IFERROR(INDEX(Cadastro!$C$5:$C$148,$AB1996),"NÃO INFORMADO")</f>
        <v>USI</v>
      </c>
      <c r="D1996" s="17" t="str">
        <f>IFERROR(INDEX(Cadastro!$D$5:$D$148,$AB1996),"")</f>
        <v>A</v>
      </c>
      <c r="E1996" s="17" t="str">
        <f>IFERROR(INDEX(Cadastro!$G$5:$G$148,$AB1996),"")</f>
        <v>A</v>
      </c>
      <c r="F1996" s="29">
        <v>46278</v>
      </c>
      <c r="G1996" s="32" t="str">
        <f t="shared" si="336"/>
        <v>dom</v>
      </c>
      <c r="H1996" s="31" t="str">
        <f>IF($L1996=0,"",_xlfn.MINIFS(Dados!$Q:$Q,Dados!$A:$A,$A1996,Dados!$S:$S,$F1996))</f>
        <v/>
      </c>
      <c r="I1996" s="31" t="str">
        <f>IF($H1996="","",_xlfn.MAXIFS(Dados!$R:$R,Dados!$A:$A,$A1996,Dados!$S:$S,$F1996))</f>
        <v/>
      </c>
      <c r="J1996" s="32" t="str">
        <f>IF($D1996&lt;&gt;"Folguista","",IFERROR(INDEX(Parâmetros!$D$52:$G$52,1,MIN(4,MAX(1,$W1996))),""))</f>
        <v/>
      </c>
      <c r="K1996" s="32" t="str">
        <f>IF(OR($AC1996&lt;&gt;"",$Y1996="Folga",$Y1996="Folga trabalhada",$Y1996="Férias (cadastro)",$Y1996="Férias / afastamento",$Y1996="Indeterminado (início da série)"),"",IF(OR($D1996="6x1",$D1996="FF 6x1"),IF(OR(WEEKDAY($F1996,2)=6,WEEKDAY($F1996,2)=7),"6x1 sáb/dom","6x1"),IF($D1996="5x2","5x2",IF($H1996="",IF($D1996="Folguista",$J1996,$E1996),IF(OR($H1996&gt;=Parâmetros!$E$18,$H1996&lt;Parâmetros!$E$19),"C",IF($H1996&lt;Parâmetros!$E$20,"A","B"))))))</f>
        <v>A</v>
      </c>
      <c r="L1996" s="30">
        <f>SUMIFS(Dados!$E:$E,Dados!$A:$A,$A1996,Dados!$S:$S,$F1996)</f>
        <v>0</v>
      </c>
      <c r="M1996" s="30">
        <f>IFERROR(INDEX(Parâmetros!$E$6:$E$11,MATCH($K1996,Parâmetros!$A$6:$A$11,0)),"")</f>
        <v>7.58</v>
      </c>
      <c r="N1996" s="33">
        <f t="shared" si="337"/>
        <v>0</v>
      </c>
      <c r="O1996" s="33">
        <f>Parâmetros!$E$13</f>
        <v>0.8</v>
      </c>
      <c r="P1996" s="32" t="str">
        <f>IF(OR($M1996="",$F1996&gt;Parâmetros!$E$14),"Não","Sim")</f>
        <v>Não</v>
      </c>
      <c r="Q1996" s="32" t="str">
        <f t="shared" si="338"/>
        <v/>
      </c>
      <c r="R1996" s="32" t="str">
        <f t="shared" si="339"/>
        <v/>
      </c>
      <c r="S1996" s="30" t="str">
        <f t="shared" si="340"/>
        <v/>
      </c>
      <c r="T1996" s="32" t="str">
        <f>IF($Q1996&lt;&gt;"Sim","",IF($N1996&gt;Parâmetros!$E$15,"Sim","Não"))</f>
        <v/>
      </c>
      <c r="U1996" s="17" t="str">
        <f t="shared" si="341"/>
        <v>Fora da apuração</v>
      </c>
      <c r="V1996" s="17" t="str">
        <f>IF($AC1996&lt;&gt;"",IF($L1996&gt;0,"ATENÇÃO · apontou em dia de "&amp;LOWER($AC1996)&amp;" cadastrado","Exceção cadastrada · "&amp;$AC1996)&amp;IF($AD1996="",""," · "&amp;$AD1996),IF($E1996="Férias",IF($L1996&gt;0,"ATENÇÃO · apontou estando de férias no cadastro","Férias no cadastro"),IF($Y1996="Férias / afastamento","Afastamento · "&amp;($Z1996+$AA1996-1)&amp;" dias seguidos sem apontamento",IF($Y1996="Folga trabalhada","ATENÇÃO · apontou em dia de '[Apontamento_Mes_Setembro Atualizado.xlsx]Base Diária'!$V$221folga da escala 5x2",IF($Y1996="Folga",IF(AND($D1996="5x2",OR(WEEKDAY($F1996,2)=6,WEEKDAY($F1996,2)=7)),"Folga de fim de semana da escala 5x2",IF(AND(OR($D1996="6x1",$D1996="FF 6x1"),WEEKDAY($F1996,2)=6,FALSE()),"Folga de fim de semana · apontou no domingo anterior",IF(AND(OR($D1996="6x1",$D1996="FF 6x1"),WEEKDAY($F1996,2)=7,AND($A1996=$A1995,$L1995&gt;0)),"Folga de fim de semana · apontou no sábado",IF(AND(OR($D1996="6x1",$D1996="FF 6x1"),OR(WEEKDAY($F1996,2)=6,WEEKDAY($F1996,2)=7)),"Folga de fim de semana · sem apontamento no sábado nem no domingo","Folga prevista pelo ciclo")))),IF($Y1996="Indeterminado (início da série)","Sem histórico anterior — informe o dia do ciclo no Cadastro",IF($Y1996="Falta de registro",IF(OR(OR($D1996="6x1",$D1996="FF 6x1"),$D1996="5x2"),"FALTA DE REGISTRO · dia útil da escala "&amp;$E1996,"FALTA DE REGISTRO · dia "&amp;$W1996&amp;" de "&amp;IFERROR(INDEX(Parâmetros!$B$39:$B$48,MATCH($E1996,Parâmetros!$A$39:$A$48,0)),99)&amp;" do ciclo"),IF(OR($D1996="6x1",$D1996="FF 6x1"),IF(OR(AND(WEEKDAY($F1996,2)=6,AND($A1996=$A1997,$L1997&gt;0)),AND(WEEKDAY($F1996,2)=7,AND($A1996=$A1995,$L1995&gt;0))),"ATENÇÃO · apontou sábado e domingo no mesmo fim de semana",IF(OR(WEEKDAY($F1996,2)=6,WEEKDAY($F1996,2)=7),"Jornada de fim de semana do 6x1",IF(OR($H1996&gt;=Parâmetros!$E$20,$H1996&lt;Parâmetros!$E$19),"ATENÇÃO · 6x1 apontou fora do horário diurno","Jornada fixa do 6x1"))),IF($D1996="5x2","Jornada fixa do 5x2",IF($D1996="Folguista",IF($J1996=$K1996,"Evidência confirma sequência","DIVERGE · sequência "&amp;$J1996&amp;" × evidência "&amp;$K1996),IF($K1996=$E1996,"Evidência confirma cadastro","DIVERGE · cadastro "&amp;$E1996&amp;" × evidência "&amp;$K1996)))))))))))</f>
        <v>FALTA DE REGISTRO · dia 4 de 5 do ciclo</v>
      </c>
      <c r="W1996" s="34">
        <f>IF(OR(OR($D1996="6x1",$D1996="FF 6x1"),$D1996="5x2"),"",IF($AB1996&lt;&gt;$AB1995,IF(IFERROR(INDEX(Cadastro!$F$5:$F$148,$AB1996),"")="",IF($L1996&gt;0,1,0),IF(IFERROR(INDEX(Cadastro!$F$5:$F$148,$AB1996),"")&lt;=IFERROR(INDEX(Parâmetros!$B$39:$B$48,MATCH($E1996,Parâmetros!$A$39:$A$48,0)),99),IFERROR(INDEX(Cadastro!$F$5:$F$148,$AB1996),""),0)),IF($L1996&gt;0,IF(N($X1995)&gt;0,1,N($W1995)+1),IF(AND($L1996=0,OR(N($W1995)&gt;=IFERROR(INDEX(Parâmetros!$B$39:$B$48,MATCH($E1996,Parâmetros!$A$39:$A$48,0)),99),AND(N($X1995)&gt;0,N($X1995)&lt;IFERROR(INDEX(Parâmetros!$C$39:$C$48,MATCH($E1996,Parâmetros!$A$39:$A$48,0)),0)))),0,N($W1995)+1))))</f>
        <v>4</v>
      </c>
      <c r="X1996" s="34">
        <f>IF(OR(OR($D1996="6x1",$D1996="FF 6x1"),$D1996="5x2"),"",IF($AB1996&lt;&gt;$AB1995,IF(IFERROR(INDEX(Cadastro!$F$5:$F$148,$AB1996),"")="",0,IF(IFERROR(INDEX(Cadastro!$F$5:$F$148,$AB1996),"")&gt;IFERROR(INDEX(Parâmetros!$B$39:$B$48,MATCH($E1996,Parâmetros!$A$39:$A$48,0)),99),IFERROR(INDEX(Cadastro!$F$5:$F$148,$AB1996),"")-IFERROR(INDEX(Parâmetros!$B$39:$B$48,MATCH($E1996,Parâmetros!$A$39:$A$48,0)),99),0)),IF(AND($L1996=0,OR(N($W1995)&gt;=IFERROR(INDEX(Parâmetros!$B$39:$B$48,MATCH($E1996,Parâmetros!$A$39:$A$48,0)),99),AND(N($X1995)&gt;0,N($X1995)&lt;IFERROR(INDEX(Parâmetros!$C$39:$C$48,MATCH($E1996,Parâmetros!$A$39:$A$48,0)),0)))),N($X1995)+1,0)))</f>
        <v>0</v>
      </c>
      <c r="Y1996" t="str">
        <f>IF($AC1996&lt;&gt;"",IF($L1996&gt;0,$AC1996&amp;" · com apontamento",$AC1996),IF($E1996="Férias",IF($L1996&gt;0,"Férias · com apontamento","Férias (cadastro)"),IF(($Z1996+$AA1996-1)&gt;Parâmetros!$E$16,"Férias / afastamento",IF(AND($D1996="5x2",OR(WEEKDAY($F1996,2)=6,WEEKDAY($F1996,2)=7)),IF($L1996&gt;0,"Folga trabalhada","Folga"),IF($L1996&gt;0,"Trabalhado",IF(OR(OR($D1996="6x1",$D1996="FF 6x1"),$D1996="5x2"),IF(AND(OR($D1996="6x1",$D1996="FF 6x1"),OR(WEEKDAY($F1996,2)=6,WEEKDAY($F1996,2)=7)),"Folga","Falta de registro"),IF(AND($AB1996&lt;&gt;$AB1995,IFERROR(INDEX(Cadastro!$F$5:$F$148,$AB1996),"")=""),"Indeterminado (início da série)",IF($X1996&gt;0,"Folga","Falta de registro"))))))))</f>
        <v>Falta de registro</v>
      </c>
      <c r="Z1996" s="34">
        <f>IF(OR($L1996&gt;0,$F1996&gt;Parâmetros!$E$14),0,IF($A1996&lt;&gt;$A1995,1,N($Z1995)+1))</f>
        <v>0</v>
      </c>
      <c r="AA1996" s="34">
        <f>IF(OR($L1996&gt;0,$F1996&gt;Parâmetros!$E$14),0,IF(OR($A1996&lt;&gt;$A1997,$F1997&gt;Parâmetros!$E$14),1,N($AA1997)+1))</f>
        <v>0</v>
      </c>
      <c r="AB1996" s="31">
        <f>IFERROR(MATCH($A1996&amp;"|"&amp;TEXT(_xlfn.MAXIFS(Cadastro!$E$5:$E$148,Cadastro!$A$5:$A$148,$A1996,Cadastro!$E$5:$E$148,"&lt;="&amp;$F1996),"yyyymmdd"),Cadastro!$I$5:$I$148,0),"")</f>
        <v>80</v>
      </c>
      <c r="AC1996" t="str">
        <f>IFERROR(_xlfn.SINGLE(INDEX(Exceções!$D$5:$D$203,MATCH($A1996&amp;"|"&amp;$F1996,Exceções!$F$5:$F$203,0))),"")</f>
        <v/>
      </c>
      <c r="AD1996" t="str">
        <f>IF($AC1996="","",IFERROR(_xlfn.SINGLE(INDEX(Exceções!$E$5:$E$203,MATCH($A1996&amp;"|"&amp;$F1996,Exceções!$F$5:$F$203,0))),""))</f>
        <v/>
      </c>
    </row>
    <row r="1997" spans="1:30" ht="15" hidden="1" customHeight="1" x14ac:dyDescent="0.25">
      <c r="A1997" s="31">
        <v>12244</v>
      </c>
      <c r="B1997" s="17" t="s">
        <v>213</v>
      </c>
      <c r="C1997" s="17" t="str">
        <f>IFERROR(INDEX(Cadastro!$C$5:$C$148,$AB1997),"NÃO INFORMADO")</f>
        <v>USI</v>
      </c>
      <c r="D1997" s="17" t="str">
        <f>IFERROR(INDEX(Cadastro!$D$5:$D$148,$AB1997),"")</f>
        <v>A</v>
      </c>
      <c r="E1997" s="17" t="str">
        <f>IFERROR(INDEX(Cadastro!$G$5:$G$148,$AB1997),"")</f>
        <v>A</v>
      </c>
      <c r="F1997" s="29">
        <v>46279</v>
      </c>
      <c r="G1997" s="32" t="str">
        <f t="shared" si="336"/>
        <v>seg</v>
      </c>
      <c r="H1997" s="31" t="str">
        <f>IF($L1997=0,"",_xlfn.MINIFS(Dados!$Q:$Q,Dados!$A:$A,$A1997,Dados!$S:$S,$F1997))</f>
        <v/>
      </c>
      <c r="I1997" s="31" t="str">
        <f>IF($H1997="","",_xlfn.MAXIFS(Dados!$R:$R,Dados!$A:$A,$A1997,Dados!$S:$S,$F1997))</f>
        <v/>
      </c>
      <c r="J1997" s="32" t="str">
        <f>IF($D1997&lt;&gt;"Folguista","",IFERROR(INDEX(Parâmetros!$D$52:$G$52,1,MIN(4,MAX(1,$W1997))),""))</f>
        <v/>
      </c>
      <c r="K1997" s="32" t="str">
        <f>IF(OR($AC1997&lt;&gt;"",$Y1997="Folga",$Y1997="Folga trabalhada",$Y1997="Férias (cadastro)",$Y1997="Férias / afastamento",$Y1997="Indeterminado (início da série)"),"",IF(OR($D1997="6x1",$D1997="FF 6x1"),IF(OR(WEEKDAY($F1997,2)=6,WEEKDAY($F1997,2)=7),"6x1 sáb/dom","6x1"),IF($D1997="5x2","5x2",IF($H1997="",IF($D1997="Folguista",$J1997,$E1997),IF(OR($H1997&gt;=Parâmetros!$E$18,$H1997&lt;Parâmetros!$E$19),"C",IF($H1997&lt;Parâmetros!$E$20,"A","B"))))))</f>
        <v>A</v>
      </c>
      <c r="L1997" s="30">
        <f>SUMIFS(Dados!$E:$E,Dados!$A:$A,$A1997,Dados!$S:$S,$F1997)</f>
        <v>0</v>
      </c>
      <c r="M1997" s="30">
        <f>IFERROR(INDEX(Parâmetros!$E$6:$E$11,MATCH($K1997,Parâmetros!$A$6:$A$11,0)),"")</f>
        <v>7.58</v>
      </c>
      <c r="N1997" s="33">
        <f t="shared" si="337"/>
        <v>0</v>
      </c>
      <c r="O1997" s="33">
        <f>Parâmetros!$E$13</f>
        <v>0.8</v>
      </c>
      <c r="P1997" s="32" t="str">
        <f>IF(OR($M1997="",$F1997&gt;Parâmetros!$E$14),"Não","Sim")</f>
        <v>Não</v>
      </c>
      <c r="Q1997" s="32" t="str">
        <f t="shared" si="338"/>
        <v/>
      </c>
      <c r="R1997" s="32" t="str">
        <f t="shared" si="339"/>
        <v/>
      </c>
      <c r="S1997" s="30" t="str">
        <f t="shared" si="340"/>
        <v/>
      </c>
      <c r="T1997" s="32" t="str">
        <f>IF($Q1997&lt;&gt;"Sim","",IF($N1997&gt;Parâmetros!$E$15,"Sim","Não"))</f>
        <v/>
      </c>
      <c r="U1997" s="17" t="str">
        <f t="shared" si="341"/>
        <v>Fora da apuração</v>
      </c>
      <c r="V1997" s="17" t="str">
        <f>IF($AC1997&lt;&gt;"",IF($L1997&gt;0,"ATENÇÃO · apontou em dia de "&amp;LOWER($AC1997)&amp;" cadastrado","Exceção cadastrada · "&amp;$AC1997)&amp;IF($AD1997="",""," · "&amp;$AD1997),IF($E1997="Férias",IF($L1997&gt;0,"ATENÇÃO · apontou estando de férias no cadastro","Férias no cadastro"),IF($Y1997="Férias / afastamento","Afastamento · "&amp;($Z1997+$AA1997-1)&amp;" dias seguidos sem apontamento",IF($Y1997="Folga trabalhada","ATENÇÃO · apontou em dia de '[Apontamento_Mes_Setembro Atualizado.xlsx]Base Diária'!$V$221folga da escala 5x2",IF($Y1997="Folga",IF(AND($D1997="5x2",OR(WEEKDAY($F1997,2)=6,WEEKDAY($F1997,2)=7)),"Folga de fim de semana da escala 5x2",IF(AND(OR($D1997="6x1",$D1997="FF 6x1"),WEEKDAY($F1997,2)=6,FALSE()),"Folga de fim de semana · apontou no domingo anterior",IF(AND(OR($D1997="6x1",$D1997="FF 6x1"),WEEKDAY($F1997,2)=7,AND($A1997=$A1996,$L1996&gt;0)),"Folga de fim de semana · apontou no sábado",IF(AND(OR($D1997="6x1",$D1997="FF 6x1"),OR(WEEKDAY($F1997,2)=6,WEEKDAY($F1997,2)=7)),"Folga de fim de semana · sem apontamento no sábado nem no domingo","Folga prevista pelo ciclo")))),IF($Y1997="Indeterminado (início da série)","Sem histórico anterior — informe o dia do ciclo no Cadastro",IF($Y1997="Falta de registro",IF(OR(OR($D1997="6x1",$D1997="FF 6x1"),$D1997="5x2"),"FALTA DE REGISTRO · dia útil da escala "&amp;$E1997,"FALTA DE REGISTRO · dia "&amp;$W1997&amp;" de "&amp;IFERROR(INDEX(Parâmetros!$B$39:$B$48,MATCH($E1997,Parâmetros!$A$39:$A$48,0)),99)&amp;" do ciclo"),IF(OR($D1997="6x1",$D1997="FF 6x1"),IF(OR(AND(WEEKDAY($F1997,2)=6,AND($A1997=$A1998,$L1998&gt;0)),AND(WEEKDAY($F1997,2)=7,AND($A1997=$A1996,$L1996&gt;0))),"ATENÇÃO · apontou sábado e domingo no mesmo fim de semana",IF(OR(WEEKDAY($F1997,2)=6,WEEKDAY($F1997,2)=7),"Jornada de fim de semana do 6x1",IF(OR($H1997&gt;=Parâmetros!$E$20,$H1997&lt;Parâmetros!$E$19),"ATENÇÃO · 6x1 apontou fora do horário diurno","Jornada fixa do 6x1"))),IF($D1997="5x2","Jornada fixa do 5x2",IF($D1997="Folguista",IF($J1997=$K1997,"Evidência confirma sequência","DIVERGE · sequência "&amp;$J1997&amp;" × evidência "&amp;$K1997),IF($K1997=$E1997,"Evidência confirma cadastro","DIVERGE · cadastro "&amp;$E1997&amp;" × evidência "&amp;$K1997)))))))))))</f>
        <v>FALTA DE REGISTRO · dia 5 de 5 do ciclo</v>
      </c>
      <c r="W1997" s="34">
        <f>IF(OR(OR($D1997="6x1",$D1997="FF 6x1"),$D1997="5x2"),"",IF($AB1997&lt;&gt;$AB1996,IF(IFERROR(INDEX(Cadastro!$F$5:$F$148,$AB1997),"")="",IF($L1997&gt;0,1,0),IF(IFERROR(INDEX(Cadastro!$F$5:$F$148,$AB1997),"")&lt;=IFERROR(INDEX(Parâmetros!$B$39:$B$48,MATCH($E1997,Parâmetros!$A$39:$A$48,0)),99),IFERROR(INDEX(Cadastro!$F$5:$F$148,$AB1997),""),0)),IF($L1997&gt;0,IF(N($X1996)&gt;0,1,N($W1996)+1),IF(AND($L1997=0,OR(N($W1996)&gt;=IFERROR(INDEX(Parâmetros!$B$39:$B$48,MATCH($E1997,Parâmetros!$A$39:$A$48,0)),99),AND(N($X1996)&gt;0,N($X1996)&lt;IFERROR(INDEX(Parâmetros!$C$39:$C$48,MATCH($E1997,Parâmetros!$A$39:$A$48,0)),0)))),0,N($W1996)+1))))</f>
        <v>5</v>
      </c>
      <c r="X1997" s="34">
        <f>IF(OR(OR($D1997="6x1",$D1997="FF 6x1"),$D1997="5x2"),"",IF($AB1997&lt;&gt;$AB1996,IF(IFERROR(INDEX(Cadastro!$F$5:$F$148,$AB1997),"")="",0,IF(IFERROR(INDEX(Cadastro!$F$5:$F$148,$AB1997),"")&gt;IFERROR(INDEX(Parâmetros!$B$39:$B$48,MATCH($E1997,Parâmetros!$A$39:$A$48,0)),99),IFERROR(INDEX(Cadastro!$F$5:$F$148,$AB1997),"")-IFERROR(INDEX(Parâmetros!$B$39:$B$48,MATCH($E1997,Parâmetros!$A$39:$A$48,0)),99),0)),IF(AND($L1997=0,OR(N($W1996)&gt;=IFERROR(INDEX(Parâmetros!$B$39:$B$48,MATCH($E1997,Parâmetros!$A$39:$A$48,0)),99),AND(N($X1996)&gt;0,N($X1996)&lt;IFERROR(INDEX(Parâmetros!$C$39:$C$48,MATCH($E1997,Parâmetros!$A$39:$A$48,0)),0)))),N($X1996)+1,0)))</f>
        <v>0</v>
      </c>
      <c r="Y1997" t="str">
        <f>IF($AC1997&lt;&gt;"",IF($L1997&gt;0,$AC1997&amp;" · com apontamento",$AC1997),IF($E1997="Férias",IF($L1997&gt;0,"Férias · com apontamento","Férias (cadastro)"),IF(($Z1997+$AA1997-1)&gt;Parâmetros!$E$16,"Férias / afastamento",IF(AND($D1997="5x2",OR(WEEKDAY($F1997,2)=6,WEEKDAY($F1997,2)=7)),IF($L1997&gt;0,"Folga trabalhada","Folga"),IF($L1997&gt;0,"Trabalhado",IF(OR(OR($D1997="6x1",$D1997="FF 6x1"),$D1997="5x2"),IF(AND(OR($D1997="6x1",$D1997="FF 6x1"),OR(WEEKDAY($F1997,2)=6,WEEKDAY($F1997,2)=7)),"Folga","Falta de registro"),IF(AND($AB1997&lt;&gt;$AB1996,IFERROR(INDEX(Cadastro!$F$5:$F$148,$AB1997),"")=""),"Indeterminado (início da série)",IF($X1997&gt;0,"Folga","Falta de registro"))))))))</f>
        <v>Falta de registro</v>
      </c>
      <c r="Z1997" s="34">
        <f>IF(OR($L1997&gt;0,$F1997&gt;Parâmetros!$E$14),0,IF($A1997&lt;&gt;$A1996,1,N($Z1996)+1))</f>
        <v>0</v>
      </c>
      <c r="AA1997" s="34">
        <f>IF(OR($L1997&gt;0,$F1997&gt;Parâmetros!$E$14),0,IF(OR($A1997&lt;&gt;$A1998,$F1998&gt;Parâmetros!$E$14),1,N($AA1998)+1))</f>
        <v>0</v>
      </c>
      <c r="AB1997" s="31">
        <f>IFERROR(MATCH($A1997&amp;"|"&amp;TEXT(_xlfn.MAXIFS(Cadastro!$E$5:$E$148,Cadastro!$A$5:$A$148,$A1997,Cadastro!$E$5:$E$148,"&lt;="&amp;$F1997),"yyyymmdd"),Cadastro!$I$5:$I$148,0),"")</f>
        <v>80</v>
      </c>
      <c r="AC1997" t="str">
        <f>IFERROR(_xlfn.SINGLE(INDEX(Exceções!$D$5:$D$203,MATCH($A1997&amp;"|"&amp;$F1997,Exceções!$F$5:$F$203,0))),"")</f>
        <v/>
      </c>
      <c r="AD1997" t="str">
        <f>IF($AC1997="","",IFERROR(_xlfn.SINGLE(INDEX(Exceções!$E$5:$E$203,MATCH($A1997&amp;"|"&amp;$F1997,Exceções!$F$5:$F$203,0))),""))</f>
        <v/>
      </c>
    </row>
    <row r="1998" spans="1:30" ht="15" hidden="1" customHeight="1" x14ac:dyDescent="0.25">
      <c r="A1998" s="31">
        <v>12244</v>
      </c>
      <c r="B1998" s="17" t="s">
        <v>213</v>
      </c>
      <c r="C1998" s="17" t="str">
        <f>IFERROR(INDEX(Cadastro!$C$5:$C$148,$AB1998),"NÃO INFORMADO")</f>
        <v>USI</v>
      </c>
      <c r="D1998" s="17" t="str">
        <f>IFERROR(INDEX(Cadastro!$D$5:$D$148,$AB1998),"")</f>
        <v>A</v>
      </c>
      <c r="E1998" s="17" t="str">
        <f>IFERROR(INDEX(Cadastro!$G$5:$G$148,$AB1998),"")</f>
        <v>A</v>
      </c>
      <c r="F1998" s="29">
        <v>46280</v>
      </c>
      <c r="G1998" s="32" t="str">
        <f t="shared" si="336"/>
        <v>ter</v>
      </c>
      <c r="H1998" s="31" t="str">
        <f>IF($L1998=0,"",_xlfn.MINIFS(Dados!$Q:$Q,Dados!$A:$A,$A1998,Dados!$S:$S,$F1998))</f>
        <v/>
      </c>
      <c r="I1998" s="31" t="str">
        <f>IF($H1998="","",_xlfn.MAXIFS(Dados!$R:$R,Dados!$A:$A,$A1998,Dados!$S:$S,$F1998))</f>
        <v/>
      </c>
      <c r="J1998" s="32" t="str">
        <f>IF($D1998&lt;&gt;"Folguista","",IFERROR(INDEX(Parâmetros!$D$52:$G$52,1,MIN(4,MAX(1,$W1998))),""))</f>
        <v/>
      </c>
      <c r="K1998" s="32" t="str">
        <f>IF(OR($AC1998&lt;&gt;"",$Y1998="Folga",$Y1998="Folga trabalhada",$Y1998="Férias (cadastro)",$Y1998="Férias / afastamento",$Y1998="Indeterminado (início da série)"),"",IF(OR($D1998="6x1",$D1998="FF 6x1"),IF(OR(WEEKDAY($F1998,2)=6,WEEKDAY($F1998,2)=7),"6x1 sáb/dom","6x1"),IF($D1998="5x2","5x2",IF($H1998="",IF($D1998="Folguista",$J1998,$E1998),IF(OR($H1998&gt;=Parâmetros!$E$18,$H1998&lt;Parâmetros!$E$19),"C",IF($H1998&lt;Parâmetros!$E$20,"A","B"))))))</f>
        <v/>
      </c>
      <c r="L1998" s="30">
        <f>SUMIFS(Dados!$E:$E,Dados!$A:$A,$A1998,Dados!$S:$S,$F1998)</f>
        <v>0</v>
      </c>
      <c r="M1998" s="30" t="str">
        <f>IFERROR(INDEX(Parâmetros!$E$6:$E$11,MATCH($K1998,Parâmetros!$A$6:$A$11,0)),"")</f>
        <v/>
      </c>
      <c r="N1998" s="33" t="str">
        <f t="shared" si="337"/>
        <v/>
      </c>
      <c r="O1998" s="33">
        <f>Parâmetros!$E$13</f>
        <v>0.8</v>
      </c>
      <c r="P1998" s="32" t="str">
        <f>IF(OR($M1998="",$F1998&gt;Parâmetros!$E$14),"Não","Sim")</f>
        <v>Não</v>
      </c>
      <c r="Q1998" s="32" t="str">
        <f t="shared" si="338"/>
        <v/>
      </c>
      <c r="R1998" s="32" t="str">
        <f t="shared" si="339"/>
        <v/>
      </c>
      <c r="S1998" s="30" t="str">
        <f t="shared" si="340"/>
        <v/>
      </c>
      <c r="T1998" s="32" t="str">
        <f>IF($Q1998&lt;&gt;"Sim","",IF($N1998&gt;Parâmetros!$E$15,"Sim","Não"))</f>
        <v/>
      </c>
      <c r="U1998" s="17" t="str">
        <f t="shared" si="341"/>
        <v>Folga</v>
      </c>
      <c r="V1998" s="17" t="str">
        <f>IF($AC1998&lt;&gt;"",IF($L1998&gt;0,"ATENÇÃO · apontou em dia de "&amp;LOWER($AC1998)&amp;" cadastrado","Exceção cadastrada · "&amp;$AC1998)&amp;IF($AD1998="",""," · "&amp;$AD1998),IF($E1998="Férias",IF($L1998&gt;0,"ATENÇÃO · apontou estando de férias no cadastro","Férias no cadastro"),IF($Y1998="Férias / afastamento","Afastamento · "&amp;($Z1998+$AA1998-1)&amp;" dias seguidos sem apontamento",IF($Y1998="Folga trabalhada","ATENÇÃO · apontou em dia de '[Apontamento_Mes_Setembro Atualizado.xlsx]Base Diária'!$V$221folga da escala 5x2",IF($Y1998="Folga",IF(AND($D1998="5x2",OR(WEEKDAY($F1998,2)=6,WEEKDAY($F1998,2)=7)),"Folga de fim de semana da escala 5x2",IF(AND(OR($D1998="6x1",$D1998="FF 6x1"),WEEKDAY($F1998,2)=6,FALSE()),"Folga de fim de semana · apontou no domingo anterior",IF(AND(OR($D1998="6x1",$D1998="FF 6x1"),WEEKDAY($F1998,2)=7,AND($A1998=$A1997,$L1997&gt;0)),"Folga de fim de semana · apontou no sábado",IF(AND(OR($D1998="6x1",$D1998="FF 6x1"),OR(WEEKDAY($F1998,2)=6,WEEKDAY($F1998,2)=7)),"Folga de fim de semana · sem apontamento no sábado nem no domingo","Folga prevista pelo ciclo")))),IF($Y1998="Indeterminado (início da série)","Sem histórico anterior — informe o dia do ciclo no Cadastro",IF($Y1998="Falta de registro",IF(OR(OR($D1998="6x1",$D1998="FF 6x1"),$D1998="5x2"),"FALTA DE REGISTRO · dia útil da escala "&amp;$E1998,"FALTA DE REGISTRO · dia "&amp;$W1998&amp;" de "&amp;IFERROR(INDEX(Parâmetros!$B$39:$B$48,MATCH($E1998,Parâmetros!$A$39:$A$48,0)),99)&amp;" do ciclo"),IF(OR($D1998="6x1",$D1998="FF 6x1"),IF(OR(AND(WEEKDAY($F1998,2)=6,AND($A1998=$A1999,$L1999&gt;0)),AND(WEEKDAY($F1998,2)=7,AND($A1998=$A1997,$L1997&gt;0))),"ATENÇÃO · apontou sábado e domingo no mesmo fim de semana",IF(OR(WEEKDAY($F1998,2)=6,WEEKDAY($F1998,2)=7),"Jornada de fim de semana do 6x1",IF(OR($H1998&gt;=Parâmetros!$E$20,$H1998&lt;Parâmetros!$E$19),"ATENÇÃO · 6x1 apontou fora do horário diurno","Jornada fixa do 6x1"))),IF($D1998="5x2","Jornada fixa do 5x2",IF($D1998="Folguista",IF($J1998=$K1998,"Evidência confirma sequência","DIVERGE · sequência "&amp;$J1998&amp;" × evidência "&amp;$K1998),IF($K1998=$E1998,"Evidência confirma cadastro","DIVERGE · cadastro "&amp;$E1998&amp;" × evidência "&amp;$K1998)))))))))))</f>
        <v>Folga prevista pelo ciclo</v>
      </c>
      <c r="W1998" s="34">
        <f>IF(OR(OR($D1998="6x1",$D1998="FF 6x1"),$D1998="5x2"),"",IF($AB1998&lt;&gt;$AB1997,IF(IFERROR(INDEX(Cadastro!$F$5:$F$148,$AB1998),"")="",IF($L1998&gt;0,1,0),IF(IFERROR(INDEX(Cadastro!$F$5:$F$148,$AB1998),"")&lt;=IFERROR(INDEX(Parâmetros!$B$39:$B$48,MATCH($E1998,Parâmetros!$A$39:$A$48,0)),99),IFERROR(INDEX(Cadastro!$F$5:$F$148,$AB1998),""),0)),IF($L1998&gt;0,IF(N($X1997)&gt;0,1,N($W1997)+1),IF(AND($L1998=0,OR(N($W1997)&gt;=IFERROR(INDEX(Parâmetros!$B$39:$B$48,MATCH($E1998,Parâmetros!$A$39:$A$48,0)),99),AND(N($X1997)&gt;0,N($X1997)&lt;IFERROR(INDEX(Parâmetros!$C$39:$C$48,MATCH($E1998,Parâmetros!$A$39:$A$48,0)),0)))),0,N($W1997)+1))))</f>
        <v>0</v>
      </c>
      <c r="X1998" s="34">
        <f>IF(OR(OR($D1998="6x1",$D1998="FF 6x1"),$D1998="5x2"),"",IF($AB1998&lt;&gt;$AB1997,IF(IFERROR(INDEX(Cadastro!$F$5:$F$148,$AB1998),"")="",0,IF(IFERROR(INDEX(Cadastro!$F$5:$F$148,$AB1998),"")&gt;IFERROR(INDEX(Parâmetros!$B$39:$B$48,MATCH($E1998,Parâmetros!$A$39:$A$48,0)),99),IFERROR(INDEX(Cadastro!$F$5:$F$148,$AB1998),"")-IFERROR(INDEX(Parâmetros!$B$39:$B$48,MATCH($E1998,Parâmetros!$A$39:$A$48,0)),99),0)),IF(AND($L1998=0,OR(N($W1997)&gt;=IFERROR(INDEX(Parâmetros!$B$39:$B$48,MATCH($E1998,Parâmetros!$A$39:$A$48,0)),99),AND(N($X1997)&gt;0,N($X1997)&lt;IFERROR(INDEX(Parâmetros!$C$39:$C$48,MATCH($E1998,Parâmetros!$A$39:$A$48,0)),0)))),N($X1997)+1,0)))</f>
        <v>1</v>
      </c>
      <c r="Y1998" t="str">
        <f>IF($AC1998&lt;&gt;"",IF($L1998&gt;0,$AC1998&amp;" · com apontamento",$AC1998),IF($E1998="Férias",IF($L1998&gt;0,"Férias · com apontamento","Férias (cadastro)"),IF(($Z1998+$AA1998-1)&gt;Parâmetros!$E$16,"Férias / afastamento",IF(AND($D1998="5x2",OR(WEEKDAY($F1998,2)=6,WEEKDAY($F1998,2)=7)),IF($L1998&gt;0,"Folga trabalhada","Folga"),IF($L1998&gt;0,"Trabalhado",IF(OR(OR($D1998="6x1",$D1998="FF 6x1"),$D1998="5x2"),IF(AND(OR($D1998="6x1",$D1998="FF 6x1"),OR(WEEKDAY($F1998,2)=6,WEEKDAY($F1998,2)=7)),"Folga","Falta de registro"),IF(AND($AB1998&lt;&gt;$AB1997,IFERROR(INDEX(Cadastro!$F$5:$F$148,$AB1998),"")=""),"Indeterminado (início da série)",IF($X1998&gt;0,"Folga","Falta de registro"))))))))</f>
        <v>Folga</v>
      </c>
      <c r="Z1998" s="34">
        <f>IF(OR($L1998&gt;0,$F1998&gt;Parâmetros!$E$14),0,IF($A1998&lt;&gt;$A1997,1,N($Z1997)+1))</f>
        <v>0</v>
      </c>
      <c r="AA1998" s="34">
        <f>IF(OR($L1998&gt;0,$F1998&gt;Parâmetros!$E$14),0,IF(OR($A1998&lt;&gt;$A1999,$F1999&gt;Parâmetros!$E$14),1,N($AA1999)+1))</f>
        <v>0</v>
      </c>
      <c r="AB1998" s="31">
        <f>IFERROR(MATCH($A1998&amp;"|"&amp;TEXT(_xlfn.MAXIFS(Cadastro!$E$5:$E$148,Cadastro!$A$5:$A$148,$A1998,Cadastro!$E$5:$E$148,"&lt;="&amp;$F1998),"yyyymmdd"),Cadastro!$I$5:$I$148,0),"")</f>
        <v>80</v>
      </c>
      <c r="AC1998" t="str">
        <f>IFERROR(_xlfn.SINGLE(INDEX(Exceções!$D$5:$D$203,MATCH($A1998&amp;"|"&amp;$F1998,Exceções!$F$5:$F$203,0))),"")</f>
        <v/>
      </c>
      <c r="AD1998" t="str">
        <f>IF($AC1998="","",IFERROR(_xlfn.SINGLE(INDEX(Exceções!$E$5:$E$203,MATCH($A1998&amp;"|"&amp;$F1998,Exceções!$F$5:$F$203,0))),""))</f>
        <v/>
      </c>
    </row>
    <row r="1999" spans="1:30" ht="15" hidden="1" customHeight="1" x14ac:dyDescent="0.25">
      <c r="A1999" s="31">
        <v>12244</v>
      </c>
      <c r="B1999" s="17" t="s">
        <v>213</v>
      </c>
      <c r="C1999" s="17" t="str">
        <f>IFERROR(INDEX(Cadastro!$C$5:$C$148,$AB1999),"NÃO INFORMADO")</f>
        <v>USI</v>
      </c>
      <c r="D1999" s="17" t="str">
        <f>IFERROR(INDEX(Cadastro!$D$5:$D$148,$AB1999),"")</f>
        <v>A</v>
      </c>
      <c r="E1999" s="17" t="str">
        <f>IFERROR(INDEX(Cadastro!$G$5:$G$148,$AB1999),"")</f>
        <v>A</v>
      </c>
      <c r="F1999" s="29">
        <v>46281</v>
      </c>
      <c r="G1999" s="32" t="str">
        <f t="shared" si="336"/>
        <v>qua</v>
      </c>
      <c r="H1999" s="31" t="str">
        <f>IF($L1999=0,"",_xlfn.MINIFS(Dados!$Q:$Q,Dados!$A:$A,$A1999,Dados!$S:$S,$F1999))</f>
        <v/>
      </c>
      <c r="I1999" s="31" t="str">
        <f>IF($H1999="","",_xlfn.MAXIFS(Dados!$R:$R,Dados!$A:$A,$A1999,Dados!$S:$S,$F1999))</f>
        <v/>
      </c>
      <c r="J1999" s="32" t="str">
        <f>IF($D1999&lt;&gt;"Folguista","",IFERROR(INDEX(Parâmetros!$D$52:$G$52,1,MIN(4,MAX(1,$W1999))),""))</f>
        <v/>
      </c>
      <c r="K1999" s="32" t="str">
        <f>IF(OR($AC1999&lt;&gt;"",$Y1999="Folga",$Y1999="Folga trabalhada",$Y1999="Férias (cadastro)",$Y1999="Férias / afastamento",$Y1999="Indeterminado (início da série)"),"",IF(OR($D1999="6x1",$D1999="FF 6x1"),IF(OR(WEEKDAY($F1999,2)=6,WEEKDAY($F1999,2)=7),"6x1 sáb/dom","6x1"),IF($D1999="5x2","5x2",IF($H1999="",IF($D1999="Folguista",$J1999,$E1999),IF(OR($H1999&gt;=Parâmetros!$E$18,$H1999&lt;Parâmetros!$E$19),"C",IF($H1999&lt;Parâmetros!$E$20,"A","B"))))))</f>
        <v>A</v>
      </c>
      <c r="L1999" s="30">
        <f>SUMIFS(Dados!$E:$E,Dados!$A:$A,$A1999,Dados!$S:$S,$F1999)</f>
        <v>0</v>
      </c>
      <c r="M1999" s="30">
        <f>IFERROR(INDEX(Parâmetros!$E$6:$E$11,MATCH($K1999,Parâmetros!$A$6:$A$11,0)),"")</f>
        <v>7.58</v>
      </c>
      <c r="N1999" s="33">
        <f t="shared" si="337"/>
        <v>0</v>
      </c>
      <c r="O1999" s="33">
        <f>Parâmetros!$E$13</f>
        <v>0.8</v>
      </c>
      <c r="P1999" s="32" t="str">
        <f>IF(OR($M1999="",$F1999&gt;Parâmetros!$E$14),"Não","Sim")</f>
        <v>Não</v>
      </c>
      <c r="Q1999" s="32" t="str">
        <f t="shared" si="338"/>
        <v/>
      </c>
      <c r="R1999" s="32" t="str">
        <f t="shared" si="339"/>
        <v/>
      </c>
      <c r="S1999" s="30" t="str">
        <f t="shared" si="340"/>
        <v/>
      </c>
      <c r="T1999" s="32" t="str">
        <f>IF($Q1999&lt;&gt;"Sim","",IF($N1999&gt;Parâmetros!$E$15,"Sim","Não"))</f>
        <v/>
      </c>
      <c r="U1999" s="17" t="str">
        <f t="shared" si="341"/>
        <v>Fora da apuração</v>
      </c>
      <c r="V1999" s="17" t="str">
        <f>IF($AC1999&lt;&gt;"",IF($L1999&gt;0,"ATENÇÃO · apontou em dia de "&amp;LOWER($AC1999)&amp;" cadastrado","Exceção cadastrada · "&amp;$AC1999)&amp;IF($AD1999="",""," · "&amp;$AD1999),IF($E1999="Férias",IF($L1999&gt;0,"ATENÇÃO · apontou estando de férias no cadastro","Férias no cadastro"),IF($Y1999="Férias / afastamento","Afastamento · "&amp;($Z1999+$AA1999-1)&amp;" dias seguidos sem apontamento",IF($Y1999="Folga trabalhada","ATENÇÃO · apontou em dia de '[Apontamento_Mes_Setembro Atualizado.xlsx]Base Diária'!$V$221folga da escala 5x2",IF($Y1999="Folga",IF(AND($D1999="5x2",OR(WEEKDAY($F1999,2)=6,WEEKDAY($F1999,2)=7)),"Folga de fim de semana da escala 5x2",IF(AND(OR($D1999="6x1",$D1999="FF 6x1"),WEEKDAY($F1999,2)=6,FALSE()),"Folga de fim de semana · apontou no domingo anterior",IF(AND(OR($D1999="6x1",$D1999="FF 6x1"),WEEKDAY($F1999,2)=7,AND($A1999=$A1998,$L1998&gt;0)),"Folga de fim de semana · apontou no sábado",IF(AND(OR($D1999="6x1",$D1999="FF 6x1"),OR(WEEKDAY($F1999,2)=6,WEEKDAY($F1999,2)=7)),"Folga de fim de semana · sem apontamento no sábado nem no domingo","Folga prevista pelo ciclo")))),IF($Y1999="Indeterminado (início da série)","Sem histórico anterior — informe o dia do ciclo no Cadastro",IF($Y1999="Falta de registro",IF(OR(OR($D1999="6x1",$D1999="FF 6x1"),$D1999="5x2"),"FALTA DE REGISTRO · dia útil da escala "&amp;$E1999,"FALTA DE REGISTRO · dia "&amp;$W1999&amp;" de "&amp;IFERROR(INDEX(Parâmetros!$B$39:$B$48,MATCH($E1999,Parâmetros!$A$39:$A$48,0)),99)&amp;" do ciclo"),IF(OR($D1999="6x1",$D1999="FF 6x1"),IF(OR(AND(WEEKDAY($F1999,2)=6,AND($A1999=$A2000,$L2000&gt;0)),AND(WEEKDAY($F1999,2)=7,AND($A1999=$A1998,$L1998&gt;0))),"ATENÇÃO · apontou sábado e domingo no mesmo fim de semana",IF(OR(WEEKDAY($F1999,2)=6,WEEKDAY($F1999,2)=7),"Jornada de fim de semana do 6x1",IF(OR($H1999&gt;=Parâmetros!$E$20,$H1999&lt;Parâmetros!$E$19),"ATENÇÃO · 6x1 apontou fora do horário diurno","Jornada fixa do 6x1"))),IF($D1999="5x2","Jornada fixa do 5x2",IF($D1999="Folguista",IF($J1999=$K1999,"Evidência confirma sequência","DIVERGE · sequência "&amp;$J1999&amp;" × evidência "&amp;$K1999),IF($K1999=$E1999,"Evidência confirma cadastro","DIVERGE · cadastro "&amp;$E1999&amp;" × evidência "&amp;$K1999)))))))))))</f>
        <v>FALTA DE REGISTRO · dia 1 de 5 do ciclo</v>
      </c>
      <c r="W1999" s="34">
        <f>IF(OR(OR($D1999="6x1",$D1999="FF 6x1"),$D1999="5x2"),"",IF($AB1999&lt;&gt;$AB1998,IF(IFERROR(INDEX(Cadastro!$F$5:$F$148,$AB1999),"")="",IF($L1999&gt;0,1,0),IF(IFERROR(INDEX(Cadastro!$F$5:$F$148,$AB1999),"")&lt;=IFERROR(INDEX(Parâmetros!$B$39:$B$48,MATCH($E1999,Parâmetros!$A$39:$A$48,0)),99),IFERROR(INDEX(Cadastro!$F$5:$F$148,$AB1999),""),0)),IF($L1999&gt;0,IF(N($X1998)&gt;0,1,N($W1998)+1),IF(AND($L1999=0,OR(N($W1998)&gt;=IFERROR(INDEX(Parâmetros!$B$39:$B$48,MATCH($E1999,Parâmetros!$A$39:$A$48,0)),99),AND(N($X1998)&gt;0,N($X1998)&lt;IFERROR(INDEX(Parâmetros!$C$39:$C$48,MATCH($E1999,Parâmetros!$A$39:$A$48,0)),0)))),0,N($W1998)+1))))</f>
        <v>1</v>
      </c>
      <c r="X1999" s="34">
        <f>IF(OR(OR($D1999="6x1",$D1999="FF 6x1"),$D1999="5x2"),"",IF($AB1999&lt;&gt;$AB1998,IF(IFERROR(INDEX(Cadastro!$F$5:$F$148,$AB1999),"")="",0,IF(IFERROR(INDEX(Cadastro!$F$5:$F$148,$AB1999),"")&gt;IFERROR(INDEX(Parâmetros!$B$39:$B$48,MATCH($E1999,Parâmetros!$A$39:$A$48,0)),99),IFERROR(INDEX(Cadastro!$F$5:$F$148,$AB1999),"")-IFERROR(INDEX(Parâmetros!$B$39:$B$48,MATCH($E1999,Parâmetros!$A$39:$A$48,0)),99),0)),IF(AND($L1999=0,OR(N($W1998)&gt;=IFERROR(INDEX(Parâmetros!$B$39:$B$48,MATCH($E1999,Parâmetros!$A$39:$A$48,0)),99),AND(N($X1998)&gt;0,N($X1998)&lt;IFERROR(INDEX(Parâmetros!$C$39:$C$48,MATCH($E1999,Parâmetros!$A$39:$A$48,0)),0)))),N($X1998)+1,0)))</f>
        <v>0</v>
      </c>
      <c r="Y1999" t="str">
        <f>IF($AC1999&lt;&gt;"",IF($L1999&gt;0,$AC1999&amp;" · com apontamento",$AC1999),IF($E1999="Férias",IF($L1999&gt;0,"Férias · com apontamento","Férias (cadastro)"),IF(($Z1999+$AA1999-1)&gt;Parâmetros!$E$16,"Férias / afastamento",IF(AND($D1999="5x2",OR(WEEKDAY($F1999,2)=6,WEEKDAY($F1999,2)=7)),IF($L1999&gt;0,"Folga trabalhada","Folga"),IF($L1999&gt;0,"Trabalhado",IF(OR(OR($D1999="6x1",$D1999="FF 6x1"),$D1999="5x2"),IF(AND(OR($D1999="6x1",$D1999="FF 6x1"),OR(WEEKDAY($F1999,2)=6,WEEKDAY($F1999,2)=7)),"Folga","Falta de registro"),IF(AND($AB1999&lt;&gt;$AB1998,IFERROR(INDEX(Cadastro!$F$5:$F$148,$AB1999),"")=""),"Indeterminado (início da série)",IF($X1999&gt;0,"Folga","Falta de registro"))))))))</f>
        <v>Falta de registro</v>
      </c>
      <c r="Z1999" s="34">
        <f>IF(OR($L1999&gt;0,$F1999&gt;Parâmetros!$E$14),0,IF($A1999&lt;&gt;$A1998,1,N($Z1998)+1))</f>
        <v>0</v>
      </c>
      <c r="AA1999" s="34">
        <f>IF(OR($L1999&gt;0,$F1999&gt;Parâmetros!$E$14),0,IF(OR($A1999&lt;&gt;$A2000,$F2000&gt;Parâmetros!$E$14),1,N($AA2000)+1))</f>
        <v>0</v>
      </c>
      <c r="AB1999" s="31">
        <f>IFERROR(MATCH($A1999&amp;"|"&amp;TEXT(_xlfn.MAXIFS(Cadastro!$E$5:$E$148,Cadastro!$A$5:$A$148,$A1999,Cadastro!$E$5:$E$148,"&lt;="&amp;$F1999),"yyyymmdd"),Cadastro!$I$5:$I$148,0),"")</f>
        <v>80</v>
      </c>
      <c r="AC1999" t="str">
        <f>IFERROR(_xlfn.SINGLE(INDEX(Exceções!$D$5:$D$203,MATCH($A1999&amp;"|"&amp;$F1999,Exceções!$F$5:$F$203,0))),"")</f>
        <v/>
      </c>
      <c r="AD1999" t="str">
        <f>IF($AC1999="","",IFERROR(_xlfn.SINGLE(INDEX(Exceções!$E$5:$E$203,MATCH($A1999&amp;"|"&amp;$F1999,Exceções!$F$5:$F$203,0))),""))</f>
        <v/>
      </c>
    </row>
    <row r="2000" spans="1:30" ht="15" hidden="1" customHeight="1" x14ac:dyDescent="0.25">
      <c r="A2000" s="31">
        <v>12244</v>
      </c>
      <c r="B2000" s="17" t="s">
        <v>213</v>
      </c>
      <c r="C2000" s="17" t="str">
        <f>IFERROR(INDEX(Cadastro!$C$5:$C$148,$AB2000),"NÃO INFORMADO")</f>
        <v>USI</v>
      </c>
      <c r="D2000" s="17" t="str">
        <f>IFERROR(INDEX(Cadastro!$D$5:$D$148,$AB2000),"")</f>
        <v>A</v>
      </c>
      <c r="E2000" s="17" t="str">
        <f>IFERROR(INDEX(Cadastro!$G$5:$G$148,$AB2000),"")</f>
        <v>A</v>
      </c>
      <c r="F2000" s="29">
        <v>46282</v>
      </c>
      <c r="G2000" s="32" t="str">
        <f t="shared" si="336"/>
        <v>qui</v>
      </c>
      <c r="H2000" s="31" t="str">
        <f>IF($L2000=0,"",_xlfn.MINIFS(Dados!$Q:$Q,Dados!$A:$A,$A2000,Dados!$S:$S,$F2000))</f>
        <v/>
      </c>
      <c r="I2000" s="31" t="str">
        <f>IF($H2000="","",_xlfn.MAXIFS(Dados!$R:$R,Dados!$A:$A,$A2000,Dados!$S:$S,$F2000))</f>
        <v/>
      </c>
      <c r="J2000" s="32" t="str">
        <f>IF($D2000&lt;&gt;"Folguista","",IFERROR(INDEX(Parâmetros!$D$52:$G$52,1,MIN(4,MAX(1,$W2000))),""))</f>
        <v/>
      </c>
      <c r="K2000" s="32" t="str">
        <f>IF(OR($AC2000&lt;&gt;"",$Y2000="Folga",$Y2000="Folga trabalhada",$Y2000="Férias (cadastro)",$Y2000="Férias / afastamento",$Y2000="Indeterminado (início da série)"),"",IF(OR($D2000="6x1",$D2000="FF 6x1"),IF(OR(WEEKDAY($F2000,2)=6,WEEKDAY($F2000,2)=7),"6x1 sáb/dom","6x1"),IF($D2000="5x2","5x2",IF($H2000="",IF($D2000="Folguista",$J2000,$E2000),IF(OR($H2000&gt;=Parâmetros!$E$18,$H2000&lt;Parâmetros!$E$19),"C",IF($H2000&lt;Parâmetros!$E$20,"A","B"))))))</f>
        <v>A</v>
      </c>
      <c r="L2000" s="30">
        <f>SUMIFS(Dados!$E:$E,Dados!$A:$A,$A2000,Dados!$S:$S,$F2000)</f>
        <v>0</v>
      </c>
      <c r="M2000" s="30">
        <f>IFERROR(INDEX(Parâmetros!$E$6:$E$11,MATCH($K2000,Parâmetros!$A$6:$A$11,0)),"")</f>
        <v>7.58</v>
      </c>
      <c r="N2000" s="33">
        <f t="shared" si="337"/>
        <v>0</v>
      </c>
      <c r="O2000" s="33">
        <f>Parâmetros!$E$13</f>
        <v>0.8</v>
      </c>
      <c r="P2000" s="32" t="str">
        <f>IF(OR($M2000="",$F2000&gt;Parâmetros!$E$14),"Não","Sim")</f>
        <v>Não</v>
      </c>
      <c r="Q2000" s="32" t="str">
        <f t="shared" si="338"/>
        <v/>
      </c>
      <c r="R2000" s="32" t="str">
        <f t="shared" si="339"/>
        <v/>
      </c>
      <c r="S2000" s="30" t="str">
        <f t="shared" si="340"/>
        <v/>
      </c>
      <c r="T2000" s="32" t="str">
        <f>IF($Q2000&lt;&gt;"Sim","",IF($N2000&gt;Parâmetros!$E$15,"Sim","Não"))</f>
        <v/>
      </c>
      <c r="U2000" s="17" t="str">
        <f t="shared" si="341"/>
        <v>Fora da apuração</v>
      </c>
      <c r="V2000" s="17" t="str">
        <f>IF($AC2000&lt;&gt;"",IF($L2000&gt;0,"ATENÇÃO · apontou em dia de "&amp;LOWER($AC2000)&amp;" cadastrado","Exceção cadastrada · "&amp;$AC2000)&amp;IF($AD2000="",""," · "&amp;$AD2000),IF($E2000="Férias",IF($L2000&gt;0,"ATENÇÃO · apontou estando de férias no cadastro","Férias no cadastro"),IF($Y2000="Férias / afastamento","Afastamento · "&amp;($Z2000+$AA2000-1)&amp;" dias seguidos sem apontamento",IF($Y2000="Folga trabalhada","ATENÇÃO · apontou em dia de '[Apontamento_Mes_Setembro Atualizado.xlsx]Base Diária'!$V$221folga da escala 5x2",IF($Y2000="Folga",IF(AND($D2000="5x2",OR(WEEKDAY($F2000,2)=6,WEEKDAY($F2000,2)=7)),"Folga de fim de semana da escala 5x2",IF(AND(OR($D2000="6x1",$D2000="FF 6x1"),WEEKDAY($F2000,2)=6,FALSE()),"Folga de fim de semana · apontou no domingo anterior",IF(AND(OR($D2000="6x1",$D2000="FF 6x1"),WEEKDAY($F2000,2)=7,AND($A2000=$A1999,$L1999&gt;0)),"Folga de fim de semana · apontou no sábado",IF(AND(OR($D2000="6x1",$D2000="FF 6x1"),OR(WEEKDAY($F2000,2)=6,WEEKDAY($F2000,2)=7)),"Folga de fim de semana · sem apontamento no sábado nem no domingo","Folga prevista pelo ciclo")))),IF($Y2000="Indeterminado (início da série)","Sem histórico anterior — informe o dia do ciclo no Cadastro",IF($Y2000="Falta de registro",IF(OR(OR($D2000="6x1",$D2000="FF 6x1"),$D2000="5x2"),"FALTA DE REGISTRO · dia útil da escala "&amp;$E2000,"FALTA DE REGISTRO · dia "&amp;$W2000&amp;" de "&amp;IFERROR(INDEX(Parâmetros!$B$39:$B$48,MATCH($E2000,Parâmetros!$A$39:$A$48,0)),99)&amp;" do ciclo"),IF(OR($D2000="6x1",$D2000="FF 6x1"),IF(OR(AND(WEEKDAY($F2000,2)=6,AND($A2000=$A2001,$L2001&gt;0)),AND(WEEKDAY($F2000,2)=7,AND($A2000=$A1999,$L1999&gt;0))),"ATENÇÃO · apontou sábado e domingo no mesmo fim de semana",IF(OR(WEEKDAY($F2000,2)=6,WEEKDAY($F2000,2)=7),"Jornada de fim de semana do 6x1",IF(OR($H2000&gt;=Parâmetros!$E$20,$H2000&lt;Parâmetros!$E$19),"ATENÇÃO · 6x1 apontou fora do horário diurno","Jornada fixa do 6x1"))),IF($D2000="5x2","Jornada fixa do 5x2",IF($D2000="Folguista",IF($J2000=$K2000,"Evidência confirma sequência","DIVERGE · sequência "&amp;$J2000&amp;" × evidência "&amp;$K2000),IF($K2000=$E2000,"Evidência confirma cadastro","DIVERGE · cadastro "&amp;$E2000&amp;" × evidência "&amp;$K2000)))))))))))</f>
        <v>FALTA DE REGISTRO · dia 2 de 5 do ciclo</v>
      </c>
      <c r="W2000" s="34">
        <f>IF(OR(OR($D2000="6x1",$D2000="FF 6x1"),$D2000="5x2"),"",IF($AB2000&lt;&gt;$AB1999,IF(IFERROR(INDEX(Cadastro!$F$5:$F$148,$AB2000),"")="",IF($L2000&gt;0,1,0),IF(IFERROR(INDEX(Cadastro!$F$5:$F$148,$AB2000),"")&lt;=IFERROR(INDEX(Parâmetros!$B$39:$B$48,MATCH($E2000,Parâmetros!$A$39:$A$48,0)),99),IFERROR(INDEX(Cadastro!$F$5:$F$148,$AB2000),""),0)),IF($L2000&gt;0,IF(N($X1999)&gt;0,1,N($W1999)+1),IF(AND($L2000=0,OR(N($W1999)&gt;=IFERROR(INDEX(Parâmetros!$B$39:$B$48,MATCH($E2000,Parâmetros!$A$39:$A$48,0)),99),AND(N($X1999)&gt;0,N($X1999)&lt;IFERROR(INDEX(Parâmetros!$C$39:$C$48,MATCH($E2000,Parâmetros!$A$39:$A$48,0)),0)))),0,N($W1999)+1))))</f>
        <v>2</v>
      </c>
      <c r="X2000" s="34">
        <f>IF(OR(OR($D2000="6x1",$D2000="FF 6x1"),$D2000="5x2"),"",IF($AB2000&lt;&gt;$AB1999,IF(IFERROR(INDEX(Cadastro!$F$5:$F$148,$AB2000),"")="",0,IF(IFERROR(INDEX(Cadastro!$F$5:$F$148,$AB2000),"")&gt;IFERROR(INDEX(Parâmetros!$B$39:$B$48,MATCH($E2000,Parâmetros!$A$39:$A$48,0)),99),IFERROR(INDEX(Cadastro!$F$5:$F$148,$AB2000),"")-IFERROR(INDEX(Parâmetros!$B$39:$B$48,MATCH($E2000,Parâmetros!$A$39:$A$48,0)),99),0)),IF(AND($L2000=0,OR(N($W1999)&gt;=IFERROR(INDEX(Parâmetros!$B$39:$B$48,MATCH($E2000,Parâmetros!$A$39:$A$48,0)),99),AND(N($X1999)&gt;0,N($X1999)&lt;IFERROR(INDEX(Parâmetros!$C$39:$C$48,MATCH($E2000,Parâmetros!$A$39:$A$48,0)),0)))),N($X1999)+1,0)))</f>
        <v>0</v>
      </c>
      <c r="Y2000" t="str">
        <f>IF($AC2000&lt;&gt;"",IF($L2000&gt;0,$AC2000&amp;" · com apontamento",$AC2000),IF($E2000="Férias",IF($L2000&gt;0,"Férias · com apontamento","Férias (cadastro)"),IF(($Z2000+$AA2000-1)&gt;Parâmetros!$E$16,"Férias / afastamento",IF(AND($D2000="5x2",OR(WEEKDAY($F2000,2)=6,WEEKDAY($F2000,2)=7)),IF($L2000&gt;0,"Folga trabalhada","Folga"),IF($L2000&gt;0,"Trabalhado",IF(OR(OR($D2000="6x1",$D2000="FF 6x1"),$D2000="5x2"),IF(AND(OR($D2000="6x1",$D2000="FF 6x1"),OR(WEEKDAY($F2000,2)=6,WEEKDAY($F2000,2)=7)),"Folga","Falta de registro"),IF(AND($AB2000&lt;&gt;$AB1999,IFERROR(INDEX(Cadastro!$F$5:$F$148,$AB2000),"")=""),"Indeterminado (início da série)",IF($X2000&gt;0,"Folga","Falta de registro"))))))))</f>
        <v>Falta de registro</v>
      </c>
      <c r="Z2000" s="34">
        <f>IF(OR($L2000&gt;0,$F2000&gt;Parâmetros!$E$14),0,IF($A2000&lt;&gt;$A1999,1,N($Z1999)+1))</f>
        <v>0</v>
      </c>
      <c r="AA2000" s="34">
        <f>IF(OR($L2000&gt;0,$F2000&gt;Parâmetros!$E$14),0,IF(OR($A2000&lt;&gt;$A2001,$F2001&gt;Parâmetros!$E$14),1,N($AA2001)+1))</f>
        <v>0</v>
      </c>
      <c r="AB2000" s="31">
        <f>IFERROR(MATCH($A2000&amp;"|"&amp;TEXT(_xlfn.MAXIFS(Cadastro!$E$5:$E$148,Cadastro!$A$5:$A$148,$A2000,Cadastro!$E$5:$E$148,"&lt;="&amp;$F2000),"yyyymmdd"),Cadastro!$I$5:$I$148,0),"")</f>
        <v>80</v>
      </c>
      <c r="AC2000" t="str">
        <f>IFERROR(_xlfn.SINGLE(INDEX(Exceções!$D$5:$D$203,MATCH($A2000&amp;"|"&amp;$F2000,Exceções!$F$5:$F$203,0))),"")</f>
        <v/>
      </c>
      <c r="AD2000" t="str">
        <f>IF($AC2000="","",IFERROR(_xlfn.SINGLE(INDEX(Exceções!$E$5:$E$203,MATCH($A2000&amp;"|"&amp;$F2000,Exceções!$F$5:$F$203,0))),""))</f>
        <v/>
      </c>
    </row>
    <row r="2001" spans="1:30" ht="15" hidden="1" customHeight="1" x14ac:dyDescent="0.25">
      <c r="A2001" s="31">
        <v>12244</v>
      </c>
      <c r="B2001" s="17" t="s">
        <v>213</v>
      </c>
      <c r="C2001" s="17" t="str">
        <f>IFERROR(INDEX(Cadastro!$C$5:$C$148,$AB2001),"NÃO INFORMADO")</f>
        <v>USI</v>
      </c>
      <c r="D2001" s="17" t="str">
        <f>IFERROR(INDEX(Cadastro!$D$5:$D$148,$AB2001),"")</f>
        <v>A</v>
      </c>
      <c r="E2001" s="17" t="str">
        <f>IFERROR(INDEX(Cadastro!$G$5:$G$148,$AB2001),"")</f>
        <v>A</v>
      </c>
      <c r="F2001" s="29">
        <v>46283</v>
      </c>
      <c r="G2001" s="32" t="str">
        <f t="shared" si="336"/>
        <v>sex</v>
      </c>
      <c r="H2001" s="31" t="str">
        <f>IF($L2001=0,"",_xlfn.MINIFS(Dados!$Q:$Q,Dados!$A:$A,$A2001,Dados!$S:$S,$F2001))</f>
        <v/>
      </c>
      <c r="I2001" s="31" t="str">
        <f>IF($H2001="","",_xlfn.MAXIFS(Dados!$R:$R,Dados!$A:$A,$A2001,Dados!$S:$S,$F2001))</f>
        <v/>
      </c>
      <c r="J2001" s="32" t="str">
        <f>IF($D2001&lt;&gt;"Folguista","",IFERROR(INDEX(Parâmetros!$D$52:$G$52,1,MIN(4,MAX(1,$W2001))),""))</f>
        <v/>
      </c>
      <c r="K2001" s="32" t="str">
        <f>IF(OR($AC2001&lt;&gt;"",$Y2001="Folga",$Y2001="Folga trabalhada",$Y2001="Férias (cadastro)",$Y2001="Férias / afastamento",$Y2001="Indeterminado (início da série)"),"",IF(OR($D2001="6x1",$D2001="FF 6x1"),IF(OR(WEEKDAY($F2001,2)=6,WEEKDAY($F2001,2)=7),"6x1 sáb/dom","6x1"),IF($D2001="5x2","5x2",IF($H2001="",IF($D2001="Folguista",$J2001,$E2001),IF(OR($H2001&gt;=Parâmetros!$E$18,$H2001&lt;Parâmetros!$E$19),"C",IF($H2001&lt;Parâmetros!$E$20,"A","B"))))))</f>
        <v>A</v>
      </c>
      <c r="L2001" s="30">
        <f>SUMIFS(Dados!$E:$E,Dados!$A:$A,$A2001,Dados!$S:$S,$F2001)</f>
        <v>0</v>
      </c>
      <c r="M2001" s="30">
        <f>IFERROR(INDEX(Parâmetros!$E$6:$E$11,MATCH($K2001,Parâmetros!$A$6:$A$11,0)),"")</f>
        <v>7.58</v>
      </c>
      <c r="N2001" s="33">
        <f t="shared" si="337"/>
        <v>0</v>
      </c>
      <c r="O2001" s="33">
        <f>Parâmetros!$E$13</f>
        <v>0.8</v>
      </c>
      <c r="P2001" s="32" t="str">
        <f>IF(OR($M2001="",$F2001&gt;Parâmetros!$E$14),"Não","Sim")</f>
        <v>Não</v>
      </c>
      <c r="Q2001" s="32" t="str">
        <f t="shared" si="338"/>
        <v/>
      </c>
      <c r="R2001" s="32" t="str">
        <f t="shared" si="339"/>
        <v/>
      </c>
      <c r="S2001" s="30" t="str">
        <f t="shared" si="340"/>
        <v/>
      </c>
      <c r="T2001" s="32" t="str">
        <f>IF($Q2001&lt;&gt;"Sim","",IF($N2001&gt;Parâmetros!$E$15,"Sim","Não"))</f>
        <v/>
      </c>
      <c r="U2001" s="17" t="str">
        <f t="shared" si="341"/>
        <v>Fora da apuração</v>
      </c>
      <c r="V2001" s="17" t="str">
        <f>IF($AC2001&lt;&gt;"",IF($L2001&gt;0,"ATENÇÃO · apontou em dia de "&amp;LOWER($AC2001)&amp;" cadastrado","Exceção cadastrada · "&amp;$AC2001)&amp;IF($AD2001="",""," · "&amp;$AD2001),IF($E2001="Férias",IF($L2001&gt;0,"ATENÇÃO · apontou estando de férias no cadastro","Férias no cadastro"),IF($Y2001="Férias / afastamento","Afastamento · "&amp;($Z2001+$AA2001-1)&amp;" dias seguidos sem apontamento",IF($Y2001="Folga trabalhada","ATENÇÃO · apontou em dia de '[Apontamento_Mes_Setembro Atualizado.xlsx]Base Diária'!$V$221folga da escala 5x2",IF($Y2001="Folga",IF(AND($D2001="5x2",OR(WEEKDAY($F2001,2)=6,WEEKDAY($F2001,2)=7)),"Folga de fim de semana da escala 5x2",IF(AND(OR($D2001="6x1",$D2001="FF 6x1"),WEEKDAY($F2001,2)=6,FALSE()),"Folga de fim de semana · apontou no domingo anterior",IF(AND(OR($D2001="6x1",$D2001="FF 6x1"),WEEKDAY($F2001,2)=7,AND($A2001=$A2000,$L2000&gt;0)),"Folga de fim de semana · apontou no sábado",IF(AND(OR($D2001="6x1",$D2001="FF 6x1"),OR(WEEKDAY($F2001,2)=6,WEEKDAY($F2001,2)=7)),"Folga de fim de semana · sem apontamento no sábado nem no domingo","Folga prevista pelo ciclo")))),IF($Y2001="Indeterminado (início da série)","Sem histórico anterior — informe o dia do ciclo no Cadastro",IF($Y2001="Falta de registro",IF(OR(OR($D2001="6x1",$D2001="FF 6x1"),$D2001="5x2"),"FALTA DE REGISTRO · dia útil da escala "&amp;$E2001,"FALTA DE REGISTRO · dia "&amp;$W2001&amp;" de "&amp;IFERROR(INDEX(Parâmetros!$B$39:$B$48,MATCH($E2001,Parâmetros!$A$39:$A$48,0)),99)&amp;" do ciclo"),IF(OR($D2001="6x1",$D2001="FF 6x1"),IF(OR(AND(WEEKDAY($F2001,2)=6,AND($A2001=$A2002,$L2002&gt;0)),AND(WEEKDAY($F2001,2)=7,AND($A2001=$A2000,$L2000&gt;0))),"ATENÇÃO · apontou sábado e domingo no mesmo fim de semana",IF(OR(WEEKDAY($F2001,2)=6,WEEKDAY($F2001,2)=7),"Jornada de fim de semana do 6x1",IF(OR($H2001&gt;=Parâmetros!$E$20,$H2001&lt;Parâmetros!$E$19),"ATENÇÃO · 6x1 apontou fora do horário diurno","Jornada fixa do 6x1"))),IF($D2001="5x2","Jornada fixa do 5x2",IF($D2001="Folguista",IF($J2001=$K2001,"Evidência confirma sequência","DIVERGE · sequência "&amp;$J2001&amp;" × evidência "&amp;$K2001),IF($K2001=$E2001,"Evidência confirma cadastro","DIVERGE · cadastro "&amp;$E2001&amp;" × evidência "&amp;$K2001)))))))))))</f>
        <v>FALTA DE REGISTRO · dia 3 de 5 do ciclo</v>
      </c>
      <c r="W2001" s="34">
        <f>IF(OR(OR($D2001="6x1",$D2001="FF 6x1"),$D2001="5x2"),"",IF($AB2001&lt;&gt;$AB2000,IF(IFERROR(INDEX(Cadastro!$F$5:$F$148,$AB2001),"")="",IF($L2001&gt;0,1,0),IF(IFERROR(INDEX(Cadastro!$F$5:$F$148,$AB2001),"")&lt;=IFERROR(INDEX(Parâmetros!$B$39:$B$48,MATCH($E2001,Parâmetros!$A$39:$A$48,0)),99),IFERROR(INDEX(Cadastro!$F$5:$F$148,$AB2001),""),0)),IF($L2001&gt;0,IF(N($X2000)&gt;0,1,N($W2000)+1),IF(AND($L2001=0,OR(N($W2000)&gt;=IFERROR(INDEX(Parâmetros!$B$39:$B$48,MATCH($E2001,Parâmetros!$A$39:$A$48,0)),99),AND(N($X2000)&gt;0,N($X2000)&lt;IFERROR(INDEX(Parâmetros!$C$39:$C$48,MATCH($E2001,Parâmetros!$A$39:$A$48,0)),0)))),0,N($W2000)+1))))</f>
        <v>3</v>
      </c>
      <c r="X2001" s="34">
        <f>IF(OR(OR($D2001="6x1",$D2001="FF 6x1"),$D2001="5x2"),"",IF($AB2001&lt;&gt;$AB2000,IF(IFERROR(INDEX(Cadastro!$F$5:$F$148,$AB2001),"")="",0,IF(IFERROR(INDEX(Cadastro!$F$5:$F$148,$AB2001),"")&gt;IFERROR(INDEX(Parâmetros!$B$39:$B$48,MATCH($E2001,Parâmetros!$A$39:$A$48,0)),99),IFERROR(INDEX(Cadastro!$F$5:$F$148,$AB2001),"")-IFERROR(INDEX(Parâmetros!$B$39:$B$48,MATCH($E2001,Parâmetros!$A$39:$A$48,0)),99),0)),IF(AND($L2001=0,OR(N($W2000)&gt;=IFERROR(INDEX(Parâmetros!$B$39:$B$48,MATCH($E2001,Parâmetros!$A$39:$A$48,0)),99),AND(N($X2000)&gt;0,N($X2000)&lt;IFERROR(INDEX(Parâmetros!$C$39:$C$48,MATCH($E2001,Parâmetros!$A$39:$A$48,0)),0)))),N($X2000)+1,0)))</f>
        <v>0</v>
      </c>
      <c r="Y2001" t="str">
        <f>IF($AC2001&lt;&gt;"",IF($L2001&gt;0,$AC2001&amp;" · com apontamento",$AC2001),IF($E2001="Férias",IF($L2001&gt;0,"Férias · com apontamento","Férias (cadastro)"),IF(($Z2001+$AA2001-1)&gt;Parâmetros!$E$16,"Férias / afastamento",IF(AND($D2001="5x2",OR(WEEKDAY($F2001,2)=6,WEEKDAY($F2001,2)=7)),IF($L2001&gt;0,"Folga trabalhada","Folga"),IF($L2001&gt;0,"Trabalhado",IF(OR(OR($D2001="6x1",$D2001="FF 6x1"),$D2001="5x2"),IF(AND(OR($D2001="6x1",$D2001="FF 6x1"),OR(WEEKDAY($F2001,2)=6,WEEKDAY($F2001,2)=7)),"Folga","Falta de registro"),IF(AND($AB2001&lt;&gt;$AB2000,IFERROR(INDEX(Cadastro!$F$5:$F$148,$AB2001),"")=""),"Indeterminado (início da série)",IF($X2001&gt;0,"Folga","Falta de registro"))))))))</f>
        <v>Falta de registro</v>
      </c>
      <c r="Z2001" s="34">
        <f>IF(OR($L2001&gt;0,$F2001&gt;Parâmetros!$E$14),0,IF($A2001&lt;&gt;$A2000,1,N($Z2000)+1))</f>
        <v>0</v>
      </c>
      <c r="AA2001" s="34">
        <f>IF(OR($L2001&gt;0,$F2001&gt;Parâmetros!$E$14),0,IF(OR($A2001&lt;&gt;$A2002,$F2002&gt;Parâmetros!$E$14),1,N($AA2002)+1))</f>
        <v>0</v>
      </c>
      <c r="AB2001" s="31">
        <f>IFERROR(MATCH($A2001&amp;"|"&amp;TEXT(_xlfn.MAXIFS(Cadastro!$E$5:$E$148,Cadastro!$A$5:$A$148,$A2001,Cadastro!$E$5:$E$148,"&lt;="&amp;$F2001),"yyyymmdd"),Cadastro!$I$5:$I$148,0),"")</f>
        <v>80</v>
      </c>
      <c r="AC2001" t="str">
        <f>IFERROR(_xlfn.SINGLE(INDEX(Exceções!$D$5:$D$203,MATCH($A2001&amp;"|"&amp;$F2001,Exceções!$F$5:$F$203,0))),"")</f>
        <v/>
      </c>
      <c r="AD2001" t="str">
        <f>IF($AC2001="","",IFERROR(_xlfn.SINGLE(INDEX(Exceções!$E$5:$E$203,MATCH($A2001&amp;"|"&amp;$F2001,Exceções!$F$5:$F$203,0))),""))</f>
        <v/>
      </c>
    </row>
    <row r="2002" spans="1:30" ht="15" hidden="1" customHeight="1" x14ac:dyDescent="0.25">
      <c r="A2002" s="31">
        <v>12244</v>
      </c>
      <c r="B2002" s="17" t="s">
        <v>213</v>
      </c>
      <c r="C2002" s="17" t="str">
        <f>IFERROR(INDEX(Cadastro!$C$5:$C$148,$AB2002),"NÃO INFORMADO")</f>
        <v>USI</v>
      </c>
      <c r="D2002" s="17" t="str">
        <f>IFERROR(INDEX(Cadastro!$D$5:$D$148,$AB2002),"")</f>
        <v>A</v>
      </c>
      <c r="E2002" s="17" t="str">
        <f>IFERROR(INDEX(Cadastro!$G$5:$G$148,$AB2002),"")</f>
        <v>A</v>
      </c>
      <c r="F2002" s="29">
        <v>46284</v>
      </c>
      <c r="G2002" s="32" t="str">
        <f t="shared" si="336"/>
        <v>sáb</v>
      </c>
      <c r="H2002" s="31" t="str">
        <f>IF($L2002=0,"",_xlfn.MINIFS(Dados!$Q:$Q,Dados!$A:$A,$A2002,Dados!$S:$S,$F2002))</f>
        <v/>
      </c>
      <c r="I2002" s="31" t="str">
        <f>IF($H2002="","",_xlfn.MAXIFS(Dados!$R:$R,Dados!$A:$A,$A2002,Dados!$S:$S,$F2002))</f>
        <v/>
      </c>
      <c r="J2002" s="32" t="str">
        <f>IF($D2002&lt;&gt;"Folguista","",IFERROR(INDEX(Parâmetros!$D$52:$G$52,1,MIN(4,MAX(1,$W2002))),""))</f>
        <v/>
      </c>
      <c r="K2002" s="32" t="str">
        <f>IF(OR($AC2002&lt;&gt;"",$Y2002="Folga",$Y2002="Folga trabalhada",$Y2002="Férias (cadastro)",$Y2002="Férias / afastamento",$Y2002="Indeterminado (início da série)"),"",IF(OR($D2002="6x1",$D2002="FF 6x1"),IF(OR(WEEKDAY($F2002,2)=6,WEEKDAY($F2002,2)=7),"6x1 sáb/dom","6x1"),IF($D2002="5x2","5x2",IF($H2002="",IF($D2002="Folguista",$J2002,$E2002),IF(OR($H2002&gt;=Parâmetros!$E$18,$H2002&lt;Parâmetros!$E$19),"C",IF($H2002&lt;Parâmetros!$E$20,"A","B"))))))</f>
        <v>A</v>
      </c>
      <c r="L2002" s="30">
        <f>SUMIFS(Dados!$E:$E,Dados!$A:$A,$A2002,Dados!$S:$S,$F2002)</f>
        <v>0</v>
      </c>
      <c r="M2002" s="30">
        <f>IFERROR(INDEX(Parâmetros!$E$6:$E$11,MATCH($K2002,Parâmetros!$A$6:$A$11,0)),"")</f>
        <v>7.58</v>
      </c>
      <c r="N2002" s="33">
        <f t="shared" si="337"/>
        <v>0</v>
      </c>
      <c r="O2002" s="33">
        <f>Parâmetros!$E$13</f>
        <v>0.8</v>
      </c>
      <c r="P2002" s="32" t="str">
        <f>IF(OR($M2002="",$F2002&gt;Parâmetros!$E$14),"Não","Sim")</f>
        <v>Não</v>
      </c>
      <c r="Q2002" s="32" t="str">
        <f t="shared" si="338"/>
        <v/>
      </c>
      <c r="R2002" s="32" t="str">
        <f t="shared" si="339"/>
        <v/>
      </c>
      <c r="S2002" s="30" t="str">
        <f t="shared" si="340"/>
        <v/>
      </c>
      <c r="T2002" s="32" t="str">
        <f>IF($Q2002&lt;&gt;"Sim","",IF($N2002&gt;Parâmetros!$E$15,"Sim","Não"))</f>
        <v/>
      </c>
      <c r="U2002" s="17" t="str">
        <f t="shared" si="341"/>
        <v>Fora da apuração</v>
      </c>
      <c r="V2002" s="17" t="str">
        <f>IF($AC2002&lt;&gt;"",IF($L2002&gt;0,"ATENÇÃO · apontou em dia de "&amp;LOWER($AC2002)&amp;" cadastrado","Exceção cadastrada · "&amp;$AC2002)&amp;IF($AD2002="",""," · "&amp;$AD2002),IF($E2002="Férias",IF($L2002&gt;0,"ATENÇÃO · apontou estando de férias no cadastro","Férias no cadastro"),IF($Y2002="Férias / afastamento","Afastamento · "&amp;($Z2002+$AA2002-1)&amp;" dias seguidos sem apontamento",IF($Y2002="Folga trabalhada","ATENÇÃO · apontou em dia de '[Apontamento_Mes_Setembro Atualizado.xlsx]Base Diária'!$V$221folga da escala 5x2",IF($Y2002="Folga",IF(AND($D2002="5x2",OR(WEEKDAY($F2002,2)=6,WEEKDAY($F2002,2)=7)),"Folga de fim de semana da escala 5x2",IF(AND(OR($D2002="6x1",$D2002="FF 6x1"),WEEKDAY($F2002,2)=6,FALSE()),"Folga de fim de semana · apontou no domingo anterior",IF(AND(OR($D2002="6x1",$D2002="FF 6x1"),WEEKDAY($F2002,2)=7,AND($A2002=$A2001,$L2001&gt;0)),"Folga de fim de semana · apontou no sábado",IF(AND(OR($D2002="6x1",$D2002="FF 6x1"),OR(WEEKDAY($F2002,2)=6,WEEKDAY($F2002,2)=7)),"Folga de fim de semana · sem apontamento no sábado nem no domingo","Folga prevista pelo ciclo")))),IF($Y2002="Indeterminado (início da série)","Sem histórico anterior — informe o dia do ciclo no Cadastro",IF($Y2002="Falta de registro",IF(OR(OR($D2002="6x1",$D2002="FF 6x1"),$D2002="5x2"),"FALTA DE REGISTRO · dia útil da escala "&amp;$E2002,"FALTA DE REGISTRO · dia "&amp;$W2002&amp;" de "&amp;IFERROR(INDEX(Parâmetros!$B$39:$B$48,MATCH($E2002,Parâmetros!$A$39:$A$48,0)),99)&amp;" do ciclo"),IF(OR($D2002="6x1",$D2002="FF 6x1"),IF(OR(AND(WEEKDAY($F2002,2)=6,AND($A2002=$A2003,$L2003&gt;0)),AND(WEEKDAY($F2002,2)=7,AND($A2002=$A2001,$L2001&gt;0))),"ATENÇÃO · apontou sábado e domingo no mesmo fim de semana",IF(OR(WEEKDAY($F2002,2)=6,WEEKDAY($F2002,2)=7),"Jornada de fim de semana do 6x1",IF(OR($H2002&gt;=Parâmetros!$E$20,$H2002&lt;Parâmetros!$E$19),"ATENÇÃO · 6x1 apontou fora do horário diurno","Jornada fixa do 6x1"))),IF($D2002="5x2","Jornada fixa do 5x2",IF($D2002="Folguista",IF($J2002=$K2002,"Evidência confirma sequência","DIVERGE · sequência "&amp;$J2002&amp;" × evidência "&amp;$K2002),IF($K2002=$E2002,"Evidência confirma cadastro","DIVERGE · cadastro "&amp;$E2002&amp;" × evidência "&amp;$K2002)))))))))))</f>
        <v>FALTA DE REGISTRO · dia 4 de 5 do ciclo</v>
      </c>
      <c r="W2002" s="34">
        <f>IF(OR(OR($D2002="6x1",$D2002="FF 6x1"),$D2002="5x2"),"",IF($AB2002&lt;&gt;$AB2001,IF(IFERROR(INDEX(Cadastro!$F$5:$F$148,$AB2002),"")="",IF($L2002&gt;0,1,0),IF(IFERROR(INDEX(Cadastro!$F$5:$F$148,$AB2002),"")&lt;=IFERROR(INDEX(Parâmetros!$B$39:$B$48,MATCH($E2002,Parâmetros!$A$39:$A$48,0)),99),IFERROR(INDEX(Cadastro!$F$5:$F$148,$AB2002),""),0)),IF($L2002&gt;0,IF(N($X2001)&gt;0,1,N($W2001)+1),IF(AND($L2002=0,OR(N($W2001)&gt;=IFERROR(INDEX(Parâmetros!$B$39:$B$48,MATCH($E2002,Parâmetros!$A$39:$A$48,0)),99),AND(N($X2001)&gt;0,N($X2001)&lt;IFERROR(INDEX(Parâmetros!$C$39:$C$48,MATCH($E2002,Parâmetros!$A$39:$A$48,0)),0)))),0,N($W2001)+1))))</f>
        <v>4</v>
      </c>
      <c r="X2002" s="34">
        <f>IF(OR(OR($D2002="6x1",$D2002="FF 6x1"),$D2002="5x2"),"",IF($AB2002&lt;&gt;$AB2001,IF(IFERROR(INDEX(Cadastro!$F$5:$F$148,$AB2002),"")="",0,IF(IFERROR(INDEX(Cadastro!$F$5:$F$148,$AB2002),"")&gt;IFERROR(INDEX(Parâmetros!$B$39:$B$48,MATCH($E2002,Parâmetros!$A$39:$A$48,0)),99),IFERROR(INDEX(Cadastro!$F$5:$F$148,$AB2002),"")-IFERROR(INDEX(Parâmetros!$B$39:$B$48,MATCH($E2002,Parâmetros!$A$39:$A$48,0)),99),0)),IF(AND($L2002=0,OR(N($W2001)&gt;=IFERROR(INDEX(Parâmetros!$B$39:$B$48,MATCH($E2002,Parâmetros!$A$39:$A$48,0)),99),AND(N($X2001)&gt;0,N($X2001)&lt;IFERROR(INDEX(Parâmetros!$C$39:$C$48,MATCH($E2002,Parâmetros!$A$39:$A$48,0)),0)))),N($X2001)+1,0)))</f>
        <v>0</v>
      </c>
      <c r="Y2002" t="str">
        <f>IF($AC2002&lt;&gt;"",IF($L2002&gt;0,$AC2002&amp;" · com apontamento",$AC2002),IF($E2002="Férias",IF($L2002&gt;0,"Férias · com apontamento","Férias (cadastro)"),IF(($Z2002+$AA2002-1)&gt;Parâmetros!$E$16,"Férias / afastamento",IF(AND($D2002="5x2",OR(WEEKDAY($F2002,2)=6,WEEKDAY($F2002,2)=7)),IF($L2002&gt;0,"Folga trabalhada","Folga"),IF($L2002&gt;0,"Trabalhado",IF(OR(OR($D2002="6x1",$D2002="FF 6x1"),$D2002="5x2"),IF(AND(OR($D2002="6x1",$D2002="FF 6x1"),OR(WEEKDAY($F2002,2)=6,WEEKDAY($F2002,2)=7)),"Folga","Falta de registro"),IF(AND($AB2002&lt;&gt;$AB2001,IFERROR(INDEX(Cadastro!$F$5:$F$148,$AB2002),"")=""),"Indeterminado (início da série)",IF($X2002&gt;0,"Folga","Falta de registro"))))))))</f>
        <v>Falta de registro</v>
      </c>
      <c r="Z2002" s="34">
        <f>IF(OR($L2002&gt;0,$F2002&gt;Parâmetros!$E$14),0,IF($A2002&lt;&gt;$A2001,1,N($Z2001)+1))</f>
        <v>0</v>
      </c>
      <c r="AA2002" s="34">
        <f>IF(OR($L2002&gt;0,$F2002&gt;Parâmetros!$E$14),0,IF(OR($A2002&lt;&gt;$A2003,$F2003&gt;Parâmetros!$E$14),1,N($AA2003)+1))</f>
        <v>0</v>
      </c>
      <c r="AB2002" s="31">
        <f>IFERROR(MATCH($A2002&amp;"|"&amp;TEXT(_xlfn.MAXIFS(Cadastro!$E$5:$E$148,Cadastro!$A$5:$A$148,$A2002,Cadastro!$E$5:$E$148,"&lt;="&amp;$F2002),"yyyymmdd"),Cadastro!$I$5:$I$148,0),"")</f>
        <v>80</v>
      </c>
      <c r="AC2002" t="str">
        <f>IFERROR(_xlfn.SINGLE(INDEX(Exceções!$D$5:$D$203,MATCH($A2002&amp;"|"&amp;$F2002,Exceções!$F$5:$F$203,0))),"")</f>
        <v/>
      </c>
      <c r="AD2002" t="str">
        <f>IF($AC2002="","",IFERROR(_xlfn.SINGLE(INDEX(Exceções!$E$5:$E$203,MATCH($A2002&amp;"|"&amp;$F2002,Exceções!$F$5:$F$203,0))),""))</f>
        <v/>
      </c>
    </row>
    <row r="2003" spans="1:30" ht="15" hidden="1" customHeight="1" x14ac:dyDescent="0.25">
      <c r="A2003" s="31">
        <v>12244</v>
      </c>
      <c r="B2003" s="17" t="s">
        <v>213</v>
      </c>
      <c r="C2003" s="17" t="str">
        <f>IFERROR(INDEX(Cadastro!$C$5:$C$148,$AB2003),"NÃO INFORMADO")</f>
        <v>USI</v>
      </c>
      <c r="D2003" s="17" t="str">
        <f>IFERROR(INDEX(Cadastro!$D$5:$D$148,$AB2003),"")</f>
        <v>A</v>
      </c>
      <c r="E2003" s="17" t="str">
        <f>IFERROR(INDEX(Cadastro!$G$5:$G$148,$AB2003),"")</f>
        <v>A</v>
      </c>
      <c r="F2003" s="29">
        <v>46285</v>
      </c>
      <c r="G2003" s="32" t="str">
        <f t="shared" si="336"/>
        <v>dom</v>
      </c>
      <c r="H2003" s="31" t="str">
        <f>IF($L2003=0,"",_xlfn.MINIFS(Dados!$Q:$Q,Dados!$A:$A,$A2003,Dados!$S:$S,$F2003))</f>
        <v/>
      </c>
      <c r="I2003" s="31" t="str">
        <f>IF($H2003="","",_xlfn.MAXIFS(Dados!$R:$R,Dados!$A:$A,$A2003,Dados!$S:$S,$F2003))</f>
        <v/>
      </c>
      <c r="J2003" s="32" t="str">
        <f>IF($D2003&lt;&gt;"Folguista","",IFERROR(INDEX(Parâmetros!$D$52:$G$52,1,MIN(4,MAX(1,$W2003))),""))</f>
        <v/>
      </c>
      <c r="K2003" s="32" t="str">
        <f>IF(OR($AC2003&lt;&gt;"",$Y2003="Folga",$Y2003="Folga trabalhada",$Y2003="Férias (cadastro)",$Y2003="Férias / afastamento",$Y2003="Indeterminado (início da série)"),"",IF(OR($D2003="6x1",$D2003="FF 6x1"),IF(OR(WEEKDAY($F2003,2)=6,WEEKDAY($F2003,2)=7),"6x1 sáb/dom","6x1"),IF($D2003="5x2","5x2",IF($H2003="",IF($D2003="Folguista",$J2003,$E2003),IF(OR($H2003&gt;=Parâmetros!$E$18,$H2003&lt;Parâmetros!$E$19),"C",IF($H2003&lt;Parâmetros!$E$20,"A","B"))))))</f>
        <v>A</v>
      </c>
      <c r="L2003" s="30">
        <f>SUMIFS(Dados!$E:$E,Dados!$A:$A,$A2003,Dados!$S:$S,$F2003)</f>
        <v>0</v>
      </c>
      <c r="M2003" s="30">
        <f>IFERROR(INDEX(Parâmetros!$E$6:$E$11,MATCH($K2003,Parâmetros!$A$6:$A$11,0)),"")</f>
        <v>7.58</v>
      </c>
      <c r="N2003" s="33">
        <f t="shared" si="337"/>
        <v>0</v>
      </c>
      <c r="O2003" s="33">
        <f>Parâmetros!$E$13</f>
        <v>0.8</v>
      </c>
      <c r="P2003" s="32" t="str">
        <f>IF(OR($M2003="",$F2003&gt;Parâmetros!$E$14),"Não","Sim")</f>
        <v>Não</v>
      </c>
      <c r="Q2003" s="32" t="str">
        <f t="shared" si="338"/>
        <v/>
      </c>
      <c r="R2003" s="32" t="str">
        <f t="shared" si="339"/>
        <v/>
      </c>
      <c r="S2003" s="30" t="str">
        <f t="shared" si="340"/>
        <v/>
      </c>
      <c r="T2003" s="32" t="str">
        <f>IF($Q2003&lt;&gt;"Sim","",IF($N2003&gt;Parâmetros!$E$15,"Sim","Não"))</f>
        <v/>
      </c>
      <c r="U2003" s="17" t="str">
        <f t="shared" si="341"/>
        <v>Fora da apuração</v>
      </c>
      <c r="V2003" s="17" t="str">
        <f>IF($AC2003&lt;&gt;"",IF($L2003&gt;0,"ATENÇÃO · apontou em dia de "&amp;LOWER($AC2003)&amp;" cadastrado","Exceção cadastrada · "&amp;$AC2003)&amp;IF($AD2003="",""," · "&amp;$AD2003),IF($E2003="Férias",IF($L2003&gt;0,"ATENÇÃO · apontou estando de férias no cadastro","Férias no cadastro"),IF($Y2003="Férias / afastamento","Afastamento · "&amp;($Z2003+$AA2003-1)&amp;" dias seguidos sem apontamento",IF($Y2003="Folga trabalhada","ATENÇÃO · apontou em dia de '[Apontamento_Mes_Setembro Atualizado.xlsx]Base Diária'!$V$221folga da escala 5x2",IF($Y2003="Folga",IF(AND($D2003="5x2",OR(WEEKDAY($F2003,2)=6,WEEKDAY($F2003,2)=7)),"Folga de fim de semana da escala 5x2",IF(AND(OR($D2003="6x1",$D2003="FF 6x1"),WEEKDAY($F2003,2)=6,FALSE()),"Folga de fim de semana · apontou no domingo anterior",IF(AND(OR($D2003="6x1",$D2003="FF 6x1"),WEEKDAY($F2003,2)=7,AND($A2003=$A2002,$L2002&gt;0)),"Folga de fim de semana · apontou no sábado",IF(AND(OR($D2003="6x1",$D2003="FF 6x1"),OR(WEEKDAY($F2003,2)=6,WEEKDAY($F2003,2)=7)),"Folga de fim de semana · sem apontamento no sábado nem no domingo","Folga prevista pelo ciclo")))),IF($Y2003="Indeterminado (início da série)","Sem histórico anterior — informe o dia do ciclo no Cadastro",IF($Y2003="Falta de registro",IF(OR(OR($D2003="6x1",$D2003="FF 6x1"),$D2003="5x2"),"FALTA DE REGISTRO · dia útil da escala "&amp;$E2003,"FALTA DE REGISTRO · dia "&amp;$W2003&amp;" de "&amp;IFERROR(INDEX(Parâmetros!$B$39:$B$48,MATCH($E2003,Parâmetros!$A$39:$A$48,0)),99)&amp;" do ciclo"),IF(OR($D2003="6x1",$D2003="FF 6x1"),IF(OR(AND(WEEKDAY($F2003,2)=6,AND($A2003=$A2004,$L2004&gt;0)),AND(WEEKDAY($F2003,2)=7,AND($A2003=$A2002,$L2002&gt;0))),"ATENÇÃO · apontou sábado e domingo no mesmo fim de semana",IF(OR(WEEKDAY($F2003,2)=6,WEEKDAY($F2003,2)=7),"Jornada de fim de semana do 6x1",IF(OR($H2003&gt;=Parâmetros!$E$20,$H2003&lt;Parâmetros!$E$19),"ATENÇÃO · 6x1 apontou fora do horário diurno","Jornada fixa do 6x1"))),IF($D2003="5x2","Jornada fixa do 5x2",IF($D2003="Folguista",IF($J2003=$K2003,"Evidência confirma sequência","DIVERGE · sequência "&amp;$J2003&amp;" × evidência "&amp;$K2003),IF($K2003=$E2003,"Evidência confirma cadastro","DIVERGE · cadastro "&amp;$E2003&amp;" × evidência "&amp;$K2003)))))))))))</f>
        <v>FALTA DE REGISTRO · dia 5 de 5 do ciclo</v>
      </c>
      <c r="W2003" s="34">
        <f>IF(OR(OR($D2003="6x1",$D2003="FF 6x1"),$D2003="5x2"),"",IF($AB2003&lt;&gt;$AB2002,IF(IFERROR(INDEX(Cadastro!$F$5:$F$148,$AB2003),"")="",IF($L2003&gt;0,1,0),IF(IFERROR(INDEX(Cadastro!$F$5:$F$148,$AB2003),"")&lt;=IFERROR(INDEX(Parâmetros!$B$39:$B$48,MATCH($E2003,Parâmetros!$A$39:$A$48,0)),99),IFERROR(INDEX(Cadastro!$F$5:$F$148,$AB2003),""),0)),IF($L2003&gt;0,IF(N($X2002)&gt;0,1,N($W2002)+1),IF(AND($L2003=0,OR(N($W2002)&gt;=IFERROR(INDEX(Parâmetros!$B$39:$B$48,MATCH($E2003,Parâmetros!$A$39:$A$48,0)),99),AND(N($X2002)&gt;0,N($X2002)&lt;IFERROR(INDEX(Parâmetros!$C$39:$C$48,MATCH($E2003,Parâmetros!$A$39:$A$48,0)),0)))),0,N($W2002)+1))))</f>
        <v>5</v>
      </c>
      <c r="X2003" s="34">
        <f>IF(OR(OR($D2003="6x1",$D2003="FF 6x1"),$D2003="5x2"),"",IF($AB2003&lt;&gt;$AB2002,IF(IFERROR(INDEX(Cadastro!$F$5:$F$148,$AB2003),"")="",0,IF(IFERROR(INDEX(Cadastro!$F$5:$F$148,$AB2003),"")&gt;IFERROR(INDEX(Parâmetros!$B$39:$B$48,MATCH($E2003,Parâmetros!$A$39:$A$48,0)),99),IFERROR(INDEX(Cadastro!$F$5:$F$148,$AB2003),"")-IFERROR(INDEX(Parâmetros!$B$39:$B$48,MATCH($E2003,Parâmetros!$A$39:$A$48,0)),99),0)),IF(AND($L2003=0,OR(N($W2002)&gt;=IFERROR(INDEX(Parâmetros!$B$39:$B$48,MATCH($E2003,Parâmetros!$A$39:$A$48,0)),99),AND(N($X2002)&gt;0,N($X2002)&lt;IFERROR(INDEX(Parâmetros!$C$39:$C$48,MATCH($E2003,Parâmetros!$A$39:$A$48,0)),0)))),N($X2002)+1,0)))</f>
        <v>0</v>
      </c>
      <c r="Y2003" t="str">
        <f>IF($AC2003&lt;&gt;"",IF($L2003&gt;0,$AC2003&amp;" · com apontamento",$AC2003),IF($E2003="Férias",IF($L2003&gt;0,"Férias · com apontamento","Férias (cadastro)"),IF(($Z2003+$AA2003-1)&gt;Parâmetros!$E$16,"Férias / afastamento",IF(AND($D2003="5x2",OR(WEEKDAY($F2003,2)=6,WEEKDAY($F2003,2)=7)),IF($L2003&gt;0,"Folga trabalhada","Folga"),IF($L2003&gt;0,"Trabalhado",IF(OR(OR($D2003="6x1",$D2003="FF 6x1"),$D2003="5x2"),IF(AND(OR($D2003="6x1",$D2003="FF 6x1"),OR(WEEKDAY($F2003,2)=6,WEEKDAY($F2003,2)=7)),"Folga","Falta de registro"),IF(AND($AB2003&lt;&gt;$AB2002,IFERROR(INDEX(Cadastro!$F$5:$F$148,$AB2003),"")=""),"Indeterminado (início da série)",IF($X2003&gt;0,"Folga","Falta de registro"))))))))</f>
        <v>Falta de registro</v>
      </c>
      <c r="Z2003" s="34">
        <f>IF(OR($L2003&gt;0,$F2003&gt;Parâmetros!$E$14),0,IF($A2003&lt;&gt;$A2002,1,N($Z2002)+1))</f>
        <v>0</v>
      </c>
      <c r="AA2003" s="34">
        <f>IF(OR($L2003&gt;0,$F2003&gt;Parâmetros!$E$14),0,IF(OR($A2003&lt;&gt;$A2004,$F2004&gt;Parâmetros!$E$14),1,N($AA2004)+1))</f>
        <v>0</v>
      </c>
      <c r="AB2003" s="31">
        <f>IFERROR(MATCH($A2003&amp;"|"&amp;TEXT(_xlfn.MAXIFS(Cadastro!$E$5:$E$148,Cadastro!$A$5:$A$148,$A2003,Cadastro!$E$5:$E$148,"&lt;="&amp;$F2003),"yyyymmdd"),Cadastro!$I$5:$I$148,0),"")</f>
        <v>80</v>
      </c>
      <c r="AC2003" t="str">
        <f>IFERROR(_xlfn.SINGLE(INDEX(Exceções!$D$5:$D$203,MATCH($A2003&amp;"|"&amp;$F2003,Exceções!$F$5:$F$203,0))),"")</f>
        <v/>
      </c>
      <c r="AD2003" t="str">
        <f>IF($AC2003="","",IFERROR(_xlfn.SINGLE(INDEX(Exceções!$E$5:$E$203,MATCH($A2003&amp;"|"&amp;$F2003,Exceções!$F$5:$F$203,0))),""))</f>
        <v/>
      </c>
    </row>
    <row r="2004" spans="1:30" ht="15" hidden="1" customHeight="1" x14ac:dyDescent="0.25">
      <c r="A2004" s="31">
        <v>12244</v>
      </c>
      <c r="B2004" s="17" t="s">
        <v>213</v>
      </c>
      <c r="C2004" s="17" t="str">
        <f>IFERROR(INDEX(Cadastro!$C$5:$C$148,$AB2004),"NÃO INFORMADO")</f>
        <v>USI</v>
      </c>
      <c r="D2004" s="17" t="str">
        <f>IFERROR(INDEX(Cadastro!$D$5:$D$148,$AB2004),"")</f>
        <v>A</v>
      </c>
      <c r="E2004" s="17" t="str">
        <f>IFERROR(INDEX(Cadastro!$G$5:$G$148,$AB2004),"")</f>
        <v>A</v>
      </c>
      <c r="F2004" s="29">
        <v>46286</v>
      </c>
      <c r="G2004" s="32" t="str">
        <f t="shared" si="336"/>
        <v>seg</v>
      </c>
      <c r="H2004" s="31" t="str">
        <f>IF($L2004=0,"",_xlfn.MINIFS(Dados!$Q:$Q,Dados!$A:$A,$A2004,Dados!$S:$S,$F2004))</f>
        <v/>
      </c>
      <c r="I2004" s="31" t="str">
        <f>IF($H2004="","",_xlfn.MAXIFS(Dados!$R:$R,Dados!$A:$A,$A2004,Dados!$S:$S,$F2004))</f>
        <v/>
      </c>
      <c r="J2004" s="32" t="str">
        <f>IF($D2004&lt;&gt;"Folguista","",IFERROR(INDEX(Parâmetros!$D$52:$G$52,1,MIN(4,MAX(1,$W2004))),""))</f>
        <v/>
      </c>
      <c r="K2004" s="32" t="str">
        <f>IF(OR($AC2004&lt;&gt;"",$Y2004="Folga",$Y2004="Folga trabalhada",$Y2004="Férias (cadastro)",$Y2004="Férias / afastamento",$Y2004="Indeterminado (início da série)"),"",IF(OR($D2004="6x1",$D2004="FF 6x1"),IF(OR(WEEKDAY($F2004,2)=6,WEEKDAY($F2004,2)=7),"6x1 sáb/dom","6x1"),IF($D2004="5x2","5x2",IF($H2004="",IF($D2004="Folguista",$J2004,$E2004),IF(OR($H2004&gt;=Parâmetros!$E$18,$H2004&lt;Parâmetros!$E$19),"C",IF($H2004&lt;Parâmetros!$E$20,"A","B"))))))</f>
        <v/>
      </c>
      <c r="L2004" s="30">
        <f>SUMIFS(Dados!$E:$E,Dados!$A:$A,$A2004,Dados!$S:$S,$F2004)</f>
        <v>0</v>
      </c>
      <c r="M2004" s="30" t="str">
        <f>IFERROR(INDEX(Parâmetros!$E$6:$E$11,MATCH($K2004,Parâmetros!$A$6:$A$11,0)),"")</f>
        <v/>
      </c>
      <c r="N2004" s="33" t="str">
        <f t="shared" si="337"/>
        <v/>
      </c>
      <c r="O2004" s="33">
        <f>Parâmetros!$E$13</f>
        <v>0.8</v>
      </c>
      <c r="P2004" s="32" t="str">
        <f>IF(OR($M2004="",$F2004&gt;Parâmetros!$E$14),"Não","Sim")</f>
        <v>Não</v>
      </c>
      <c r="Q2004" s="32" t="str">
        <f t="shared" si="338"/>
        <v/>
      </c>
      <c r="R2004" s="32" t="str">
        <f t="shared" si="339"/>
        <v/>
      </c>
      <c r="S2004" s="30" t="str">
        <f t="shared" si="340"/>
        <v/>
      </c>
      <c r="T2004" s="32" t="str">
        <f>IF($Q2004&lt;&gt;"Sim","",IF($N2004&gt;Parâmetros!$E$15,"Sim","Não"))</f>
        <v/>
      </c>
      <c r="U2004" s="17" t="str">
        <f t="shared" si="341"/>
        <v>Folga</v>
      </c>
      <c r="V2004" s="17" t="str">
        <f>IF($AC2004&lt;&gt;"",IF($L2004&gt;0,"ATENÇÃO · apontou em dia de "&amp;LOWER($AC2004)&amp;" cadastrado","Exceção cadastrada · "&amp;$AC2004)&amp;IF($AD2004="",""," · "&amp;$AD2004),IF($E2004="Férias",IF($L2004&gt;0,"ATENÇÃO · apontou estando de férias no cadastro","Férias no cadastro"),IF($Y2004="Férias / afastamento","Afastamento · "&amp;($Z2004+$AA2004-1)&amp;" dias seguidos sem apontamento",IF($Y2004="Folga trabalhada","ATENÇÃO · apontou em dia de '[Apontamento_Mes_Setembro Atualizado.xlsx]Base Diária'!$V$221folga da escala 5x2",IF($Y2004="Folga",IF(AND($D2004="5x2",OR(WEEKDAY($F2004,2)=6,WEEKDAY($F2004,2)=7)),"Folga de fim de semana da escala 5x2",IF(AND(OR($D2004="6x1",$D2004="FF 6x1"),WEEKDAY($F2004,2)=6,FALSE()),"Folga de fim de semana · apontou no domingo anterior",IF(AND(OR($D2004="6x1",$D2004="FF 6x1"),WEEKDAY($F2004,2)=7,AND($A2004=$A2003,$L2003&gt;0)),"Folga de fim de semana · apontou no sábado",IF(AND(OR($D2004="6x1",$D2004="FF 6x1"),OR(WEEKDAY($F2004,2)=6,WEEKDAY($F2004,2)=7)),"Folga de fim de semana · sem apontamento no sábado nem no domingo","Folga prevista pelo ciclo")))),IF($Y2004="Indeterminado (início da série)","Sem histórico anterior — informe o dia do ciclo no Cadastro",IF($Y2004="Falta de registro",IF(OR(OR($D2004="6x1",$D2004="FF 6x1"),$D2004="5x2"),"FALTA DE REGISTRO · dia útil da escala "&amp;$E2004,"FALTA DE REGISTRO · dia "&amp;$W2004&amp;" de "&amp;IFERROR(INDEX(Parâmetros!$B$39:$B$48,MATCH($E2004,Parâmetros!$A$39:$A$48,0)),99)&amp;" do ciclo"),IF(OR($D2004="6x1",$D2004="FF 6x1"),IF(OR(AND(WEEKDAY($F2004,2)=6,AND($A2004=$A2005,$L2005&gt;0)),AND(WEEKDAY($F2004,2)=7,AND($A2004=$A2003,$L2003&gt;0))),"ATENÇÃO · apontou sábado e domingo no mesmo fim de semana",IF(OR(WEEKDAY($F2004,2)=6,WEEKDAY($F2004,2)=7),"Jornada de fim de semana do 6x1",IF(OR($H2004&gt;=Parâmetros!$E$20,$H2004&lt;Parâmetros!$E$19),"ATENÇÃO · 6x1 apontou fora do horário diurno","Jornada fixa do 6x1"))),IF($D2004="5x2","Jornada fixa do 5x2",IF($D2004="Folguista",IF($J2004=$K2004,"Evidência confirma sequência","DIVERGE · sequência "&amp;$J2004&amp;" × evidência "&amp;$K2004),IF($K2004=$E2004,"Evidência confirma cadastro","DIVERGE · cadastro "&amp;$E2004&amp;" × evidência "&amp;$K2004)))))))))))</f>
        <v>Folga prevista pelo ciclo</v>
      </c>
      <c r="W2004" s="34">
        <f>IF(OR(OR($D2004="6x1",$D2004="FF 6x1"),$D2004="5x2"),"",IF($AB2004&lt;&gt;$AB2003,IF(IFERROR(INDEX(Cadastro!$F$5:$F$148,$AB2004),"")="",IF($L2004&gt;0,1,0),IF(IFERROR(INDEX(Cadastro!$F$5:$F$148,$AB2004),"")&lt;=IFERROR(INDEX(Parâmetros!$B$39:$B$48,MATCH($E2004,Parâmetros!$A$39:$A$48,0)),99),IFERROR(INDEX(Cadastro!$F$5:$F$148,$AB2004),""),0)),IF($L2004&gt;0,IF(N($X2003)&gt;0,1,N($W2003)+1),IF(AND($L2004=0,OR(N($W2003)&gt;=IFERROR(INDEX(Parâmetros!$B$39:$B$48,MATCH($E2004,Parâmetros!$A$39:$A$48,0)),99),AND(N($X2003)&gt;0,N($X2003)&lt;IFERROR(INDEX(Parâmetros!$C$39:$C$48,MATCH($E2004,Parâmetros!$A$39:$A$48,0)),0)))),0,N($W2003)+1))))</f>
        <v>0</v>
      </c>
      <c r="X2004" s="34">
        <f>IF(OR(OR($D2004="6x1",$D2004="FF 6x1"),$D2004="5x2"),"",IF($AB2004&lt;&gt;$AB2003,IF(IFERROR(INDEX(Cadastro!$F$5:$F$148,$AB2004),"")="",0,IF(IFERROR(INDEX(Cadastro!$F$5:$F$148,$AB2004),"")&gt;IFERROR(INDEX(Parâmetros!$B$39:$B$48,MATCH($E2004,Parâmetros!$A$39:$A$48,0)),99),IFERROR(INDEX(Cadastro!$F$5:$F$148,$AB2004),"")-IFERROR(INDEX(Parâmetros!$B$39:$B$48,MATCH($E2004,Parâmetros!$A$39:$A$48,0)),99),0)),IF(AND($L2004=0,OR(N($W2003)&gt;=IFERROR(INDEX(Parâmetros!$B$39:$B$48,MATCH($E2004,Parâmetros!$A$39:$A$48,0)),99),AND(N($X2003)&gt;0,N($X2003)&lt;IFERROR(INDEX(Parâmetros!$C$39:$C$48,MATCH($E2004,Parâmetros!$A$39:$A$48,0)),0)))),N($X2003)+1,0)))</f>
        <v>1</v>
      </c>
      <c r="Y2004" t="str">
        <f>IF($AC2004&lt;&gt;"",IF($L2004&gt;0,$AC2004&amp;" · com apontamento",$AC2004),IF($E2004="Férias",IF($L2004&gt;0,"Férias · com apontamento","Férias (cadastro)"),IF(($Z2004+$AA2004-1)&gt;Parâmetros!$E$16,"Férias / afastamento",IF(AND($D2004="5x2",OR(WEEKDAY($F2004,2)=6,WEEKDAY($F2004,2)=7)),IF($L2004&gt;0,"Folga trabalhada","Folga"),IF($L2004&gt;0,"Trabalhado",IF(OR(OR($D2004="6x1",$D2004="FF 6x1"),$D2004="5x2"),IF(AND(OR($D2004="6x1",$D2004="FF 6x1"),OR(WEEKDAY($F2004,2)=6,WEEKDAY($F2004,2)=7)),"Folga","Falta de registro"),IF(AND($AB2004&lt;&gt;$AB2003,IFERROR(INDEX(Cadastro!$F$5:$F$148,$AB2004),"")=""),"Indeterminado (início da série)",IF($X2004&gt;0,"Folga","Falta de registro"))))))))</f>
        <v>Folga</v>
      </c>
      <c r="Z2004" s="34">
        <f>IF(OR($L2004&gt;0,$F2004&gt;Parâmetros!$E$14),0,IF($A2004&lt;&gt;$A2003,1,N($Z2003)+1))</f>
        <v>0</v>
      </c>
      <c r="AA2004" s="34">
        <f>IF(OR($L2004&gt;0,$F2004&gt;Parâmetros!$E$14),0,IF(OR($A2004&lt;&gt;$A2005,$F2005&gt;Parâmetros!$E$14),1,N($AA2005)+1))</f>
        <v>0</v>
      </c>
      <c r="AB2004" s="31">
        <f>IFERROR(MATCH($A2004&amp;"|"&amp;TEXT(_xlfn.MAXIFS(Cadastro!$E$5:$E$148,Cadastro!$A$5:$A$148,$A2004,Cadastro!$E$5:$E$148,"&lt;="&amp;$F2004),"yyyymmdd"),Cadastro!$I$5:$I$148,0),"")</f>
        <v>80</v>
      </c>
      <c r="AC2004" t="str">
        <f>IFERROR(_xlfn.SINGLE(INDEX(Exceções!$D$5:$D$203,MATCH($A2004&amp;"|"&amp;$F2004,Exceções!$F$5:$F$203,0))),"")</f>
        <v/>
      </c>
      <c r="AD2004" t="str">
        <f>IF($AC2004="","",IFERROR(_xlfn.SINGLE(INDEX(Exceções!$E$5:$E$203,MATCH($A2004&amp;"|"&amp;$F2004,Exceções!$F$5:$F$203,0))),""))</f>
        <v/>
      </c>
    </row>
    <row r="2005" spans="1:30" ht="15" hidden="1" customHeight="1" x14ac:dyDescent="0.25">
      <c r="A2005" s="31">
        <v>12244</v>
      </c>
      <c r="B2005" s="17" t="s">
        <v>213</v>
      </c>
      <c r="C2005" s="17" t="str">
        <f>IFERROR(INDEX(Cadastro!$C$5:$C$148,$AB2005),"NÃO INFORMADO")</f>
        <v>USI</v>
      </c>
      <c r="D2005" s="17" t="str">
        <f>IFERROR(INDEX(Cadastro!$D$5:$D$148,$AB2005),"")</f>
        <v>A</v>
      </c>
      <c r="E2005" s="17" t="str">
        <f>IFERROR(INDEX(Cadastro!$G$5:$G$148,$AB2005),"")</f>
        <v>A</v>
      </c>
      <c r="F2005" s="29">
        <v>46287</v>
      </c>
      <c r="G2005" s="32" t="str">
        <f t="shared" si="336"/>
        <v>ter</v>
      </c>
      <c r="H2005" s="31" t="str">
        <f>IF($L2005=0,"",_xlfn.MINIFS(Dados!$Q:$Q,Dados!$A:$A,$A2005,Dados!$S:$S,$F2005))</f>
        <v/>
      </c>
      <c r="I2005" s="31" t="str">
        <f>IF($H2005="","",_xlfn.MAXIFS(Dados!$R:$R,Dados!$A:$A,$A2005,Dados!$S:$S,$F2005))</f>
        <v/>
      </c>
      <c r="J2005" s="32" t="str">
        <f>IF($D2005&lt;&gt;"Folguista","",IFERROR(INDEX(Parâmetros!$D$52:$G$52,1,MIN(4,MAX(1,$W2005))),""))</f>
        <v/>
      </c>
      <c r="K2005" s="32" t="str">
        <f>IF(OR($AC2005&lt;&gt;"",$Y2005="Folga",$Y2005="Folga trabalhada",$Y2005="Férias (cadastro)",$Y2005="Férias / afastamento",$Y2005="Indeterminado (início da série)"),"",IF(OR($D2005="6x1",$D2005="FF 6x1"),IF(OR(WEEKDAY($F2005,2)=6,WEEKDAY($F2005,2)=7),"6x1 sáb/dom","6x1"),IF($D2005="5x2","5x2",IF($H2005="",IF($D2005="Folguista",$J2005,$E2005),IF(OR($H2005&gt;=Parâmetros!$E$18,$H2005&lt;Parâmetros!$E$19),"C",IF($H2005&lt;Parâmetros!$E$20,"A","B"))))))</f>
        <v>A</v>
      </c>
      <c r="L2005" s="30">
        <f>SUMIFS(Dados!$E:$E,Dados!$A:$A,$A2005,Dados!$S:$S,$F2005)</f>
        <v>0</v>
      </c>
      <c r="M2005" s="30">
        <f>IFERROR(INDEX(Parâmetros!$E$6:$E$11,MATCH($K2005,Parâmetros!$A$6:$A$11,0)),"")</f>
        <v>7.58</v>
      </c>
      <c r="N2005" s="33">
        <f t="shared" si="337"/>
        <v>0</v>
      </c>
      <c r="O2005" s="33">
        <f>Parâmetros!$E$13</f>
        <v>0.8</v>
      </c>
      <c r="P2005" s="32" t="str">
        <f>IF(OR($M2005="",$F2005&gt;Parâmetros!$E$14),"Não","Sim")</f>
        <v>Não</v>
      </c>
      <c r="Q2005" s="32" t="str">
        <f t="shared" si="338"/>
        <v/>
      </c>
      <c r="R2005" s="32" t="str">
        <f t="shared" si="339"/>
        <v/>
      </c>
      <c r="S2005" s="30" t="str">
        <f t="shared" si="340"/>
        <v/>
      </c>
      <c r="T2005" s="32" t="str">
        <f>IF($Q2005&lt;&gt;"Sim","",IF($N2005&gt;Parâmetros!$E$15,"Sim","Não"))</f>
        <v/>
      </c>
      <c r="U2005" s="17" t="str">
        <f t="shared" si="341"/>
        <v>Fora da apuração</v>
      </c>
      <c r="V2005" s="17" t="str">
        <f>IF($AC2005&lt;&gt;"",IF($L2005&gt;0,"ATENÇÃO · apontou em dia de "&amp;LOWER($AC2005)&amp;" cadastrado","Exceção cadastrada · "&amp;$AC2005)&amp;IF($AD2005="",""," · "&amp;$AD2005),IF($E2005="Férias",IF($L2005&gt;0,"ATENÇÃO · apontou estando de férias no cadastro","Férias no cadastro"),IF($Y2005="Férias / afastamento","Afastamento · "&amp;($Z2005+$AA2005-1)&amp;" dias seguidos sem apontamento",IF($Y2005="Folga trabalhada","ATENÇÃO · apontou em dia de '[Apontamento_Mes_Setembro Atualizado.xlsx]Base Diária'!$V$221folga da escala 5x2",IF($Y2005="Folga",IF(AND($D2005="5x2",OR(WEEKDAY($F2005,2)=6,WEEKDAY($F2005,2)=7)),"Folga de fim de semana da escala 5x2",IF(AND(OR($D2005="6x1",$D2005="FF 6x1"),WEEKDAY($F2005,2)=6,FALSE()),"Folga de fim de semana · apontou no domingo anterior",IF(AND(OR($D2005="6x1",$D2005="FF 6x1"),WEEKDAY($F2005,2)=7,AND($A2005=$A2004,$L2004&gt;0)),"Folga de fim de semana · apontou no sábado",IF(AND(OR($D2005="6x1",$D2005="FF 6x1"),OR(WEEKDAY($F2005,2)=6,WEEKDAY($F2005,2)=7)),"Folga de fim de semana · sem apontamento no sábado nem no domingo","Folga prevista pelo ciclo")))),IF($Y2005="Indeterminado (início da série)","Sem histórico anterior — informe o dia do ciclo no Cadastro",IF($Y2005="Falta de registro",IF(OR(OR($D2005="6x1",$D2005="FF 6x1"),$D2005="5x2"),"FALTA DE REGISTRO · dia útil da escala "&amp;$E2005,"FALTA DE REGISTRO · dia "&amp;$W2005&amp;" de "&amp;IFERROR(INDEX(Parâmetros!$B$39:$B$48,MATCH($E2005,Parâmetros!$A$39:$A$48,0)),99)&amp;" do ciclo"),IF(OR($D2005="6x1",$D2005="FF 6x1"),IF(OR(AND(WEEKDAY($F2005,2)=6,AND($A2005=$A2006,$L2006&gt;0)),AND(WEEKDAY($F2005,2)=7,AND($A2005=$A2004,$L2004&gt;0))),"ATENÇÃO · apontou sábado e domingo no mesmo fim de semana",IF(OR(WEEKDAY($F2005,2)=6,WEEKDAY($F2005,2)=7),"Jornada de fim de semana do 6x1",IF(OR($H2005&gt;=Parâmetros!$E$20,$H2005&lt;Parâmetros!$E$19),"ATENÇÃO · 6x1 apontou fora do horário diurno","Jornada fixa do 6x1"))),IF($D2005="5x2","Jornada fixa do 5x2",IF($D2005="Folguista",IF($J2005=$K2005,"Evidência confirma sequência","DIVERGE · sequência "&amp;$J2005&amp;" × evidência "&amp;$K2005),IF($K2005=$E2005,"Evidência confirma cadastro","DIVERGE · cadastro "&amp;$E2005&amp;" × evidência "&amp;$K2005)))))))))))</f>
        <v>FALTA DE REGISTRO · dia 1 de 5 do ciclo</v>
      </c>
      <c r="W2005" s="34">
        <f>IF(OR(OR($D2005="6x1",$D2005="FF 6x1"),$D2005="5x2"),"",IF($AB2005&lt;&gt;$AB2004,IF(IFERROR(INDEX(Cadastro!$F$5:$F$148,$AB2005),"")="",IF($L2005&gt;0,1,0),IF(IFERROR(INDEX(Cadastro!$F$5:$F$148,$AB2005),"")&lt;=IFERROR(INDEX(Parâmetros!$B$39:$B$48,MATCH($E2005,Parâmetros!$A$39:$A$48,0)),99),IFERROR(INDEX(Cadastro!$F$5:$F$148,$AB2005),""),0)),IF($L2005&gt;0,IF(N($X2004)&gt;0,1,N($W2004)+1),IF(AND($L2005=0,OR(N($W2004)&gt;=IFERROR(INDEX(Parâmetros!$B$39:$B$48,MATCH($E2005,Parâmetros!$A$39:$A$48,0)),99),AND(N($X2004)&gt;0,N($X2004)&lt;IFERROR(INDEX(Parâmetros!$C$39:$C$48,MATCH($E2005,Parâmetros!$A$39:$A$48,0)),0)))),0,N($W2004)+1))))</f>
        <v>1</v>
      </c>
      <c r="X2005" s="34">
        <f>IF(OR(OR($D2005="6x1",$D2005="FF 6x1"),$D2005="5x2"),"",IF($AB2005&lt;&gt;$AB2004,IF(IFERROR(INDEX(Cadastro!$F$5:$F$148,$AB2005),"")="",0,IF(IFERROR(INDEX(Cadastro!$F$5:$F$148,$AB2005),"")&gt;IFERROR(INDEX(Parâmetros!$B$39:$B$48,MATCH($E2005,Parâmetros!$A$39:$A$48,0)),99),IFERROR(INDEX(Cadastro!$F$5:$F$148,$AB2005),"")-IFERROR(INDEX(Parâmetros!$B$39:$B$48,MATCH($E2005,Parâmetros!$A$39:$A$48,0)),99),0)),IF(AND($L2005=0,OR(N($W2004)&gt;=IFERROR(INDEX(Parâmetros!$B$39:$B$48,MATCH($E2005,Parâmetros!$A$39:$A$48,0)),99),AND(N($X2004)&gt;0,N($X2004)&lt;IFERROR(INDEX(Parâmetros!$C$39:$C$48,MATCH($E2005,Parâmetros!$A$39:$A$48,0)),0)))),N($X2004)+1,0)))</f>
        <v>0</v>
      </c>
      <c r="Y2005" t="str">
        <f>IF($AC2005&lt;&gt;"",IF($L2005&gt;0,$AC2005&amp;" · com apontamento",$AC2005),IF($E2005="Férias",IF($L2005&gt;0,"Férias · com apontamento","Férias (cadastro)"),IF(($Z2005+$AA2005-1)&gt;Parâmetros!$E$16,"Férias / afastamento",IF(AND($D2005="5x2",OR(WEEKDAY($F2005,2)=6,WEEKDAY($F2005,2)=7)),IF($L2005&gt;0,"Folga trabalhada","Folga"),IF($L2005&gt;0,"Trabalhado",IF(OR(OR($D2005="6x1",$D2005="FF 6x1"),$D2005="5x2"),IF(AND(OR($D2005="6x1",$D2005="FF 6x1"),OR(WEEKDAY($F2005,2)=6,WEEKDAY($F2005,2)=7)),"Folga","Falta de registro"),IF(AND($AB2005&lt;&gt;$AB2004,IFERROR(INDEX(Cadastro!$F$5:$F$148,$AB2005),"")=""),"Indeterminado (início da série)",IF($X2005&gt;0,"Folga","Falta de registro"))))))))</f>
        <v>Falta de registro</v>
      </c>
      <c r="Z2005" s="34">
        <f>IF(OR($L2005&gt;0,$F2005&gt;Parâmetros!$E$14),0,IF($A2005&lt;&gt;$A2004,1,N($Z2004)+1))</f>
        <v>0</v>
      </c>
      <c r="AA2005" s="34">
        <f>IF(OR($L2005&gt;0,$F2005&gt;Parâmetros!$E$14),0,IF(OR($A2005&lt;&gt;$A2006,$F2006&gt;Parâmetros!$E$14),1,N($AA2006)+1))</f>
        <v>0</v>
      </c>
      <c r="AB2005" s="31">
        <f>IFERROR(MATCH($A2005&amp;"|"&amp;TEXT(_xlfn.MAXIFS(Cadastro!$E$5:$E$148,Cadastro!$A$5:$A$148,$A2005,Cadastro!$E$5:$E$148,"&lt;="&amp;$F2005),"yyyymmdd"),Cadastro!$I$5:$I$148,0),"")</f>
        <v>80</v>
      </c>
      <c r="AC2005" t="str">
        <f>IFERROR(_xlfn.SINGLE(INDEX(Exceções!$D$5:$D$203,MATCH($A2005&amp;"|"&amp;$F2005,Exceções!$F$5:$F$203,0))),"")</f>
        <v/>
      </c>
      <c r="AD2005" t="str">
        <f>IF($AC2005="","",IFERROR(_xlfn.SINGLE(INDEX(Exceções!$E$5:$E$203,MATCH($A2005&amp;"|"&amp;$F2005,Exceções!$F$5:$F$203,0))),""))</f>
        <v/>
      </c>
    </row>
    <row r="2006" spans="1:30" ht="15" hidden="1" customHeight="1" x14ac:dyDescent="0.25">
      <c r="A2006" s="31">
        <v>12244</v>
      </c>
      <c r="B2006" s="17" t="s">
        <v>213</v>
      </c>
      <c r="C2006" s="17" t="str">
        <f>IFERROR(INDEX(Cadastro!$C$5:$C$148,$AB2006),"NÃO INFORMADO")</f>
        <v>USI</v>
      </c>
      <c r="D2006" s="17" t="str">
        <f>IFERROR(INDEX(Cadastro!$D$5:$D$148,$AB2006),"")</f>
        <v>A</v>
      </c>
      <c r="E2006" s="17" t="str">
        <f>IFERROR(INDEX(Cadastro!$G$5:$G$148,$AB2006),"")</f>
        <v>A</v>
      </c>
      <c r="F2006" s="29">
        <v>46288</v>
      </c>
      <c r="G2006" s="32" t="str">
        <f t="shared" si="336"/>
        <v>qua</v>
      </c>
      <c r="H2006" s="31" t="str">
        <f>IF($L2006=0,"",_xlfn.MINIFS(Dados!$Q:$Q,Dados!$A:$A,$A2006,Dados!$S:$S,$F2006))</f>
        <v/>
      </c>
      <c r="I2006" s="31" t="str">
        <f>IF($H2006="","",_xlfn.MAXIFS(Dados!$R:$R,Dados!$A:$A,$A2006,Dados!$S:$S,$F2006))</f>
        <v/>
      </c>
      <c r="J2006" s="32" t="str">
        <f>IF($D2006&lt;&gt;"Folguista","",IFERROR(INDEX(Parâmetros!$D$52:$G$52,1,MIN(4,MAX(1,$W2006))),""))</f>
        <v/>
      </c>
      <c r="K2006" s="32" t="str">
        <f>IF(OR($AC2006&lt;&gt;"",$Y2006="Folga",$Y2006="Folga trabalhada",$Y2006="Férias (cadastro)",$Y2006="Férias / afastamento",$Y2006="Indeterminado (início da série)"),"",IF(OR($D2006="6x1",$D2006="FF 6x1"),IF(OR(WEEKDAY($F2006,2)=6,WEEKDAY($F2006,2)=7),"6x1 sáb/dom","6x1"),IF($D2006="5x2","5x2",IF($H2006="",IF($D2006="Folguista",$J2006,$E2006),IF(OR($H2006&gt;=Parâmetros!$E$18,$H2006&lt;Parâmetros!$E$19),"C",IF($H2006&lt;Parâmetros!$E$20,"A","B"))))))</f>
        <v>A</v>
      </c>
      <c r="L2006" s="30">
        <f>SUMIFS(Dados!$E:$E,Dados!$A:$A,$A2006,Dados!$S:$S,$F2006)</f>
        <v>0</v>
      </c>
      <c r="M2006" s="30">
        <f>IFERROR(INDEX(Parâmetros!$E$6:$E$11,MATCH($K2006,Parâmetros!$A$6:$A$11,0)),"")</f>
        <v>7.58</v>
      </c>
      <c r="N2006" s="33">
        <f t="shared" si="337"/>
        <v>0</v>
      </c>
      <c r="O2006" s="33">
        <f>Parâmetros!$E$13</f>
        <v>0.8</v>
      </c>
      <c r="P2006" s="32" t="str">
        <f>IF(OR($M2006="",$F2006&gt;Parâmetros!$E$14),"Não","Sim")</f>
        <v>Não</v>
      </c>
      <c r="Q2006" s="32" t="str">
        <f t="shared" si="338"/>
        <v/>
      </c>
      <c r="R2006" s="32" t="str">
        <f t="shared" si="339"/>
        <v/>
      </c>
      <c r="S2006" s="30" t="str">
        <f t="shared" si="340"/>
        <v/>
      </c>
      <c r="T2006" s="32" t="str">
        <f>IF($Q2006&lt;&gt;"Sim","",IF($N2006&gt;Parâmetros!$E$15,"Sim","Não"))</f>
        <v/>
      </c>
      <c r="U2006" s="17" t="str">
        <f t="shared" si="341"/>
        <v>Fora da apuração</v>
      </c>
      <c r="V2006" s="17" t="str">
        <f>IF($AC2006&lt;&gt;"",IF($L2006&gt;0,"ATENÇÃO · apontou em dia de "&amp;LOWER($AC2006)&amp;" cadastrado","Exceção cadastrada · "&amp;$AC2006)&amp;IF($AD2006="",""," · "&amp;$AD2006),IF($E2006="Férias",IF($L2006&gt;0,"ATENÇÃO · apontou estando de férias no cadastro","Férias no cadastro"),IF($Y2006="Férias / afastamento","Afastamento · "&amp;($Z2006+$AA2006-1)&amp;" dias seguidos sem apontamento",IF($Y2006="Folga trabalhada","ATENÇÃO · apontou em dia de '[Apontamento_Mes_Setembro Atualizado.xlsx]Base Diária'!$V$221folga da escala 5x2",IF($Y2006="Folga",IF(AND($D2006="5x2",OR(WEEKDAY($F2006,2)=6,WEEKDAY($F2006,2)=7)),"Folga de fim de semana da escala 5x2",IF(AND(OR($D2006="6x1",$D2006="FF 6x1"),WEEKDAY($F2006,2)=6,FALSE()),"Folga de fim de semana · apontou no domingo anterior",IF(AND(OR($D2006="6x1",$D2006="FF 6x1"),WEEKDAY($F2006,2)=7,AND($A2006=$A2005,$L2005&gt;0)),"Folga de fim de semana · apontou no sábado",IF(AND(OR($D2006="6x1",$D2006="FF 6x1"),OR(WEEKDAY($F2006,2)=6,WEEKDAY($F2006,2)=7)),"Folga de fim de semana · sem apontamento no sábado nem no domingo","Folga prevista pelo ciclo")))),IF($Y2006="Indeterminado (início da série)","Sem histórico anterior — informe o dia do ciclo no Cadastro",IF($Y2006="Falta de registro",IF(OR(OR($D2006="6x1",$D2006="FF 6x1"),$D2006="5x2"),"FALTA DE REGISTRO · dia útil da escala "&amp;$E2006,"FALTA DE REGISTRO · dia "&amp;$W2006&amp;" de "&amp;IFERROR(INDEX(Parâmetros!$B$39:$B$48,MATCH($E2006,Parâmetros!$A$39:$A$48,0)),99)&amp;" do ciclo"),IF(OR($D2006="6x1",$D2006="FF 6x1"),IF(OR(AND(WEEKDAY($F2006,2)=6,AND($A2006=$A2007,$L2007&gt;0)),AND(WEEKDAY($F2006,2)=7,AND($A2006=$A2005,$L2005&gt;0))),"ATENÇÃO · apontou sábado e domingo no mesmo fim de semana",IF(OR(WEEKDAY($F2006,2)=6,WEEKDAY($F2006,2)=7),"Jornada de fim de semana do 6x1",IF(OR($H2006&gt;=Parâmetros!$E$20,$H2006&lt;Parâmetros!$E$19),"ATENÇÃO · 6x1 apontou fora do horário diurno","Jornada fixa do 6x1"))),IF($D2006="5x2","Jornada fixa do 5x2",IF($D2006="Folguista",IF($J2006=$K2006,"Evidência confirma sequência","DIVERGE · sequência "&amp;$J2006&amp;" × evidência "&amp;$K2006),IF($K2006=$E2006,"Evidência confirma cadastro","DIVERGE · cadastro "&amp;$E2006&amp;" × evidência "&amp;$K2006)))))))))))</f>
        <v>FALTA DE REGISTRO · dia 2 de 5 do ciclo</v>
      </c>
      <c r="W2006" s="34">
        <f>IF(OR(OR($D2006="6x1",$D2006="FF 6x1"),$D2006="5x2"),"",IF($AB2006&lt;&gt;$AB2005,IF(IFERROR(INDEX(Cadastro!$F$5:$F$148,$AB2006),"")="",IF($L2006&gt;0,1,0),IF(IFERROR(INDEX(Cadastro!$F$5:$F$148,$AB2006),"")&lt;=IFERROR(INDEX(Parâmetros!$B$39:$B$48,MATCH($E2006,Parâmetros!$A$39:$A$48,0)),99),IFERROR(INDEX(Cadastro!$F$5:$F$148,$AB2006),""),0)),IF($L2006&gt;0,IF(N($X2005)&gt;0,1,N($W2005)+1),IF(AND($L2006=0,OR(N($W2005)&gt;=IFERROR(INDEX(Parâmetros!$B$39:$B$48,MATCH($E2006,Parâmetros!$A$39:$A$48,0)),99),AND(N($X2005)&gt;0,N($X2005)&lt;IFERROR(INDEX(Parâmetros!$C$39:$C$48,MATCH($E2006,Parâmetros!$A$39:$A$48,0)),0)))),0,N($W2005)+1))))</f>
        <v>2</v>
      </c>
      <c r="X2006" s="34">
        <f>IF(OR(OR($D2006="6x1",$D2006="FF 6x1"),$D2006="5x2"),"",IF($AB2006&lt;&gt;$AB2005,IF(IFERROR(INDEX(Cadastro!$F$5:$F$148,$AB2006),"")="",0,IF(IFERROR(INDEX(Cadastro!$F$5:$F$148,$AB2006),"")&gt;IFERROR(INDEX(Parâmetros!$B$39:$B$48,MATCH($E2006,Parâmetros!$A$39:$A$48,0)),99),IFERROR(INDEX(Cadastro!$F$5:$F$148,$AB2006),"")-IFERROR(INDEX(Parâmetros!$B$39:$B$48,MATCH($E2006,Parâmetros!$A$39:$A$48,0)),99),0)),IF(AND($L2006=0,OR(N($W2005)&gt;=IFERROR(INDEX(Parâmetros!$B$39:$B$48,MATCH($E2006,Parâmetros!$A$39:$A$48,0)),99),AND(N($X2005)&gt;0,N($X2005)&lt;IFERROR(INDEX(Parâmetros!$C$39:$C$48,MATCH($E2006,Parâmetros!$A$39:$A$48,0)),0)))),N($X2005)+1,0)))</f>
        <v>0</v>
      </c>
      <c r="Y2006" t="str">
        <f>IF($AC2006&lt;&gt;"",IF($L2006&gt;0,$AC2006&amp;" · com apontamento",$AC2006),IF($E2006="Férias",IF($L2006&gt;0,"Férias · com apontamento","Férias (cadastro)"),IF(($Z2006+$AA2006-1)&gt;Parâmetros!$E$16,"Férias / afastamento",IF(AND($D2006="5x2",OR(WEEKDAY($F2006,2)=6,WEEKDAY($F2006,2)=7)),IF($L2006&gt;0,"Folga trabalhada","Folga"),IF($L2006&gt;0,"Trabalhado",IF(OR(OR($D2006="6x1",$D2006="FF 6x1"),$D2006="5x2"),IF(AND(OR($D2006="6x1",$D2006="FF 6x1"),OR(WEEKDAY($F2006,2)=6,WEEKDAY($F2006,2)=7)),"Folga","Falta de registro"),IF(AND($AB2006&lt;&gt;$AB2005,IFERROR(INDEX(Cadastro!$F$5:$F$148,$AB2006),"")=""),"Indeterminado (início da série)",IF($X2006&gt;0,"Folga","Falta de registro"))))))))</f>
        <v>Falta de registro</v>
      </c>
      <c r="Z2006" s="34">
        <f>IF(OR($L2006&gt;0,$F2006&gt;Parâmetros!$E$14),0,IF($A2006&lt;&gt;$A2005,1,N($Z2005)+1))</f>
        <v>0</v>
      </c>
      <c r="AA2006" s="34">
        <f>IF(OR($L2006&gt;0,$F2006&gt;Parâmetros!$E$14),0,IF(OR($A2006&lt;&gt;$A2007,$F2007&gt;Parâmetros!$E$14),1,N($AA2007)+1))</f>
        <v>0</v>
      </c>
      <c r="AB2006" s="31">
        <f>IFERROR(MATCH($A2006&amp;"|"&amp;TEXT(_xlfn.MAXIFS(Cadastro!$E$5:$E$148,Cadastro!$A$5:$A$148,$A2006,Cadastro!$E$5:$E$148,"&lt;="&amp;$F2006),"yyyymmdd"),Cadastro!$I$5:$I$148,0),"")</f>
        <v>80</v>
      </c>
      <c r="AC2006" t="str">
        <f>IFERROR(_xlfn.SINGLE(INDEX(Exceções!$D$5:$D$203,MATCH($A2006&amp;"|"&amp;$F2006,Exceções!$F$5:$F$203,0))),"")</f>
        <v/>
      </c>
      <c r="AD2006" t="str">
        <f>IF($AC2006="","",IFERROR(_xlfn.SINGLE(INDEX(Exceções!$E$5:$E$203,MATCH($A2006&amp;"|"&amp;$F2006,Exceções!$F$5:$F$203,0))),""))</f>
        <v/>
      </c>
    </row>
    <row r="2007" spans="1:30" ht="15" hidden="1" customHeight="1" x14ac:dyDescent="0.25">
      <c r="A2007" s="31">
        <v>12244</v>
      </c>
      <c r="B2007" s="17" t="s">
        <v>213</v>
      </c>
      <c r="C2007" s="17" t="str">
        <f>IFERROR(INDEX(Cadastro!$C$5:$C$148,$AB2007),"NÃO INFORMADO")</f>
        <v>USI</v>
      </c>
      <c r="D2007" s="17" t="str">
        <f>IFERROR(INDEX(Cadastro!$D$5:$D$148,$AB2007),"")</f>
        <v>A</v>
      </c>
      <c r="E2007" s="17" t="str">
        <f>IFERROR(INDEX(Cadastro!$G$5:$G$148,$AB2007),"")</f>
        <v>A</v>
      </c>
      <c r="F2007" s="29">
        <v>46289</v>
      </c>
      <c r="G2007" s="32" t="str">
        <f t="shared" si="336"/>
        <v>qui</v>
      </c>
      <c r="H2007" s="31" t="str">
        <f>IF($L2007=0,"",_xlfn.MINIFS(Dados!$Q:$Q,Dados!$A:$A,$A2007,Dados!$S:$S,$F2007))</f>
        <v/>
      </c>
      <c r="I2007" s="31" t="str">
        <f>IF($H2007="","",_xlfn.MAXIFS(Dados!$R:$R,Dados!$A:$A,$A2007,Dados!$S:$S,$F2007))</f>
        <v/>
      </c>
      <c r="J2007" s="32" t="str">
        <f>IF($D2007&lt;&gt;"Folguista","",IFERROR(INDEX(Parâmetros!$D$52:$G$52,1,MIN(4,MAX(1,$W2007))),""))</f>
        <v/>
      </c>
      <c r="K2007" s="32" t="str">
        <f>IF(OR($AC2007&lt;&gt;"",$Y2007="Folga",$Y2007="Folga trabalhada",$Y2007="Férias (cadastro)",$Y2007="Férias / afastamento",$Y2007="Indeterminado (início da série)"),"",IF(OR($D2007="6x1",$D2007="FF 6x1"),IF(OR(WEEKDAY($F2007,2)=6,WEEKDAY($F2007,2)=7),"6x1 sáb/dom","6x1"),IF($D2007="5x2","5x2",IF($H2007="",IF($D2007="Folguista",$J2007,$E2007),IF(OR($H2007&gt;=Parâmetros!$E$18,$H2007&lt;Parâmetros!$E$19),"C",IF($H2007&lt;Parâmetros!$E$20,"A","B"))))))</f>
        <v>A</v>
      </c>
      <c r="L2007" s="30">
        <f>SUMIFS(Dados!$E:$E,Dados!$A:$A,$A2007,Dados!$S:$S,$F2007)</f>
        <v>0</v>
      </c>
      <c r="M2007" s="30">
        <f>IFERROR(INDEX(Parâmetros!$E$6:$E$11,MATCH($K2007,Parâmetros!$A$6:$A$11,0)),"")</f>
        <v>7.58</v>
      </c>
      <c r="N2007" s="33">
        <f t="shared" si="337"/>
        <v>0</v>
      </c>
      <c r="O2007" s="33">
        <f>Parâmetros!$E$13</f>
        <v>0.8</v>
      </c>
      <c r="P2007" s="32" t="str">
        <f>IF(OR($M2007="",$F2007&gt;Parâmetros!$E$14),"Não","Sim")</f>
        <v>Não</v>
      </c>
      <c r="Q2007" s="32" t="str">
        <f t="shared" si="338"/>
        <v/>
      </c>
      <c r="R2007" s="32" t="str">
        <f t="shared" si="339"/>
        <v/>
      </c>
      <c r="S2007" s="30" t="str">
        <f t="shared" si="340"/>
        <v/>
      </c>
      <c r="T2007" s="32" t="str">
        <f>IF($Q2007&lt;&gt;"Sim","",IF($N2007&gt;Parâmetros!$E$15,"Sim","Não"))</f>
        <v/>
      </c>
      <c r="U2007" s="17" t="str">
        <f t="shared" si="341"/>
        <v>Fora da apuração</v>
      </c>
      <c r="V2007" s="17" t="str">
        <f>IF($AC2007&lt;&gt;"",IF($L2007&gt;0,"ATENÇÃO · apontou em dia de "&amp;LOWER($AC2007)&amp;" cadastrado","Exceção cadastrada · "&amp;$AC2007)&amp;IF($AD2007="",""," · "&amp;$AD2007),IF($E2007="Férias",IF($L2007&gt;0,"ATENÇÃO · apontou estando de férias no cadastro","Férias no cadastro"),IF($Y2007="Férias / afastamento","Afastamento · "&amp;($Z2007+$AA2007-1)&amp;" dias seguidos sem apontamento",IF($Y2007="Folga trabalhada","ATENÇÃO · apontou em dia de '[Apontamento_Mes_Setembro Atualizado.xlsx]Base Diária'!$V$221folga da escala 5x2",IF($Y2007="Folga",IF(AND($D2007="5x2",OR(WEEKDAY($F2007,2)=6,WEEKDAY($F2007,2)=7)),"Folga de fim de semana da escala 5x2",IF(AND(OR($D2007="6x1",$D2007="FF 6x1"),WEEKDAY($F2007,2)=6,FALSE()),"Folga de fim de semana · apontou no domingo anterior",IF(AND(OR($D2007="6x1",$D2007="FF 6x1"),WEEKDAY($F2007,2)=7,AND($A2007=$A2006,$L2006&gt;0)),"Folga de fim de semana · apontou no sábado",IF(AND(OR($D2007="6x1",$D2007="FF 6x1"),OR(WEEKDAY($F2007,2)=6,WEEKDAY($F2007,2)=7)),"Folga de fim de semana · sem apontamento no sábado nem no domingo","Folga prevista pelo ciclo")))),IF($Y2007="Indeterminado (início da série)","Sem histórico anterior — informe o dia do ciclo no Cadastro",IF($Y2007="Falta de registro",IF(OR(OR($D2007="6x1",$D2007="FF 6x1"),$D2007="5x2"),"FALTA DE REGISTRO · dia útil da escala "&amp;$E2007,"FALTA DE REGISTRO · dia "&amp;$W2007&amp;" de "&amp;IFERROR(INDEX(Parâmetros!$B$39:$B$48,MATCH($E2007,Parâmetros!$A$39:$A$48,0)),99)&amp;" do ciclo"),IF(OR($D2007="6x1",$D2007="FF 6x1"),IF(OR(AND(WEEKDAY($F2007,2)=6,AND($A2007=$A2008,$L2008&gt;0)),AND(WEEKDAY($F2007,2)=7,AND($A2007=$A2006,$L2006&gt;0))),"ATENÇÃO · apontou sábado e domingo no mesmo fim de semana",IF(OR(WEEKDAY($F2007,2)=6,WEEKDAY($F2007,2)=7),"Jornada de fim de semana do 6x1",IF(OR($H2007&gt;=Parâmetros!$E$20,$H2007&lt;Parâmetros!$E$19),"ATENÇÃO · 6x1 apontou fora do horário diurno","Jornada fixa do 6x1"))),IF($D2007="5x2","Jornada fixa do 5x2",IF($D2007="Folguista",IF($J2007=$K2007,"Evidência confirma sequência","DIVERGE · sequência "&amp;$J2007&amp;" × evidência "&amp;$K2007),IF($K2007=$E2007,"Evidência confirma cadastro","DIVERGE · cadastro "&amp;$E2007&amp;" × evidência "&amp;$K2007)))))))))))</f>
        <v>FALTA DE REGISTRO · dia 3 de 5 do ciclo</v>
      </c>
      <c r="W2007" s="34">
        <f>IF(OR(OR($D2007="6x1",$D2007="FF 6x1"),$D2007="5x2"),"",IF($AB2007&lt;&gt;$AB2006,IF(IFERROR(INDEX(Cadastro!$F$5:$F$148,$AB2007),"")="",IF($L2007&gt;0,1,0),IF(IFERROR(INDEX(Cadastro!$F$5:$F$148,$AB2007),"")&lt;=IFERROR(INDEX(Parâmetros!$B$39:$B$48,MATCH($E2007,Parâmetros!$A$39:$A$48,0)),99),IFERROR(INDEX(Cadastro!$F$5:$F$148,$AB2007),""),0)),IF($L2007&gt;0,IF(N($X2006)&gt;0,1,N($W2006)+1),IF(AND($L2007=0,OR(N($W2006)&gt;=IFERROR(INDEX(Parâmetros!$B$39:$B$48,MATCH($E2007,Parâmetros!$A$39:$A$48,0)),99),AND(N($X2006)&gt;0,N($X2006)&lt;IFERROR(INDEX(Parâmetros!$C$39:$C$48,MATCH($E2007,Parâmetros!$A$39:$A$48,0)),0)))),0,N($W2006)+1))))</f>
        <v>3</v>
      </c>
      <c r="X2007" s="34">
        <f>IF(OR(OR($D2007="6x1",$D2007="FF 6x1"),$D2007="5x2"),"",IF($AB2007&lt;&gt;$AB2006,IF(IFERROR(INDEX(Cadastro!$F$5:$F$148,$AB2007),"")="",0,IF(IFERROR(INDEX(Cadastro!$F$5:$F$148,$AB2007),"")&gt;IFERROR(INDEX(Parâmetros!$B$39:$B$48,MATCH($E2007,Parâmetros!$A$39:$A$48,0)),99),IFERROR(INDEX(Cadastro!$F$5:$F$148,$AB2007),"")-IFERROR(INDEX(Parâmetros!$B$39:$B$48,MATCH($E2007,Parâmetros!$A$39:$A$48,0)),99),0)),IF(AND($L2007=0,OR(N($W2006)&gt;=IFERROR(INDEX(Parâmetros!$B$39:$B$48,MATCH($E2007,Parâmetros!$A$39:$A$48,0)),99),AND(N($X2006)&gt;0,N($X2006)&lt;IFERROR(INDEX(Parâmetros!$C$39:$C$48,MATCH($E2007,Parâmetros!$A$39:$A$48,0)),0)))),N($X2006)+1,0)))</f>
        <v>0</v>
      </c>
      <c r="Y2007" t="str">
        <f>IF($AC2007&lt;&gt;"",IF($L2007&gt;0,$AC2007&amp;" · com apontamento",$AC2007),IF($E2007="Férias",IF($L2007&gt;0,"Férias · com apontamento","Férias (cadastro)"),IF(($Z2007+$AA2007-1)&gt;Parâmetros!$E$16,"Férias / afastamento",IF(AND($D2007="5x2",OR(WEEKDAY($F2007,2)=6,WEEKDAY($F2007,2)=7)),IF($L2007&gt;0,"Folga trabalhada","Folga"),IF($L2007&gt;0,"Trabalhado",IF(OR(OR($D2007="6x1",$D2007="FF 6x1"),$D2007="5x2"),IF(AND(OR($D2007="6x1",$D2007="FF 6x1"),OR(WEEKDAY($F2007,2)=6,WEEKDAY($F2007,2)=7)),"Folga","Falta de registro"),IF(AND($AB2007&lt;&gt;$AB2006,IFERROR(INDEX(Cadastro!$F$5:$F$148,$AB2007),"")=""),"Indeterminado (início da série)",IF($X2007&gt;0,"Folga","Falta de registro"))))))))</f>
        <v>Falta de registro</v>
      </c>
      <c r="Z2007" s="34">
        <f>IF(OR($L2007&gt;0,$F2007&gt;Parâmetros!$E$14),0,IF($A2007&lt;&gt;$A2006,1,N($Z2006)+1))</f>
        <v>0</v>
      </c>
      <c r="AA2007" s="34">
        <f>IF(OR($L2007&gt;0,$F2007&gt;Parâmetros!$E$14),0,IF(OR($A2007&lt;&gt;$A2008,$F2008&gt;Parâmetros!$E$14),1,N($AA2008)+1))</f>
        <v>0</v>
      </c>
      <c r="AB2007" s="31">
        <f>IFERROR(MATCH($A2007&amp;"|"&amp;TEXT(_xlfn.MAXIFS(Cadastro!$E$5:$E$148,Cadastro!$A$5:$A$148,$A2007,Cadastro!$E$5:$E$148,"&lt;="&amp;$F2007),"yyyymmdd"),Cadastro!$I$5:$I$148,0),"")</f>
        <v>80</v>
      </c>
      <c r="AC2007" t="str">
        <f>IFERROR(_xlfn.SINGLE(INDEX(Exceções!$D$5:$D$203,MATCH($A2007&amp;"|"&amp;$F2007,Exceções!$F$5:$F$203,0))),"")</f>
        <v/>
      </c>
      <c r="AD2007" t="str">
        <f>IF($AC2007="","",IFERROR(_xlfn.SINGLE(INDEX(Exceções!$E$5:$E$203,MATCH($A2007&amp;"|"&amp;$F2007,Exceções!$F$5:$F$203,0))),""))</f>
        <v/>
      </c>
    </row>
    <row r="2008" spans="1:30" ht="15" hidden="1" customHeight="1" x14ac:dyDescent="0.25">
      <c r="A2008" s="31">
        <v>12244</v>
      </c>
      <c r="B2008" s="17" t="s">
        <v>213</v>
      </c>
      <c r="C2008" s="17" t="str">
        <f>IFERROR(INDEX(Cadastro!$C$5:$C$148,$AB2008),"NÃO INFORMADO")</f>
        <v>USI</v>
      </c>
      <c r="D2008" s="17" t="str">
        <f>IFERROR(INDEX(Cadastro!$D$5:$D$148,$AB2008),"")</f>
        <v>A</v>
      </c>
      <c r="E2008" s="17" t="str">
        <f>IFERROR(INDEX(Cadastro!$G$5:$G$148,$AB2008),"")</f>
        <v>A</v>
      </c>
      <c r="F2008" s="29">
        <v>46290</v>
      </c>
      <c r="G2008" s="32" t="str">
        <f t="shared" si="336"/>
        <v>sex</v>
      </c>
      <c r="H2008" s="31" t="str">
        <f>IF($L2008=0,"",_xlfn.MINIFS(Dados!$Q:$Q,Dados!$A:$A,$A2008,Dados!$S:$S,$F2008))</f>
        <v/>
      </c>
      <c r="I2008" s="31" t="str">
        <f>IF($H2008="","",_xlfn.MAXIFS(Dados!$R:$R,Dados!$A:$A,$A2008,Dados!$S:$S,$F2008))</f>
        <v/>
      </c>
      <c r="J2008" s="32" t="str">
        <f>IF($D2008&lt;&gt;"Folguista","",IFERROR(INDEX(Parâmetros!$D$52:$G$52,1,MIN(4,MAX(1,$W2008))),""))</f>
        <v/>
      </c>
      <c r="K2008" s="32" t="str">
        <f>IF(OR($AC2008&lt;&gt;"",$Y2008="Folga",$Y2008="Folga trabalhada",$Y2008="Férias (cadastro)",$Y2008="Férias / afastamento",$Y2008="Indeterminado (início da série)"),"",IF(OR($D2008="6x1",$D2008="FF 6x1"),IF(OR(WEEKDAY($F2008,2)=6,WEEKDAY($F2008,2)=7),"6x1 sáb/dom","6x1"),IF($D2008="5x2","5x2",IF($H2008="",IF($D2008="Folguista",$J2008,$E2008),IF(OR($H2008&gt;=Parâmetros!$E$18,$H2008&lt;Parâmetros!$E$19),"C",IF($H2008&lt;Parâmetros!$E$20,"A","B"))))))</f>
        <v>A</v>
      </c>
      <c r="L2008" s="30">
        <f>SUMIFS(Dados!$E:$E,Dados!$A:$A,$A2008,Dados!$S:$S,$F2008)</f>
        <v>0</v>
      </c>
      <c r="M2008" s="30">
        <f>IFERROR(INDEX(Parâmetros!$E$6:$E$11,MATCH($K2008,Parâmetros!$A$6:$A$11,0)),"")</f>
        <v>7.58</v>
      </c>
      <c r="N2008" s="33">
        <f t="shared" si="337"/>
        <v>0</v>
      </c>
      <c r="O2008" s="33">
        <f>Parâmetros!$E$13</f>
        <v>0.8</v>
      </c>
      <c r="P2008" s="32" t="str">
        <f>IF(OR($M2008="",$F2008&gt;Parâmetros!$E$14),"Não","Sim")</f>
        <v>Não</v>
      </c>
      <c r="Q2008" s="32" t="str">
        <f t="shared" si="338"/>
        <v/>
      </c>
      <c r="R2008" s="32" t="str">
        <f t="shared" si="339"/>
        <v/>
      </c>
      <c r="S2008" s="30" t="str">
        <f t="shared" si="340"/>
        <v/>
      </c>
      <c r="T2008" s="32" t="str">
        <f>IF($Q2008&lt;&gt;"Sim","",IF($N2008&gt;Parâmetros!$E$15,"Sim","Não"))</f>
        <v/>
      </c>
      <c r="U2008" s="17" t="str">
        <f t="shared" si="341"/>
        <v>Fora da apuração</v>
      </c>
      <c r="V2008" s="17" t="str">
        <f>IF($AC2008&lt;&gt;"",IF($L2008&gt;0,"ATENÇÃO · apontou em dia de "&amp;LOWER($AC2008)&amp;" cadastrado","Exceção cadastrada · "&amp;$AC2008)&amp;IF($AD2008="",""," · "&amp;$AD2008),IF($E2008="Férias",IF($L2008&gt;0,"ATENÇÃO · apontou estando de férias no cadastro","Férias no cadastro"),IF($Y2008="Férias / afastamento","Afastamento · "&amp;($Z2008+$AA2008-1)&amp;" dias seguidos sem apontamento",IF($Y2008="Folga trabalhada","ATENÇÃO · apontou em dia de '[Apontamento_Mes_Setembro Atualizado.xlsx]Base Diária'!$V$221folga da escala 5x2",IF($Y2008="Folga",IF(AND($D2008="5x2",OR(WEEKDAY($F2008,2)=6,WEEKDAY($F2008,2)=7)),"Folga de fim de semana da escala 5x2",IF(AND(OR($D2008="6x1",$D2008="FF 6x1"),WEEKDAY($F2008,2)=6,FALSE()),"Folga de fim de semana · apontou no domingo anterior",IF(AND(OR($D2008="6x1",$D2008="FF 6x1"),WEEKDAY($F2008,2)=7,AND($A2008=$A2007,$L2007&gt;0)),"Folga de fim de semana · apontou no sábado",IF(AND(OR($D2008="6x1",$D2008="FF 6x1"),OR(WEEKDAY($F2008,2)=6,WEEKDAY($F2008,2)=7)),"Folga de fim de semana · sem apontamento no sábado nem no domingo","Folga prevista pelo ciclo")))),IF($Y2008="Indeterminado (início da série)","Sem histórico anterior — informe o dia do ciclo no Cadastro",IF($Y2008="Falta de registro",IF(OR(OR($D2008="6x1",$D2008="FF 6x1"),$D2008="5x2"),"FALTA DE REGISTRO · dia útil da escala "&amp;$E2008,"FALTA DE REGISTRO · dia "&amp;$W2008&amp;" de "&amp;IFERROR(INDEX(Parâmetros!$B$39:$B$48,MATCH($E2008,Parâmetros!$A$39:$A$48,0)),99)&amp;" do ciclo"),IF(OR($D2008="6x1",$D2008="FF 6x1"),IF(OR(AND(WEEKDAY($F2008,2)=6,AND($A2008=$A2009,$L2009&gt;0)),AND(WEEKDAY($F2008,2)=7,AND($A2008=$A2007,$L2007&gt;0))),"ATENÇÃO · apontou sábado e domingo no mesmo fim de semana",IF(OR(WEEKDAY($F2008,2)=6,WEEKDAY($F2008,2)=7),"Jornada de fim de semana do 6x1",IF(OR($H2008&gt;=Parâmetros!$E$20,$H2008&lt;Parâmetros!$E$19),"ATENÇÃO · 6x1 apontou fora do horário diurno","Jornada fixa do 6x1"))),IF($D2008="5x2","Jornada fixa do 5x2",IF($D2008="Folguista",IF($J2008=$K2008,"Evidência confirma sequência","DIVERGE · sequência "&amp;$J2008&amp;" × evidência "&amp;$K2008),IF($K2008=$E2008,"Evidência confirma cadastro","DIVERGE · cadastro "&amp;$E2008&amp;" × evidência "&amp;$K2008)))))))))))</f>
        <v>FALTA DE REGISTRO · dia 4 de 5 do ciclo</v>
      </c>
      <c r="W2008" s="34">
        <f>IF(OR(OR($D2008="6x1",$D2008="FF 6x1"),$D2008="5x2"),"",IF($AB2008&lt;&gt;$AB2007,IF(IFERROR(INDEX(Cadastro!$F$5:$F$148,$AB2008),"")="",IF($L2008&gt;0,1,0),IF(IFERROR(INDEX(Cadastro!$F$5:$F$148,$AB2008),"")&lt;=IFERROR(INDEX(Parâmetros!$B$39:$B$48,MATCH($E2008,Parâmetros!$A$39:$A$48,0)),99),IFERROR(INDEX(Cadastro!$F$5:$F$148,$AB2008),""),0)),IF($L2008&gt;0,IF(N($X2007)&gt;0,1,N($W2007)+1),IF(AND($L2008=0,OR(N($W2007)&gt;=IFERROR(INDEX(Parâmetros!$B$39:$B$48,MATCH($E2008,Parâmetros!$A$39:$A$48,0)),99),AND(N($X2007)&gt;0,N($X2007)&lt;IFERROR(INDEX(Parâmetros!$C$39:$C$48,MATCH($E2008,Parâmetros!$A$39:$A$48,0)),0)))),0,N($W2007)+1))))</f>
        <v>4</v>
      </c>
      <c r="X2008" s="34">
        <f>IF(OR(OR($D2008="6x1",$D2008="FF 6x1"),$D2008="5x2"),"",IF($AB2008&lt;&gt;$AB2007,IF(IFERROR(INDEX(Cadastro!$F$5:$F$148,$AB2008),"")="",0,IF(IFERROR(INDEX(Cadastro!$F$5:$F$148,$AB2008),"")&gt;IFERROR(INDEX(Parâmetros!$B$39:$B$48,MATCH($E2008,Parâmetros!$A$39:$A$48,0)),99),IFERROR(INDEX(Cadastro!$F$5:$F$148,$AB2008),"")-IFERROR(INDEX(Parâmetros!$B$39:$B$48,MATCH($E2008,Parâmetros!$A$39:$A$48,0)),99),0)),IF(AND($L2008=0,OR(N($W2007)&gt;=IFERROR(INDEX(Parâmetros!$B$39:$B$48,MATCH($E2008,Parâmetros!$A$39:$A$48,0)),99),AND(N($X2007)&gt;0,N($X2007)&lt;IFERROR(INDEX(Parâmetros!$C$39:$C$48,MATCH($E2008,Parâmetros!$A$39:$A$48,0)),0)))),N($X2007)+1,0)))</f>
        <v>0</v>
      </c>
      <c r="Y2008" t="str">
        <f>IF($AC2008&lt;&gt;"",IF($L2008&gt;0,$AC2008&amp;" · com apontamento",$AC2008),IF($E2008="Férias",IF($L2008&gt;0,"Férias · com apontamento","Férias (cadastro)"),IF(($Z2008+$AA2008-1)&gt;Parâmetros!$E$16,"Férias / afastamento",IF(AND($D2008="5x2",OR(WEEKDAY($F2008,2)=6,WEEKDAY($F2008,2)=7)),IF($L2008&gt;0,"Folga trabalhada","Folga"),IF($L2008&gt;0,"Trabalhado",IF(OR(OR($D2008="6x1",$D2008="FF 6x1"),$D2008="5x2"),IF(AND(OR($D2008="6x1",$D2008="FF 6x1"),OR(WEEKDAY($F2008,2)=6,WEEKDAY($F2008,2)=7)),"Folga","Falta de registro"),IF(AND($AB2008&lt;&gt;$AB2007,IFERROR(INDEX(Cadastro!$F$5:$F$148,$AB2008),"")=""),"Indeterminado (início da série)",IF($X2008&gt;0,"Folga","Falta de registro"))))))))</f>
        <v>Falta de registro</v>
      </c>
      <c r="Z2008" s="34">
        <f>IF(OR($L2008&gt;0,$F2008&gt;Parâmetros!$E$14),0,IF($A2008&lt;&gt;$A2007,1,N($Z2007)+1))</f>
        <v>0</v>
      </c>
      <c r="AA2008" s="34">
        <f>IF(OR($L2008&gt;0,$F2008&gt;Parâmetros!$E$14),0,IF(OR($A2008&lt;&gt;$A2009,$F2009&gt;Parâmetros!$E$14),1,N($AA2009)+1))</f>
        <v>0</v>
      </c>
      <c r="AB2008" s="31">
        <f>IFERROR(MATCH($A2008&amp;"|"&amp;TEXT(_xlfn.MAXIFS(Cadastro!$E$5:$E$148,Cadastro!$A$5:$A$148,$A2008,Cadastro!$E$5:$E$148,"&lt;="&amp;$F2008),"yyyymmdd"),Cadastro!$I$5:$I$148,0),"")</f>
        <v>80</v>
      </c>
      <c r="AC2008" t="str">
        <f>IFERROR(_xlfn.SINGLE(INDEX(Exceções!$D$5:$D$203,MATCH($A2008&amp;"|"&amp;$F2008,Exceções!$F$5:$F$203,0))),"")</f>
        <v/>
      </c>
      <c r="AD2008" t="str">
        <f>IF($AC2008="","",IFERROR(_xlfn.SINGLE(INDEX(Exceções!$E$5:$E$203,MATCH($A2008&amp;"|"&amp;$F2008,Exceções!$F$5:$F$203,0))),""))</f>
        <v/>
      </c>
    </row>
    <row r="2009" spans="1:30" ht="15" hidden="1" customHeight="1" x14ac:dyDescent="0.25">
      <c r="A2009" s="31">
        <v>12244</v>
      </c>
      <c r="B2009" s="17" t="s">
        <v>213</v>
      </c>
      <c r="C2009" s="17" t="str">
        <f>IFERROR(INDEX(Cadastro!$C$5:$C$148,$AB2009),"NÃO INFORMADO")</f>
        <v>USI</v>
      </c>
      <c r="D2009" s="17" t="str">
        <f>IFERROR(INDEX(Cadastro!$D$5:$D$148,$AB2009),"")</f>
        <v>A</v>
      </c>
      <c r="E2009" s="17" t="str">
        <f>IFERROR(INDEX(Cadastro!$G$5:$G$148,$AB2009),"")</f>
        <v>A</v>
      </c>
      <c r="F2009" s="29">
        <v>46291</v>
      </c>
      <c r="G2009" s="32" t="str">
        <f t="shared" si="336"/>
        <v>sáb</v>
      </c>
      <c r="H2009" s="31" t="str">
        <f>IF($L2009=0,"",_xlfn.MINIFS(Dados!$Q:$Q,Dados!$A:$A,$A2009,Dados!$S:$S,$F2009))</f>
        <v/>
      </c>
      <c r="I2009" s="31" t="str">
        <f>IF($H2009="","",_xlfn.MAXIFS(Dados!$R:$R,Dados!$A:$A,$A2009,Dados!$S:$S,$F2009))</f>
        <v/>
      </c>
      <c r="J2009" s="32" t="str">
        <f>IF($D2009&lt;&gt;"Folguista","",IFERROR(INDEX(Parâmetros!$D$52:$G$52,1,MIN(4,MAX(1,$W2009))),""))</f>
        <v/>
      </c>
      <c r="K2009" s="32" t="str">
        <f>IF(OR($AC2009&lt;&gt;"",$Y2009="Folga",$Y2009="Folga trabalhada",$Y2009="Férias (cadastro)",$Y2009="Férias / afastamento",$Y2009="Indeterminado (início da série)"),"",IF(OR($D2009="6x1",$D2009="FF 6x1"),IF(OR(WEEKDAY($F2009,2)=6,WEEKDAY($F2009,2)=7),"6x1 sáb/dom","6x1"),IF($D2009="5x2","5x2",IF($H2009="",IF($D2009="Folguista",$J2009,$E2009),IF(OR($H2009&gt;=Parâmetros!$E$18,$H2009&lt;Parâmetros!$E$19),"C",IF($H2009&lt;Parâmetros!$E$20,"A","B"))))))</f>
        <v>A</v>
      </c>
      <c r="L2009" s="30">
        <f>SUMIFS(Dados!$E:$E,Dados!$A:$A,$A2009,Dados!$S:$S,$F2009)</f>
        <v>0</v>
      </c>
      <c r="M2009" s="30">
        <f>IFERROR(INDEX(Parâmetros!$E$6:$E$11,MATCH($K2009,Parâmetros!$A$6:$A$11,0)),"")</f>
        <v>7.58</v>
      </c>
      <c r="N2009" s="33">
        <f t="shared" si="337"/>
        <v>0</v>
      </c>
      <c r="O2009" s="33">
        <f>Parâmetros!$E$13</f>
        <v>0.8</v>
      </c>
      <c r="P2009" s="32" t="str">
        <f>IF(OR($M2009="",$F2009&gt;Parâmetros!$E$14),"Não","Sim")</f>
        <v>Não</v>
      </c>
      <c r="Q2009" s="32" t="str">
        <f t="shared" si="338"/>
        <v/>
      </c>
      <c r="R2009" s="32" t="str">
        <f t="shared" si="339"/>
        <v/>
      </c>
      <c r="S2009" s="30" t="str">
        <f t="shared" si="340"/>
        <v/>
      </c>
      <c r="T2009" s="32" t="str">
        <f>IF($Q2009&lt;&gt;"Sim","",IF($N2009&gt;Parâmetros!$E$15,"Sim","Não"))</f>
        <v/>
      </c>
      <c r="U2009" s="17" t="str">
        <f t="shared" si="341"/>
        <v>Fora da apuração</v>
      </c>
      <c r="V2009" s="17" t="str">
        <f>IF($AC2009&lt;&gt;"",IF($L2009&gt;0,"ATENÇÃO · apontou em dia de "&amp;LOWER($AC2009)&amp;" cadastrado","Exceção cadastrada · "&amp;$AC2009)&amp;IF($AD2009="",""," · "&amp;$AD2009),IF($E2009="Férias",IF($L2009&gt;0,"ATENÇÃO · apontou estando de férias no cadastro","Férias no cadastro"),IF($Y2009="Férias / afastamento","Afastamento · "&amp;($Z2009+$AA2009-1)&amp;" dias seguidos sem apontamento",IF($Y2009="Folga trabalhada","ATENÇÃO · apontou em dia de '[Apontamento_Mes_Setembro Atualizado.xlsx]Base Diária'!$V$221folga da escala 5x2",IF($Y2009="Folga",IF(AND($D2009="5x2",OR(WEEKDAY($F2009,2)=6,WEEKDAY($F2009,2)=7)),"Folga de fim de semana da escala 5x2",IF(AND(OR($D2009="6x1",$D2009="FF 6x1"),WEEKDAY($F2009,2)=6,FALSE()),"Folga de fim de semana · apontou no domingo anterior",IF(AND(OR($D2009="6x1",$D2009="FF 6x1"),WEEKDAY($F2009,2)=7,AND($A2009=$A2008,$L2008&gt;0)),"Folga de fim de semana · apontou no sábado",IF(AND(OR($D2009="6x1",$D2009="FF 6x1"),OR(WEEKDAY($F2009,2)=6,WEEKDAY($F2009,2)=7)),"Folga de fim de semana · sem apontamento no sábado nem no domingo","Folga prevista pelo ciclo")))),IF($Y2009="Indeterminado (início da série)","Sem histórico anterior — informe o dia do ciclo no Cadastro",IF($Y2009="Falta de registro",IF(OR(OR($D2009="6x1",$D2009="FF 6x1"),$D2009="5x2"),"FALTA DE REGISTRO · dia útil da escala "&amp;$E2009,"FALTA DE REGISTRO · dia "&amp;$W2009&amp;" de "&amp;IFERROR(INDEX(Parâmetros!$B$39:$B$48,MATCH($E2009,Parâmetros!$A$39:$A$48,0)),99)&amp;" do ciclo"),IF(OR($D2009="6x1",$D2009="FF 6x1"),IF(OR(AND(WEEKDAY($F2009,2)=6,AND($A2009=$A2010,$L2010&gt;0)),AND(WEEKDAY($F2009,2)=7,AND($A2009=$A2008,$L2008&gt;0))),"ATENÇÃO · apontou sábado e domingo no mesmo fim de semana",IF(OR(WEEKDAY($F2009,2)=6,WEEKDAY($F2009,2)=7),"Jornada de fim de semana do 6x1",IF(OR($H2009&gt;=Parâmetros!$E$20,$H2009&lt;Parâmetros!$E$19),"ATENÇÃO · 6x1 apontou fora do horário diurno","Jornada fixa do 6x1"))),IF($D2009="5x2","Jornada fixa do 5x2",IF($D2009="Folguista",IF($J2009=$K2009,"Evidência confirma sequência","DIVERGE · sequência "&amp;$J2009&amp;" × evidência "&amp;$K2009),IF($K2009=$E2009,"Evidência confirma cadastro","DIVERGE · cadastro "&amp;$E2009&amp;" × evidência "&amp;$K2009)))))))))))</f>
        <v>FALTA DE REGISTRO · dia 5 de 5 do ciclo</v>
      </c>
      <c r="W2009" s="34">
        <f>IF(OR(OR($D2009="6x1",$D2009="FF 6x1"),$D2009="5x2"),"",IF($AB2009&lt;&gt;$AB2008,IF(IFERROR(INDEX(Cadastro!$F$5:$F$148,$AB2009),"")="",IF($L2009&gt;0,1,0),IF(IFERROR(INDEX(Cadastro!$F$5:$F$148,$AB2009),"")&lt;=IFERROR(INDEX(Parâmetros!$B$39:$B$48,MATCH($E2009,Parâmetros!$A$39:$A$48,0)),99),IFERROR(INDEX(Cadastro!$F$5:$F$148,$AB2009),""),0)),IF($L2009&gt;0,IF(N($X2008)&gt;0,1,N($W2008)+1),IF(AND($L2009=0,OR(N($W2008)&gt;=IFERROR(INDEX(Parâmetros!$B$39:$B$48,MATCH($E2009,Parâmetros!$A$39:$A$48,0)),99),AND(N($X2008)&gt;0,N($X2008)&lt;IFERROR(INDEX(Parâmetros!$C$39:$C$48,MATCH($E2009,Parâmetros!$A$39:$A$48,0)),0)))),0,N($W2008)+1))))</f>
        <v>5</v>
      </c>
      <c r="X2009" s="34">
        <f>IF(OR(OR($D2009="6x1",$D2009="FF 6x1"),$D2009="5x2"),"",IF($AB2009&lt;&gt;$AB2008,IF(IFERROR(INDEX(Cadastro!$F$5:$F$148,$AB2009),"")="",0,IF(IFERROR(INDEX(Cadastro!$F$5:$F$148,$AB2009),"")&gt;IFERROR(INDEX(Parâmetros!$B$39:$B$48,MATCH($E2009,Parâmetros!$A$39:$A$48,0)),99),IFERROR(INDEX(Cadastro!$F$5:$F$148,$AB2009),"")-IFERROR(INDEX(Parâmetros!$B$39:$B$48,MATCH($E2009,Parâmetros!$A$39:$A$48,0)),99),0)),IF(AND($L2009=0,OR(N($W2008)&gt;=IFERROR(INDEX(Parâmetros!$B$39:$B$48,MATCH($E2009,Parâmetros!$A$39:$A$48,0)),99),AND(N($X2008)&gt;0,N($X2008)&lt;IFERROR(INDEX(Parâmetros!$C$39:$C$48,MATCH($E2009,Parâmetros!$A$39:$A$48,0)),0)))),N($X2008)+1,0)))</f>
        <v>0</v>
      </c>
      <c r="Y2009" t="str">
        <f>IF($AC2009&lt;&gt;"",IF($L2009&gt;0,$AC2009&amp;" · com apontamento",$AC2009),IF($E2009="Férias",IF($L2009&gt;0,"Férias · com apontamento","Férias (cadastro)"),IF(($Z2009+$AA2009-1)&gt;Parâmetros!$E$16,"Férias / afastamento",IF(AND($D2009="5x2",OR(WEEKDAY($F2009,2)=6,WEEKDAY($F2009,2)=7)),IF($L2009&gt;0,"Folga trabalhada","Folga"),IF($L2009&gt;0,"Trabalhado",IF(OR(OR($D2009="6x1",$D2009="FF 6x1"),$D2009="5x2"),IF(AND(OR($D2009="6x1",$D2009="FF 6x1"),OR(WEEKDAY($F2009,2)=6,WEEKDAY($F2009,2)=7)),"Folga","Falta de registro"),IF(AND($AB2009&lt;&gt;$AB2008,IFERROR(INDEX(Cadastro!$F$5:$F$148,$AB2009),"")=""),"Indeterminado (início da série)",IF($X2009&gt;0,"Folga","Falta de registro"))))))))</f>
        <v>Falta de registro</v>
      </c>
      <c r="Z2009" s="34">
        <f>IF(OR($L2009&gt;0,$F2009&gt;Parâmetros!$E$14),0,IF($A2009&lt;&gt;$A2008,1,N($Z2008)+1))</f>
        <v>0</v>
      </c>
      <c r="AA2009" s="34">
        <f>IF(OR($L2009&gt;0,$F2009&gt;Parâmetros!$E$14),0,IF(OR($A2009&lt;&gt;$A2010,$F2010&gt;Parâmetros!$E$14),1,N($AA2010)+1))</f>
        <v>0</v>
      </c>
      <c r="AB2009" s="31">
        <f>IFERROR(MATCH($A2009&amp;"|"&amp;TEXT(_xlfn.MAXIFS(Cadastro!$E$5:$E$148,Cadastro!$A$5:$A$148,$A2009,Cadastro!$E$5:$E$148,"&lt;="&amp;$F2009),"yyyymmdd"),Cadastro!$I$5:$I$148,0),"")</f>
        <v>80</v>
      </c>
      <c r="AC2009" t="str">
        <f>IFERROR(_xlfn.SINGLE(INDEX(Exceções!$D$5:$D$203,MATCH($A2009&amp;"|"&amp;$F2009,Exceções!$F$5:$F$203,0))),"")</f>
        <v/>
      </c>
      <c r="AD2009" t="str">
        <f>IF($AC2009="","",IFERROR(_xlfn.SINGLE(INDEX(Exceções!$E$5:$E$203,MATCH($A2009&amp;"|"&amp;$F2009,Exceções!$F$5:$F$203,0))),""))</f>
        <v/>
      </c>
    </row>
    <row r="2010" spans="1:30" ht="15" hidden="1" customHeight="1" x14ac:dyDescent="0.25">
      <c r="A2010" s="31">
        <v>12244</v>
      </c>
      <c r="B2010" s="17" t="s">
        <v>213</v>
      </c>
      <c r="C2010" s="17" t="str">
        <f>IFERROR(INDEX(Cadastro!$C$5:$C$148,$AB2010),"NÃO INFORMADO")</f>
        <v>USI</v>
      </c>
      <c r="D2010" s="17" t="str">
        <f>IFERROR(INDEX(Cadastro!$D$5:$D$148,$AB2010),"")</f>
        <v>A</v>
      </c>
      <c r="E2010" s="17" t="str">
        <f>IFERROR(INDEX(Cadastro!$G$5:$G$148,$AB2010),"")</f>
        <v>A</v>
      </c>
      <c r="F2010" s="29">
        <v>46292</v>
      </c>
      <c r="G2010" s="32" t="str">
        <f t="shared" si="336"/>
        <v>dom</v>
      </c>
      <c r="H2010" s="31" t="str">
        <f>IF($L2010=0,"",_xlfn.MINIFS(Dados!$Q:$Q,Dados!$A:$A,$A2010,Dados!$S:$S,$F2010))</f>
        <v/>
      </c>
      <c r="I2010" s="31" t="str">
        <f>IF($H2010="","",_xlfn.MAXIFS(Dados!$R:$R,Dados!$A:$A,$A2010,Dados!$S:$S,$F2010))</f>
        <v/>
      </c>
      <c r="J2010" s="32" t="str">
        <f>IF($D2010&lt;&gt;"Folguista","",IFERROR(INDEX(Parâmetros!$D$52:$G$52,1,MIN(4,MAX(1,$W2010))),""))</f>
        <v/>
      </c>
      <c r="K2010" s="32" t="str">
        <f>IF(OR($AC2010&lt;&gt;"",$Y2010="Folga",$Y2010="Folga trabalhada",$Y2010="Férias (cadastro)",$Y2010="Férias / afastamento",$Y2010="Indeterminado (início da série)"),"",IF(OR($D2010="6x1",$D2010="FF 6x1"),IF(OR(WEEKDAY($F2010,2)=6,WEEKDAY($F2010,2)=7),"6x1 sáb/dom","6x1"),IF($D2010="5x2","5x2",IF($H2010="",IF($D2010="Folguista",$J2010,$E2010),IF(OR($H2010&gt;=Parâmetros!$E$18,$H2010&lt;Parâmetros!$E$19),"C",IF($H2010&lt;Parâmetros!$E$20,"A","B"))))))</f>
        <v/>
      </c>
      <c r="L2010" s="30">
        <f>SUMIFS(Dados!$E:$E,Dados!$A:$A,$A2010,Dados!$S:$S,$F2010)</f>
        <v>0</v>
      </c>
      <c r="M2010" s="30" t="str">
        <f>IFERROR(INDEX(Parâmetros!$E$6:$E$11,MATCH($K2010,Parâmetros!$A$6:$A$11,0)),"")</f>
        <v/>
      </c>
      <c r="N2010" s="33" t="str">
        <f t="shared" si="337"/>
        <v/>
      </c>
      <c r="O2010" s="33">
        <f>Parâmetros!$E$13</f>
        <v>0.8</v>
      </c>
      <c r="P2010" s="32" t="str">
        <f>IF(OR($M2010="",$F2010&gt;Parâmetros!$E$14),"Não","Sim")</f>
        <v>Não</v>
      </c>
      <c r="Q2010" s="32" t="str">
        <f t="shared" si="338"/>
        <v/>
      </c>
      <c r="R2010" s="32" t="str">
        <f t="shared" si="339"/>
        <v/>
      </c>
      <c r="S2010" s="30" t="str">
        <f t="shared" si="340"/>
        <v/>
      </c>
      <c r="T2010" s="32" t="str">
        <f>IF($Q2010&lt;&gt;"Sim","",IF($N2010&gt;Parâmetros!$E$15,"Sim","Não"))</f>
        <v/>
      </c>
      <c r="U2010" s="17" t="str">
        <f t="shared" si="341"/>
        <v>Folga</v>
      </c>
      <c r="V2010" s="17" t="str">
        <f>IF($AC2010&lt;&gt;"",IF($L2010&gt;0,"ATENÇÃO · apontou em dia de "&amp;LOWER($AC2010)&amp;" cadastrado","Exceção cadastrada · "&amp;$AC2010)&amp;IF($AD2010="",""," · "&amp;$AD2010),IF($E2010="Férias",IF($L2010&gt;0,"ATENÇÃO · apontou estando de férias no cadastro","Férias no cadastro"),IF($Y2010="Férias / afastamento","Afastamento · "&amp;($Z2010+$AA2010-1)&amp;" dias seguidos sem apontamento",IF($Y2010="Folga trabalhada","ATENÇÃO · apontou em dia de '[Apontamento_Mes_Setembro Atualizado.xlsx]Base Diária'!$V$221folga da escala 5x2",IF($Y2010="Folga",IF(AND($D2010="5x2",OR(WEEKDAY($F2010,2)=6,WEEKDAY($F2010,2)=7)),"Folga de fim de semana da escala 5x2",IF(AND(OR($D2010="6x1",$D2010="FF 6x1"),WEEKDAY($F2010,2)=6,FALSE()),"Folga de fim de semana · apontou no domingo anterior",IF(AND(OR($D2010="6x1",$D2010="FF 6x1"),WEEKDAY($F2010,2)=7,AND($A2010=$A2009,$L2009&gt;0)),"Folga de fim de semana · apontou no sábado",IF(AND(OR($D2010="6x1",$D2010="FF 6x1"),OR(WEEKDAY($F2010,2)=6,WEEKDAY($F2010,2)=7)),"Folga de fim de semana · sem apontamento no sábado nem no domingo","Folga prevista pelo ciclo")))),IF($Y2010="Indeterminado (início da série)","Sem histórico anterior — informe o dia do ciclo no Cadastro",IF($Y2010="Falta de registro",IF(OR(OR($D2010="6x1",$D2010="FF 6x1"),$D2010="5x2"),"FALTA DE REGISTRO · dia útil da escala "&amp;$E2010,"FALTA DE REGISTRO · dia "&amp;$W2010&amp;" de "&amp;IFERROR(INDEX(Parâmetros!$B$39:$B$48,MATCH($E2010,Parâmetros!$A$39:$A$48,0)),99)&amp;" do ciclo"),IF(OR($D2010="6x1",$D2010="FF 6x1"),IF(OR(AND(WEEKDAY($F2010,2)=6,AND($A2010=$A2011,$L2011&gt;0)),AND(WEEKDAY($F2010,2)=7,AND($A2010=$A2009,$L2009&gt;0))),"ATENÇÃO · apontou sábado e domingo no mesmo fim de semana",IF(OR(WEEKDAY($F2010,2)=6,WEEKDAY($F2010,2)=7),"Jornada de fim de semana do 6x1",IF(OR($H2010&gt;=Parâmetros!$E$20,$H2010&lt;Parâmetros!$E$19),"ATENÇÃO · 6x1 apontou fora do horário diurno","Jornada fixa do 6x1"))),IF($D2010="5x2","Jornada fixa do 5x2",IF($D2010="Folguista",IF($J2010=$K2010,"Evidência confirma sequência","DIVERGE · sequência "&amp;$J2010&amp;" × evidência "&amp;$K2010),IF($K2010=$E2010,"Evidência confirma cadastro","DIVERGE · cadastro "&amp;$E2010&amp;" × evidência "&amp;$K2010)))))))))))</f>
        <v>Folga prevista pelo ciclo</v>
      </c>
      <c r="W2010" s="34">
        <f>IF(OR(OR($D2010="6x1",$D2010="FF 6x1"),$D2010="5x2"),"",IF($AB2010&lt;&gt;$AB2009,IF(IFERROR(INDEX(Cadastro!$F$5:$F$148,$AB2010),"")="",IF($L2010&gt;0,1,0),IF(IFERROR(INDEX(Cadastro!$F$5:$F$148,$AB2010),"")&lt;=IFERROR(INDEX(Parâmetros!$B$39:$B$48,MATCH($E2010,Parâmetros!$A$39:$A$48,0)),99),IFERROR(INDEX(Cadastro!$F$5:$F$148,$AB2010),""),0)),IF($L2010&gt;0,IF(N($X2009)&gt;0,1,N($W2009)+1),IF(AND($L2010=0,OR(N($W2009)&gt;=IFERROR(INDEX(Parâmetros!$B$39:$B$48,MATCH($E2010,Parâmetros!$A$39:$A$48,0)),99),AND(N($X2009)&gt;0,N($X2009)&lt;IFERROR(INDEX(Parâmetros!$C$39:$C$48,MATCH($E2010,Parâmetros!$A$39:$A$48,0)),0)))),0,N($W2009)+1))))</f>
        <v>0</v>
      </c>
      <c r="X2010" s="34">
        <f>IF(OR(OR($D2010="6x1",$D2010="FF 6x1"),$D2010="5x2"),"",IF($AB2010&lt;&gt;$AB2009,IF(IFERROR(INDEX(Cadastro!$F$5:$F$148,$AB2010),"")="",0,IF(IFERROR(INDEX(Cadastro!$F$5:$F$148,$AB2010),"")&gt;IFERROR(INDEX(Parâmetros!$B$39:$B$48,MATCH($E2010,Parâmetros!$A$39:$A$48,0)),99),IFERROR(INDEX(Cadastro!$F$5:$F$148,$AB2010),"")-IFERROR(INDEX(Parâmetros!$B$39:$B$48,MATCH($E2010,Parâmetros!$A$39:$A$48,0)),99),0)),IF(AND($L2010=0,OR(N($W2009)&gt;=IFERROR(INDEX(Parâmetros!$B$39:$B$48,MATCH($E2010,Parâmetros!$A$39:$A$48,0)),99),AND(N($X2009)&gt;0,N($X2009)&lt;IFERROR(INDEX(Parâmetros!$C$39:$C$48,MATCH($E2010,Parâmetros!$A$39:$A$48,0)),0)))),N($X2009)+1,0)))</f>
        <v>1</v>
      </c>
      <c r="Y2010" t="str">
        <f>IF($AC2010&lt;&gt;"",IF($L2010&gt;0,$AC2010&amp;" · com apontamento",$AC2010),IF($E2010="Férias",IF($L2010&gt;0,"Férias · com apontamento","Férias (cadastro)"),IF(($Z2010+$AA2010-1)&gt;Parâmetros!$E$16,"Férias / afastamento",IF(AND($D2010="5x2",OR(WEEKDAY($F2010,2)=6,WEEKDAY($F2010,2)=7)),IF($L2010&gt;0,"Folga trabalhada","Folga"),IF($L2010&gt;0,"Trabalhado",IF(OR(OR($D2010="6x1",$D2010="FF 6x1"),$D2010="5x2"),IF(AND(OR($D2010="6x1",$D2010="FF 6x1"),OR(WEEKDAY($F2010,2)=6,WEEKDAY($F2010,2)=7)),"Folga","Falta de registro"),IF(AND($AB2010&lt;&gt;$AB2009,IFERROR(INDEX(Cadastro!$F$5:$F$148,$AB2010),"")=""),"Indeterminado (início da série)",IF($X2010&gt;0,"Folga","Falta de registro"))))))))</f>
        <v>Folga</v>
      </c>
      <c r="Z2010" s="34">
        <f>IF(OR($L2010&gt;0,$F2010&gt;Parâmetros!$E$14),0,IF($A2010&lt;&gt;$A2009,1,N($Z2009)+1))</f>
        <v>0</v>
      </c>
      <c r="AA2010" s="34">
        <f>IF(OR($L2010&gt;0,$F2010&gt;Parâmetros!$E$14),0,IF(OR($A2010&lt;&gt;$A2011,$F2011&gt;Parâmetros!$E$14),1,N($AA2011)+1))</f>
        <v>0</v>
      </c>
      <c r="AB2010" s="31">
        <f>IFERROR(MATCH($A2010&amp;"|"&amp;TEXT(_xlfn.MAXIFS(Cadastro!$E$5:$E$148,Cadastro!$A$5:$A$148,$A2010,Cadastro!$E$5:$E$148,"&lt;="&amp;$F2010),"yyyymmdd"),Cadastro!$I$5:$I$148,0),"")</f>
        <v>80</v>
      </c>
      <c r="AC2010" t="str">
        <f>IFERROR(_xlfn.SINGLE(INDEX(Exceções!$D$5:$D$203,MATCH($A2010&amp;"|"&amp;$F2010,Exceções!$F$5:$F$203,0))),"")</f>
        <v/>
      </c>
      <c r="AD2010" t="str">
        <f>IF($AC2010="","",IFERROR(_xlfn.SINGLE(INDEX(Exceções!$E$5:$E$203,MATCH($A2010&amp;"|"&amp;$F2010,Exceções!$F$5:$F$203,0))),""))</f>
        <v/>
      </c>
    </row>
    <row r="2011" spans="1:30" ht="15" hidden="1" customHeight="1" x14ac:dyDescent="0.25">
      <c r="A2011" s="31">
        <v>12244</v>
      </c>
      <c r="B2011" s="17" t="s">
        <v>213</v>
      </c>
      <c r="C2011" s="17" t="str">
        <f>IFERROR(INDEX(Cadastro!$C$5:$C$148,$AB2011),"NÃO INFORMADO")</f>
        <v>USI</v>
      </c>
      <c r="D2011" s="17" t="str">
        <f>IFERROR(INDEX(Cadastro!$D$5:$D$148,$AB2011),"")</f>
        <v>A</v>
      </c>
      <c r="E2011" s="17" t="str">
        <f>IFERROR(INDEX(Cadastro!$G$5:$G$148,$AB2011),"")</f>
        <v>A</v>
      </c>
      <c r="F2011" s="29">
        <v>46293</v>
      </c>
      <c r="G2011" s="32" t="str">
        <f t="shared" si="336"/>
        <v>seg</v>
      </c>
      <c r="H2011" s="31" t="str">
        <f>IF($L2011=0,"",_xlfn.MINIFS(Dados!$Q:$Q,Dados!$A:$A,$A2011,Dados!$S:$S,$F2011))</f>
        <v/>
      </c>
      <c r="I2011" s="31" t="str">
        <f>IF($H2011="","",_xlfn.MAXIFS(Dados!$R:$R,Dados!$A:$A,$A2011,Dados!$S:$S,$F2011))</f>
        <v/>
      </c>
      <c r="J2011" s="32" t="str">
        <f>IF($D2011&lt;&gt;"Folguista","",IFERROR(INDEX(Parâmetros!$D$52:$G$52,1,MIN(4,MAX(1,$W2011))),""))</f>
        <v/>
      </c>
      <c r="K2011" s="32" t="str">
        <f>IF(OR($AC2011&lt;&gt;"",$Y2011="Folga",$Y2011="Folga trabalhada",$Y2011="Férias (cadastro)",$Y2011="Férias / afastamento",$Y2011="Indeterminado (início da série)"),"",IF(OR($D2011="6x1",$D2011="FF 6x1"),IF(OR(WEEKDAY($F2011,2)=6,WEEKDAY($F2011,2)=7),"6x1 sáb/dom","6x1"),IF($D2011="5x2","5x2",IF($H2011="",IF($D2011="Folguista",$J2011,$E2011),IF(OR($H2011&gt;=Parâmetros!$E$18,$H2011&lt;Parâmetros!$E$19),"C",IF($H2011&lt;Parâmetros!$E$20,"A","B"))))))</f>
        <v>A</v>
      </c>
      <c r="L2011" s="30">
        <f>SUMIFS(Dados!$E:$E,Dados!$A:$A,$A2011,Dados!$S:$S,$F2011)</f>
        <v>0</v>
      </c>
      <c r="M2011" s="30">
        <f>IFERROR(INDEX(Parâmetros!$E$6:$E$11,MATCH($K2011,Parâmetros!$A$6:$A$11,0)),"")</f>
        <v>7.58</v>
      </c>
      <c r="N2011" s="33">
        <f t="shared" si="337"/>
        <v>0</v>
      </c>
      <c r="O2011" s="33">
        <f>Parâmetros!$E$13</f>
        <v>0.8</v>
      </c>
      <c r="P2011" s="32" t="str">
        <f>IF(OR($M2011="",$F2011&gt;Parâmetros!$E$14),"Não","Sim")</f>
        <v>Não</v>
      </c>
      <c r="Q2011" s="32" t="str">
        <f t="shared" si="338"/>
        <v/>
      </c>
      <c r="R2011" s="32" t="str">
        <f t="shared" si="339"/>
        <v/>
      </c>
      <c r="S2011" s="30" t="str">
        <f t="shared" si="340"/>
        <v/>
      </c>
      <c r="T2011" s="32" t="str">
        <f>IF($Q2011&lt;&gt;"Sim","",IF($N2011&gt;Parâmetros!$E$15,"Sim","Não"))</f>
        <v/>
      </c>
      <c r="U2011" s="17" t="str">
        <f t="shared" si="341"/>
        <v>Fora da apuração</v>
      </c>
      <c r="V2011" s="17" t="str">
        <f>IF($AC2011&lt;&gt;"",IF($L2011&gt;0,"ATENÇÃO · apontou em dia de "&amp;LOWER($AC2011)&amp;" cadastrado","Exceção cadastrada · "&amp;$AC2011)&amp;IF($AD2011="",""," · "&amp;$AD2011),IF($E2011="Férias",IF($L2011&gt;0,"ATENÇÃO · apontou estando de férias no cadastro","Férias no cadastro"),IF($Y2011="Férias / afastamento","Afastamento · "&amp;($Z2011+$AA2011-1)&amp;" dias seguidos sem apontamento",IF($Y2011="Folga trabalhada","ATENÇÃO · apontou em dia de '[Apontamento_Mes_Setembro Atualizado.xlsx]Base Diária'!$V$221folga da escala 5x2",IF($Y2011="Folga",IF(AND($D2011="5x2",OR(WEEKDAY($F2011,2)=6,WEEKDAY($F2011,2)=7)),"Folga de fim de semana da escala 5x2",IF(AND(OR($D2011="6x1",$D2011="FF 6x1"),WEEKDAY($F2011,2)=6,FALSE()),"Folga de fim de semana · apontou no domingo anterior",IF(AND(OR($D2011="6x1",$D2011="FF 6x1"),WEEKDAY($F2011,2)=7,AND($A2011=$A2010,$L2010&gt;0)),"Folga de fim de semana · apontou no sábado",IF(AND(OR($D2011="6x1",$D2011="FF 6x1"),OR(WEEKDAY($F2011,2)=6,WEEKDAY($F2011,2)=7)),"Folga de fim de semana · sem apontamento no sábado nem no domingo","Folga prevista pelo ciclo")))),IF($Y2011="Indeterminado (início da série)","Sem histórico anterior — informe o dia do ciclo no Cadastro",IF($Y2011="Falta de registro",IF(OR(OR($D2011="6x1",$D2011="FF 6x1"),$D2011="5x2"),"FALTA DE REGISTRO · dia útil da escala "&amp;$E2011,"FALTA DE REGISTRO · dia "&amp;$W2011&amp;" de "&amp;IFERROR(INDEX(Parâmetros!$B$39:$B$48,MATCH($E2011,Parâmetros!$A$39:$A$48,0)),99)&amp;" do ciclo"),IF(OR($D2011="6x1",$D2011="FF 6x1"),IF(OR(AND(WEEKDAY($F2011,2)=6,AND($A2011=$A2012,$L2012&gt;0)),AND(WEEKDAY($F2011,2)=7,AND($A2011=$A2010,$L2010&gt;0))),"ATENÇÃO · apontou sábado e domingo no mesmo fim de semana",IF(OR(WEEKDAY($F2011,2)=6,WEEKDAY($F2011,2)=7),"Jornada de fim de semana do 6x1",IF(OR($H2011&gt;=Parâmetros!$E$20,$H2011&lt;Parâmetros!$E$19),"ATENÇÃO · 6x1 apontou fora do horário diurno","Jornada fixa do 6x1"))),IF($D2011="5x2","Jornada fixa do 5x2",IF($D2011="Folguista",IF($J2011=$K2011,"Evidência confirma sequência","DIVERGE · sequência "&amp;$J2011&amp;" × evidência "&amp;$K2011),IF($K2011=$E2011,"Evidência confirma cadastro","DIVERGE · cadastro "&amp;$E2011&amp;" × evidência "&amp;$K2011)))))))))))</f>
        <v>FALTA DE REGISTRO · dia 1 de 5 do ciclo</v>
      </c>
      <c r="W2011" s="34">
        <f>IF(OR(OR($D2011="6x1",$D2011="FF 6x1"),$D2011="5x2"),"",IF($AB2011&lt;&gt;$AB2010,IF(IFERROR(INDEX(Cadastro!$F$5:$F$148,$AB2011),"")="",IF($L2011&gt;0,1,0),IF(IFERROR(INDEX(Cadastro!$F$5:$F$148,$AB2011),"")&lt;=IFERROR(INDEX(Parâmetros!$B$39:$B$48,MATCH($E2011,Parâmetros!$A$39:$A$48,0)),99),IFERROR(INDEX(Cadastro!$F$5:$F$148,$AB2011),""),0)),IF($L2011&gt;0,IF(N($X2010)&gt;0,1,N($W2010)+1),IF(AND($L2011=0,OR(N($W2010)&gt;=IFERROR(INDEX(Parâmetros!$B$39:$B$48,MATCH($E2011,Parâmetros!$A$39:$A$48,0)),99),AND(N($X2010)&gt;0,N($X2010)&lt;IFERROR(INDEX(Parâmetros!$C$39:$C$48,MATCH($E2011,Parâmetros!$A$39:$A$48,0)),0)))),0,N($W2010)+1))))</f>
        <v>1</v>
      </c>
      <c r="X2011" s="34">
        <f>IF(OR(OR($D2011="6x1",$D2011="FF 6x1"),$D2011="5x2"),"",IF($AB2011&lt;&gt;$AB2010,IF(IFERROR(INDEX(Cadastro!$F$5:$F$148,$AB2011),"")="",0,IF(IFERROR(INDEX(Cadastro!$F$5:$F$148,$AB2011),"")&gt;IFERROR(INDEX(Parâmetros!$B$39:$B$48,MATCH($E2011,Parâmetros!$A$39:$A$48,0)),99),IFERROR(INDEX(Cadastro!$F$5:$F$148,$AB2011),"")-IFERROR(INDEX(Parâmetros!$B$39:$B$48,MATCH($E2011,Parâmetros!$A$39:$A$48,0)),99),0)),IF(AND($L2011=0,OR(N($W2010)&gt;=IFERROR(INDEX(Parâmetros!$B$39:$B$48,MATCH($E2011,Parâmetros!$A$39:$A$48,0)),99),AND(N($X2010)&gt;0,N($X2010)&lt;IFERROR(INDEX(Parâmetros!$C$39:$C$48,MATCH($E2011,Parâmetros!$A$39:$A$48,0)),0)))),N($X2010)+1,0)))</f>
        <v>0</v>
      </c>
      <c r="Y2011" t="str">
        <f>IF($AC2011&lt;&gt;"",IF($L2011&gt;0,$AC2011&amp;" · com apontamento",$AC2011),IF($E2011="Férias",IF($L2011&gt;0,"Férias · com apontamento","Férias (cadastro)"),IF(($Z2011+$AA2011-1)&gt;Parâmetros!$E$16,"Férias / afastamento",IF(AND($D2011="5x2",OR(WEEKDAY($F2011,2)=6,WEEKDAY($F2011,2)=7)),IF($L2011&gt;0,"Folga trabalhada","Folga"),IF($L2011&gt;0,"Trabalhado",IF(OR(OR($D2011="6x1",$D2011="FF 6x1"),$D2011="5x2"),IF(AND(OR($D2011="6x1",$D2011="FF 6x1"),OR(WEEKDAY($F2011,2)=6,WEEKDAY($F2011,2)=7)),"Folga","Falta de registro"),IF(AND($AB2011&lt;&gt;$AB2010,IFERROR(INDEX(Cadastro!$F$5:$F$148,$AB2011),"")=""),"Indeterminado (início da série)",IF($X2011&gt;0,"Folga","Falta de registro"))))))))</f>
        <v>Falta de registro</v>
      </c>
      <c r="Z2011" s="34">
        <f>IF(OR($L2011&gt;0,$F2011&gt;Parâmetros!$E$14),0,IF($A2011&lt;&gt;$A2010,1,N($Z2010)+1))</f>
        <v>0</v>
      </c>
      <c r="AA2011" s="34">
        <f>IF(OR($L2011&gt;0,$F2011&gt;Parâmetros!$E$14),0,IF(OR($A2011&lt;&gt;$A2012,$F2012&gt;Parâmetros!$E$14),1,N($AA2012)+1))</f>
        <v>0</v>
      </c>
      <c r="AB2011" s="31">
        <f>IFERROR(MATCH($A2011&amp;"|"&amp;TEXT(_xlfn.MAXIFS(Cadastro!$E$5:$E$148,Cadastro!$A$5:$A$148,$A2011,Cadastro!$E$5:$E$148,"&lt;="&amp;$F2011),"yyyymmdd"),Cadastro!$I$5:$I$148,0),"")</f>
        <v>80</v>
      </c>
      <c r="AC2011" t="str">
        <f>IFERROR(_xlfn.SINGLE(INDEX(Exceções!$D$5:$D$203,MATCH($A2011&amp;"|"&amp;$F2011,Exceções!$F$5:$F$203,0))),"")</f>
        <v/>
      </c>
      <c r="AD2011" t="str">
        <f>IF($AC2011="","",IFERROR(_xlfn.SINGLE(INDEX(Exceções!$E$5:$E$203,MATCH($A2011&amp;"|"&amp;$F2011,Exceções!$F$5:$F$203,0))),""))</f>
        <v/>
      </c>
    </row>
    <row r="2012" spans="1:30" ht="15" hidden="1" customHeight="1" x14ac:dyDescent="0.25">
      <c r="A2012" s="31">
        <v>12244</v>
      </c>
      <c r="B2012" s="17" t="s">
        <v>213</v>
      </c>
      <c r="C2012" s="17" t="str">
        <f>IFERROR(INDEX(Cadastro!$C$5:$C$148,$AB2012),"NÃO INFORMADO")</f>
        <v>USI</v>
      </c>
      <c r="D2012" s="17" t="str">
        <f>IFERROR(INDEX(Cadastro!$D$5:$D$148,$AB2012),"")</f>
        <v>A</v>
      </c>
      <c r="E2012" s="17" t="str">
        <f>IFERROR(INDEX(Cadastro!$G$5:$G$148,$AB2012),"")</f>
        <v>A</v>
      </c>
      <c r="F2012" s="29">
        <v>46294</v>
      </c>
      <c r="G2012" s="32" t="str">
        <f t="shared" si="336"/>
        <v>ter</v>
      </c>
      <c r="H2012" s="31" t="str">
        <f>IF($L2012=0,"",_xlfn.MINIFS(Dados!$Q:$Q,Dados!$A:$A,$A2012,Dados!$S:$S,$F2012))</f>
        <v/>
      </c>
      <c r="I2012" s="31" t="str">
        <f>IF($H2012="","",_xlfn.MAXIFS(Dados!$R:$R,Dados!$A:$A,$A2012,Dados!$S:$S,$F2012))</f>
        <v/>
      </c>
      <c r="J2012" s="32" t="str">
        <f>IF($D2012&lt;&gt;"Folguista","",IFERROR(INDEX(Parâmetros!$D$52:$G$52,1,MIN(4,MAX(1,$W2012))),""))</f>
        <v/>
      </c>
      <c r="K2012" s="32" t="str">
        <f>IF(OR($AC2012&lt;&gt;"",$Y2012="Folga",$Y2012="Folga trabalhada",$Y2012="Férias (cadastro)",$Y2012="Férias / afastamento",$Y2012="Indeterminado (início da série)"),"",IF(OR($D2012="6x1",$D2012="FF 6x1"),IF(OR(WEEKDAY($F2012,2)=6,WEEKDAY($F2012,2)=7),"6x1 sáb/dom","6x1"),IF($D2012="5x2","5x2",IF($H2012="",IF($D2012="Folguista",$J2012,$E2012),IF(OR($H2012&gt;=Parâmetros!$E$18,$H2012&lt;Parâmetros!$E$19),"C",IF($H2012&lt;Parâmetros!$E$20,"A","B"))))))</f>
        <v>A</v>
      </c>
      <c r="L2012" s="30">
        <f>SUMIFS(Dados!$E:$E,Dados!$A:$A,$A2012,Dados!$S:$S,$F2012)</f>
        <v>0</v>
      </c>
      <c r="M2012" s="30">
        <f>IFERROR(INDEX(Parâmetros!$E$6:$E$11,MATCH($K2012,Parâmetros!$A$6:$A$11,0)),"")</f>
        <v>7.58</v>
      </c>
      <c r="N2012" s="33">
        <f t="shared" si="337"/>
        <v>0</v>
      </c>
      <c r="O2012" s="33">
        <f>Parâmetros!$E$13</f>
        <v>0.8</v>
      </c>
      <c r="P2012" s="32" t="str">
        <f>IF(OR($M2012="",$F2012&gt;Parâmetros!$E$14),"Não","Sim")</f>
        <v>Não</v>
      </c>
      <c r="Q2012" s="32" t="str">
        <f t="shared" si="338"/>
        <v/>
      </c>
      <c r="R2012" s="32" t="str">
        <f t="shared" si="339"/>
        <v/>
      </c>
      <c r="S2012" s="30" t="str">
        <f t="shared" si="340"/>
        <v/>
      </c>
      <c r="T2012" s="32" t="str">
        <f>IF($Q2012&lt;&gt;"Sim","",IF($N2012&gt;Parâmetros!$E$15,"Sim","Não"))</f>
        <v/>
      </c>
      <c r="U2012" s="17" t="str">
        <f t="shared" si="341"/>
        <v>Fora da apuração</v>
      </c>
      <c r="V2012" s="17" t="str">
        <f>IF($AC2012&lt;&gt;"",IF($L2012&gt;0,"ATENÇÃO · apontou em dia de "&amp;LOWER($AC2012)&amp;" cadastrado","Exceção cadastrada · "&amp;$AC2012)&amp;IF($AD2012="",""," · "&amp;$AD2012),IF($E2012="Férias",IF($L2012&gt;0,"ATENÇÃO · apontou estando de férias no cadastro","Férias no cadastro"),IF($Y2012="Férias / afastamento","Afastamento · "&amp;($Z2012+$AA2012-1)&amp;" dias seguidos sem apontamento",IF($Y2012="Folga trabalhada","ATENÇÃO · apontou em dia de '[Apontamento_Mes_Setembro Atualizado.xlsx]Base Diária'!$V$221folga da escala 5x2",IF($Y2012="Folga",IF(AND($D2012="5x2",OR(WEEKDAY($F2012,2)=6,WEEKDAY($F2012,2)=7)),"Folga de fim de semana da escala 5x2",IF(AND(OR($D2012="6x1",$D2012="FF 6x1"),WEEKDAY($F2012,2)=6,FALSE()),"Folga de fim de semana · apontou no domingo anterior",IF(AND(OR($D2012="6x1",$D2012="FF 6x1"),WEEKDAY($F2012,2)=7,AND($A2012=$A2011,$L2011&gt;0)),"Folga de fim de semana · apontou no sábado",IF(AND(OR($D2012="6x1",$D2012="FF 6x1"),OR(WEEKDAY($F2012,2)=6,WEEKDAY($F2012,2)=7)),"Folga de fim de semana · sem apontamento no sábado nem no domingo","Folga prevista pelo ciclo")))),IF($Y2012="Indeterminado (início da série)","Sem histórico anterior — informe o dia do ciclo no Cadastro",IF($Y2012="Falta de registro",IF(OR(OR($D2012="6x1",$D2012="FF 6x1"),$D2012="5x2"),"FALTA DE REGISTRO · dia útil da escala "&amp;$E2012,"FALTA DE REGISTRO · dia "&amp;$W2012&amp;" de "&amp;IFERROR(INDEX(Parâmetros!$B$39:$B$48,MATCH($E2012,Parâmetros!$A$39:$A$48,0)),99)&amp;" do ciclo"),IF(OR($D2012="6x1",$D2012="FF 6x1"),IF(OR(AND(WEEKDAY($F2012,2)=6,AND($A2012=$A2013,$L2013&gt;0)),AND(WEEKDAY($F2012,2)=7,AND($A2012=$A2011,$L2011&gt;0))),"ATENÇÃO · apontou sábado e domingo no mesmo fim de semana",IF(OR(WEEKDAY($F2012,2)=6,WEEKDAY($F2012,2)=7),"Jornada de fim de semana do 6x1",IF(OR($H2012&gt;=Parâmetros!$E$20,$H2012&lt;Parâmetros!$E$19),"ATENÇÃO · 6x1 apontou fora do horário diurno","Jornada fixa do 6x1"))),IF($D2012="5x2","Jornada fixa do 5x2",IF($D2012="Folguista",IF($J2012=$K2012,"Evidência confirma sequência","DIVERGE · sequência "&amp;$J2012&amp;" × evidência "&amp;$K2012),IF($K2012=$E2012,"Evidência confirma cadastro","DIVERGE · cadastro "&amp;$E2012&amp;" × evidência "&amp;$K2012)))))))))))</f>
        <v>FALTA DE REGISTRO · dia 2 de 5 do ciclo</v>
      </c>
      <c r="W2012" s="34">
        <f>IF(OR(OR($D2012="6x1",$D2012="FF 6x1"),$D2012="5x2"),"",IF($AB2012&lt;&gt;$AB2011,IF(IFERROR(INDEX(Cadastro!$F$5:$F$148,$AB2012),"")="",IF($L2012&gt;0,1,0),IF(IFERROR(INDEX(Cadastro!$F$5:$F$148,$AB2012),"")&lt;=IFERROR(INDEX(Parâmetros!$B$39:$B$48,MATCH($E2012,Parâmetros!$A$39:$A$48,0)),99),IFERROR(INDEX(Cadastro!$F$5:$F$148,$AB2012),""),0)),IF($L2012&gt;0,IF(N($X2011)&gt;0,1,N($W2011)+1),IF(AND($L2012=0,OR(N($W2011)&gt;=IFERROR(INDEX(Parâmetros!$B$39:$B$48,MATCH($E2012,Parâmetros!$A$39:$A$48,0)),99),AND(N($X2011)&gt;0,N($X2011)&lt;IFERROR(INDEX(Parâmetros!$C$39:$C$48,MATCH($E2012,Parâmetros!$A$39:$A$48,0)),0)))),0,N($W2011)+1))))</f>
        <v>2</v>
      </c>
      <c r="X2012" s="34">
        <f>IF(OR(OR($D2012="6x1",$D2012="FF 6x1"),$D2012="5x2"),"",IF($AB2012&lt;&gt;$AB2011,IF(IFERROR(INDEX(Cadastro!$F$5:$F$148,$AB2012),"")="",0,IF(IFERROR(INDEX(Cadastro!$F$5:$F$148,$AB2012),"")&gt;IFERROR(INDEX(Parâmetros!$B$39:$B$48,MATCH($E2012,Parâmetros!$A$39:$A$48,0)),99),IFERROR(INDEX(Cadastro!$F$5:$F$148,$AB2012),"")-IFERROR(INDEX(Parâmetros!$B$39:$B$48,MATCH($E2012,Parâmetros!$A$39:$A$48,0)),99),0)),IF(AND($L2012=0,OR(N($W2011)&gt;=IFERROR(INDEX(Parâmetros!$B$39:$B$48,MATCH($E2012,Parâmetros!$A$39:$A$48,0)),99),AND(N($X2011)&gt;0,N($X2011)&lt;IFERROR(INDEX(Parâmetros!$C$39:$C$48,MATCH($E2012,Parâmetros!$A$39:$A$48,0)),0)))),N($X2011)+1,0)))</f>
        <v>0</v>
      </c>
      <c r="Y2012" t="str">
        <f>IF($AC2012&lt;&gt;"",IF($L2012&gt;0,$AC2012&amp;" · com apontamento",$AC2012),IF($E2012="Férias",IF($L2012&gt;0,"Férias · com apontamento","Férias (cadastro)"),IF(($Z2012+$AA2012-1)&gt;Parâmetros!$E$16,"Férias / afastamento",IF(AND($D2012="5x2",OR(WEEKDAY($F2012,2)=6,WEEKDAY($F2012,2)=7)),IF($L2012&gt;0,"Folga trabalhada","Folga"),IF($L2012&gt;0,"Trabalhado",IF(OR(OR($D2012="6x1",$D2012="FF 6x1"),$D2012="5x2"),IF(AND(OR($D2012="6x1",$D2012="FF 6x1"),OR(WEEKDAY($F2012,2)=6,WEEKDAY($F2012,2)=7)),"Folga","Falta de registro"),IF(AND($AB2012&lt;&gt;$AB2011,IFERROR(INDEX(Cadastro!$F$5:$F$148,$AB2012),"")=""),"Indeterminado (início da série)",IF($X2012&gt;0,"Folga","Falta de registro"))))))))</f>
        <v>Falta de registro</v>
      </c>
      <c r="Z2012" s="34">
        <f>IF(OR($L2012&gt;0,$F2012&gt;Parâmetros!$E$14),0,IF($A2012&lt;&gt;$A2011,1,N($Z2011)+1))</f>
        <v>0</v>
      </c>
      <c r="AA2012" s="34">
        <f>IF(OR($L2012&gt;0,$F2012&gt;Parâmetros!$E$14),0,IF(OR($A2012&lt;&gt;$A2013,$F2013&gt;Parâmetros!$E$14),1,N($AA2013)+1))</f>
        <v>0</v>
      </c>
      <c r="AB2012" s="31">
        <f>IFERROR(MATCH($A2012&amp;"|"&amp;TEXT(_xlfn.MAXIFS(Cadastro!$E$5:$E$148,Cadastro!$A$5:$A$148,$A2012,Cadastro!$E$5:$E$148,"&lt;="&amp;$F2012),"yyyymmdd"),Cadastro!$I$5:$I$148,0),"")</f>
        <v>80</v>
      </c>
      <c r="AC2012" t="str">
        <f>IFERROR(_xlfn.SINGLE(INDEX(Exceções!$D$5:$D$203,MATCH($A2012&amp;"|"&amp;$F2012,Exceções!$F$5:$F$203,0))),"")</f>
        <v/>
      </c>
      <c r="AD2012" t="str">
        <f>IF($AC2012="","",IFERROR(_xlfn.SINGLE(INDEX(Exceções!$E$5:$E$203,MATCH($A2012&amp;"|"&amp;$F2012,Exceções!$F$5:$F$203,0))),""))</f>
        <v/>
      </c>
    </row>
    <row r="2013" spans="1:30" ht="15" hidden="1" customHeight="1" x14ac:dyDescent="0.25">
      <c r="A2013" s="31">
        <v>12244</v>
      </c>
      <c r="B2013" s="17" t="s">
        <v>213</v>
      </c>
      <c r="C2013" s="17" t="str">
        <f>IFERROR(INDEX(Cadastro!$C$5:$C$148,$AB2013),"NÃO INFORMADO")</f>
        <v>USI</v>
      </c>
      <c r="D2013" s="17" t="str">
        <f>IFERROR(INDEX(Cadastro!$D$5:$D$148,$AB2013),"")</f>
        <v>A</v>
      </c>
      <c r="E2013" s="17" t="str">
        <f>IFERROR(INDEX(Cadastro!$G$5:$G$148,$AB2013),"")</f>
        <v>A</v>
      </c>
      <c r="F2013" s="29">
        <v>46295</v>
      </c>
      <c r="G2013" s="32" t="str">
        <f t="shared" si="336"/>
        <v>qua</v>
      </c>
      <c r="H2013" s="31" t="str">
        <f>IF($L2013=0,"",_xlfn.MINIFS(Dados!$Q:$Q,Dados!$A:$A,$A2013,Dados!$S:$S,$F2013))</f>
        <v/>
      </c>
      <c r="I2013" s="31" t="str">
        <f>IF($H2013="","",_xlfn.MAXIFS(Dados!$R:$R,Dados!$A:$A,$A2013,Dados!$S:$S,$F2013))</f>
        <v/>
      </c>
      <c r="J2013" s="32" t="str">
        <f>IF($D2013&lt;&gt;"Folguista","",IFERROR(INDEX(Parâmetros!$D$52:$G$52,1,MIN(4,MAX(1,$W2013))),""))</f>
        <v/>
      </c>
      <c r="K2013" s="32" t="str">
        <f>IF(OR($AC2013&lt;&gt;"",$Y2013="Folga",$Y2013="Folga trabalhada",$Y2013="Férias (cadastro)",$Y2013="Férias / afastamento",$Y2013="Indeterminado (início da série)"),"",IF(OR($D2013="6x1",$D2013="FF 6x1"),IF(OR(WEEKDAY($F2013,2)=6,WEEKDAY($F2013,2)=7),"6x1 sáb/dom","6x1"),IF($D2013="5x2","5x2",IF($H2013="",IF($D2013="Folguista",$J2013,$E2013),IF(OR($H2013&gt;=Parâmetros!$E$18,$H2013&lt;Parâmetros!$E$19),"C",IF($H2013&lt;Parâmetros!$E$20,"A","B"))))))</f>
        <v>A</v>
      </c>
      <c r="L2013" s="30">
        <f>SUMIFS(Dados!$E:$E,Dados!$A:$A,$A2013,Dados!$S:$S,$F2013)</f>
        <v>0</v>
      </c>
      <c r="M2013" s="30">
        <f>IFERROR(INDEX(Parâmetros!$E$6:$E$11,MATCH($K2013,Parâmetros!$A$6:$A$11,0)),"")</f>
        <v>7.58</v>
      </c>
      <c r="N2013" s="33">
        <f t="shared" si="337"/>
        <v>0</v>
      </c>
      <c r="O2013" s="33">
        <f>Parâmetros!$E$13</f>
        <v>0.8</v>
      </c>
      <c r="P2013" s="32" t="str">
        <f>IF(OR($M2013="",$F2013&gt;Parâmetros!$E$14),"Não","Sim")</f>
        <v>Não</v>
      </c>
      <c r="Q2013" s="32" t="str">
        <f t="shared" si="338"/>
        <v/>
      </c>
      <c r="R2013" s="32" t="str">
        <f t="shared" si="339"/>
        <v/>
      </c>
      <c r="S2013" s="30" t="str">
        <f t="shared" si="340"/>
        <v/>
      </c>
      <c r="T2013" s="32" t="str">
        <f>IF($Q2013&lt;&gt;"Sim","",IF($N2013&gt;Parâmetros!$E$15,"Sim","Não"))</f>
        <v/>
      </c>
      <c r="U2013" s="17" t="str">
        <f t="shared" si="341"/>
        <v>Fora da apuração</v>
      </c>
      <c r="V2013" s="17" t="str">
        <f>IF($AC2013&lt;&gt;"",IF($L2013&gt;0,"ATENÇÃO · apontou em dia de "&amp;LOWER($AC2013)&amp;" cadastrado","Exceção cadastrada · "&amp;$AC2013)&amp;IF($AD2013="",""," · "&amp;$AD2013),IF($E2013="Férias",IF($L2013&gt;0,"ATENÇÃO · apontou estando de férias no cadastro","Férias no cadastro"),IF($Y2013="Férias / afastamento","Afastamento · "&amp;($Z2013+$AA2013-1)&amp;" dias seguidos sem apontamento",IF($Y2013="Folga trabalhada","ATENÇÃO · apontou em dia de '[Apontamento_Mes_Setembro Atualizado.xlsx]Base Diária'!$V$221folga da escala 5x2",IF($Y2013="Folga",IF(AND($D2013="5x2",OR(WEEKDAY($F2013,2)=6,WEEKDAY($F2013,2)=7)),"Folga de fim de semana da escala 5x2",IF(AND(OR($D2013="6x1",$D2013="FF 6x1"),WEEKDAY($F2013,2)=6,FALSE()),"Folga de fim de semana · apontou no domingo anterior",IF(AND(OR($D2013="6x1",$D2013="FF 6x1"),WEEKDAY($F2013,2)=7,AND($A2013=$A2012,$L2012&gt;0)),"Folga de fim de semana · apontou no sábado",IF(AND(OR($D2013="6x1",$D2013="FF 6x1"),OR(WEEKDAY($F2013,2)=6,WEEKDAY($F2013,2)=7)),"Folga de fim de semana · sem apontamento no sábado nem no domingo","Folga prevista pelo ciclo")))),IF($Y2013="Indeterminado (início da série)","Sem histórico anterior — informe o dia do ciclo no Cadastro",IF($Y2013="Falta de registro",IF(OR(OR($D2013="6x1",$D2013="FF 6x1"),$D2013="5x2"),"FALTA DE REGISTRO · dia útil da escala "&amp;$E2013,"FALTA DE REGISTRO · dia "&amp;$W2013&amp;" de "&amp;IFERROR(INDEX(Parâmetros!$B$39:$B$48,MATCH($E2013,Parâmetros!$A$39:$A$48,0)),99)&amp;" do ciclo"),IF(OR($D2013="6x1",$D2013="FF 6x1"),IF(OR(AND(WEEKDAY($F2013,2)=6,AND($A2013=$A2014,$L2014&gt;0)),AND(WEEKDAY($F2013,2)=7,AND($A2013=$A2012,$L2012&gt;0))),"ATENÇÃO · apontou sábado e domingo no mesmo fim de semana",IF(OR(WEEKDAY($F2013,2)=6,WEEKDAY($F2013,2)=7),"Jornada de fim de semana do 6x1",IF(OR($H2013&gt;=Parâmetros!$E$20,$H2013&lt;Parâmetros!$E$19),"ATENÇÃO · 6x1 apontou fora do horário diurno","Jornada fixa do 6x1"))),IF($D2013="5x2","Jornada fixa do 5x2",IF($D2013="Folguista",IF($J2013=$K2013,"Evidência confirma sequência","DIVERGE · sequência "&amp;$J2013&amp;" × evidência "&amp;$K2013),IF($K2013=$E2013,"Evidência confirma cadastro","DIVERGE · cadastro "&amp;$E2013&amp;" × evidência "&amp;$K2013)))))))))))</f>
        <v>FALTA DE REGISTRO · dia 3 de 5 do ciclo</v>
      </c>
      <c r="W2013" s="34">
        <f>IF(OR(OR($D2013="6x1",$D2013="FF 6x1"),$D2013="5x2"),"",IF($AB2013&lt;&gt;$AB2012,IF(IFERROR(INDEX(Cadastro!$F$5:$F$148,$AB2013),"")="",IF($L2013&gt;0,1,0),IF(IFERROR(INDEX(Cadastro!$F$5:$F$148,$AB2013),"")&lt;=IFERROR(INDEX(Parâmetros!$B$39:$B$48,MATCH($E2013,Parâmetros!$A$39:$A$48,0)),99),IFERROR(INDEX(Cadastro!$F$5:$F$148,$AB2013),""),0)),IF($L2013&gt;0,IF(N($X2012)&gt;0,1,N($W2012)+1),IF(AND($L2013=0,OR(N($W2012)&gt;=IFERROR(INDEX(Parâmetros!$B$39:$B$48,MATCH($E2013,Parâmetros!$A$39:$A$48,0)),99),AND(N($X2012)&gt;0,N($X2012)&lt;IFERROR(INDEX(Parâmetros!$C$39:$C$48,MATCH($E2013,Parâmetros!$A$39:$A$48,0)),0)))),0,N($W2012)+1))))</f>
        <v>3</v>
      </c>
      <c r="X2013" s="34">
        <f>IF(OR(OR($D2013="6x1",$D2013="FF 6x1"),$D2013="5x2"),"",IF($AB2013&lt;&gt;$AB2012,IF(IFERROR(INDEX(Cadastro!$F$5:$F$148,$AB2013),"")="",0,IF(IFERROR(INDEX(Cadastro!$F$5:$F$148,$AB2013),"")&gt;IFERROR(INDEX(Parâmetros!$B$39:$B$48,MATCH($E2013,Parâmetros!$A$39:$A$48,0)),99),IFERROR(INDEX(Cadastro!$F$5:$F$148,$AB2013),"")-IFERROR(INDEX(Parâmetros!$B$39:$B$48,MATCH($E2013,Parâmetros!$A$39:$A$48,0)),99),0)),IF(AND($L2013=0,OR(N($W2012)&gt;=IFERROR(INDEX(Parâmetros!$B$39:$B$48,MATCH($E2013,Parâmetros!$A$39:$A$48,0)),99),AND(N($X2012)&gt;0,N($X2012)&lt;IFERROR(INDEX(Parâmetros!$C$39:$C$48,MATCH($E2013,Parâmetros!$A$39:$A$48,0)),0)))),N($X2012)+1,0)))</f>
        <v>0</v>
      </c>
      <c r="Y2013" t="str">
        <f>IF($AC2013&lt;&gt;"",IF($L2013&gt;0,$AC2013&amp;" · com apontamento",$AC2013),IF($E2013="Férias",IF($L2013&gt;0,"Férias · com apontamento","Férias (cadastro)"),IF(($Z2013+$AA2013-1)&gt;Parâmetros!$E$16,"Férias / afastamento",IF(AND($D2013="5x2",OR(WEEKDAY($F2013,2)=6,WEEKDAY($F2013,2)=7)),IF($L2013&gt;0,"Folga trabalhada","Folga"),IF($L2013&gt;0,"Trabalhado",IF(OR(OR($D2013="6x1",$D2013="FF 6x1"),$D2013="5x2"),IF(AND(OR($D2013="6x1",$D2013="FF 6x1"),OR(WEEKDAY($F2013,2)=6,WEEKDAY($F2013,2)=7)),"Folga","Falta de registro"),IF(AND($AB2013&lt;&gt;$AB2012,IFERROR(INDEX(Cadastro!$F$5:$F$148,$AB2013),"")=""),"Indeterminado (início da série)",IF($X2013&gt;0,"Folga","Falta de registro"))))))))</f>
        <v>Falta de registro</v>
      </c>
      <c r="Z2013" s="34">
        <f>IF(OR($L2013&gt;0,$F2013&gt;Parâmetros!$E$14),0,IF($A2013&lt;&gt;$A2012,1,N($Z2012)+1))</f>
        <v>0</v>
      </c>
      <c r="AA2013" s="34">
        <f>IF(OR($L2013&gt;0,$F2013&gt;Parâmetros!$E$14),0,IF(OR($A2013&lt;&gt;$A2014,$F2014&gt;Parâmetros!$E$14),1,N($AA2014)+1))</f>
        <v>0</v>
      </c>
      <c r="AB2013" s="31">
        <f>IFERROR(MATCH($A2013&amp;"|"&amp;TEXT(_xlfn.MAXIFS(Cadastro!$E$5:$E$148,Cadastro!$A$5:$A$148,$A2013,Cadastro!$E$5:$E$148,"&lt;="&amp;$F2013),"yyyymmdd"),Cadastro!$I$5:$I$148,0),"")</f>
        <v>80</v>
      </c>
      <c r="AC2013" t="str">
        <f>IFERROR(_xlfn.SINGLE(INDEX(Exceções!$D$5:$D$203,MATCH($A2013&amp;"|"&amp;$F2013,Exceções!$F$5:$F$203,0))),"")</f>
        <v/>
      </c>
      <c r="AD2013" t="str">
        <f>IF($AC2013="","",IFERROR(_xlfn.SINGLE(INDEX(Exceções!$E$5:$E$203,MATCH($A2013&amp;"|"&amp;$F2013,Exceções!$F$5:$F$203,0))),""))</f>
        <v/>
      </c>
    </row>
    <row r="2014" spans="1:30" ht="15" hidden="1" customHeight="1" x14ac:dyDescent="0.25">
      <c r="A2014" s="31">
        <v>12244</v>
      </c>
      <c r="B2014" s="17" t="s">
        <v>213</v>
      </c>
      <c r="C2014" s="17" t="str">
        <f>IFERROR(INDEX(Cadastro!$C$5:$C$148,$AB2014),"NÃO INFORMADO")</f>
        <v>USI</v>
      </c>
      <c r="D2014" s="17" t="str">
        <f>IFERROR(INDEX(Cadastro!$D$5:$D$148,$AB2014),"")</f>
        <v>A</v>
      </c>
      <c r="E2014" s="17" t="str">
        <f>IFERROR(INDEX(Cadastro!$G$5:$G$148,$AB2014),"")</f>
        <v>A</v>
      </c>
      <c r="F2014" s="29">
        <v>46296</v>
      </c>
      <c r="G2014" s="32" t="str">
        <f t="shared" si="336"/>
        <v>qui</v>
      </c>
      <c r="H2014" s="31" t="str">
        <f>IF($L2014=0,"",_xlfn.MINIFS(Dados!$Q:$Q,Dados!$A:$A,$A2014,Dados!$S:$S,$F2014))</f>
        <v/>
      </c>
      <c r="I2014" s="31" t="str">
        <f>IF($H2014="","",_xlfn.MAXIFS(Dados!$R:$R,Dados!$A:$A,$A2014,Dados!$S:$S,$F2014))</f>
        <v/>
      </c>
      <c r="J2014" s="32" t="str">
        <f>IF($D2014&lt;&gt;"Folguista","",IFERROR(INDEX(Parâmetros!$D$52:$G$52,1,MIN(4,MAX(1,$W2014))),""))</f>
        <v/>
      </c>
      <c r="K2014" s="32" t="str">
        <f>IF(OR($AC2014&lt;&gt;"",$Y2014="Folga",$Y2014="Folga trabalhada",$Y2014="Férias (cadastro)",$Y2014="Férias / afastamento",$Y2014="Indeterminado (início da série)"),"",IF(OR($D2014="6x1",$D2014="FF 6x1"),IF(OR(WEEKDAY($F2014,2)=6,WEEKDAY($F2014,2)=7),"6x1 sáb/dom","6x1"),IF($D2014="5x2","5x2",IF($H2014="",IF($D2014="Folguista",$J2014,$E2014),IF(OR($H2014&gt;=Parâmetros!$E$18,$H2014&lt;Parâmetros!$E$19),"C",IF($H2014&lt;Parâmetros!$E$20,"A","B"))))))</f>
        <v>A</v>
      </c>
      <c r="L2014" s="30">
        <f>SUMIFS(Dados!$E:$E,Dados!$A:$A,$A2014,Dados!$S:$S,$F2014)</f>
        <v>0</v>
      </c>
      <c r="M2014" s="30">
        <f>IFERROR(INDEX(Parâmetros!$E$6:$E$11,MATCH($K2014,Parâmetros!$A$6:$A$11,0)),"")</f>
        <v>7.58</v>
      </c>
      <c r="N2014" s="33">
        <f t="shared" si="337"/>
        <v>0</v>
      </c>
      <c r="O2014" s="33">
        <f>Parâmetros!$E$13</f>
        <v>0.8</v>
      </c>
      <c r="P2014" s="32" t="str">
        <f>IF(OR($M2014="",$F2014&gt;Parâmetros!$E$14),"Não","Sim")</f>
        <v>Não</v>
      </c>
      <c r="Q2014" s="32" t="str">
        <f t="shared" si="338"/>
        <v/>
      </c>
      <c r="R2014" s="32" t="str">
        <f t="shared" si="339"/>
        <v/>
      </c>
      <c r="S2014" s="30" t="str">
        <f t="shared" si="340"/>
        <v/>
      </c>
      <c r="T2014" s="32" t="str">
        <f>IF($Q2014&lt;&gt;"Sim","",IF($N2014&gt;Parâmetros!$E$15,"Sim","Não"))</f>
        <v/>
      </c>
      <c r="U2014" s="17" t="str">
        <f t="shared" si="341"/>
        <v>Fora da apuração</v>
      </c>
      <c r="V2014" s="17" t="str">
        <f>IF($AC2014&lt;&gt;"",IF($L2014&gt;0,"ATENÇÃO · apontou em dia de "&amp;LOWER($AC2014)&amp;" cadastrado","Exceção cadastrada · "&amp;$AC2014)&amp;IF($AD2014="",""," · "&amp;$AD2014),IF($E2014="Férias",IF($L2014&gt;0,"ATENÇÃO · apontou estando de férias no cadastro","Férias no cadastro"),IF($Y2014="Férias / afastamento","Afastamento · "&amp;($Z2014+$AA2014-1)&amp;" dias seguidos sem apontamento",IF($Y2014="Folga trabalhada","ATENÇÃO · apontou em dia de '[Apontamento_Mes_Setembro Atualizado.xlsx]Base Diária'!$V$221folga da escala 5x2",IF($Y2014="Folga",IF(AND($D2014="5x2",OR(WEEKDAY($F2014,2)=6,WEEKDAY($F2014,2)=7)),"Folga de fim de semana da escala 5x2",IF(AND(OR($D2014="6x1",$D2014="FF 6x1"),WEEKDAY($F2014,2)=6,FALSE()),"Folga de fim de semana · apontou no domingo anterior",IF(AND(OR($D2014="6x1",$D2014="FF 6x1"),WEEKDAY($F2014,2)=7,AND($A2014=$A2013,$L2013&gt;0)),"Folga de fim de semana · apontou no sábado",IF(AND(OR($D2014="6x1",$D2014="FF 6x1"),OR(WEEKDAY($F2014,2)=6,WEEKDAY($F2014,2)=7)),"Folga de fim de semana · sem apontamento no sábado nem no domingo","Folga prevista pelo ciclo")))),IF($Y2014="Indeterminado (início da série)","Sem histórico anterior — informe o dia do ciclo no Cadastro",IF($Y2014="Falta de registro",IF(OR(OR($D2014="6x1",$D2014="FF 6x1"),$D2014="5x2"),"FALTA DE REGISTRO · dia útil da escala "&amp;$E2014,"FALTA DE REGISTRO · dia "&amp;$W2014&amp;" de "&amp;IFERROR(INDEX(Parâmetros!$B$39:$B$48,MATCH($E2014,Parâmetros!$A$39:$A$48,0)),99)&amp;" do ciclo"),IF(OR($D2014="6x1",$D2014="FF 6x1"),IF(OR(AND(WEEKDAY($F2014,2)=6,AND($A2014=$A2015,$L2015&gt;0)),AND(WEEKDAY($F2014,2)=7,AND($A2014=$A2013,$L2013&gt;0))),"ATENÇÃO · apontou sábado e domingo no mesmo fim de semana",IF(OR(WEEKDAY($F2014,2)=6,WEEKDAY($F2014,2)=7),"Jornada de fim de semana do 6x1",IF(OR($H2014&gt;=Parâmetros!$E$20,$H2014&lt;Parâmetros!$E$19),"ATENÇÃO · 6x1 apontou fora do horário diurno","Jornada fixa do 6x1"))),IF($D2014="5x2","Jornada fixa do 5x2",IF($D2014="Folguista",IF($J2014=$K2014,"Evidência confirma sequência","DIVERGE · sequência "&amp;$J2014&amp;" × evidência "&amp;$K2014),IF($K2014=$E2014,"Evidência confirma cadastro","DIVERGE · cadastro "&amp;$E2014&amp;" × evidência "&amp;$K2014)))))))))))</f>
        <v>FALTA DE REGISTRO · dia 4 de 5 do ciclo</v>
      </c>
      <c r="W2014" s="34">
        <f>IF(OR(OR($D2014="6x1",$D2014="FF 6x1"),$D2014="5x2"),"",IF($AB2014&lt;&gt;$AB2013,IF(IFERROR(INDEX(Cadastro!$F$5:$F$148,$AB2014),"")="",IF($L2014&gt;0,1,0),IF(IFERROR(INDEX(Cadastro!$F$5:$F$148,$AB2014),"")&lt;=IFERROR(INDEX(Parâmetros!$B$39:$B$48,MATCH($E2014,Parâmetros!$A$39:$A$48,0)),99),IFERROR(INDEX(Cadastro!$F$5:$F$148,$AB2014),""),0)),IF($L2014&gt;0,IF(N($X2013)&gt;0,1,N($W2013)+1),IF(AND($L2014=0,OR(N($W2013)&gt;=IFERROR(INDEX(Parâmetros!$B$39:$B$48,MATCH($E2014,Parâmetros!$A$39:$A$48,0)),99),AND(N($X2013)&gt;0,N($X2013)&lt;IFERROR(INDEX(Parâmetros!$C$39:$C$48,MATCH($E2014,Parâmetros!$A$39:$A$48,0)),0)))),0,N($W2013)+1))))</f>
        <v>4</v>
      </c>
      <c r="X2014" s="34">
        <f>IF(OR(OR($D2014="6x1",$D2014="FF 6x1"),$D2014="5x2"),"",IF($AB2014&lt;&gt;$AB2013,IF(IFERROR(INDEX(Cadastro!$F$5:$F$148,$AB2014),"")="",0,IF(IFERROR(INDEX(Cadastro!$F$5:$F$148,$AB2014),"")&gt;IFERROR(INDEX(Parâmetros!$B$39:$B$48,MATCH($E2014,Parâmetros!$A$39:$A$48,0)),99),IFERROR(INDEX(Cadastro!$F$5:$F$148,$AB2014),"")-IFERROR(INDEX(Parâmetros!$B$39:$B$48,MATCH($E2014,Parâmetros!$A$39:$A$48,0)),99),0)),IF(AND($L2014=0,OR(N($W2013)&gt;=IFERROR(INDEX(Parâmetros!$B$39:$B$48,MATCH($E2014,Parâmetros!$A$39:$A$48,0)),99),AND(N($X2013)&gt;0,N($X2013)&lt;IFERROR(INDEX(Parâmetros!$C$39:$C$48,MATCH($E2014,Parâmetros!$A$39:$A$48,0)),0)))),N($X2013)+1,0)))</f>
        <v>0</v>
      </c>
      <c r="Y2014" t="str">
        <f>IF($AC2014&lt;&gt;"",IF($L2014&gt;0,$AC2014&amp;" · com apontamento",$AC2014),IF($E2014="Férias",IF($L2014&gt;0,"Férias · com apontamento","Férias (cadastro)"),IF(($Z2014+$AA2014-1)&gt;Parâmetros!$E$16,"Férias / afastamento",IF(AND($D2014="5x2",OR(WEEKDAY($F2014,2)=6,WEEKDAY($F2014,2)=7)),IF($L2014&gt;0,"Folga trabalhada","Folga"),IF($L2014&gt;0,"Trabalhado",IF(OR(OR($D2014="6x1",$D2014="FF 6x1"),$D2014="5x2"),IF(AND(OR($D2014="6x1",$D2014="FF 6x1"),OR(WEEKDAY($F2014,2)=6,WEEKDAY($F2014,2)=7)),"Folga","Falta de registro"),IF(AND($AB2014&lt;&gt;$AB2013,IFERROR(INDEX(Cadastro!$F$5:$F$148,$AB2014),"")=""),"Indeterminado (início da série)",IF($X2014&gt;0,"Folga","Falta de registro"))))))))</f>
        <v>Falta de registro</v>
      </c>
      <c r="Z2014" s="34">
        <f>IF(OR($L2014&gt;0,$F2014&gt;Parâmetros!$E$14),0,IF($A2014&lt;&gt;$A2013,1,N($Z2013)+1))</f>
        <v>0</v>
      </c>
      <c r="AA2014" s="34">
        <f>IF(OR($L2014&gt;0,$F2014&gt;Parâmetros!$E$14),0,IF(OR($A2014&lt;&gt;$A2015,$F2015&gt;Parâmetros!$E$14),1,N($AA2015)+1))</f>
        <v>0</v>
      </c>
      <c r="AB2014" s="31">
        <f>IFERROR(MATCH($A2014&amp;"|"&amp;TEXT(_xlfn.MAXIFS(Cadastro!$E$5:$E$148,Cadastro!$A$5:$A$148,$A2014,Cadastro!$E$5:$E$148,"&lt;="&amp;$F2014),"yyyymmdd"),Cadastro!$I$5:$I$148,0),"")</f>
        <v>80</v>
      </c>
      <c r="AC2014" t="str">
        <f>IFERROR(_xlfn.SINGLE(INDEX(Exceções!$D$5:$D$203,MATCH($A2014&amp;"|"&amp;$F2014,Exceções!$F$5:$F$203,0))),"")</f>
        <v/>
      </c>
      <c r="AD2014" t="str">
        <f>IF($AC2014="","",IFERROR(_xlfn.SINGLE(INDEX(Exceções!$E$5:$E$203,MATCH($A2014&amp;"|"&amp;$F2014,Exceções!$F$5:$F$203,0))),""))</f>
        <v/>
      </c>
    </row>
    <row r="2015" spans="1:30" ht="15" hidden="1" customHeight="1" x14ac:dyDescent="0.25">
      <c r="A2015" s="31">
        <v>12244</v>
      </c>
      <c r="B2015" s="17" t="s">
        <v>213</v>
      </c>
      <c r="C2015" s="17" t="str">
        <f>IFERROR(INDEX(Cadastro!$C$5:$C$148,$AB2015),"NÃO INFORMADO")</f>
        <v>USI</v>
      </c>
      <c r="D2015" s="17" t="str">
        <f>IFERROR(INDEX(Cadastro!$D$5:$D$148,$AB2015),"")</f>
        <v>A</v>
      </c>
      <c r="E2015" s="17" t="str">
        <f>IFERROR(INDEX(Cadastro!$G$5:$G$148,$AB2015),"")</f>
        <v>A</v>
      </c>
      <c r="F2015" s="29">
        <v>46297</v>
      </c>
      <c r="G2015" s="32" t="str">
        <f t="shared" si="336"/>
        <v>sex</v>
      </c>
      <c r="H2015" s="31" t="str">
        <f>IF($L2015=0,"",_xlfn.MINIFS(Dados!$Q:$Q,Dados!$A:$A,$A2015,Dados!$S:$S,$F2015))</f>
        <v/>
      </c>
      <c r="I2015" s="31" t="str">
        <f>IF($H2015="","",_xlfn.MAXIFS(Dados!$R:$R,Dados!$A:$A,$A2015,Dados!$S:$S,$F2015))</f>
        <v/>
      </c>
      <c r="J2015" s="32" t="str">
        <f>IF($D2015&lt;&gt;"Folguista","",IFERROR(INDEX(Parâmetros!$D$52:$G$52,1,MIN(4,MAX(1,$W2015))),""))</f>
        <v/>
      </c>
      <c r="K2015" s="32" t="str">
        <f>IF(OR($AC2015&lt;&gt;"",$Y2015="Folga",$Y2015="Folga trabalhada",$Y2015="Férias (cadastro)",$Y2015="Férias / afastamento",$Y2015="Indeterminado (início da série)"),"",IF(OR($D2015="6x1",$D2015="FF 6x1"),IF(OR(WEEKDAY($F2015,2)=6,WEEKDAY($F2015,2)=7),"6x1 sáb/dom","6x1"),IF($D2015="5x2","5x2",IF($H2015="",IF($D2015="Folguista",$J2015,$E2015),IF(OR($H2015&gt;=Parâmetros!$E$18,$H2015&lt;Parâmetros!$E$19),"C",IF($H2015&lt;Parâmetros!$E$20,"A","B"))))))</f>
        <v>A</v>
      </c>
      <c r="L2015" s="30">
        <f>SUMIFS(Dados!$E:$E,Dados!$A:$A,$A2015,Dados!$S:$S,$F2015)</f>
        <v>0</v>
      </c>
      <c r="M2015" s="30">
        <f>IFERROR(INDEX(Parâmetros!$E$6:$E$11,MATCH($K2015,Parâmetros!$A$6:$A$11,0)),"")</f>
        <v>7.58</v>
      </c>
      <c r="N2015" s="33">
        <f t="shared" si="337"/>
        <v>0</v>
      </c>
      <c r="O2015" s="33">
        <f>Parâmetros!$E$13</f>
        <v>0.8</v>
      </c>
      <c r="P2015" s="32" t="str">
        <f>IF(OR($M2015="",$F2015&gt;Parâmetros!$E$14),"Não","Sim")</f>
        <v>Não</v>
      </c>
      <c r="Q2015" s="32" t="str">
        <f t="shared" si="338"/>
        <v/>
      </c>
      <c r="R2015" s="32" t="str">
        <f t="shared" si="339"/>
        <v/>
      </c>
      <c r="S2015" s="30" t="str">
        <f t="shared" si="340"/>
        <v/>
      </c>
      <c r="T2015" s="32" t="str">
        <f>IF($Q2015&lt;&gt;"Sim","",IF($N2015&gt;Parâmetros!$E$15,"Sim","Não"))</f>
        <v/>
      </c>
      <c r="U2015" s="17" t="str">
        <f t="shared" si="341"/>
        <v>Fora da apuração</v>
      </c>
      <c r="V2015" s="17" t="str">
        <f>IF($AC2015&lt;&gt;"",IF($L2015&gt;0,"ATENÇÃO · apontou em dia de "&amp;LOWER($AC2015)&amp;" cadastrado","Exceção cadastrada · "&amp;$AC2015)&amp;IF($AD2015="",""," · "&amp;$AD2015),IF($E2015="Férias",IF($L2015&gt;0,"ATENÇÃO · apontou estando de férias no cadastro","Férias no cadastro"),IF($Y2015="Férias / afastamento","Afastamento · "&amp;($Z2015+$AA2015-1)&amp;" dias seguidos sem apontamento",IF($Y2015="Folga trabalhada","ATENÇÃO · apontou em dia de '[Apontamento_Mes_Setembro Atualizado.xlsx]Base Diária'!$V$221folga da escala 5x2",IF($Y2015="Folga",IF(AND($D2015="5x2",OR(WEEKDAY($F2015,2)=6,WEEKDAY($F2015,2)=7)),"Folga de fim de semana da escala 5x2",IF(AND(OR($D2015="6x1",$D2015="FF 6x1"),WEEKDAY($F2015,2)=6,FALSE()),"Folga de fim de semana · apontou no domingo anterior",IF(AND(OR($D2015="6x1",$D2015="FF 6x1"),WEEKDAY($F2015,2)=7,AND($A2015=$A2014,$L2014&gt;0)),"Folga de fim de semana · apontou no sábado",IF(AND(OR($D2015="6x1",$D2015="FF 6x1"),OR(WEEKDAY($F2015,2)=6,WEEKDAY($F2015,2)=7)),"Folga de fim de semana · sem apontamento no sábado nem no domingo","Folga prevista pelo ciclo")))),IF($Y2015="Indeterminado (início da série)","Sem histórico anterior — informe o dia do ciclo no Cadastro",IF($Y2015="Falta de registro",IF(OR(OR($D2015="6x1",$D2015="FF 6x1"),$D2015="5x2"),"FALTA DE REGISTRO · dia útil da escala "&amp;$E2015,"FALTA DE REGISTRO · dia "&amp;$W2015&amp;" de "&amp;IFERROR(INDEX(Parâmetros!$B$39:$B$48,MATCH($E2015,Parâmetros!$A$39:$A$48,0)),99)&amp;" do ciclo"),IF(OR($D2015="6x1",$D2015="FF 6x1"),IF(OR(AND(WEEKDAY($F2015,2)=6,AND($A2015=$A2016,$L2016&gt;0)),AND(WEEKDAY($F2015,2)=7,AND($A2015=$A2014,$L2014&gt;0))),"ATENÇÃO · apontou sábado e domingo no mesmo fim de semana",IF(OR(WEEKDAY($F2015,2)=6,WEEKDAY($F2015,2)=7),"Jornada de fim de semana do 6x1",IF(OR($H2015&gt;=Parâmetros!$E$20,$H2015&lt;Parâmetros!$E$19),"ATENÇÃO · 6x1 apontou fora do horário diurno","Jornada fixa do 6x1"))),IF($D2015="5x2","Jornada fixa do 5x2",IF($D2015="Folguista",IF($J2015=$K2015,"Evidência confirma sequência","DIVERGE · sequência "&amp;$J2015&amp;" × evidência "&amp;$K2015),IF($K2015=$E2015,"Evidência confirma cadastro","DIVERGE · cadastro "&amp;$E2015&amp;" × evidência "&amp;$K2015)))))))))))</f>
        <v>FALTA DE REGISTRO · dia 5 de 5 do ciclo</v>
      </c>
      <c r="W2015" s="34">
        <f>IF(OR(OR($D2015="6x1",$D2015="FF 6x1"),$D2015="5x2"),"",IF($AB2015&lt;&gt;$AB2014,IF(IFERROR(INDEX(Cadastro!$F$5:$F$148,$AB2015),"")="",IF($L2015&gt;0,1,0),IF(IFERROR(INDEX(Cadastro!$F$5:$F$148,$AB2015),"")&lt;=IFERROR(INDEX(Parâmetros!$B$39:$B$48,MATCH($E2015,Parâmetros!$A$39:$A$48,0)),99),IFERROR(INDEX(Cadastro!$F$5:$F$148,$AB2015),""),0)),IF($L2015&gt;0,IF(N($X2014)&gt;0,1,N($W2014)+1),IF(AND($L2015=0,OR(N($W2014)&gt;=IFERROR(INDEX(Parâmetros!$B$39:$B$48,MATCH($E2015,Parâmetros!$A$39:$A$48,0)),99),AND(N($X2014)&gt;0,N($X2014)&lt;IFERROR(INDEX(Parâmetros!$C$39:$C$48,MATCH($E2015,Parâmetros!$A$39:$A$48,0)),0)))),0,N($W2014)+1))))</f>
        <v>5</v>
      </c>
      <c r="X2015" s="34">
        <f>IF(OR(OR($D2015="6x1",$D2015="FF 6x1"),$D2015="5x2"),"",IF($AB2015&lt;&gt;$AB2014,IF(IFERROR(INDEX(Cadastro!$F$5:$F$148,$AB2015),"")="",0,IF(IFERROR(INDEX(Cadastro!$F$5:$F$148,$AB2015),"")&gt;IFERROR(INDEX(Parâmetros!$B$39:$B$48,MATCH($E2015,Parâmetros!$A$39:$A$48,0)),99),IFERROR(INDEX(Cadastro!$F$5:$F$148,$AB2015),"")-IFERROR(INDEX(Parâmetros!$B$39:$B$48,MATCH($E2015,Parâmetros!$A$39:$A$48,0)),99),0)),IF(AND($L2015=0,OR(N($W2014)&gt;=IFERROR(INDEX(Parâmetros!$B$39:$B$48,MATCH($E2015,Parâmetros!$A$39:$A$48,0)),99),AND(N($X2014)&gt;0,N($X2014)&lt;IFERROR(INDEX(Parâmetros!$C$39:$C$48,MATCH($E2015,Parâmetros!$A$39:$A$48,0)),0)))),N($X2014)+1,0)))</f>
        <v>0</v>
      </c>
      <c r="Y2015" t="str">
        <f>IF($AC2015&lt;&gt;"",IF($L2015&gt;0,$AC2015&amp;" · com apontamento",$AC2015),IF($E2015="Férias",IF($L2015&gt;0,"Férias · com apontamento","Férias (cadastro)"),IF(($Z2015+$AA2015-1)&gt;Parâmetros!$E$16,"Férias / afastamento",IF(AND($D2015="5x2",OR(WEEKDAY($F2015,2)=6,WEEKDAY($F2015,2)=7)),IF($L2015&gt;0,"Folga trabalhada","Folga"),IF($L2015&gt;0,"Trabalhado",IF(OR(OR($D2015="6x1",$D2015="FF 6x1"),$D2015="5x2"),IF(AND(OR($D2015="6x1",$D2015="FF 6x1"),OR(WEEKDAY($F2015,2)=6,WEEKDAY($F2015,2)=7)),"Folga","Falta de registro"),IF(AND($AB2015&lt;&gt;$AB2014,IFERROR(INDEX(Cadastro!$F$5:$F$148,$AB2015),"")=""),"Indeterminado (início da série)",IF($X2015&gt;0,"Folga","Falta de registro"))))))))</f>
        <v>Falta de registro</v>
      </c>
      <c r="Z2015" s="34">
        <f>IF(OR($L2015&gt;0,$F2015&gt;Parâmetros!$E$14),0,IF($A2015&lt;&gt;$A2014,1,N($Z2014)+1))</f>
        <v>0</v>
      </c>
      <c r="AA2015" s="34">
        <f>IF(OR($L2015&gt;0,$F2015&gt;Parâmetros!$E$14),0,IF(OR($A2015&lt;&gt;$A2016,$F2016&gt;Parâmetros!$E$14),1,N($AA2016)+1))</f>
        <v>0</v>
      </c>
      <c r="AB2015" s="31">
        <f>IFERROR(MATCH($A2015&amp;"|"&amp;TEXT(_xlfn.MAXIFS(Cadastro!$E$5:$E$148,Cadastro!$A$5:$A$148,$A2015,Cadastro!$E$5:$E$148,"&lt;="&amp;$F2015),"yyyymmdd"),Cadastro!$I$5:$I$148,0),"")</f>
        <v>80</v>
      </c>
      <c r="AC2015" t="str">
        <f>IFERROR(_xlfn.SINGLE(INDEX(Exceções!$D$5:$D$203,MATCH($A2015&amp;"|"&amp;$F2015,Exceções!$F$5:$F$203,0))),"")</f>
        <v/>
      </c>
      <c r="AD2015" t="str">
        <f>IF($AC2015="","",IFERROR(_xlfn.SINGLE(INDEX(Exceções!$E$5:$E$203,MATCH($A2015&amp;"|"&amp;$F2015,Exceções!$F$5:$F$203,0))),""))</f>
        <v/>
      </c>
    </row>
    <row r="2016" spans="1:30" ht="15" hidden="1" customHeight="1" x14ac:dyDescent="0.25">
      <c r="A2016" s="31">
        <v>12244</v>
      </c>
      <c r="B2016" s="17" t="s">
        <v>213</v>
      </c>
      <c r="C2016" s="17" t="str">
        <f>IFERROR(INDEX(Cadastro!$C$5:$C$148,$AB2016),"NÃO INFORMADO")</f>
        <v>USI</v>
      </c>
      <c r="D2016" s="17" t="str">
        <f>IFERROR(INDEX(Cadastro!$D$5:$D$148,$AB2016),"")</f>
        <v>A</v>
      </c>
      <c r="E2016" s="17" t="str">
        <f>IFERROR(INDEX(Cadastro!$G$5:$G$148,$AB2016),"")</f>
        <v>A</v>
      </c>
      <c r="F2016" s="29">
        <v>46298</v>
      </c>
      <c r="G2016" s="32" t="str">
        <f t="shared" si="336"/>
        <v>sáb</v>
      </c>
      <c r="H2016" s="31" t="str">
        <f>IF($L2016=0,"",_xlfn.MINIFS(Dados!$Q:$Q,Dados!$A:$A,$A2016,Dados!$S:$S,$F2016))</f>
        <v/>
      </c>
      <c r="I2016" s="31" t="str">
        <f>IF($H2016="","",_xlfn.MAXIFS(Dados!$R:$R,Dados!$A:$A,$A2016,Dados!$S:$S,$F2016))</f>
        <v/>
      </c>
      <c r="J2016" s="32" t="str">
        <f>IF($D2016&lt;&gt;"Folguista","",IFERROR(INDEX(Parâmetros!$D$52:$G$52,1,MIN(4,MAX(1,$W2016))),""))</f>
        <v/>
      </c>
      <c r="K2016" s="32" t="str">
        <f>IF(OR($AC2016&lt;&gt;"",$Y2016="Folga",$Y2016="Folga trabalhada",$Y2016="Férias (cadastro)",$Y2016="Férias / afastamento",$Y2016="Indeterminado (início da série)"),"",IF(OR($D2016="6x1",$D2016="FF 6x1"),IF(OR(WEEKDAY($F2016,2)=6,WEEKDAY($F2016,2)=7),"6x1 sáb/dom","6x1"),IF($D2016="5x2","5x2",IF($H2016="",IF($D2016="Folguista",$J2016,$E2016),IF(OR($H2016&gt;=Parâmetros!$E$18,$H2016&lt;Parâmetros!$E$19),"C",IF($H2016&lt;Parâmetros!$E$20,"A","B"))))))</f>
        <v/>
      </c>
      <c r="L2016" s="30">
        <f>SUMIFS(Dados!$E:$E,Dados!$A:$A,$A2016,Dados!$S:$S,$F2016)</f>
        <v>0</v>
      </c>
      <c r="M2016" s="30" t="str">
        <f>IFERROR(INDEX(Parâmetros!$E$6:$E$11,MATCH($K2016,Parâmetros!$A$6:$A$11,0)),"")</f>
        <v/>
      </c>
      <c r="N2016" s="33" t="str">
        <f t="shared" si="337"/>
        <v/>
      </c>
      <c r="O2016" s="33">
        <f>Parâmetros!$E$13</f>
        <v>0.8</v>
      </c>
      <c r="P2016" s="32" t="str">
        <f>IF(OR($M2016="",$F2016&gt;Parâmetros!$E$14),"Não","Sim")</f>
        <v>Não</v>
      </c>
      <c r="Q2016" s="32" t="str">
        <f t="shared" si="338"/>
        <v/>
      </c>
      <c r="R2016" s="32" t="str">
        <f t="shared" si="339"/>
        <v/>
      </c>
      <c r="S2016" s="30" t="str">
        <f t="shared" si="340"/>
        <v/>
      </c>
      <c r="T2016" s="32" t="str">
        <f>IF($Q2016&lt;&gt;"Sim","",IF($N2016&gt;Parâmetros!$E$15,"Sim","Não"))</f>
        <v/>
      </c>
      <c r="U2016" s="17" t="str">
        <f t="shared" si="341"/>
        <v>Folga</v>
      </c>
      <c r="V2016" s="17" t="str">
        <f>IF($AC2016&lt;&gt;"",IF($L2016&gt;0,"ATENÇÃO · apontou em dia de "&amp;LOWER($AC2016)&amp;" cadastrado","Exceção cadastrada · "&amp;$AC2016)&amp;IF($AD2016="",""," · "&amp;$AD2016),IF($E2016="Férias",IF($L2016&gt;0,"ATENÇÃO · apontou estando de férias no cadastro","Férias no cadastro"),IF($Y2016="Férias / afastamento","Afastamento · "&amp;($Z2016+$AA2016-1)&amp;" dias seguidos sem apontamento",IF($Y2016="Folga trabalhada","ATENÇÃO · apontou em dia de '[Apontamento_Mes_Setembro Atualizado.xlsx]Base Diária'!$V$221folga da escala 5x2",IF($Y2016="Folga",IF(AND($D2016="5x2",OR(WEEKDAY($F2016,2)=6,WEEKDAY($F2016,2)=7)),"Folga de fim de semana da escala 5x2",IF(AND(OR($D2016="6x1",$D2016="FF 6x1"),WEEKDAY($F2016,2)=6,FALSE()),"Folga de fim de semana · apontou no domingo anterior",IF(AND(OR($D2016="6x1",$D2016="FF 6x1"),WEEKDAY($F2016,2)=7,AND($A2016=$A2015,$L2015&gt;0)),"Folga de fim de semana · apontou no sábado",IF(AND(OR($D2016="6x1",$D2016="FF 6x1"),OR(WEEKDAY($F2016,2)=6,WEEKDAY($F2016,2)=7)),"Folga de fim de semana · sem apontamento no sábado nem no domingo","Folga prevista pelo ciclo")))),IF($Y2016="Indeterminado (início da série)","Sem histórico anterior — informe o dia do ciclo no Cadastro",IF($Y2016="Falta de registro",IF(OR(OR($D2016="6x1",$D2016="FF 6x1"),$D2016="5x2"),"FALTA DE REGISTRO · dia útil da escala "&amp;$E2016,"FALTA DE REGISTRO · dia "&amp;$W2016&amp;" de "&amp;IFERROR(INDEX(Parâmetros!$B$39:$B$48,MATCH($E2016,Parâmetros!$A$39:$A$48,0)),99)&amp;" do ciclo"),IF(OR($D2016="6x1",$D2016="FF 6x1"),IF(OR(AND(WEEKDAY($F2016,2)=6,AND($A2016=$A2017,$L2017&gt;0)),AND(WEEKDAY($F2016,2)=7,AND($A2016=$A2015,$L2015&gt;0))),"ATENÇÃO · apontou sábado e domingo no mesmo fim de semana",IF(OR(WEEKDAY($F2016,2)=6,WEEKDAY($F2016,2)=7),"Jornada de fim de semana do 6x1",IF(OR($H2016&gt;=Parâmetros!$E$20,$H2016&lt;Parâmetros!$E$19),"ATENÇÃO · 6x1 apontou fora do horário diurno","Jornada fixa do 6x1"))),IF($D2016="5x2","Jornada fixa do 5x2",IF($D2016="Folguista",IF($J2016=$K2016,"Evidência confirma sequência","DIVERGE · sequência "&amp;$J2016&amp;" × evidência "&amp;$K2016),IF($K2016=$E2016,"Evidência confirma cadastro","DIVERGE · cadastro "&amp;$E2016&amp;" × evidência "&amp;$K2016)))))))))))</f>
        <v>Folga prevista pelo ciclo</v>
      </c>
      <c r="W2016" s="34">
        <f>IF(OR(OR($D2016="6x1",$D2016="FF 6x1"),$D2016="5x2"),"",IF($AB2016&lt;&gt;$AB2015,IF(IFERROR(INDEX(Cadastro!$F$5:$F$148,$AB2016),"")="",IF($L2016&gt;0,1,0),IF(IFERROR(INDEX(Cadastro!$F$5:$F$148,$AB2016),"")&lt;=IFERROR(INDEX(Parâmetros!$B$39:$B$48,MATCH($E2016,Parâmetros!$A$39:$A$48,0)),99),IFERROR(INDEX(Cadastro!$F$5:$F$148,$AB2016),""),0)),IF($L2016&gt;0,IF(N($X2015)&gt;0,1,N($W2015)+1),IF(AND($L2016=0,OR(N($W2015)&gt;=IFERROR(INDEX(Parâmetros!$B$39:$B$48,MATCH($E2016,Parâmetros!$A$39:$A$48,0)),99),AND(N($X2015)&gt;0,N($X2015)&lt;IFERROR(INDEX(Parâmetros!$C$39:$C$48,MATCH($E2016,Parâmetros!$A$39:$A$48,0)),0)))),0,N($W2015)+1))))</f>
        <v>0</v>
      </c>
      <c r="X2016" s="34">
        <f>IF(OR(OR($D2016="6x1",$D2016="FF 6x1"),$D2016="5x2"),"",IF($AB2016&lt;&gt;$AB2015,IF(IFERROR(INDEX(Cadastro!$F$5:$F$148,$AB2016),"")="",0,IF(IFERROR(INDEX(Cadastro!$F$5:$F$148,$AB2016),"")&gt;IFERROR(INDEX(Parâmetros!$B$39:$B$48,MATCH($E2016,Parâmetros!$A$39:$A$48,0)),99),IFERROR(INDEX(Cadastro!$F$5:$F$148,$AB2016),"")-IFERROR(INDEX(Parâmetros!$B$39:$B$48,MATCH($E2016,Parâmetros!$A$39:$A$48,0)),99),0)),IF(AND($L2016=0,OR(N($W2015)&gt;=IFERROR(INDEX(Parâmetros!$B$39:$B$48,MATCH($E2016,Parâmetros!$A$39:$A$48,0)),99),AND(N($X2015)&gt;0,N($X2015)&lt;IFERROR(INDEX(Parâmetros!$C$39:$C$48,MATCH($E2016,Parâmetros!$A$39:$A$48,0)),0)))),N($X2015)+1,0)))</f>
        <v>1</v>
      </c>
      <c r="Y2016" t="str">
        <f>IF($AC2016&lt;&gt;"",IF($L2016&gt;0,$AC2016&amp;" · com apontamento",$AC2016),IF($E2016="Férias",IF($L2016&gt;0,"Férias · com apontamento","Férias (cadastro)"),IF(($Z2016+$AA2016-1)&gt;Parâmetros!$E$16,"Férias / afastamento",IF(AND($D2016="5x2",OR(WEEKDAY($F2016,2)=6,WEEKDAY($F2016,2)=7)),IF($L2016&gt;0,"Folga trabalhada","Folga"),IF($L2016&gt;0,"Trabalhado",IF(OR(OR($D2016="6x1",$D2016="FF 6x1"),$D2016="5x2"),IF(AND(OR($D2016="6x1",$D2016="FF 6x1"),OR(WEEKDAY($F2016,2)=6,WEEKDAY($F2016,2)=7)),"Folga","Falta de registro"),IF(AND($AB2016&lt;&gt;$AB2015,IFERROR(INDEX(Cadastro!$F$5:$F$148,$AB2016),"")=""),"Indeterminado (início da série)",IF($X2016&gt;0,"Folga","Falta de registro"))))))))</f>
        <v>Folga</v>
      </c>
      <c r="Z2016" s="34">
        <f>IF(OR($L2016&gt;0,$F2016&gt;Parâmetros!$E$14),0,IF($A2016&lt;&gt;$A2015,1,N($Z2015)+1))</f>
        <v>0</v>
      </c>
      <c r="AA2016" s="34">
        <f>IF(OR($L2016&gt;0,$F2016&gt;Parâmetros!$E$14),0,IF(OR($A2016&lt;&gt;$A2017,$F2017&gt;Parâmetros!$E$14),1,N($AA2017)+1))</f>
        <v>0</v>
      </c>
      <c r="AB2016" s="31">
        <f>IFERROR(MATCH($A2016&amp;"|"&amp;TEXT(_xlfn.MAXIFS(Cadastro!$E$5:$E$148,Cadastro!$A$5:$A$148,$A2016,Cadastro!$E$5:$E$148,"&lt;="&amp;$F2016),"yyyymmdd"),Cadastro!$I$5:$I$148,0),"")</f>
        <v>80</v>
      </c>
      <c r="AC2016" t="str">
        <f>IFERROR(_xlfn.SINGLE(INDEX(Exceções!$D$5:$D$203,MATCH($A2016&amp;"|"&amp;$F2016,Exceções!$F$5:$F$203,0))),"")</f>
        <v/>
      </c>
      <c r="AD2016" t="str">
        <f>IF($AC2016="","",IFERROR(_xlfn.SINGLE(INDEX(Exceções!$E$5:$E$203,MATCH($A2016&amp;"|"&amp;$F2016,Exceções!$F$5:$F$203,0))),""))</f>
        <v/>
      </c>
    </row>
    <row r="2017" spans="1:30" ht="15" hidden="1" customHeight="1" x14ac:dyDescent="0.25">
      <c r="A2017" s="31">
        <v>12244</v>
      </c>
      <c r="B2017" s="17" t="s">
        <v>213</v>
      </c>
      <c r="C2017" s="17" t="str">
        <f>IFERROR(INDEX(Cadastro!$C$5:$C$148,$AB2017),"NÃO INFORMADO")</f>
        <v>USI</v>
      </c>
      <c r="D2017" s="17" t="str">
        <f>IFERROR(INDEX(Cadastro!$D$5:$D$148,$AB2017),"")</f>
        <v>A</v>
      </c>
      <c r="E2017" s="17" t="str">
        <f>IFERROR(INDEX(Cadastro!$G$5:$G$148,$AB2017),"")</f>
        <v>A</v>
      </c>
      <c r="F2017" s="29">
        <v>46299</v>
      </c>
      <c r="G2017" s="32" t="str">
        <f t="shared" si="336"/>
        <v>dom</v>
      </c>
      <c r="H2017" s="31" t="str">
        <f>IF($L2017=0,"",_xlfn.MINIFS(Dados!$Q:$Q,Dados!$A:$A,$A2017,Dados!$S:$S,$F2017))</f>
        <v/>
      </c>
      <c r="I2017" s="31" t="str">
        <f>IF($H2017="","",_xlfn.MAXIFS(Dados!$R:$R,Dados!$A:$A,$A2017,Dados!$S:$S,$F2017))</f>
        <v/>
      </c>
      <c r="J2017" s="32" t="str">
        <f>IF($D2017&lt;&gt;"Folguista","",IFERROR(INDEX(Parâmetros!$D$52:$G$52,1,MIN(4,MAX(1,$W2017))),""))</f>
        <v/>
      </c>
      <c r="K2017" s="32" t="str">
        <f>IF(OR($AC2017&lt;&gt;"",$Y2017="Folga",$Y2017="Folga trabalhada",$Y2017="Férias (cadastro)",$Y2017="Férias / afastamento",$Y2017="Indeterminado (início da série)"),"",IF(OR($D2017="6x1",$D2017="FF 6x1"),IF(OR(WEEKDAY($F2017,2)=6,WEEKDAY($F2017,2)=7),"6x1 sáb/dom","6x1"),IF($D2017="5x2","5x2",IF($H2017="",IF($D2017="Folguista",$J2017,$E2017),IF(OR($H2017&gt;=Parâmetros!$E$18,$H2017&lt;Parâmetros!$E$19),"C",IF($H2017&lt;Parâmetros!$E$20,"A","B"))))))</f>
        <v>A</v>
      </c>
      <c r="L2017" s="30">
        <f>SUMIFS(Dados!$E:$E,Dados!$A:$A,$A2017,Dados!$S:$S,$F2017)</f>
        <v>0</v>
      </c>
      <c r="M2017" s="30">
        <f>IFERROR(INDEX(Parâmetros!$E$6:$E$11,MATCH($K2017,Parâmetros!$A$6:$A$11,0)),"")</f>
        <v>7.58</v>
      </c>
      <c r="N2017" s="33">
        <f t="shared" si="337"/>
        <v>0</v>
      </c>
      <c r="O2017" s="33">
        <f>Parâmetros!$E$13</f>
        <v>0.8</v>
      </c>
      <c r="P2017" s="32" t="str">
        <f>IF(OR($M2017="",$F2017&gt;Parâmetros!$E$14),"Não","Sim")</f>
        <v>Não</v>
      </c>
      <c r="Q2017" s="32" t="str">
        <f t="shared" si="338"/>
        <v/>
      </c>
      <c r="R2017" s="32" t="str">
        <f t="shared" si="339"/>
        <v/>
      </c>
      <c r="S2017" s="30" t="str">
        <f t="shared" si="340"/>
        <v/>
      </c>
      <c r="T2017" s="32" t="str">
        <f>IF($Q2017&lt;&gt;"Sim","",IF($N2017&gt;Parâmetros!$E$15,"Sim","Não"))</f>
        <v/>
      </c>
      <c r="U2017" s="17" t="str">
        <f t="shared" si="341"/>
        <v>Fora da apuração</v>
      </c>
      <c r="V2017" s="17" t="str">
        <f>IF($AC2017&lt;&gt;"",IF($L2017&gt;0,"ATENÇÃO · apontou em dia de "&amp;LOWER($AC2017)&amp;" cadastrado","Exceção cadastrada · "&amp;$AC2017)&amp;IF($AD2017="",""," · "&amp;$AD2017),IF($E2017="Férias",IF($L2017&gt;0,"ATENÇÃO · apontou estando de férias no cadastro","Férias no cadastro"),IF($Y2017="Férias / afastamento","Afastamento · "&amp;($Z2017+$AA2017-1)&amp;" dias seguidos sem apontamento",IF($Y2017="Folga trabalhada","ATENÇÃO · apontou em dia de '[Apontamento_Mes_Setembro Atualizado.xlsx]Base Diária'!$V$221folga da escala 5x2",IF($Y2017="Folga",IF(AND($D2017="5x2",OR(WEEKDAY($F2017,2)=6,WEEKDAY($F2017,2)=7)),"Folga de fim de semana da escala 5x2",IF(AND(OR($D2017="6x1",$D2017="FF 6x1"),WEEKDAY($F2017,2)=6,FALSE()),"Folga de fim de semana · apontou no domingo anterior",IF(AND(OR($D2017="6x1",$D2017="FF 6x1"),WEEKDAY($F2017,2)=7,AND($A2017=$A2016,$L2016&gt;0)),"Folga de fim de semana · apontou no sábado",IF(AND(OR($D2017="6x1",$D2017="FF 6x1"),OR(WEEKDAY($F2017,2)=6,WEEKDAY($F2017,2)=7)),"Folga de fim de semana · sem apontamento no sábado nem no domingo","Folga prevista pelo ciclo")))),IF($Y2017="Indeterminado (início da série)","Sem histórico anterior — informe o dia do ciclo no Cadastro",IF($Y2017="Falta de registro",IF(OR(OR($D2017="6x1",$D2017="FF 6x1"),$D2017="5x2"),"FALTA DE REGISTRO · dia útil da escala "&amp;$E2017,"FALTA DE REGISTRO · dia "&amp;$W2017&amp;" de "&amp;IFERROR(INDEX(Parâmetros!$B$39:$B$48,MATCH($E2017,Parâmetros!$A$39:$A$48,0)),99)&amp;" do ciclo"),IF(OR($D2017="6x1",$D2017="FF 6x1"),IF(OR(AND(WEEKDAY($F2017,2)=6,AND($A2017=$A2018,$L2018&gt;0)),AND(WEEKDAY($F2017,2)=7,AND($A2017=$A2016,$L2016&gt;0))),"ATENÇÃO · apontou sábado e domingo no mesmo fim de semana",IF(OR(WEEKDAY($F2017,2)=6,WEEKDAY($F2017,2)=7),"Jornada de fim de semana do 6x1",IF(OR($H2017&gt;=Parâmetros!$E$20,$H2017&lt;Parâmetros!$E$19),"ATENÇÃO · 6x1 apontou fora do horário diurno","Jornada fixa do 6x1"))),IF($D2017="5x2","Jornada fixa do 5x2",IF($D2017="Folguista",IF($J2017=$K2017,"Evidência confirma sequência","DIVERGE · sequência "&amp;$J2017&amp;" × evidência "&amp;$K2017),IF($K2017=$E2017,"Evidência confirma cadastro","DIVERGE · cadastro "&amp;$E2017&amp;" × evidência "&amp;$K2017)))))))))))</f>
        <v>FALTA DE REGISTRO · dia 1 de 5 do ciclo</v>
      </c>
      <c r="W2017" s="34">
        <f>IF(OR(OR($D2017="6x1",$D2017="FF 6x1"),$D2017="5x2"),"",IF($AB2017&lt;&gt;$AB2016,IF(IFERROR(INDEX(Cadastro!$F$5:$F$148,$AB2017),"")="",IF($L2017&gt;0,1,0),IF(IFERROR(INDEX(Cadastro!$F$5:$F$148,$AB2017),"")&lt;=IFERROR(INDEX(Parâmetros!$B$39:$B$48,MATCH($E2017,Parâmetros!$A$39:$A$48,0)),99),IFERROR(INDEX(Cadastro!$F$5:$F$148,$AB2017),""),0)),IF($L2017&gt;0,IF(N($X2016)&gt;0,1,N($W2016)+1),IF(AND($L2017=0,OR(N($W2016)&gt;=IFERROR(INDEX(Parâmetros!$B$39:$B$48,MATCH($E2017,Parâmetros!$A$39:$A$48,0)),99),AND(N($X2016)&gt;0,N($X2016)&lt;IFERROR(INDEX(Parâmetros!$C$39:$C$48,MATCH($E2017,Parâmetros!$A$39:$A$48,0)),0)))),0,N($W2016)+1))))</f>
        <v>1</v>
      </c>
      <c r="X2017" s="34">
        <f>IF(OR(OR($D2017="6x1",$D2017="FF 6x1"),$D2017="5x2"),"",IF($AB2017&lt;&gt;$AB2016,IF(IFERROR(INDEX(Cadastro!$F$5:$F$148,$AB2017),"")="",0,IF(IFERROR(INDEX(Cadastro!$F$5:$F$148,$AB2017),"")&gt;IFERROR(INDEX(Parâmetros!$B$39:$B$48,MATCH($E2017,Parâmetros!$A$39:$A$48,0)),99),IFERROR(INDEX(Cadastro!$F$5:$F$148,$AB2017),"")-IFERROR(INDEX(Parâmetros!$B$39:$B$48,MATCH($E2017,Parâmetros!$A$39:$A$48,0)),99),0)),IF(AND($L2017=0,OR(N($W2016)&gt;=IFERROR(INDEX(Parâmetros!$B$39:$B$48,MATCH($E2017,Parâmetros!$A$39:$A$48,0)),99),AND(N($X2016)&gt;0,N($X2016)&lt;IFERROR(INDEX(Parâmetros!$C$39:$C$48,MATCH($E2017,Parâmetros!$A$39:$A$48,0)),0)))),N($X2016)+1,0)))</f>
        <v>0</v>
      </c>
      <c r="Y2017" t="str">
        <f>IF($AC2017&lt;&gt;"",IF($L2017&gt;0,$AC2017&amp;" · com apontamento",$AC2017),IF($E2017="Férias",IF($L2017&gt;0,"Férias · com apontamento","Férias (cadastro)"),IF(($Z2017+$AA2017-1)&gt;Parâmetros!$E$16,"Férias / afastamento",IF(AND($D2017="5x2",OR(WEEKDAY($F2017,2)=6,WEEKDAY($F2017,2)=7)),IF($L2017&gt;0,"Folga trabalhada","Folga"),IF($L2017&gt;0,"Trabalhado",IF(OR(OR($D2017="6x1",$D2017="FF 6x1"),$D2017="5x2"),IF(AND(OR($D2017="6x1",$D2017="FF 6x1"),OR(WEEKDAY($F2017,2)=6,WEEKDAY($F2017,2)=7)),"Folga","Falta de registro"),IF(AND($AB2017&lt;&gt;$AB2016,IFERROR(INDEX(Cadastro!$F$5:$F$148,$AB2017),"")=""),"Indeterminado (início da série)",IF($X2017&gt;0,"Folga","Falta de registro"))))))))</f>
        <v>Falta de registro</v>
      </c>
      <c r="Z2017" s="34">
        <f>IF(OR($L2017&gt;0,$F2017&gt;Parâmetros!$E$14),0,IF($A2017&lt;&gt;$A2016,1,N($Z2016)+1))</f>
        <v>0</v>
      </c>
      <c r="AA2017" s="34">
        <f>IF(OR($L2017&gt;0,$F2017&gt;Parâmetros!$E$14),0,IF(OR($A2017&lt;&gt;$A2018,$F2018&gt;Parâmetros!$E$14),1,N($AA2018)+1))</f>
        <v>0</v>
      </c>
      <c r="AB2017" s="31">
        <f>IFERROR(MATCH($A2017&amp;"|"&amp;TEXT(_xlfn.MAXIFS(Cadastro!$E$5:$E$148,Cadastro!$A$5:$A$148,$A2017,Cadastro!$E$5:$E$148,"&lt;="&amp;$F2017),"yyyymmdd"),Cadastro!$I$5:$I$148,0),"")</f>
        <v>80</v>
      </c>
      <c r="AC2017" t="str">
        <f>IFERROR(_xlfn.SINGLE(INDEX(Exceções!$D$5:$D$203,MATCH($A2017&amp;"|"&amp;$F2017,Exceções!$F$5:$F$203,0))),"")</f>
        <v/>
      </c>
      <c r="AD2017" t="str">
        <f>IF($AC2017="","",IFERROR(_xlfn.SINGLE(INDEX(Exceções!$E$5:$E$203,MATCH($A2017&amp;"|"&amp;$F2017,Exceções!$F$5:$F$203,0))),""))</f>
        <v/>
      </c>
    </row>
    <row r="2018" spans="1:30" ht="15" hidden="1" customHeight="1" x14ac:dyDescent="0.25">
      <c r="A2018" s="31">
        <v>12244</v>
      </c>
      <c r="B2018" s="17" t="s">
        <v>213</v>
      </c>
      <c r="C2018" s="17" t="str">
        <f>IFERROR(INDEX(Cadastro!$C$5:$C$148,$AB2018),"NÃO INFORMADO")</f>
        <v>USI</v>
      </c>
      <c r="D2018" s="17" t="str">
        <f>IFERROR(INDEX(Cadastro!$D$5:$D$148,$AB2018),"")</f>
        <v>A</v>
      </c>
      <c r="E2018" s="17" t="str">
        <f>IFERROR(INDEX(Cadastro!$G$5:$G$148,$AB2018),"")</f>
        <v>A</v>
      </c>
      <c r="F2018" s="29">
        <v>46300</v>
      </c>
      <c r="G2018" s="32" t="str">
        <f t="shared" si="336"/>
        <v>seg</v>
      </c>
      <c r="H2018" s="31" t="str">
        <f>IF($L2018=0,"",_xlfn.MINIFS(Dados!$Q:$Q,Dados!$A:$A,$A2018,Dados!$S:$S,$F2018))</f>
        <v/>
      </c>
      <c r="I2018" s="31" t="str">
        <f>IF($H2018="","",_xlfn.MAXIFS(Dados!$R:$R,Dados!$A:$A,$A2018,Dados!$S:$S,$F2018))</f>
        <v/>
      </c>
      <c r="J2018" s="32" t="str">
        <f>IF($D2018&lt;&gt;"Folguista","",IFERROR(INDEX(Parâmetros!$D$52:$G$52,1,MIN(4,MAX(1,$W2018))),""))</f>
        <v/>
      </c>
      <c r="K2018" s="32" t="str">
        <f>IF(OR($AC2018&lt;&gt;"",$Y2018="Folga",$Y2018="Folga trabalhada",$Y2018="Férias (cadastro)",$Y2018="Férias / afastamento",$Y2018="Indeterminado (início da série)"),"",IF(OR($D2018="6x1",$D2018="FF 6x1"),IF(OR(WEEKDAY($F2018,2)=6,WEEKDAY($F2018,2)=7),"6x1 sáb/dom","6x1"),IF($D2018="5x2","5x2",IF($H2018="",IF($D2018="Folguista",$J2018,$E2018),IF(OR($H2018&gt;=Parâmetros!$E$18,$H2018&lt;Parâmetros!$E$19),"C",IF($H2018&lt;Parâmetros!$E$20,"A","B"))))))</f>
        <v>A</v>
      </c>
      <c r="L2018" s="30">
        <f>SUMIFS(Dados!$E:$E,Dados!$A:$A,$A2018,Dados!$S:$S,$F2018)</f>
        <v>0</v>
      </c>
      <c r="M2018" s="30">
        <f>IFERROR(INDEX(Parâmetros!$E$6:$E$11,MATCH($K2018,Parâmetros!$A$6:$A$11,0)),"")</f>
        <v>7.58</v>
      </c>
      <c r="N2018" s="33">
        <f t="shared" si="337"/>
        <v>0</v>
      </c>
      <c r="O2018" s="33">
        <f>Parâmetros!$E$13</f>
        <v>0.8</v>
      </c>
      <c r="P2018" s="32" t="str">
        <f>IF(OR($M2018="",$F2018&gt;Parâmetros!$E$14),"Não","Sim")</f>
        <v>Não</v>
      </c>
      <c r="Q2018" s="32" t="str">
        <f t="shared" si="338"/>
        <v/>
      </c>
      <c r="R2018" s="32" t="str">
        <f t="shared" si="339"/>
        <v/>
      </c>
      <c r="S2018" s="30" t="str">
        <f t="shared" si="340"/>
        <v/>
      </c>
      <c r="T2018" s="32" t="str">
        <f>IF($Q2018&lt;&gt;"Sim","",IF($N2018&gt;Parâmetros!$E$15,"Sim","Não"))</f>
        <v/>
      </c>
      <c r="U2018" s="17" t="str">
        <f t="shared" si="341"/>
        <v>Fora da apuração</v>
      </c>
      <c r="V2018" s="17" t="str">
        <f>IF($AC2018&lt;&gt;"",IF($L2018&gt;0,"ATENÇÃO · apontou em dia de "&amp;LOWER($AC2018)&amp;" cadastrado","Exceção cadastrada · "&amp;$AC2018)&amp;IF($AD2018="",""," · "&amp;$AD2018),IF($E2018="Férias",IF($L2018&gt;0,"ATENÇÃO · apontou estando de férias no cadastro","Férias no cadastro"),IF($Y2018="Férias / afastamento","Afastamento · "&amp;($Z2018+$AA2018-1)&amp;" dias seguidos sem apontamento",IF($Y2018="Folga trabalhada","ATENÇÃO · apontou em dia de '[Apontamento_Mes_Setembro Atualizado.xlsx]Base Diária'!$V$221folga da escala 5x2",IF($Y2018="Folga",IF(AND($D2018="5x2",OR(WEEKDAY($F2018,2)=6,WEEKDAY($F2018,2)=7)),"Folga de fim de semana da escala 5x2",IF(AND(OR($D2018="6x1",$D2018="FF 6x1"),WEEKDAY($F2018,2)=6,FALSE()),"Folga de fim de semana · apontou no domingo anterior",IF(AND(OR($D2018="6x1",$D2018="FF 6x1"),WEEKDAY($F2018,2)=7,AND($A2018=$A2017,$L2017&gt;0)),"Folga de fim de semana · apontou no sábado",IF(AND(OR($D2018="6x1",$D2018="FF 6x1"),OR(WEEKDAY($F2018,2)=6,WEEKDAY($F2018,2)=7)),"Folga de fim de semana · sem apontamento no sábado nem no domingo","Folga prevista pelo ciclo")))),IF($Y2018="Indeterminado (início da série)","Sem histórico anterior — informe o dia do ciclo no Cadastro",IF($Y2018="Falta de registro",IF(OR(OR($D2018="6x1",$D2018="FF 6x1"),$D2018="5x2"),"FALTA DE REGISTRO · dia útil da escala "&amp;$E2018,"FALTA DE REGISTRO · dia "&amp;$W2018&amp;" de "&amp;IFERROR(INDEX(Parâmetros!$B$39:$B$48,MATCH($E2018,Parâmetros!$A$39:$A$48,0)),99)&amp;" do ciclo"),IF(OR($D2018="6x1",$D2018="FF 6x1"),IF(OR(AND(WEEKDAY($F2018,2)=6,AND($A2018=$A2019,$L2019&gt;0)),AND(WEEKDAY($F2018,2)=7,AND($A2018=$A2017,$L2017&gt;0))),"ATENÇÃO · apontou sábado e domingo no mesmo fim de semana",IF(OR(WEEKDAY($F2018,2)=6,WEEKDAY($F2018,2)=7),"Jornada de fim de semana do 6x1",IF(OR($H2018&gt;=Parâmetros!$E$20,$H2018&lt;Parâmetros!$E$19),"ATENÇÃO · 6x1 apontou fora do horário diurno","Jornada fixa do 6x1"))),IF($D2018="5x2","Jornada fixa do 5x2",IF($D2018="Folguista",IF($J2018=$K2018,"Evidência confirma sequência","DIVERGE · sequência "&amp;$J2018&amp;" × evidência "&amp;$K2018),IF($K2018=$E2018,"Evidência confirma cadastro","DIVERGE · cadastro "&amp;$E2018&amp;" × evidência "&amp;$K2018)))))))))))</f>
        <v>FALTA DE REGISTRO · dia 2 de 5 do ciclo</v>
      </c>
      <c r="W2018" s="34">
        <f>IF(OR(OR($D2018="6x1",$D2018="FF 6x1"),$D2018="5x2"),"",IF($AB2018&lt;&gt;$AB2017,IF(IFERROR(INDEX(Cadastro!$F$5:$F$148,$AB2018),"")="",IF($L2018&gt;0,1,0),IF(IFERROR(INDEX(Cadastro!$F$5:$F$148,$AB2018),"")&lt;=IFERROR(INDEX(Parâmetros!$B$39:$B$48,MATCH($E2018,Parâmetros!$A$39:$A$48,0)),99),IFERROR(INDEX(Cadastro!$F$5:$F$148,$AB2018),""),0)),IF($L2018&gt;0,IF(N($X2017)&gt;0,1,N($W2017)+1),IF(AND($L2018=0,OR(N($W2017)&gt;=IFERROR(INDEX(Parâmetros!$B$39:$B$48,MATCH($E2018,Parâmetros!$A$39:$A$48,0)),99),AND(N($X2017)&gt;0,N($X2017)&lt;IFERROR(INDEX(Parâmetros!$C$39:$C$48,MATCH($E2018,Parâmetros!$A$39:$A$48,0)),0)))),0,N($W2017)+1))))</f>
        <v>2</v>
      </c>
      <c r="X2018" s="34">
        <f>IF(OR(OR($D2018="6x1",$D2018="FF 6x1"),$D2018="5x2"),"",IF($AB2018&lt;&gt;$AB2017,IF(IFERROR(INDEX(Cadastro!$F$5:$F$148,$AB2018),"")="",0,IF(IFERROR(INDEX(Cadastro!$F$5:$F$148,$AB2018),"")&gt;IFERROR(INDEX(Parâmetros!$B$39:$B$48,MATCH($E2018,Parâmetros!$A$39:$A$48,0)),99),IFERROR(INDEX(Cadastro!$F$5:$F$148,$AB2018),"")-IFERROR(INDEX(Parâmetros!$B$39:$B$48,MATCH($E2018,Parâmetros!$A$39:$A$48,0)),99),0)),IF(AND($L2018=0,OR(N($W2017)&gt;=IFERROR(INDEX(Parâmetros!$B$39:$B$48,MATCH($E2018,Parâmetros!$A$39:$A$48,0)),99),AND(N($X2017)&gt;0,N($X2017)&lt;IFERROR(INDEX(Parâmetros!$C$39:$C$48,MATCH($E2018,Parâmetros!$A$39:$A$48,0)),0)))),N($X2017)+1,0)))</f>
        <v>0</v>
      </c>
      <c r="Y2018" t="str">
        <f>IF($AC2018&lt;&gt;"",IF($L2018&gt;0,$AC2018&amp;" · com apontamento",$AC2018),IF($E2018="Férias",IF($L2018&gt;0,"Férias · com apontamento","Férias (cadastro)"),IF(($Z2018+$AA2018-1)&gt;Parâmetros!$E$16,"Férias / afastamento",IF(AND($D2018="5x2",OR(WEEKDAY($F2018,2)=6,WEEKDAY($F2018,2)=7)),IF($L2018&gt;0,"Folga trabalhada","Folga"),IF($L2018&gt;0,"Trabalhado",IF(OR(OR($D2018="6x1",$D2018="FF 6x1"),$D2018="5x2"),IF(AND(OR($D2018="6x1",$D2018="FF 6x1"),OR(WEEKDAY($F2018,2)=6,WEEKDAY($F2018,2)=7)),"Folga","Falta de registro"),IF(AND($AB2018&lt;&gt;$AB2017,IFERROR(INDEX(Cadastro!$F$5:$F$148,$AB2018),"")=""),"Indeterminado (início da série)",IF($X2018&gt;0,"Folga","Falta de registro"))))))))</f>
        <v>Falta de registro</v>
      </c>
      <c r="Z2018" s="34">
        <f>IF(OR($L2018&gt;0,$F2018&gt;Parâmetros!$E$14),0,IF($A2018&lt;&gt;$A2017,1,N($Z2017)+1))</f>
        <v>0</v>
      </c>
      <c r="AA2018" s="34">
        <f>IF(OR($L2018&gt;0,$F2018&gt;Parâmetros!$E$14),0,IF(OR($A2018&lt;&gt;$A2019,$F2019&gt;Parâmetros!$E$14),1,N($AA2019)+1))</f>
        <v>0</v>
      </c>
      <c r="AB2018" s="31">
        <f>IFERROR(MATCH($A2018&amp;"|"&amp;TEXT(_xlfn.MAXIFS(Cadastro!$E$5:$E$148,Cadastro!$A$5:$A$148,$A2018,Cadastro!$E$5:$E$148,"&lt;="&amp;$F2018),"yyyymmdd"),Cadastro!$I$5:$I$148,0),"")</f>
        <v>80</v>
      </c>
      <c r="AC2018" t="str">
        <f>IFERROR(_xlfn.SINGLE(INDEX(Exceções!$D$5:$D$203,MATCH($A2018&amp;"|"&amp;$F2018,Exceções!$F$5:$F$203,0))),"")</f>
        <v/>
      </c>
      <c r="AD2018" t="str">
        <f>IF($AC2018="","",IFERROR(_xlfn.SINGLE(INDEX(Exceções!$E$5:$E$203,MATCH($A2018&amp;"|"&amp;$F2018,Exceções!$F$5:$F$203,0))),""))</f>
        <v/>
      </c>
    </row>
    <row r="2019" spans="1:30" ht="15" hidden="1" customHeight="1" x14ac:dyDescent="0.25">
      <c r="A2019" s="31">
        <v>53403</v>
      </c>
      <c r="B2019" s="17" t="s">
        <v>214</v>
      </c>
      <c r="C2019" s="17" t="str">
        <f>IFERROR(INDEX(Cadastro!$C$5:$C$148,$AB2019),"NÃO INFORMADO")</f>
        <v>MEC</v>
      </c>
      <c r="D2019" s="17" t="str">
        <f>IFERROR(INDEX(Cadastro!$D$5:$D$148,$AB2019),"")</f>
        <v>A</v>
      </c>
      <c r="E2019" s="17" t="str">
        <f>IFERROR(INDEX(Cadastro!$G$5:$G$148,$AB2019),"")</f>
        <v>A</v>
      </c>
      <c r="F2019" s="29">
        <v>46265</v>
      </c>
      <c r="G2019" s="32" t="str">
        <f t="shared" ref="G2019:G2054" si="342">CHOOSE(WEEKDAY($F2019,1),"dom","seg","ter","qua","qui","sex","sáb")</f>
        <v>seg</v>
      </c>
      <c r="H2019" s="31">
        <f>IF($L2019=0,"",_xlfn.MINIFS(Dados!$Q:$Q,Dados!$A:$A,$A2019,Dados!$S:$S,$F2019))</f>
        <v>441</v>
      </c>
      <c r="I2019" s="31">
        <f>IF($H2019="","",_xlfn.MAXIFS(Dados!$R:$R,Dados!$A:$A,$A2019,Dados!$S:$S,$F2019))</f>
        <v>910</v>
      </c>
      <c r="J2019" s="32" t="str">
        <f>IF($D2019&lt;&gt;"Folguista","",IFERROR(INDEX(Parâmetros!$D$52:$G$52,1,MIN(4,MAX(1,$W2019))),""))</f>
        <v/>
      </c>
      <c r="K2019" s="32" t="str">
        <f>IF(OR($AC2019&lt;&gt;"",$Y2019="Folga",$Y2019="Folga trabalhada",$Y2019="Férias (cadastro)",$Y2019="Férias / afastamento",$Y2019="Indeterminado (início da série)"),"",IF(OR($D2019="6x1",$D2019="FF 6x1"),IF(OR(WEEKDAY($F2019,2)=6,WEEKDAY($F2019,2)=7),"6x1 sáb/dom","6x1"),IF($D2019="5x2","5x2",IF($H2019="",IF($D2019="Folguista",$J2019,$E2019),IF(OR($H2019&gt;=Parâmetros!$E$18,$H2019&lt;Parâmetros!$E$19),"C",IF($H2019&lt;Parâmetros!$E$20,"A","B"))))))</f>
        <v>A</v>
      </c>
      <c r="L2019" s="30">
        <f>SUMIFS(Dados!$E:$E,Dados!$A:$A,$A2019,Dados!$S:$S,$F2019)</f>
        <v>6.69</v>
      </c>
      <c r="M2019" s="30">
        <f>IFERROR(INDEX(Parâmetros!$E$6:$E$11,MATCH($K2019,Parâmetros!$A$6:$A$11,0)),"")</f>
        <v>7.58</v>
      </c>
      <c r="N2019" s="33">
        <f t="shared" ref="N2019:N2054" si="343">IFERROR($L2019/$M2019,"")</f>
        <v>0.88258575197889189</v>
      </c>
      <c r="O2019" s="33">
        <f>Parâmetros!$E$13</f>
        <v>0.8</v>
      </c>
      <c r="P2019" s="32" t="str">
        <f>IF(OR($M2019="",$F2019&gt;Parâmetros!$E$14),"Não","Sim")</f>
        <v>Sim</v>
      </c>
      <c r="Q2019" s="32" t="str">
        <f t="shared" ref="Q2019:Q2054" si="344">IF($P2019="Não","",IF($L2019&gt;0,"Sim","Não"))</f>
        <v>Sim</v>
      </c>
      <c r="R2019" s="32" t="str">
        <f t="shared" ref="R2019:R2054" si="345">IF($Q2019&lt;&gt;"Sim","",IF($N2019&gt;=$O2019,"Sim","Não"))</f>
        <v>Sim</v>
      </c>
      <c r="S2019" s="30">
        <f t="shared" ref="S2019:S2054" si="346">IF($Q2019&lt;&gt;"Sim","",MAX(0,$M2019*$O2019-$L2019))</f>
        <v>0</v>
      </c>
      <c r="T2019" s="32" t="str">
        <f>IF($Q2019&lt;&gt;"Sim","",IF($N2019&gt;Parâmetros!$E$15,"Sim","Não"))</f>
        <v>Não</v>
      </c>
      <c r="U2019" s="17" t="str">
        <f t="shared" ref="U2019:U2054" si="347">IF($AC2019&lt;&gt;"",$AC2019,IF($P2019="Não",IF($Y2019="Folga","Folga",IF(LEFT($Y2019,6)="Férias","Férias / afastamento",IF($Y2019="Indeterminado (início da série)","Início da série","Fora da apuração"))),IF($Q2019="Não","Falta de registro",IF($R2019="Sim","Na meta","Abaixo da meta"))))</f>
        <v>Na meta</v>
      </c>
      <c r="V2019" s="17" t="str">
        <f>IF($AC2019&lt;&gt;"",IF($L2019&gt;0,"ATENÇÃO · apontou em dia de "&amp;LOWER($AC2019)&amp;" cadastrado","Exceção cadastrada · "&amp;$AC2019)&amp;IF($AD2019="",""," · "&amp;$AD2019),IF($E2019="Férias",IF($L2019&gt;0,"ATENÇÃO · apontou estando de férias no cadastro","Férias no cadastro"),IF($Y2019="Férias / afastamento","Afastamento · "&amp;($Z2019+$AA2019-1)&amp;" dias seguidos sem apontamento",IF($Y2019="Folga trabalhada","ATENÇÃO · apontou em dia de '[Apontamento_Mes_Setembro Atualizado.xlsx]Base Diária'!$V$221folga da escala 5x2",IF($Y2019="Folga",IF(AND($D2019="5x2",OR(WEEKDAY($F2019,2)=6,WEEKDAY($F2019,2)=7)),"Folga de fim de semana da escala 5x2",IF(AND(OR($D2019="6x1",$D2019="FF 6x1"),WEEKDAY($F2019,2)=6,FALSE()),"Folga de fim de semana · apontou no domingo anterior",IF(AND(OR($D2019="6x1",$D2019="FF 6x1"),WEEKDAY($F2019,2)=7,AND($A2019=$A2018,$L2018&gt;0)),"Folga de fim de semana · apontou no sábado",IF(AND(OR($D2019="6x1",$D2019="FF 6x1"),OR(WEEKDAY($F2019,2)=6,WEEKDAY($F2019,2)=7)),"Folga de fim de semana · sem apontamento no sábado nem no domingo","Folga prevista pelo ciclo")))),IF($Y2019="Indeterminado (início da série)","Sem histórico anterior — informe o dia do ciclo no Cadastro",IF($Y2019="Falta de registro",IF(OR(OR($D2019="6x1",$D2019="FF 6x1"),$D2019="5x2"),"FALTA DE REGISTRO · dia útil da escala "&amp;$E2019,"FALTA DE REGISTRO · dia "&amp;$W2019&amp;" de "&amp;IFERROR(INDEX(Parâmetros!$B$39:$B$48,MATCH($E2019,Parâmetros!$A$39:$A$48,0)),99)&amp;" do ciclo"),IF(OR($D2019="6x1",$D2019="FF 6x1"),IF(OR(AND(WEEKDAY($F2019,2)=6,AND($A2019=$A2020,$L2020&gt;0)),AND(WEEKDAY($F2019,2)=7,AND($A2019=$A2018,$L2018&gt;0))),"ATENÇÃO · apontou sábado e domingo no mesmo fim de semana",IF(OR(WEEKDAY($F2019,2)=6,WEEKDAY($F2019,2)=7),"Jornada de fim de semana do 6x1",IF(OR($H2019&gt;=Parâmetros!$E$20,$H2019&lt;Parâmetros!$E$19),"ATENÇÃO · 6x1 apontou fora do horário diurno","Jornada fixa do 6x1"))),IF($D2019="5x2","Jornada fixa do 5x2",IF($D2019="Folguista",IF($J2019=$K2019,"Evidência confirma sequência","DIVERGE · sequência "&amp;$J2019&amp;" × evidência "&amp;$K2019),IF($K2019=$E2019,"Evidência confirma cadastro","DIVERGE · cadastro "&amp;$E2019&amp;" × evidência "&amp;$K2019)))))))))))</f>
        <v>Evidência confirma cadastro</v>
      </c>
      <c r="W2019" s="34">
        <f>IF(OR(OR($D2019="6x1",$D2019="FF 6x1"),$D2019="5x2"),"",IF($AB2019&lt;&gt;$AB2018,IF(IFERROR(INDEX(Cadastro!$F$5:$F$148,$AB2019),"")="",IF($L2019&gt;0,1,0),IF(IFERROR(INDEX(Cadastro!$F$5:$F$148,$AB2019),"")&lt;=IFERROR(INDEX(Parâmetros!$B$39:$B$48,MATCH($E2019,Parâmetros!$A$39:$A$48,0)),99),IFERROR(INDEX(Cadastro!$F$5:$F$148,$AB2019),""),0)),IF($L2019&gt;0,IF(N($X2018)&gt;0,1,N($W2018)+1),IF(AND($L2019=0,OR(N($W2018)&gt;=IFERROR(INDEX(Parâmetros!$B$39:$B$48,MATCH($E2019,Parâmetros!$A$39:$A$48,0)),99),AND(N($X2018)&gt;0,N($X2018)&lt;IFERROR(INDEX(Parâmetros!$C$39:$C$48,MATCH($E2019,Parâmetros!$A$39:$A$48,0)),0)))),0,N($W2018)+1))))</f>
        <v>4</v>
      </c>
      <c r="X2019" s="34">
        <f>IF(OR(OR($D2019="6x1",$D2019="FF 6x1"),$D2019="5x2"),"",IF($AB2019&lt;&gt;$AB2018,IF(IFERROR(INDEX(Cadastro!$F$5:$F$148,$AB2019),"")="",0,IF(IFERROR(INDEX(Cadastro!$F$5:$F$148,$AB2019),"")&gt;IFERROR(INDEX(Parâmetros!$B$39:$B$48,MATCH($E2019,Parâmetros!$A$39:$A$48,0)),99),IFERROR(INDEX(Cadastro!$F$5:$F$148,$AB2019),"")-IFERROR(INDEX(Parâmetros!$B$39:$B$48,MATCH($E2019,Parâmetros!$A$39:$A$48,0)),99),0)),IF(AND($L2019=0,OR(N($W2018)&gt;=IFERROR(INDEX(Parâmetros!$B$39:$B$48,MATCH($E2019,Parâmetros!$A$39:$A$48,0)),99),AND(N($X2018)&gt;0,N($X2018)&lt;IFERROR(INDEX(Parâmetros!$C$39:$C$48,MATCH($E2019,Parâmetros!$A$39:$A$48,0)),0)))),N($X2018)+1,0)))</f>
        <v>0</v>
      </c>
      <c r="Y2019" t="str">
        <f>IF($AC2019&lt;&gt;"",IF($L2019&gt;0,$AC2019&amp;" · com apontamento",$AC2019),IF($E2019="Férias",IF($L2019&gt;0,"Férias · com apontamento","Férias (cadastro)"),IF(($Z2019+$AA2019-1)&gt;Parâmetros!$E$16,"Férias / afastamento",IF(AND($D2019="5x2",OR(WEEKDAY($F2019,2)=6,WEEKDAY($F2019,2)=7)),IF($L2019&gt;0,"Folga trabalhada","Folga"),IF($L2019&gt;0,"Trabalhado",IF(OR(OR($D2019="6x1",$D2019="FF 6x1"),$D2019="5x2"),IF(AND(OR($D2019="6x1",$D2019="FF 6x1"),OR(WEEKDAY($F2019,2)=6,WEEKDAY($F2019,2)=7)),"Folga","Falta de registro"),IF(AND($AB2019&lt;&gt;$AB2018,IFERROR(INDEX(Cadastro!$F$5:$F$148,$AB2019),"")=""),"Indeterminado (início da série)",IF($X2019&gt;0,"Folga","Falta de registro"))))))))</f>
        <v>Trabalhado</v>
      </c>
      <c r="Z2019" s="34">
        <f>IF(OR($L2019&gt;0,$F2019&gt;Parâmetros!$E$14),0,IF($A2019&lt;&gt;$A2018,1,N($Z2018)+1))</f>
        <v>0</v>
      </c>
      <c r="AA2019" s="34">
        <f>IF(OR($L2019&gt;0,$F2019&gt;Parâmetros!$E$14),0,IF(OR($A2019&lt;&gt;$A2020,$F2020&gt;Parâmetros!$E$14),1,N($AA2020)+1))</f>
        <v>0</v>
      </c>
      <c r="AB2019" s="31">
        <f>IFERROR(MATCH($A2019&amp;"|"&amp;TEXT(_xlfn.MAXIFS(Cadastro!$E$5:$E$148,Cadastro!$A$5:$A$148,$A2019,Cadastro!$E$5:$E$148,"&lt;="&amp;$F2019),"yyyymmdd"),Cadastro!$I$5:$I$148,0),"")</f>
        <v>81</v>
      </c>
      <c r="AC2019" t="str">
        <f>IFERROR(_xlfn.SINGLE(INDEX(Exceções!$D$5:$D$203,MATCH($A2019&amp;"|"&amp;$F2019,Exceções!$F$5:$F$203,0))),"")</f>
        <v/>
      </c>
      <c r="AD2019" t="str">
        <f>IF($AC2019="","",IFERROR(_xlfn.SINGLE(INDEX(Exceções!$E$5:$E$203,MATCH($A2019&amp;"|"&amp;$F2019,Exceções!$F$5:$F$203,0))),""))</f>
        <v/>
      </c>
    </row>
    <row r="2020" spans="1:30" ht="15" hidden="1" customHeight="1" x14ac:dyDescent="0.25">
      <c r="A2020" s="31">
        <v>53403</v>
      </c>
      <c r="B2020" s="17" t="s">
        <v>214</v>
      </c>
      <c r="C2020" s="17" t="str">
        <f>IFERROR(INDEX(Cadastro!$C$5:$C$148,$AB2020),"NÃO INFORMADO")</f>
        <v>MEC</v>
      </c>
      <c r="D2020" s="17" t="str">
        <f>IFERROR(INDEX(Cadastro!$D$5:$D$148,$AB2020),"")</f>
        <v>A</v>
      </c>
      <c r="E2020" s="17" t="str">
        <f>IFERROR(INDEX(Cadastro!$G$5:$G$148,$AB2020),"")</f>
        <v>A</v>
      </c>
      <c r="F2020" s="29">
        <v>46266</v>
      </c>
      <c r="G2020" s="32" t="str">
        <f t="shared" si="342"/>
        <v>ter</v>
      </c>
      <c r="H2020" s="31">
        <f>IF($L2020=0,"",_xlfn.MINIFS(Dados!$Q:$Q,Dados!$A:$A,$A2020,Dados!$S:$S,$F2020))</f>
        <v>440</v>
      </c>
      <c r="I2020" s="31">
        <f>IF($H2020="","",_xlfn.MAXIFS(Dados!$R:$R,Dados!$A:$A,$A2020,Dados!$S:$S,$F2020))</f>
        <v>902</v>
      </c>
      <c r="J2020" s="32" t="str">
        <f>IF($D2020&lt;&gt;"Folguista","",IFERROR(INDEX(Parâmetros!$D$52:$G$52,1,MIN(4,MAX(1,$W2020))),""))</f>
        <v/>
      </c>
      <c r="K2020" s="32" t="str">
        <f>IF(OR($AC2020&lt;&gt;"",$Y2020="Folga",$Y2020="Folga trabalhada",$Y2020="Férias (cadastro)",$Y2020="Férias / afastamento",$Y2020="Indeterminado (início da série)"),"",IF(OR($D2020="6x1",$D2020="FF 6x1"),IF(OR(WEEKDAY($F2020,2)=6,WEEKDAY($F2020,2)=7),"6x1 sáb/dom","6x1"),IF($D2020="5x2","5x2",IF($H2020="",IF($D2020="Folguista",$J2020,$E2020),IF(OR($H2020&gt;=Parâmetros!$E$18,$H2020&lt;Parâmetros!$E$19),"C",IF($H2020&lt;Parâmetros!$E$20,"A","B"))))))</f>
        <v>A</v>
      </c>
      <c r="L2020" s="30">
        <f>SUMIFS(Dados!$E:$E,Dados!$A:$A,$A2020,Dados!$S:$S,$F2020)</f>
        <v>1.95</v>
      </c>
      <c r="M2020" s="30">
        <f>IFERROR(INDEX(Parâmetros!$E$6:$E$11,MATCH($K2020,Parâmetros!$A$6:$A$11,0)),"")</f>
        <v>7.58</v>
      </c>
      <c r="N2020" s="33">
        <f t="shared" si="343"/>
        <v>0.25725593667546176</v>
      </c>
      <c r="O2020" s="33">
        <f>Parâmetros!$E$13</f>
        <v>0.8</v>
      </c>
      <c r="P2020" s="32" t="str">
        <f>IF(OR($M2020="",$F2020&gt;Parâmetros!$E$14),"Não","Sim")</f>
        <v>Sim</v>
      </c>
      <c r="Q2020" s="32" t="str">
        <f t="shared" si="344"/>
        <v>Sim</v>
      </c>
      <c r="R2020" s="32" t="str">
        <f t="shared" si="345"/>
        <v>Não</v>
      </c>
      <c r="S2020" s="30">
        <f t="shared" si="346"/>
        <v>4.1139999999999999</v>
      </c>
      <c r="T2020" s="32" t="str">
        <f>IF($Q2020&lt;&gt;"Sim","",IF($N2020&gt;Parâmetros!$E$15,"Sim","Não"))</f>
        <v>Não</v>
      </c>
      <c r="U2020" s="17" t="str">
        <f t="shared" si="347"/>
        <v>Abaixo da meta</v>
      </c>
      <c r="V2020" s="17" t="str">
        <f>IF($AC2020&lt;&gt;"",IF($L2020&gt;0,"ATENÇÃO · apontou em dia de "&amp;LOWER($AC2020)&amp;" cadastrado","Exceção cadastrada · "&amp;$AC2020)&amp;IF($AD2020="",""," · "&amp;$AD2020),IF($E2020="Férias",IF($L2020&gt;0,"ATENÇÃO · apontou estando de férias no cadastro","Férias no cadastro"),IF($Y2020="Férias / afastamento","Afastamento · "&amp;($Z2020+$AA2020-1)&amp;" dias seguidos sem apontamento",IF($Y2020="Folga trabalhada","ATENÇÃO · apontou em dia de '[Apontamento_Mes_Setembro Atualizado.xlsx]Base Diária'!$V$221folga da escala 5x2",IF($Y2020="Folga",IF(AND($D2020="5x2",OR(WEEKDAY($F2020,2)=6,WEEKDAY($F2020,2)=7)),"Folga de fim de semana da escala 5x2",IF(AND(OR($D2020="6x1",$D2020="FF 6x1"),WEEKDAY($F2020,2)=6,FALSE()),"Folga de fim de semana · apontou no domingo anterior",IF(AND(OR($D2020="6x1",$D2020="FF 6x1"),WEEKDAY($F2020,2)=7,AND($A2020=$A2019,$L2019&gt;0)),"Folga de fim de semana · apontou no sábado",IF(AND(OR($D2020="6x1",$D2020="FF 6x1"),OR(WEEKDAY($F2020,2)=6,WEEKDAY($F2020,2)=7)),"Folga de fim de semana · sem apontamento no sábado nem no domingo","Folga prevista pelo ciclo")))),IF($Y2020="Indeterminado (início da série)","Sem histórico anterior — informe o dia do ciclo no Cadastro",IF($Y2020="Falta de registro",IF(OR(OR($D2020="6x1",$D2020="FF 6x1"),$D2020="5x2"),"FALTA DE REGISTRO · dia útil da escala "&amp;$E2020,"FALTA DE REGISTRO · dia "&amp;$W2020&amp;" de "&amp;IFERROR(INDEX(Parâmetros!$B$39:$B$48,MATCH($E2020,Parâmetros!$A$39:$A$48,0)),99)&amp;" do ciclo"),IF(OR($D2020="6x1",$D2020="FF 6x1"),IF(OR(AND(WEEKDAY($F2020,2)=6,AND($A2020=$A2021,$L2021&gt;0)),AND(WEEKDAY($F2020,2)=7,AND($A2020=$A2019,$L2019&gt;0))),"ATENÇÃO · apontou sábado e domingo no mesmo fim de semana",IF(OR(WEEKDAY($F2020,2)=6,WEEKDAY($F2020,2)=7),"Jornada de fim de semana do 6x1",IF(OR($H2020&gt;=Parâmetros!$E$20,$H2020&lt;Parâmetros!$E$19),"ATENÇÃO · 6x1 apontou fora do horário diurno","Jornada fixa do 6x1"))),IF($D2020="5x2","Jornada fixa do 5x2",IF($D2020="Folguista",IF($J2020=$K2020,"Evidência confirma sequência","DIVERGE · sequência "&amp;$J2020&amp;" × evidência "&amp;$K2020),IF($K2020=$E2020,"Evidência confirma cadastro","DIVERGE · cadastro "&amp;$E2020&amp;" × evidência "&amp;$K2020)))))))))))</f>
        <v>Evidência confirma cadastro</v>
      </c>
      <c r="W2020" s="34">
        <f>IF(OR(OR($D2020="6x1",$D2020="FF 6x1"),$D2020="5x2"),"",IF($AB2020&lt;&gt;$AB2019,IF(IFERROR(INDEX(Cadastro!$F$5:$F$148,$AB2020),"")="",IF($L2020&gt;0,1,0),IF(IFERROR(INDEX(Cadastro!$F$5:$F$148,$AB2020),"")&lt;=IFERROR(INDEX(Parâmetros!$B$39:$B$48,MATCH($E2020,Parâmetros!$A$39:$A$48,0)),99),IFERROR(INDEX(Cadastro!$F$5:$F$148,$AB2020),""),0)),IF($L2020&gt;0,IF(N($X2019)&gt;0,1,N($W2019)+1),IF(AND($L2020=0,OR(N($W2019)&gt;=IFERROR(INDEX(Parâmetros!$B$39:$B$48,MATCH($E2020,Parâmetros!$A$39:$A$48,0)),99),AND(N($X2019)&gt;0,N($X2019)&lt;IFERROR(INDEX(Parâmetros!$C$39:$C$48,MATCH($E2020,Parâmetros!$A$39:$A$48,0)),0)))),0,N($W2019)+1))))</f>
        <v>5</v>
      </c>
      <c r="X2020" s="34">
        <f>IF(OR(OR($D2020="6x1",$D2020="FF 6x1"),$D2020="5x2"),"",IF($AB2020&lt;&gt;$AB2019,IF(IFERROR(INDEX(Cadastro!$F$5:$F$148,$AB2020),"")="",0,IF(IFERROR(INDEX(Cadastro!$F$5:$F$148,$AB2020),"")&gt;IFERROR(INDEX(Parâmetros!$B$39:$B$48,MATCH($E2020,Parâmetros!$A$39:$A$48,0)),99),IFERROR(INDEX(Cadastro!$F$5:$F$148,$AB2020),"")-IFERROR(INDEX(Parâmetros!$B$39:$B$48,MATCH($E2020,Parâmetros!$A$39:$A$48,0)),99),0)),IF(AND($L2020=0,OR(N($W2019)&gt;=IFERROR(INDEX(Parâmetros!$B$39:$B$48,MATCH($E2020,Parâmetros!$A$39:$A$48,0)),99),AND(N($X2019)&gt;0,N($X2019)&lt;IFERROR(INDEX(Parâmetros!$C$39:$C$48,MATCH($E2020,Parâmetros!$A$39:$A$48,0)),0)))),N($X2019)+1,0)))</f>
        <v>0</v>
      </c>
      <c r="Y2020" t="str">
        <f>IF($AC2020&lt;&gt;"",IF($L2020&gt;0,$AC2020&amp;" · com apontamento",$AC2020),IF($E2020="Férias",IF($L2020&gt;0,"Férias · com apontamento","Férias (cadastro)"),IF(($Z2020+$AA2020-1)&gt;Parâmetros!$E$16,"Férias / afastamento",IF(AND($D2020="5x2",OR(WEEKDAY($F2020,2)=6,WEEKDAY($F2020,2)=7)),IF($L2020&gt;0,"Folga trabalhada","Folga"),IF($L2020&gt;0,"Trabalhado",IF(OR(OR($D2020="6x1",$D2020="FF 6x1"),$D2020="5x2"),IF(AND(OR($D2020="6x1",$D2020="FF 6x1"),OR(WEEKDAY($F2020,2)=6,WEEKDAY($F2020,2)=7)),"Folga","Falta de registro"),IF(AND($AB2020&lt;&gt;$AB2019,IFERROR(INDEX(Cadastro!$F$5:$F$148,$AB2020),"")=""),"Indeterminado (início da série)",IF($X2020&gt;0,"Folga","Falta de registro"))))))))</f>
        <v>Trabalhado</v>
      </c>
      <c r="Z2020" s="34">
        <f>IF(OR($L2020&gt;0,$F2020&gt;Parâmetros!$E$14),0,IF($A2020&lt;&gt;$A2019,1,N($Z2019)+1))</f>
        <v>0</v>
      </c>
      <c r="AA2020" s="34">
        <f>IF(OR($L2020&gt;0,$F2020&gt;Parâmetros!$E$14),0,IF(OR($A2020&lt;&gt;$A2021,$F2021&gt;Parâmetros!$E$14),1,N($AA2021)+1))</f>
        <v>0</v>
      </c>
      <c r="AB2020" s="31">
        <f>IFERROR(MATCH($A2020&amp;"|"&amp;TEXT(_xlfn.MAXIFS(Cadastro!$E$5:$E$148,Cadastro!$A$5:$A$148,$A2020,Cadastro!$E$5:$E$148,"&lt;="&amp;$F2020),"yyyymmdd"),Cadastro!$I$5:$I$148,0),"")</f>
        <v>81</v>
      </c>
      <c r="AC2020" t="str">
        <f>IFERROR(_xlfn.SINGLE(INDEX(Exceções!$D$5:$D$203,MATCH($A2020&amp;"|"&amp;$F2020,Exceções!$F$5:$F$203,0))),"")</f>
        <v/>
      </c>
      <c r="AD2020" t="str">
        <f>IF($AC2020="","",IFERROR(_xlfn.SINGLE(INDEX(Exceções!$E$5:$E$203,MATCH($A2020&amp;"|"&amp;$F2020,Exceções!$F$5:$F$203,0))),""))</f>
        <v/>
      </c>
    </row>
    <row r="2021" spans="1:30" ht="15" hidden="1" customHeight="1" x14ac:dyDescent="0.25">
      <c r="A2021" s="31">
        <v>53403</v>
      </c>
      <c r="B2021" s="17" t="s">
        <v>214</v>
      </c>
      <c r="C2021" s="17" t="str">
        <f>IFERROR(INDEX(Cadastro!$C$5:$C$148,$AB2021),"NÃO INFORMADO")</f>
        <v>MEC</v>
      </c>
      <c r="D2021" s="17" t="str">
        <f>IFERROR(INDEX(Cadastro!$D$5:$D$148,$AB2021),"")</f>
        <v>A</v>
      </c>
      <c r="E2021" s="17" t="str">
        <f>IFERROR(INDEX(Cadastro!$G$5:$G$148,$AB2021),"")</f>
        <v>A</v>
      </c>
      <c r="F2021" s="29">
        <v>46267</v>
      </c>
      <c r="G2021" s="32" t="str">
        <f t="shared" si="342"/>
        <v>qua</v>
      </c>
      <c r="H2021" s="31">
        <f>IF($L2021=0,"",_xlfn.MINIFS(Dados!$Q:$Q,Dados!$A:$A,$A2021,Dados!$S:$S,$F2021))</f>
        <v>438</v>
      </c>
      <c r="I2021" s="31">
        <f>IF($H2021="","",_xlfn.MAXIFS(Dados!$R:$R,Dados!$A:$A,$A2021,Dados!$S:$S,$F2021))</f>
        <v>917</v>
      </c>
      <c r="J2021" s="32" t="str">
        <f>IF($D2021&lt;&gt;"Folguista","",IFERROR(INDEX(Parâmetros!$D$52:$G$52,1,MIN(4,MAX(1,$W2021))),""))</f>
        <v/>
      </c>
      <c r="K2021" s="32" t="str">
        <f>IF(OR($AC2021&lt;&gt;"",$Y2021="Folga",$Y2021="Folga trabalhada",$Y2021="Férias (cadastro)",$Y2021="Férias / afastamento",$Y2021="Indeterminado (início da série)"),"",IF(OR($D2021="6x1",$D2021="FF 6x1"),IF(OR(WEEKDAY($F2021,2)=6,WEEKDAY($F2021,2)=7),"6x1 sáb/dom","6x1"),IF($D2021="5x2","5x2",IF($H2021="",IF($D2021="Folguista",$J2021,$E2021),IF(OR($H2021&gt;=Parâmetros!$E$18,$H2021&lt;Parâmetros!$E$19),"C",IF($H2021&lt;Parâmetros!$E$20,"A","B"))))))</f>
        <v>A</v>
      </c>
      <c r="L2021" s="30">
        <f>SUMIFS(Dados!$E:$E,Dados!$A:$A,$A2021,Dados!$S:$S,$F2021)</f>
        <v>7</v>
      </c>
      <c r="M2021" s="30">
        <f>IFERROR(INDEX(Parâmetros!$E$6:$E$11,MATCH($K2021,Parâmetros!$A$6:$A$11,0)),"")</f>
        <v>7.58</v>
      </c>
      <c r="N2021" s="33">
        <f t="shared" si="343"/>
        <v>0.92348284960422167</v>
      </c>
      <c r="O2021" s="33">
        <f>Parâmetros!$E$13</f>
        <v>0.8</v>
      </c>
      <c r="P2021" s="32" t="str">
        <f>IF(OR($M2021="",$F2021&gt;Parâmetros!$E$14),"Não","Sim")</f>
        <v>Sim</v>
      </c>
      <c r="Q2021" s="32" t="str">
        <f t="shared" si="344"/>
        <v>Sim</v>
      </c>
      <c r="R2021" s="32" t="str">
        <f t="shared" si="345"/>
        <v>Sim</v>
      </c>
      <c r="S2021" s="30">
        <f t="shared" si="346"/>
        <v>0</v>
      </c>
      <c r="T2021" s="32" t="str">
        <f>IF($Q2021&lt;&gt;"Sim","",IF($N2021&gt;Parâmetros!$E$15,"Sim","Não"))</f>
        <v>Não</v>
      </c>
      <c r="U2021" s="17" t="str">
        <f t="shared" si="347"/>
        <v>Na meta</v>
      </c>
      <c r="V2021" s="17" t="str">
        <f>IF($AC2021&lt;&gt;"",IF($L2021&gt;0,"ATENÇÃO · apontou em dia de "&amp;LOWER($AC2021)&amp;" cadastrado","Exceção cadastrada · "&amp;$AC2021)&amp;IF($AD2021="",""," · "&amp;$AD2021),IF($E2021="Férias",IF($L2021&gt;0,"ATENÇÃO · apontou estando de férias no cadastro","Férias no cadastro"),IF($Y2021="Férias / afastamento","Afastamento · "&amp;($Z2021+$AA2021-1)&amp;" dias seguidos sem apontamento",IF($Y2021="Folga trabalhada","ATENÇÃO · apontou em dia de '[Apontamento_Mes_Setembro Atualizado.xlsx]Base Diária'!$V$221folga da escala 5x2",IF($Y2021="Folga",IF(AND($D2021="5x2",OR(WEEKDAY($F2021,2)=6,WEEKDAY($F2021,2)=7)),"Folga de fim de semana da escala 5x2",IF(AND(OR($D2021="6x1",$D2021="FF 6x1"),WEEKDAY($F2021,2)=6,FALSE()),"Folga de fim de semana · apontou no domingo anterior",IF(AND(OR($D2021="6x1",$D2021="FF 6x1"),WEEKDAY($F2021,2)=7,AND($A2021=$A2020,$L2020&gt;0)),"Folga de fim de semana · apontou no sábado",IF(AND(OR($D2021="6x1",$D2021="FF 6x1"),OR(WEEKDAY($F2021,2)=6,WEEKDAY($F2021,2)=7)),"Folga de fim de semana · sem apontamento no sábado nem no domingo","Folga prevista pelo ciclo")))),IF($Y2021="Indeterminado (início da série)","Sem histórico anterior — informe o dia do ciclo no Cadastro",IF($Y2021="Falta de registro",IF(OR(OR($D2021="6x1",$D2021="FF 6x1"),$D2021="5x2"),"FALTA DE REGISTRO · dia útil da escala "&amp;$E2021,"FALTA DE REGISTRO · dia "&amp;$W2021&amp;" de "&amp;IFERROR(INDEX(Parâmetros!$B$39:$B$48,MATCH($E2021,Parâmetros!$A$39:$A$48,0)),99)&amp;" do ciclo"),IF(OR($D2021="6x1",$D2021="FF 6x1"),IF(OR(AND(WEEKDAY($F2021,2)=6,AND($A2021=$A2022,$L2022&gt;0)),AND(WEEKDAY($F2021,2)=7,AND($A2021=$A2020,$L2020&gt;0))),"ATENÇÃO · apontou sábado e domingo no mesmo fim de semana",IF(OR(WEEKDAY($F2021,2)=6,WEEKDAY($F2021,2)=7),"Jornada de fim de semana do 6x1",IF(OR($H2021&gt;=Parâmetros!$E$20,$H2021&lt;Parâmetros!$E$19),"ATENÇÃO · 6x1 apontou fora do horário diurno","Jornada fixa do 6x1"))),IF($D2021="5x2","Jornada fixa do 5x2",IF($D2021="Folguista",IF($J2021=$K2021,"Evidência confirma sequência","DIVERGE · sequência "&amp;$J2021&amp;" × evidência "&amp;$K2021),IF($K2021=$E2021,"Evidência confirma cadastro","DIVERGE · cadastro "&amp;$E2021&amp;" × evidência "&amp;$K2021)))))))))))</f>
        <v>Evidência confirma cadastro</v>
      </c>
      <c r="W2021" s="34">
        <f>IF(OR(OR($D2021="6x1",$D2021="FF 6x1"),$D2021="5x2"),"",IF($AB2021&lt;&gt;$AB2020,IF(IFERROR(INDEX(Cadastro!$F$5:$F$148,$AB2021),"")="",IF($L2021&gt;0,1,0),IF(IFERROR(INDEX(Cadastro!$F$5:$F$148,$AB2021),"")&lt;=IFERROR(INDEX(Parâmetros!$B$39:$B$48,MATCH($E2021,Parâmetros!$A$39:$A$48,0)),99),IFERROR(INDEX(Cadastro!$F$5:$F$148,$AB2021),""),0)),IF($L2021&gt;0,IF(N($X2020)&gt;0,1,N($W2020)+1),IF(AND($L2021=0,OR(N($W2020)&gt;=IFERROR(INDEX(Parâmetros!$B$39:$B$48,MATCH($E2021,Parâmetros!$A$39:$A$48,0)),99),AND(N($X2020)&gt;0,N($X2020)&lt;IFERROR(INDEX(Parâmetros!$C$39:$C$48,MATCH($E2021,Parâmetros!$A$39:$A$48,0)),0)))),0,N($W2020)+1))))</f>
        <v>6</v>
      </c>
      <c r="X2021" s="34">
        <f>IF(OR(OR($D2021="6x1",$D2021="FF 6x1"),$D2021="5x2"),"",IF($AB2021&lt;&gt;$AB2020,IF(IFERROR(INDEX(Cadastro!$F$5:$F$148,$AB2021),"")="",0,IF(IFERROR(INDEX(Cadastro!$F$5:$F$148,$AB2021),"")&gt;IFERROR(INDEX(Parâmetros!$B$39:$B$48,MATCH($E2021,Parâmetros!$A$39:$A$48,0)),99),IFERROR(INDEX(Cadastro!$F$5:$F$148,$AB2021),"")-IFERROR(INDEX(Parâmetros!$B$39:$B$48,MATCH($E2021,Parâmetros!$A$39:$A$48,0)),99),0)),IF(AND($L2021=0,OR(N($W2020)&gt;=IFERROR(INDEX(Parâmetros!$B$39:$B$48,MATCH($E2021,Parâmetros!$A$39:$A$48,0)),99),AND(N($X2020)&gt;0,N($X2020)&lt;IFERROR(INDEX(Parâmetros!$C$39:$C$48,MATCH($E2021,Parâmetros!$A$39:$A$48,0)),0)))),N($X2020)+1,0)))</f>
        <v>0</v>
      </c>
      <c r="Y2021" t="str">
        <f>IF($AC2021&lt;&gt;"",IF($L2021&gt;0,$AC2021&amp;" · com apontamento",$AC2021),IF($E2021="Férias",IF($L2021&gt;0,"Férias · com apontamento","Férias (cadastro)"),IF(($Z2021+$AA2021-1)&gt;Parâmetros!$E$16,"Férias / afastamento",IF(AND($D2021="5x2",OR(WEEKDAY($F2021,2)=6,WEEKDAY($F2021,2)=7)),IF($L2021&gt;0,"Folga trabalhada","Folga"),IF($L2021&gt;0,"Trabalhado",IF(OR(OR($D2021="6x1",$D2021="FF 6x1"),$D2021="5x2"),IF(AND(OR($D2021="6x1",$D2021="FF 6x1"),OR(WEEKDAY($F2021,2)=6,WEEKDAY($F2021,2)=7)),"Folga","Falta de registro"),IF(AND($AB2021&lt;&gt;$AB2020,IFERROR(INDEX(Cadastro!$F$5:$F$148,$AB2021),"")=""),"Indeterminado (início da série)",IF($X2021&gt;0,"Folga","Falta de registro"))))))))</f>
        <v>Trabalhado</v>
      </c>
      <c r="Z2021" s="34">
        <f>IF(OR($L2021&gt;0,$F2021&gt;Parâmetros!$E$14),0,IF($A2021&lt;&gt;$A2020,1,N($Z2020)+1))</f>
        <v>0</v>
      </c>
      <c r="AA2021" s="34">
        <f>IF(OR($L2021&gt;0,$F2021&gt;Parâmetros!$E$14),0,IF(OR($A2021&lt;&gt;$A2022,$F2022&gt;Parâmetros!$E$14),1,N($AA2022)+1))</f>
        <v>0</v>
      </c>
      <c r="AB2021" s="31">
        <f>IFERROR(MATCH($A2021&amp;"|"&amp;TEXT(_xlfn.MAXIFS(Cadastro!$E$5:$E$148,Cadastro!$A$5:$A$148,$A2021,Cadastro!$E$5:$E$148,"&lt;="&amp;$F2021),"yyyymmdd"),Cadastro!$I$5:$I$148,0),"")</f>
        <v>81</v>
      </c>
      <c r="AC2021" t="str">
        <f>IFERROR(_xlfn.SINGLE(INDEX(Exceções!$D$5:$D$203,MATCH($A2021&amp;"|"&amp;$F2021,Exceções!$F$5:$F$203,0))),"")</f>
        <v/>
      </c>
      <c r="AD2021" t="str">
        <f>IF($AC2021="","",IFERROR(_xlfn.SINGLE(INDEX(Exceções!$E$5:$E$203,MATCH($A2021&amp;"|"&amp;$F2021,Exceções!$F$5:$F$203,0))),""))</f>
        <v/>
      </c>
    </row>
    <row r="2022" spans="1:30" ht="15" hidden="1" customHeight="1" x14ac:dyDescent="0.25">
      <c r="A2022" s="31">
        <v>53403</v>
      </c>
      <c r="B2022" s="17" t="s">
        <v>214</v>
      </c>
      <c r="C2022" s="17" t="str">
        <f>IFERROR(INDEX(Cadastro!$C$5:$C$148,$AB2022),"NÃO INFORMADO")</f>
        <v>MEC</v>
      </c>
      <c r="D2022" s="17" t="str">
        <f>IFERROR(INDEX(Cadastro!$D$5:$D$148,$AB2022),"")</f>
        <v>A</v>
      </c>
      <c r="E2022" s="17" t="str">
        <f>IFERROR(INDEX(Cadastro!$G$5:$G$148,$AB2022),"")</f>
        <v>A</v>
      </c>
      <c r="F2022" s="29">
        <v>46268</v>
      </c>
      <c r="G2022" s="32" t="str">
        <f t="shared" si="342"/>
        <v>qui</v>
      </c>
      <c r="H2022" s="31">
        <f>IF($L2022=0,"",_xlfn.MINIFS(Dados!$Q:$Q,Dados!$A:$A,$A2022,Dados!$S:$S,$F2022))</f>
        <v>439</v>
      </c>
      <c r="I2022" s="31">
        <f>IF($H2022="","",_xlfn.MAXIFS(Dados!$R:$R,Dados!$A:$A,$A2022,Dados!$S:$S,$F2022))</f>
        <v>912</v>
      </c>
      <c r="J2022" s="32" t="str">
        <f>IF($D2022&lt;&gt;"Folguista","",IFERROR(INDEX(Parâmetros!$D$52:$G$52,1,MIN(4,MAX(1,$W2022))),""))</f>
        <v/>
      </c>
      <c r="K2022" s="32" t="str">
        <f>IF(OR($AC2022&lt;&gt;"",$Y2022="Folga",$Y2022="Folga trabalhada",$Y2022="Férias (cadastro)",$Y2022="Férias / afastamento",$Y2022="Indeterminado (início da série)"),"",IF(OR($D2022="6x1",$D2022="FF 6x1"),IF(OR(WEEKDAY($F2022,2)=6,WEEKDAY($F2022,2)=7),"6x1 sáb/dom","6x1"),IF($D2022="5x2","5x2",IF($H2022="",IF($D2022="Folguista",$J2022,$E2022),IF(OR($H2022&gt;=Parâmetros!$E$18,$H2022&lt;Parâmetros!$E$19),"C",IF($H2022&lt;Parâmetros!$E$20,"A","B"))))))</f>
        <v>A</v>
      </c>
      <c r="L2022" s="30">
        <f>SUMIFS(Dados!$E:$E,Dados!$A:$A,$A2022,Dados!$S:$S,$F2022)</f>
        <v>6.92</v>
      </c>
      <c r="M2022" s="30">
        <f>IFERROR(INDEX(Parâmetros!$E$6:$E$11,MATCH($K2022,Parâmetros!$A$6:$A$11,0)),"")</f>
        <v>7.58</v>
      </c>
      <c r="N2022" s="33">
        <f t="shared" si="343"/>
        <v>0.9129287598944591</v>
      </c>
      <c r="O2022" s="33">
        <f>Parâmetros!$E$13</f>
        <v>0.8</v>
      </c>
      <c r="P2022" s="32" t="str">
        <f>IF(OR($M2022="",$F2022&gt;Parâmetros!$E$14),"Não","Sim")</f>
        <v>Sim</v>
      </c>
      <c r="Q2022" s="32" t="str">
        <f t="shared" si="344"/>
        <v>Sim</v>
      </c>
      <c r="R2022" s="32" t="str">
        <f t="shared" si="345"/>
        <v>Sim</v>
      </c>
      <c r="S2022" s="30">
        <f t="shared" si="346"/>
        <v>0</v>
      </c>
      <c r="T2022" s="32" t="str">
        <f>IF($Q2022&lt;&gt;"Sim","",IF($N2022&gt;Parâmetros!$E$15,"Sim","Não"))</f>
        <v>Não</v>
      </c>
      <c r="U2022" s="17" t="str">
        <f t="shared" si="347"/>
        <v>Na meta</v>
      </c>
      <c r="V2022" s="17" t="str">
        <f>IF($AC2022&lt;&gt;"",IF($L2022&gt;0,"ATENÇÃO · apontou em dia de "&amp;LOWER($AC2022)&amp;" cadastrado","Exceção cadastrada · "&amp;$AC2022)&amp;IF($AD2022="",""," · "&amp;$AD2022),IF($E2022="Férias",IF($L2022&gt;0,"ATENÇÃO · apontou estando de férias no cadastro","Férias no cadastro"),IF($Y2022="Férias / afastamento","Afastamento · "&amp;($Z2022+$AA2022-1)&amp;" dias seguidos sem apontamento",IF($Y2022="Folga trabalhada","ATENÇÃO · apontou em dia de '[Apontamento_Mes_Setembro Atualizado.xlsx]Base Diária'!$V$221folga da escala 5x2",IF($Y2022="Folga",IF(AND($D2022="5x2",OR(WEEKDAY($F2022,2)=6,WEEKDAY($F2022,2)=7)),"Folga de fim de semana da escala 5x2",IF(AND(OR($D2022="6x1",$D2022="FF 6x1"),WEEKDAY($F2022,2)=6,FALSE()),"Folga de fim de semana · apontou no domingo anterior",IF(AND(OR($D2022="6x1",$D2022="FF 6x1"),WEEKDAY($F2022,2)=7,AND($A2022=$A2021,$L2021&gt;0)),"Folga de fim de semana · apontou no sábado",IF(AND(OR($D2022="6x1",$D2022="FF 6x1"),OR(WEEKDAY($F2022,2)=6,WEEKDAY($F2022,2)=7)),"Folga de fim de semana · sem apontamento no sábado nem no domingo","Folga prevista pelo ciclo")))),IF($Y2022="Indeterminado (início da série)","Sem histórico anterior — informe o dia do ciclo no Cadastro",IF($Y2022="Falta de registro",IF(OR(OR($D2022="6x1",$D2022="FF 6x1"),$D2022="5x2"),"FALTA DE REGISTRO · dia útil da escala "&amp;$E2022,"FALTA DE REGISTRO · dia "&amp;$W2022&amp;" de "&amp;IFERROR(INDEX(Parâmetros!$B$39:$B$48,MATCH($E2022,Parâmetros!$A$39:$A$48,0)),99)&amp;" do ciclo"),IF(OR($D2022="6x1",$D2022="FF 6x1"),IF(OR(AND(WEEKDAY($F2022,2)=6,AND($A2022=$A2023,$L2023&gt;0)),AND(WEEKDAY($F2022,2)=7,AND($A2022=$A2021,$L2021&gt;0))),"ATENÇÃO · apontou sábado e domingo no mesmo fim de semana",IF(OR(WEEKDAY($F2022,2)=6,WEEKDAY($F2022,2)=7),"Jornada de fim de semana do 6x1",IF(OR($H2022&gt;=Parâmetros!$E$20,$H2022&lt;Parâmetros!$E$19),"ATENÇÃO · 6x1 apontou fora do horário diurno","Jornada fixa do 6x1"))),IF($D2022="5x2","Jornada fixa do 5x2",IF($D2022="Folguista",IF($J2022=$K2022,"Evidência confirma sequência","DIVERGE · sequência "&amp;$J2022&amp;" × evidência "&amp;$K2022),IF($K2022=$E2022,"Evidência confirma cadastro","DIVERGE · cadastro "&amp;$E2022&amp;" × evidência "&amp;$K2022)))))))))))</f>
        <v>Evidência confirma cadastro</v>
      </c>
      <c r="W2022" s="34">
        <f>IF(OR(OR($D2022="6x1",$D2022="FF 6x1"),$D2022="5x2"),"",IF($AB2022&lt;&gt;$AB2021,IF(IFERROR(INDEX(Cadastro!$F$5:$F$148,$AB2022),"")="",IF($L2022&gt;0,1,0),IF(IFERROR(INDEX(Cadastro!$F$5:$F$148,$AB2022),"")&lt;=IFERROR(INDEX(Parâmetros!$B$39:$B$48,MATCH($E2022,Parâmetros!$A$39:$A$48,0)),99),IFERROR(INDEX(Cadastro!$F$5:$F$148,$AB2022),""),0)),IF($L2022&gt;0,IF(N($X2021)&gt;0,1,N($W2021)+1),IF(AND($L2022=0,OR(N($W2021)&gt;=IFERROR(INDEX(Parâmetros!$B$39:$B$48,MATCH($E2022,Parâmetros!$A$39:$A$48,0)),99),AND(N($X2021)&gt;0,N($X2021)&lt;IFERROR(INDEX(Parâmetros!$C$39:$C$48,MATCH($E2022,Parâmetros!$A$39:$A$48,0)),0)))),0,N($W2021)+1))))</f>
        <v>7</v>
      </c>
      <c r="X2022" s="34">
        <f>IF(OR(OR($D2022="6x1",$D2022="FF 6x1"),$D2022="5x2"),"",IF($AB2022&lt;&gt;$AB2021,IF(IFERROR(INDEX(Cadastro!$F$5:$F$148,$AB2022),"")="",0,IF(IFERROR(INDEX(Cadastro!$F$5:$F$148,$AB2022),"")&gt;IFERROR(INDEX(Parâmetros!$B$39:$B$48,MATCH($E2022,Parâmetros!$A$39:$A$48,0)),99),IFERROR(INDEX(Cadastro!$F$5:$F$148,$AB2022),"")-IFERROR(INDEX(Parâmetros!$B$39:$B$48,MATCH($E2022,Parâmetros!$A$39:$A$48,0)),99),0)),IF(AND($L2022=0,OR(N($W2021)&gt;=IFERROR(INDEX(Parâmetros!$B$39:$B$48,MATCH($E2022,Parâmetros!$A$39:$A$48,0)),99),AND(N($X2021)&gt;0,N($X2021)&lt;IFERROR(INDEX(Parâmetros!$C$39:$C$48,MATCH($E2022,Parâmetros!$A$39:$A$48,0)),0)))),N($X2021)+1,0)))</f>
        <v>0</v>
      </c>
      <c r="Y2022" t="str">
        <f>IF($AC2022&lt;&gt;"",IF($L2022&gt;0,$AC2022&amp;" · com apontamento",$AC2022),IF($E2022="Férias",IF($L2022&gt;0,"Férias · com apontamento","Férias (cadastro)"),IF(($Z2022+$AA2022-1)&gt;Parâmetros!$E$16,"Férias / afastamento",IF(AND($D2022="5x2",OR(WEEKDAY($F2022,2)=6,WEEKDAY($F2022,2)=7)),IF($L2022&gt;0,"Folga trabalhada","Folga"),IF($L2022&gt;0,"Trabalhado",IF(OR(OR($D2022="6x1",$D2022="FF 6x1"),$D2022="5x2"),IF(AND(OR($D2022="6x1",$D2022="FF 6x1"),OR(WEEKDAY($F2022,2)=6,WEEKDAY($F2022,2)=7)),"Folga","Falta de registro"),IF(AND($AB2022&lt;&gt;$AB2021,IFERROR(INDEX(Cadastro!$F$5:$F$148,$AB2022),"")=""),"Indeterminado (início da série)",IF($X2022&gt;0,"Folga","Falta de registro"))))))))</f>
        <v>Trabalhado</v>
      </c>
      <c r="Z2022" s="34">
        <f>IF(OR($L2022&gt;0,$F2022&gt;Parâmetros!$E$14),0,IF($A2022&lt;&gt;$A2021,1,N($Z2021)+1))</f>
        <v>0</v>
      </c>
      <c r="AA2022" s="34">
        <f>IF(OR($L2022&gt;0,$F2022&gt;Parâmetros!$E$14),0,IF(OR($A2022&lt;&gt;$A2023,$F2023&gt;Parâmetros!$E$14),1,N($AA2023)+1))</f>
        <v>0</v>
      </c>
      <c r="AB2022" s="31">
        <f>IFERROR(MATCH($A2022&amp;"|"&amp;TEXT(_xlfn.MAXIFS(Cadastro!$E$5:$E$148,Cadastro!$A$5:$A$148,$A2022,Cadastro!$E$5:$E$148,"&lt;="&amp;$F2022),"yyyymmdd"),Cadastro!$I$5:$I$148,0),"")</f>
        <v>81</v>
      </c>
      <c r="AC2022" t="str">
        <f>IFERROR(_xlfn.SINGLE(INDEX(Exceções!$D$5:$D$203,MATCH($A2022&amp;"|"&amp;$F2022,Exceções!$F$5:$F$203,0))),"")</f>
        <v/>
      </c>
      <c r="AD2022" t="str">
        <f>IF($AC2022="","",IFERROR(_xlfn.SINGLE(INDEX(Exceções!$E$5:$E$203,MATCH($A2022&amp;"|"&amp;$F2022,Exceções!$F$5:$F$203,0))),""))</f>
        <v/>
      </c>
    </row>
    <row r="2023" spans="1:30" ht="15" hidden="1" customHeight="1" x14ac:dyDescent="0.25">
      <c r="A2023" s="31">
        <v>53403</v>
      </c>
      <c r="B2023" s="17" t="s">
        <v>214</v>
      </c>
      <c r="C2023" s="17" t="str">
        <f>IFERROR(INDEX(Cadastro!$C$5:$C$148,$AB2023),"NÃO INFORMADO")</f>
        <v>MEC</v>
      </c>
      <c r="D2023" s="17" t="str">
        <f>IFERROR(INDEX(Cadastro!$D$5:$D$148,$AB2023),"")</f>
        <v>A</v>
      </c>
      <c r="E2023" s="17" t="str">
        <f>IFERROR(INDEX(Cadastro!$G$5:$G$148,$AB2023),"")</f>
        <v>A</v>
      </c>
      <c r="F2023" s="29">
        <v>46269</v>
      </c>
      <c r="G2023" s="32" t="str">
        <f t="shared" si="342"/>
        <v>sex</v>
      </c>
      <c r="H2023" s="31" t="str">
        <f>IF($L2023=0,"",_xlfn.MINIFS(Dados!$Q:$Q,Dados!$A:$A,$A2023,Dados!$S:$S,$F2023))</f>
        <v/>
      </c>
      <c r="I2023" s="31" t="str">
        <f>IF($H2023="","",_xlfn.MAXIFS(Dados!$R:$R,Dados!$A:$A,$A2023,Dados!$S:$S,$F2023))</f>
        <v/>
      </c>
      <c r="J2023" s="32" t="str">
        <f>IF($D2023&lt;&gt;"Folguista","",IFERROR(INDEX(Parâmetros!$D$52:$G$52,1,MIN(4,MAX(1,$W2023))),""))</f>
        <v/>
      </c>
      <c r="K2023" s="32" t="str">
        <f>IF(OR($AC2023&lt;&gt;"",$Y2023="Folga",$Y2023="Folga trabalhada",$Y2023="Férias (cadastro)",$Y2023="Férias / afastamento",$Y2023="Indeterminado (início da série)"),"",IF(OR($D2023="6x1",$D2023="FF 6x1"),IF(OR(WEEKDAY($F2023,2)=6,WEEKDAY($F2023,2)=7),"6x1 sáb/dom","6x1"),IF($D2023="5x2","5x2",IF($H2023="",IF($D2023="Folguista",$J2023,$E2023),IF(OR($H2023&gt;=Parâmetros!$E$18,$H2023&lt;Parâmetros!$E$19),"C",IF($H2023&lt;Parâmetros!$E$20,"A","B"))))))</f>
        <v/>
      </c>
      <c r="L2023" s="30">
        <f>SUMIFS(Dados!$E:$E,Dados!$A:$A,$A2023,Dados!$S:$S,$F2023)</f>
        <v>0</v>
      </c>
      <c r="M2023" s="30" t="str">
        <f>IFERROR(INDEX(Parâmetros!$E$6:$E$11,MATCH($K2023,Parâmetros!$A$6:$A$11,0)),"")</f>
        <v/>
      </c>
      <c r="N2023" s="33" t="str">
        <f t="shared" si="343"/>
        <v/>
      </c>
      <c r="O2023" s="33">
        <f>Parâmetros!$E$13</f>
        <v>0.8</v>
      </c>
      <c r="P2023" s="32" t="str">
        <f>IF(OR($M2023="",$F2023&gt;Parâmetros!$E$14),"Não","Sim")</f>
        <v>Não</v>
      </c>
      <c r="Q2023" s="32" t="str">
        <f t="shared" si="344"/>
        <v/>
      </c>
      <c r="R2023" s="32" t="str">
        <f t="shared" si="345"/>
        <v/>
      </c>
      <c r="S2023" s="30" t="str">
        <f t="shared" si="346"/>
        <v/>
      </c>
      <c r="T2023" s="32" t="str">
        <f>IF($Q2023&lt;&gt;"Sim","",IF($N2023&gt;Parâmetros!$E$15,"Sim","Não"))</f>
        <v/>
      </c>
      <c r="U2023" s="17" t="str">
        <f t="shared" si="347"/>
        <v>Folga</v>
      </c>
      <c r="V2023" s="17" t="str">
        <f>IF($AC2023&lt;&gt;"",IF($L2023&gt;0,"ATENÇÃO · apontou em dia de "&amp;LOWER($AC2023)&amp;" cadastrado","Exceção cadastrada · "&amp;$AC2023)&amp;IF($AD2023="",""," · "&amp;$AD2023),IF($E2023="Férias",IF($L2023&gt;0,"ATENÇÃO · apontou estando de férias no cadastro","Férias no cadastro"),IF($Y2023="Férias / afastamento","Afastamento · "&amp;($Z2023+$AA2023-1)&amp;" dias seguidos sem apontamento",IF($Y2023="Folga trabalhada","ATENÇÃO · apontou em dia de '[Apontamento_Mes_Setembro Atualizado.xlsx]Base Diária'!$V$221folga da escala 5x2",IF($Y2023="Folga",IF(AND($D2023="5x2",OR(WEEKDAY($F2023,2)=6,WEEKDAY($F2023,2)=7)),"Folga de fim de semana da escala 5x2",IF(AND(OR($D2023="6x1",$D2023="FF 6x1"),WEEKDAY($F2023,2)=6,FALSE()),"Folga de fim de semana · apontou no domingo anterior",IF(AND(OR($D2023="6x1",$D2023="FF 6x1"),WEEKDAY($F2023,2)=7,AND($A2023=$A2022,$L2022&gt;0)),"Folga de fim de semana · apontou no sábado",IF(AND(OR($D2023="6x1",$D2023="FF 6x1"),OR(WEEKDAY($F2023,2)=6,WEEKDAY($F2023,2)=7)),"Folga de fim de semana · sem apontamento no sábado nem no domingo","Folga prevista pelo ciclo")))),IF($Y2023="Indeterminado (início da série)","Sem histórico anterior — informe o dia do ciclo no Cadastro",IF($Y2023="Falta de registro",IF(OR(OR($D2023="6x1",$D2023="FF 6x1"),$D2023="5x2"),"FALTA DE REGISTRO · dia útil da escala "&amp;$E2023,"FALTA DE REGISTRO · dia "&amp;$W2023&amp;" de "&amp;IFERROR(INDEX(Parâmetros!$B$39:$B$48,MATCH($E2023,Parâmetros!$A$39:$A$48,0)),99)&amp;" do ciclo"),IF(OR($D2023="6x1",$D2023="FF 6x1"),IF(OR(AND(WEEKDAY($F2023,2)=6,AND($A2023=$A2024,$L2024&gt;0)),AND(WEEKDAY($F2023,2)=7,AND($A2023=$A2022,$L2022&gt;0))),"ATENÇÃO · apontou sábado e domingo no mesmo fim de semana",IF(OR(WEEKDAY($F2023,2)=6,WEEKDAY($F2023,2)=7),"Jornada de fim de semana do 6x1",IF(OR($H2023&gt;=Parâmetros!$E$20,$H2023&lt;Parâmetros!$E$19),"ATENÇÃO · 6x1 apontou fora do horário diurno","Jornada fixa do 6x1"))),IF($D2023="5x2","Jornada fixa do 5x2",IF($D2023="Folguista",IF($J2023=$K2023,"Evidência confirma sequência","DIVERGE · sequência "&amp;$J2023&amp;" × evidência "&amp;$K2023),IF($K2023=$E2023,"Evidência confirma cadastro","DIVERGE · cadastro "&amp;$E2023&amp;" × evidência "&amp;$K2023)))))))))))</f>
        <v>Folga prevista pelo ciclo</v>
      </c>
      <c r="W2023" s="34">
        <f>IF(OR(OR($D2023="6x1",$D2023="FF 6x1"),$D2023="5x2"),"",IF($AB2023&lt;&gt;$AB2022,IF(IFERROR(INDEX(Cadastro!$F$5:$F$148,$AB2023),"")="",IF($L2023&gt;0,1,0),IF(IFERROR(INDEX(Cadastro!$F$5:$F$148,$AB2023),"")&lt;=IFERROR(INDEX(Parâmetros!$B$39:$B$48,MATCH($E2023,Parâmetros!$A$39:$A$48,0)),99),IFERROR(INDEX(Cadastro!$F$5:$F$148,$AB2023),""),0)),IF($L2023&gt;0,IF(N($X2022)&gt;0,1,N($W2022)+1),IF(AND($L2023=0,OR(N($W2022)&gt;=IFERROR(INDEX(Parâmetros!$B$39:$B$48,MATCH($E2023,Parâmetros!$A$39:$A$48,0)),99),AND(N($X2022)&gt;0,N($X2022)&lt;IFERROR(INDEX(Parâmetros!$C$39:$C$48,MATCH($E2023,Parâmetros!$A$39:$A$48,0)),0)))),0,N($W2022)+1))))</f>
        <v>0</v>
      </c>
      <c r="X2023" s="34">
        <f>IF(OR(OR($D2023="6x1",$D2023="FF 6x1"),$D2023="5x2"),"",IF($AB2023&lt;&gt;$AB2022,IF(IFERROR(INDEX(Cadastro!$F$5:$F$148,$AB2023),"")="",0,IF(IFERROR(INDEX(Cadastro!$F$5:$F$148,$AB2023),"")&gt;IFERROR(INDEX(Parâmetros!$B$39:$B$48,MATCH($E2023,Parâmetros!$A$39:$A$48,0)),99),IFERROR(INDEX(Cadastro!$F$5:$F$148,$AB2023),"")-IFERROR(INDEX(Parâmetros!$B$39:$B$48,MATCH($E2023,Parâmetros!$A$39:$A$48,0)),99),0)),IF(AND($L2023=0,OR(N($W2022)&gt;=IFERROR(INDEX(Parâmetros!$B$39:$B$48,MATCH($E2023,Parâmetros!$A$39:$A$48,0)),99),AND(N($X2022)&gt;0,N($X2022)&lt;IFERROR(INDEX(Parâmetros!$C$39:$C$48,MATCH($E2023,Parâmetros!$A$39:$A$48,0)),0)))),N($X2022)+1,0)))</f>
        <v>1</v>
      </c>
      <c r="Y2023" t="str">
        <f>IF($AC2023&lt;&gt;"",IF($L2023&gt;0,$AC2023&amp;" · com apontamento",$AC2023),IF($E2023="Férias",IF($L2023&gt;0,"Férias · com apontamento","Férias (cadastro)"),IF(($Z2023+$AA2023-1)&gt;Parâmetros!$E$16,"Férias / afastamento",IF(AND($D2023="5x2",OR(WEEKDAY($F2023,2)=6,WEEKDAY($F2023,2)=7)),IF($L2023&gt;0,"Folga trabalhada","Folga"),IF($L2023&gt;0,"Trabalhado",IF(OR(OR($D2023="6x1",$D2023="FF 6x1"),$D2023="5x2"),IF(AND(OR($D2023="6x1",$D2023="FF 6x1"),OR(WEEKDAY($F2023,2)=6,WEEKDAY($F2023,2)=7)),"Folga","Falta de registro"),IF(AND($AB2023&lt;&gt;$AB2022,IFERROR(INDEX(Cadastro!$F$5:$F$148,$AB2023),"")=""),"Indeterminado (início da série)",IF($X2023&gt;0,"Folga","Falta de registro"))))))))</f>
        <v>Folga</v>
      </c>
      <c r="Z2023" s="34">
        <f>IF(OR($L2023&gt;0,$F2023&gt;Parâmetros!$E$14),0,IF($A2023&lt;&gt;$A2022,1,N($Z2022)+1))</f>
        <v>1</v>
      </c>
      <c r="AA2023" s="34">
        <f>IF(OR($L2023&gt;0,$F2023&gt;Parâmetros!$E$14),0,IF(OR($A2023&lt;&gt;$A2024,$F2024&gt;Parâmetros!$E$14),1,N($AA2024)+1))</f>
        <v>1</v>
      </c>
      <c r="AB2023" s="31">
        <f>IFERROR(MATCH($A2023&amp;"|"&amp;TEXT(_xlfn.MAXIFS(Cadastro!$E$5:$E$148,Cadastro!$A$5:$A$148,$A2023,Cadastro!$E$5:$E$148,"&lt;="&amp;$F2023),"yyyymmdd"),Cadastro!$I$5:$I$148,0),"")</f>
        <v>81</v>
      </c>
      <c r="AC2023" t="str">
        <f>IFERROR(_xlfn.SINGLE(INDEX(Exceções!$D$5:$D$203,MATCH($A2023&amp;"|"&amp;$F2023,Exceções!$F$5:$F$203,0))),"")</f>
        <v/>
      </c>
      <c r="AD2023" t="str">
        <f>IF($AC2023="","",IFERROR(_xlfn.SINGLE(INDEX(Exceções!$E$5:$E$203,MATCH($A2023&amp;"|"&amp;$F2023,Exceções!$F$5:$F$203,0))),""))</f>
        <v/>
      </c>
    </row>
    <row r="2024" spans="1:30" ht="15" hidden="1" customHeight="1" x14ac:dyDescent="0.25">
      <c r="A2024" s="31">
        <v>53403</v>
      </c>
      <c r="B2024" s="17" t="s">
        <v>214</v>
      </c>
      <c r="C2024" s="17" t="str">
        <f>IFERROR(INDEX(Cadastro!$C$5:$C$148,$AB2024),"NÃO INFORMADO")</f>
        <v>MEC</v>
      </c>
      <c r="D2024" s="17" t="str">
        <f>IFERROR(INDEX(Cadastro!$D$5:$D$148,$AB2024),"")</f>
        <v>A</v>
      </c>
      <c r="E2024" s="17" t="str">
        <f>IFERROR(INDEX(Cadastro!$G$5:$G$148,$AB2024),"")</f>
        <v>A</v>
      </c>
      <c r="F2024" s="29">
        <v>46270</v>
      </c>
      <c r="G2024" s="32" t="str">
        <f t="shared" si="342"/>
        <v>sáb</v>
      </c>
      <c r="H2024" s="31">
        <f>IF($L2024=0,"",_xlfn.MINIFS(Dados!$Q:$Q,Dados!$A:$A,$A2024,Dados!$S:$S,$F2024))</f>
        <v>432</v>
      </c>
      <c r="I2024" s="31">
        <f>IF($H2024="","",_xlfn.MAXIFS(Dados!$R:$R,Dados!$A:$A,$A2024,Dados!$S:$S,$F2024))</f>
        <v>918</v>
      </c>
      <c r="J2024" s="32" t="str">
        <f>IF($D2024&lt;&gt;"Folguista","",IFERROR(INDEX(Parâmetros!$D$52:$G$52,1,MIN(4,MAX(1,$W2024))),""))</f>
        <v/>
      </c>
      <c r="K2024" s="32" t="str">
        <f>IF(OR($AC2024&lt;&gt;"",$Y2024="Folga",$Y2024="Folga trabalhada",$Y2024="Férias (cadastro)",$Y2024="Férias / afastamento",$Y2024="Indeterminado (início da série)"),"",IF(OR($D2024="6x1",$D2024="FF 6x1"),IF(OR(WEEKDAY($F2024,2)=6,WEEKDAY($F2024,2)=7),"6x1 sáb/dom","6x1"),IF($D2024="5x2","5x2",IF($H2024="",IF($D2024="Folguista",$J2024,$E2024),IF(OR($H2024&gt;=Parâmetros!$E$18,$H2024&lt;Parâmetros!$E$19),"C",IF($H2024&lt;Parâmetros!$E$20,"A","B"))))))</f>
        <v>A</v>
      </c>
      <c r="L2024" s="30">
        <f>SUMIFS(Dados!$E:$E,Dados!$A:$A,$A2024,Dados!$S:$S,$F2024)</f>
        <v>6.8999999999999995</v>
      </c>
      <c r="M2024" s="30">
        <f>IFERROR(INDEX(Parâmetros!$E$6:$E$11,MATCH($K2024,Parâmetros!$A$6:$A$11,0)),"")</f>
        <v>7.58</v>
      </c>
      <c r="N2024" s="33">
        <f t="shared" si="343"/>
        <v>0.91029023746701843</v>
      </c>
      <c r="O2024" s="33">
        <f>Parâmetros!$E$13</f>
        <v>0.8</v>
      </c>
      <c r="P2024" s="32" t="str">
        <f>IF(OR($M2024="",$F2024&gt;Parâmetros!$E$14),"Não","Sim")</f>
        <v>Sim</v>
      </c>
      <c r="Q2024" s="32" t="str">
        <f t="shared" si="344"/>
        <v>Sim</v>
      </c>
      <c r="R2024" s="32" t="str">
        <f t="shared" si="345"/>
        <v>Sim</v>
      </c>
      <c r="S2024" s="30">
        <f t="shared" si="346"/>
        <v>0</v>
      </c>
      <c r="T2024" s="32" t="str">
        <f>IF($Q2024&lt;&gt;"Sim","",IF($N2024&gt;Parâmetros!$E$15,"Sim","Não"))</f>
        <v>Não</v>
      </c>
      <c r="U2024" s="17" t="str">
        <f t="shared" si="347"/>
        <v>Na meta</v>
      </c>
      <c r="V2024" s="17" t="str">
        <f>IF($AC2024&lt;&gt;"",IF($L2024&gt;0,"ATENÇÃO · apontou em dia de "&amp;LOWER($AC2024)&amp;" cadastrado","Exceção cadastrada · "&amp;$AC2024)&amp;IF($AD2024="",""," · "&amp;$AD2024),IF($E2024="Férias",IF($L2024&gt;0,"ATENÇÃO · apontou estando de férias no cadastro","Férias no cadastro"),IF($Y2024="Férias / afastamento","Afastamento · "&amp;($Z2024+$AA2024-1)&amp;" dias seguidos sem apontamento",IF($Y2024="Folga trabalhada","ATENÇÃO · apontou em dia de '[Apontamento_Mes_Setembro Atualizado.xlsx]Base Diária'!$V$221folga da escala 5x2",IF($Y2024="Folga",IF(AND($D2024="5x2",OR(WEEKDAY($F2024,2)=6,WEEKDAY($F2024,2)=7)),"Folga de fim de semana da escala 5x2",IF(AND(OR($D2024="6x1",$D2024="FF 6x1"),WEEKDAY($F2024,2)=6,FALSE()),"Folga de fim de semana · apontou no domingo anterior",IF(AND(OR($D2024="6x1",$D2024="FF 6x1"),WEEKDAY($F2024,2)=7,AND($A2024=$A2023,$L2023&gt;0)),"Folga de fim de semana · apontou no sábado",IF(AND(OR($D2024="6x1",$D2024="FF 6x1"),OR(WEEKDAY($F2024,2)=6,WEEKDAY($F2024,2)=7)),"Folga de fim de semana · sem apontamento no sábado nem no domingo","Folga prevista pelo ciclo")))),IF($Y2024="Indeterminado (início da série)","Sem histórico anterior — informe o dia do ciclo no Cadastro",IF($Y2024="Falta de registro",IF(OR(OR($D2024="6x1",$D2024="FF 6x1"),$D2024="5x2"),"FALTA DE REGISTRO · dia útil da escala "&amp;$E2024,"FALTA DE REGISTRO · dia "&amp;$W2024&amp;" de "&amp;IFERROR(INDEX(Parâmetros!$B$39:$B$48,MATCH($E2024,Parâmetros!$A$39:$A$48,0)),99)&amp;" do ciclo"),IF(OR($D2024="6x1",$D2024="FF 6x1"),IF(OR(AND(WEEKDAY($F2024,2)=6,AND($A2024=$A2025,$L2025&gt;0)),AND(WEEKDAY($F2024,2)=7,AND($A2024=$A2023,$L2023&gt;0))),"ATENÇÃO · apontou sábado e domingo no mesmo fim de semana",IF(OR(WEEKDAY($F2024,2)=6,WEEKDAY($F2024,2)=7),"Jornada de fim de semana do 6x1",IF(OR($H2024&gt;=Parâmetros!$E$20,$H2024&lt;Parâmetros!$E$19),"ATENÇÃO · 6x1 apontou fora do horário diurno","Jornada fixa do 6x1"))),IF($D2024="5x2","Jornada fixa do 5x2",IF($D2024="Folguista",IF($J2024=$K2024,"Evidência confirma sequência","DIVERGE · sequência "&amp;$J2024&amp;" × evidência "&amp;$K2024),IF($K2024=$E2024,"Evidência confirma cadastro","DIVERGE · cadastro "&amp;$E2024&amp;" × evidência "&amp;$K2024)))))))))))</f>
        <v>Evidência confirma cadastro</v>
      </c>
      <c r="W2024" s="34">
        <f>IF(OR(OR($D2024="6x1",$D2024="FF 6x1"),$D2024="5x2"),"",IF($AB2024&lt;&gt;$AB2023,IF(IFERROR(INDEX(Cadastro!$F$5:$F$148,$AB2024),"")="",IF($L2024&gt;0,1,0),IF(IFERROR(INDEX(Cadastro!$F$5:$F$148,$AB2024),"")&lt;=IFERROR(INDEX(Parâmetros!$B$39:$B$48,MATCH($E2024,Parâmetros!$A$39:$A$48,0)),99),IFERROR(INDEX(Cadastro!$F$5:$F$148,$AB2024),""),0)),IF($L2024&gt;0,IF(N($X2023)&gt;0,1,N($W2023)+1),IF(AND($L2024=0,OR(N($W2023)&gt;=IFERROR(INDEX(Parâmetros!$B$39:$B$48,MATCH($E2024,Parâmetros!$A$39:$A$48,0)),99),AND(N($X2023)&gt;0,N($X2023)&lt;IFERROR(INDEX(Parâmetros!$C$39:$C$48,MATCH($E2024,Parâmetros!$A$39:$A$48,0)),0)))),0,N($W2023)+1))))</f>
        <v>1</v>
      </c>
      <c r="X2024" s="34">
        <f>IF(OR(OR($D2024="6x1",$D2024="FF 6x1"),$D2024="5x2"),"",IF($AB2024&lt;&gt;$AB2023,IF(IFERROR(INDEX(Cadastro!$F$5:$F$148,$AB2024),"")="",0,IF(IFERROR(INDEX(Cadastro!$F$5:$F$148,$AB2024),"")&gt;IFERROR(INDEX(Parâmetros!$B$39:$B$48,MATCH($E2024,Parâmetros!$A$39:$A$48,0)),99),IFERROR(INDEX(Cadastro!$F$5:$F$148,$AB2024),"")-IFERROR(INDEX(Parâmetros!$B$39:$B$48,MATCH($E2024,Parâmetros!$A$39:$A$48,0)),99),0)),IF(AND($L2024=0,OR(N($W2023)&gt;=IFERROR(INDEX(Parâmetros!$B$39:$B$48,MATCH($E2024,Parâmetros!$A$39:$A$48,0)),99),AND(N($X2023)&gt;0,N($X2023)&lt;IFERROR(INDEX(Parâmetros!$C$39:$C$48,MATCH($E2024,Parâmetros!$A$39:$A$48,0)),0)))),N($X2023)+1,0)))</f>
        <v>0</v>
      </c>
      <c r="Y2024" t="str">
        <f>IF($AC2024&lt;&gt;"",IF($L2024&gt;0,$AC2024&amp;" · com apontamento",$AC2024),IF($E2024="Férias",IF($L2024&gt;0,"Férias · com apontamento","Férias (cadastro)"),IF(($Z2024+$AA2024-1)&gt;Parâmetros!$E$16,"Férias / afastamento",IF(AND($D2024="5x2",OR(WEEKDAY($F2024,2)=6,WEEKDAY($F2024,2)=7)),IF($L2024&gt;0,"Folga trabalhada","Folga"),IF($L2024&gt;0,"Trabalhado",IF(OR(OR($D2024="6x1",$D2024="FF 6x1"),$D2024="5x2"),IF(AND(OR($D2024="6x1",$D2024="FF 6x1"),OR(WEEKDAY($F2024,2)=6,WEEKDAY($F2024,2)=7)),"Folga","Falta de registro"),IF(AND($AB2024&lt;&gt;$AB2023,IFERROR(INDEX(Cadastro!$F$5:$F$148,$AB2024),"")=""),"Indeterminado (início da série)",IF($X2024&gt;0,"Folga","Falta de registro"))))))))</f>
        <v>Trabalhado</v>
      </c>
      <c r="Z2024" s="34">
        <f>IF(OR($L2024&gt;0,$F2024&gt;Parâmetros!$E$14),0,IF($A2024&lt;&gt;$A2023,1,N($Z2023)+1))</f>
        <v>0</v>
      </c>
      <c r="AA2024" s="34">
        <f>IF(OR($L2024&gt;0,$F2024&gt;Parâmetros!$E$14),0,IF(OR($A2024&lt;&gt;$A2025,$F2025&gt;Parâmetros!$E$14),1,N($AA2025)+1))</f>
        <v>0</v>
      </c>
      <c r="AB2024" s="31">
        <f>IFERROR(MATCH($A2024&amp;"|"&amp;TEXT(_xlfn.MAXIFS(Cadastro!$E$5:$E$148,Cadastro!$A$5:$A$148,$A2024,Cadastro!$E$5:$E$148,"&lt;="&amp;$F2024),"yyyymmdd"),Cadastro!$I$5:$I$148,0),"")</f>
        <v>81</v>
      </c>
      <c r="AC2024" t="str">
        <f>IFERROR(_xlfn.SINGLE(INDEX(Exceções!$D$5:$D$203,MATCH($A2024&amp;"|"&amp;$F2024,Exceções!$F$5:$F$203,0))),"")</f>
        <v/>
      </c>
      <c r="AD2024" t="str">
        <f>IF($AC2024="","",IFERROR(_xlfn.SINGLE(INDEX(Exceções!$E$5:$E$203,MATCH($A2024&amp;"|"&amp;$F2024,Exceções!$F$5:$F$203,0))),""))</f>
        <v/>
      </c>
    </row>
    <row r="2025" spans="1:30" ht="15" hidden="1" customHeight="1" x14ac:dyDescent="0.25">
      <c r="A2025" s="31">
        <v>53403</v>
      </c>
      <c r="B2025" s="17" t="s">
        <v>214</v>
      </c>
      <c r="C2025" s="17" t="str">
        <f>IFERROR(INDEX(Cadastro!$C$5:$C$148,$AB2025),"NÃO INFORMADO")</f>
        <v>MEC</v>
      </c>
      <c r="D2025" s="17" t="str">
        <f>IFERROR(INDEX(Cadastro!$D$5:$D$148,$AB2025),"")</f>
        <v>A</v>
      </c>
      <c r="E2025" s="17" t="str">
        <f>IFERROR(INDEX(Cadastro!$G$5:$G$148,$AB2025),"")</f>
        <v>A</v>
      </c>
      <c r="F2025" s="29">
        <v>46271</v>
      </c>
      <c r="G2025" s="32" t="str">
        <f t="shared" si="342"/>
        <v>dom</v>
      </c>
      <c r="H2025" s="31">
        <f>IF($L2025=0,"",_xlfn.MINIFS(Dados!$Q:$Q,Dados!$A:$A,$A2025,Dados!$S:$S,$F2025))</f>
        <v>433</v>
      </c>
      <c r="I2025" s="31">
        <f>IF($H2025="","",_xlfn.MAXIFS(Dados!$R:$R,Dados!$A:$A,$A2025,Dados!$S:$S,$F2025))</f>
        <v>910</v>
      </c>
      <c r="J2025" s="32" t="str">
        <f>IF($D2025&lt;&gt;"Folguista","",IFERROR(INDEX(Parâmetros!$D$52:$G$52,1,MIN(4,MAX(1,$W2025))),""))</f>
        <v/>
      </c>
      <c r="K2025" s="32" t="str">
        <f>IF(OR($AC2025&lt;&gt;"",$Y2025="Folga",$Y2025="Folga trabalhada",$Y2025="Férias (cadastro)",$Y2025="Férias / afastamento",$Y2025="Indeterminado (início da série)"),"",IF(OR($D2025="6x1",$D2025="FF 6x1"),IF(OR(WEEKDAY($F2025,2)=6,WEEKDAY($F2025,2)=7),"6x1 sáb/dom","6x1"),IF($D2025="5x2","5x2",IF($H2025="",IF($D2025="Folguista",$J2025,$E2025),IF(OR($H2025&gt;=Parâmetros!$E$18,$H2025&lt;Parâmetros!$E$19),"C",IF($H2025&lt;Parâmetros!$E$20,"A","B"))))))</f>
        <v>A</v>
      </c>
      <c r="L2025" s="30">
        <f>SUMIFS(Dados!$E:$E,Dados!$A:$A,$A2025,Dados!$S:$S,$F2025)</f>
        <v>6.83</v>
      </c>
      <c r="M2025" s="30">
        <f>IFERROR(INDEX(Parâmetros!$E$6:$E$11,MATCH($K2025,Parâmetros!$A$6:$A$11,0)),"")</f>
        <v>7.58</v>
      </c>
      <c r="N2025" s="33">
        <f t="shared" si="343"/>
        <v>0.90105540897097625</v>
      </c>
      <c r="O2025" s="33">
        <f>Parâmetros!$E$13</f>
        <v>0.8</v>
      </c>
      <c r="P2025" s="32" t="str">
        <f>IF(OR($M2025="",$F2025&gt;Parâmetros!$E$14),"Não","Sim")</f>
        <v>Sim</v>
      </c>
      <c r="Q2025" s="32" t="str">
        <f t="shared" si="344"/>
        <v>Sim</v>
      </c>
      <c r="R2025" s="32" t="str">
        <f t="shared" si="345"/>
        <v>Sim</v>
      </c>
      <c r="S2025" s="30">
        <f t="shared" si="346"/>
        <v>0</v>
      </c>
      <c r="T2025" s="32" t="str">
        <f>IF($Q2025&lt;&gt;"Sim","",IF($N2025&gt;Parâmetros!$E$15,"Sim","Não"))</f>
        <v>Não</v>
      </c>
      <c r="U2025" s="17" t="str">
        <f t="shared" si="347"/>
        <v>Na meta</v>
      </c>
      <c r="V2025" s="17" t="str">
        <f>IF($AC2025&lt;&gt;"",IF($L2025&gt;0,"ATENÇÃO · apontou em dia de "&amp;LOWER($AC2025)&amp;" cadastrado","Exceção cadastrada · "&amp;$AC2025)&amp;IF($AD2025="",""," · "&amp;$AD2025),IF($E2025="Férias",IF($L2025&gt;0,"ATENÇÃO · apontou estando de férias no cadastro","Férias no cadastro"),IF($Y2025="Férias / afastamento","Afastamento · "&amp;($Z2025+$AA2025-1)&amp;" dias seguidos sem apontamento",IF($Y2025="Folga trabalhada","ATENÇÃO · apontou em dia de '[Apontamento_Mes_Setembro Atualizado.xlsx]Base Diária'!$V$221folga da escala 5x2",IF($Y2025="Folga",IF(AND($D2025="5x2",OR(WEEKDAY($F2025,2)=6,WEEKDAY($F2025,2)=7)),"Folga de fim de semana da escala 5x2",IF(AND(OR($D2025="6x1",$D2025="FF 6x1"),WEEKDAY($F2025,2)=6,FALSE()),"Folga de fim de semana · apontou no domingo anterior",IF(AND(OR($D2025="6x1",$D2025="FF 6x1"),WEEKDAY($F2025,2)=7,AND($A2025=$A2024,$L2024&gt;0)),"Folga de fim de semana · apontou no sábado",IF(AND(OR($D2025="6x1",$D2025="FF 6x1"),OR(WEEKDAY($F2025,2)=6,WEEKDAY($F2025,2)=7)),"Folga de fim de semana · sem apontamento no sábado nem no domingo","Folga prevista pelo ciclo")))),IF($Y2025="Indeterminado (início da série)","Sem histórico anterior — informe o dia do ciclo no Cadastro",IF($Y2025="Falta de registro",IF(OR(OR($D2025="6x1",$D2025="FF 6x1"),$D2025="5x2"),"FALTA DE REGISTRO · dia útil da escala "&amp;$E2025,"FALTA DE REGISTRO · dia "&amp;$W2025&amp;" de "&amp;IFERROR(INDEX(Parâmetros!$B$39:$B$48,MATCH($E2025,Parâmetros!$A$39:$A$48,0)),99)&amp;" do ciclo"),IF(OR($D2025="6x1",$D2025="FF 6x1"),IF(OR(AND(WEEKDAY($F2025,2)=6,AND($A2025=$A2026,$L2026&gt;0)),AND(WEEKDAY($F2025,2)=7,AND($A2025=$A2024,$L2024&gt;0))),"ATENÇÃO · apontou sábado e domingo no mesmo fim de semana",IF(OR(WEEKDAY($F2025,2)=6,WEEKDAY($F2025,2)=7),"Jornada de fim de semana do 6x1",IF(OR($H2025&gt;=Parâmetros!$E$20,$H2025&lt;Parâmetros!$E$19),"ATENÇÃO · 6x1 apontou fora do horário diurno","Jornada fixa do 6x1"))),IF($D2025="5x2","Jornada fixa do 5x2",IF($D2025="Folguista",IF($J2025=$K2025,"Evidência confirma sequência","DIVERGE · sequência "&amp;$J2025&amp;" × evidência "&amp;$K2025),IF($K2025=$E2025,"Evidência confirma cadastro","DIVERGE · cadastro "&amp;$E2025&amp;" × evidência "&amp;$K2025)))))))))))</f>
        <v>Evidência confirma cadastro</v>
      </c>
      <c r="W2025" s="34">
        <f>IF(OR(OR($D2025="6x1",$D2025="FF 6x1"),$D2025="5x2"),"",IF($AB2025&lt;&gt;$AB2024,IF(IFERROR(INDEX(Cadastro!$F$5:$F$148,$AB2025),"")="",IF($L2025&gt;0,1,0),IF(IFERROR(INDEX(Cadastro!$F$5:$F$148,$AB2025),"")&lt;=IFERROR(INDEX(Parâmetros!$B$39:$B$48,MATCH($E2025,Parâmetros!$A$39:$A$48,0)),99),IFERROR(INDEX(Cadastro!$F$5:$F$148,$AB2025),""),0)),IF($L2025&gt;0,IF(N($X2024)&gt;0,1,N($W2024)+1),IF(AND($L2025=0,OR(N($W2024)&gt;=IFERROR(INDEX(Parâmetros!$B$39:$B$48,MATCH($E2025,Parâmetros!$A$39:$A$48,0)),99),AND(N($X2024)&gt;0,N($X2024)&lt;IFERROR(INDEX(Parâmetros!$C$39:$C$48,MATCH($E2025,Parâmetros!$A$39:$A$48,0)),0)))),0,N($W2024)+1))))</f>
        <v>2</v>
      </c>
      <c r="X2025" s="34">
        <f>IF(OR(OR($D2025="6x1",$D2025="FF 6x1"),$D2025="5x2"),"",IF($AB2025&lt;&gt;$AB2024,IF(IFERROR(INDEX(Cadastro!$F$5:$F$148,$AB2025),"")="",0,IF(IFERROR(INDEX(Cadastro!$F$5:$F$148,$AB2025),"")&gt;IFERROR(INDEX(Parâmetros!$B$39:$B$48,MATCH($E2025,Parâmetros!$A$39:$A$48,0)),99),IFERROR(INDEX(Cadastro!$F$5:$F$148,$AB2025),"")-IFERROR(INDEX(Parâmetros!$B$39:$B$48,MATCH($E2025,Parâmetros!$A$39:$A$48,0)),99),0)),IF(AND($L2025=0,OR(N($W2024)&gt;=IFERROR(INDEX(Parâmetros!$B$39:$B$48,MATCH($E2025,Parâmetros!$A$39:$A$48,0)),99),AND(N($X2024)&gt;0,N($X2024)&lt;IFERROR(INDEX(Parâmetros!$C$39:$C$48,MATCH($E2025,Parâmetros!$A$39:$A$48,0)),0)))),N($X2024)+1,0)))</f>
        <v>0</v>
      </c>
      <c r="Y2025" t="str">
        <f>IF($AC2025&lt;&gt;"",IF($L2025&gt;0,$AC2025&amp;" · com apontamento",$AC2025),IF($E2025="Férias",IF($L2025&gt;0,"Férias · com apontamento","Férias (cadastro)"),IF(($Z2025+$AA2025-1)&gt;Parâmetros!$E$16,"Férias / afastamento",IF(AND($D2025="5x2",OR(WEEKDAY($F2025,2)=6,WEEKDAY($F2025,2)=7)),IF($L2025&gt;0,"Folga trabalhada","Folga"),IF($L2025&gt;0,"Trabalhado",IF(OR(OR($D2025="6x1",$D2025="FF 6x1"),$D2025="5x2"),IF(AND(OR($D2025="6x1",$D2025="FF 6x1"),OR(WEEKDAY($F2025,2)=6,WEEKDAY($F2025,2)=7)),"Folga","Falta de registro"),IF(AND($AB2025&lt;&gt;$AB2024,IFERROR(INDEX(Cadastro!$F$5:$F$148,$AB2025),"")=""),"Indeterminado (início da série)",IF($X2025&gt;0,"Folga","Falta de registro"))))))))</f>
        <v>Trabalhado</v>
      </c>
      <c r="Z2025" s="34">
        <f>IF(OR($L2025&gt;0,$F2025&gt;Parâmetros!$E$14),0,IF($A2025&lt;&gt;$A2024,1,N($Z2024)+1))</f>
        <v>0</v>
      </c>
      <c r="AA2025" s="34">
        <f>IF(OR($L2025&gt;0,$F2025&gt;Parâmetros!$E$14),0,IF(OR($A2025&lt;&gt;$A2026,$F2026&gt;Parâmetros!$E$14),1,N($AA2026)+1))</f>
        <v>0</v>
      </c>
      <c r="AB2025" s="31">
        <f>IFERROR(MATCH($A2025&amp;"|"&amp;TEXT(_xlfn.MAXIFS(Cadastro!$E$5:$E$148,Cadastro!$A$5:$A$148,$A2025,Cadastro!$E$5:$E$148,"&lt;="&amp;$F2025),"yyyymmdd"),Cadastro!$I$5:$I$148,0),"")</f>
        <v>81</v>
      </c>
      <c r="AC2025" t="str">
        <f>IFERROR(_xlfn.SINGLE(INDEX(Exceções!$D$5:$D$203,MATCH($A2025&amp;"|"&amp;$F2025,Exceções!$F$5:$F$203,0))),"")</f>
        <v/>
      </c>
      <c r="AD2025" t="str">
        <f>IF($AC2025="","",IFERROR(_xlfn.SINGLE(INDEX(Exceções!$E$5:$E$203,MATCH($A2025&amp;"|"&amp;$F2025,Exceções!$F$5:$F$203,0))),""))</f>
        <v/>
      </c>
    </row>
    <row r="2026" spans="1:30" ht="15" hidden="1" customHeight="1" x14ac:dyDescent="0.25">
      <c r="A2026" s="31">
        <v>53403</v>
      </c>
      <c r="B2026" s="17" t="s">
        <v>214</v>
      </c>
      <c r="C2026" s="17" t="str">
        <f>IFERROR(INDEX(Cadastro!$C$5:$C$148,$AB2026),"NÃO INFORMADO")</f>
        <v>MEC</v>
      </c>
      <c r="D2026" s="17" t="str">
        <f>IFERROR(INDEX(Cadastro!$D$5:$D$148,$AB2026),"")</f>
        <v>A</v>
      </c>
      <c r="E2026" s="17" t="str">
        <f>IFERROR(INDEX(Cadastro!$G$5:$G$148,$AB2026),"")</f>
        <v>A</v>
      </c>
      <c r="F2026" s="29">
        <v>46272</v>
      </c>
      <c r="G2026" s="32" t="str">
        <f t="shared" si="342"/>
        <v>seg</v>
      </c>
      <c r="H2026" s="31">
        <f>IF($L2026=0,"",_xlfn.MINIFS(Dados!$Q:$Q,Dados!$A:$A,$A2026,Dados!$S:$S,$F2026))</f>
        <v>433</v>
      </c>
      <c r="I2026" s="31">
        <f>IF($H2026="","",_xlfn.MAXIFS(Dados!$R:$R,Dados!$A:$A,$A2026,Dados!$S:$S,$F2026))</f>
        <v>915</v>
      </c>
      <c r="J2026" s="32" t="str">
        <f>IF($D2026&lt;&gt;"Folguista","",IFERROR(INDEX(Parâmetros!$D$52:$G$52,1,MIN(4,MAX(1,$W2026))),""))</f>
        <v/>
      </c>
      <c r="K2026" s="32" t="str">
        <f>IF(OR($AC2026&lt;&gt;"",$Y2026="Folga",$Y2026="Folga trabalhada",$Y2026="Férias (cadastro)",$Y2026="Férias / afastamento",$Y2026="Indeterminado (início da série)"),"",IF(OR($D2026="6x1",$D2026="FF 6x1"),IF(OR(WEEKDAY($F2026,2)=6,WEEKDAY($F2026,2)=7),"6x1 sáb/dom","6x1"),IF($D2026="5x2","5x2",IF($H2026="",IF($D2026="Folguista",$J2026,$E2026),IF(OR($H2026&gt;=Parâmetros!$E$18,$H2026&lt;Parâmetros!$E$19),"C",IF($H2026&lt;Parâmetros!$E$20,"A","B"))))))</f>
        <v>A</v>
      </c>
      <c r="L2026" s="30">
        <f>SUMIFS(Dados!$E:$E,Dados!$A:$A,$A2026,Dados!$S:$S,$F2026)</f>
        <v>6.7900000000000009</v>
      </c>
      <c r="M2026" s="30">
        <f>IFERROR(INDEX(Parâmetros!$E$6:$E$11,MATCH($K2026,Parâmetros!$A$6:$A$11,0)),"")</f>
        <v>7.58</v>
      </c>
      <c r="N2026" s="33">
        <f t="shared" si="343"/>
        <v>0.89577836411609513</v>
      </c>
      <c r="O2026" s="33">
        <f>Parâmetros!$E$13</f>
        <v>0.8</v>
      </c>
      <c r="P2026" s="32" t="str">
        <f>IF(OR($M2026="",$F2026&gt;Parâmetros!$E$14),"Não","Sim")</f>
        <v>Sim</v>
      </c>
      <c r="Q2026" s="32" t="str">
        <f t="shared" si="344"/>
        <v>Sim</v>
      </c>
      <c r="R2026" s="32" t="str">
        <f t="shared" si="345"/>
        <v>Sim</v>
      </c>
      <c r="S2026" s="30">
        <f t="shared" si="346"/>
        <v>0</v>
      </c>
      <c r="T2026" s="32" t="str">
        <f>IF($Q2026&lt;&gt;"Sim","",IF($N2026&gt;Parâmetros!$E$15,"Sim","Não"))</f>
        <v>Não</v>
      </c>
      <c r="U2026" s="17" t="str">
        <f t="shared" si="347"/>
        <v>Na meta</v>
      </c>
      <c r="V2026" s="17" t="str">
        <f>IF($AC2026&lt;&gt;"",IF($L2026&gt;0,"ATENÇÃO · apontou em dia de "&amp;LOWER($AC2026)&amp;" cadastrado","Exceção cadastrada · "&amp;$AC2026)&amp;IF($AD2026="",""," · "&amp;$AD2026),IF($E2026="Férias",IF($L2026&gt;0,"ATENÇÃO · apontou estando de férias no cadastro","Férias no cadastro"),IF($Y2026="Férias / afastamento","Afastamento · "&amp;($Z2026+$AA2026-1)&amp;" dias seguidos sem apontamento",IF($Y2026="Folga trabalhada","ATENÇÃO · apontou em dia de '[Apontamento_Mes_Setembro Atualizado.xlsx]Base Diária'!$V$221folga da escala 5x2",IF($Y2026="Folga",IF(AND($D2026="5x2",OR(WEEKDAY($F2026,2)=6,WEEKDAY($F2026,2)=7)),"Folga de fim de semana da escala 5x2",IF(AND(OR($D2026="6x1",$D2026="FF 6x1"),WEEKDAY($F2026,2)=6,FALSE()),"Folga de fim de semana · apontou no domingo anterior",IF(AND(OR($D2026="6x1",$D2026="FF 6x1"),WEEKDAY($F2026,2)=7,AND($A2026=$A2025,$L2025&gt;0)),"Folga de fim de semana · apontou no sábado",IF(AND(OR($D2026="6x1",$D2026="FF 6x1"),OR(WEEKDAY($F2026,2)=6,WEEKDAY($F2026,2)=7)),"Folga de fim de semana · sem apontamento no sábado nem no domingo","Folga prevista pelo ciclo")))),IF($Y2026="Indeterminado (início da série)","Sem histórico anterior — informe o dia do ciclo no Cadastro",IF($Y2026="Falta de registro",IF(OR(OR($D2026="6x1",$D2026="FF 6x1"),$D2026="5x2"),"FALTA DE REGISTRO · dia útil da escala "&amp;$E2026,"FALTA DE REGISTRO · dia "&amp;$W2026&amp;" de "&amp;IFERROR(INDEX(Parâmetros!$B$39:$B$48,MATCH($E2026,Parâmetros!$A$39:$A$48,0)),99)&amp;" do ciclo"),IF(OR($D2026="6x1",$D2026="FF 6x1"),IF(OR(AND(WEEKDAY($F2026,2)=6,AND($A2026=$A2027,$L2027&gt;0)),AND(WEEKDAY($F2026,2)=7,AND($A2026=$A2025,$L2025&gt;0))),"ATENÇÃO · apontou sábado e domingo no mesmo fim de semana",IF(OR(WEEKDAY($F2026,2)=6,WEEKDAY($F2026,2)=7),"Jornada de fim de semana do 6x1",IF(OR($H2026&gt;=Parâmetros!$E$20,$H2026&lt;Parâmetros!$E$19),"ATENÇÃO · 6x1 apontou fora do horário diurno","Jornada fixa do 6x1"))),IF($D2026="5x2","Jornada fixa do 5x2",IF($D2026="Folguista",IF($J2026=$K2026,"Evidência confirma sequência","DIVERGE · sequência "&amp;$J2026&amp;" × evidência "&amp;$K2026),IF($K2026=$E2026,"Evidência confirma cadastro","DIVERGE · cadastro "&amp;$E2026&amp;" × evidência "&amp;$K2026)))))))))))</f>
        <v>Evidência confirma cadastro</v>
      </c>
      <c r="W2026" s="34">
        <f>IF(OR(OR($D2026="6x1",$D2026="FF 6x1"),$D2026="5x2"),"",IF($AB2026&lt;&gt;$AB2025,IF(IFERROR(INDEX(Cadastro!$F$5:$F$148,$AB2026),"")="",IF($L2026&gt;0,1,0),IF(IFERROR(INDEX(Cadastro!$F$5:$F$148,$AB2026),"")&lt;=IFERROR(INDEX(Parâmetros!$B$39:$B$48,MATCH($E2026,Parâmetros!$A$39:$A$48,0)),99),IFERROR(INDEX(Cadastro!$F$5:$F$148,$AB2026),""),0)),IF($L2026&gt;0,IF(N($X2025)&gt;0,1,N($W2025)+1),IF(AND($L2026=0,OR(N($W2025)&gt;=IFERROR(INDEX(Parâmetros!$B$39:$B$48,MATCH($E2026,Parâmetros!$A$39:$A$48,0)),99),AND(N($X2025)&gt;0,N($X2025)&lt;IFERROR(INDEX(Parâmetros!$C$39:$C$48,MATCH($E2026,Parâmetros!$A$39:$A$48,0)),0)))),0,N($W2025)+1))))</f>
        <v>3</v>
      </c>
      <c r="X2026" s="34">
        <f>IF(OR(OR($D2026="6x1",$D2026="FF 6x1"),$D2026="5x2"),"",IF($AB2026&lt;&gt;$AB2025,IF(IFERROR(INDEX(Cadastro!$F$5:$F$148,$AB2026),"")="",0,IF(IFERROR(INDEX(Cadastro!$F$5:$F$148,$AB2026),"")&gt;IFERROR(INDEX(Parâmetros!$B$39:$B$48,MATCH($E2026,Parâmetros!$A$39:$A$48,0)),99),IFERROR(INDEX(Cadastro!$F$5:$F$148,$AB2026),"")-IFERROR(INDEX(Parâmetros!$B$39:$B$48,MATCH($E2026,Parâmetros!$A$39:$A$48,0)),99),0)),IF(AND($L2026=0,OR(N($W2025)&gt;=IFERROR(INDEX(Parâmetros!$B$39:$B$48,MATCH($E2026,Parâmetros!$A$39:$A$48,0)),99),AND(N($X2025)&gt;0,N($X2025)&lt;IFERROR(INDEX(Parâmetros!$C$39:$C$48,MATCH($E2026,Parâmetros!$A$39:$A$48,0)),0)))),N($X2025)+1,0)))</f>
        <v>0</v>
      </c>
      <c r="Y2026" t="str">
        <f>IF($AC2026&lt;&gt;"",IF($L2026&gt;0,$AC2026&amp;" · com apontamento",$AC2026),IF($E2026="Férias",IF($L2026&gt;0,"Férias · com apontamento","Férias (cadastro)"),IF(($Z2026+$AA2026-1)&gt;Parâmetros!$E$16,"Férias / afastamento",IF(AND($D2026="5x2",OR(WEEKDAY($F2026,2)=6,WEEKDAY($F2026,2)=7)),IF($L2026&gt;0,"Folga trabalhada","Folga"),IF($L2026&gt;0,"Trabalhado",IF(OR(OR($D2026="6x1",$D2026="FF 6x1"),$D2026="5x2"),IF(AND(OR($D2026="6x1",$D2026="FF 6x1"),OR(WEEKDAY($F2026,2)=6,WEEKDAY($F2026,2)=7)),"Folga","Falta de registro"),IF(AND($AB2026&lt;&gt;$AB2025,IFERROR(INDEX(Cadastro!$F$5:$F$148,$AB2026),"")=""),"Indeterminado (início da série)",IF($X2026&gt;0,"Folga","Falta de registro"))))))))</f>
        <v>Trabalhado</v>
      </c>
      <c r="Z2026" s="34">
        <f>IF(OR($L2026&gt;0,$F2026&gt;Parâmetros!$E$14),0,IF($A2026&lt;&gt;$A2025,1,N($Z2025)+1))</f>
        <v>0</v>
      </c>
      <c r="AA2026" s="34">
        <f>IF(OR($L2026&gt;0,$F2026&gt;Parâmetros!$E$14),0,IF(OR($A2026&lt;&gt;$A2027,$F2027&gt;Parâmetros!$E$14),1,N($AA2027)+1))</f>
        <v>0</v>
      </c>
      <c r="AB2026" s="31">
        <f>IFERROR(MATCH($A2026&amp;"|"&amp;TEXT(_xlfn.MAXIFS(Cadastro!$E$5:$E$148,Cadastro!$A$5:$A$148,$A2026,Cadastro!$E$5:$E$148,"&lt;="&amp;$F2026),"yyyymmdd"),Cadastro!$I$5:$I$148,0),"")</f>
        <v>81</v>
      </c>
      <c r="AC2026" t="str">
        <f>IFERROR(_xlfn.SINGLE(INDEX(Exceções!$D$5:$D$203,MATCH($A2026&amp;"|"&amp;$F2026,Exceções!$F$5:$F$203,0))),"")</f>
        <v/>
      </c>
      <c r="AD2026" t="str">
        <f>IF($AC2026="","",IFERROR(_xlfn.SINGLE(INDEX(Exceções!$E$5:$E$203,MATCH($A2026&amp;"|"&amp;$F2026,Exceções!$F$5:$F$203,0))),""))</f>
        <v/>
      </c>
    </row>
    <row r="2027" spans="1:30" ht="15" hidden="1" customHeight="1" x14ac:dyDescent="0.25">
      <c r="A2027" s="31">
        <v>53403</v>
      </c>
      <c r="B2027" s="17" t="s">
        <v>214</v>
      </c>
      <c r="C2027" s="17" t="str">
        <f>IFERROR(INDEX(Cadastro!$C$5:$C$148,$AB2027),"NÃO INFORMADO")</f>
        <v>MEC</v>
      </c>
      <c r="D2027" s="17" t="str">
        <f>IFERROR(INDEX(Cadastro!$D$5:$D$148,$AB2027),"")</f>
        <v>A</v>
      </c>
      <c r="E2027" s="17" t="str">
        <f>IFERROR(INDEX(Cadastro!$G$5:$G$148,$AB2027),"")</f>
        <v>A</v>
      </c>
      <c r="F2027" s="29">
        <v>46273</v>
      </c>
      <c r="G2027" s="32" t="str">
        <f t="shared" si="342"/>
        <v>ter</v>
      </c>
      <c r="H2027" s="31">
        <f>IF($L2027=0,"",_xlfn.MINIFS(Dados!$Q:$Q,Dados!$A:$A,$A2027,Dados!$S:$S,$F2027))</f>
        <v>437</v>
      </c>
      <c r="I2027" s="31">
        <f>IF($H2027="","",_xlfn.MAXIFS(Dados!$R:$R,Dados!$A:$A,$A2027,Dados!$S:$S,$F2027))</f>
        <v>908</v>
      </c>
      <c r="J2027" s="32" t="str">
        <f>IF($D2027&lt;&gt;"Folguista","",IFERROR(INDEX(Parâmetros!$D$52:$G$52,1,MIN(4,MAX(1,$W2027))),""))</f>
        <v/>
      </c>
      <c r="K2027" s="32" t="str">
        <f>IF(OR($AC2027&lt;&gt;"",$Y2027="Folga",$Y2027="Folga trabalhada",$Y2027="Férias (cadastro)",$Y2027="Férias / afastamento",$Y2027="Indeterminado (início da série)"),"",IF(OR($D2027="6x1",$D2027="FF 6x1"),IF(OR(WEEKDAY($F2027,2)=6,WEEKDAY($F2027,2)=7),"6x1 sáb/dom","6x1"),IF($D2027="5x2","5x2",IF($H2027="",IF($D2027="Folguista",$J2027,$E2027),IF(OR($H2027&gt;=Parâmetros!$E$18,$H2027&lt;Parâmetros!$E$19),"C",IF($H2027&lt;Parâmetros!$E$20,"A","B"))))))</f>
        <v>A</v>
      </c>
      <c r="L2027" s="30">
        <f>SUMIFS(Dados!$E:$E,Dados!$A:$A,$A2027,Dados!$S:$S,$F2027)</f>
        <v>6.79</v>
      </c>
      <c r="M2027" s="30">
        <f>IFERROR(INDEX(Parâmetros!$E$6:$E$11,MATCH($K2027,Parâmetros!$A$6:$A$11,0)),"")</f>
        <v>7.58</v>
      </c>
      <c r="N2027" s="33">
        <f t="shared" si="343"/>
        <v>0.89577836411609502</v>
      </c>
      <c r="O2027" s="33">
        <f>Parâmetros!$E$13</f>
        <v>0.8</v>
      </c>
      <c r="P2027" s="32" t="str">
        <f>IF(OR($M2027="",$F2027&gt;Parâmetros!$E$14),"Não","Sim")</f>
        <v>Sim</v>
      </c>
      <c r="Q2027" s="32" t="str">
        <f t="shared" si="344"/>
        <v>Sim</v>
      </c>
      <c r="R2027" s="32" t="str">
        <f t="shared" si="345"/>
        <v>Sim</v>
      </c>
      <c r="S2027" s="30">
        <f t="shared" si="346"/>
        <v>0</v>
      </c>
      <c r="T2027" s="32" t="str">
        <f>IF($Q2027&lt;&gt;"Sim","",IF($N2027&gt;Parâmetros!$E$15,"Sim","Não"))</f>
        <v>Não</v>
      </c>
      <c r="U2027" s="17" t="str">
        <f t="shared" si="347"/>
        <v>Na meta</v>
      </c>
      <c r="V2027" s="17" t="str">
        <f>IF($AC2027&lt;&gt;"",IF($L2027&gt;0,"ATENÇÃO · apontou em dia de "&amp;LOWER($AC2027)&amp;" cadastrado","Exceção cadastrada · "&amp;$AC2027)&amp;IF($AD2027="",""," · "&amp;$AD2027),IF($E2027="Férias",IF($L2027&gt;0,"ATENÇÃO · apontou estando de férias no cadastro","Férias no cadastro"),IF($Y2027="Férias / afastamento","Afastamento · "&amp;($Z2027+$AA2027-1)&amp;" dias seguidos sem apontamento",IF($Y2027="Folga trabalhada","ATENÇÃO · apontou em dia de '[Apontamento_Mes_Setembro Atualizado.xlsx]Base Diária'!$V$221folga da escala 5x2",IF($Y2027="Folga",IF(AND($D2027="5x2",OR(WEEKDAY($F2027,2)=6,WEEKDAY($F2027,2)=7)),"Folga de fim de semana da escala 5x2",IF(AND(OR($D2027="6x1",$D2027="FF 6x1"),WEEKDAY($F2027,2)=6,FALSE()),"Folga de fim de semana · apontou no domingo anterior",IF(AND(OR($D2027="6x1",$D2027="FF 6x1"),WEEKDAY($F2027,2)=7,AND($A2027=$A2026,$L2026&gt;0)),"Folga de fim de semana · apontou no sábado",IF(AND(OR($D2027="6x1",$D2027="FF 6x1"),OR(WEEKDAY($F2027,2)=6,WEEKDAY($F2027,2)=7)),"Folga de fim de semana · sem apontamento no sábado nem no domingo","Folga prevista pelo ciclo")))),IF($Y2027="Indeterminado (início da série)","Sem histórico anterior — informe o dia do ciclo no Cadastro",IF($Y2027="Falta de registro",IF(OR(OR($D2027="6x1",$D2027="FF 6x1"),$D2027="5x2"),"FALTA DE REGISTRO · dia útil da escala "&amp;$E2027,"FALTA DE REGISTRO · dia "&amp;$W2027&amp;" de "&amp;IFERROR(INDEX(Parâmetros!$B$39:$B$48,MATCH($E2027,Parâmetros!$A$39:$A$48,0)),99)&amp;" do ciclo"),IF(OR($D2027="6x1",$D2027="FF 6x1"),IF(OR(AND(WEEKDAY($F2027,2)=6,AND($A2027=$A2028,$L2028&gt;0)),AND(WEEKDAY($F2027,2)=7,AND($A2027=$A2026,$L2026&gt;0))),"ATENÇÃO · apontou sábado e domingo no mesmo fim de semana",IF(OR(WEEKDAY($F2027,2)=6,WEEKDAY($F2027,2)=7),"Jornada de fim de semana do 6x1",IF(OR($H2027&gt;=Parâmetros!$E$20,$H2027&lt;Parâmetros!$E$19),"ATENÇÃO · 6x1 apontou fora do horário diurno","Jornada fixa do 6x1"))),IF($D2027="5x2","Jornada fixa do 5x2",IF($D2027="Folguista",IF($J2027=$K2027,"Evidência confirma sequência","DIVERGE · sequência "&amp;$J2027&amp;" × evidência "&amp;$K2027),IF($K2027=$E2027,"Evidência confirma cadastro","DIVERGE · cadastro "&amp;$E2027&amp;" × evidência "&amp;$K2027)))))))))))</f>
        <v>Evidência confirma cadastro</v>
      </c>
      <c r="W2027" s="34">
        <f>IF(OR(OR($D2027="6x1",$D2027="FF 6x1"),$D2027="5x2"),"",IF($AB2027&lt;&gt;$AB2026,IF(IFERROR(INDEX(Cadastro!$F$5:$F$148,$AB2027),"")="",IF($L2027&gt;0,1,0),IF(IFERROR(INDEX(Cadastro!$F$5:$F$148,$AB2027),"")&lt;=IFERROR(INDEX(Parâmetros!$B$39:$B$48,MATCH($E2027,Parâmetros!$A$39:$A$48,0)),99),IFERROR(INDEX(Cadastro!$F$5:$F$148,$AB2027),""),0)),IF($L2027&gt;0,IF(N($X2026)&gt;0,1,N($W2026)+1),IF(AND($L2027=0,OR(N($W2026)&gt;=IFERROR(INDEX(Parâmetros!$B$39:$B$48,MATCH($E2027,Parâmetros!$A$39:$A$48,0)),99),AND(N($X2026)&gt;0,N($X2026)&lt;IFERROR(INDEX(Parâmetros!$C$39:$C$48,MATCH($E2027,Parâmetros!$A$39:$A$48,0)),0)))),0,N($W2026)+1))))</f>
        <v>4</v>
      </c>
      <c r="X2027" s="34">
        <f>IF(OR(OR($D2027="6x1",$D2027="FF 6x1"),$D2027="5x2"),"",IF($AB2027&lt;&gt;$AB2026,IF(IFERROR(INDEX(Cadastro!$F$5:$F$148,$AB2027),"")="",0,IF(IFERROR(INDEX(Cadastro!$F$5:$F$148,$AB2027),"")&gt;IFERROR(INDEX(Parâmetros!$B$39:$B$48,MATCH($E2027,Parâmetros!$A$39:$A$48,0)),99),IFERROR(INDEX(Cadastro!$F$5:$F$148,$AB2027),"")-IFERROR(INDEX(Parâmetros!$B$39:$B$48,MATCH($E2027,Parâmetros!$A$39:$A$48,0)),99),0)),IF(AND($L2027=0,OR(N($W2026)&gt;=IFERROR(INDEX(Parâmetros!$B$39:$B$48,MATCH($E2027,Parâmetros!$A$39:$A$48,0)),99),AND(N($X2026)&gt;0,N($X2026)&lt;IFERROR(INDEX(Parâmetros!$C$39:$C$48,MATCH($E2027,Parâmetros!$A$39:$A$48,0)),0)))),N($X2026)+1,0)))</f>
        <v>0</v>
      </c>
      <c r="Y2027" t="str">
        <f>IF($AC2027&lt;&gt;"",IF($L2027&gt;0,$AC2027&amp;" · com apontamento",$AC2027),IF($E2027="Férias",IF($L2027&gt;0,"Férias · com apontamento","Férias (cadastro)"),IF(($Z2027+$AA2027-1)&gt;Parâmetros!$E$16,"Férias / afastamento",IF(AND($D2027="5x2",OR(WEEKDAY($F2027,2)=6,WEEKDAY($F2027,2)=7)),IF($L2027&gt;0,"Folga trabalhada","Folga"),IF($L2027&gt;0,"Trabalhado",IF(OR(OR($D2027="6x1",$D2027="FF 6x1"),$D2027="5x2"),IF(AND(OR($D2027="6x1",$D2027="FF 6x1"),OR(WEEKDAY($F2027,2)=6,WEEKDAY($F2027,2)=7)),"Folga","Falta de registro"),IF(AND($AB2027&lt;&gt;$AB2026,IFERROR(INDEX(Cadastro!$F$5:$F$148,$AB2027),"")=""),"Indeterminado (início da série)",IF($X2027&gt;0,"Folga","Falta de registro"))))))))</f>
        <v>Trabalhado</v>
      </c>
      <c r="Z2027" s="34">
        <f>IF(OR($L2027&gt;0,$F2027&gt;Parâmetros!$E$14),0,IF($A2027&lt;&gt;$A2026,1,N($Z2026)+1))</f>
        <v>0</v>
      </c>
      <c r="AA2027" s="34">
        <f>IF(OR($L2027&gt;0,$F2027&gt;Parâmetros!$E$14),0,IF(OR($A2027&lt;&gt;$A2028,$F2028&gt;Parâmetros!$E$14),1,N($AA2028)+1))</f>
        <v>0</v>
      </c>
      <c r="AB2027" s="31">
        <f>IFERROR(MATCH($A2027&amp;"|"&amp;TEXT(_xlfn.MAXIFS(Cadastro!$E$5:$E$148,Cadastro!$A$5:$A$148,$A2027,Cadastro!$E$5:$E$148,"&lt;="&amp;$F2027),"yyyymmdd"),Cadastro!$I$5:$I$148,0),"")</f>
        <v>81</v>
      </c>
      <c r="AC2027" t="str">
        <f>IFERROR(_xlfn.SINGLE(INDEX(Exceções!$D$5:$D$203,MATCH($A2027&amp;"|"&amp;$F2027,Exceções!$F$5:$F$203,0))),"")</f>
        <v/>
      </c>
      <c r="AD2027" t="str">
        <f>IF($AC2027="","",IFERROR(_xlfn.SINGLE(INDEX(Exceções!$E$5:$E$203,MATCH($A2027&amp;"|"&amp;$F2027,Exceções!$F$5:$F$203,0))),""))</f>
        <v/>
      </c>
    </row>
    <row r="2028" spans="1:30" ht="15" hidden="1" customHeight="1" x14ac:dyDescent="0.25">
      <c r="A2028" s="31">
        <v>53403</v>
      </c>
      <c r="B2028" s="17" t="s">
        <v>214</v>
      </c>
      <c r="C2028" s="17" t="str">
        <f>IFERROR(INDEX(Cadastro!$C$5:$C$148,$AB2028),"NÃO INFORMADO")</f>
        <v>MEC</v>
      </c>
      <c r="D2028" s="17" t="str">
        <f>IFERROR(INDEX(Cadastro!$D$5:$D$148,$AB2028),"")</f>
        <v>A</v>
      </c>
      <c r="E2028" s="17" t="str">
        <f>IFERROR(INDEX(Cadastro!$G$5:$G$148,$AB2028),"")</f>
        <v>A</v>
      </c>
      <c r="F2028" s="29">
        <v>46274</v>
      </c>
      <c r="G2028" s="32" t="str">
        <f t="shared" si="342"/>
        <v>qua</v>
      </c>
      <c r="H2028" s="31">
        <f>IF($L2028=0,"",_xlfn.MINIFS(Dados!$Q:$Q,Dados!$A:$A,$A2028,Dados!$S:$S,$F2028))</f>
        <v>433</v>
      </c>
      <c r="I2028" s="31">
        <f>IF($H2028="","",_xlfn.MAXIFS(Dados!$R:$R,Dados!$A:$A,$A2028,Dados!$S:$S,$F2028))</f>
        <v>907</v>
      </c>
      <c r="J2028" s="32" t="str">
        <f>IF($D2028&lt;&gt;"Folguista","",IFERROR(INDEX(Parâmetros!$D$52:$G$52,1,MIN(4,MAX(1,$W2028))),""))</f>
        <v/>
      </c>
      <c r="K2028" s="32" t="str">
        <f>IF(OR($AC2028&lt;&gt;"",$Y2028="Folga",$Y2028="Folga trabalhada",$Y2028="Férias (cadastro)",$Y2028="Férias / afastamento",$Y2028="Indeterminado (início da série)"),"",IF(OR($D2028="6x1",$D2028="FF 6x1"),IF(OR(WEEKDAY($F2028,2)=6,WEEKDAY($F2028,2)=7),"6x1 sáb/dom","6x1"),IF($D2028="5x2","5x2",IF($H2028="",IF($D2028="Folguista",$J2028,$E2028),IF(OR($H2028&gt;=Parâmetros!$E$18,$H2028&lt;Parâmetros!$E$19),"C",IF($H2028&lt;Parâmetros!$E$20,"A","B"))))))</f>
        <v>A</v>
      </c>
      <c r="L2028" s="30">
        <f>SUMIFS(Dados!$E:$E,Dados!$A:$A,$A2028,Dados!$S:$S,$F2028)</f>
        <v>6.7399999999999993</v>
      </c>
      <c r="M2028" s="30">
        <f>IFERROR(INDEX(Parâmetros!$E$6:$E$11,MATCH($K2028,Parâmetros!$A$6:$A$11,0)),"")</f>
        <v>7.58</v>
      </c>
      <c r="N2028" s="33">
        <f t="shared" si="343"/>
        <v>0.88918205804749328</v>
      </c>
      <c r="O2028" s="33">
        <f>Parâmetros!$E$13</f>
        <v>0.8</v>
      </c>
      <c r="P2028" s="32" t="str">
        <f>IF(OR($M2028="",$F2028&gt;Parâmetros!$E$14),"Não","Sim")</f>
        <v>Sim</v>
      </c>
      <c r="Q2028" s="32" t="str">
        <f t="shared" si="344"/>
        <v>Sim</v>
      </c>
      <c r="R2028" s="32" t="str">
        <f t="shared" si="345"/>
        <v>Sim</v>
      </c>
      <c r="S2028" s="30">
        <f t="shared" si="346"/>
        <v>0</v>
      </c>
      <c r="T2028" s="32" t="str">
        <f>IF($Q2028&lt;&gt;"Sim","",IF($N2028&gt;Parâmetros!$E$15,"Sim","Não"))</f>
        <v>Não</v>
      </c>
      <c r="U2028" s="17" t="str">
        <f t="shared" si="347"/>
        <v>Na meta</v>
      </c>
      <c r="V2028" s="17" t="str">
        <f>IF($AC2028&lt;&gt;"",IF($L2028&gt;0,"ATENÇÃO · apontou em dia de "&amp;LOWER($AC2028)&amp;" cadastrado","Exceção cadastrada · "&amp;$AC2028)&amp;IF($AD2028="",""," · "&amp;$AD2028),IF($E2028="Férias",IF($L2028&gt;0,"ATENÇÃO · apontou estando de férias no cadastro","Férias no cadastro"),IF($Y2028="Férias / afastamento","Afastamento · "&amp;($Z2028+$AA2028-1)&amp;" dias seguidos sem apontamento",IF($Y2028="Folga trabalhada","ATENÇÃO · apontou em dia de '[Apontamento_Mes_Setembro Atualizado.xlsx]Base Diária'!$V$221folga da escala 5x2",IF($Y2028="Folga",IF(AND($D2028="5x2",OR(WEEKDAY($F2028,2)=6,WEEKDAY($F2028,2)=7)),"Folga de fim de semana da escala 5x2",IF(AND(OR($D2028="6x1",$D2028="FF 6x1"),WEEKDAY($F2028,2)=6,FALSE()),"Folga de fim de semana · apontou no domingo anterior",IF(AND(OR($D2028="6x1",$D2028="FF 6x1"),WEEKDAY($F2028,2)=7,AND($A2028=$A2027,$L2027&gt;0)),"Folga de fim de semana · apontou no sábado",IF(AND(OR($D2028="6x1",$D2028="FF 6x1"),OR(WEEKDAY($F2028,2)=6,WEEKDAY($F2028,2)=7)),"Folga de fim de semana · sem apontamento no sábado nem no domingo","Folga prevista pelo ciclo")))),IF($Y2028="Indeterminado (início da série)","Sem histórico anterior — informe o dia do ciclo no Cadastro",IF($Y2028="Falta de registro",IF(OR(OR($D2028="6x1",$D2028="FF 6x1"),$D2028="5x2"),"FALTA DE REGISTRO · dia útil da escala "&amp;$E2028,"FALTA DE REGISTRO · dia "&amp;$W2028&amp;" de "&amp;IFERROR(INDEX(Parâmetros!$B$39:$B$48,MATCH($E2028,Parâmetros!$A$39:$A$48,0)),99)&amp;" do ciclo"),IF(OR($D2028="6x1",$D2028="FF 6x1"),IF(OR(AND(WEEKDAY($F2028,2)=6,AND($A2028=$A2029,$L2029&gt;0)),AND(WEEKDAY($F2028,2)=7,AND($A2028=$A2027,$L2027&gt;0))),"ATENÇÃO · apontou sábado e domingo no mesmo fim de semana",IF(OR(WEEKDAY($F2028,2)=6,WEEKDAY($F2028,2)=7),"Jornada de fim de semana do 6x1",IF(OR($H2028&gt;=Parâmetros!$E$20,$H2028&lt;Parâmetros!$E$19),"ATENÇÃO · 6x1 apontou fora do horário diurno","Jornada fixa do 6x1"))),IF($D2028="5x2","Jornada fixa do 5x2",IF($D2028="Folguista",IF($J2028=$K2028,"Evidência confirma sequência","DIVERGE · sequência "&amp;$J2028&amp;" × evidência "&amp;$K2028),IF($K2028=$E2028,"Evidência confirma cadastro","DIVERGE · cadastro "&amp;$E2028&amp;" × evidência "&amp;$K2028)))))))))))</f>
        <v>Evidência confirma cadastro</v>
      </c>
      <c r="W2028" s="34">
        <f>IF(OR(OR($D2028="6x1",$D2028="FF 6x1"),$D2028="5x2"),"",IF($AB2028&lt;&gt;$AB2027,IF(IFERROR(INDEX(Cadastro!$F$5:$F$148,$AB2028),"")="",IF($L2028&gt;0,1,0),IF(IFERROR(INDEX(Cadastro!$F$5:$F$148,$AB2028),"")&lt;=IFERROR(INDEX(Parâmetros!$B$39:$B$48,MATCH($E2028,Parâmetros!$A$39:$A$48,0)),99),IFERROR(INDEX(Cadastro!$F$5:$F$148,$AB2028),""),0)),IF($L2028&gt;0,IF(N($X2027)&gt;0,1,N($W2027)+1),IF(AND($L2028=0,OR(N($W2027)&gt;=IFERROR(INDEX(Parâmetros!$B$39:$B$48,MATCH($E2028,Parâmetros!$A$39:$A$48,0)),99),AND(N($X2027)&gt;0,N($X2027)&lt;IFERROR(INDEX(Parâmetros!$C$39:$C$48,MATCH($E2028,Parâmetros!$A$39:$A$48,0)),0)))),0,N($W2027)+1))))</f>
        <v>5</v>
      </c>
      <c r="X2028" s="34">
        <f>IF(OR(OR($D2028="6x1",$D2028="FF 6x1"),$D2028="5x2"),"",IF($AB2028&lt;&gt;$AB2027,IF(IFERROR(INDEX(Cadastro!$F$5:$F$148,$AB2028),"")="",0,IF(IFERROR(INDEX(Cadastro!$F$5:$F$148,$AB2028),"")&gt;IFERROR(INDEX(Parâmetros!$B$39:$B$48,MATCH($E2028,Parâmetros!$A$39:$A$48,0)),99),IFERROR(INDEX(Cadastro!$F$5:$F$148,$AB2028),"")-IFERROR(INDEX(Parâmetros!$B$39:$B$48,MATCH($E2028,Parâmetros!$A$39:$A$48,0)),99),0)),IF(AND($L2028=0,OR(N($W2027)&gt;=IFERROR(INDEX(Parâmetros!$B$39:$B$48,MATCH($E2028,Parâmetros!$A$39:$A$48,0)),99),AND(N($X2027)&gt;0,N($X2027)&lt;IFERROR(INDEX(Parâmetros!$C$39:$C$48,MATCH($E2028,Parâmetros!$A$39:$A$48,0)),0)))),N($X2027)+1,0)))</f>
        <v>0</v>
      </c>
      <c r="Y2028" t="str">
        <f>IF($AC2028&lt;&gt;"",IF($L2028&gt;0,$AC2028&amp;" · com apontamento",$AC2028),IF($E2028="Férias",IF($L2028&gt;0,"Férias · com apontamento","Férias (cadastro)"),IF(($Z2028+$AA2028-1)&gt;Parâmetros!$E$16,"Férias / afastamento",IF(AND($D2028="5x2",OR(WEEKDAY($F2028,2)=6,WEEKDAY($F2028,2)=7)),IF($L2028&gt;0,"Folga trabalhada","Folga"),IF($L2028&gt;0,"Trabalhado",IF(OR(OR($D2028="6x1",$D2028="FF 6x1"),$D2028="5x2"),IF(AND(OR($D2028="6x1",$D2028="FF 6x1"),OR(WEEKDAY($F2028,2)=6,WEEKDAY($F2028,2)=7)),"Folga","Falta de registro"),IF(AND($AB2028&lt;&gt;$AB2027,IFERROR(INDEX(Cadastro!$F$5:$F$148,$AB2028),"")=""),"Indeterminado (início da série)",IF($X2028&gt;0,"Folga","Falta de registro"))))))))</f>
        <v>Trabalhado</v>
      </c>
      <c r="Z2028" s="34">
        <f>IF(OR($L2028&gt;0,$F2028&gt;Parâmetros!$E$14),0,IF($A2028&lt;&gt;$A2027,1,N($Z2027)+1))</f>
        <v>0</v>
      </c>
      <c r="AA2028" s="34">
        <f>IF(OR($L2028&gt;0,$F2028&gt;Parâmetros!$E$14),0,IF(OR($A2028&lt;&gt;$A2029,$F2029&gt;Parâmetros!$E$14),1,N($AA2029)+1))</f>
        <v>0</v>
      </c>
      <c r="AB2028" s="31">
        <f>IFERROR(MATCH($A2028&amp;"|"&amp;TEXT(_xlfn.MAXIFS(Cadastro!$E$5:$E$148,Cadastro!$A$5:$A$148,$A2028,Cadastro!$E$5:$E$148,"&lt;="&amp;$F2028),"yyyymmdd"),Cadastro!$I$5:$I$148,0),"")</f>
        <v>81</v>
      </c>
      <c r="AC2028" t="str">
        <f>IFERROR(_xlfn.SINGLE(INDEX(Exceções!$D$5:$D$203,MATCH($A2028&amp;"|"&amp;$F2028,Exceções!$F$5:$F$203,0))),"")</f>
        <v/>
      </c>
      <c r="AD2028" t="str">
        <f>IF($AC2028="","",IFERROR(_xlfn.SINGLE(INDEX(Exceções!$E$5:$E$203,MATCH($A2028&amp;"|"&amp;$F2028,Exceções!$F$5:$F$203,0))),""))</f>
        <v/>
      </c>
    </row>
    <row r="2029" spans="1:30" ht="15" hidden="1" customHeight="1" x14ac:dyDescent="0.25">
      <c r="A2029" s="31">
        <v>53403</v>
      </c>
      <c r="B2029" s="17" t="s">
        <v>214</v>
      </c>
      <c r="C2029" s="17" t="str">
        <f>IFERROR(INDEX(Cadastro!$C$5:$C$148,$AB2029),"NÃO INFORMADO")</f>
        <v>MEC</v>
      </c>
      <c r="D2029" s="17" t="str">
        <f>IFERROR(INDEX(Cadastro!$D$5:$D$148,$AB2029),"")</f>
        <v>A</v>
      </c>
      <c r="E2029" s="17" t="str">
        <f>IFERROR(INDEX(Cadastro!$G$5:$G$148,$AB2029),"")</f>
        <v>A</v>
      </c>
      <c r="F2029" s="29">
        <v>46275</v>
      </c>
      <c r="G2029" s="32" t="str">
        <f t="shared" si="342"/>
        <v>qui</v>
      </c>
      <c r="H2029" s="31" t="str">
        <f>IF($L2029=0,"",_xlfn.MINIFS(Dados!$Q:$Q,Dados!$A:$A,$A2029,Dados!$S:$S,$F2029))</f>
        <v/>
      </c>
      <c r="I2029" s="31" t="str">
        <f>IF($H2029="","",_xlfn.MAXIFS(Dados!$R:$R,Dados!$A:$A,$A2029,Dados!$S:$S,$F2029))</f>
        <v/>
      </c>
      <c r="J2029" s="32" t="str">
        <f>IF($D2029&lt;&gt;"Folguista","",IFERROR(INDEX(Parâmetros!$D$52:$G$52,1,MIN(4,MAX(1,$W2029))),""))</f>
        <v/>
      </c>
      <c r="K2029" s="32" t="str">
        <f>IF(OR($AC2029&lt;&gt;"",$Y2029="Folga",$Y2029="Folga trabalhada",$Y2029="Férias (cadastro)",$Y2029="Férias / afastamento",$Y2029="Indeterminado (início da série)"),"",IF(OR($D2029="6x1",$D2029="FF 6x1"),IF(OR(WEEKDAY($F2029,2)=6,WEEKDAY($F2029,2)=7),"6x1 sáb/dom","6x1"),IF($D2029="5x2","5x2",IF($H2029="",IF($D2029="Folguista",$J2029,$E2029),IF(OR($H2029&gt;=Parâmetros!$E$18,$H2029&lt;Parâmetros!$E$19),"C",IF($H2029&lt;Parâmetros!$E$20,"A","B"))))))</f>
        <v/>
      </c>
      <c r="L2029" s="30">
        <f>SUMIFS(Dados!$E:$E,Dados!$A:$A,$A2029,Dados!$S:$S,$F2029)</f>
        <v>0</v>
      </c>
      <c r="M2029" s="30" t="str">
        <f>IFERROR(INDEX(Parâmetros!$E$6:$E$11,MATCH($K2029,Parâmetros!$A$6:$A$11,0)),"")</f>
        <v/>
      </c>
      <c r="N2029" s="33" t="str">
        <f t="shared" si="343"/>
        <v/>
      </c>
      <c r="O2029" s="33">
        <f>Parâmetros!$E$13</f>
        <v>0.8</v>
      </c>
      <c r="P2029" s="32" t="str">
        <f>IF(OR($M2029="",$F2029&gt;Parâmetros!$E$14),"Não","Sim")</f>
        <v>Não</v>
      </c>
      <c r="Q2029" s="32" t="str">
        <f t="shared" si="344"/>
        <v/>
      </c>
      <c r="R2029" s="32" t="str">
        <f t="shared" si="345"/>
        <v/>
      </c>
      <c r="S2029" s="30" t="str">
        <f t="shared" si="346"/>
        <v/>
      </c>
      <c r="T2029" s="32" t="str">
        <f>IF($Q2029&lt;&gt;"Sim","",IF($N2029&gt;Parâmetros!$E$15,"Sim","Não"))</f>
        <v/>
      </c>
      <c r="U2029" s="17" t="str">
        <f t="shared" si="347"/>
        <v>Folga</v>
      </c>
      <c r="V2029" s="17" t="str">
        <f>IF($AC2029&lt;&gt;"",IF($L2029&gt;0,"ATENÇÃO · apontou em dia de "&amp;LOWER($AC2029)&amp;" cadastrado","Exceção cadastrada · "&amp;$AC2029)&amp;IF($AD2029="",""," · "&amp;$AD2029),IF($E2029="Férias",IF($L2029&gt;0,"ATENÇÃO · apontou estando de férias no cadastro","Férias no cadastro"),IF($Y2029="Férias / afastamento","Afastamento · "&amp;($Z2029+$AA2029-1)&amp;" dias seguidos sem apontamento",IF($Y2029="Folga trabalhada","ATENÇÃO · apontou em dia de '[Apontamento_Mes_Setembro Atualizado.xlsx]Base Diária'!$V$221folga da escala 5x2",IF($Y2029="Folga",IF(AND($D2029="5x2",OR(WEEKDAY($F2029,2)=6,WEEKDAY($F2029,2)=7)),"Folga de fim de semana da escala 5x2",IF(AND(OR($D2029="6x1",$D2029="FF 6x1"),WEEKDAY($F2029,2)=6,FALSE()),"Folga de fim de semana · apontou no domingo anterior",IF(AND(OR($D2029="6x1",$D2029="FF 6x1"),WEEKDAY($F2029,2)=7,AND($A2029=$A2028,$L2028&gt;0)),"Folga de fim de semana · apontou no sábado",IF(AND(OR($D2029="6x1",$D2029="FF 6x1"),OR(WEEKDAY($F2029,2)=6,WEEKDAY($F2029,2)=7)),"Folga de fim de semana · sem apontamento no sábado nem no domingo","Folga prevista pelo ciclo")))),IF($Y2029="Indeterminado (início da série)","Sem histórico anterior — informe o dia do ciclo no Cadastro",IF($Y2029="Falta de registro",IF(OR(OR($D2029="6x1",$D2029="FF 6x1"),$D2029="5x2"),"FALTA DE REGISTRO · dia útil da escala "&amp;$E2029,"FALTA DE REGISTRO · dia "&amp;$W2029&amp;" de "&amp;IFERROR(INDEX(Parâmetros!$B$39:$B$48,MATCH($E2029,Parâmetros!$A$39:$A$48,0)),99)&amp;" do ciclo"),IF(OR($D2029="6x1",$D2029="FF 6x1"),IF(OR(AND(WEEKDAY($F2029,2)=6,AND($A2029=$A2030,$L2030&gt;0)),AND(WEEKDAY($F2029,2)=7,AND($A2029=$A2028,$L2028&gt;0))),"ATENÇÃO · apontou sábado e domingo no mesmo fim de semana",IF(OR(WEEKDAY($F2029,2)=6,WEEKDAY($F2029,2)=7),"Jornada de fim de semana do 6x1",IF(OR($H2029&gt;=Parâmetros!$E$20,$H2029&lt;Parâmetros!$E$19),"ATENÇÃO · 6x1 apontou fora do horário diurno","Jornada fixa do 6x1"))),IF($D2029="5x2","Jornada fixa do 5x2",IF($D2029="Folguista",IF($J2029=$K2029,"Evidência confirma sequência","DIVERGE · sequência "&amp;$J2029&amp;" × evidência "&amp;$K2029),IF($K2029=$E2029,"Evidência confirma cadastro","DIVERGE · cadastro "&amp;$E2029&amp;" × evidência "&amp;$K2029)))))))))))</f>
        <v>Folga prevista pelo ciclo</v>
      </c>
      <c r="W2029" s="34">
        <f>IF(OR(OR($D2029="6x1",$D2029="FF 6x1"),$D2029="5x2"),"",IF($AB2029&lt;&gt;$AB2028,IF(IFERROR(INDEX(Cadastro!$F$5:$F$148,$AB2029),"")="",IF($L2029&gt;0,1,0),IF(IFERROR(INDEX(Cadastro!$F$5:$F$148,$AB2029),"")&lt;=IFERROR(INDEX(Parâmetros!$B$39:$B$48,MATCH($E2029,Parâmetros!$A$39:$A$48,0)),99),IFERROR(INDEX(Cadastro!$F$5:$F$148,$AB2029),""),0)),IF($L2029&gt;0,IF(N($X2028)&gt;0,1,N($W2028)+1),IF(AND($L2029=0,OR(N($W2028)&gt;=IFERROR(INDEX(Parâmetros!$B$39:$B$48,MATCH($E2029,Parâmetros!$A$39:$A$48,0)),99),AND(N($X2028)&gt;0,N($X2028)&lt;IFERROR(INDEX(Parâmetros!$C$39:$C$48,MATCH($E2029,Parâmetros!$A$39:$A$48,0)),0)))),0,N($W2028)+1))))</f>
        <v>0</v>
      </c>
      <c r="X2029" s="34">
        <f>IF(OR(OR($D2029="6x1",$D2029="FF 6x1"),$D2029="5x2"),"",IF($AB2029&lt;&gt;$AB2028,IF(IFERROR(INDEX(Cadastro!$F$5:$F$148,$AB2029),"")="",0,IF(IFERROR(INDEX(Cadastro!$F$5:$F$148,$AB2029),"")&gt;IFERROR(INDEX(Parâmetros!$B$39:$B$48,MATCH($E2029,Parâmetros!$A$39:$A$48,0)),99),IFERROR(INDEX(Cadastro!$F$5:$F$148,$AB2029),"")-IFERROR(INDEX(Parâmetros!$B$39:$B$48,MATCH($E2029,Parâmetros!$A$39:$A$48,0)),99),0)),IF(AND($L2029=0,OR(N($W2028)&gt;=IFERROR(INDEX(Parâmetros!$B$39:$B$48,MATCH($E2029,Parâmetros!$A$39:$A$48,0)),99),AND(N($X2028)&gt;0,N($X2028)&lt;IFERROR(INDEX(Parâmetros!$C$39:$C$48,MATCH($E2029,Parâmetros!$A$39:$A$48,0)),0)))),N($X2028)+1,0)))</f>
        <v>1</v>
      </c>
      <c r="Y2029" t="str">
        <f>IF($AC2029&lt;&gt;"",IF($L2029&gt;0,$AC2029&amp;" · com apontamento",$AC2029),IF($E2029="Férias",IF($L2029&gt;0,"Férias · com apontamento","Férias (cadastro)"),IF(($Z2029+$AA2029-1)&gt;Parâmetros!$E$16,"Férias / afastamento",IF(AND($D2029="5x2",OR(WEEKDAY($F2029,2)=6,WEEKDAY($F2029,2)=7)),IF($L2029&gt;0,"Folga trabalhada","Folga"),IF($L2029&gt;0,"Trabalhado",IF(OR(OR($D2029="6x1",$D2029="FF 6x1"),$D2029="5x2"),IF(AND(OR($D2029="6x1",$D2029="FF 6x1"),OR(WEEKDAY($F2029,2)=6,WEEKDAY($F2029,2)=7)),"Folga","Falta de registro"),IF(AND($AB2029&lt;&gt;$AB2028,IFERROR(INDEX(Cadastro!$F$5:$F$148,$AB2029),"")=""),"Indeterminado (início da série)",IF($X2029&gt;0,"Folga","Falta de registro"))))))))</f>
        <v>Folga</v>
      </c>
      <c r="Z2029" s="34">
        <f>IF(OR($L2029&gt;0,$F2029&gt;Parâmetros!$E$14),0,IF($A2029&lt;&gt;$A2028,1,N($Z2028)+1))</f>
        <v>1</v>
      </c>
      <c r="AA2029" s="34">
        <f>IF(OR($L2029&gt;0,$F2029&gt;Parâmetros!$E$14),0,IF(OR($A2029&lt;&gt;$A2030,$F2030&gt;Parâmetros!$E$14),1,N($AA2030)+1))</f>
        <v>1</v>
      </c>
      <c r="AB2029" s="31">
        <f>IFERROR(MATCH($A2029&amp;"|"&amp;TEXT(_xlfn.MAXIFS(Cadastro!$E$5:$E$148,Cadastro!$A$5:$A$148,$A2029,Cadastro!$E$5:$E$148,"&lt;="&amp;$F2029),"yyyymmdd"),Cadastro!$I$5:$I$148,0),"")</f>
        <v>81</v>
      </c>
      <c r="AC2029" t="str">
        <f>IFERROR(_xlfn.SINGLE(INDEX(Exceções!$D$5:$D$203,MATCH($A2029&amp;"|"&amp;$F2029,Exceções!$F$5:$F$203,0))),"")</f>
        <v/>
      </c>
      <c r="AD2029" t="str">
        <f>IF($AC2029="","",IFERROR(_xlfn.SINGLE(INDEX(Exceções!$E$5:$E$203,MATCH($A2029&amp;"|"&amp;$F2029,Exceções!$F$5:$F$203,0))),""))</f>
        <v/>
      </c>
    </row>
    <row r="2030" spans="1:30" ht="15" hidden="1" customHeight="1" x14ac:dyDescent="0.25">
      <c r="A2030" s="31">
        <v>53403</v>
      </c>
      <c r="B2030" s="17" t="s">
        <v>214</v>
      </c>
      <c r="C2030" s="17" t="str">
        <f>IFERROR(INDEX(Cadastro!$C$5:$C$148,$AB2030),"NÃO INFORMADO")</f>
        <v>MEC</v>
      </c>
      <c r="D2030" s="17" t="str">
        <f>IFERROR(INDEX(Cadastro!$D$5:$D$148,$AB2030),"")</f>
        <v>A</v>
      </c>
      <c r="E2030" s="17" t="str">
        <f>IFERROR(INDEX(Cadastro!$G$5:$G$148,$AB2030),"")</f>
        <v>A</v>
      </c>
      <c r="F2030" s="29">
        <v>46276</v>
      </c>
      <c r="G2030" s="32" t="str">
        <f t="shared" si="342"/>
        <v>sex</v>
      </c>
      <c r="H2030" s="31">
        <f>IF($L2030=0,"",_xlfn.MINIFS(Dados!$Q:$Q,Dados!$A:$A,$A2030,Dados!$S:$S,$F2030))</f>
        <v>433</v>
      </c>
      <c r="I2030" s="31">
        <f>IF($H2030="","",_xlfn.MAXIFS(Dados!$R:$R,Dados!$A:$A,$A2030,Dados!$S:$S,$F2030))</f>
        <v>902</v>
      </c>
      <c r="J2030" s="32" t="str">
        <f>IF($D2030&lt;&gt;"Folguista","",IFERROR(INDEX(Parâmetros!$D$52:$G$52,1,MIN(4,MAX(1,$W2030))),""))</f>
        <v/>
      </c>
      <c r="K2030" s="32" t="str">
        <f>IF(OR($AC2030&lt;&gt;"",$Y2030="Folga",$Y2030="Folga trabalhada",$Y2030="Férias (cadastro)",$Y2030="Férias / afastamento",$Y2030="Indeterminado (início da série)"),"",IF(OR($D2030="6x1",$D2030="FF 6x1"),IF(OR(WEEKDAY($F2030,2)=6,WEEKDAY($F2030,2)=7),"6x1 sáb/dom","6x1"),IF($D2030="5x2","5x2",IF($H2030="",IF($D2030="Folguista",$J2030,$E2030),IF(OR($H2030&gt;=Parâmetros!$E$18,$H2030&lt;Parâmetros!$E$19),"C",IF($H2030&lt;Parâmetros!$E$20,"A","B"))))))</f>
        <v>A</v>
      </c>
      <c r="L2030" s="30">
        <f>SUMIFS(Dados!$E:$E,Dados!$A:$A,$A2030,Dados!$S:$S,$F2030)</f>
        <v>6.78</v>
      </c>
      <c r="M2030" s="30">
        <f>IFERROR(INDEX(Parâmetros!$E$6:$E$11,MATCH($K2030,Parâmetros!$A$6:$A$11,0)),"")</f>
        <v>7.58</v>
      </c>
      <c r="N2030" s="33">
        <f t="shared" si="343"/>
        <v>0.89445910290237474</v>
      </c>
      <c r="O2030" s="33">
        <f>Parâmetros!$E$13</f>
        <v>0.8</v>
      </c>
      <c r="P2030" s="32" t="str">
        <f>IF(OR($M2030="",$F2030&gt;Parâmetros!$E$14),"Não","Sim")</f>
        <v>Sim</v>
      </c>
      <c r="Q2030" s="32" t="str">
        <f t="shared" si="344"/>
        <v>Sim</v>
      </c>
      <c r="R2030" s="32" t="str">
        <f t="shared" si="345"/>
        <v>Sim</v>
      </c>
      <c r="S2030" s="30">
        <f t="shared" si="346"/>
        <v>0</v>
      </c>
      <c r="T2030" s="32" t="str">
        <f>IF($Q2030&lt;&gt;"Sim","",IF($N2030&gt;Parâmetros!$E$15,"Sim","Não"))</f>
        <v>Não</v>
      </c>
      <c r="U2030" s="17" t="str">
        <f t="shared" si="347"/>
        <v>Na meta</v>
      </c>
      <c r="V2030" s="17" t="str">
        <f>IF($AC2030&lt;&gt;"",IF($L2030&gt;0,"ATENÇÃO · apontou em dia de "&amp;LOWER($AC2030)&amp;" cadastrado","Exceção cadastrada · "&amp;$AC2030)&amp;IF($AD2030="",""," · "&amp;$AD2030),IF($E2030="Férias",IF($L2030&gt;0,"ATENÇÃO · apontou estando de férias no cadastro","Férias no cadastro"),IF($Y2030="Férias / afastamento","Afastamento · "&amp;($Z2030+$AA2030-1)&amp;" dias seguidos sem apontamento",IF($Y2030="Folga trabalhada","ATENÇÃO · apontou em dia de '[Apontamento_Mes_Setembro Atualizado.xlsx]Base Diária'!$V$221folga da escala 5x2",IF($Y2030="Folga",IF(AND($D2030="5x2",OR(WEEKDAY($F2030,2)=6,WEEKDAY($F2030,2)=7)),"Folga de fim de semana da escala 5x2",IF(AND(OR($D2030="6x1",$D2030="FF 6x1"),WEEKDAY($F2030,2)=6,FALSE()),"Folga de fim de semana · apontou no domingo anterior",IF(AND(OR($D2030="6x1",$D2030="FF 6x1"),WEEKDAY($F2030,2)=7,AND($A2030=$A2029,$L2029&gt;0)),"Folga de fim de semana · apontou no sábado",IF(AND(OR($D2030="6x1",$D2030="FF 6x1"),OR(WEEKDAY($F2030,2)=6,WEEKDAY($F2030,2)=7)),"Folga de fim de semana · sem apontamento no sábado nem no domingo","Folga prevista pelo ciclo")))),IF($Y2030="Indeterminado (início da série)","Sem histórico anterior — informe o dia do ciclo no Cadastro",IF($Y2030="Falta de registro",IF(OR(OR($D2030="6x1",$D2030="FF 6x1"),$D2030="5x2"),"FALTA DE REGISTRO · dia útil da escala "&amp;$E2030,"FALTA DE REGISTRO · dia "&amp;$W2030&amp;" de "&amp;IFERROR(INDEX(Parâmetros!$B$39:$B$48,MATCH($E2030,Parâmetros!$A$39:$A$48,0)),99)&amp;" do ciclo"),IF(OR($D2030="6x1",$D2030="FF 6x1"),IF(OR(AND(WEEKDAY($F2030,2)=6,AND($A2030=$A2031,$L2031&gt;0)),AND(WEEKDAY($F2030,2)=7,AND($A2030=$A2029,$L2029&gt;0))),"ATENÇÃO · apontou sábado e domingo no mesmo fim de semana",IF(OR(WEEKDAY($F2030,2)=6,WEEKDAY($F2030,2)=7),"Jornada de fim de semana do 6x1",IF(OR($H2030&gt;=Parâmetros!$E$20,$H2030&lt;Parâmetros!$E$19),"ATENÇÃO · 6x1 apontou fora do horário diurno","Jornada fixa do 6x1"))),IF($D2030="5x2","Jornada fixa do 5x2",IF($D2030="Folguista",IF($J2030=$K2030,"Evidência confirma sequência","DIVERGE · sequência "&amp;$J2030&amp;" × evidência "&amp;$K2030),IF($K2030=$E2030,"Evidência confirma cadastro","DIVERGE · cadastro "&amp;$E2030&amp;" × evidência "&amp;$K2030)))))))))))</f>
        <v>Evidência confirma cadastro</v>
      </c>
      <c r="W2030" s="34">
        <f>IF(OR(OR($D2030="6x1",$D2030="FF 6x1"),$D2030="5x2"),"",IF($AB2030&lt;&gt;$AB2029,IF(IFERROR(INDEX(Cadastro!$F$5:$F$148,$AB2030),"")="",IF($L2030&gt;0,1,0),IF(IFERROR(INDEX(Cadastro!$F$5:$F$148,$AB2030),"")&lt;=IFERROR(INDEX(Parâmetros!$B$39:$B$48,MATCH($E2030,Parâmetros!$A$39:$A$48,0)),99),IFERROR(INDEX(Cadastro!$F$5:$F$148,$AB2030),""),0)),IF($L2030&gt;0,IF(N($X2029)&gt;0,1,N($W2029)+1),IF(AND($L2030=0,OR(N($W2029)&gt;=IFERROR(INDEX(Parâmetros!$B$39:$B$48,MATCH($E2030,Parâmetros!$A$39:$A$48,0)),99),AND(N($X2029)&gt;0,N($X2029)&lt;IFERROR(INDEX(Parâmetros!$C$39:$C$48,MATCH($E2030,Parâmetros!$A$39:$A$48,0)),0)))),0,N($W2029)+1))))</f>
        <v>1</v>
      </c>
      <c r="X2030" s="34">
        <f>IF(OR(OR($D2030="6x1",$D2030="FF 6x1"),$D2030="5x2"),"",IF($AB2030&lt;&gt;$AB2029,IF(IFERROR(INDEX(Cadastro!$F$5:$F$148,$AB2030),"")="",0,IF(IFERROR(INDEX(Cadastro!$F$5:$F$148,$AB2030),"")&gt;IFERROR(INDEX(Parâmetros!$B$39:$B$48,MATCH($E2030,Parâmetros!$A$39:$A$48,0)),99),IFERROR(INDEX(Cadastro!$F$5:$F$148,$AB2030),"")-IFERROR(INDEX(Parâmetros!$B$39:$B$48,MATCH($E2030,Parâmetros!$A$39:$A$48,0)),99),0)),IF(AND($L2030=0,OR(N($W2029)&gt;=IFERROR(INDEX(Parâmetros!$B$39:$B$48,MATCH($E2030,Parâmetros!$A$39:$A$48,0)),99),AND(N($X2029)&gt;0,N($X2029)&lt;IFERROR(INDEX(Parâmetros!$C$39:$C$48,MATCH($E2030,Parâmetros!$A$39:$A$48,0)),0)))),N($X2029)+1,0)))</f>
        <v>0</v>
      </c>
      <c r="Y2030" t="str">
        <f>IF($AC2030&lt;&gt;"",IF($L2030&gt;0,$AC2030&amp;" · com apontamento",$AC2030),IF($E2030="Férias",IF($L2030&gt;0,"Férias · com apontamento","Férias (cadastro)"),IF(($Z2030+$AA2030-1)&gt;Parâmetros!$E$16,"Férias / afastamento",IF(AND($D2030="5x2",OR(WEEKDAY($F2030,2)=6,WEEKDAY($F2030,2)=7)),IF($L2030&gt;0,"Folga trabalhada","Folga"),IF($L2030&gt;0,"Trabalhado",IF(OR(OR($D2030="6x1",$D2030="FF 6x1"),$D2030="5x2"),IF(AND(OR($D2030="6x1",$D2030="FF 6x1"),OR(WEEKDAY($F2030,2)=6,WEEKDAY($F2030,2)=7)),"Folga","Falta de registro"),IF(AND($AB2030&lt;&gt;$AB2029,IFERROR(INDEX(Cadastro!$F$5:$F$148,$AB2030),"")=""),"Indeterminado (início da série)",IF($X2030&gt;0,"Folga","Falta de registro"))))))))</f>
        <v>Trabalhado</v>
      </c>
      <c r="Z2030" s="34">
        <f>IF(OR($L2030&gt;0,$F2030&gt;Parâmetros!$E$14),0,IF($A2030&lt;&gt;$A2029,1,N($Z2029)+1))</f>
        <v>0</v>
      </c>
      <c r="AA2030" s="34">
        <f>IF(OR($L2030&gt;0,$F2030&gt;Parâmetros!$E$14),0,IF(OR($A2030&lt;&gt;$A2031,$F2031&gt;Parâmetros!$E$14),1,N($AA2031)+1))</f>
        <v>0</v>
      </c>
      <c r="AB2030" s="31">
        <f>IFERROR(MATCH($A2030&amp;"|"&amp;TEXT(_xlfn.MAXIFS(Cadastro!$E$5:$E$148,Cadastro!$A$5:$A$148,$A2030,Cadastro!$E$5:$E$148,"&lt;="&amp;$F2030),"yyyymmdd"),Cadastro!$I$5:$I$148,0),"")</f>
        <v>81</v>
      </c>
      <c r="AC2030" t="str">
        <f>IFERROR(_xlfn.SINGLE(INDEX(Exceções!$D$5:$D$203,MATCH($A2030&amp;"|"&amp;$F2030,Exceções!$F$5:$F$203,0))),"")</f>
        <v/>
      </c>
      <c r="AD2030" t="str">
        <f>IF($AC2030="","",IFERROR(_xlfn.SINGLE(INDEX(Exceções!$E$5:$E$203,MATCH($A2030&amp;"|"&amp;$F2030,Exceções!$F$5:$F$203,0))),""))</f>
        <v/>
      </c>
    </row>
    <row r="2031" spans="1:30" ht="15" hidden="1" customHeight="1" x14ac:dyDescent="0.25">
      <c r="A2031" s="31">
        <v>53403</v>
      </c>
      <c r="B2031" s="17" t="s">
        <v>214</v>
      </c>
      <c r="C2031" s="17" t="str">
        <f>IFERROR(INDEX(Cadastro!$C$5:$C$148,$AB2031),"NÃO INFORMADO")</f>
        <v>MEC</v>
      </c>
      <c r="D2031" s="17" t="str">
        <f>IFERROR(INDEX(Cadastro!$D$5:$D$148,$AB2031),"")</f>
        <v>A</v>
      </c>
      <c r="E2031" s="17" t="str">
        <f>IFERROR(INDEX(Cadastro!$G$5:$G$148,$AB2031),"")</f>
        <v>A</v>
      </c>
      <c r="F2031" s="29">
        <v>46277</v>
      </c>
      <c r="G2031" s="32" t="str">
        <f t="shared" si="342"/>
        <v>sáb</v>
      </c>
      <c r="H2031" s="31" t="str">
        <f>IF($L2031=0,"",_xlfn.MINIFS(Dados!$Q:$Q,Dados!$A:$A,$A2031,Dados!$S:$S,$F2031))</f>
        <v/>
      </c>
      <c r="I2031" s="31" t="str">
        <f>IF($H2031="","",_xlfn.MAXIFS(Dados!$R:$R,Dados!$A:$A,$A2031,Dados!$S:$S,$F2031))</f>
        <v/>
      </c>
      <c r="J2031" s="32" t="str">
        <f>IF($D2031&lt;&gt;"Folguista","",IFERROR(INDEX(Parâmetros!$D$52:$G$52,1,MIN(4,MAX(1,$W2031))),""))</f>
        <v/>
      </c>
      <c r="K2031" s="32" t="str">
        <f>IF(OR($AC2031&lt;&gt;"",$Y2031="Folga",$Y2031="Folga trabalhada",$Y2031="Férias (cadastro)",$Y2031="Férias / afastamento",$Y2031="Indeterminado (início da série)"),"",IF(OR($D2031="6x1",$D2031="FF 6x1"),IF(OR(WEEKDAY($F2031,2)=6,WEEKDAY($F2031,2)=7),"6x1 sáb/dom","6x1"),IF($D2031="5x2","5x2",IF($H2031="",IF($D2031="Folguista",$J2031,$E2031),IF(OR($H2031&gt;=Parâmetros!$E$18,$H2031&lt;Parâmetros!$E$19),"C",IF($H2031&lt;Parâmetros!$E$20,"A","B"))))))</f>
        <v>A</v>
      </c>
      <c r="L2031" s="30">
        <f>SUMIFS(Dados!$E:$E,Dados!$A:$A,$A2031,Dados!$S:$S,$F2031)</f>
        <v>0</v>
      </c>
      <c r="M2031" s="30">
        <f>IFERROR(INDEX(Parâmetros!$E$6:$E$11,MATCH($K2031,Parâmetros!$A$6:$A$11,0)),"")</f>
        <v>7.58</v>
      </c>
      <c r="N2031" s="33">
        <f t="shared" si="343"/>
        <v>0</v>
      </c>
      <c r="O2031" s="33">
        <f>Parâmetros!$E$13</f>
        <v>0.8</v>
      </c>
      <c r="P2031" s="32" t="str">
        <f>IF(OR($M2031="",$F2031&gt;Parâmetros!$E$14),"Não","Sim")</f>
        <v>Não</v>
      </c>
      <c r="Q2031" s="32" t="str">
        <f t="shared" si="344"/>
        <v/>
      </c>
      <c r="R2031" s="32" t="str">
        <f t="shared" si="345"/>
        <v/>
      </c>
      <c r="S2031" s="30" t="str">
        <f t="shared" si="346"/>
        <v/>
      </c>
      <c r="T2031" s="32" t="str">
        <f>IF($Q2031&lt;&gt;"Sim","",IF($N2031&gt;Parâmetros!$E$15,"Sim","Não"))</f>
        <v/>
      </c>
      <c r="U2031" s="17" t="str">
        <f t="shared" si="347"/>
        <v>Fora da apuração</v>
      </c>
      <c r="V2031" s="17" t="str">
        <f>IF($AC2031&lt;&gt;"",IF($L2031&gt;0,"ATENÇÃO · apontou em dia de "&amp;LOWER($AC2031)&amp;" cadastrado","Exceção cadastrada · "&amp;$AC2031)&amp;IF($AD2031="",""," · "&amp;$AD2031),IF($E2031="Férias",IF($L2031&gt;0,"ATENÇÃO · apontou estando de férias no cadastro","Férias no cadastro"),IF($Y2031="Férias / afastamento","Afastamento · "&amp;($Z2031+$AA2031-1)&amp;" dias seguidos sem apontamento",IF($Y2031="Folga trabalhada","ATENÇÃO · apontou em dia de '[Apontamento_Mes_Setembro Atualizado.xlsx]Base Diária'!$V$221folga da escala 5x2",IF($Y2031="Folga",IF(AND($D2031="5x2",OR(WEEKDAY($F2031,2)=6,WEEKDAY($F2031,2)=7)),"Folga de fim de semana da escala 5x2",IF(AND(OR($D2031="6x1",$D2031="FF 6x1"),WEEKDAY($F2031,2)=6,FALSE()),"Folga de fim de semana · apontou no domingo anterior",IF(AND(OR($D2031="6x1",$D2031="FF 6x1"),WEEKDAY($F2031,2)=7,AND($A2031=$A2030,$L2030&gt;0)),"Folga de fim de semana · apontou no sábado",IF(AND(OR($D2031="6x1",$D2031="FF 6x1"),OR(WEEKDAY($F2031,2)=6,WEEKDAY($F2031,2)=7)),"Folga de fim de semana · sem apontamento no sábado nem no domingo","Folga prevista pelo ciclo")))),IF($Y2031="Indeterminado (início da série)","Sem histórico anterior — informe o dia do ciclo no Cadastro",IF($Y2031="Falta de registro",IF(OR(OR($D2031="6x1",$D2031="FF 6x1"),$D2031="5x2"),"FALTA DE REGISTRO · dia útil da escala "&amp;$E2031,"FALTA DE REGISTRO · dia "&amp;$W2031&amp;" de "&amp;IFERROR(INDEX(Parâmetros!$B$39:$B$48,MATCH($E2031,Parâmetros!$A$39:$A$48,0)),99)&amp;" do ciclo"),IF(OR($D2031="6x1",$D2031="FF 6x1"),IF(OR(AND(WEEKDAY($F2031,2)=6,AND($A2031=$A2032,$L2032&gt;0)),AND(WEEKDAY($F2031,2)=7,AND($A2031=$A2030,$L2030&gt;0))),"ATENÇÃO · apontou sábado e domingo no mesmo fim de semana",IF(OR(WEEKDAY($F2031,2)=6,WEEKDAY($F2031,2)=7),"Jornada de fim de semana do 6x1",IF(OR($H2031&gt;=Parâmetros!$E$20,$H2031&lt;Parâmetros!$E$19),"ATENÇÃO · 6x1 apontou fora do horário diurno","Jornada fixa do 6x1"))),IF($D2031="5x2","Jornada fixa do 5x2",IF($D2031="Folguista",IF($J2031=$K2031,"Evidência confirma sequência","DIVERGE · sequência "&amp;$J2031&amp;" × evidência "&amp;$K2031),IF($K2031=$E2031,"Evidência confirma cadastro","DIVERGE · cadastro "&amp;$E2031&amp;" × evidência "&amp;$K2031)))))))))))</f>
        <v>FALTA DE REGISTRO · dia 2 de 5 do ciclo</v>
      </c>
      <c r="W2031" s="34">
        <f>IF(OR(OR($D2031="6x1",$D2031="FF 6x1"),$D2031="5x2"),"",IF($AB2031&lt;&gt;$AB2030,IF(IFERROR(INDEX(Cadastro!$F$5:$F$148,$AB2031),"")="",IF($L2031&gt;0,1,0),IF(IFERROR(INDEX(Cadastro!$F$5:$F$148,$AB2031),"")&lt;=IFERROR(INDEX(Parâmetros!$B$39:$B$48,MATCH($E2031,Parâmetros!$A$39:$A$48,0)),99),IFERROR(INDEX(Cadastro!$F$5:$F$148,$AB2031),""),0)),IF($L2031&gt;0,IF(N($X2030)&gt;0,1,N($W2030)+1),IF(AND($L2031=0,OR(N($W2030)&gt;=IFERROR(INDEX(Parâmetros!$B$39:$B$48,MATCH($E2031,Parâmetros!$A$39:$A$48,0)),99),AND(N($X2030)&gt;0,N($X2030)&lt;IFERROR(INDEX(Parâmetros!$C$39:$C$48,MATCH($E2031,Parâmetros!$A$39:$A$48,0)),0)))),0,N($W2030)+1))))</f>
        <v>2</v>
      </c>
      <c r="X2031" s="34">
        <f>IF(OR(OR($D2031="6x1",$D2031="FF 6x1"),$D2031="5x2"),"",IF($AB2031&lt;&gt;$AB2030,IF(IFERROR(INDEX(Cadastro!$F$5:$F$148,$AB2031),"")="",0,IF(IFERROR(INDEX(Cadastro!$F$5:$F$148,$AB2031),"")&gt;IFERROR(INDEX(Parâmetros!$B$39:$B$48,MATCH($E2031,Parâmetros!$A$39:$A$48,0)),99),IFERROR(INDEX(Cadastro!$F$5:$F$148,$AB2031),"")-IFERROR(INDEX(Parâmetros!$B$39:$B$48,MATCH($E2031,Parâmetros!$A$39:$A$48,0)),99),0)),IF(AND($L2031=0,OR(N($W2030)&gt;=IFERROR(INDEX(Parâmetros!$B$39:$B$48,MATCH($E2031,Parâmetros!$A$39:$A$48,0)),99),AND(N($X2030)&gt;0,N($X2030)&lt;IFERROR(INDEX(Parâmetros!$C$39:$C$48,MATCH($E2031,Parâmetros!$A$39:$A$48,0)),0)))),N($X2030)+1,0)))</f>
        <v>0</v>
      </c>
      <c r="Y2031" t="str">
        <f>IF($AC2031&lt;&gt;"",IF($L2031&gt;0,$AC2031&amp;" · com apontamento",$AC2031),IF($E2031="Férias",IF($L2031&gt;0,"Férias · com apontamento","Férias (cadastro)"),IF(($Z2031+$AA2031-1)&gt;Parâmetros!$E$16,"Férias / afastamento",IF(AND($D2031="5x2",OR(WEEKDAY($F2031,2)=6,WEEKDAY($F2031,2)=7)),IF($L2031&gt;0,"Folga trabalhada","Folga"),IF($L2031&gt;0,"Trabalhado",IF(OR(OR($D2031="6x1",$D2031="FF 6x1"),$D2031="5x2"),IF(AND(OR($D2031="6x1",$D2031="FF 6x1"),OR(WEEKDAY($F2031,2)=6,WEEKDAY($F2031,2)=7)),"Folga","Falta de registro"),IF(AND($AB2031&lt;&gt;$AB2030,IFERROR(INDEX(Cadastro!$F$5:$F$148,$AB2031),"")=""),"Indeterminado (início da série)",IF($X2031&gt;0,"Folga","Falta de registro"))))))))</f>
        <v>Falta de registro</v>
      </c>
      <c r="Z2031" s="34">
        <f>IF(OR($L2031&gt;0,$F2031&gt;Parâmetros!$E$14),0,IF($A2031&lt;&gt;$A2030,1,N($Z2030)+1))</f>
        <v>0</v>
      </c>
      <c r="AA2031" s="34">
        <f>IF(OR($L2031&gt;0,$F2031&gt;Parâmetros!$E$14),0,IF(OR($A2031&lt;&gt;$A2032,$F2032&gt;Parâmetros!$E$14),1,N($AA2032)+1))</f>
        <v>0</v>
      </c>
      <c r="AB2031" s="31">
        <f>IFERROR(MATCH($A2031&amp;"|"&amp;TEXT(_xlfn.MAXIFS(Cadastro!$E$5:$E$148,Cadastro!$A$5:$A$148,$A2031,Cadastro!$E$5:$E$148,"&lt;="&amp;$F2031),"yyyymmdd"),Cadastro!$I$5:$I$148,0),"")</f>
        <v>81</v>
      </c>
      <c r="AC2031" t="str">
        <f>IFERROR(_xlfn.SINGLE(INDEX(Exceções!$D$5:$D$203,MATCH($A2031&amp;"|"&amp;$F2031,Exceções!$F$5:$F$203,0))),"")</f>
        <v/>
      </c>
      <c r="AD2031" t="str">
        <f>IF($AC2031="","",IFERROR(_xlfn.SINGLE(INDEX(Exceções!$E$5:$E$203,MATCH($A2031&amp;"|"&amp;$F2031,Exceções!$F$5:$F$203,0))),""))</f>
        <v/>
      </c>
    </row>
    <row r="2032" spans="1:30" ht="15" hidden="1" customHeight="1" x14ac:dyDescent="0.25">
      <c r="A2032" s="31">
        <v>53403</v>
      </c>
      <c r="B2032" s="17" t="s">
        <v>214</v>
      </c>
      <c r="C2032" s="17" t="str">
        <f>IFERROR(INDEX(Cadastro!$C$5:$C$148,$AB2032),"NÃO INFORMADO")</f>
        <v>MEC</v>
      </c>
      <c r="D2032" s="17" t="str">
        <f>IFERROR(INDEX(Cadastro!$D$5:$D$148,$AB2032),"")</f>
        <v>A</v>
      </c>
      <c r="E2032" s="17" t="str">
        <f>IFERROR(INDEX(Cadastro!$G$5:$G$148,$AB2032),"")</f>
        <v>A</v>
      </c>
      <c r="F2032" s="29">
        <v>46278</v>
      </c>
      <c r="G2032" s="32" t="str">
        <f t="shared" si="342"/>
        <v>dom</v>
      </c>
      <c r="H2032" s="31" t="str">
        <f>IF($L2032=0,"",_xlfn.MINIFS(Dados!$Q:$Q,Dados!$A:$A,$A2032,Dados!$S:$S,$F2032))</f>
        <v/>
      </c>
      <c r="I2032" s="31" t="str">
        <f>IF($H2032="","",_xlfn.MAXIFS(Dados!$R:$R,Dados!$A:$A,$A2032,Dados!$S:$S,$F2032))</f>
        <v/>
      </c>
      <c r="J2032" s="32" t="str">
        <f>IF($D2032&lt;&gt;"Folguista","",IFERROR(INDEX(Parâmetros!$D$52:$G$52,1,MIN(4,MAX(1,$W2032))),""))</f>
        <v/>
      </c>
      <c r="K2032" s="32" t="str">
        <f>IF(OR($AC2032&lt;&gt;"",$Y2032="Folga",$Y2032="Folga trabalhada",$Y2032="Férias (cadastro)",$Y2032="Férias / afastamento",$Y2032="Indeterminado (início da série)"),"",IF(OR($D2032="6x1",$D2032="FF 6x1"),IF(OR(WEEKDAY($F2032,2)=6,WEEKDAY($F2032,2)=7),"6x1 sáb/dom","6x1"),IF($D2032="5x2","5x2",IF($H2032="",IF($D2032="Folguista",$J2032,$E2032),IF(OR($H2032&gt;=Parâmetros!$E$18,$H2032&lt;Parâmetros!$E$19),"C",IF($H2032&lt;Parâmetros!$E$20,"A","B"))))))</f>
        <v>A</v>
      </c>
      <c r="L2032" s="30">
        <f>SUMIFS(Dados!$E:$E,Dados!$A:$A,$A2032,Dados!$S:$S,$F2032)</f>
        <v>0</v>
      </c>
      <c r="M2032" s="30">
        <f>IFERROR(INDEX(Parâmetros!$E$6:$E$11,MATCH($K2032,Parâmetros!$A$6:$A$11,0)),"")</f>
        <v>7.58</v>
      </c>
      <c r="N2032" s="33">
        <f t="shared" si="343"/>
        <v>0</v>
      </c>
      <c r="O2032" s="33">
        <f>Parâmetros!$E$13</f>
        <v>0.8</v>
      </c>
      <c r="P2032" s="32" t="str">
        <f>IF(OR($M2032="",$F2032&gt;Parâmetros!$E$14),"Não","Sim")</f>
        <v>Não</v>
      </c>
      <c r="Q2032" s="32" t="str">
        <f t="shared" si="344"/>
        <v/>
      </c>
      <c r="R2032" s="32" t="str">
        <f t="shared" si="345"/>
        <v/>
      </c>
      <c r="S2032" s="30" t="str">
        <f t="shared" si="346"/>
        <v/>
      </c>
      <c r="T2032" s="32" t="str">
        <f>IF($Q2032&lt;&gt;"Sim","",IF($N2032&gt;Parâmetros!$E$15,"Sim","Não"))</f>
        <v/>
      </c>
      <c r="U2032" s="17" t="str">
        <f t="shared" si="347"/>
        <v>Fora da apuração</v>
      </c>
      <c r="V2032" s="17" t="str">
        <f>IF($AC2032&lt;&gt;"",IF($L2032&gt;0,"ATENÇÃO · apontou em dia de "&amp;LOWER($AC2032)&amp;" cadastrado","Exceção cadastrada · "&amp;$AC2032)&amp;IF($AD2032="",""," · "&amp;$AD2032),IF($E2032="Férias",IF($L2032&gt;0,"ATENÇÃO · apontou estando de férias no cadastro","Férias no cadastro"),IF($Y2032="Férias / afastamento","Afastamento · "&amp;($Z2032+$AA2032-1)&amp;" dias seguidos sem apontamento",IF($Y2032="Folga trabalhada","ATENÇÃO · apontou em dia de '[Apontamento_Mes_Setembro Atualizado.xlsx]Base Diária'!$V$221folga da escala 5x2",IF($Y2032="Folga",IF(AND($D2032="5x2",OR(WEEKDAY($F2032,2)=6,WEEKDAY($F2032,2)=7)),"Folga de fim de semana da escala 5x2",IF(AND(OR($D2032="6x1",$D2032="FF 6x1"),WEEKDAY($F2032,2)=6,FALSE()),"Folga de fim de semana · apontou no domingo anterior",IF(AND(OR($D2032="6x1",$D2032="FF 6x1"),WEEKDAY($F2032,2)=7,AND($A2032=$A2031,$L2031&gt;0)),"Folga de fim de semana · apontou no sábado",IF(AND(OR($D2032="6x1",$D2032="FF 6x1"),OR(WEEKDAY($F2032,2)=6,WEEKDAY($F2032,2)=7)),"Folga de fim de semana · sem apontamento no sábado nem no domingo","Folga prevista pelo ciclo")))),IF($Y2032="Indeterminado (início da série)","Sem histórico anterior — informe o dia do ciclo no Cadastro",IF($Y2032="Falta de registro",IF(OR(OR($D2032="6x1",$D2032="FF 6x1"),$D2032="5x2"),"FALTA DE REGISTRO · dia útil da escala "&amp;$E2032,"FALTA DE REGISTRO · dia "&amp;$W2032&amp;" de "&amp;IFERROR(INDEX(Parâmetros!$B$39:$B$48,MATCH($E2032,Parâmetros!$A$39:$A$48,0)),99)&amp;" do ciclo"),IF(OR($D2032="6x1",$D2032="FF 6x1"),IF(OR(AND(WEEKDAY($F2032,2)=6,AND($A2032=$A2033,$L2033&gt;0)),AND(WEEKDAY($F2032,2)=7,AND($A2032=$A2031,$L2031&gt;0))),"ATENÇÃO · apontou sábado e domingo no mesmo fim de semana",IF(OR(WEEKDAY($F2032,2)=6,WEEKDAY($F2032,2)=7),"Jornada de fim de semana do 6x1",IF(OR($H2032&gt;=Parâmetros!$E$20,$H2032&lt;Parâmetros!$E$19),"ATENÇÃO · 6x1 apontou fora do horário diurno","Jornada fixa do 6x1"))),IF($D2032="5x2","Jornada fixa do 5x2",IF($D2032="Folguista",IF($J2032=$K2032,"Evidência confirma sequência","DIVERGE · sequência "&amp;$J2032&amp;" × evidência "&amp;$K2032),IF($K2032=$E2032,"Evidência confirma cadastro","DIVERGE · cadastro "&amp;$E2032&amp;" × evidência "&amp;$K2032)))))))))))</f>
        <v>FALTA DE REGISTRO · dia 3 de 5 do ciclo</v>
      </c>
      <c r="W2032" s="34">
        <f>IF(OR(OR($D2032="6x1",$D2032="FF 6x1"),$D2032="5x2"),"",IF($AB2032&lt;&gt;$AB2031,IF(IFERROR(INDEX(Cadastro!$F$5:$F$148,$AB2032),"")="",IF($L2032&gt;0,1,0),IF(IFERROR(INDEX(Cadastro!$F$5:$F$148,$AB2032),"")&lt;=IFERROR(INDEX(Parâmetros!$B$39:$B$48,MATCH($E2032,Parâmetros!$A$39:$A$48,0)),99),IFERROR(INDEX(Cadastro!$F$5:$F$148,$AB2032),""),0)),IF($L2032&gt;0,IF(N($X2031)&gt;0,1,N($W2031)+1),IF(AND($L2032=0,OR(N($W2031)&gt;=IFERROR(INDEX(Parâmetros!$B$39:$B$48,MATCH($E2032,Parâmetros!$A$39:$A$48,0)),99),AND(N($X2031)&gt;0,N($X2031)&lt;IFERROR(INDEX(Parâmetros!$C$39:$C$48,MATCH($E2032,Parâmetros!$A$39:$A$48,0)),0)))),0,N($W2031)+1))))</f>
        <v>3</v>
      </c>
      <c r="X2032" s="34">
        <f>IF(OR(OR($D2032="6x1",$D2032="FF 6x1"),$D2032="5x2"),"",IF($AB2032&lt;&gt;$AB2031,IF(IFERROR(INDEX(Cadastro!$F$5:$F$148,$AB2032),"")="",0,IF(IFERROR(INDEX(Cadastro!$F$5:$F$148,$AB2032),"")&gt;IFERROR(INDEX(Parâmetros!$B$39:$B$48,MATCH($E2032,Parâmetros!$A$39:$A$48,0)),99),IFERROR(INDEX(Cadastro!$F$5:$F$148,$AB2032),"")-IFERROR(INDEX(Parâmetros!$B$39:$B$48,MATCH($E2032,Parâmetros!$A$39:$A$48,0)),99),0)),IF(AND($L2032=0,OR(N($W2031)&gt;=IFERROR(INDEX(Parâmetros!$B$39:$B$48,MATCH($E2032,Parâmetros!$A$39:$A$48,0)),99),AND(N($X2031)&gt;0,N($X2031)&lt;IFERROR(INDEX(Parâmetros!$C$39:$C$48,MATCH($E2032,Parâmetros!$A$39:$A$48,0)),0)))),N($X2031)+1,0)))</f>
        <v>0</v>
      </c>
      <c r="Y2032" t="str">
        <f>IF($AC2032&lt;&gt;"",IF($L2032&gt;0,$AC2032&amp;" · com apontamento",$AC2032),IF($E2032="Férias",IF($L2032&gt;0,"Férias · com apontamento","Férias (cadastro)"),IF(($Z2032+$AA2032-1)&gt;Parâmetros!$E$16,"Férias / afastamento",IF(AND($D2032="5x2",OR(WEEKDAY($F2032,2)=6,WEEKDAY($F2032,2)=7)),IF($L2032&gt;0,"Folga trabalhada","Folga"),IF($L2032&gt;0,"Trabalhado",IF(OR(OR($D2032="6x1",$D2032="FF 6x1"),$D2032="5x2"),IF(AND(OR($D2032="6x1",$D2032="FF 6x1"),OR(WEEKDAY($F2032,2)=6,WEEKDAY($F2032,2)=7)),"Folga","Falta de registro"),IF(AND($AB2032&lt;&gt;$AB2031,IFERROR(INDEX(Cadastro!$F$5:$F$148,$AB2032),"")=""),"Indeterminado (início da série)",IF($X2032&gt;0,"Folga","Falta de registro"))))))))</f>
        <v>Falta de registro</v>
      </c>
      <c r="Z2032" s="34">
        <f>IF(OR($L2032&gt;0,$F2032&gt;Parâmetros!$E$14),0,IF($A2032&lt;&gt;$A2031,1,N($Z2031)+1))</f>
        <v>0</v>
      </c>
      <c r="AA2032" s="34">
        <f>IF(OR($L2032&gt;0,$F2032&gt;Parâmetros!$E$14),0,IF(OR($A2032&lt;&gt;$A2033,$F2033&gt;Parâmetros!$E$14),1,N($AA2033)+1))</f>
        <v>0</v>
      </c>
      <c r="AB2032" s="31">
        <f>IFERROR(MATCH($A2032&amp;"|"&amp;TEXT(_xlfn.MAXIFS(Cadastro!$E$5:$E$148,Cadastro!$A$5:$A$148,$A2032,Cadastro!$E$5:$E$148,"&lt;="&amp;$F2032),"yyyymmdd"),Cadastro!$I$5:$I$148,0),"")</f>
        <v>81</v>
      </c>
      <c r="AC2032" t="str">
        <f>IFERROR(_xlfn.SINGLE(INDEX(Exceções!$D$5:$D$203,MATCH($A2032&amp;"|"&amp;$F2032,Exceções!$F$5:$F$203,0))),"")</f>
        <v/>
      </c>
      <c r="AD2032" t="str">
        <f>IF($AC2032="","",IFERROR(_xlfn.SINGLE(INDEX(Exceções!$E$5:$E$203,MATCH($A2032&amp;"|"&amp;$F2032,Exceções!$F$5:$F$203,0))),""))</f>
        <v/>
      </c>
    </row>
    <row r="2033" spans="1:30" ht="15" hidden="1" customHeight="1" x14ac:dyDescent="0.25">
      <c r="A2033" s="31">
        <v>53403</v>
      </c>
      <c r="B2033" s="17" t="s">
        <v>214</v>
      </c>
      <c r="C2033" s="17" t="str">
        <f>IFERROR(INDEX(Cadastro!$C$5:$C$148,$AB2033),"NÃO INFORMADO")</f>
        <v>MEC</v>
      </c>
      <c r="D2033" s="17" t="str">
        <f>IFERROR(INDEX(Cadastro!$D$5:$D$148,$AB2033),"")</f>
        <v>A</v>
      </c>
      <c r="E2033" s="17" t="str">
        <f>IFERROR(INDEX(Cadastro!$G$5:$G$148,$AB2033),"")</f>
        <v>A</v>
      </c>
      <c r="F2033" s="29">
        <v>46279</v>
      </c>
      <c r="G2033" s="32" t="str">
        <f t="shared" si="342"/>
        <v>seg</v>
      </c>
      <c r="H2033" s="31" t="str">
        <f>IF($L2033=0,"",_xlfn.MINIFS(Dados!$Q:$Q,Dados!$A:$A,$A2033,Dados!$S:$S,$F2033))</f>
        <v/>
      </c>
      <c r="I2033" s="31" t="str">
        <f>IF($H2033="","",_xlfn.MAXIFS(Dados!$R:$R,Dados!$A:$A,$A2033,Dados!$S:$S,$F2033))</f>
        <v/>
      </c>
      <c r="J2033" s="32" t="str">
        <f>IF($D2033&lt;&gt;"Folguista","",IFERROR(INDEX(Parâmetros!$D$52:$G$52,1,MIN(4,MAX(1,$W2033))),""))</f>
        <v/>
      </c>
      <c r="K2033" s="32" t="str">
        <f>IF(OR($AC2033&lt;&gt;"",$Y2033="Folga",$Y2033="Folga trabalhada",$Y2033="Férias (cadastro)",$Y2033="Férias / afastamento",$Y2033="Indeterminado (início da série)"),"",IF(OR($D2033="6x1",$D2033="FF 6x1"),IF(OR(WEEKDAY($F2033,2)=6,WEEKDAY($F2033,2)=7),"6x1 sáb/dom","6x1"),IF($D2033="5x2","5x2",IF($H2033="",IF($D2033="Folguista",$J2033,$E2033),IF(OR($H2033&gt;=Parâmetros!$E$18,$H2033&lt;Parâmetros!$E$19),"C",IF($H2033&lt;Parâmetros!$E$20,"A","B"))))))</f>
        <v>A</v>
      </c>
      <c r="L2033" s="30">
        <f>SUMIFS(Dados!$E:$E,Dados!$A:$A,$A2033,Dados!$S:$S,$F2033)</f>
        <v>0</v>
      </c>
      <c r="M2033" s="30">
        <f>IFERROR(INDEX(Parâmetros!$E$6:$E$11,MATCH($K2033,Parâmetros!$A$6:$A$11,0)),"")</f>
        <v>7.58</v>
      </c>
      <c r="N2033" s="33">
        <f t="shared" si="343"/>
        <v>0</v>
      </c>
      <c r="O2033" s="33">
        <f>Parâmetros!$E$13</f>
        <v>0.8</v>
      </c>
      <c r="P2033" s="32" t="str">
        <f>IF(OR($M2033="",$F2033&gt;Parâmetros!$E$14),"Não","Sim")</f>
        <v>Não</v>
      </c>
      <c r="Q2033" s="32" t="str">
        <f t="shared" si="344"/>
        <v/>
      </c>
      <c r="R2033" s="32" t="str">
        <f t="shared" si="345"/>
        <v/>
      </c>
      <c r="S2033" s="30" t="str">
        <f t="shared" si="346"/>
        <v/>
      </c>
      <c r="T2033" s="32" t="str">
        <f>IF($Q2033&lt;&gt;"Sim","",IF($N2033&gt;Parâmetros!$E$15,"Sim","Não"))</f>
        <v/>
      </c>
      <c r="U2033" s="17" t="str">
        <f t="shared" si="347"/>
        <v>Fora da apuração</v>
      </c>
      <c r="V2033" s="17" t="str">
        <f>IF($AC2033&lt;&gt;"",IF($L2033&gt;0,"ATENÇÃO · apontou em dia de "&amp;LOWER($AC2033)&amp;" cadastrado","Exceção cadastrada · "&amp;$AC2033)&amp;IF($AD2033="",""," · "&amp;$AD2033),IF($E2033="Férias",IF($L2033&gt;0,"ATENÇÃO · apontou estando de férias no cadastro","Férias no cadastro"),IF($Y2033="Férias / afastamento","Afastamento · "&amp;($Z2033+$AA2033-1)&amp;" dias seguidos sem apontamento",IF($Y2033="Folga trabalhada","ATENÇÃO · apontou em dia de '[Apontamento_Mes_Setembro Atualizado.xlsx]Base Diária'!$V$221folga da escala 5x2",IF($Y2033="Folga",IF(AND($D2033="5x2",OR(WEEKDAY($F2033,2)=6,WEEKDAY($F2033,2)=7)),"Folga de fim de semana da escala 5x2",IF(AND(OR($D2033="6x1",$D2033="FF 6x1"),WEEKDAY($F2033,2)=6,FALSE()),"Folga de fim de semana · apontou no domingo anterior",IF(AND(OR($D2033="6x1",$D2033="FF 6x1"),WEEKDAY($F2033,2)=7,AND($A2033=$A2032,$L2032&gt;0)),"Folga de fim de semana · apontou no sábado",IF(AND(OR($D2033="6x1",$D2033="FF 6x1"),OR(WEEKDAY($F2033,2)=6,WEEKDAY($F2033,2)=7)),"Folga de fim de semana · sem apontamento no sábado nem no domingo","Folga prevista pelo ciclo")))),IF($Y2033="Indeterminado (início da série)","Sem histórico anterior — informe o dia do ciclo no Cadastro",IF($Y2033="Falta de registro",IF(OR(OR($D2033="6x1",$D2033="FF 6x1"),$D2033="5x2"),"FALTA DE REGISTRO · dia útil da escala "&amp;$E2033,"FALTA DE REGISTRO · dia "&amp;$W2033&amp;" de "&amp;IFERROR(INDEX(Parâmetros!$B$39:$B$48,MATCH($E2033,Parâmetros!$A$39:$A$48,0)),99)&amp;" do ciclo"),IF(OR($D2033="6x1",$D2033="FF 6x1"),IF(OR(AND(WEEKDAY($F2033,2)=6,AND($A2033=$A2034,$L2034&gt;0)),AND(WEEKDAY($F2033,2)=7,AND($A2033=$A2032,$L2032&gt;0))),"ATENÇÃO · apontou sábado e domingo no mesmo fim de semana",IF(OR(WEEKDAY($F2033,2)=6,WEEKDAY($F2033,2)=7),"Jornada de fim de semana do 6x1",IF(OR($H2033&gt;=Parâmetros!$E$20,$H2033&lt;Parâmetros!$E$19),"ATENÇÃO · 6x1 apontou fora do horário diurno","Jornada fixa do 6x1"))),IF($D2033="5x2","Jornada fixa do 5x2",IF($D2033="Folguista",IF($J2033=$K2033,"Evidência confirma sequência","DIVERGE · sequência "&amp;$J2033&amp;" × evidência "&amp;$K2033),IF($K2033=$E2033,"Evidência confirma cadastro","DIVERGE · cadastro "&amp;$E2033&amp;" × evidência "&amp;$K2033)))))))))))</f>
        <v>FALTA DE REGISTRO · dia 4 de 5 do ciclo</v>
      </c>
      <c r="W2033" s="34">
        <f>IF(OR(OR($D2033="6x1",$D2033="FF 6x1"),$D2033="5x2"),"",IF($AB2033&lt;&gt;$AB2032,IF(IFERROR(INDEX(Cadastro!$F$5:$F$148,$AB2033),"")="",IF($L2033&gt;0,1,0),IF(IFERROR(INDEX(Cadastro!$F$5:$F$148,$AB2033),"")&lt;=IFERROR(INDEX(Parâmetros!$B$39:$B$48,MATCH($E2033,Parâmetros!$A$39:$A$48,0)),99),IFERROR(INDEX(Cadastro!$F$5:$F$148,$AB2033),""),0)),IF($L2033&gt;0,IF(N($X2032)&gt;0,1,N($W2032)+1),IF(AND($L2033=0,OR(N($W2032)&gt;=IFERROR(INDEX(Parâmetros!$B$39:$B$48,MATCH($E2033,Parâmetros!$A$39:$A$48,0)),99),AND(N($X2032)&gt;0,N($X2032)&lt;IFERROR(INDEX(Parâmetros!$C$39:$C$48,MATCH($E2033,Parâmetros!$A$39:$A$48,0)),0)))),0,N($W2032)+1))))</f>
        <v>4</v>
      </c>
      <c r="X2033" s="34">
        <f>IF(OR(OR($D2033="6x1",$D2033="FF 6x1"),$D2033="5x2"),"",IF($AB2033&lt;&gt;$AB2032,IF(IFERROR(INDEX(Cadastro!$F$5:$F$148,$AB2033),"")="",0,IF(IFERROR(INDEX(Cadastro!$F$5:$F$148,$AB2033),"")&gt;IFERROR(INDEX(Parâmetros!$B$39:$B$48,MATCH($E2033,Parâmetros!$A$39:$A$48,0)),99),IFERROR(INDEX(Cadastro!$F$5:$F$148,$AB2033),"")-IFERROR(INDEX(Parâmetros!$B$39:$B$48,MATCH($E2033,Parâmetros!$A$39:$A$48,0)),99),0)),IF(AND($L2033=0,OR(N($W2032)&gt;=IFERROR(INDEX(Parâmetros!$B$39:$B$48,MATCH($E2033,Parâmetros!$A$39:$A$48,0)),99),AND(N($X2032)&gt;0,N($X2032)&lt;IFERROR(INDEX(Parâmetros!$C$39:$C$48,MATCH($E2033,Parâmetros!$A$39:$A$48,0)),0)))),N($X2032)+1,0)))</f>
        <v>0</v>
      </c>
      <c r="Y2033" t="str">
        <f>IF($AC2033&lt;&gt;"",IF($L2033&gt;0,$AC2033&amp;" · com apontamento",$AC2033),IF($E2033="Férias",IF($L2033&gt;0,"Férias · com apontamento","Férias (cadastro)"),IF(($Z2033+$AA2033-1)&gt;Parâmetros!$E$16,"Férias / afastamento",IF(AND($D2033="5x2",OR(WEEKDAY($F2033,2)=6,WEEKDAY($F2033,2)=7)),IF($L2033&gt;0,"Folga trabalhada","Folga"),IF($L2033&gt;0,"Trabalhado",IF(OR(OR($D2033="6x1",$D2033="FF 6x1"),$D2033="5x2"),IF(AND(OR($D2033="6x1",$D2033="FF 6x1"),OR(WEEKDAY($F2033,2)=6,WEEKDAY($F2033,2)=7)),"Folga","Falta de registro"),IF(AND($AB2033&lt;&gt;$AB2032,IFERROR(INDEX(Cadastro!$F$5:$F$148,$AB2033),"")=""),"Indeterminado (início da série)",IF($X2033&gt;0,"Folga","Falta de registro"))))))))</f>
        <v>Falta de registro</v>
      </c>
      <c r="Z2033" s="34">
        <f>IF(OR($L2033&gt;0,$F2033&gt;Parâmetros!$E$14),0,IF($A2033&lt;&gt;$A2032,1,N($Z2032)+1))</f>
        <v>0</v>
      </c>
      <c r="AA2033" s="34">
        <f>IF(OR($L2033&gt;0,$F2033&gt;Parâmetros!$E$14),0,IF(OR($A2033&lt;&gt;$A2034,$F2034&gt;Parâmetros!$E$14),1,N($AA2034)+1))</f>
        <v>0</v>
      </c>
      <c r="AB2033" s="31">
        <f>IFERROR(MATCH($A2033&amp;"|"&amp;TEXT(_xlfn.MAXIFS(Cadastro!$E$5:$E$148,Cadastro!$A$5:$A$148,$A2033,Cadastro!$E$5:$E$148,"&lt;="&amp;$F2033),"yyyymmdd"),Cadastro!$I$5:$I$148,0),"")</f>
        <v>81</v>
      </c>
      <c r="AC2033" t="str">
        <f>IFERROR(_xlfn.SINGLE(INDEX(Exceções!$D$5:$D$203,MATCH($A2033&amp;"|"&amp;$F2033,Exceções!$F$5:$F$203,0))),"")</f>
        <v/>
      </c>
      <c r="AD2033" t="str">
        <f>IF($AC2033="","",IFERROR(_xlfn.SINGLE(INDEX(Exceções!$E$5:$E$203,MATCH($A2033&amp;"|"&amp;$F2033,Exceções!$F$5:$F$203,0))),""))</f>
        <v/>
      </c>
    </row>
    <row r="2034" spans="1:30" ht="15" hidden="1" customHeight="1" x14ac:dyDescent="0.25">
      <c r="A2034" s="31">
        <v>53403</v>
      </c>
      <c r="B2034" s="17" t="s">
        <v>214</v>
      </c>
      <c r="C2034" s="17" t="str">
        <f>IFERROR(INDEX(Cadastro!$C$5:$C$148,$AB2034),"NÃO INFORMADO")</f>
        <v>MEC</v>
      </c>
      <c r="D2034" s="17" t="str">
        <f>IFERROR(INDEX(Cadastro!$D$5:$D$148,$AB2034),"")</f>
        <v>A</v>
      </c>
      <c r="E2034" s="17" t="str">
        <f>IFERROR(INDEX(Cadastro!$G$5:$G$148,$AB2034),"")</f>
        <v>A</v>
      </c>
      <c r="F2034" s="29">
        <v>46280</v>
      </c>
      <c r="G2034" s="32" t="str">
        <f t="shared" si="342"/>
        <v>ter</v>
      </c>
      <c r="H2034" s="31" t="str">
        <f>IF($L2034=0,"",_xlfn.MINIFS(Dados!$Q:$Q,Dados!$A:$A,$A2034,Dados!$S:$S,$F2034))</f>
        <v/>
      </c>
      <c r="I2034" s="31" t="str">
        <f>IF($H2034="","",_xlfn.MAXIFS(Dados!$R:$R,Dados!$A:$A,$A2034,Dados!$S:$S,$F2034))</f>
        <v/>
      </c>
      <c r="J2034" s="32" t="str">
        <f>IF($D2034&lt;&gt;"Folguista","",IFERROR(INDEX(Parâmetros!$D$52:$G$52,1,MIN(4,MAX(1,$W2034))),""))</f>
        <v/>
      </c>
      <c r="K2034" s="32" t="str">
        <f>IF(OR($AC2034&lt;&gt;"",$Y2034="Folga",$Y2034="Folga trabalhada",$Y2034="Férias (cadastro)",$Y2034="Férias / afastamento",$Y2034="Indeterminado (início da série)"),"",IF(OR($D2034="6x1",$D2034="FF 6x1"),IF(OR(WEEKDAY($F2034,2)=6,WEEKDAY($F2034,2)=7),"6x1 sáb/dom","6x1"),IF($D2034="5x2","5x2",IF($H2034="",IF($D2034="Folguista",$J2034,$E2034),IF(OR($H2034&gt;=Parâmetros!$E$18,$H2034&lt;Parâmetros!$E$19),"C",IF($H2034&lt;Parâmetros!$E$20,"A","B"))))))</f>
        <v>A</v>
      </c>
      <c r="L2034" s="30">
        <f>SUMIFS(Dados!$E:$E,Dados!$A:$A,$A2034,Dados!$S:$S,$F2034)</f>
        <v>0</v>
      </c>
      <c r="M2034" s="30">
        <f>IFERROR(INDEX(Parâmetros!$E$6:$E$11,MATCH($K2034,Parâmetros!$A$6:$A$11,0)),"")</f>
        <v>7.58</v>
      </c>
      <c r="N2034" s="33">
        <f t="shared" si="343"/>
        <v>0</v>
      </c>
      <c r="O2034" s="33">
        <f>Parâmetros!$E$13</f>
        <v>0.8</v>
      </c>
      <c r="P2034" s="32" t="str">
        <f>IF(OR($M2034="",$F2034&gt;Parâmetros!$E$14),"Não","Sim")</f>
        <v>Não</v>
      </c>
      <c r="Q2034" s="32" t="str">
        <f t="shared" si="344"/>
        <v/>
      </c>
      <c r="R2034" s="32" t="str">
        <f t="shared" si="345"/>
        <v/>
      </c>
      <c r="S2034" s="30" t="str">
        <f t="shared" si="346"/>
        <v/>
      </c>
      <c r="T2034" s="32" t="str">
        <f>IF($Q2034&lt;&gt;"Sim","",IF($N2034&gt;Parâmetros!$E$15,"Sim","Não"))</f>
        <v/>
      </c>
      <c r="U2034" s="17" t="str">
        <f t="shared" si="347"/>
        <v>Fora da apuração</v>
      </c>
      <c r="V2034" s="17" t="str">
        <f>IF($AC2034&lt;&gt;"",IF($L2034&gt;0,"ATENÇÃO · apontou em dia de "&amp;LOWER($AC2034)&amp;" cadastrado","Exceção cadastrada · "&amp;$AC2034)&amp;IF($AD2034="",""," · "&amp;$AD2034),IF($E2034="Férias",IF($L2034&gt;0,"ATENÇÃO · apontou estando de férias no cadastro","Férias no cadastro"),IF($Y2034="Férias / afastamento","Afastamento · "&amp;($Z2034+$AA2034-1)&amp;" dias seguidos sem apontamento",IF($Y2034="Folga trabalhada","ATENÇÃO · apontou em dia de '[Apontamento_Mes_Setembro Atualizado.xlsx]Base Diária'!$V$221folga da escala 5x2",IF($Y2034="Folga",IF(AND($D2034="5x2",OR(WEEKDAY($F2034,2)=6,WEEKDAY($F2034,2)=7)),"Folga de fim de semana da escala 5x2",IF(AND(OR($D2034="6x1",$D2034="FF 6x1"),WEEKDAY($F2034,2)=6,FALSE()),"Folga de fim de semana · apontou no domingo anterior",IF(AND(OR($D2034="6x1",$D2034="FF 6x1"),WEEKDAY($F2034,2)=7,AND($A2034=$A2033,$L2033&gt;0)),"Folga de fim de semana · apontou no sábado",IF(AND(OR($D2034="6x1",$D2034="FF 6x1"),OR(WEEKDAY($F2034,2)=6,WEEKDAY($F2034,2)=7)),"Folga de fim de semana · sem apontamento no sábado nem no domingo","Folga prevista pelo ciclo")))),IF($Y2034="Indeterminado (início da série)","Sem histórico anterior — informe o dia do ciclo no Cadastro",IF($Y2034="Falta de registro",IF(OR(OR($D2034="6x1",$D2034="FF 6x1"),$D2034="5x2"),"FALTA DE REGISTRO · dia útil da escala "&amp;$E2034,"FALTA DE REGISTRO · dia "&amp;$W2034&amp;" de "&amp;IFERROR(INDEX(Parâmetros!$B$39:$B$48,MATCH($E2034,Parâmetros!$A$39:$A$48,0)),99)&amp;" do ciclo"),IF(OR($D2034="6x1",$D2034="FF 6x1"),IF(OR(AND(WEEKDAY($F2034,2)=6,AND($A2034=$A2035,$L2035&gt;0)),AND(WEEKDAY($F2034,2)=7,AND($A2034=$A2033,$L2033&gt;0))),"ATENÇÃO · apontou sábado e domingo no mesmo fim de semana",IF(OR(WEEKDAY($F2034,2)=6,WEEKDAY($F2034,2)=7),"Jornada de fim de semana do 6x1",IF(OR($H2034&gt;=Parâmetros!$E$20,$H2034&lt;Parâmetros!$E$19),"ATENÇÃO · 6x1 apontou fora do horário diurno","Jornada fixa do 6x1"))),IF($D2034="5x2","Jornada fixa do 5x2",IF($D2034="Folguista",IF($J2034=$K2034,"Evidência confirma sequência","DIVERGE · sequência "&amp;$J2034&amp;" × evidência "&amp;$K2034),IF($K2034=$E2034,"Evidência confirma cadastro","DIVERGE · cadastro "&amp;$E2034&amp;" × evidência "&amp;$K2034)))))))))))</f>
        <v>FALTA DE REGISTRO · dia 5 de 5 do ciclo</v>
      </c>
      <c r="W2034" s="34">
        <f>IF(OR(OR($D2034="6x1",$D2034="FF 6x1"),$D2034="5x2"),"",IF($AB2034&lt;&gt;$AB2033,IF(IFERROR(INDEX(Cadastro!$F$5:$F$148,$AB2034),"")="",IF($L2034&gt;0,1,0),IF(IFERROR(INDEX(Cadastro!$F$5:$F$148,$AB2034),"")&lt;=IFERROR(INDEX(Parâmetros!$B$39:$B$48,MATCH($E2034,Parâmetros!$A$39:$A$48,0)),99),IFERROR(INDEX(Cadastro!$F$5:$F$148,$AB2034),""),0)),IF($L2034&gt;0,IF(N($X2033)&gt;0,1,N($W2033)+1),IF(AND($L2034=0,OR(N($W2033)&gt;=IFERROR(INDEX(Parâmetros!$B$39:$B$48,MATCH($E2034,Parâmetros!$A$39:$A$48,0)),99),AND(N($X2033)&gt;0,N($X2033)&lt;IFERROR(INDEX(Parâmetros!$C$39:$C$48,MATCH($E2034,Parâmetros!$A$39:$A$48,0)),0)))),0,N($W2033)+1))))</f>
        <v>5</v>
      </c>
      <c r="X2034" s="34">
        <f>IF(OR(OR($D2034="6x1",$D2034="FF 6x1"),$D2034="5x2"),"",IF($AB2034&lt;&gt;$AB2033,IF(IFERROR(INDEX(Cadastro!$F$5:$F$148,$AB2034),"")="",0,IF(IFERROR(INDEX(Cadastro!$F$5:$F$148,$AB2034),"")&gt;IFERROR(INDEX(Parâmetros!$B$39:$B$48,MATCH($E2034,Parâmetros!$A$39:$A$48,0)),99),IFERROR(INDEX(Cadastro!$F$5:$F$148,$AB2034),"")-IFERROR(INDEX(Parâmetros!$B$39:$B$48,MATCH($E2034,Parâmetros!$A$39:$A$48,0)),99),0)),IF(AND($L2034=0,OR(N($W2033)&gt;=IFERROR(INDEX(Parâmetros!$B$39:$B$48,MATCH($E2034,Parâmetros!$A$39:$A$48,0)),99),AND(N($X2033)&gt;0,N($X2033)&lt;IFERROR(INDEX(Parâmetros!$C$39:$C$48,MATCH($E2034,Parâmetros!$A$39:$A$48,0)),0)))),N($X2033)+1,0)))</f>
        <v>0</v>
      </c>
      <c r="Y2034" t="str">
        <f>IF($AC2034&lt;&gt;"",IF($L2034&gt;0,$AC2034&amp;" · com apontamento",$AC2034),IF($E2034="Férias",IF($L2034&gt;0,"Férias · com apontamento","Férias (cadastro)"),IF(($Z2034+$AA2034-1)&gt;Parâmetros!$E$16,"Férias / afastamento",IF(AND($D2034="5x2",OR(WEEKDAY($F2034,2)=6,WEEKDAY($F2034,2)=7)),IF($L2034&gt;0,"Folga trabalhada","Folga"),IF($L2034&gt;0,"Trabalhado",IF(OR(OR($D2034="6x1",$D2034="FF 6x1"),$D2034="5x2"),IF(AND(OR($D2034="6x1",$D2034="FF 6x1"),OR(WEEKDAY($F2034,2)=6,WEEKDAY($F2034,2)=7)),"Folga","Falta de registro"),IF(AND($AB2034&lt;&gt;$AB2033,IFERROR(INDEX(Cadastro!$F$5:$F$148,$AB2034),"")=""),"Indeterminado (início da série)",IF($X2034&gt;0,"Folga","Falta de registro"))))))))</f>
        <v>Falta de registro</v>
      </c>
      <c r="Z2034" s="34">
        <f>IF(OR($L2034&gt;0,$F2034&gt;Parâmetros!$E$14),0,IF($A2034&lt;&gt;$A2033,1,N($Z2033)+1))</f>
        <v>0</v>
      </c>
      <c r="AA2034" s="34">
        <f>IF(OR($L2034&gt;0,$F2034&gt;Parâmetros!$E$14),0,IF(OR($A2034&lt;&gt;$A2035,$F2035&gt;Parâmetros!$E$14),1,N($AA2035)+1))</f>
        <v>0</v>
      </c>
      <c r="AB2034" s="31">
        <f>IFERROR(MATCH($A2034&amp;"|"&amp;TEXT(_xlfn.MAXIFS(Cadastro!$E$5:$E$148,Cadastro!$A$5:$A$148,$A2034,Cadastro!$E$5:$E$148,"&lt;="&amp;$F2034),"yyyymmdd"),Cadastro!$I$5:$I$148,0),"")</f>
        <v>81</v>
      </c>
      <c r="AC2034" t="str">
        <f>IFERROR(_xlfn.SINGLE(INDEX(Exceções!$D$5:$D$203,MATCH($A2034&amp;"|"&amp;$F2034,Exceções!$F$5:$F$203,0))),"")</f>
        <v/>
      </c>
      <c r="AD2034" t="str">
        <f>IF($AC2034="","",IFERROR(_xlfn.SINGLE(INDEX(Exceções!$E$5:$E$203,MATCH($A2034&amp;"|"&amp;$F2034,Exceções!$F$5:$F$203,0))),""))</f>
        <v/>
      </c>
    </row>
    <row r="2035" spans="1:30" ht="15" hidden="1" customHeight="1" x14ac:dyDescent="0.25">
      <c r="A2035" s="31">
        <v>53403</v>
      </c>
      <c r="B2035" s="17" t="s">
        <v>214</v>
      </c>
      <c r="C2035" s="17" t="str">
        <f>IFERROR(INDEX(Cadastro!$C$5:$C$148,$AB2035),"NÃO INFORMADO")</f>
        <v>MEC</v>
      </c>
      <c r="D2035" s="17" t="str">
        <f>IFERROR(INDEX(Cadastro!$D$5:$D$148,$AB2035),"")</f>
        <v>A</v>
      </c>
      <c r="E2035" s="17" t="str">
        <f>IFERROR(INDEX(Cadastro!$G$5:$G$148,$AB2035),"")</f>
        <v>A</v>
      </c>
      <c r="F2035" s="29">
        <v>46281</v>
      </c>
      <c r="G2035" s="32" t="str">
        <f t="shared" si="342"/>
        <v>qua</v>
      </c>
      <c r="H2035" s="31" t="str">
        <f>IF($L2035=0,"",_xlfn.MINIFS(Dados!$Q:$Q,Dados!$A:$A,$A2035,Dados!$S:$S,$F2035))</f>
        <v/>
      </c>
      <c r="I2035" s="31" t="str">
        <f>IF($H2035="","",_xlfn.MAXIFS(Dados!$R:$R,Dados!$A:$A,$A2035,Dados!$S:$S,$F2035))</f>
        <v/>
      </c>
      <c r="J2035" s="32" t="str">
        <f>IF($D2035&lt;&gt;"Folguista","",IFERROR(INDEX(Parâmetros!$D$52:$G$52,1,MIN(4,MAX(1,$W2035))),""))</f>
        <v/>
      </c>
      <c r="K2035" s="32" t="str">
        <f>IF(OR($AC2035&lt;&gt;"",$Y2035="Folga",$Y2035="Folga trabalhada",$Y2035="Férias (cadastro)",$Y2035="Férias / afastamento",$Y2035="Indeterminado (início da série)"),"",IF(OR($D2035="6x1",$D2035="FF 6x1"),IF(OR(WEEKDAY($F2035,2)=6,WEEKDAY($F2035,2)=7),"6x1 sáb/dom","6x1"),IF($D2035="5x2","5x2",IF($H2035="",IF($D2035="Folguista",$J2035,$E2035),IF(OR($H2035&gt;=Parâmetros!$E$18,$H2035&lt;Parâmetros!$E$19),"C",IF($H2035&lt;Parâmetros!$E$20,"A","B"))))))</f>
        <v/>
      </c>
      <c r="L2035" s="30">
        <f>SUMIFS(Dados!$E:$E,Dados!$A:$A,$A2035,Dados!$S:$S,$F2035)</f>
        <v>0</v>
      </c>
      <c r="M2035" s="30" t="str">
        <f>IFERROR(INDEX(Parâmetros!$E$6:$E$11,MATCH($K2035,Parâmetros!$A$6:$A$11,0)),"")</f>
        <v/>
      </c>
      <c r="N2035" s="33" t="str">
        <f t="shared" si="343"/>
        <v/>
      </c>
      <c r="O2035" s="33">
        <f>Parâmetros!$E$13</f>
        <v>0.8</v>
      </c>
      <c r="P2035" s="32" t="str">
        <f>IF(OR($M2035="",$F2035&gt;Parâmetros!$E$14),"Não","Sim")</f>
        <v>Não</v>
      </c>
      <c r="Q2035" s="32" t="str">
        <f t="shared" si="344"/>
        <v/>
      </c>
      <c r="R2035" s="32" t="str">
        <f t="shared" si="345"/>
        <v/>
      </c>
      <c r="S2035" s="30" t="str">
        <f t="shared" si="346"/>
        <v/>
      </c>
      <c r="T2035" s="32" t="str">
        <f>IF($Q2035&lt;&gt;"Sim","",IF($N2035&gt;Parâmetros!$E$15,"Sim","Não"))</f>
        <v/>
      </c>
      <c r="U2035" s="17" t="str">
        <f t="shared" si="347"/>
        <v>Folga</v>
      </c>
      <c r="V2035" s="17" t="str">
        <f>IF($AC2035&lt;&gt;"",IF($L2035&gt;0,"ATENÇÃO · apontou em dia de "&amp;LOWER($AC2035)&amp;" cadastrado","Exceção cadastrada · "&amp;$AC2035)&amp;IF($AD2035="",""," · "&amp;$AD2035),IF($E2035="Férias",IF($L2035&gt;0,"ATENÇÃO · apontou estando de férias no cadastro","Férias no cadastro"),IF($Y2035="Férias / afastamento","Afastamento · "&amp;($Z2035+$AA2035-1)&amp;" dias seguidos sem apontamento",IF($Y2035="Folga trabalhada","ATENÇÃO · apontou em dia de '[Apontamento_Mes_Setembro Atualizado.xlsx]Base Diária'!$V$221folga da escala 5x2",IF($Y2035="Folga",IF(AND($D2035="5x2",OR(WEEKDAY($F2035,2)=6,WEEKDAY($F2035,2)=7)),"Folga de fim de semana da escala 5x2",IF(AND(OR($D2035="6x1",$D2035="FF 6x1"),WEEKDAY($F2035,2)=6,FALSE()),"Folga de fim de semana · apontou no domingo anterior",IF(AND(OR($D2035="6x1",$D2035="FF 6x1"),WEEKDAY($F2035,2)=7,AND($A2035=$A2034,$L2034&gt;0)),"Folga de fim de semana · apontou no sábado",IF(AND(OR($D2035="6x1",$D2035="FF 6x1"),OR(WEEKDAY($F2035,2)=6,WEEKDAY($F2035,2)=7)),"Folga de fim de semana · sem apontamento no sábado nem no domingo","Folga prevista pelo ciclo")))),IF($Y2035="Indeterminado (início da série)","Sem histórico anterior — informe o dia do ciclo no Cadastro",IF($Y2035="Falta de registro",IF(OR(OR($D2035="6x1",$D2035="FF 6x1"),$D2035="5x2"),"FALTA DE REGISTRO · dia útil da escala "&amp;$E2035,"FALTA DE REGISTRO · dia "&amp;$W2035&amp;" de "&amp;IFERROR(INDEX(Parâmetros!$B$39:$B$48,MATCH($E2035,Parâmetros!$A$39:$A$48,0)),99)&amp;" do ciclo"),IF(OR($D2035="6x1",$D2035="FF 6x1"),IF(OR(AND(WEEKDAY($F2035,2)=6,AND($A2035=$A2036,$L2036&gt;0)),AND(WEEKDAY($F2035,2)=7,AND($A2035=$A2034,$L2034&gt;0))),"ATENÇÃO · apontou sábado e domingo no mesmo fim de semana",IF(OR(WEEKDAY($F2035,2)=6,WEEKDAY($F2035,2)=7),"Jornada de fim de semana do 6x1",IF(OR($H2035&gt;=Parâmetros!$E$20,$H2035&lt;Parâmetros!$E$19),"ATENÇÃO · 6x1 apontou fora do horário diurno","Jornada fixa do 6x1"))),IF($D2035="5x2","Jornada fixa do 5x2",IF($D2035="Folguista",IF($J2035=$K2035,"Evidência confirma sequência","DIVERGE · sequência "&amp;$J2035&amp;" × evidência "&amp;$K2035),IF($K2035=$E2035,"Evidência confirma cadastro","DIVERGE · cadastro "&amp;$E2035&amp;" × evidência "&amp;$K2035)))))))))))</f>
        <v>Folga prevista pelo ciclo</v>
      </c>
      <c r="W2035" s="34">
        <f>IF(OR(OR($D2035="6x1",$D2035="FF 6x1"),$D2035="5x2"),"",IF($AB2035&lt;&gt;$AB2034,IF(IFERROR(INDEX(Cadastro!$F$5:$F$148,$AB2035),"")="",IF($L2035&gt;0,1,0),IF(IFERROR(INDEX(Cadastro!$F$5:$F$148,$AB2035),"")&lt;=IFERROR(INDEX(Parâmetros!$B$39:$B$48,MATCH($E2035,Parâmetros!$A$39:$A$48,0)),99),IFERROR(INDEX(Cadastro!$F$5:$F$148,$AB2035),""),0)),IF($L2035&gt;0,IF(N($X2034)&gt;0,1,N($W2034)+1),IF(AND($L2035=0,OR(N($W2034)&gt;=IFERROR(INDEX(Parâmetros!$B$39:$B$48,MATCH($E2035,Parâmetros!$A$39:$A$48,0)),99),AND(N($X2034)&gt;0,N($X2034)&lt;IFERROR(INDEX(Parâmetros!$C$39:$C$48,MATCH($E2035,Parâmetros!$A$39:$A$48,0)),0)))),0,N($W2034)+1))))</f>
        <v>0</v>
      </c>
      <c r="X2035" s="34">
        <f>IF(OR(OR($D2035="6x1",$D2035="FF 6x1"),$D2035="5x2"),"",IF($AB2035&lt;&gt;$AB2034,IF(IFERROR(INDEX(Cadastro!$F$5:$F$148,$AB2035),"")="",0,IF(IFERROR(INDEX(Cadastro!$F$5:$F$148,$AB2035),"")&gt;IFERROR(INDEX(Parâmetros!$B$39:$B$48,MATCH($E2035,Parâmetros!$A$39:$A$48,0)),99),IFERROR(INDEX(Cadastro!$F$5:$F$148,$AB2035),"")-IFERROR(INDEX(Parâmetros!$B$39:$B$48,MATCH($E2035,Parâmetros!$A$39:$A$48,0)),99),0)),IF(AND($L2035=0,OR(N($W2034)&gt;=IFERROR(INDEX(Parâmetros!$B$39:$B$48,MATCH($E2035,Parâmetros!$A$39:$A$48,0)),99),AND(N($X2034)&gt;0,N($X2034)&lt;IFERROR(INDEX(Parâmetros!$C$39:$C$48,MATCH($E2035,Parâmetros!$A$39:$A$48,0)),0)))),N($X2034)+1,0)))</f>
        <v>1</v>
      </c>
      <c r="Y2035" t="str">
        <f>IF($AC2035&lt;&gt;"",IF($L2035&gt;0,$AC2035&amp;" · com apontamento",$AC2035),IF($E2035="Férias",IF($L2035&gt;0,"Férias · com apontamento","Férias (cadastro)"),IF(($Z2035+$AA2035-1)&gt;Parâmetros!$E$16,"Férias / afastamento",IF(AND($D2035="5x2",OR(WEEKDAY($F2035,2)=6,WEEKDAY($F2035,2)=7)),IF($L2035&gt;0,"Folga trabalhada","Folga"),IF($L2035&gt;0,"Trabalhado",IF(OR(OR($D2035="6x1",$D2035="FF 6x1"),$D2035="5x2"),IF(AND(OR($D2035="6x1",$D2035="FF 6x1"),OR(WEEKDAY($F2035,2)=6,WEEKDAY($F2035,2)=7)),"Folga","Falta de registro"),IF(AND($AB2035&lt;&gt;$AB2034,IFERROR(INDEX(Cadastro!$F$5:$F$148,$AB2035),"")=""),"Indeterminado (início da série)",IF($X2035&gt;0,"Folga","Falta de registro"))))))))</f>
        <v>Folga</v>
      </c>
      <c r="Z2035" s="34">
        <f>IF(OR($L2035&gt;0,$F2035&gt;Parâmetros!$E$14),0,IF($A2035&lt;&gt;$A2034,1,N($Z2034)+1))</f>
        <v>0</v>
      </c>
      <c r="AA2035" s="34">
        <f>IF(OR($L2035&gt;0,$F2035&gt;Parâmetros!$E$14),0,IF(OR($A2035&lt;&gt;$A2036,$F2036&gt;Parâmetros!$E$14),1,N($AA2036)+1))</f>
        <v>0</v>
      </c>
      <c r="AB2035" s="31">
        <f>IFERROR(MATCH($A2035&amp;"|"&amp;TEXT(_xlfn.MAXIFS(Cadastro!$E$5:$E$148,Cadastro!$A$5:$A$148,$A2035,Cadastro!$E$5:$E$148,"&lt;="&amp;$F2035),"yyyymmdd"),Cadastro!$I$5:$I$148,0),"")</f>
        <v>81</v>
      </c>
      <c r="AC2035" t="str">
        <f>IFERROR(_xlfn.SINGLE(INDEX(Exceções!$D$5:$D$203,MATCH($A2035&amp;"|"&amp;$F2035,Exceções!$F$5:$F$203,0))),"")</f>
        <v/>
      </c>
      <c r="AD2035" t="str">
        <f>IF($AC2035="","",IFERROR(_xlfn.SINGLE(INDEX(Exceções!$E$5:$E$203,MATCH($A2035&amp;"|"&amp;$F2035,Exceções!$F$5:$F$203,0))),""))</f>
        <v/>
      </c>
    </row>
    <row r="2036" spans="1:30" ht="15" hidden="1" customHeight="1" x14ac:dyDescent="0.25">
      <c r="A2036" s="31">
        <v>53403</v>
      </c>
      <c r="B2036" s="17" t="s">
        <v>214</v>
      </c>
      <c r="C2036" s="17" t="str">
        <f>IFERROR(INDEX(Cadastro!$C$5:$C$148,$AB2036),"NÃO INFORMADO")</f>
        <v>MEC</v>
      </c>
      <c r="D2036" s="17" t="str">
        <f>IFERROR(INDEX(Cadastro!$D$5:$D$148,$AB2036),"")</f>
        <v>A</v>
      </c>
      <c r="E2036" s="17" t="str">
        <f>IFERROR(INDEX(Cadastro!$G$5:$G$148,$AB2036),"")</f>
        <v>A</v>
      </c>
      <c r="F2036" s="29">
        <v>46282</v>
      </c>
      <c r="G2036" s="32" t="str">
        <f t="shared" si="342"/>
        <v>qui</v>
      </c>
      <c r="H2036" s="31" t="str">
        <f>IF($L2036=0,"",_xlfn.MINIFS(Dados!$Q:$Q,Dados!$A:$A,$A2036,Dados!$S:$S,$F2036))</f>
        <v/>
      </c>
      <c r="I2036" s="31" t="str">
        <f>IF($H2036="","",_xlfn.MAXIFS(Dados!$R:$R,Dados!$A:$A,$A2036,Dados!$S:$S,$F2036))</f>
        <v/>
      </c>
      <c r="J2036" s="32" t="str">
        <f>IF($D2036&lt;&gt;"Folguista","",IFERROR(INDEX(Parâmetros!$D$52:$G$52,1,MIN(4,MAX(1,$W2036))),""))</f>
        <v/>
      </c>
      <c r="K2036" s="32" t="str">
        <f>IF(OR($AC2036&lt;&gt;"",$Y2036="Folga",$Y2036="Folga trabalhada",$Y2036="Férias (cadastro)",$Y2036="Férias / afastamento",$Y2036="Indeterminado (início da série)"),"",IF(OR($D2036="6x1",$D2036="FF 6x1"),IF(OR(WEEKDAY($F2036,2)=6,WEEKDAY($F2036,2)=7),"6x1 sáb/dom","6x1"),IF($D2036="5x2","5x2",IF($H2036="",IF($D2036="Folguista",$J2036,$E2036),IF(OR($H2036&gt;=Parâmetros!$E$18,$H2036&lt;Parâmetros!$E$19),"C",IF($H2036&lt;Parâmetros!$E$20,"A","B"))))))</f>
        <v>A</v>
      </c>
      <c r="L2036" s="30">
        <f>SUMIFS(Dados!$E:$E,Dados!$A:$A,$A2036,Dados!$S:$S,$F2036)</f>
        <v>0</v>
      </c>
      <c r="M2036" s="30">
        <f>IFERROR(INDEX(Parâmetros!$E$6:$E$11,MATCH($K2036,Parâmetros!$A$6:$A$11,0)),"")</f>
        <v>7.58</v>
      </c>
      <c r="N2036" s="33">
        <f t="shared" si="343"/>
        <v>0</v>
      </c>
      <c r="O2036" s="33">
        <f>Parâmetros!$E$13</f>
        <v>0.8</v>
      </c>
      <c r="P2036" s="32" t="str">
        <f>IF(OR($M2036="",$F2036&gt;Parâmetros!$E$14),"Não","Sim")</f>
        <v>Não</v>
      </c>
      <c r="Q2036" s="32" t="str">
        <f t="shared" si="344"/>
        <v/>
      </c>
      <c r="R2036" s="32" t="str">
        <f t="shared" si="345"/>
        <v/>
      </c>
      <c r="S2036" s="30" t="str">
        <f t="shared" si="346"/>
        <v/>
      </c>
      <c r="T2036" s="32" t="str">
        <f>IF($Q2036&lt;&gt;"Sim","",IF($N2036&gt;Parâmetros!$E$15,"Sim","Não"))</f>
        <v/>
      </c>
      <c r="U2036" s="17" t="str">
        <f t="shared" si="347"/>
        <v>Fora da apuração</v>
      </c>
      <c r="V2036" s="17" t="str">
        <f>IF($AC2036&lt;&gt;"",IF($L2036&gt;0,"ATENÇÃO · apontou em dia de "&amp;LOWER($AC2036)&amp;" cadastrado","Exceção cadastrada · "&amp;$AC2036)&amp;IF($AD2036="",""," · "&amp;$AD2036),IF($E2036="Férias",IF($L2036&gt;0,"ATENÇÃO · apontou estando de férias no cadastro","Férias no cadastro"),IF($Y2036="Férias / afastamento","Afastamento · "&amp;($Z2036+$AA2036-1)&amp;" dias seguidos sem apontamento",IF($Y2036="Folga trabalhada","ATENÇÃO · apontou em dia de '[Apontamento_Mes_Setembro Atualizado.xlsx]Base Diária'!$V$221folga da escala 5x2",IF($Y2036="Folga",IF(AND($D2036="5x2",OR(WEEKDAY($F2036,2)=6,WEEKDAY($F2036,2)=7)),"Folga de fim de semana da escala 5x2",IF(AND(OR($D2036="6x1",$D2036="FF 6x1"),WEEKDAY($F2036,2)=6,FALSE()),"Folga de fim de semana · apontou no domingo anterior",IF(AND(OR($D2036="6x1",$D2036="FF 6x1"),WEEKDAY($F2036,2)=7,AND($A2036=$A2035,$L2035&gt;0)),"Folga de fim de semana · apontou no sábado",IF(AND(OR($D2036="6x1",$D2036="FF 6x1"),OR(WEEKDAY($F2036,2)=6,WEEKDAY($F2036,2)=7)),"Folga de fim de semana · sem apontamento no sábado nem no domingo","Folga prevista pelo ciclo")))),IF($Y2036="Indeterminado (início da série)","Sem histórico anterior — informe o dia do ciclo no Cadastro",IF($Y2036="Falta de registro",IF(OR(OR($D2036="6x1",$D2036="FF 6x1"),$D2036="5x2"),"FALTA DE REGISTRO · dia útil da escala "&amp;$E2036,"FALTA DE REGISTRO · dia "&amp;$W2036&amp;" de "&amp;IFERROR(INDEX(Parâmetros!$B$39:$B$48,MATCH($E2036,Parâmetros!$A$39:$A$48,0)),99)&amp;" do ciclo"),IF(OR($D2036="6x1",$D2036="FF 6x1"),IF(OR(AND(WEEKDAY($F2036,2)=6,AND($A2036=$A2037,$L2037&gt;0)),AND(WEEKDAY($F2036,2)=7,AND($A2036=$A2035,$L2035&gt;0))),"ATENÇÃO · apontou sábado e domingo no mesmo fim de semana",IF(OR(WEEKDAY($F2036,2)=6,WEEKDAY($F2036,2)=7),"Jornada de fim de semana do 6x1",IF(OR($H2036&gt;=Parâmetros!$E$20,$H2036&lt;Parâmetros!$E$19),"ATENÇÃO · 6x1 apontou fora do horário diurno","Jornada fixa do 6x1"))),IF($D2036="5x2","Jornada fixa do 5x2",IF($D2036="Folguista",IF($J2036=$K2036,"Evidência confirma sequência","DIVERGE · sequência "&amp;$J2036&amp;" × evidência "&amp;$K2036),IF($K2036=$E2036,"Evidência confirma cadastro","DIVERGE · cadastro "&amp;$E2036&amp;" × evidência "&amp;$K2036)))))))))))</f>
        <v>FALTA DE REGISTRO · dia 1 de 5 do ciclo</v>
      </c>
      <c r="W2036" s="34">
        <f>IF(OR(OR($D2036="6x1",$D2036="FF 6x1"),$D2036="5x2"),"",IF($AB2036&lt;&gt;$AB2035,IF(IFERROR(INDEX(Cadastro!$F$5:$F$148,$AB2036),"")="",IF($L2036&gt;0,1,0),IF(IFERROR(INDEX(Cadastro!$F$5:$F$148,$AB2036),"")&lt;=IFERROR(INDEX(Parâmetros!$B$39:$B$48,MATCH($E2036,Parâmetros!$A$39:$A$48,0)),99),IFERROR(INDEX(Cadastro!$F$5:$F$148,$AB2036),""),0)),IF($L2036&gt;0,IF(N($X2035)&gt;0,1,N($W2035)+1),IF(AND($L2036=0,OR(N($W2035)&gt;=IFERROR(INDEX(Parâmetros!$B$39:$B$48,MATCH($E2036,Parâmetros!$A$39:$A$48,0)),99),AND(N($X2035)&gt;0,N($X2035)&lt;IFERROR(INDEX(Parâmetros!$C$39:$C$48,MATCH($E2036,Parâmetros!$A$39:$A$48,0)),0)))),0,N($W2035)+1))))</f>
        <v>1</v>
      </c>
      <c r="X2036" s="34">
        <f>IF(OR(OR($D2036="6x1",$D2036="FF 6x1"),$D2036="5x2"),"",IF($AB2036&lt;&gt;$AB2035,IF(IFERROR(INDEX(Cadastro!$F$5:$F$148,$AB2036),"")="",0,IF(IFERROR(INDEX(Cadastro!$F$5:$F$148,$AB2036),"")&gt;IFERROR(INDEX(Parâmetros!$B$39:$B$48,MATCH($E2036,Parâmetros!$A$39:$A$48,0)),99),IFERROR(INDEX(Cadastro!$F$5:$F$148,$AB2036),"")-IFERROR(INDEX(Parâmetros!$B$39:$B$48,MATCH($E2036,Parâmetros!$A$39:$A$48,0)),99),0)),IF(AND($L2036=0,OR(N($W2035)&gt;=IFERROR(INDEX(Parâmetros!$B$39:$B$48,MATCH($E2036,Parâmetros!$A$39:$A$48,0)),99),AND(N($X2035)&gt;0,N($X2035)&lt;IFERROR(INDEX(Parâmetros!$C$39:$C$48,MATCH($E2036,Parâmetros!$A$39:$A$48,0)),0)))),N($X2035)+1,0)))</f>
        <v>0</v>
      </c>
      <c r="Y2036" t="str">
        <f>IF($AC2036&lt;&gt;"",IF($L2036&gt;0,$AC2036&amp;" · com apontamento",$AC2036),IF($E2036="Férias",IF($L2036&gt;0,"Férias · com apontamento","Férias (cadastro)"),IF(($Z2036+$AA2036-1)&gt;Parâmetros!$E$16,"Férias / afastamento",IF(AND($D2036="5x2",OR(WEEKDAY($F2036,2)=6,WEEKDAY($F2036,2)=7)),IF($L2036&gt;0,"Folga trabalhada","Folga"),IF($L2036&gt;0,"Trabalhado",IF(OR(OR($D2036="6x1",$D2036="FF 6x1"),$D2036="5x2"),IF(AND(OR($D2036="6x1",$D2036="FF 6x1"),OR(WEEKDAY($F2036,2)=6,WEEKDAY($F2036,2)=7)),"Folga","Falta de registro"),IF(AND($AB2036&lt;&gt;$AB2035,IFERROR(INDEX(Cadastro!$F$5:$F$148,$AB2036),"")=""),"Indeterminado (início da série)",IF($X2036&gt;0,"Folga","Falta de registro"))))))))</f>
        <v>Falta de registro</v>
      </c>
      <c r="Z2036" s="34">
        <f>IF(OR($L2036&gt;0,$F2036&gt;Parâmetros!$E$14),0,IF($A2036&lt;&gt;$A2035,1,N($Z2035)+1))</f>
        <v>0</v>
      </c>
      <c r="AA2036" s="34">
        <f>IF(OR($L2036&gt;0,$F2036&gt;Parâmetros!$E$14),0,IF(OR($A2036&lt;&gt;$A2037,$F2037&gt;Parâmetros!$E$14),1,N($AA2037)+1))</f>
        <v>0</v>
      </c>
      <c r="AB2036" s="31">
        <f>IFERROR(MATCH($A2036&amp;"|"&amp;TEXT(_xlfn.MAXIFS(Cadastro!$E$5:$E$148,Cadastro!$A$5:$A$148,$A2036,Cadastro!$E$5:$E$148,"&lt;="&amp;$F2036),"yyyymmdd"),Cadastro!$I$5:$I$148,0),"")</f>
        <v>81</v>
      </c>
      <c r="AC2036" t="str">
        <f>IFERROR(_xlfn.SINGLE(INDEX(Exceções!$D$5:$D$203,MATCH($A2036&amp;"|"&amp;$F2036,Exceções!$F$5:$F$203,0))),"")</f>
        <v/>
      </c>
      <c r="AD2036" t="str">
        <f>IF($AC2036="","",IFERROR(_xlfn.SINGLE(INDEX(Exceções!$E$5:$E$203,MATCH($A2036&amp;"|"&amp;$F2036,Exceções!$F$5:$F$203,0))),""))</f>
        <v/>
      </c>
    </row>
    <row r="2037" spans="1:30" ht="15" hidden="1" customHeight="1" x14ac:dyDescent="0.25">
      <c r="A2037" s="31">
        <v>53403</v>
      </c>
      <c r="B2037" s="17" t="s">
        <v>214</v>
      </c>
      <c r="C2037" s="17" t="str">
        <f>IFERROR(INDEX(Cadastro!$C$5:$C$148,$AB2037),"NÃO INFORMADO")</f>
        <v>MEC</v>
      </c>
      <c r="D2037" s="17" t="str">
        <f>IFERROR(INDEX(Cadastro!$D$5:$D$148,$AB2037),"")</f>
        <v>A</v>
      </c>
      <c r="E2037" s="17" t="str">
        <f>IFERROR(INDEX(Cadastro!$G$5:$G$148,$AB2037),"")</f>
        <v>A</v>
      </c>
      <c r="F2037" s="29">
        <v>46283</v>
      </c>
      <c r="G2037" s="32" t="str">
        <f t="shared" si="342"/>
        <v>sex</v>
      </c>
      <c r="H2037" s="31" t="str">
        <f>IF($L2037=0,"",_xlfn.MINIFS(Dados!$Q:$Q,Dados!$A:$A,$A2037,Dados!$S:$S,$F2037))</f>
        <v/>
      </c>
      <c r="I2037" s="31" t="str">
        <f>IF($H2037="","",_xlfn.MAXIFS(Dados!$R:$R,Dados!$A:$A,$A2037,Dados!$S:$S,$F2037))</f>
        <v/>
      </c>
      <c r="J2037" s="32" t="str">
        <f>IF($D2037&lt;&gt;"Folguista","",IFERROR(INDEX(Parâmetros!$D$52:$G$52,1,MIN(4,MAX(1,$W2037))),""))</f>
        <v/>
      </c>
      <c r="K2037" s="32" t="str">
        <f>IF(OR($AC2037&lt;&gt;"",$Y2037="Folga",$Y2037="Folga trabalhada",$Y2037="Férias (cadastro)",$Y2037="Férias / afastamento",$Y2037="Indeterminado (início da série)"),"",IF(OR($D2037="6x1",$D2037="FF 6x1"),IF(OR(WEEKDAY($F2037,2)=6,WEEKDAY($F2037,2)=7),"6x1 sáb/dom","6x1"),IF($D2037="5x2","5x2",IF($H2037="",IF($D2037="Folguista",$J2037,$E2037),IF(OR($H2037&gt;=Parâmetros!$E$18,$H2037&lt;Parâmetros!$E$19),"C",IF($H2037&lt;Parâmetros!$E$20,"A","B"))))))</f>
        <v>A</v>
      </c>
      <c r="L2037" s="30">
        <f>SUMIFS(Dados!$E:$E,Dados!$A:$A,$A2037,Dados!$S:$S,$F2037)</f>
        <v>0</v>
      </c>
      <c r="M2037" s="30">
        <f>IFERROR(INDEX(Parâmetros!$E$6:$E$11,MATCH($K2037,Parâmetros!$A$6:$A$11,0)),"")</f>
        <v>7.58</v>
      </c>
      <c r="N2037" s="33">
        <f t="shared" si="343"/>
        <v>0</v>
      </c>
      <c r="O2037" s="33">
        <f>Parâmetros!$E$13</f>
        <v>0.8</v>
      </c>
      <c r="P2037" s="32" t="str">
        <f>IF(OR($M2037="",$F2037&gt;Parâmetros!$E$14),"Não","Sim")</f>
        <v>Não</v>
      </c>
      <c r="Q2037" s="32" t="str">
        <f t="shared" si="344"/>
        <v/>
      </c>
      <c r="R2037" s="32" t="str">
        <f t="shared" si="345"/>
        <v/>
      </c>
      <c r="S2037" s="30" t="str">
        <f t="shared" si="346"/>
        <v/>
      </c>
      <c r="T2037" s="32" t="str">
        <f>IF($Q2037&lt;&gt;"Sim","",IF($N2037&gt;Parâmetros!$E$15,"Sim","Não"))</f>
        <v/>
      </c>
      <c r="U2037" s="17" t="str">
        <f t="shared" si="347"/>
        <v>Fora da apuração</v>
      </c>
      <c r="V2037" s="17" t="str">
        <f>IF($AC2037&lt;&gt;"",IF($L2037&gt;0,"ATENÇÃO · apontou em dia de "&amp;LOWER($AC2037)&amp;" cadastrado","Exceção cadastrada · "&amp;$AC2037)&amp;IF($AD2037="",""," · "&amp;$AD2037),IF($E2037="Férias",IF($L2037&gt;0,"ATENÇÃO · apontou estando de férias no cadastro","Férias no cadastro"),IF($Y2037="Férias / afastamento","Afastamento · "&amp;($Z2037+$AA2037-1)&amp;" dias seguidos sem apontamento",IF($Y2037="Folga trabalhada","ATENÇÃO · apontou em dia de '[Apontamento_Mes_Setembro Atualizado.xlsx]Base Diária'!$V$221folga da escala 5x2",IF($Y2037="Folga",IF(AND($D2037="5x2",OR(WEEKDAY($F2037,2)=6,WEEKDAY($F2037,2)=7)),"Folga de fim de semana da escala 5x2",IF(AND(OR($D2037="6x1",$D2037="FF 6x1"),WEEKDAY($F2037,2)=6,FALSE()),"Folga de fim de semana · apontou no domingo anterior",IF(AND(OR($D2037="6x1",$D2037="FF 6x1"),WEEKDAY($F2037,2)=7,AND($A2037=$A2036,$L2036&gt;0)),"Folga de fim de semana · apontou no sábado",IF(AND(OR($D2037="6x1",$D2037="FF 6x1"),OR(WEEKDAY($F2037,2)=6,WEEKDAY($F2037,2)=7)),"Folga de fim de semana · sem apontamento no sábado nem no domingo","Folga prevista pelo ciclo")))),IF($Y2037="Indeterminado (início da série)","Sem histórico anterior — informe o dia do ciclo no Cadastro",IF($Y2037="Falta de registro",IF(OR(OR($D2037="6x1",$D2037="FF 6x1"),$D2037="5x2"),"FALTA DE REGISTRO · dia útil da escala "&amp;$E2037,"FALTA DE REGISTRO · dia "&amp;$W2037&amp;" de "&amp;IFERROR(INDEX(Parâmetros!$B$39:$B$48,MATCH($E2037,Parâmetros!$A$39:$A$48,0)),99)&amp;" do ciclo"),IF(OR($D2037="6x1",$D2037="FF 6x1"),IF(OR(AND(WEEKDAY($F2037,2)=6,AND($A2037=$A2038,$L2038&gt;0)),AND(WEEKDAY($F2037,2)=7,AND($A2037=$A2036,$L2036&gt;0))),"ATENÇÃO · apontou sábado e domingo no mesmo fim de semana",IF(OR(WEEKDAY($F2037,2)=6,WEEKDAY($F2037,2)=7),"Jornada de fim de semana do 6x1",IF(OR($H2037&gt;=Parâmetros!$E$20,$H2037&lt;Parâmetros!$E$19),"ATENÇÃO · 6x1 apontou fora do horário diurno","Jornada fixa do 6x1"))),IF($D2037="5x2","Jornada fixa do 5x2",IF($D2037="Folguista",IF($J2037=$K2037,"Evidência confirma sequência","DIVERGE · sequência "&amp;$J2037&amp;" × evidência "&amp;$K2037),IF($K2037=$E2037,"Evidência confirma cadastro","DIVERGE · cadastro "&amp;$E2037&amp;" × evidência "&amp;$K2037)))))))))))</f>
        <v>FALTA DE REGISTRO · dia 2 de 5 do ciclo</v>
      </c>
      <c r="W2037" s="34">
        <f>IF(OR(OR($D2037="6x1",$D2037="FF 6x1"),$D2037="5x2"),"",IF($AB2037&lt;&gt;$AB2036,IF(IFERROR(INDEX(Cadastro!$F$5:$F$148,$AB2037),"")="",IF($L2037&gt;0,1,0),IF(IFERROR(INDEX(Cadastro!$F$5:$F$148,$AB2037),"")&lt;=IFERROR(INDEX(Parâmetros!$B$39:$B$48,MATCH($E2037,Parâmetros!$A$39:$A$48,0)),99),IFERROR(INDEX(Cadastro!$F$5:$F$148,$AB2037),""),0)),IF($L2037&gt;0,IF(N($X2036)&gt;0,1,N($W2036)+1),IF(AND($L2037=0,OR(N($W2036)&gt;=IFERROR(INDEX(Parâmetros!$B$39:$B$48,MATCH($E2037,Parâmetros!$A$39:$A$48,0)),99),AND(N($X2036)&gt;0,N($X2036)&lt;IFERROR(INDEX(Parâmetros!$C$39:$C$48,MATCH($E2037,Parâmetros!$A$39:$A$48,0)),0)))),0,N($W2036)+1))))</f>
        <v>2</v>
      </c>
      <c r="X2037" s="34">
        <f>IF(OR(OR($D2037="6x1",$D2037="FF 6x1"),$D2037="5x2"),"",IF($AB2037&lt;&gt;$AB2036,IF(IFERROR(INDEX(Cadastro!$F$5:$F$148,$AB2037),"")="",0,IF(IFERROR(INDEX(Cadastro!$F$5:$F$148,$AB2037),"")&gt;IFERROR(INDEX(Parâmetros!$B$39:$B$48,MATCH($E2037,Parâmetros!$A$39:$A$48,0)),99),IFERROR(INDEX(Cadastro!$F$5:$F$148,$AB2037),"")-IFERROR(INDEX(Parâmetros!$B$39:$B$48,MATCH($E2037,Parâmetros!$A$39:$A$48,0)),99),0)),IF(AND($L2037=0,OR(N($W2036)&gt;=IFERROR(INDEX(Parâmetros!$B$39:$B$48,MATCH($E2037,Parâmetros!$A$39:$A$48,0)),99),AND(N($X2036)&gt;0,N($X2036)&lt;IFERROR(INDEX(Parâmetros!$C$39:$C$48,MATCH($E2037,Parâmetros!$A$39:$A$48,0)),0)))),N($X2036)+1,0)))</f>
        <v>0</v>
      </c>
      <c r="Y2037" t="str">
        <f>IF($AC2037&lt;&gt;"",IF($L2037&gt;0,$AC2037&amp;" · com apontamento",$AC2037),IF($E2037="Férias",IF($L2037&gt;0,"Férias · com apontamento","Férias (cadastro)"),IF(($Z2037+$AA2037-1)&gt;Parâmetros!$E$16,"Férias / afastamento",IF(AND($D2037="5x2",OR(WEEKDAY($F2037,2)=6,WEEKDAY($F2037,2)=7)),IF($L2037&gt;0,"Folga trabalhada","Folga"),IF($L2037&gt;0,"Trabalhado",IF(OR(OR($D2037="6x1",$D2037="FF 6x1"),$D2037="5x2"),IF(AND(OR($D2037="6x1",$D2037="FF 6x1"),OR(WEEKDAY($F2037,2)=6,WEEKDAY($F2037,2)=7)),"Folga","Falta de registro"),IF(AND($AB2037&lt;&gt;$AB2036,IFERROR(INDEX(Cadastro!$F$5:$F$148,$AB2037),"")=""),"Indeterminado (início da série)",IF($X2037&gt;0,"Folga","Falta de registro"))))))))</f>
        <v>Falta de registro</v>
      </c>
      <c r="Z2037" s="34">
        <f>IF(OR($L2037&gt;0,$F2037&gt;Parâmetros!$E$14),0,IF($A2037&lt;&gt;$A2036,1,N($Z2036)+1))</f>
        <v>0</v>
      </c>
      <c r="AA2037" s="34">
        <f>IF(OR($L2037&gt;0,$F2037&gt;Parâmetros!$E$14),0,IF(OR($A2037&lt;&gt;$A2038,$F2038&gt;Parâmetros!$E$14),1,N($AA2038)+1))</f>
        <v>0</v>
      </c>
      <c r="AB2037" s="31">
        <f>IFERROR(MATCH($A2037&amp;"|"&amp;TEXT(_xlfn.MAXIFS(Cadastro!$E$5:$E$148,Cadastro!$A$5:$A$148,$A2037,Cadastro!$E$5:$E$148,"&lt;="&amp;$F2037),"yyyymmdd"),Cadastro!$I$5:$I$148,0),"")</f>
        <v>81</v>
      </c>
      <c r="AC2037" t="str">
        <f>IFERROR(_xlfn.SINGLE(INDEX(Exceções!$D$5:$D$203,MATCH($A2037&amp;"|"&amp;$F2037,Exceções!$F$5:$F$203,0))),"")</f>
        <v/>
      </c>
      <c r="AD2037" t="str">
        <f>IF($AC2037="","",IFERROR(_xlfn.SINGLE(INDEX(Exceções!$E$5:$E$203,MATCH($A2037&amp;"|"&amp;$F2037,Exceções!$F$5:$F$203,0))),""))</f>
        <v/>
      </c>
    </row>
    <row r="2038" spans="1:30" ht="15" hidden="1" customHeight="1" x14ac:dyDescent="0.25">
      <c r="A2038" s="31">
        <v>53403</v>
      </c>
      <c r="B2038" s="17" t="s">
        <v>214</v>
      </c>
      <c r="C2038" s="17" t="str">
        <f>IFERROR(INDEX(Cadastro!$C$5:$C$148,$AB2038),"NÃO INFORMADO")</f>
        <v>MEC</v>
      </c>
      <c r="D2038" s="17" t="str">
        <f>IFERROR(INDEX(Cadastro!$D$5:$D$148,$AB2038),"")</f>
        <v>A</v>
      </c>
      <c r="E2038" s="17" t="str">
        <f>IFERROR(INDEX(Cadastro!$G$5:$G$148,$AB2038),"")</f>
        <v>A</v>
      </c>
      <c r="F2038" s="29">
        <v>46284</v>
      </c>
      <c r="G2038" s="32" t="str">
        <f t="shared" si="342"/>
        <v>sáb</v>
      </c>
      <c r="H2038" s="31" t="str">
        <f>IF($L2038=0,"",_xlfn.MINIFS(Dados!$Q:$Q,Dados!$A:$A,$A2038,Dados!$S:$S,$F2038))</f>
        <v/>
      </c>
      <c r="I2038" s="31" t="str">
        <f>IF($H2038="","",_xlfn.MAXIFS(Dados!$R:$R,Dados!$A:$A,$A2038,Dados!$S:$S,$F2038))</f>
        <v/>
      </c>
      <c r="J2038" s="32" t="str">
        <f>IF($D2038&lt;&gt;"Folguista","",IFERROR(INDEX(Parâmetros!$D$52:$G$52,1,MIN(4,MAX(1,$W2038))),""))</f>
        <v/>
      </c>
      <c r="K2038" s="32" t="str">
        <f>IF(OR($AC2038&lt;&gt;"",$Y2038="Folga",$Y2038="Folga trabalhada",$Y2038="Férias (cadastro)",$Y2038="Férias / afastamento",$Y2038="Indeterminado (início da série)"),"",IF(OR($D2038="6x1",$D2038="FF 6x1"),IF(OR(WEEKDAY($F2038,2)=6,WEEKDAY($F2038,2)=7),"6x1 sáb/dom","6x1"),IF($D2038="5x2","5x2",IF($H2038="",IF($D2038="Folguista",$J2038,$E2038),IF(OR($H2038&gt;=Parâmetros!$E$18,$H2038&lt;Parâmetros!$E$19),"C",IF($H2038&lt;Parâmetros!$E$20,"A","B"))))))</f>
        <v>A</v>
      </c>
      <c r="L2038" s="30">
        <f>SUMIFS(Dados!$E:$E,Dados!$A:$A,$A2038,Dados!$S:$S,$F2038)</f>
        <v>0</v>
      </c>
      <c r="M2038" s="30">
        <f>IFERROR(INDEX(Parâmetros!$E$6:$E$11,MATCH($K2038,Parâmetros!$A$6:$A$11,0)),"")</f>
        <v>7.58</v>
      </c>
      <c r="N2038" s="33">
        <f t="shared" si="343"/>
        <v>0</v>
      </c>
      <c r="O2038" s="33">
        <f>Parâmetros!$E$13</f>
        <v>0.8</v>
      </c>
      <c r="P2038" s="32" t="str">
        <f>IF(OR($M2038="",$F2038&gt;Parâmetros!$E$14),"Não","Sim")</f>
        <v>Não</v>
      </c>
      <c r="Q2038" s="32" t="str">
        <f t="shared" si="344"/>
        <v/>
      </c>
      <c r="R2038" s="32" t="str">
        <f t="shared" si="345"/>
        <v/>
      </c>
      <c r="S2038" s="30" t="str">
        <f t="shared" si="346"/>
        <v/>
      </c>
      <c r="T2038" s="32" t="str">
        <f>IF($Q2038&lt;&gt;"Sim","",IF($N2038&gt;Parâmetros!$E$15,"Sim","Não"))</f>
        <v/>
      </c>
      <c r="U2038" s="17" t="str">
        <f t="shared" si="347"/>
        <v>Fora da apuração</v>
      </c>
      <c r="V2038" s="17" t="str">
        <f>IF($AC2038&lt;&gt;"",IF($L2038&gt;0,"ATENÇÃO · apontou em dia de "&amp;LOWER($AC2038)&amp;" cadastrado","Exceção cadastrada · "&amp;$AC2038)&amp;IF($AD2038="",""," · "&amp;$AD2038),IF($E2038="Férias",IF($L2038&gt;0,"ATENÇÃO · apontou estando de férias no cadastro","Férias no cadastro"),IF($Y2038="Férias / afastamento","Afastamento · "&amp;($Z2038+$AA2038-1)&amp;" dias seguidos sem apontamento",IF($Y2038="Folga trabalhada","ATENÇÃO · apontou em dia de '[Apontamento_Mes_Setembro Atualizado.xlsx]Base Diária'!$V$221folga da escala 5x2",IF($Y2038="Folga",IF(AND($D2038="5x2",OR(WEEKDAY($F2038,2)=6,WEEKDAY($F2038,2)=7)),"Folga de fim de semana da escala 5x2",IF(AND(OR($D2038="6x1",$D2038="FF 6x1"),WEEKDAY($F2038,2)=6,FALSE()),"Folga de fim de semana · apontou no domingo anterior",IF(AND(OR($D2038="6x1",$D2038="FF 6x1"),WEEKDAY($F2038,2)=7,AND($A2038=$A2037,$L2037&gt;0)),"Folga de fim de semana · apontou no sábado",IF(AND(OR($D2038="6x1",$D2038="FF 6x1"),OR(WEEKDAY($F2038,2)=6,WEEKDAY($F2038,2)=7)),"Folga de fim de semana · sem apontamento no sábado nem no domingo","Folga prevista pelo ciclo")))),IF($Y2038="Indeterminado (início da série)","Sem histórico anterior — informe o dia do ciclo no Cadastro",IF($Y2038="Falta de registro",IF(OR(OR($D2038="6x1",$D2038="FF 6x1"),$D2038="5x2"),"FALTA DE REGISTRO · dia útil da escala "&amp;$E2038,"FALTA DE REGISTRO · dia "&amp;$W2038&amp;" de "&amp;IFERROR(INDEX(Parâmetros!$B$39:$B$48,MATCH($E2038,Parâmetros!$A$39:$A$48,0)),99)&amp;" do ciclo"),IF(OR($D2038="6x1",$D2038="FF 6x1"),IF(OR(AND(WEEKDAY($F2038,2)=6,AND($A2038=$A2039,$L2039&gt;0)),AND(WEEKDAY($F2038,2)=7,AND($A2038=$A2037,$L2037&gt;0))),"ATENÇÃO · apontou sábado e domingo no mesmo fim de semana",IF(OR(WEEKDAY($F2038,2)=6,WEEKDAY($F2038,2)=7),"Jornada de fim de semana do 6x1",IF(OR($H2038&gt;=Parâmetros!$E$20,$H2038&lt;Parâmetros!$E$19),"ATENÇÃO · 6x1 apontou fora do horário diurno","Jornada fixa do 6x1"))),IF($D2038="5x2","Jornada fixa do 5x2",IF($D2038="Folguista",IF($J2038=$K2038,"Evidência confirma sequência","DIVERGE · sequência "&amp;$J2038&amp;" × evidência "&amp;$K2038),IF($K2038=$E2038,"Evidência confirma cadastro","DIVERGE · cadastro "&amp;$E2038&amp;" × evidência "&amp;$K2038)))))))))))</f>
        <v>FALTA DE REGISTRO · dia 3 de 5 do ciclo</v>
      </c>
      <c r="W2038" s="34">
        <f>IF(OR(OR($D2038="6x1",$D2038="FF 6x1"),$D2038="5x2"),"",IF($AB2038&lt;&gt;$AB2037,IF(IFERROR(INDEX(Cadastro!$F$5:$F$148,$AB2038),"")="",IF($L2038&gt;0,1,0),IF(IFERROR(INDEX(Cadastro!$F$5:$F$148,$AB2038),"")&lt;=IFERROR(INDEX(Parâmetros!$B$39:$B$48,MATCH($E2038,Parâmetros!$A$39:$A$48,0)),99),IFERROR(INDEX(Cadastro!$F$5:$F$148,$AB2038),""),0)),IF($L2038&gt;0,IF(N($X2037)&gt;0,1,N($W2037)+1),IF(AND($L2038=0,OR(N($W2037)&gt;=IFERROR(INDEX(Parâmetros!$B$39:$B$48,MATCH($E2038,Parâmetros!$A$39:$A$48,0)),99),AND(N($X2037)&gt;0,N($X2037)&lt;IFERROR(INDEX(Parâmetros!$C$39:$C$48,MATCH($E2038,Parâmetros!$A$39:$A$48,0)),0)))),0,N($W2037)+1))))</f>
        <v>3</v>
      </c>
      <c r="X2038" s="34">
        <f>IF(OR(OR($D2038="6x1",$D2038="FF 6x1"),$D2038="5x2"),"",IF($AB2038&lt;&gt;$AB2037,IF(IFERROR(INDEX(Cadastro!$F$5:$F$148,$AB2038),"")="",0,IF(IFERROR(INDEX(Cadastro!$F$5:$F$148,$AB2038),"")&gt;IFERROR(INDEX(Parâmetros!$B$39:$B$48,MATCH($E2038,Parâmetros!$A$39:$A$48,0)),99),IFERROR(INDEX(Cadastro!$F$5:$F$148,$AB2038),"")-IFERROR(INDEX(Parâmetros!$B$39:$B$48,MATCH($E2038,Parâmetros!$A$39:$A$48,0)),99),0)),IF(AND($L2038=0,OR(N($W2037)&gt;=IFERROR(INDEX(Parâmetros!$B$39:$B$48,MATCH($E2038,Parâmetros!$A$39:$A$48,0)),99),AND(N($X2037)&gt;0,N($X2037)&lt;IFERROR(INDEX(Parâmetros!$C$39:$C$48,MATCH($E2038,Parâmetros!$A$39:$A$48,0)),0)))),N($X2037)+1,0)))</f>
        <v>0</v>
      </c>
      <c r="Y2038" t="str">
        <f>IF($AC2038&lt;&gt;"",IF($L2038&gt;0,$AC2038&amp;" · com apontamento",$AC2038),IF($E2038="Férias",IF($L2038&gt;0,"Férias · com apontamento","Férias (cadastro)"),IF(($Z2038+$AA2038-1)&gt;Parâmetros!$E$16,"Férias / afastamento",IF(AND($D2038="5x2",OR(WEEKDAY($F2038,2)=6,WEEKDAY($F2038,2)=7)),IF($L2038&gt;0,"Folga trabalhada","Folga"),IF($L2038&gt;0,"Trabalhado",IF(OR(OR($D2038="6x1",$D2038="FF 6x1"),$D2038="5x2"),IF(AND(OR($D2038="6x1",$D2038="FF 6x1"),OR(WEEKDAY($F2038,2)=6,WEEKDAY($F2038,2)=7)),"Folga","Falta de registro"),IF(AND($AB2038&lt;&gt;$AB2037,IFERROR(INDEX(Cadastro!$F$5:$F$148,$AB2038),"")=""),"Indeterminado (início da série)",IF($X2038&gt;0,"Folga","Falta de registro"))))))))</f>
        <v>Falta de registro</v>
      </c>
      <c r="Z2038" s="34">
        <f>IF(OR($L2038&gt;0,$F2038&gt;Parâmetros!$E$14),0,IF($A2038&lt;&gt;$A2037,1,N($Z2037)+1))</f>
        <v>0</v>
      </c>
      <c r="AA2038" s="34">
        <f>IF(OR($L2038&gt;0,$F2038&gt;Parâmetros!$E$14),0,IF(OR($A2038&lt;&gt;$A2039,$F2039&gt;Parâmetros!$E$14),1,N($AA2039)+1))</f>
        <v>0</v>
      </c>
      <c r="AB2038" s="31">
        <f>IFERROR(MATCH($A2038&amp;"|"&amp;TEXT(_xlfn.MAXIFS(Cadastro!$E$5:$E$148,Cadastro!$A$5:$A$148,$A2038,Cadastro!$E$5:$E$148,"&lt;="&amp;$F2038),"yyyymmdd"),Cadastro!$I$5:$I$148,0),"")</f>
        <v>81</v>
      </c>
      <c r="AC2038" t="str">
        <f>IFERROR(_xlfn.SINGLE(INDEX(Exceções!$D$5:$D$203,MATCH($A2038&amp;"|"&amp;$F2038,Exceções!$F$5:$F$203,0))),"")</f>
        <v/>
      </c>
      <c r="AD2038" t="str">
        <f>IF($AC2038="","",IFERROR(_xlfn.SINGLE(INDEX(Exceções!$E$5:$E$203,MATCH($A2038&amp;"|"&amp;$F2038,Exceções!$F$5:$F$203,0))),""))</f>
        <v/>
      </c>
    </row>
    <row r="2039" spans="1:30" ht="15" hidden="1" customHeight="1" x14ac:dyDescent="0.25">
      <c r="A2039" s="31">
        <v>53403</v>
      </c>
      <c r="B2039" s="17" t="s">
        <v>214</v>
      </c>
      <c r="C2039" s="17" t="str">
        <f>IFERROR(INDEX(Cadastro!$C$5:$C$148,$AB2039),"NÃO INFORMADO")</f>
        <v>MEC</v>
      </c>
      <c r="D2039" s="17" t="str">
        <f>IFERROR(INDEX(Cadastro!$D$5:$D$148,$AB2039),"")</f>
        <v>A</v>
      </c>
      <c r="E2039" s="17" t="str">
        <f>IFERROR(INDEX(Cadastro!$G$5:$G$148,$AB2039),"")</f>
        <v>A</v>
      </c>
      <c r="F2039" s="29">
        <v>46285</v>
      </c>
      <c r="G2039" s="32" t="str">
        <f t="shared" si="342"/>
        <v>dom</v>
      </c>
      <c r="H2039" s="31" t="str">
        <f>IF($L2039=0,"",_xlfn.MINIFS(Dados!$Q:$Q,Dados!$A:$A,$A2039,Dados!$S:$S,$F2039))</f>
        <v/>
      </c>
      <c r="I2039" s="31" t="str">
        <f>IF($H2039="","",_xlfn.MAXIFS(Dados!$R:$R,Dados!$A:$A,$A2039,Dados!$S:$S,$F2039))</f>
        <v/>
      </c>
      <c r="J2039" s="32" t="str">
        <f>IF($D2039&lt;&gt;"Folguista","",IFERROR(INDEX(Parâmetros!$D$52:$G$52,1,MIN(4,MAX(1,$W2039))),""))</f>
        <v/>
      </c>
      <c r="K2039" s="32" t="str">
        <f>IF(OR($AC2039&lt;&gt;"",$Y2039="Folga",$Y2039="Folga trabalhada",$Y2039="Férias (cadastro)",$Y2039="Férias / afastamento",$Y2039="Indeterminado (início da série)"),"",IF(OR($D2039="6x1",$D2039="FF 6x1"),IF(OR(WEEKDAY($F2039,2)=6,WEEKDAY($F2039,2)=7),"6x1 sáb/dom","6x1"),IF($D2039="5x2","5x2",IF($H2039="",IF($D2039="Folguista",$J2039,$E2039),IF(OR($H2039&gt;=Parâmetros!$E$18,$H2039&lt;Parâmetros!$E$19),"C",IF($H2039&lt;Parâmetros!$E$20,"A","B"))))))</f>
        <v>A</v>
      </c>
      <c r="L2039" s="30">
        <f>SUMIFS(Dados!$E:$E,Dados!$A:$A,$A2039,Dados!$S:$S,$F2039)</f>
        <v>0</v>
      </c>
      <c r="M2039" s="30">
        <f>IFERROR(INDEX(Parâmetros!$E$6:$E$11,MATCH($K2039,Parâmetros!$A$6:$A$11,0)),"")</f>
        <v>7.58</v>
      </c>
      <c r="N2039" s="33">
        <f t="shared" si="343"/>
        <v>0</v>
      </c>
      <c r="O2039" s="33">
        <f>Parâmetros!$E$13</f>
        <v>0.8</v>
      </c>
      <c r="P2039" s="32" t="str">
        <f>IF(OR($M2039="",$F2039&gt;Parâmetros!$E$14),"Não","Sim")</f>
        <v>Não</v>
      </c>
      <c r="Q2039" s="32" t="str">
        <f t="shared" si="344"/>
        <v/>
      </c>
      <c r="R2039" s="32" t="str">
        <f t="shared" si="345"/>
        <v/>
      </c>
      <c r="S2039" s="30" t="str">
        <f t="shared" si="346"/>
        <v/>
      </c>
      <c r="T2039" s="32" t="str">
        <f>IF($Q2039&lt;&gt;"Sim","",IF($N2039&gt;Parâmetros!$E$15,"Sim","Não"))</f>
        <v/>
      </c>
      <c r="U2039" s="17" t="str">
        <f t="shared" si="347"/>
        <v>Fora da apuração</v>
      </c>
      <c r="V2039" s="17" t="str">
        <f>IF($AC2039&lt;&gt;"",IF($L2039&gt;0,"ATENÇÃO · apontou em dia de "&amp;LOWER($AC2039)&amp;" cadastrado","Exceção cadastrada · "&amp;$AC2039)&amp;IF($AD2039="",""," · "&amp;$AD2039),IF($E2039="Férias",IF($L2039&gt;0,"ATENÇÃO · apontou estando de férias no cadastro","Férias no cadastro"),IF($Y2039="Férias / afastamento","Afastamento · "&amp;($Z2039+$AA2039-1)&amp;" dias seguidos sem apontamento",IF($Y2039="Folga trabalhada","ATENÇÃO · apontou em dia de '[Apontamento_Mes_Setembro Atualizado.xlsx]Base Diária'!$V$221folga da escala 5x2",IF($Y2039="Folga",IF(AND($D2039="5x2",OR(WEEKDAY($F2039,2)=6,WEEKDAY($F2039,2)=7)),"Folga de fim de semana da escala 5x2",IF(AND(OR($D2039="6x1",$D2039="FF 6x1"),WEEKDAY($F2039,2)=6,FALSE()),"Folga de fim de semana · apontou no domingo anterior",IF(AND(OR($D2039="6x1",$D2039="FF 6x1"),WEEKDAY($F2039,2)=7,AND($A2039=$A2038,$L2038&gt;0)),"Folga de fim de semana · apontou no sábado",IF(AND(OR($D2039="6x1",$D2039="FF 6x1"),OR(WEEKDAY($F2039,2)=6,WEEKDAY($F2039,2)=7)),"Folga de fim de semana · sem apontamento no sábado nem no domingo","Folga prevista pelo ciclo")))),IF($Y2039="Indeterminado (início da série)","Sem histórico anterior — informe o dia do ciclo no Cadastro",IF($Y2039="Falta de registro",IF(OR(OR($D2039="6x1",$D2039="FF 6x1"),$D2039="5x2"),"FALTA DE REGISTRO · dia útil da escala "&amp;$E2039,"FALTA DE REGISTRO · dia "&amp;$W2039&amp;" de "&amp;IFERROR(INDEX(Parâmetros!$B$39:$B$48,MATCH($E2039,Parâmetros!$A$39:$A$48,0)),99)&amp;" do ciclo"),IF(OR($D2039="6x1",$D2039="FF 6x1"),IF(OR(AND(WEEKDAY($F2039,2)=6,AND($A2039=$A2040,$L2040&gt;0)),AND(WEEKDAY($F2039,2)=7,AND($A2039=$A2038,$L2038&gt;0))),"ATENÇÃO · apontou sábado e domingo no mesmo fim de semana",IF(OR(WEEKDAY($F2039,2)=6,WEEKDAY($F2039,2)=7),"Jornada de fim de semana do 6x1",IF(OR($H2039&gt;=Parâmetros!$E$20,$H2039&lt;Parâmetros!$E$19),"ATENÇÃO · 6x1 apontou fora do horário diurno","Jornada fixa do 6x1"))),IF($D2039="5x2","Jornada fixa do 5x2",IF($D2039="Folguista",IF($J2039=$K2039,"Evidência confirma sequência","DIVERGE · sequência "&amp;$J2039&amp;" × evidência "&amp;$K2039),IF($K2039=$E2039,"Evidência confirma cadastro","DIVERGE · cadastro "&amp;$E2039&amp;" × evidência "&amp;$K2039)))))))))))</f>
        <v>FALTA DE REGISTRO · dia 4 de 5 do ciclo</v>
      </c>
      <c r="W2039" s="34">
        <f>IF(OR(OR($D2039="6x1",$D2039="FF 6x1"),$D2039="5x2"),"",IF($AB2039&lt;&gt;$AB2038,IF(IFERROR(INDEX(Cadastro!$F$5:$F$148,$AB2039),"")="",IF($L2039&gt;0,1,0),IF(IFERROR(INDEX(Cadastro!$F$5:$F$148,$AB2039),"")&lt;=IFERROR(INDEX(Parâmetros!$B$39:$B$48,MATCH($E2039,Parâmetros!$A$39:$A$48,0)),99),IFERROR(INDEX(Cadastro!$F$5:$F$148,$AB2039),""),0)),IF($L2039&gt;0,IF(N($X2038)&gt;0,1,N($W2038)+1),IF(AND($L2039=0,OR(N($W2038)&gt;=IFERROR(INDEX(Parâmetros!$B$39:$B$48,MATCH($E2039,Parâmetros!$A$39:$A$48,0)),99),AND(N($X2038)&gt;0,N($X2038)&lt;IFERROR(INDEX(Parâmetros!$C$39:$C$48,MATCH($E2039,Parâmetros!$A$39:$A$48,0)),0)))),0,N($W2038)+1))))</f>
        <v>4</v>
      </c>
      <c r="X2039" s="34">
        <f>IF(OR(OR($D2039="6x1",$D2039="FF 6x1"),$D2039="5x2"),"",IF($AB2039&lt;&gt;$AB2038,IF(IFERROR(INDEX(Cadastro!$F$5:$F$148,$AB2039),"")="",0,IF(IFERROR(INDEX(Cadastro!$F$5:$F$148,$AB2039),"")&gt;IFERROR(INDEX(Parâmetros!$B$39:$B$48,MATCH($E2039,Parâmetros!$A$39:$A$48,0)),99),IFERROR(INDEX(Cadastro!$F$5:$F$148,$AB2039),"")-IFERROR(INDEX(Parâmetros!$B$39:$B$48,MATCH($E2039,Parâmetros!$A$39:$A$48,0)),99),0)),IF(AND($L2039=0,OR(N($W2038)&gt;=IFERROR(INDEX(Parâmetros!$B$39:$B$48,MATCH($E2039,Parâmetros!$A$39:$A$48,0)),99),AND(N($X2038)&gt;0,N($X2038)&lt;IFERROR(INDEX(Parâmetros!$C$39:$C$48,MATCH($E2039,Parâmetros!$A$39:$A$48,0)),0)))),N($X2038)+1,0)))</f>
        <v>0</v>
      </c>
      <c r="Y2039" t="str">
        <f>IF($AC2039&lt;&gt;"",IF($L2039&gt;0,$AC2039&amp;" · com apontamento",$AC2039),IF($E2039="Férias",IF($L2039&gt;0,"Férias · com apontamento","Férias (cadastro)"),IF(($Z2039+$AA2039-1)&gt;Parâmetros!$E$16,"Férias / afastamento",IF(AND($D2039="5x2",OR(WEEKDAY($F2039,2)=6,WEEKDAY($F2039,2)=7)),IF($L2039&gt;0,"Folga trabalhada","Folga"),IF($L2039&gt;0,"Trabalhado",IF(OR(OR($D2039="6x1",$D2039="FF 6x1"),$D2039="5x2"),IF(AND(OR($D2039="6x1",$D2039="FF 6x1"),OR(WEEKDAY($F2039,2)=6,WEEKDAY($F2039,2)=7)),"Folga","Falta de registro"),IF(AND($AB2039&lt;&gt;$AB2038,IFERROR(INDEX(Cadastro!$F$5:$F$148,$AB2039),"")=""),"Indeterminado (início da série)",IF($X2039&gt;0,"Folga","Falta de registro"))))))))</f>
        <v>Falta de registro</v>
      </c>
      <c r="Z2039" s="34">
        <f>IF(OR($L2039&gt;0,$F2039&gt;Parâmetros!$E$14),0,IF($A2039&lt;&gt;$A2038,1,N($Z2038)+1))</f>
        <v>0</v>
      </c>
      <c r="AA2039" s="34">
        <f>IF(OR($L2039&gt;0,$F2039&gt;Parâmetros!$E$14),0,IF(OR($A2039&lt;&gt;$A2040,$F2040&gt;Parâmetros!$E$14),1,N($AA2040)+1))</f>
        <v>0</v>
      </c>
      <c r="AB2039" s="31">
        <f>IFERROR(MATCH($A2039&amp;"|"&amp;TEXT(_xlfn.MAXIFS(Cadastro!$E$5:$E$148,Cadastro!$A$5:$A$148,$A2039,Cadastro!$E$5:$E$148,"&lt;="&amp;$F2039),"yyyymmdd"),Cadastro!$I$5:$I$148,0),"")</f>
        <v>81</v>
      </c>
      <c r="AC2039" t="str">
        <f>IFERROR(_xlfn.SINGLE(INDEX(Exceções!$D$5:$D$203,MATCH($A2039&amp;"|"&amp;$F2039,Exceções!$F$5:$F$203,0))),"")</f>
        <v/>
      </c>
      <c r="AD2039" t="str">
        <f>IF($AC2039="","",IFERROR(_xlfn.SINGLE(INDEX(Exceções!$E$5:$E$203,MATCH($A2039&amp;"|"&amp;$F2039,Exceções!$F$5:$F$203,0))),""))</f>
        <v/>
      </c>
    </row>
    <row r="2040" spans="1:30" ht="15" hidden="1" customHeight="1" x14ac:dyDescent="0.25">
      <c r="A2040" s="31">
        <v>53403</v>
      </c>
      <c r="B2040" s="17" t="s">
        <v>214</v>
      </c>
      <c r="C2040" s="17" t="str">
        <f>IFERROR(INDEX(Cadastro!$C$5:$C$148,$AB2040),"NÃO INFORMADO")</f>
        <v>MEC</v>
      </c>
      <c r="D2040" s="17" t="str">
        <f>IFERROR(INDEX(Cadastro!$D$5:$D$148,$AB2040),"")</f>
        <v>A</v>
      </c>
      <c r="E2040" s="17" t="str">
        <f>IFERROR(INDEX(Cadastro!$G$5:$G$148,$AB2040),"")</f>
        <v>A</v>
      </c>
      <c r="F2040" s="29">
        <v>46286</v>
      </c>
      <c r="G2040" s="32" t="str">
        <f t="shared" si="342"/>
        <v>seg</v>
      </c>
      <c r="H2040" s="31" t="str">
        <f>IF($L2040=0,"",_xlfn.MINIFS(Dados!$Q:$Q,Dados!$A:$A,$A2040,Dados!$S:$S,$F2040))</f>
        <v/>
      </c>
      <c r="I2040" s="31" t="str">
        <f>IF($H2040="","",_xlfn.MAXIFS(Dados!$R:$R,Dados!$A:$A,$A2040,Dados!$S:$S,$F2040))</f>
        <v/>
      </c>
      <c r="J2040" s="32" t="str">
        <f>IF($D2040&lt;&gt;"Folguista","",IFERROR(INDEX(Parâmetros!$D$52:$G$52,1,MIN(4,MAX(1,$W2040))),""))</f>
        <v/>
      </c>
      <c r="K2040" s="32" t="str">
        <f>IF(OR($AC2040&lt;&gt;"",$Y2040="Folga",$Y2040="Folga trabalhada",$Y2040="Férias (cadastro)",$Y2040="Férias / afastamento",$Y2040="Indeterminado (início da série)"),"",IF(OR($D2040="6x1",$D2040="FF 6x1"),IF(OR(WEEKDAY($F2040,2)=6,WEEKDAY($F2040,2)=7),"6x1 sáb/dom","6x1"),IF($D2040="5x2","5x2",IF($H2040="",IF($D2040="Folguista",$J2040,$E2040),IF(OR($H2040&gt;=Parâmetros!$E$18,$H2040&lt;Parâmetros!$E$19),"C",IF($H2040&lt;Parâmetros!$E$20,"A","B"))))))</f>
        <v>A</v>
      </c>
      <c r="L2040" s="30">
        <f>SUMIFS(Dados!$E:$E,Dados!$A:$A,$A2040,Dados!$S:$S,$F2040)</f>
        <v>0</v>
      </c>
      <c r="M2040" s="30">
        <f>IFERROR(INDEX(Parâmetros!$E$6:$E$11,MATCH($K2040,Parâmetros!$A$6:$A$11,0)),"")</f>
        <v>7.58</v>
      </c>
      <c r="N2040" s="33">
        <f t="shared" si="343"/>
        <v>0</v>
      </c>
      <c r="O2040" s="33">
        <f>Parâmetros!$E$13</f>
        <v>0.8</v>
      </c>
      <c r="P2040" s="32" t="str">
        <f>IF(OR($M2040="",$F2040&gt;Parâmetros!$E$14),"Não","Sim")</f>
        <v>Não</v>
      </c>
      <c r="Q2040" s="32" t="str">
        <f t="shared" si="344"/>
        <v/>
      </c>
      <c r="R2040" s="32" t="str">
        <f t="shared" si="345"/>
        <v/>
      </c>
      <c r="S2040" s="30" t="str">
        <f t="shared" si="346"/>
        <v/>
      </c>
      <c r="T2040" s="32" t="str">
        <f>IF($Q2040&lt;&gt;"Sim","",IF($N2040&gt;Parâmetros!$E$15,"Sim","Não"))</f>
        <v/>
      </c>
      <c r="U2040" s="17" t="str">
        <f t="shared" si="347"/>
        <v>Fora da apuração</v>
      </c>
      <c r="V2040" s="17" t="str">
        <f>IF($AC2040&lt;&gt;"",IF($L2040&gt;0,"ATENÇÃO · apontou em dia de "&amp;LOWER($AC2040)&amp;" cadastrado","Exceção cadastrada · "&amp;$AC2040)&amp;IF($AD2040="",""," · "&amp;$AD2040),IF($E2040="Férias",IF($L2040&gt;0,"ATENÇÃO · apontou estando de férias no cadastro","Férias no cadastro"),IF($Y2040="Férias / afastamento","Afastamento · "&amp;($Z2040+$AA2040-1)&amp;" dias seguidos sem apontamento",IF($Y2040="Folga trabalhada","ATENÇÃO · apontou em dia de '[Apontamento_Mes_Setembro Atualizado.xlsx]Base Diária'!$V$221folga da escala 5x2",IF($Y2040="Folga",IF(AND($D2040="5x2",OR(WEEKDAY($F2040,2)=6,WEEKDAY($F2040,2)=7)),"Folga de fim de semana da escala 5x2",IF(AND(OR($D2040="6x1",$D2040="FF 6x1"),WEEKDAY($F2040,2)=6,FALSE()),"Folga de fim de semana · apontou no domingo anterior",IF(AND(OR($D2040="6x1",$D2040="FF 6x1"),WEEKDAY($F2040,2)=7,AND($A2040=$A2039,$L2039&gt;0)),"Folga de fim de semana · apontou no sábado",IF(AND(OR($D2040="6x1",$D2040="FF 6x1"),OR(WEEKDAY($F2040,2)=6,WEEKDAY($F2040,2)=7)),"Folga de fim de semana · sem apontamento no sábado nem no domingo","Folga prevista pelo ciclo")))),IF($Y2040="Indeterminado (início da série)","Sem histórico anterior — informe o dia do ciclo no Cadastro",IF($Y2040="Falta de registro",IF(OR(OR($D2040="6x1",$D2040="FF 6x1"),$D2040="5x2"),"FALTA DE REGISTRO · dia útil da escala "&amp;$E2040,"FALTA DE REGISTRO · dia "&amp;$W2040&amp;" de "&amp;IFERROR(INDEX(Parâmetros!$B$39:$B$48,MATCH($E2040,Parâmetros!$A$39:$A$48,0)),99)&amp;" do ciclo"),IF(OR($D2040="6x1",$D2040="FF 6x1"),IF(OR(AND(WEEKDAY($F2040,2)=6,AND($A2040=$A2041,$L2041&gt;0)),AND(WEEKDAY($F2040,2)=7,AND($A2040=$A2039,$L2039&gt;0))),"ATENÇÃO · apontou sábado e domingo no mesmo fim de semana",IF(OR(WEEKDAY($F2040,2)=6,WEEKDAY($F2040,2)=7),"Jornada de fim de semana do 6x1",IF(OR($H2040&gt;=Parâmetros!$E$20,$H2040&lt;Parâmetros!$E$19),"ATENÇÃO · 6x1 apontou fora do horário diurno","Jornada fixa do 6x1"))),IF($D2040="5x2","Jornada fixa do 5x2",IF($D2040="Folguista",IF($J2040=$K2040,"Evidência confirma sequência","DIVERGE · sequência "&amp;$J2040&amp;" × evidência "&amp;$K2040),IF($K2040=$E2040,"Evidência confirma cadastro","DIVERGE · cadastro "&amp;$E2040&amp;" × evidência "&amp;$K2040)))))))))))</f>
        <v>FALTA DE REGISTRO · dia 5 de 5 do ciclo</v>
      </c>
      <c r="W2040" s="34">
        <f>IF(OR(OR($D2040="6x1",$D2040="FF 6x1"),$D2040="5x2"),"",IF($AB2040&lt;&gt;$AB2039,IF(IFERROR(INDEX(Cadastro!$F$5:$F$148,$AB2040),"")="",IF($L2040&gt;0,1,0),IF(IFERROR(INDEX(Cadastro!$F$5:$F$148,$AB2040),"")&lt;=IFERROR(INDEX(Parâmetros!$B$39:$B$48,MATCH($E2040,Parâmetros!$A$39:$A$48,0)),99),IFERROR(INDEX(Cadastro!$F$5:$F$148,$AB2040),""),0)),IF($L2040&gt;0,IF(N($X2039)&gt;0,1,N($W2039)+1),IF(AND($L2040=0,OR(N($W2039)&gt;=IFERROR(INDEX(Parâmetros!$B$39:$B$48,MATCH($E2040,Parâmetros!$A$39:$A$48,0)),99),AND(N($X2039)&gt;0,N($X2039)&lt;IFERROR(INDEX(Parâmetros!$C$39:$C$48,MATCH($E2040,Parâmetros!$A$39:$A$48,0)),0)))),0,N($W2039)+1))))</f>
        <v>5</v>
      </c>
      <c r="X2040" s="34">
        <f>IF(OR(OR($D2040="6x1",$D2040="FF 6x1"),$D2040="5x2"),"",IF($AB2040&lt;&gt;$AB2039,IF(IFERROR(INDEX(Cadastro!$F$5:$F$148,$AB2040),"")="",0,IF(IFERROR(INDEX(Cadastro!$F$5:$F$148,$AB2040),"")&gt;IFERROR(INDEX(Parâmetros!$B$39:$B$48,MATCH($E2040,Parâmetros!$A$39:$A$48,0)),99),IFERROR(INDEX(Cadastro!$F$5:$F$148,$AB2040),"")-IFERROR(INDEX(Parâmetros!$B$39:$B$48,MATCH($E2040,Parâmetros!$A$39:$A$48,0)),99),0)),IF(AND($L2040=0,OR(N($W2039)&gt;=IFERROR(INDEX(Parâmetros!$B$39:$B$48,MATCH($E2040,Parâmetros!$A$39:$A$48,0)),99),AND(N($X2039)&gt;0,N($X2039)&lt;IFERROR(INDEX(Parâmetros!$C$39:$C$48,MATCH($E2040,Parâmetros!$A$39:$A$48,0)),0)))),N($X2039)+1,0)))</f>
        <v>0</v>
      </c>
      <c r="Y2040" t="str">
        <f>IF($AC2040&lt;&gt;"",IF($L2040&gt;0,$AC2040&amp;" · com apontamento",$AC2040),IF($E2040="Férias",IF($L2040&gt;0,"Férias · com apontamento","Férias (cadastro)"),IF(($Z2040+$AA2040-1)&gt;Parâmetros!$E$16,"Férias / afastamento",IF(AND($D2040="5x2",OR(WEEKDAY($F2040,2)=6,WEEKDAY($F2040,2)=7)),IF($L2040&gt;0,"Folga trabalhada","Folga"),IF($L2040&gt;0,"Trabalhado",IF(OR(OR($D2040="6x1",$D2040="FF 6x1"),$D2040="5x2"),IF(AND(OR($D2040="6x1",$D2040="FF 6x1"),OR(WEEKDAY($F2040,2)=6,WEEKDAY($F2040,2)=7)),"Folga","Falta de registro"),IF(AND($AB2040&lt;&gt;$AB2039,IFERROR(INDEX(Cadastro!$F$5:$F$148,$AB2040),"")=""),"Indeterminado (início da série)",IF($X2040&gt;0,"Folga","Falta de registro"))))))))</f>
        <v>Falta de registro</v>
      </c>
      <c r="Z2040" s="34">
        <f>IF(OR($L2040&gt;0,$F2040&gt;Parâmetros!$E$14),0,IF($A2040&lt;&gt;$A2039,1,N($Z2039)+1))</f>
        <v>0</v>
      </c>
      <c r="AA2040" s="34">
        <f>IF(OR($L2040&gt;0,$F2040&gt;Parâmetros!$E$14),0,IF(OR($A2040&lt;&gt;$A2041,$F2041&gt;Parâmetros!$E$14),1,N($AA2041)+1))</f>
        <v>0</v>
      </c>
      <c r="AB2040" s="31">
        <f>IFERROR(MATCH($A2040&amp;"|"&amp;TEXT(_xlfn.MAXIFS(Cadastro!$E$5:$E$148,Cadastro!$A$5:$A$148,$A2040,Cadastro!$E$5:$E$148,"&lt;="&amp;$F2040),"yyyymmdd"),Cadastro!$I$5:$I$148,0),"")</f>
        <v>81</v>
      </c>
      <c r="AC2040" t="str">
        <f>IFERROR(_xlfn.SINGLE(INDEX(Exceções!$D$5:$D$203,MATCH($A2040&amp;"|"&amp;$F2040,Exceções!$F$5:$F$203,0))),"")</f>
        <v/>
      </c>
      <c r="AD2040" t="str">
        <f>IF($AC2040="","",IFERROR(_xlfn.SINGLE(INDEX(Exceções!$E$5:$E$203,MATCH($A2040&amp;"|"&amp;$F2040,Exceções!$F$5:$F$203,0))),""))</f>
        <v/>
      </c>
    </row>
    <row r="2041" spans="1:30" ht="15" hidden="1" customHeight="1" x14ac:dyDescent="0.25">
      <c r="A2041" s="31">
        <v>53403</v>
      </c>
      <c r="B2041" s="17" t="s">
        <v>214</v>
      </c>
      <c r="C2041" s="17" t="str">
        <f>IFERROR(INDEX(Cadastro!$C$5:$C$148,$AB2041),"NÃO INFORMADO")</f>
        <v>MEC</v>
      </c>
      <c r="D2041" s="17" t="str">
        <f>IFERROR(INDEX(Cadastro!$D$5:$D$148,$AB2041),"")</f>
        <v>A</v>
      </c>
      <c r="E2041" s="17" t="str">
        <f>IFERROR(INDEX(Cadastro!$G$5:$G$148,$AB2041),"")</f>
        <v>A</v>
      </c>
      <c r="F2041" s="29">
        <v>46287</v>
      </c>
      <c r="G2041" s="32" t="str">
        <f t="shared" si="342"/>
        <v>ter</v>
      </c>
      <c r="H2041" s="31" t="str">
        <f>IF($L2041=0,"",_xlfn.MINIFS(Dados!$Q:$Q,Dados!$A:$A,$A2041,Dados!$S:$S,$F2041))</f>
        <v/>
      </c>
      <c r="I2041" s="31" t="str">
        <f>IF($H2041="","",_xlfn.MAXIFS(Dados!$R:$R,Dados!$A:$A,$A2041,Dados!$S:$S,$F2041))</f>
        <v/>
      </c>
      <c r="J2041" s="32" t="str">
        <f>IF($D2041&lt;&gt;"Folguista","",IFERROR(INDEX(Parâmetros!$D$52:$G$52,1,MIN(4,MAX(1,$W2041))),""))</f>
        <v/>
      </c>
      <c r="K2041" s="32" t="str">
        <f>IF(OR($AC2041&lt;&gt;"",$Y2041="Folga",$Y2041="Folga trabalhada",$Y2041="Férias (cadastro)",$Y2041="Férias / afastamento",$Y2041="Indeterminado (início da série)"),"",IF(OR($D2041="6x1",$D2041="FF 6x1"),IF(OR(WEEKDAY($F2041,2)=6,WEEKDAY($F2041,2)=7),"6x1 sáb/dom","6x1"),IF($D2041="5x2","5x2",IF($H2041="",IF($D2041="Folguista",$J2041,$E2041),IF(OR($H2041&gt;=Parâmetros!$E$18,$H2041&lt;Parâmetros!$E$19),"C",IF($H2041&lt;Parâmetros!$E$20,"A","B"))))))</f>
        <v/>
      </c>
      <c r="L2041" s="30">
        <f>SUMIFS(Dados!$E:$E,Dados!$A:$A,$A2041,Dados!$S:$S,$F2041)</f>
        <v>0</v>
      </c>
      <c r="M2041" s="30" t="str">
        <f>IFERROR(INDEX(Parâmetros!$E$6:$E$11,MATCH($K2041,Parâmetros!$A$6:$A$11,0)),"")</f>
        <v/>
      </c>
      <c r="N2041" s="33" t="str">
        <f t="shared" si="343"/>
        <v/>
      </c>
      <c r="O2041" s="33">
        <f>Parâmetros!$E$13</f>
        <v>0.8</v>
      </c>
      <c r="P2041" s="32" t="str">
        <f>IF(OR($M2041="",$F2041&gt;Parâmetros!$E$14),"Não","Sim")</f>
        <v>Não</v>
      </c>
      <c r="Q2041" s="32" t="str">
        <f t="shared" si="344"/>
        <v/>
      </c>
      <c r="R2041" s="32" t="str">
        <f t="shared" si="345"/>
        <v/>
      </c>
      <c r="S2041" s="30" t="str">
        <f t="shared" si="346"/>
        <v/>
      </c>
      <c r="T2041" s="32" t="str">
        <f>IF($Q2041&lt;&gt;"Sim","",IF($N2041&gt;Parâmetros!$E$15,"Sim","Não"))</f>
        <v/>
      </c>
      <c r="U2041" s="17" t="str">
        <f t="shared" si="347"/>
        <v>Folga</v>
      </c>
      <c r="V2041" s="17" t="str">
        <f>IF($AC2041&lt;&gt;"",IF($L2041&gt;0,"ATENÇÃO · apontou em dia de "&amp;LOWER($AC2041)&amp;" cadastrado","Exceção cadastrada · "&amp;$AC2041)&amp;IF($AD2041="",""," · "&amp;$AD2041),IF($E2041="Férias",IF($L2041&gt;0,"ATENÇÃO · apontou estando de férias no cadastro","Férias no cadastro"),IF($Y2041="Férias / afastamento","Afastamento · "&amp;($Z2041+$AA2041-1)&amp;" dias seguidos sem apontamento",IF($Y2041="Folga trabalhada","ATENÇÃO · apontou em dia de '[Apontamento_Mes_Setembro Atualizado.xlsx]Base Diária'!$V$221folga da escala 5x2",IF($Y2041="Folga",IF(AND($D2041="5x2",OR(WEEKDAY($F2041,2)=6,WEEKDAY($F2041,2)=7)),"Folga de fim de semana da escala 5x2",IF(AND(OR($D2041="6x1",$D2041="FF 6x1"),WEEKDAY($F2041,2)=6,FALSE()),"Folga de fim de semana · apontou no domingo anterior",IF(AND(OR($D2041="6x1",$D2041="FF 6x1"),WEEKDAY($F2041,2)=7,AND($A2041=$A2040,$L2040&gt;0)),"Folga de fim de semana · apontou no sábado",IF(AND(OR($D2041="6x1",$D2041="FF 6x1"),OR(WEEKDAY($F2041,2)=6,WEEKDAY($F2041,2)=7)),"Folga de fim de semana · sem apontamento no sábado nem no domingo","Folga prevista pelo ciclo")))),IF($Y2041="Indeterminado (início da série)","Sem histórico anterior — informe o dia do ciclo no Cadastro",IF($Y2041="Falta de registro",IF(OR(OR($D2041="6x1",$D2041="FF 6x1"),$D2041="5x2"),"FALTA DE REGISTRO · dia útil da escala "&amp;$E2041,"FALTA DE REGISTRO · dia "&amp;$W2041&amp;" de "&amp;IFERROR(INDEX(Parâmetros!$B$39:$B$48,MATCH($E2041,Parâmetros!$A$39:$A$48,0)),99)&amp;" do ciclo"),IF(OR($D2041="6x1",$D2041="FF 6x1"),IF(OR(AND(WEEKDAY($F2041,2)=6,AND($A2041=$A2042,$L2042&gt;0)),AND(WEEKDAY($F2041,2)=7,AND($A2041=$A2040,$L2040&gt;0))),"ATENÇÃO · apontou sábado e domingo no mesmo fim de semana",IF(OR(WEEKDAY($F2041,2)=6,WEEKDAY($F2041,2)=7),"Jornada de fim de semana do 6x1",IF(OR($H2041&gt;=Parâmetros!$E$20,$H2041&lt;Parâmetros!$E$19),"ATENÇÃO · 6x1 apontou fora do horário diurno","Jornada fixa do 6x1"))),IF($D2041="5x2","Jornada fixa do 5x2",IF($D2041="Folguista",IF($J2041=$K2041,"Evidência confirma sequência","DIVERGE · sequência "&amp;$J2041&amp;" × evidência "&amp;$K2041),IF($K2041=$E2041,"Evidência confirma cadastro","DIVERGE · cadastro "&amp;$E2041&amp;" × evidência "&amp;$K2041)))))))))))</f>
        <v>Folga prevista pelo ciclo</v>
      </c>
      <c r="W2041" s="34">
        <f>IF(OR(OR($D2041="6x1",$D2041="FF 6x1"),$D2041="5x2"),"",IF($AB2041&lt;&gt;$AB2040,IF(IFERROR(INDEX(Cadastro!$F$5:$F$148,$AB2041),"")="",IF($L2041&gt;0,1,0),IF(IFERROR(INDEX(Cadastro!$F$5:$F$148,$AB2041),"")&lt;=IFERROR(INDEX(Parâmetros!$B$39:$B$48,MATCH($E2041,Parâmetros!$A$39:$A$48,0)),99),IFERROR(INDEX(Cadastro!$F$5:$F$148,$AB2041),""),0)),IF($L2041&gt;0,IF(N($X2040)&gt;0,1,N($W2040)+1),IF(AND($L2041=0,OR(N($W2040)&gt;=IFERROR(INDEX(Parâmetros!$B$39:$B$48,MATCH($E2041,Parâmetros!$A$39:$A$48,0)),99),AND(N($X2040)&gt;0,N($X2040)&lt;IFERROR(INDEX(Parâmetros!$C$39:$C$48,MATCH($E2041,Parâmetros!$A$39:$A$48,0)),0)))),0,N($W2040)+1))))</f>
        <v>0</v>
      </c>
      <c r="X2041" s="34">
        <f>IF(OR(OR($D2041="6x1",$D2041="FF 6x1"),$D2041="5x2"),"",IF($AB2041&lt;&gt;$AB2040,IF(IFERROR(INDEX(Cadastro!$F$5:$F$148,$AB2041),"")="",0,IF(IFERROR(INDEX(Cadastro!$F$5:$F$148,$AB2041),"")&gt;IFERROR(INDEX(Parâmetros!$B$39:$B$48,MATCH($E2041,Parâmetros!$A$39:$A$48,0)),99),IFERROR(INDEX(Cadastro!$F$5:$F$148,$AB2041),"")-IFERROR(INDEX(Parâmetros!$B$39:$B$48,MATCH($E2041,Parâmetros!$A$39:$A$48,0)),99),0)),IF(AND($L2041=0,OR(N($W2040)&gt;=IFERROR(INDEX(Parâmetros!$B$39:$B$48,MATCH($E2041,Parâmetros!$A$39:$A$48,0)),99),AND(N($X2040)&gt;0,N($X2040)&lt;IFERROR(INDEX(Parâmetros!$C$39:$C$48,MATCH($E2041,Parâmetros!$A$39:$A$48,0)),0)))),N($X2040)+1,0)))</f>
        <v>1</v>
      </c>
      <c r="Y2041" t="str">
        <f>IF($AC2041&lt;&gt;"",IF($L2041&gt;0,$AC2041&amp;" · com apontamento",$AC2041),IF($E2041="Férias",IF($L2041&gt;0,"Férias · com apontamento","Férias (cadastro)"),IF(($Z2041+$AA2041-1)&gt;Parâmetros!$E$16,"Férias / afastamento",IF(AND($D2041="5x2",OR(WEEKDAY($F2041,2)=6,WEEKDAY($F2041,2)=7)),IF($L2041&gt;0,"Folga trabalhada","Folga"),IF($L2041&gt;0,"Trabalhado",IF(OR(OR($D2041="6x1",$D2041="FF 6x1"),$D2041="5x2"),IF(AND(OR($D2041="6x1",$D2041="FF 6x1"),OR(WEEKDAY($F2041,2)=6,WEEKDAY($F2041,2)=7)),"Folga","Falta de registro"),IF(AND($AB2041&lt;&gt;$AB2040,IFERROR(INDEX(Cadastro!$F$5:$F$148,$AB2041),"")=""),"Indeterminado (início da série)",IF($X2041&gt;0,"Folga","Falta de registro"))))))))</f>
        <v>Folga</v>
      </c>
      <c r="Z2041" s="34">
        <f>IF(OR($L2041&gt;0,$F2041&gt;Parâmetros!$E$14),0,IF($A2041&lt;&gt;$A2040,1,N($Z2040)+1))</f>
        <v>0</v>
      </c>
      <c r="AA2041" s="34">
        <f>IF(OR($L2041&gt;0,$F2041&gt;Parâmetros!$E$14),0,IF(OR($A2041&lt;&gt;$A2042,$F2042&gt;Parâmetros!$E$14),1,N($AA2042)+1))</f>
        <v>0</v>
      </c>
      <c r="AB2041" s="31">
        <f>IFERROR(MATCH($A2041&amp;"|"&amp;TEXT(_xlfn.MAXIFS(Cadastro!$E$5:$E$148,Cadastro!$A$5:$A$148,$A2041,Cadastro!$E$5:$E$148,"&lt;="&amp;$F2041),"yyyymmdd"),Cadastro!$I$5:$I$148,0),"")</f>
        <v>81</v>
      </c>
      <c r="AC2041" t="str">
        <f>IFERROR(_xlfn.SINGLE(INDEX(Exceções!$D$5:$D$203,MATCH($A2041&amp;"|"&amp;$F2041,Exceções!$F$5:$F$203,0))),"")</f>
        <v/>
      </c>
      <c r="AD2041" t="str">
        <f>IF($AC2041="","",IFERROR(_xlfn.SINGLE(INDEX(Exceções!$E$5:$E$203,MATCH($A2041&amp;"|"&amp;$F2041,Exceções!$F$5:$F$203,0))),""))</f>
        <v/>
      </c>
    </row>
    <row r="2042" spans="1:30" ht="15" hidden="1" customHeight="1" x14ac:dyDescent="0.25">
      <c r="A2042" s="31">
        <v>53403</v>
      </c>
      <c r="B2042" s="17" t="s">
        <v>214</v>
      </c>
      <c r="C2042" s="17" t="str">
        <f>IFERROR(INDEX(Cadastro!$C$5:$C$148,$AB2042),"NÃO INFORMADO")</f>
        <v>MEC</v>
      </c>
      <c r="D2042" s="17" t="str">
        <f>IFERROR(INDEX(Cadastro!$D$5:$D$148,$AB2042),"")</f>
        <v>A</v>
      </c>
      <c r="E2042" s="17" t="str">
        <f>IFERROR(INDEX(Cadastro!$G$5:$G$148,$AB2042),"")</f>
        <v>A</v>
      </c>
      <c r="F2042" s="29">
        <v>46288</v>
      </c>
      <c r="G2042" s="32" t="str">
        <f t="shared" si="342"/>
        <v>qua</v>
      </c>
      <c r="H2042" s="31" t="str">
        <f>IF($L2042=0,"",_xlfn.MINIFS(Dados!$Q:$Q,Dados!$A:$A,$A2042,Dados!$S:$S,$F2042))</f>
        <v/>
      </c>
      <c r="I2042" s="31" t="str">
        <f>IF($H2042="","",_xlfn.MAXIFS(Dados!$R:$R,Dados!$A:$A,$A2042,Dados!$S:$S,$F2042))</f>
        <v/>
      </c>
      <c r="J2042" s="32" t="str">
        <f>IF($D2042&lt;&gt;"Folguista","",IFERROR(INDEX(Parâmetros!$D$52:$G$52,1,MIN(4,MAX(1,$W2042))),""))</f>
        <v/>
      </c>
      <c r="K2042" s="32" t="str">
        <f>IF(OR($AC2042&lt;&gt;"",$Y2042="Folga",$Y2042="Folga trabalhada",$Y2042="Férias (cadastro)",$Y2042="Férias / afastamento",$Y2042="Indeterminado (início da série)"),"",IF(OR($D2042="6x1",$D2042="FF 6x1"),IF(OR(WEEKDAY($F2042,2)=6,WEEKDAY($F2042,2)=7),"6x1 sáb/dom","6x1"),IF($D2042="5x2","5x2",IF($H2042="",IF($D2042="Folguista",$J2042,$E2042),IF(OR($H2042&gt;=Parâmetros!$E$18,$H2042&lt;Parâmetros!$E$19),"C",IF($H2042&lt;Parâmetros!$E$20,"A","B"))))))</f>
        <v>A</v>
      </c>
      <c r="L2042" s="30">
        <f>SUMIFS(Dados!$E:$E,Dados!$A:$A,$A2042,Dados!$S:$S,$F2042)</f>
        <v>0</v>
      </c>
      <c r="M2042" s="30">
        <f>IFERROR(INDEX(Parâmetros!$E$6:$E$11,MATCH($K2042,Parâmetros!$A$6:$A$11,0)),"")</f>
        <v>7.58</v>
      </c>
      <c r="N2042" s="33">
        <f t="shared" si="343"/>
        <v>0</v>
      </c>
      <c r="O2042" s="33">
        <f>Parâmetros!$E$13</f>
        <v>0.8</v>
      </c>
      <c r="P2042" s="32" t="str">
        <f>IF(OR($M2042="",$F2042&gt;Parâmetros!$E$14),"Não","Sim")</f>
        <v>Não</v>
      </c>
      <c r="Q2042" s="32" t="str">
        <f t="shared" si="344"/>
        <v/>
      </c>
      <c r="R2042" s="32" t="str">
        <f t="shared" si="345"/>
        <v/>
      </c>
      <c r="S2042" s="30" t="str">
        <f t="shared" si="346"/>
        <v/>
      </c>
      <c r="T2042" s="32" t="str">
        <f>IF($Q2042&lt;&gt;"Sim","",IF($N2042&gt;Parâmetros!$E$15,"Sim","Não"))</f>
        <v/>
      </c>
      <c r="U2042" s="17" t="str">
        <f t="shared" si="347"/>
        <v>Fora da apuração</v>
      </c>
      <c r="V2042" s="17" t="str">
        <f>IF($AC2042&lt;&gt;"",IF($L2042&gt;0,"ATENÇÃO · apontou em dia de "&amp;LOWER($AC2042)&amp;" cadastrado","Exceção cadastrada · "&amp;$AC2042)&amp;IF($AD2042="",""," · "&amp;$AD2042),IF($E2042="Férias",IF($L2042&gt;0,"ATENÇÃO · apontou estando de férias no cadastro","Férias no cadastro"),IF($Y2042="Férias / afastamento","Afastamento · "&amp;($Z2042+$AA2042-1)&amp;" dias seguidos sem apontamento",IF($Y2042="Folga trabalhada","ATENÇÃO · apontou em dia de '[Apontamento_Mes_Setembro Atualizado.xlsx]Base Diária'!$V$221folga da escala 5x2",IF($Y2042="Folga",IF(AND($D2042="5x2",OR(WEEKDAY($F2042,2)=6,WEEKDAY($F2042,2)=7)),"Folga de fim de semana da escala 5x2",IF(AND(OR($D2042="6x1",$D2042="FF 6x1"),WEEKDAY($F2042,2)=6,FALSE()),"Folga de fim de semana · apontou no domingo anterior",IF(AND(OR($D2042="6x1",$D2042="FF 6x1"),WEEKDAY($F2042,2)=7,AND($A2042=$A2041,$L2041&gt;0)),"Folga de fim de semana · apontou no sábado",IF(AND(OR($D2042="6x1",$D2042="FF 6x1"),OR(WEEKDAY($F2042,2)=6,WEEKDAY($F2042,2)=7)),"Folga de fim de semana · sem apontamento no sábado nem no domingo","Folga prevista pelo ciclo")))),IF($Y2042="Indeterminado (início da série)","Sem histórico anterior — informe o dia do ciclo no Cadastro",IF($Y2042="Falta de registro",IF(OR(OR($D2042="6x1",$D2042="FF 6x1"),$D2042="5x2"),"FALTA DE REGISTRO · dia útil da escala "&amp;$E2042,"FALTA DE REGISTRO · dia "&amp;$W2042&amp;" de "&amp;IFERROR(INDEX(Parâmetros!$B$39:$B$48,MATCH($E2042,Parâmetros!$A$39:$A$48,0)),99)&amp;" do ciclo"),IF(OR($D2042="6x1",$D2042="FF 6x1"),IF(OR(AND(WEEKDAY($F2042,2)=6,AND($A2042=$A2043,$L2043&gt;0)),AND(WEEKDAY($F2042,2)=7,AND($A2042=$A2041,$L2041&gt;0))),"ATENÇÃO · apontou sábado e domingo no mesmo fim de semana",IF(OR(WEEKDAY($F2042,2)=6,WEEKDAY($F2042,2)=7),"Jornada de fim de semana do 6x1",IF(OR($H2042&gt;=Parâmetros!$E$20,$H2042&lt;Parâmetros!$E$19),"ATENÇÃO · 6x1 apontou fora do horário diurno","Jornada fixa do 6x1"))),IF($D2042="5x2","Jornada fixa do 5x2",IF($D2042="Folguista",IF($J2042=$K2042,"Evidência confirma sequência","DIVERGE · sequência "&amp;$J2042&amp;" × evidência "&amp;$K2042),IF($K2042=$E2042,"Evidência confirma cadastro","DIVERGE · cadastro "&amp;$E2042&amp;" × evidência "&amp;$K2042)))))))))))</f>
        <v>FALTA DE REGISTRO · dia 1 de 5 do ciclo</v>
      </c>
      <c r="W2042" s="34">
        <f>IF(OR(OR($D2042="6x1",$D2042="FF 6x1"),$D2042="5x2"),"",IF($AB2042&lt;&gt;$AB2041,IF(IFERROR(INDEX(Cadastro!$F$5:$F$148,$AB2042),"")="",IF($L2042&gt;0,1,0),IF(IFERROR(INDEX(Cadastro!$F$5:$F$148,$AB2042),"")&lt;=IFERROR(INDEX(Parâmetros!$B$39:$B$48,MATCH($E2042,Parâmetros!$A$39:$A$48,0)),99),IFERROR(INDEX(Cadastro!$F$5:$F$148,$AB2042),""),0)),IF($L2042&gt;0,IF(N($X2041)&gt;0,1,N($W2041)+1),IF(AND($L2042=0,OR(N($W2041)&gt;=IFERROR(INDEX(Parâmetros!$B$39:$B$48,MATCH($E2042,Parâmetros!$A$39:$A$48,0)),99),AND(N($X2041)&gt;0,N($X2041)&lt;IFERROR(INDEX(Parâmetros!$C$39:$C$48,MATCH($E2042,Parâmetros!$A$39:$A$48,0)),0)))),0,N($W2041)+1))))</f>
        <v>1</v>
      </c>
      <c r="X2042" s="34">
        <f>IF(OR(OR($D2042="6x1",$D2042="FF 6x1"),$D2042="5x2"),"",IF($AB2042&lt;&gt;$AB2041,IF(IFERROR(INDEX(Cadastro!$F$5:$F$148,$AB2042),"")="",0,IF(IFERROR(INDEX(Cadastro!$F$5:$F$148,$AB2042),"")&gt;IFERROR(INDEX(Parâmetros!$B$39:$B$48,MATCH($E2042,Parâmetros!$A$39:$A$48,0)),99),IFERROR(INDEX(Cadastro!$F$5:$F$148,$AB2042),"")-IFERROR(INDEX(Parâmetros!$B$39:$B$48,MATCH($E2042,Parâmetros!$A$39:$A$48,0)),99),0)),IF(AND($L2042=0,OR(N($W2041)&gt;=IFERROR(INDEX(Parâmetros!$B$39:$B$48,MATCH($E2042,Parâmetros!$A$39:$A$48,0)),99),AND(N($X2041)&gt;0,N($X2041)&lt;IFERROR(INDEX(Parâmetros!$C$39:$C$48,MATCH($E2042,Parâmetros!$A$39:$A$48,0)),0)))),N($X2041)+1,0)))</f>
        <v>0</v>
      </c>
      <c r="Y2042" t="str">
        <f>IF($AC2042&lt;&gt;"",IF($L2042&gt;0,$AC2042&amp;" · com apontamento",$AC2042),IF($E2042="Férias",IF($L2042&gt;0,"Férias · com apontamento","Férias (cadastro)"),IF(($Z2042+$AA2042-1)&gt;Parâmetros!$E$16,"Férias / afastamento",IF(AND($D2042="5x2",OR(WEEKDAY($F2042,2)=6,WEEKDAY($F2042,2)=7)),IF($L2042&gt;0,"Folga trabalhada","Folga"),IF($L2042&gt;0,"Trabalhado",IF(OR(OR($D2042="6x1",$D2042="FF 6x1"),$D2042="5x2"),IF(AND(OR($D2042="6x1",$D2042="FF 6x1"),OR(WEEKDAY($F2042,2)=6,WEEKDAY($F2042,2)=7)),"Folga","Falta de registro"),IF(AND($AB2042&lt;&gt;$AB2041,IFERROR(INDEX(Cadastro!$F$5:$F$148,$AB2042),"")=""),"Indeterminado (início da série)",IF($X2042&gt;0,"Folga","Falta de registro"))))))))</f>
        <v>Falta de registro</v>
      </c>
      <c r="Z2042" s="34">
        <f>IF(OR($L2042&gt;0,$F2042&gt;Parâmetros!$E$14),0,IF($A2042&lt;&gt;$A2041,1,N($Z2041)+1))</f>
        <v>0</v>
      </c>
      <c r="AA2042" s="34">
        <f>IF(OR($L2042&gt;0,$F2042&gt;Parâmetros!$E$14),0,IF(OR($A2042&lt;&gt;$A2043,$F2043&gt;Parâmetros!$E$14),1,N($AA2043)+1))</f>
        <v>0</v>
      </c>
      <c r="AB2042" s="31">
        <f>IFERROR(MATCH($A2042&amp;"|"&amp;TEXT(_xlfn.MAXIFS(Cadastro!$E$5:$E$148,Cadastro!$A$5:$A$148,$A2042,Cadastro!$E$5:$E$148,"&lt;="&amp;$F2042),"yyyymmdd"),Cadastro!$I$5:$I$148,0),"")</f>
        <v>81</v>
      </c>
      <c r="AC2042" t="str">
        <f>IFERROR(_xlfn.SINGLE(INDEX(Exceções!$D$5:$D$203,MATCH($A2042&amp;"|"&amp;$F2042,Exceções!$F$5:$F$203,0))),"")</f>
        <v/>
      </c>
      <c r="AD2042" t="str">
        <f>IF($AC2042="","",IFERROR(_xlfn.SINGLE(INDEX(Exceções!$E$5:$E$203,MATCH($A2042&amp;"|"&amp;$F2042,Exceções!$F$5:$F$203,0))),""))</f>
        <v/>
      </c>
    </row>
    <row r="2043" spans="1:30" ht="15" hidden="1" customHeight="1" x14ac:dyDescent="0.25">
      <c r="A2043" s="31">
        <v>53403</v>
      </c>
      <c r="B2043" s="17" t="s">
        <v>214</v>
      </c>
      <c r="C2043" s="17" t="str">
        <f>IFERROR(INDEX(Cadastro!$C$5:$C$148,$AB2043),"NÃO INFORMADO")</f>
        <v>MEC</v>
      </c>
      <c r="D2043" s="17" t="str">
        <f>IFERROR(INDEX(Cadastro!$D$5:$D$148,$AB2043),"")</f>
        <v>A</v>
      </c>
      <c r="E2043" s="17" t="str">
        <f>IFERROR(INDEX(Cadastro!$G$5:$G$148,$AB2043),"")</f>
        <v>A</v>
      </c>
      <c r="F2043" s="29">
        <v>46289</v>
      </c>
      <c r="G2043" s="32" t="str">
        <f t="shared" si="342"/>
        <v>qui</v>
      </c>
      <c r="H2043" s="31" t="str">
        <f>IF($L2043=0,"",_xlfn.MINIFS(Dados!$Q:$Q,Dados!$A:$A,$A2043,Dados!$S:$S,$F2043))</f>
        <v/>
      </c>
      <c r="I2043" s="31" t="str">
        <f>IF($H2043="","",_xlfn.MAXIFS(Dados!$R:$R,Dados!$A:$A,$A2043,Dados!$S:$S,$F2043))</f>
        <v/>
      </c>
      <c r="J2043" s="32" t="str">
        <f>IF($D2043&lt;&gt;"Folguista","",IFERROR(INDEX(Parâmetros!$D$52:$G$52,1,MIN(4,MAX(1,$W2043))),""))</f>
        <v/>
      </c>
      <c r="K2043" s="32" t="str">
        <f>IF(OR($AC2043&lt;&gt;"",$Y2043="Folga",$Y2043="Folga trabalhada",$Y2043="Férias (cadastro)",$Y2043="Férias / afastamento",$Y2043="Indeterminado (início da série)"),"",IF(OR($D2043="6x1",$D2043="FF 6x1"),IF(OR(WEEKDAY($F2043,2)=6,WEEKDAY($F2043,2)=7),"6x1 sáb/dom","6x1"),IF($D2043="5x2","5x2",IF($H2043="",IF($D2043="Folguista",$J2043,$E2043),IF(OR($H2043&gt;=Parâmetros!$E$18,$H2043&lt;Parâmetros!$E$19),"C",IF($H2043&lt;Parâmetros!$E$20,"A","B"))))))</f>
        <v>A</v>
      </c>
      <c r="L2043" s="30">
        <f>SUMIFS(Dados!$E:$E,Dados!$A:$A,$A2043,Dados!$S:$S,$F2043)</f>
        <v>0</v>
      </c>
      <c r="M2043" s="30">
        <f>IFERROR(INDEX(Parâmetros!$E$6:$E$11,MATCH($K2043,Parâmetros!$A$6:$A$11,0)),"")</f>
        <v>7.58</v>
      </c>
      <c r="N2043" s="33">
        <f t="shared" si="343"/>
        <v>0</v>
      </c>
      <c r="O2043" s="33">
        <f>Parâmetros!$E$13</f>
        <v>0.8</v>
      </c>
      <c r="P2043" s="32" t="str">
        <f>IF(OR($M2043="",$F2043&gt;Parâmetros!$E$14),"Não","Sim")</f>
        <v>Não</v>
      </c>
      <c r="Q2043" s="32" t="str">
        <f t="shared" si="344"/>
        <v/>
      </c>
      <c r="R2043" s="32" t="str">
        <f t="shared" si="345"/>
        <v/>
      </c>
      <c r="S2043" s="30" t="str">
        <f t="shared" si="346"/>
        <v/>
      </c>
      <c r="T2043" s="32" t="str">
        <f>IF($Q2043&lt;&gt;"Sim","",IF($N2043&gt;Parâmetros!$E$15,"Sim","Não"))</f>
        <v/>
      </c>
      <c r="U2043" s="17" t="str">
        <f t="shared" si="347"/>
        <v>Fora da apuração</v>
      </c>
      <c r="V2043" s="17" t="str">
        <f>IF($AC2043&lt;&gt;"",IF($L2043&gt;0,"ATENÇÃO · apontou em dia de "&amp;LOWER($AC2043)&amp;" cadastrado","Exceção cadastrada · "&amp;$AC2043)&amp;IF($AD2043="",""," · "&amp;$AD2043),IF($E2043="Férias",IF($L2043&gt;0,"ATENÇÃO · apontou estando de férias no cadastro","Férias no cadastro"),IF($Y2043="Férias / afastamento","Afastamento · "&amp;($Z2043+$AA2043-1)&amp;" dias seguidos sem apontamento",IF($Y2043="Folga trabalhada","ATENÇÃO · apontou em dia de '[Apontamento_Mes_Setembro Atualizado.xlsx]Base Diária'!$V$221folga da escala 5x2",IF($Y2043="Folga",IF(AND($D2043="5x2",OR(WEEKDAY($F2043,2)=6,WEEKDAY($F2043,2)=7)),"Folga de fim de semana da escala 5x2",IF(AND(OR($D2043="6x1",$D2043="FF 6x1"),WEEKDAY($F2043,2)=6,FALSE()),"Folga de fim de semana · apontou no domingo anterior",IF(AND(OR($D2043="6x1",$D2043="FF 6x1"),WEEKDAY($F2043,2)=7,AND($A2043=$A2042,$L2042&gt;0)),"Folga de fim de semana · apontou no sábado",IF(AND(OR($D2043="6x1",$D2043="FF 6x1"),OR(WEEKDAY($F2043,2)=6,WEEKDAY($F2043,2)=7)),"Folga de fim de semana · sem apontamento no sábado nem no domingo","Folga prevista pelo ciclo")))),IF($Y2043="Indeterminado (início da série)","Sem histórico anterior — informe o dia do ciclo no Cadastro",IF($Y2043="Falta de registro",IF(OR(OR($D2043="6x1",$D2043="FF 6x1"),$D2043="5x2"),"FALTA DE REGISTRO · dia útil da escala "&amp;$E2043,"FALTA DE REGISTRO · dia "&amp;$W2043&amp;" de "&amp;IFERROR(INDEX(Parâmetros!$B$39:$B$48,MATCH($E2043,Parâmetros!$A$39:$A$48,0)),99)&amp;" do ciclo"),IF(OR($D2043="6x1",$D2043="FF 6x1"),IF(OR(AND(WEEKDAY($F2043,2)=6,AND($A2043=$A2044,$L2044&gt;0)),AND(WEEKDAY($F2043,2)=7,AND($A2043=$A2042,$L2042&gt;0))),"ATENÇÃO · apontou sábado e domingo no mesmo fim de semana",IF(OR(WEEKDAY($F2043,2)=6,WEEKDAY($F2043,2)=7),"Jornada de fim de semana do 6x1",IF(OR($H2043&gt;=Parâmetros!$E$20,$H2043&lt;Parâmetros!$E$19),"ATENÇÃO · 6x1 apontou fora do horário diurno","Jornada fixa do 6x1"))),IF($D2043="5x2","Jornada fixa do 5x2",IF($D2043="Folguista",IF($J2043=$K2043,"Evidência confirma sequência","DIVERGE · sequência "&amp;$J2043&amp;" × evidência "&amp;$K2043),IF($K2043=$E2043,"Evidência confirma cadastro","DIVERGE · cadastro "&amp;$E2043&amp;" × evidência "&amp;$K2043)))))))))))</f>
        <v>FALTA DE REGISTRO · dia 2 de 5 do ciclo</v>
      </c>
      <c r="W2043" s="34">
        <f>IF(OR(OR($D2043="6x1",$D2043="FF 6x1"),$D2043="5x2"),"",IF($AB2043&lt;&gt;$AB2042,IF(IFERROR(INDEX(Cadastro!$F$5:$F$148,$AB2043),"")="",IF($L2043&gt;0,1,0),IF(IFERROR(INDEX(Cadastro!$F$5:$F$148,$AB2043),"")&lt;=IFERROR(INDEX(Parâmetros!$B$39:$B$48,MATCH($E2043,Parâmetros!$A$39:$A$48,0)),99),IFERROR(INDEX(Cadastro!$F$5:$F$148,$AB2043),""),0)),IF($L2043&gt;0,IF(N($X2042)&gt;0,1,N($W2042)+1),IF(AND($L2043=0,OR(N($W2042)&gt;=IFERROR(INDEX(Parâmetros!$B$39:$B$48,MATCH($E2043,Parâmetros!$A$39:$A$48,0)),99),AND(N($X2042)&gt;0,N($X2042)&lt;IFERROR(INDEX(Parâmetros!$C$39:$C$48,MATCH($E2043,Parâmetros!$A$39:$A$48,0)),0)))),0,N($W2042)+1))))</f>
        <v>2</v>
      </c>
      <c r="X2043" s="34">
        <f>IF(OR(OR($D2043="6x1",$D2043="FF 6x1"),$D2043="5x2"),"",IF($AB2043&lt;&gt;$AB2042,IF(IFERROR(INDEX(Cadastro!$F$5:$F$148,$AB2043),"")="",0,IF(IFERROR(INDEX(Cadastro!$F$5:$F$148,$AB2043),"")&gt;IFERROR(INDEX(Parâmetros!$B$39:$B$48,MATCH($E2043,Parâmetros!$A$39:$A$48,0)),99),IFERROR(INDEX(Cadastro!$F$5:$F$148,$AB2043),"")-IFERROR(INDEX(Parâmetros!$B$39:$B$48,MATCH($E2043,Parâmetros!$A$39:$A$48,0)),99),0)),IF(AND($L2043=0,OR(N($W2042)&gt;=IFERROR(INDEX(Parâmetros!$B$39:$B$48,MATCH($E2043,Parâmetros!$A$39:$A$48,0)),99),AND(N($X2042)&gt;0,N($X2042)&lt;IFERROR(INDEX(Parâmetros!$C$39:$C$48,MATCH($E2043,Parâmetros!$A$39:$A$48,0)),0)))),N($X2042)+1,0)))</f>
        <v>0</v>
      </c>
      <c r="Y2043" t="str">
        <f>IF($AC2043&lt;&gt;"",IF($L2043&gt;0,$AC2043&amp;" · com apontamento",$AC2043),IF($E2043="Férias",IF($L2043&gt;0,"Férias · com apontamento","Férias (cadastro)"),IF(($Z2043+$AA2043-1)&gt;Parâmetros!$E$16,"Férias / afastamento",IF(AND($D2043="5x2",OR(WEEKDAY($F2043,2)=6,WEEKDAY($F2043,2)=7)),IF($L2043&gt;0,"Folga trabalhada","Folga"),IF($L2043&gt;0,"Trabalhado",IF(OR(OR($D2043="6x1",$D2043="FF 6x1"),$D2043="5x2"),IF(AND(OR($D2043="6x1",$D2043="FF 6x1"),OR(WEEKDAY($F2043,2)=6,WEEKDAY($F2043,2)=7)),"Folga","Falta de registro"),IF(AND($AB2043&lt;&gt;$AB2042,IFERROR(INDEX(Cadastro!$F$5:$F$148,$AB2043),"")=""),"Indeterminado (início da série)",IF($X2043&gt;0,"Folga","Falta de registro"))))))))</f>
        <v>Falta de registro</v>
      </c>
      <c r="Z2043" s="34">
        <f>IF(OR($L2043&gt;0,$F2043&gt;Parâmetros!$E$14),0,IF($A2043&lt;&gt;$A2042,1,N($Z2042)+1))</f>
        <v>0</v>
      </c>
      <c r="AA2043" s="34">
        <f>IF(OR($L2043&gt;0,$F2043&gt;Parâmetros!$E$14),0,IF(OR($A2043&lt;&gt;$A2044,$F2044&gt;Parâmetros!$E$14),1,N($AA2044)+1))</f>
        <v>0</v>
      </c>
      <c r="AB2043" s="31">
        <f>IFERROR(MATCH($A2043&amp;"|"&amp;TEXT(_xlfn.MAXIFS(Cadastro!$E$5:$E$148,Cadastro!$A$5:$A$148,$A2043,Cadastro!$E$5:$E$148,"&lt;="&amp;$F2043),"yyyymmdd"),Cadastro!$I$5:$I$148,0),"")</f>
        <v>81</v>
      </c>
      <c r="AC2043" t="str">
        <f>IFERROR(_xlfn.SINGLE(INDEX(Exceções!$D$5:$D$203,MATCH($A2043&amp;"|"&amp;$F2043,Exceções!$F$5:$F$203,0))),"")</f>
        <v/>
      </c>
      <c r="AD2043" t="str">
        <f>IF($AC2043="","",IFERROR(_xlfn.SINGLE(INDEX(Exceções!$E$5:$E$203,MATCH($A2043&amp;"|"&amp;$F2043,Exceções!$F$5:$F$203,0))),""))</f>
        <v/>
      </c>
    </row>
    <row r="2044" spans="1:30" ht="15" hidden="1" customHeight="1" x14ac:dyDescent="0.25">
      <c r="A2044" s="31">
        <v>53403</v>
      </c>
      <c r="B2044" s="17" t="s">
        <v>214</v>
      </c>
      <c r="C2044" s="17" t="str">
        <f>IFERROR(INDEX(Cadastro!$C$5:$C$148,$AB2044),"NÃO INFORMADO")</f>
        <v>MEC</v>
      </c>
      <c r="D2044" s="17" t="str">
        <f>IFERROR(INDEX(Cadastro!$D$5:$D$148,$AB2044),"")</f>
        <v>A</v>
      </c>
      <c r="E2044" s="17" t="str">
        <f>IFERROR(INDEX(Cadastro!$G$5:$G$148,$AB2044),"")</f>
        <v>A</v>
      </c>
      <c r="F2044" s="29">
        <v>46290</v>
      </c>
      <c r="G2044" s="32" t="str">
        <f t="shared" si="342"/>
        <v>sex</v>
      </c>
      <c r="H2044" s="31" t="str">
        <f>IF($L2044=0,"",_xlfn.MINIFS(Dados!$Q:$Q,Dados!$A:$A,$A2044,Dados!$S:$S,$F2044))</f>
        <v/>
      </c>
      <c r="I2044" s="31" t="str">
        <f>IF($H2044="","",_xlfn.MAXIFS(Dados!$R:$R,Dados!$A:$A,$A2044,Dados!$S:$S,$F2044))</f>
        <v/>
      </c>
      <c r="J2044" s="32" t="str">
        <f>IF($D2044&lt;&gt;"Folguista","",IFERROR(INDEX(Parâmetros!$D$52:$G$52,1,MIN(4,MAX(1,$W2044))),""))</f>
        <v/>
      </c>
      <c r="K2044" s="32" t="str">
        <f>IF(OR($AC2044&lt;&gt;"",$Y2044="Folga",$Y2044="Folga trabalhada",$Y2044="Férias (cadastro)",$Y2044="Férias / afastamento",$Y2044="Indeterminado (início da série)"),"",IF(OR($D2044="6x1",$D2044="FF 6x1"),IF(OR(WEEKDAY($F2044,2)=6,WEEKDAY($F2044,2)=7),"6x1 sáb/dom","6x1"),IF($D2044="5x2","5x2",IF($H2044="",IF($D2044="Folguista",$J2044,$E2044),IF(OR($H2044&gt;=Parâmetros!$E$18,$H2044&lt;Parâmetros!$E$19),"C",IF($H2044&lt;Parâmetros!$E$20,"A","B"))))))</f>
        <v>A</v>
      </c>
      <c r="L2044" s="30">
        <f>SUMIFS(Dados!$E:$E,Dados!$A:$A,$A2044,Dados!$S:$S,$F2044)</f>
        <v>0</v>
      </c>
      <c r="M2044" s="30">
        <f>IFERROR(INDEX(Parâmetros!$E$6:$E$11,MATCH($K2044,Parâmetros!$A$6:$A$11,0)),"")</f>
        <v>7.58</v>
      </c>
      <c r="N2044" s="33">
        <f t="shared" si="343"/>
        <v>0</v>
      </c>
      <c r="O2044" s="33">
        <f>Parâmetros!$E$13</f>
        <v>0.8</v>
      </c>
      <c r="P2044" s="32" t="str">
        <f>IF(OR($M2044="",$F2044&gt;Parâmetros!$E$14),"Não","Sim")</f>
        <v>Não</v>
      </c>
      <c r="Q2044" s="32" t="str">
        <f t="shared" si="344"/>
        <v/>
      </c>
      <c r="R2044" s="32" t="str">
        <f t="shared" si="345"/>
        <v/>
      </c>
      <c r="S2044" s="30" t="str">
        <f t="shared" si="346"/>
        <v/>
      </c>
      <c r="T2044" s="32" t="str">
        <f>IF($Q2044&lt;&gt;"Sim","",IF($N2044&gt;Parâmetros!$E$15,"Sim","Não"))</f>
        <v/>
      </c>
      <c r="U2044" s="17" t="str">
        <f t="shared" si="347"/>
        <v>Fora da apuração</v>
      </c>
      <c r="V2044" s="17" t="str">
        <f>IF($AC2044&lt;&gt;"",IF($L2044&gt;0,"ATENÇÃO · apontou em dia de "&amp;LOWER($AC2044)&amp;" cadastrado","Exceção cadastrada · "&amp;$AC2044)&amp;IF($AD2044="",""," · "&amp;$AD2044),IF($E2044="Férias",IF($L2044&gt;0,"ATENÇÃO · apontou estando de férias no cadastro","Férias no cadastro"),IF($Y2044="Férias / afastamento","Afastamento · "&amp;($Z2044+$AA2044-1)&amp;" dias seguidos sem apontamento",IF($Y2044="Folga trabalhada","ATENÇÃO · apontou em dia de '[Apontamento_Mes_Setembro Atualizado.xlsx]Base Diária'!$V$221folga da escala 5x2",IF($Y2044="Folga",IF(AND($D2044="5x2",OR(WEEKDAY($F2044,2)=6,WEEKDAY($F2044,2)=7)),"Folga de fim de semana da escala 5x2",IF(AND(OR($D2044="6x1",$D2044="FF 6x1"),WEEKDAY($F2044,2)=6,FALSE()),"Folga de fim de semana · apontou no domingo anterior",IF(AND(OR($D2044="6x1",$D2044="FF 6x1"),WEEKDAY($F2044,2)=7,AND($A2044=$A2043,$L2043&gt;0)),"Folga de fim de semana · apontou no sábado",IF(AND(OR($D2044="6x1",$D2044="FF 6x1"),OR(WEEKDAY($F2044,2)=6,WEEKDAY($F2044,2)=7)),"Folga de fim de semana · sem apontamento no sábado nem no domingo","Folga prevista pelo ciclo")))),IF($Y2044="Indeterminado (início da série)","Sem histórico anterior — informe o dia do ciclo no Cadastro",IF($Y2044="Falta de registro",IF(OR(OR($D2044="6x1",$D2044="FF 6x1"),$D2044="5x2"),"FALTA DE REGISTRO · dia útil da escala "&amp;$E2044,"FALTA DE REGISTRO · dia "&amp;$W2044&amp;" de "&amp;IFERROR(INDEX(Parâmetros!$B$39:$B$48,MATCH($E2044,Parâmetros!$A$39:$A$48,0)),99)&amp;" do ciclo"),IF(OR($D2044="6x1",$D2044="FF 6x1"),IF(OR(AND(WEEKDAY($F2044,2)=6,AND($A2044=$A2045,$L2045&gt;0)),AND(WEEKDAY($F2044,2)=7,AND($A2044=$A2043,$L2043&gt;0))),"ATENÇÃO · apontou sábado e domingo no mesmo fim de semana",IF(OR(WEEKDAY($F2044,2)=6,WEEKDAY($F2044,2)=7),"Jornada de fim de semana do 6x1",IF(OR($H2044&gt;=Parâmetros!$E$20,$H2044&lt;Parâmetros!$E$19),"ATENÇÃO · 6x1 apontou fora do horário diurno","Jornada fixa do 6x1"))),IF($D2044="5x2","Jornada fixa do 5x2",IF($D2044="Folguista",IF($J2044=$K2044,"Evidência confirma sequência","DIVERGE · sequência "&amp;$J2044&amp;" × evidência "&amp;$K2044),IF($K2044=$E2044,"Evidência confirma cadastro","DIVERGE · cadastro "&amp;$E2044&amp;" × evidência "&amp;$K2044)))))))))))</f>
        <v>FALTA DE REGISTRO · dia 3 de 5 do ciclo</v>
      </c>
      <c r="W2044" s="34">
        <f>IF(OR(OR($D2044="6x1",$D2044="FF 6x1"),$D2044="5x2"),"",IF($AB2044&lt;&gt;$AB2043,IF(IFERROR(INDEX(Cadastro!$F$5:$F$148,$AB2044),"")="",IF($L2044&gt;0,1,0),IF(IFERROR(INDEX(Cadastro!$F$5:$F$148,$AB2044),"")&lt;=IFERROR(INDEX(Parâmetros!$B$39:$B$48,MATCH($E2044,Parâmetros!$A$39:$A$48,0)),99),IFERROR(INDEX(Cadastro!$F$5:$F$148,$AB2044),""),0)),IF($L2044&gt;0,IF(N($X2043)&gt;0,1,N($W2043)+1),IF(AND($L2044=0,OR(N($W2043)&gt;=IFERROR(INDEX(Parâmetros!$B$39:$B$48,MATCH($E2044,Parâmetros!$A$39:$A$48,0)),99),AND(N($X2043)&gt;0,N($X2043)&lt;IFERROR(INDEX(Parâmetros!$C$39:$C$48,MATCH($E2044,Parâmetros!$A$39:$A$48,0)),0)))),0,N($W2043)+1))))</f>
        <v>3</v>
      </c>
      <c r="X2044" s="34">
        <f>IF(OR(OR($D2044="6x1",$D2044="FF 6x1"),$D2044="5x2"),"",IF($AB2044&lt;&gt;$AB2043,IF(IFERROR(INDEX(Cadastro!$F$5:$F$148,$AB2044),"")="",0,IF(IFERROR(INDEX(Cadastro!$F$5:$F$148,$AB2044),"")&gt;IFERROR(INDEX(Parâmetros!$B$39:$B$48,MATCH($E2044,Parâmetros!$A$39:$A$48,0)),99),IFERROR(INDEX(Cadastro!$F$5:$F$148,$AB2044),"")-IFERROR(INDEX(Parâmetros!$B$39:$B$48,MATCH($E2044,Parâmetros!$A$39:$A$48,0)),99),0)),IF(AND($L2044=0,OR(N($W2043)&gt;=IFERROR(INDEX(Parâmetros!$B$39:$B$48,MATCH($E2044,Parâmetros!$A$39:$A$48,0)),99),AND(N($X2043)&gt;0,N($X2043)&lt;IFERROR(INDEX(Parâmetros!$C$39:$C$48,MATCH($E2044,Parâmetros!$A$39:$A$48,0)),0)))),N($X2043)+1,0)))</f>
        <v>0</v>
      </c>
      <c r="Y2044" t="str">
        <f>IF($AC2044&lt;&gt;"",IF($L2044&gt;0,$AC2044&amp;" · com apontamento",$AC2044),IF($E2044="Férias",IF($L2044&gt;0,"Férias · com apontamento","Férias (cadastro)"),IF(($Z2044+$AA2044-1)&gt;Parâmetros!$E$16,"Férias / afastamento",IF(AND($D2044="5x2",OR(WEEKDAY($F2044,2)=6,WEEKDAY($F2044,2)=7)),IF($L2044&gt;0,"Folga trabalhada","Folga"),IF($L2044&gt;0,"Trabalhado",IF(OR(OR($D2044="6x1",$D2044="FF 6x1"),$D2044="5x2"),IF(AND(OR($D2044="6x1",$D2044="FF 6x1"),OR(WEEKDAY($F2044,2)=6,WEEKDAY($F2044,2)=7)),"Folga","Falta de registro"),IF(AND($AB2044&lt;&gt;$AB2043,IFERROR(INDEX(Cadastro!$F$5:$F$148,$AB2044),"")=""),"Indeterminado (início da série)",IF($X2044&gt;0,"Folga","Falta de registro"))))))))</f>
        <v>Falta de registro</v>
      </c>
      <c r="Z2044" s="34">
        <f>IF(OR($L2044&gt;0,$F2044&gt;Parâmetros!$E$14),0,IF($A2044&lt;&gt;$A2043,1,N($Z2043)+1))</f>
        <v>0</v>
      </c>
      <c r="AA2044" s="34">
        <f>IF(OR($L2044&gt;0,$F2044&gt;Parâmetros!$E$14),0,IF(OR($A2044&lt;&gt;$A2045,$F2045&gt;Parâmetros!$E$14),1,N($AA2045)+1))</f>
        <v>0</v>
      </c>
      <c r="AB2044" s="31">
        <f>IFERROR(MATCH($A2044&amp;"|"&amp;TEXT(_xlfn.MAXIFS(Cadastro!$E$5:$E$148,Cadastro!$A$5:$A$148,$A2044,Cadastro!$E$5:$E$148,"&lt;="&amp;$F2044),"yyyymmdd"),Cadastro!$I$5:$I$148,0),"")</f>
        <v>81</v>
      </c>
      <c r="AC2044" t="str">
        <f>IFERROR(_xlfn.SINGLE(INDEX(Exceções!$D$5:$D$203,MATCH($A2044&amp;"|"&amp;$F2044,Exceções!$F$5:$F$203,0))),"")</f>
        <v/>
      </c>
      <c r="AD2044" t="str">
        <f>IF($AC2044="","",IFERROR(_xlfn.SINGLE(INDEX(Exceções!$E$5:$E$203,MATCH($A2044&amp;"|"&amp;$F2044,Exceções!$F$5:$F$203,0))),""))</f>
        <v/>
      </c>
    </row>
    <row r="2045" spans="1:30" ht="15" hidden="1" customHeight="1" x14ac:dyDescent="0.25">
      <c r="A2045" s="31">
        <v>53403</v>
      </c>
      <c r="B2045" s="17" t="s">
        <v>214</v>
      </c>
      <c r="C2045" s="17" t="str">
        <f>IFERROR(INDEX(Cadastro!$C$5:$C$148,$AB2045),"NÃO INFORMADO")</f>
        <v>MEC</v>
      </c>
      <c r="D2045" s="17" t="str">
        <f>IFERROR(INDEX(Cadastro!$D$5:$D$148,$AB2045),"")</f>
        <v>A</v>
      </c>
      <c r="E2045" s="17" t="str">
        <f>IFERROR(INDEX(Cadastro!$G$5:$G$148,$AB2045),"")</f>
        <v>A</v>
      </c>
      <c r="F2045" s="29">
        <v>46291</v>
      </c>
      <c r="G2045" s="32" t="str">
        <f t="shared" si="342"/>
        <v>sáb</v>
      </c>
      <c r="H2045" s="31" t="str">
        <f>IF($L2045=0,"",_xlfn.MINIFS(Dados!$Q:$Q,Dados!$A:$A,$A2045,Dados!$S:$S,$F2045))</f>
        <v/>
      </c>
      <c r="I2045" s="31" t="str">
        <f>IF($H2045="","",_xlfn.MAXIFS(Dados!$R:$R,Dados!$A:$A,$A2045,Dados!$S:$S,$F2045))</f>
        <v/>
      </c>
      <c r="J2045" s="32" t="str">
        <f>IF($D2045&lt;&gt;"Folguista","",IFERROR(INDEX(Parâmetros!$D$52:$G$52,1,MIN(4,MAX(1,$W2045))),""))</f>
        <v/>
      </c>
      <c r="K2045" s="32" t="str">
        <f>IF(OR($AC2045&lt;&gt;"",$Y2045="Folga",$Y2045="Folga trabalhada",$Y2045="Férias (cadastro)",$Y2045="Férias / afastamento",$Y2045="Indeterminado (início da série)"),"",IF(OR($D2045="6x1",$D2045="FF 6x1"),IF(OR(WEEKDAY($F2045,2)=6,WEEKDAY($F2045,2)=7),"6x1 sáb/dom","6x1"),IF($D2045="5x2","5x2",IF($H2045="",IF($D2045="Folguista",$J2045,$E2045),IF(OR($H2045&gt;=Parâmetros!$E$18,$H2045&lt;Parâmetros!$E$19),"C",IF($H2045&lt;Parâmetros!$E$20,"A","B"))))))</f>
        <v>A</v>
      </c>
      <c r="L2045" s="30">
        <f>SUMIFS(Dados!$E:$E,Dados!$A:$A,$A2045,Dados!$S:$S,$F2045)</f>
        <v>0</v>
      </c>
      <c r="M2045" s="30">
        <f>IFERROR(INDEX(Parâmetros!$E$6:$E$11,MATCH($K2045,Parâmetros!$A$6:$A$11,0)),"")</f>
        <v>7.58</v>
      </c>
      <c r="N2045" s="33">
        <f t="shared" si="343"/>
        <v>0</v>
      </c>
      <c r="O2045" s="33">
        <f>Parâmetros!$E$13</f>
        <v>0.8</v>
      </c>
      <c r="P2045" s="32" t="str">
        <f>IF(OR($M2045="",$F2045&gt;Parâmetros!$E$14),"Não","Sim")</f>
        <v>Não</v>
      </c>
      <c r="Q2045" s="32" t="str">
        <f t="shared" si="344"/>
        <v/>
      </c>
      <c r="R2045" s="32" t="str">
        <f t="shared" si="345"/>
        <v/>
      </c>
      <c r="S2045" s="30" t="str">
        <f t="shared" si="346"/>
        <v/>
      </c>
      <c r="T2045" s="32" t="str">
        <f>IF($Q2045&lt;&gt;"Sim","",IF($N2045&gt;Parâmetros!$E$15,"Sim","Não"))</f>
        <v/>
      </c>
      <c r="U2045" s="17" t="str">
        <f t="shared" si="347"/>
        <v>Fora da apuração</v>
      </c>
      <c r="V2045" s="17" t="str">
        <f>IF($AC2045&lt;&gt;"",IF($L2045&gt;0,"ATENÇÃO · apontou em dia de "&amp;LOWER($AC2045)&amp;" cadastrado","Exceção cadastrada · "&amp;$AC2045)&amp;IF($AD2045="",""," · "&amp;$AD2045),IF($E2045="Férias",IF($L2045&gt;0,"ATENÇÃO · apontou estando de férias no cadastro","Férias no cadastro"),IF($Y2045="Férias / afastamento","Afastamento · "&amp;($Z2045+$AA2045-1)&amp;" dias seguidos sem apontamento",IF($Y2045="Folga trabalhada","ATENÇÃO · apontou em dia de '[Apontamento_Mes_Setembro Atualizado.xlsx]Base Diária'!$V$221folga da escala 5x2",IF($Y2045="Folga",IF(AND($D2045="5x2",OR(WEEKDAY($F2045,2)=6,WEEKDAY($F2045,2)=7)),"Folga de fim de semana da escala 5x2",IF(AND(OR($D2045="6x1",$D2045="FF 6x1"),WEEKDAY($F2045,2)=6,FALSE()),"Folga de fim de semana · apontou no domingo anterior",IF(AND(OR($D2045="6x1",$D2045="FF 6x1"),WEEKDAY($F2045,2)=7,AND($A2045=$A2044,$L2044&gt;0)),"Folga de fim de semana · apontou no sábado",IF(AND(OR($D2045="6x1",$D2045="FF 6x1"),OR(WEEKDAY($F2045,2)=6,WEEKDAY($F2045,2)=7)),"Folga de fim de semana · sem apontamento no sábado nem no domingo","Folga prevista pelo ciclo")))),IF($Y2045="Indeterminado (início da série)","Sem histórico anterior — informe o dia do ciclo no Cadastro",IF($Y2045="Falta de registro",IF(OR(OR($D2045="6x1",$D2045="FF 6x1"),$D2045="5x2"),"FALTA DE REGISTRO · dia útil da escala "&amp;$E2045,"FALTA DE REGISTRO · dia "&amp;$W2045&amp;" de "&amp;IFERROR(INDEX(Parâmetros!$B$39:$B$48,MATCH($E2045,Parâmetros!$A$39:$A$48,0)),99)&amp;" do ciclo"),IF(OR($D2045="6x1",$D2045="FF 6x1"),IF(OR(AND(WEEKDAY($F2045,2)=6,AND($A2045=$A2046,$L2046&gt;0)),AND(WEEKDAY($F2045,2)=7,AND($A2045=$A2044,$L2044&gt;0))),"ATENÇÃO · apontou sábado e domingo no mesmo fim de semana",IF(OR(WEEKDAY($F2045,2)=6,WEEKDAY($F2045,2)=7),"Jornada de fim de semana do 6x1",IF(OR($H2045&gt;=Parâmetros!$E$20,$H2045&lt;Parâmetros!$E$19),"ATENÇÃO · 6x1 apontou fora do horário diurno","Jornada fixa do 6x1"))),IF($D2045="5x2","Jornada fixa do 5x2",IF($D2045="Folguista",IF($J2045=$K2045,"Evidência confirma sequência","DIVERGE · sequência "&amp;$J2045&amp;" × evidência "&amp;$K2045),IF($K2045=$E2045,"Evidência confirma cadastro","DIVERGE · cadastro "&amp;$E2045&amp;" × evidência "&amp;$K2045)))))))))))</f>
        <v>FALTA DE REGISTRO · dia 4 de 5 do ciclo</v>
      </c>
      <c r="W2045" s="34">
        <f>IF(OR(OR($D2045="6x1",$D2045="FF 6x1"),$D2045="5x2"),"",IF($AB2045&lt;&gt;$AB2044,IF(IFERROR(INDEX(Cadastro!$F$5:$F$148,$AB2045),"")="",IF($L2045&gt;0,1,0),IF(IFERROR(INDEX(Cadastro!$F$5:$F$148,$AB2045),"")&lt;=IFERROR(INDEX(Parâmetros!$B$39:$B$48,MATCH($E2045,Parâmetros!$A$39:$A$48,0)),99),IFERROR(INDEX(Cadastro!$F$5:$F$148,$AB2045),""),0)),IF($L2045&gt;0,IF(N($X2044)&gt;0,1,N($W2044)+1),IF(AND($L2045=0,OR(N($W2044)&gt;=IFERROR(INDEX(Parâmetros!$B$39:$B$48,MATCH($E2045,Parâmetros!$A$39:$A$48,0)),99),AND(N($X2044)&gt;0,N($X2044)&lt;IFERROR(INDEX(Parâmetros!$C$39:$C$48,MATCH($E2045,Parâmetros!$A$39:$A$48,0)),0)))),0,N($W2044)+1))))</f>
        <v>4</v>
      </c>
      <c r="X2045" s="34">
        <f>IF(OR(OR($D2045="6x1",$D2045="FF 6x1"),$D2045="5x2"),"",IF($AB2045&lt;&gt;$AB2044,IF(IFERROR(INDEX(Cadastro!$F$5:$F$148,$AB2045),"")="",0,IF(IFERROR(INDEX(Cadastro!$F$5:$F$148,$AB2045),"")&gt;IFERROR(INDEX(Parâmetros!$B$39:$B$48,MATCH($E2045,Parâmetros!$A$39:$A$48,0)),99),IFERROR(INDEX(Cadastro!$F$5:$F$148,$AB2045),"")-IFERROR(INDEX(Parâmetros!$B$39:$B$48,MATCH($E2045,Parâmetros!$A$39:$A$48,0)),99),0)),IF(AND($L2045=0,OR(N($W2044)&gt;=IFERROR(INDEX(Parâmetros!$B$39:$B$48,MATCH($E2045,Parâmetros!$A$39:$A$48,0)),99),AND(N($X2044)&gt;0,N($X2044)&lt;IFERROR(INDEX(Parâmetros!$C$39:$C$48,MATCH($E2045,Parâmetros!$A$39:$A$48,0)),0)))),N($X2044)+1,0)))</f>
        <v>0</v>
      </c>
      <c r="Y2045" t="str">
        <f>IF($AC2045&lt;&gt;"",IF($L2045&gt;0,$AC2045&amp;" · com apontamento",$AC2045),IF($E2045="Férias",IF($L2045&gt;0,"Férias · com apontamento","Férias (cadastro)"),IF(($Z2045+$AA2045-1)&gt;Parâmetros!$E$16,"Férias / afastamento",IF(AND($D2045="5x2",OR(WEEKDAY($F2045,2)=6,WEEKDAY($F2045,2)=7)),IF($L2045&gt;0,"Folga trabalhada","Folga"),IF($L2045&gt;0,"Trabalhado",IF(OR(OR($D2045="6x1",$D2045="FF 6x1"),$D2045="5x2"),IF(AND(OR($D2045="6x1",$D2045="FF 6x1"),OR(WEEKDAY($F2045,2)=6,WEEKDAY($F2045,2)=7)),"Folga","Falta de registro"),IF(AND($AB2045&lt;&gt;$AB2044,IFERROR(INDEX(Cadastro!$F$5:$F$148,$AB2045),"")=""),"Indeterminado (início da série)",IF($X2045&gt;0,"Folga","Falta de registro"))))))))</f>
        <v>Falta de registro</v>
      </c>
      <c r="Z2045" s="34">
        <f>IF(OR($L2045&gt;0,$F2045&gt;Parâmetros!$E$14),0,IF($A2045&lt;&gt;$A2044,1,N($Z2044)+1))</f>
        <v>0</v>
      </c>
      <c r="AA2045" s="34">
        <f>IF(OR($L2045&gt;0,$F2045&gt;Parâmetros!$E$14),0,IF(OR($A2045&lt;&gt;$A2046,$F2046&gt;Parâmetros!$E$14),1,N($AA2046)+1))</f>
        <v>0</v>
      </c>
      <c r="AB2045" s="31">
        <f>IFERROR(MATCH($A2045&amp;"|"&amp;TEXT(_xlfn.MAXIFS(Cadastro!$E$5:$E$148,Cadastro!$A$5:$A$148,$A2045,Cadastro!$E$5:$E$148,"&lt;="&amp;$F2045),"yyyymmdd"),Cadastro!$I$5:$I$148,0),"")</f>
        <v>81</v>
      </c>
      <c r="AC2045" t="str">
        <f>IFERROR(_xlfn.SINGLE(INDEX(Exceções!$D$5:$D$203,MATCH($A2045&amp;"|"&amp;$F2045,Exceções!$F$5:$F$203,0))),"")</f>
        <v/>
      </c>
      <c r="AD2045" t="str">
        <f>IF($AC2045="","",IFERROR(_xlfn.SINGLE(INDEX(Exceções!$E$5:$E$203,MATCH($A2045&amp;"|"&amp;$F2045,Exceções!$F$5:$F$203,0))),""))</f>
        <v/>
      </c>
    </row>
    <row r="2046" spans="1:30" ht="15" hidden="1" customHeight="1" x14ac:dyDescent="0.25">
      <c r="A2046" s="31">
        <v>53403</v>
      </c>
      <c r="B2046" s="17" t="s">
        <v>214</v>
      </c>
      <c r="C2046" s="17" t="str">
        <f>IFERROR(INDEX(Cadastro!$C$5:$C$148,$AB2046),"NÃO INFORMADO")</f>
        <v>MEC</v>
      </c>
      <c r="D2046" s="17" t="str">
        <f>IFERROR(INDEX(Cadastro!$D$5:$D$148,$AB2046),"")</f>
        <v>A</v>
      </c>
      <c r="E2046" s="17" t="str">
        <f>IFERROR(INDEX(Cadastro!$G$5:$G$148,$AB2046),"")</f>
        <v>A</v>
      </c>
      <c r="F2046" s="29">
        <v>46292</v>
      </c>
      <c r="G2046" s="32" t="str">
        <f t="shared" si="342"/>
        <v>dom</v>
      </c>
      <c r="H2046" s="31" t="str">
        <f>IF($L2046=0,"",_xlfn.MINIFS(Dados!$Q:$Q,Dados!$A:$A,$A2046,Dados!$S:$S,$F2046))</f>
        <v/>
      </c>
      <c r="I2046" s="31" t="str">
        <f>IF($H2046="","",_xlfn.MAXIFS(Dados!$R:$R,Dados!$A:$A,$A2046,Dados!$S:$S,$F2046))</f>
        <v/>
      </c>
      <c r="J2046" s="32" t="str">
        <f>IF($D2046&lt;&gt;"Folguista","",IFERROR(INDEX(Parâmetros!$D$52:$G$52,1,MIN(4,MAX(1,$W2046))),""))</f>
        <v/>
      </c>
      <c r="K2046" s="32" t="str">
        <f>IF(OR($AC2046&lt;&gt;"",$Y2046="Folga",$Y2046="Folga trabalhada",$Y2046="Férias (cadastro)",$Y2046="Férias / afastamento",$Y2046="Indeterminado (início da série)"),"",IF(OR($D2046="6x1",$D2046="FF 6x1"),IF(OR(WEEKDAY($F2046,2)=6,WEEKDAY($F2046,2)=7),"6x1 sáb/dom","6x1"),IF($D2046="5x2","5x2",IF($H2046="",IF($D2046="Folguista",$J2046,$E2046),IF(OR($H2046&gt;=Parâmetros!$E$18,$H2046&lt;Parâmetros!$E$19),"C",IF($H2046&lt;Parâmetros!$E$20,"A","B"))))))</f>
        <v>A</v>
      </c>
      <c r="L2046" s="30">
        <f>SUMIFS(Dados!$E:$E,Dados!$A:$A,$A2046,Dados!$S:$S,$F2046)</f>
        <v>0</v>
      </c>
      <c r="M2046" s="30">
        <f>IFERROR(INDEX(Parâmetros!$E$6:$E$11,MATCH($K2046,Parâmetros!$A$6:$A$11,0)),"")</f>
        <v>7.58</v>
      </c>
      <c r="N2046" s="33">
        <f t="shared" si="343"/>
        <v>0</v>
      </c>
      <c r="O2046" s="33">
        <f>Parâmetros!$E$13</f>
        <v>0.8</v>
      </c>
      <c r="P2046" s="32" t="str">
        <f>IF(OR($M2046="",$F2046&gt;Parâmetros!$E$14),"Não","Sim")</f>
        <v>Não</v>
      </c>
      <c r="Q2046" s="32" t="str">
        <f t="shared" si="344"/>
        <v/>
      </c>
      <c r="R2046" s="32" t="str">
        <f t="shared" si="345"/>
        <v/>
      </c>
      <c r="S2046" s="30" t="str">
        <f t="shared" si="346"/>
        <v/>
      </c>
      <c r="T2046" s="32" t="str">
        <f>IF($Q2046&lt;&gt;"Sim","",IF($N2046&gt;Parâmetros!$E$15,"Sim","Não"))</f>
        <v/>
      </c>
      <c r="U2046" s="17" t="str">
        <f t="shared" si="347"/>
        <v>Fora da apuração</v>
      </c>
      <c r="V2046" s="17" t="str">
        <f>IF($AC2046&lt;&gt;"",IF($L2046&gt;0,"ATENÇÃO · apontou em dia de "&amp;LOWER($AC2046)&amp;" cadastrado","Exceção cadastrada · "&amp;$AC2046)&amp;IF($AD2046="",""," · "&amp;$AD2046),IF($E2046="Férias",IF($L2046&gt;0,"ATENÇÃO · apontou estando de férias no cadastro","Férias no cadastro"),IF($Y2046="Férias / afastamento","Afastamento · "&amp;($Z2046+$AA2046-1)&amp;" dias seguidos sem apontamento",IF($Y2046="Folga trabalhada","ATENÇÃO · apontou em dia de '[Apontamento_Mes_Setembro Atualizado.xlsx]Base Diária'!$V$221folga da escala 5x2",IF($Y2046="Folga",IF(AND($D2046="5x2",OR(WEEKDAY($F2046,2)=6,WEEKDAY($F2046,2)=7)),"Folga de fim de semana da escala 5x2",IF(AND(OR($D2046="6x1",$D2046="FF 6x1"),WEEKDAY($F2046,2)=6,FALSE()),"Folga de fim de semana · apontou no domingo anterior",IF(AND(OR($D2046="6x1",$D2046="FF 6x1"),WEEKDAY($F2046,2)=7,AND($A2046=$A2045,$L2045&gt;0)),"Folga de fim de semana · apontou no sábado",IF(AND(OR($D2046="6x1",$D2046="FF 6x1"),OR(WEEKDAY($F2046,2)=6,WEEKDAY($F2046,2)=7)),"Folga de fim de semana · sem apontamento no sábado nem no domingo","Folga prevista pelo ciclo")))),IF($Y2046="Indeterminado (início da série)","Sem histórico anterior — informe o dia do ciclo no Cadastro",IF($Y2046="Falta de registro",IF(OR(OR($D2046="6x1",$D2046="FF 6x1"),$D2046="5x2"),"FALTA DE REGISTRO · dia útil da escala "&amp;$E2046,"FALTA DE REGISTRO · dia "&amp;$W2046&amp;" de "&amp;IFERROR(INDEX(Parâmetros!$B$39:$B$48,MATCH($E2046,Parâmetros!$A$39:$A$48,0)),99)&amp;" do ciclo"),IF(OR($D2046="6x1",$D2046="FF 6x1"),IF(OR(AND(WEEKDAY($F2046,2)=6,AND($A2046=$A2047,$L2047&gt;0)),AND(WEEKDAY($F2046,2)=7,AND($A2046=$A2045,$L2045&gt;0))),"ATENÇÃO · apontou sábado e domingo no mesmo fim de semana",IF(OR(WEEKDAY($F2046,2)=6,WEEKDAY($F2046,2)=7),"Jornada de fim de semana do 6x1",IF(OR($H2046&gt;=Parâmetros!$E$20,$H2046&lt;Parâmetros!$E$19),"ATENÇÃO · 6x1 apontou fora do horário diurno","Jornada fixa do 6x1"))),IF($D2046="5x2","Jornada fixa do 5x2",IF($D2046="Folguista",IF($J2046=$K2046,"Evidência confirma sequência","DIVERGE · sequência "&amp;$J2046&amp;" × evidência "&amp;$K2046),IF($K2046=$E2046,"Evidência confirma cadastro","DIVERGE · cadastro "&amp;$E2046&amp;" × evidência "&amp;$K2046)))))))))))</f>
        <v>FALTA DE REGISTRO · dia 5 de 5 do ciclo</v>
      </c>
      <c r="W2046" s="34">
        <f>IF(OR(OR($D2046="6x1",$D2046="FF 6x1"),$D2046="5x2"),"",IF($AB2046&lt;&gt;$AB2045,IF(IFERROR(INDEX(Cadastro!$F$5:$F$148,$AB2046),"")="",IF($L2046&gt;0,1,0),IF(IFERROR(INDEX(Cadastro!$F$5:$F$148,$AB2046),"")&lt;=IFERROR(INDEX(Parâmetros!$B$39:$B$48,MATCH($E2046,Parâmetros!$A$39:$A$48,0)),99),IFERROR(INDEX(Cadastro!$F$5:$F$148,$AB2046),""),0)),IF($L2046&gt;0,IF(N($X2045)&gt;0,1,N($W2045)+1),IF(AND($L2046=0,OR(N($W2045)&gt;=IFERROR(INDEX(Parâmetros!$B$39:$B$48,MATCH($E2046,Parâmetros!$A$39:$A$48,0)),99),AND(N($X2045)&gt;0,N($X2045)&lt;IFERROR(INDEX(Parâmetros!$C$39:$C$48,MATCH($E2046,Parâmetros!$A$39:$A$48,0)),0)))),0,N($W2045)+1))))</f>
        <v>5</v>
      </c>
      <c r="X2046" s="34">
        <f>IF(OR(OR($D2046="6x1",$D2046="FF 6x1"),$D2046="5x2"),"",IF($AB2046&lt;&gt;$AB2045,IF(IFERROR(INDEX(Cadastro!$F$5:$F$148,$AB2046),"")="",0,IF(IFERROR(INDEX(Cadastro!$F$5:$F$148,$AB2046),"")&gt;IFERROR(INDEX(Parâmetros!$B$39:$B$48,MATCH($E2046,Parâmetros!$A$39:$A$48,0)),99),IFERROR(INDEX(Cadastro!$F$5:$F$148,$AB2046),"")-IFERROR(INDEX(Parâmetros!$B$39:$B$48,MATCH($E2046,Parâmetros!$A$39:$A$48,0)),99),0)),IF(AND($L2046=0,OR(N($W2045)&gt;=IFERROR(INDEX(Parâmetros!$B$39:$B$48,MATCH($E2046,Parâmetros!$A$39:$A$48,0)),99),AND(N($X2045)&gt;0,N($X2045)&lt;IFERROR(INDEX(Parâmetros!$C$39:$C$48,MATCH($E2046,Parâmetros!$A$39:$A$48,0)),0)))),N($X2045)+1,0)))</f>
        <v>0</v>
      </c>
      <c r="Y2046" t="str">
        <f>IF($AC2046&lt;&gt;"",IF($L2046&gt;0,$AC2046&amp;" · com apontamento",$AC2046),IF($E2046="Férias",IF($L2046&gt;0,"Férias · com apontamento","Férias (cadastro)"),IF(($Z2046+$AA2046-1)&gt;Parâmetros!$E$16,"Férias / afastamento",IF(AND($D2046="5x2",OR(WEEKDAY($F2046,2)=6,WEEKDAY($F2046,2)=7)),IF($L2046&gt;0,"Folga trabalhada","Folga"),IF($L2046&gt;0,"Trabalhado",IF(OR(OR($D2046="6x1",$D2046="FF 6x1"),$D2046="5x2"),IF(AND(OR($D2046="6x1",$D2046="FF 6x1"),OR(WEEKDAY($F2046,2)=6,WEEKDAY($F2046,2)=7)),"Folga","Falta de registro"),IF(AND($AB2046&lt;&gt;$AB2045,IFERROR(INDEX(Cadastro!$F$5:$F$148,$AB2046),"")=""),"Indeterminado (início da série)",IF($X2046&gt;0,"Folga","Falta de registro"))))))))</f>
        <v>Falta de registro</v>
      </c>
      <c r="Z2046" s="34">
        <f>IF(OR($L2046&gt;0,$F2046&gt;Parâmetros!$E$14),0,IF($A2046&lt;&gt;$A2045,1,N($Z2045)+1))</f>
        <v>0</v>
      </c>
      <c r="AA2046" s="34">
        <f>IF(OR($L2046&gt;0,$F2046&gt;Parâmetros!$E$14),0,IF(OR($A2046&lt;&gt;$A2047,$F2047&gt;Parâmetros!$E$14),1,N($AA2047)+1))</f>
        <v>0</v>
      </c>
      <c r="AB2046" s="31">
        <f>IFERROR(MATCH($A2046&amp;"|"&amp;TEXT(_xlfn.MAXIFS(Cadastro!$E$5:$E$148,Cadastro!$A$5:$A$148,$A2046,Cadastro!$E$5:$E$148,"&lt;="&amp;$F2046),"yyyymmdd"),Cadastro!$I$5:$I$148,0),"")</f>
        <v>81</v>
      </c>
      <c r="AC2046" t="str">
        <f>IFERROR(_xlfn.SINGLE(INDEX(Exceções!$D$5:$D$203,MATCH($A2046&amp;"|"&amp;$F2046,Exceções!$F$5:$F$203,0))),"")</f>
        <v/>
      </c>
      <c r="AD2046" t="str">
        <f>IF($AC2046="","",IFERROR(_xlfn.SINGLE(INDEX(Exceções!$E$5:$E$203,MATCH($A2046&amp;"|"&amp;$F2046,Exceções!$F$5:$F$203,0))),""))</f>
        <v/>
      </c>
    </row>
    <row r="2047" spans="1:30" ht="15" hidden="1" customHeight="1" x14ac:dyDescent="0.25">
      <c r="A2047" s="31">
        <v>53403</v>
      </c>
      <c r="B2047" s="17" t="s">
        <v>214</v>
      </c>
      <c r="C2047" s="17" t="str">
        <f>IFERROR(INDEX(Cadastro!$C$5:$C$148,$AB2047),"NÃO INFORMADO")</f>
        <v>MEC</v>
      </c>
      <c r="D2047" s="17" t="str">
        <f>IFERROR(INDEX(Cadastro!$D$5:$D$148,$AB2047),"")</f>
        <v>A</v>
      </c>
      <c r="E2047" s="17" t="str">
        <f>IFERROR(INDEX(Cadastro!$G$5:$G$148,$AB2047),"")</f>
        <v>A</v>
      </c>
      <c r="F2047" s="29">
        <v>46293</v>
      </c>
      <c r="G2047" s="32" t="str">
        <f t="shared" si="342"/>
        <v>seg</v>
      </c>
      <c r="H2047" s="31" t="str">
        <f>IF($L2047=0,"",_xlfn.MINIFS(Dados!$Q:$Q,Dados!$A:$A,$A2047,Dados!$S:$S,$F2047))</f>
        <v/>
      </c>
      <c r="I2047" s="31" t="str">
        <f>IF($H2047="","",_xlfn.MAXIFS(Dados!$R:$R,Dados!$A:$A,$A2047,Dados!$S:$S,$F2047))</f>
        <v/>
      </c>
      <c r="J2047" s="32" t="str">
        <f>IF($D2047&lt;&gt;"Folguista","",IFERROR(INDEX(Parâmetros!$D$52:$G$52,1,MIN(4,MAX(1,$W2047))),""))</f>
        <v/>
      </c>
      <c r="K2047" s="32" t="str">
        <f>IF(OR($AC2047&lt;&gt;"",$Y2047="Folga",$Y2047="Folga trabalhada",$Y2047="Férias (cadastro)",$Y2047="Férias / afastamento",$Y2047="Indeterminado (início da série)"),"",IF(OR($D2047="6x1",$D2047="FF 6x1"),IF(OR(WEEKDAY($F2047,2)=6,WEEKDAY($F2047,2)=7),"6x1 sáb/dom","6x1"),IF($D2047="5x2","5x2",IF($H2047="",IF($D2047="Folguista",$J2047,$E2047),IF(OR($H2047&gt;=Parâmetros!$E$18,$H2047&lt;Parâmetros!$E$19),"C",IF($H2047&lt;Parâmetros!$E$20,"A","B"))))))</f>
        <v/>
      </c>
      <c r="L2047" s="30">
        <f>SUMIFS(Dados!$E:$E,Dados!$A:$A,$A2047,Dados!$S:$S,$F2047)</f>
        <v>0</v>
      </c>
      <c r="M2047" s="30" t="str">
        <f>IFERROR(INDEX(Parâmetros!$E$6:$E$11,MATCH($K2047,Parâmetros!$A$6:$A$11,0)),"")</f>
        <v/>
      </c>
      <c r="N2047" s="33" t="str">
        <f t="shared" si="343"/>
        <v/>
      </c>
      <c r="O2047" s="33">
        <f>Parâmetros!$E$13</f>
        <v>0.8</v>
      </c>
      <c r="P2047" s="32" t="str">
        <f>IF(OR($M2047="",$F2047&gt;Parâmetros!$E$14),"Não","Sim")</f>
        <v>Não</v>
      </c>
      <c r="Q2047" s="32" t="str">
        <f t="shared" si="344"/>
        <v/>
      </c>
      <c r="R2047" s="32" t="str">
        <f t="shared" si="345"/>
        <v/>
      </c>
      <c r="S2047" s="30" t="str">
        <f t="shared" si="346"/>
        <v/>
      </c>
      <c r="T2047" s="32" t="str">
        <f>IF($Q2047&lt;&gt;"Sim","",IF($N2047&gt;Parâmetros!$E$15,"Sim","Não"))</f>
        <v/>
      </c>
      <c r="U2047" s="17" t="str">
        <f t="shared" si="347"/>
        <v>Folga</v>
      </c>
      <c r="V2047" s="17" t="str">
        <f>IF($AC2047&lt;&gt;"",IF($L2047&gt;0,"ATENÇÃO · apontou em dia de "&amp;LOWER($AC2047)&amp;" cadastrado","Exceção cadastrada · "&amp;$AC2047)&amp;IF($AD2047="",""," · "&amp;$AD2047),IF($E2047="Férias",IF($L2047&gt;0,"ATENÇÃO · apontou estando de férias no cadastro","Férias no cadastro"),IF($Y2047="Férias / afastamento","Afastamento · "&amp;($Z2047+$AA2047-1)&amp;" dias seguidos sem apontamento",IF($Y2047="Folga trabalhada","ATENÇÃO · apontou em dia de '[Apontamento_Mes_Setembro Atualizado.xlsx]Base Diária'!$V$221folga da escala 5x2",IF($Y2047="Folga",IF(AND($D2047="5x2",OR(WEEKDAY($F2047,2)=6,WEEKDAY($F2047,2)=7)),"Folga de fim de semana da escala 5x2",IF(AND(OR($D2047="6x1",$D2047="FF 6x1"),WEEKDAY($F2047,2)=6,FALSE()),"Folga de fim de semana · apontou no domingo anterior",IF(AND(OR($D2047="6x1",$D2047="FF 6x1"),WEEKDAY($F2047,2)=7,AND($A2047=$A2046,$L2046&gt;0)),"Folga de fim de semana · apontou no sábado",IF(AND(OR($D2047="6x1",$D2047="FF 6x1"),OR(WEEKDAY($F2047,2)=6,WEEKDAY($F2047,2)=7)),"Folga de fim de semana · sem apontamento no sábado nem no domingo","Folga prevista pelo ciclo")))),IF($Y2047="Indeterminado (início da série)","Sem histórico anterior — informe o dia do ciclo no Cadastro",IF($Y2047="Falta de registro",IF(OR(OR($D2047="6x1",$D2047="FF 6x1"),$D2047="5x2"),"FALTA DE REGISTRO · dia útil da escala "&amp;$E2047,"FALTA DE REGISTRO · dia "&amp;$W2047&amp;" de "&amp;IFERROR(INDEX(Parâmetros!$B$39:$B$48,MATCH($E2047,Parâmetros!$A$39:$A$48,0)),99)&amp;" do ciclo"),IF(OR($D2047="6x1",$D2047="FF 6x1"),IF(OR(AND(WEEKDAY($F2047,2)=6,AND($A2047=$A2048,$L2048&gt;0)),AND(WEEKDAY($F2047,2)=7,AND($A2047=$A2046,$L2046&gt;0))),"ATENÇÃO · apontou sábado e domingo no mesmo fim de semana",IF(OR(WEEKDAY($F2047,2)=6,WEEKDAY($F2047,2)=7),"Jornada de fim de semana do 6x1",IF(OR($H2047&gt;=Parâmetros!$E$20,$H2047&lt;Parâmetros!$E$19),"ATENÇÃO · 6x1 apontou fora do horário diurno","Jornada fixa do 6x1"))),IF($D2047="5x2","Jornada fixa do 5x2",IF($D2047="Folguista",IF($J2047=$K2047,"Evidência confirma sequência","DIVERGE · sequência "&amp;$J2047&amp;" × evidência "&amp;$K2047),IF($K2047=$E2047,"Evidência confirma cadastro","DIVERGE · cadastro "&amp;$E2047&amp;" × evidência "&amp;$K2047)))))))))))</f>
        <v>Folga prevista pelo ciclo</v>
      </c>
      <c r="W2047" s="34">
        <f>IF(OR(OR($D2047="6x1",$D2047="FF 6x1"),$D2047="5x2"),"",IF($AB2047&lt;&gt;$AB2046,IF(IFERROR(INDEX(Cadastro!$F$5:$F$148,$AB2047),"")="",IF($L2047&gt;0,1,0),IF(IFERROR(INDEX(Cadastro!$F$5:$F$148,$AB2047),"")&lt;=IFERROR(INDEX(Parâmetros!$B$39:$B$48,MATCH($E2047,Parâmetros!$A$39:$A$48,0)),99),IFERROR(INDEX(Cadastro!$F$5:$F$148,$AB2047),""),0)),IF($L2047&gt;0,IF(N($X2046)&gt;0,1,N($W2046)+1),IF(AND($L2047=0,OR(N($W2046)&gt;=IFERROR(INDEX(Parâmetros!$B$39:$B$48,MATCH($E2047,Parâmetros!$A$39:$A$48,0)),99),AND(N($X2046)&gt;0,N($X2046)&lt;IFERROR(INDEX(Parâmetros!$C$39:$C$48,MATCH($E2047,Parâmetros!$A$39:$A$48,0)),0)))),0,N($W2046)+1))))</f>
        <v>0</v>
      </c>
      <c r="X2047" s="34">
        <f>IF(OR(OR($D2047="6x1",$D2047="FF 6x1"),$D2047="5x2"),"",IF($AB2047&lt;&gt;$AB2046,IF(IFERROR(INDEX(Cadastro!$F$5:$F$148,$AB2047),"")="",0,IF(IFERROR(INDEX(Cadastro!$F$5:$F$148,$AB2047),"")&gt;IFERROR(INDEX(Parâmetros!$B$39:$B$48,MATCH($E2047,Parâmetros!$A$39:$A$48,0)),99),IFERROR(INDEX(Cadastro!$F$5:$F$148,$AB2047),"")-IFERROR(INDEX(Parâmetros!$B$39:$B$48,MATCH($E2047,Parâmetros!$A$39:$A$48,0)),99),0)),IF(AND($L2047=0,OR(N($W2046)&gt;=IFERROR(INDEX(Parâmetros!$B$39:$B$48,MATCH($E2047,Parâmetros!$A$39:$A$48,0)),99),AND(N($X2046)&gt;0,N($X2046)&lt;IFERROR(INDEX(Parâmetros!$C$39:$C$48,MATCH($E2047,Parâmetros!$A$39:$A$48,0)),0)))),N($X2046)+1,0)))</f>
        <v>1</v>
      </c>
      <c r="Y2047" t="str">
        <f>IF($AC2047&lt;&gt;"",IF($L2047&gt;0,$AC2047&amp;" · com apontamento",$AC2047),IF($E2047="Férias",IF($L2047&gt;0,"Férias · com apontamento","Férias (cadastro)"),IF(($Z2047+$AA2047-1)&gt;Parâmetros!$E$16,"Férias / afastamento",IF(AND($D2047="5x2",OR(WEEKDAY($F2047,2)=6,WEEKDAY($F2047,2)=7)),IF($L2047&gt;0,"Folga trabalhada","Folga"),IF($L2047&gt;0,"Trabalhado",IF(OR(OR($D2047="6x1",$D2047="FF 6x1"),$D2047="5x2"),IF(AND(OR($D2047="6x1",$D2047="FF 6x1"),OR(WEEKDAY($F2047,2)=6,WEEKDAY($F2047,2)=7)),"Folga","Falta de registro"),IF(AND($AB2047&lt;&gt;$AB2046,IFERROR(INDEX(Cadastro!$F$5:$F$148,$AB2047),"")=""),"Indeterminado (início da série)",IF($X2047&gt;0,"Folga","Falta de registro"))))))))</f>
        <v>Folga</v>
      </c>
      <c r="Z2047" s="34">
        <f>IF(OR($L2047&gt;0,$F2047&gt;Parâmetros!$E$14),0,IF($A2047&lt;&gt;$A2046,1,N($Z2046)+1))</f>
        <v>0</v>
      </c>
      <c r="AA2047" s="34">
        <f>IF(OR($L2047&gt;0,$F2047&gt;Parâmetros!$E$14),0,IF(OR($A2047&lt;&gt;$A2048,$F2048&gt;Parâmetros!$E$14),1,N($AA2048)+1))</f>
        <v>0</v>
      </c>
      <c r="AB2047" s="31">
        <f>IFERROR(MATCH($A2047&amp;"|"&amp;TEXT(_xlfn.MAXIFS(Cadastro!$E$5:$E$148,Cadastro!$A$5:$A$148,$A2047,Cadastro!$E$5:$E$148,"&lt;="&amp;$F2047),"yyyymmdd"),Cadastro!$I$5:$I$148,0),"")</f>
        <v>81</v>
      </c>
      <c r="AC2047" t="str">
        <f>IFERROR(_xlfn.SINGLE(INDEX(Exceções!$D$5:$D$203,MATCH($A2047&amp;"|"&amp;$F2047,Exceções!$F$5:$F$203,0))),"")</f>
        <v/>
      </c>
      <c r="AD2047" t="str">
        <f>IF($AC2047="","",IFERROR(_xlfn.SINGLE(INDEX(Exceções!$E$5:$E$203,MATCH($A2047&amp;"|"&amp;$F2047,Exceções!$F$5:$F$203,0))),""))</f>
        <v/>
      </c>
    </row>
    <row r="2048" spans="1:30" ht="15" hidden="1" customHeight="1" x14ac:dyDescent="0.25">
      <c r="A2048" s="31">
        <v>53403</v>
      </c>
      <c r="B2048" s="17" t="s">
        <v>214</v>
      </c>
      <c r="C2048" s="17" t="str">
        <f>IFERROR(INDEX(Cadastro!$C$5:$C$148,$AB2048),"NÃO INFORMADO")</f>
        <v>MEC</v>
      </c>
      <c r="D2048" s="17" t="str">
        <f>IFERROR(INDEX(Cadastro!$D$5:$D$148,$AB2048),"")</f>
        <v>A</v>
      </c>
      <c r="E2048" s="17" t="str">
        <f>IFERROR(INDEX(Cadastro!$G$5:$G$148,$AB2048),"")</f>
        <v>A</v>
      </c>
      <c r="F2048" s="29">
        <v>46294</v>
      </c>
      <c r="G2048" s="32" t="str">
        <f t="shared" si="342"/>
        <v>ter</v>
      </c>
      <c r="H2048" s="31" t="str">
        <f>IF($L2048=0,"",_xlfn.MINIFS(Dados!$Q:$Q,Dados!$A:$A,$A2048,Dados!$S:$S,$F2048))</f>
        <v/>
      </c>
      <c r="I2048" s="31" t="str">
        <f>IF($H2048="","",_xlfn.MAXIFS(Dados!$R:$R,Dados!$A:$A,$A2048,Dados!$S:$S,$F2048))</f>
        <v/>
      </c>
      <c r="J2048" s="32" t="str">
        <f>IF($D2048&lt;&gt;"Folguista","",IFERROR(INDEX(Parâmetros!$D$52:$G$52,1,MIN(4,MAX(1,$W2048))),""))</f>
        <v/>
      </c>
      <c r="K2048" s="32" t="str">
        <f>IF(OR($AC2048&lt;&gt;"",$Y2048="Folga",$Y2048="Folga trabalhada",$Y2048="Férias (cadastro)",$Y2048="Férias / afastamento",$Y2048="Indeterminado (início da série)"),"",IF(OR($D2048="6x1",$D2048="FF 6x1"),IF(OR(WEEKDAY($F2048,2)=6,WEEKDAY($F2048,2)=7),"6x1 sáb/dom","6x1"),IF($D2048="5x2","5x2",IF($H2048="",IF($D2048="Folguista",$J2048,$E2048),IF(OR($H2048&gt;=Parâmetros!$E$18,$H2048&lt;Parâmetros!$E$19),"C",IF($H2048&lt;Parâmetros!$E$20,"A","B"))))))</f>
        <v>A</v>
      </c>
      <c r="L2048" s="30">
        <f>SUMIFS(Dados!$E:$E,Dados!$A:$A,$A2048,Dados!$S:$S,$F2048)</f>
        <v>0</v>
      </c>
      <c r="M2048" s="30">
        <f>IFERROR(INDEX(Parâmetros!$E$6:$E$11,MATCH($K2048,Parâmetros!$A$6:$A$11,0)),"")</f>
        <v>7.58</v>
      </c>
      <c r="N2048" s="33">
        <f t="shared" si="343"/>
        <v>0</v>
      </c>
      <c r="O2048" s="33">
        <f>Parâmetros!$E$13</f>
        <v>0.8</v>
      </c>
      <c r="P2048" s="32" t="str">
        <f>IF(OR($M2048="",$F2048&gt;Parâmetros!$E$14),"Não","Sim")</f>
        <v>Não</v>
      </c>
      <c r="Q2048" s="32" t="str">
        <f t="shared" si="344"/>
        <v/>
      </c>
      <c r="R2048" s="32" t="str">
        <f t="shared" si="345"/>
        <v/>
      </c>
      <c r="S2048" s="30" t="str">
        <f t="shared" si="346"/>
        <v/>
      </c>
      <c r="T2048" s="32" t="str">
        <f>IF($Q2048&lt;&gt;"Sim","",IF($N2048&gt;Parâmetros!$E$15,"Sim","Não"))</f>
        <v/>
      </c>
      <c r="U2048" s="17" t="str">
        <f t="shared" si="347"/>
        <v>Fora da apuração</v>
      </c>
      <c r="V2048" s="17" t="str">
        <f>IF($AC2048&lt;&gt;"",IF($L2048&gt;0,"ATENÇÃO · apontou em dia de "&amp;LOWER($AC2048)&amp;" cadastrado","Exceção cadastrada · "&amp;$AC2048)&amp;IF($AD2048="",""," · "&amp;$AD2048),IF($E2048="Férias",IF($L2048&gt;0,"ATENÇÃO · apontou estando de férias no cadastro","Férias no cadastro"),IF($Y2048="Férias / afastamento","Afastamento · "&amp;($Z2048+$AA2048-1)&amp;" dias seguidos sem apontamento",IF($Y2048="Folga trabalhada","ATENÇÃO · apontou em dia de '[Apontamento_Mes_Setembro Atualizado.xlsx]Base Diária'!$V$221folga da escala 5x2",IF($Y2048="Folga",IF(AND($D2048="5x2",OR(WEEKDAY($F2048,2)=6,WEEKDAY($F2048,2)=7)),"Folga de fim de semana da escala 5x2",IF(AND(OR($D2048="6x1",$D2048="FF 6x1"),WEEKDAY($F2048,2)=6,FALSE()),"Folga de fim de semana · apontou no domingo anterior",IF(AND(OR($D2048="6x1",$D2048="FF 6x1"),WEEKDAY($F2048,2)=7,AND($A2048=$A2047,$L2047&gt;0)),"Folga de fim de semana · apontou no sábado",IF(AND(OR($D2048="6x1",$D2048="FF 6x1"),OR(WEEKDAY($F2048,2)=6,WEEKDAY($F2048,2)=7)),"Folga de fim de semana · sem apontamento no sábado nem no domingo","Folga prevista pelo ciclo")))),IF($Y2048="Indeterminado (início da série)","Sem histórico anterior — informe o dia do ciclo no Cadastro",IF($Y2048="Falta de registro",IF(OR(OR($D2048="6x1",$D2048="FF 6x1"),$D2048="5x2"),"FALTA DE REGISTRO · dia útil da escala "&amp;$E2048,"FALTA DE REGISTRO · dia "&amp;$W2048&amp;" de "&amp;IFERROR(INDEX(Parâmetros!$B$39:$B$48,MATCH($E2048,Parâmetros!$A$39:$A$48,0)),99)&amp;" do ciclo"),IF(OR($D2048="6x1",$D2048="FF 6x1"),IF(OR(AND(WEEKDAY($F2048,2)=6,AND($A2048=$A2049,$L2049&gt;0)),AND(WEEKDAY($F2048,2)=7,AND($A2048=$A2047,$L2047&gt;0))),"ATENÇÃO · apontou sábado e domingo no mesmo fim de semana",IF(OR(WEEKDAY($F2048,2)=6,WEEKDAY($F2048,2)=7),"Jornada de fim de semana do 6x1",IF(OR($H2048&gt;=Parâmetros!$E$20,$H2048&lt;Parâmetros!$E$19),"ATENÇÃO · 6x1 apontou fora do horário diurno","Jornada fixa do 6x1"))),IF($D2048="5x2","Jornada fixa do 5x2",IF($D2048="Folguista",IF($J2048=$K2048,"Evidência confirma sequência","DIVERGE · sequência "&amp;$J2048&amp;" × evidência "&amp;$K2048),IF($K2048=$E2048,"Evidência confirma cadastro","DIVERGE · cadastro "&amp;$E2048&amp;" × evidência "&amp;$K2048)))))))))))</f>
        <v>FALTA DE REGISTRO · dia 1 de 5 do ciclo</v>
      </c>
      <c r="W2048" s="34">
        <f>IF(OR(OR($D2048="6x1",$D2048="FF 6x1"),$D2048="5x2"),"",IF($AB2048&lt;&gt;$AB2047,IF(IFERROR(INDEX(Cadastro!$F$5:$F$148,$AB2048),"")="",IF($L2048&gt;0,1,0),IF(IFERROR(INDEX(Cadastro!$F$5:$F$148,$AB2048),"")&lt;=IFERROR(INDEX(Parâmetros!$B$39:$B$48,MATCH($E2048,Parâmetros!$A$39:$A$48,0)),99),IFERROR(INDEX(Cadastro!$F$5:$F$148,$AB2048),""),0)),IF($L2048&gt;0,IF(N($X2047)&gt;0,1,N($W2047)+1),IF(AND($L2048=0,OR(N($W2047)&gt;=IFERROR(INDEX(Parâmetros!$B$39:$B$48,MATCH($E2048,Parâmetros!$A$39:$A$48,0)),99),AND(N($X2047)&gt;0,N($X2047)&lt;IFERROR(INDEX(Parâmetros!$C$39:$C$48,MATCH($E2048,Parâmetros!$A$39:$A$48,0)),0)))),0,N($W2047)+1))))</f>
        <v>1</v>
      </c>
      <c r="X2048" s="34">
        <f>IF(OR(OR($D2048="6x1",$D2048="FF 6x1"),$D2048="5x2"),"",IF($AB2048&lt;&gt;$AB2047,IF(IFERROR(INDEX(Cadastro!$F$5:$F$148,$AB2048),"")="",0,IF(IFERROR(INDEX(Cadastro!$F$5:$F$148,$AB2048),"")&gt;IFERROR(INDEX(Parâmetros!$B$39:$B$48,MATCH($E2048,Parâmetros!$A$39:$A$48,0)),99),IFERROR(INDEX(Cadastro!$F$5:$F$148,$AB2048),"")-IFERROR(INDEX(Parâmetros!$B$39:$B$48,MATCH($E2048,Parâmetros!$A$39:$A$48,0)),99),0)),IF(AND($L2048=0,OR(N($W2047)&gt;=IFERROR(INDEX(Parâmetros!$B$39:$B$48,MATCH($E2048,Parâmetros!$A$39:$A$48,0)),99),AND(N($X2047)&gt;0,N($X2047)&lt;IFERROR(INDEX(Parâmetros!$C$39:$C$48,MATCH($E2048,Parâmetros!$A$39:$A$48,0)),0)))),N($X2047)+1,0)))</f>
        <v>0</v>
      </c>
      <c r="Y2048" t="str">
        <f>IF($AC2048&lt;&gt;"",IF($L2048&gt;0,$AC2048&amp;" · com apontamento",$AC2048),IF($E2048="Férias",IF($L2048&gt;0,"Férias · com apontamento","Férias (cadastro)"),IF(($Z2048+$AA2048-1)&gt;Parâmetros!$E$16,"Férias / afastamento",IF(AND($D2048="5x2",OR(WEEKDAY($F2048,2)=6,WEEKDAY($F2048,2)=7)),IF($L2048&gt;0,"Folga trabalhada","Folga"),IF($L2048&gt;0,"Trabalhado",IF(OR(OR($D2048="6x1",$D2048="FF 6x1"),$D2048="5x2"),IF(AND(OR($D2048="6x1",$D2048="FF 6x1"),OR(WEEKDAY($F2048,2)=6,WEEKDAY($F2048,2)=7)),"Folga","Falta de registro"),IF(AND($AB2048&lt;&gt;$AB2047,IFERROR(INDEX(Cadastro!$F$5:$F$148,$AB2048),"")=""),"Indeterminado (início da série)",IF($X2048&gt;0,"Folga","Falta de registro"))))))))</f>
        <v>Falta de registro</v>
      </c>
      <c r="Z2048" s="34">
        <f>IF(OR($L2048&gt;0,$F2048&gt;Parâmetros!$E$14),0,IF($A2048&lt;&gt;$A2047,1,N($Z2047)+1))</f>
        <v>0</v>
      </c>
      <c r="AA2048" s="34">
        <f>IF(OR($L2048&gt;0,$F2048&gt;Parâmetros!$E$14),0,IF(OR($A2048&lt;&gt;$A2049,$F2049&gt;Parâmetros!$E$14),1,N($AA2049)+1))</f>
        <v>0</v>
      </c>
      <c r="AB2048" s="31">
        <f>IFERROR(MATCH($A2048&amp;"|"&amp;TEXT(_xlfn.MAXIFS(Cadastro!$E$5:$E$148,Cadastro!$A$5:$A$148,$A2048,Cadastro!$E$5:$E$148,"&lt;="&amp;$F2048),"yyyymmdd"),Cadastro!$I$5:$I$148,0),"")</f>
        <v>81</v>
      </c>
      <c r="AC2048" t="str">
        <f>IFERROR(_xlfn.SINGLE(INDEX(Exceções!$D$5:$D$203,MATCH($A2048&amp;"|"&amp;$F2048,Exceções!$F$5:$F$203,0))),"")</f>
        <v/>
      </c>
      <c r="AD2048" t="str">
        <f>IF($AC2048="","",IFERROR(_xlfn.SINGLE(INDEX(Exceções!$E$5:$E$203,MATCH($A2048&amp;"|"&amp;$F2048,Exceções!$F$5:$F$203,0))),""))</f>
        <v/>
      </c>
    </row>
    <row r="2049" spans="1:30" ht="15" hidden="1" customHeight="1" x14ac:dyDescent="0.25">
      <c r="A2049" s="31">
        <v>53403</v>
      </c>
      <c r="B2049" s="17" t="s">
        <v>214</v>
      </c>
      <c r="C2049" s="17" t="str">
        <f>IFERROR(INDEX(Cadastro!$C$5:$C$148,$AB2049),"NÃO INFORMADO")</f>
        <v>MEC</v>
      </c>
      <c r="D2049" s="17" t="str">
        <f>IFERROR(INDEX(Cadastro!$D$5:$D$148,$AB2049),"")</f>
        <v>A</v>
      </c>
      <c r="E2049" s="17" t="str">
        <f>IFERROR(INDEX(Cadastro!$G$5:$G$148,$AB2049),"")</f>
        <v>A</v>
      </c>
      <c r="F2049" s="29">
        <v>46295</v>
      </c>
      <c r="G2049" s="32" t="str">
        <f t="shared" si="342"/>
        <v>qua</v>
      </c>
      <c r="H2049" s="31" t="str">
        <f>IF($L2049=0,"",_xlfn.MINIFS(Dados!$Q:$Q,Dados!$A:$A,$A2049,Dados!$S:$S,$F2049))</f>
        <v/>
      </c>
      <c r="I2049" s="31" t="str">
        <f>IF($H2049="","",_xlfn.MAXIFS(Dados!$R:$R,Dados!$A:$A,$A2049,Dados!$S:$S,$F2049))</f>
        <v/>
      </c>
      <c r="J2049" s="32" t="str">
        <f>IF($D2049&lt;&gt;"Folguista","",IFERROR(INDEX(Parâmetros!$D$52:$G$52,1,MIN(4,MAX(1,$W2049))),""))</f>
        <v/>
      </c>
      <c r="K2049" s="32" t="str">
        <f>IF(OR($AC2049&lt;&gt;"",$Y2049="Folga",$Y2049="Folga trabalhada",$Y2049="Férias (cadastro)",$Y2049="Férias / afastamento",$Y2049="Indeterminado (início da série)"),"",IF(OR($D2049="6x1",$D2049="FF 6x1"),IF(OR(WEEKDAY($F2049,2)=6,WEEKDAY($F2049,2)=7),"6x1 sáb/dom","6x1"),IF($D2049="5x2","5x2",IF($H2049="",IF($D2049="Folguista",$J2049,$E2049),IF(OR($H2049&gt;=Parâmetros!$E$18,$H2049&lt;Parâmetros!$E$19),"C",IF($H2049&lt;Parâmetros!$E$20,"A","B"))))))</f>
        <v>A</v>
      </c>
      <c r="L2049" s="30">
        <f>SUMIFS(Dados!$E:$E,Dados!$A:$A,$A2049,Dados!$S:$S,$F2049)</f>
        <v>0</v>
      </c>
      <c r="M2049" s="30">
        <f>IFERROR(INDEX(Parâmetros!$E$6:$E$11,MATCH($K2049,Parâmetros!$A$6:$A$11,0)),"")</f>
        <v>7.58</v>
      </c>
      <c r="N2049" s="33">
        <f t="shared" si="343"/>
        <v>0</v>
      </c>
      <c r="O2049" s="33">
        <f>Parâmetros!$E$13</f>
        <v>0.8</v>
      </c>
      <c r="P2049" s="32" t="str">
        <f>IF(OR($M2049="",$F2049&gt;Parâmetros!$E$14),"Não","Sim")</f>
        <v>Não</v>
      </c>
      <c r="Q2049" s="32" t="str">
        <f t="shared" si="344"/>
        <v/>
      </c>
      <c r="R2049" s="32" t="str">
        <f t="shared" si="345"/>
        <v/>
      </c>
      <c r="S2049" s="30" t="str">
        <f t="shared" si="346"/>
        <v/>
      </c>
      <c r="T2049" s="32" t="str">
        <f>IF($Q2049&lt;&gt;"Sim","",IF($N2049&gt;Parâmetros!$E$15,"Sim","Não"))</f>
        <v/>
      </c>
      <c r="U2049" s="17" t="str">
        <f t="shared" si="347"/>
        <v>Fora da apuração</v>
      </c>
      <c r="V2049" s="17" t="str">
        <f>IF($AC2049&lt;&gt;"",IF($L2049&gt;0,"ATENÇÃO · apontou em dia de "&amp;LOWER($AC2049)&amp;" cadastrado","Exceção cadastrada · "&amp;$AC2049)&amp;IF($AD2049="",""," · "&amp;$AD2049),IF($E2049="Férias",IF($L2049&gt;0,"ATENÇÃO · apontou estando de férias no cadastro","Férias no cadastro"),IF($Y2049="Férias / afastamento","Afastamento · "&amp;($Z2049+$AA2049-1)&amp;" dias seguidos sem apontamento",IF($Y2049="Folga trabalhada","ATENÇÃO · apontou em dia de '[Apontamento_Mes_Setembro Atualizado.xlsx]Base Diária'!$V$221folga da escala 5x2",IF($Y2049="Folga",IF(AND($D2049="5x2",OR(WEEKDAY($F2049,2)=6,WEEKDAY($F2049,2)=7)),"Folga de fim de semana da escala 5x2",IF(AND(OR($D2049="6x1",$D2049="FF 6x1"),WEEKDAY($F2049,2)=6,FALSE()),"Folga de fim de semana · apontou no domingo anterior",IF(AND(OR($D2049="6x1",$D2049="FF 6x1"),WEEKDAY($F2049,2)=7,AND($A2049=$A2048,$L2048&gt;0)),"Folga de fim de semana · apontou no sábado",IF(AND(OR($D2049="6x1",$D2049="FF 6x1"),OR(WEEKDAY($F2049,2)=6,WEEKDAY($F2049,2)=7)),"Folga de fim de semana · sem apontamento no sábado nem no domingo","Folga prevista pelo ciclo")))),IF($Y2049="Indeterminado (início da série)","Sem histórico anterior — informe o dia do ciclo no Cadastro",IF($Y2049="Falta de registro",IF(OR(OR($D2049="6x1",$D2049="FF 6x1"),$D2049="5x2"),"FALTA DE REGISTRO · dia útil da escala "&amp;$E2049,"FALTA DE REGISTRO · dia "&amp;$W2049&amp;" de "&amp;IFERROR(INDEX(Parâmetros!$B$39:$B$48,MATCH($E2049,Parâmetros!$A$39:$A$48,0)),99)&amp;" do ciclo"),IF(OR($D2049="6x1",$D2049="FF 6x1"),IF(OR(AND(WEEKDAY($F2049,2)=6,AND($A2049=$A2050,$L2050&gt;0)),AND(WEEKDAY($F2049,2)=7,AND($A2049=$A2048,$L2048&gt;0))),"ATENÇÃO · apontou sábado e domingo no mesmo fim de semana",IF(OR(WEEKDAY($F2049,2)=6,WEEKDAY($F2049,2)=7),"Jornada de fim de semana do 6x1",IF(OR($H2049&gt;=Parâmetros!$E$20,$H2049&lt;Parâmetros!$E$19),"ATENÇÃO · 6x1 apontou fora do horário diurno","Jornada fixa do 6x1"))),IF($D2049="5x2","Jornada fixa do 5x2",IF($D2049="Folguista",IF($J2049=$K2049,"Evidência confirma sequência","DIVERGE · sequência "&amp;$J2049&amp;" × evidência "&amp;$K2049),IF($K2049=$E2049,"Evidência confirma cadastro","DIVERGE · cadastro "&amp;$E2049&amp;" × evidência "&amp;$K2049)))))))))))</f>
        <v>FALTA DE REGISTRO · dia 2 de 5 do ciclo</v>
      </c>
      <c r="W2049" s="34">
        <f>IF(OR(OR($D2049="6x1",$D2049="FF 6x1"),$D2049="5x2"),"",IF($AB2049&lt;&gt;$AB2048,IF(IFERROR(INDEX(Cadastro!$F$5:$F$148,$AB2049),"")="",IF($L2049&gt;0,1,0),IF(IFERROR(INDEX(Cadastro!$F$5:$F$148,$AB2049),"")&lt;=IFERROR(INDEX(Parâmetros!$B$39:$B$48,MATCH($E2049,Parâmetros!$A$39:$A$48,0)),99),IFERROR(INDEX(Cadastro!$F$5:$F$148,$AB2049),""),0)),IF($L2049&gt;0,IF(N($X2048)&gt;0,1,N($W2048)+1),IF(AND($L2049=0,OR(N($W2048)&gt;=IFERROR(INDEX(Parâmetros!$B$39:$B$48,MATCH($E2049,Parâmetros!$A$39:$A$48,0)),99),AND(N($X2048)&gt;0,N($X2048)&lt;IFERROR(INDEX(Parâmetros!$C$39:$C$48,MATCH($E2049,Parâmetros!$A$39:$A$48,0)),0)))),0,N($W2048)+1))))</f>
        <v>2</v>
      </c>
      <c r="X2049" s="34">
        <f>IF(OR(OR($D2049="6x1",$D2049="FF 6x1"),$D2049="5x2"),"",IF($AB2049&lt;&gt;$AB2048,IF(IFERROR(INDEX(Cadastro!$F$5:$F$148,$AB2049),"")="",0,IF(IFERROR(INDEX(Cadastro!$F$5:$F$148,$AB2049),"")&gt;IFERROR(INDEX(Parâmetros!$B$39:$B$48,MATCH($E2049,Parâmetros!$A$39:$A$48,0)),99),IFERROR(INDEX(Cadastro!$F$5:$F$148,$AB2049),"")-IFERROR(INDEX(Parâmetros!$B$39:$B$48,MATCH($E2049,Parâmetros!$A$39:$A$48,0)),99),0)),IF(AND($L2049=0,OR(N($W2048)&gt;=IFERROR(INDEX(Parâmetros!$B$39:$B$48,MATCH($E2049,Parâmetros!$A$39:$A$48,0)),99),AND(N($X2048)&gt;0,N($X2048)&lt;IFERROR(INDEX(Parâmetros!$C$39:$C$48,MATCH($E2049,Parâmetros!$A$39:$A$48,0)),0)))),N($X2048)+1,0)))</f>
        <v>0</v>
      </c>
      <c r="Y2049" t="str">
        <f>IF($AC2049&lt;&gt;"",IF($L2049&gt;0,$AC2049&amp;" · com apontamento",$AC2049),IF($E2049="Férias",IF($L2049&gt;0,"Férias · com apontamento","Férias (cadastro)"),IF(($Z2049+$AA2049-1)&gt;Parâmetros!$E$16,"Férias / afastamento",IF(AND($D2049="5x2",OR(WEEKDAY($F2049,2)=6,WEEKDAY($F2049,2)=7)),IF($L2049&gt;0,"Folga trabalhada","Folga"),IF($L2049&gt;0,"Trabalhado",IF(OR(OR($D2049="6x1",$D2049="FF 6x1"),$D2049="5x2"),IF(AND(OR($D2049="6x1",$D2049="FF 6x1"),OR(WEEKDAY($F2049,2)=6,WEEKDAY($F2049,2)=7)),"Folga","Falta de registro"),IF(AND($AB2049&lt;&gt;$AB2048,IFERROR(INDEX(Cadastro!$F$5:$F$148,$AB2049),"")=""),"Indeterminado (início da série)",IF($X2049&gt;0,"Folga","Falta de registro"))))))))</f>
        <v>Falta de registro</v>
      </c>
      <c r="Z2049" s="34">
        <f>IF(OR($L2049&gt;0,$F2049&gt;Parâmetros!$E$14),0,IF($A2049&lt;&gt;$A2048,1,N($Z2048)+1))</f>
        <v>0</v>
      </c>
      <c r="AA2049" s="34">
        <f>IF(OR($L2049&gt;0,$F2049&gt;Parâmetros!$E$14),0,IF(OR($A2049&lt;&gt;$A2050,$F2050&gt;Parâmetros!$E$14),1,N($AA2050)+1))</f>
        <v>0</v>
      </c>
      <c r="AB2049" s="31">
        <f>IFERROR(MATCH($A2049&amp;"|"&amp;TEXT(_xlfn.MAXIFS(Cadastro!$E$5:$E$148,Cadastro!$A$5:$A$148,$A2049,Cadastro!$E$5:$E$148,"&lt;="&amp;$F2049),"yyyymmdd"),Cadastro!$I$5:$I$148,0),"")</f>
        <v>81</v>
      </c>
      <c r="AC2049" t="str">
        <f>IFERROR(_xlfn.SINGLE(INDEX(Exceções!$D$5:$D$203,MATCH($A2049&amp;"|"&amp;$F2049,Exceções!$F$5:$F$203,0))),"")</f>
        <v/>
      </c>
      <c r="AD2049" t="str">
        <f>IF($AC2049="","",IFERROR(_xlfn.SINGLE(INDEX(Exceções!$E$5:$E$203,MATCH($A2049&amp;"|"&amp;$F2049,Exceções!$F$5:$F$203,0))),""))</f>
        <v/>
      </c>
    </row>
    <row r="2050" spans="1:30" ht="15" hidden="1" customHeight="1" x14ac:dyDescent="0.25">
      <c r="A2050" s="31">
        <v>53403</v>
      </c>
      <c r="B2050" s="17" t="s">
        <v>214</v>
      </c>
      <c r="C2050" s="17" t="str">
        <f>IFERROR(INDEX(Cadastro!$C$5:$C$148,$AB2050),"NÃO INFORMADO")</f>
        <v>MEC</v>
      </c>
      <c r="D2050" s="17" t="str">
        <f>IFERROR(INDEX(Cadastro!$D$5:$D$148,$AB2050),"")</f>
        <v>A</v>
      </c>
      <c r="E2050" s="17" t="str">
        <f>IFERROR(INDEX(Cadastro!$G$5:$G$148,$AB2050),"")</f>
        <v>A</v>
      </c>
      <c r="F2050" s="29">
        <v>46296</v>
      </c>
      <c r="G2050" s="32" t="str">
        <f t="shared" si="342"/>
        <v>qui</v>
      </c>
      <c r="H2050" s="31" t="str">
        <f>IF($L2050=0,"",_xlfn.MINIFS(Dados!$Q:$Q,Dados!$A:$A,$A2050,Dados!$S:$S,$F2050))</f>
        <v/>
      </c>
      <c r="I2050" s="31" t="str">
        <f>IF($H2050="","",_xlfn.MAXIFS(Dados!$R:$R,Dados!$A:$A,$A2050,Dados!$S:$S,$F2050))</f>
        <v/>
      </c>
      <c r="J2050" s="32" t="str">
        <f>IF($D2050&lt;&gt;"Folguista","",IFERROR(INDEX(Parâmetros!$D$52:$G$52,1,MIN(4,MAX(1,$W2050))),""))</f>
        <v/>
      </c>
      <c r="K2050" s="32" t="str">
        <f>IF(OR($AC2050&lt;&gt;"",$Y2050="Folga",$Y2050="Folga trabalhada",$Y2050="Férias (cadastro)",$Y2050="Férias / afastamento",$Y2050="Indeterminado (início da série)"),"",IF(OR($D2050="6x1",$D2050="FF 6x1"),IF(OR(WEEKDAY($F2050,2)=6,WEEKDAY($F2050,2)=7),"6x1 sáb/dom","6x1"),IF($D2050="5x2","5x2",IF($H2050="",IF($D2050="Folguista",$J2050,$E2050),IF(OR($H2050&gt;=Parâmetros!$E$18,$H2050&lt;Parâmetros!$E$19),"C",IF($H2050&lt;Parâmetros!$E$20,"A","B"))))))</f>
        <v>A</v>
      </c>
      <c r="L2050" s="30">
        <f>SUMIFS(Dados!$E:$E,Dados!$A:$A,$A2050,Dados!$S:$S,$F2050)</f>
        <v>0</v>
      </c>
      <c r="M2050" s="30">
        <f>IFERROR(INDEX(Parâmetros!$E$6:$E$11,MATCH($K2050,Parâmetros!$A$6:$A$11,0)),"")</f>
        <v>7.58</v>
      </c>
      <c r="N2050" s="33">
        <f t="shared" si="343"/>
        <v>0</v>
      </c>
      <c r="O2050" s="33">
        <f>Parâmetros!$E$13</f>
        <v>0.8</v>
      </c>
      <c r="P2050" s="32" t="str">
        <f>IF(OR($M2050="",$F2050&gt;Parâmetros!$E$14),"Não","Sim")</f>
        <v>Não</v>
      </c>
      <c r="Q2050" s="32" t="str">
        <f t="shared" si="344"/>
        <v/>
      </c>
      <c r="R2050" s="32" t="str">
        <f t="shared" si="345"/>
        <v/>
      </c>
      <c r="S2050" s="30" t="str">
        <f t="shared" si="346"/>
        <v/>
      </c>
      <c r="T2050" s="32" t="str">
        <f>IF($Q2050&lt;&gt;"Sim","",IF($N2050&gt;Parâmetros!$E$15,"Sim","Não"))</f>
        <v/>
      </c>
      <c r="U2050" s="17" t="str">
        <f t="shared" si="347"/>
        <v>Fora da apuração</v>
      </c>
      <c r="V2050" s="17" t="str">
        <f>IF($AC2050&lt;&gt;"",IF($L2050&gt;0,"ATENÇÃO · apontou em dia de "&amp;LOWER($AC2050)&amp;" cadastrado","Exceção cadastrada · "&amp;$AC2050)&amp;IF($AD2050="",""," · "&amp;$AD2050),IF($E2050="Férias",IF($L2050&gt;0,"ATENÇÃO · apontou estando de férias no cadastro","Férias no cadastro"),IF($Y2050="Férias / afastamento","Afastamento · "&amp;($Z2050+$AA2050-1)&amp;" dias seguidos sem apontamento",IF($Y2050="Folga trabalhada","ATENÇÃO · apontou em dia de '[Apontamento_Mes_Setembro Atualizado.xlsx]Base Diária'!$V$221folga da escala 5x2",IF($Y2050="Folga",IF(AND($D2050="5x2",OR(WEEKDAY($F2050,2)=6,WEEKDAY($F2050,2)=7)),"Folga de fim de semana da escala 5x2",IF(AND(OR($D2050="6x1",$D2050="FF 6x1"),WEEKDAY($F2050,2)=6,FALSE()),"Folga de fim de semana · apontou no domingo anterior",IF(AND(OR($D2050="6x1",$D2050="FF 6x1"),WEEKDAY($F2050,2)=7,AND($A2050=$A2049,$L2049&gt;0)),"Folga de fim de semana · apontou no sábado",IF(AND(OR($D2050="6x1",$D2050="FF 6x1"),OR(WEEKDAY($F2050,2)=6,WEEKDAY($F2050,2)=7)),"Folga de fim de semana · sem apontamento no sábado nem no domingo","Folga prevista pelo ciclo")))),IF($Y2050="Indeterminado (início da série)","Sem histórico anterior — informe o dia do ciclo no Cadastro",IF($Y2050="Falta de registro",IF(OR(OR($D2050="6x1",$D2050="FF 6x1"),$D2050="5x2"),"FALTA DE REGISTRO · dia útil da escala "&amp;$E2050,"FALTA DE REGISTRO · dia "&amp;$W2050&amp;" de "&amp;IFERROR(INDEX(Parâmetros!$B$39:$B$48,MATCH($E2050,Parâmetros!$A$39:$A$48,0)),99)&amp;" do ciclo"),IF(OR($D2050="6x1",$D2050="FF 6x1"),IF(OR(AND(WEEKDAY($F2050,2)=6,AND($A2050=$A2051,$L2051&gt;0)),AND(WEEKDAY($F2050,2)=7,AND($A2050=$A2049,$L2049&gt;0))),"ATENÇÃO · apontou sábado e domingo no mesmo fim de semana",IF(OR(WEEKDAY($F2050,2)=6,WEEKDAY($F2050,2)=7),"Jornada de fim de semana do 6x1",IF(OR($H2050&gt;=Parâmetros!$E$20,$H2050&lt;Parâmetros!$E$19),"ATENÇÃO · 6x1 apontou fora do horário diurno","Jornada fixa do 6x1"))),IF($D2050="5x2","Jornada fixa do 5x2",IF($D2050="Folguista",IF($J2050=$K2050,"Evidência confirma sequência","DIVERGE · sequência "&amp;$J2050&amp;" × evidência "&amp;$K2050),IF($K2050=$E2050,"Evidência confirma cadastro","DIVERGE · cadastro "&amp;$E2050&amp;" × evidência "&amp;$K2050)))))))))))</f>
        <v>FALTA DE REGISTRO · dia 3 de 5 do ciclo</v>
      </c>
      <c r="W2050" s="34">
        <f>IF(OR(OR($D2050="6x1",$D2050="FF 6x1"),$D2050="5x2"),"",IF($AB2050&lt;&gt;$AB2049,IF(IFERROR(INDEX(Cadastro!$F$5:$F$148,$AB2050),"")="",IF($L2050&gt;0,1,0),IF(IFERROR(INDEX(Cadastro!$F$5:$F$148,$AB2050),"")&lt;=IFERROR(INDEX(Parâmetros!$B$39:$B$48,MATCH($E2050,Parâmetros!$A$39:$A$48,0)),99),IFERROR(INDEX(Cadastro!$F$5:$F$148,$AB2050),""),0)),IF($L2050&gt;0,IF(N($X2049)&gt;0,1,N($W2049)+1),IF(AND($L2050=0,OR(N($W2049)&gt;=IFERROR(INDEX(Parâmetros!$B$39:$B$48,MATCH($E2050,Parâmetros!$A$39:$A$48,0)),99),AND(N($X2049)&gt;0,N($X2049)&lt;IFERROR(INDEX(Parâmetros!$C$39:$C$48,MATCH($E2050,Parâmetros!$A$39:$A$48,0)),0)))),0,N($W2049)+1))))</f>
        <v>3</v>
      </c>
      <c r="X2050" s="34">
        <f>IF(OR(OR($D2050="6x1",$D2050="FF 6x1"),$D2050="5x2"),"",IF($AB2050&lt;&gt;$AB2049,IF(IFERROR(INDEX(Cadastro!$F$5:$F$148,$AB2050),"")="",0,IF(IFERROR(INDEX(Cadastro!$F$5:$F$148,$AB2050),"")&gt;IFERROR(INDEX(Parâmetros!$B$39:$B$48,MATCH($E2050,Parâmetros!$A$39:$A$48,0)),99),IFERROR(INDEX(Cadastro!$F$5:$F$148,$AB2050),"")-IFERROR(INDEX(Parâmetros!$B$39:$B$48,MATCH($E2050,Parâmetros!$A$39:$A$48,0)),99),0)),IF(AND($L2050=0,OR(N($W2049)&gt;=IFERROR(INDEX(Parâmetros!$B$39:$B$48,MATCH($E2050,Parâmetros!$A$39:$A$48,0)),99),AND(N($X2049)&gt;0,N($X2049)&lt;IFERROR(INDEX(Parâmetros!$C$39:$C$48,MATCH($E2050,Parâmetros!$A$39:$A$48,0)),0)))),N($X2049)+1,0)))</f>
        <v>0</v>
      </c>
      <c r="Y2050" t="str">
        <f>IF($AC2050&lt;&gt;"",IF($L2050&gt;0,$AC2050&amp;" · com apontamento",$AC2050),IF($E2050="Férias",IF($L2050&gt;0,"Férias · com apontamento","Férias (cadastro)"),IF(($Z2050+$AA2050-1)&gt;Parâmetros!$E$16,"Férias / afastamento",IF(AND($D2050="5x2",OR(WEEKDAY($F2050,2)=6,WEEKDAY($F2050,2)=7)),IF($L2050&gt;0,"Folga trabalhada","Folga"),IF($L2050&gt;0,"Trabalhado",IF(OR(OR($D2050="6x1",$D2050="FF 6x1"),$D2050="5x2"),IF(AND(OR($D2050="6x1",$D2050="FF 6x1"),OR(WEEKDAY($F2050,2)=6,WEEKDAY($F2050,2)=7)),"Folga","Falta de registro"),IF(AND($AB2050&lt;&gt;$AB2049,IFERROR(INDEX(Cadastro!$F$5:$F$148,$AB2050),"")=""),"Indeterminado (início da série)",IF($X2050&gt;0,"Folga","Falta de registro"))))))))</f>
        <v>Falta de registro</v>
      </c>
      <c r="Z2050" s="34">
        <f>IF(OR($L2050&gt;0,$F2050&gt;Parâmetros!$E$14),0,IF($A2050&lt;&gt;$A2049,1,N($Z2049)+1))</f>
        <v>0</v>
      </c>
      <c r="AA2050" s="34">
        <f>IF(OR($L2050&gt;0,$F2050&gt;Parâmetros!$E$14),0,IF(OR($A2050&lt;&gt;$A2051,$F2051&gt;Parâmetros!$E$14),1,N($AA2051)+1))</f>
        <v>0</v>
      </c>
      <c r="AB2050" s="31">
        <f>IFERROR(MATCH($A2050&amp;"|"&amp;TEXT(_xlfn.MAXIFS(Cadastro!$E$5:$E$148,Cadastro!$A$5:$A$148,$A2050,Cadastro!$E$5:$E$148,"&lt;="&amp;$F2050),"yyyymmdd"),Cadastro!$I$5:$I$148,0),"")</f>
        <v>81</v>
      </c>
      <c r="AC2050" t="str">
        <f>IFERROR(_xlfn.SINGLE(INDEX(Exceções!$D$5:$D$203,MATCH($A2050&amp;"|"&amp;$F2050,Exceções!$F$5:$F$203,0))),"")</f>
        <v/>
      </c>
      <c r="AD2050" t="str">
        <f>IF($AC2050="","",IFERROR(_xlfn.SINGLE(INDEX(Exceções!$E$5:$E$203,MATCH($A2050&amp;"|"&amp;$F2050,Exceções!$F$5:$F$203,0))),""))</f>
        <v/>
      </c>
    </row>
    <row r="2051" spans="1:30" ht="15" hidden="1" customHeight="1" x14ac:dyDescent="0.25">
      <c r="A2051" s="31">
        <v>53403</v>
      </c>
      <c r="B2051" s="17" t="s">
        <v>214</v>
      </c>
      <c r="C2051" s="17" t="str">
        <f>IFERROR(INDEX(Cadastro!$C$5:$C$148,$AB2051),"NÃO INFORMADO")</f>
        <v>MEC</v>
      </c>
      <c r="D2051" s="17" t="str">
        <f>IFERROR(INDEX(Cadastro!$D$5:$D$148,$AB2051),"")</f>
        <v>A</v>
      </c>
      <c r="E2051" s="17" t="str">
        <f>IFERROR(INDEX(Cadastro!$G$5:$G$148,$AB2051),"")</f>
        <v>A</v>
      </c>
      <c r="F2051" s="29">
        <v>46297</v>
      </c>
      <c r="G2051" s="32" t="str">
        <f t="shared" si="342"/>
        <v>sex</v>
      </c>
      <c r="H2051" s="31" t="str">
        <f>IF($L2051=0,"",_xlfn.MINIFS(Dados!$Q:$Q,Dados!$A:$A,$A2051,Dados!$S:$S,$F2051))</f>
        <v/>
      </c>
      <c r="I2051" s="31" t="str">
        <f>IF($H2051="","",_xlfn.MAXIFS(Dados!$R:$R,Dados!$A:$A,$A2051,Dados!$S:$S,$F2051))</f>
        <v/>
      </c>
      <c r="J2051" s="32" t="str">
        <f>IF($D2051&lt;&gt;"Folguista","",IFERROR(INDEX(Parâmetros!$D$52:$G$52,1,MIN(4,MAX(1,$W2051))),""))</f>
        <v/>
      </c>
      <c r="K2051" s="32" t="str">
        <f>IF(OR($AC2051&lt;&gt;"",$Y2051="Folga",$Y2051="Folga trabalhada",$Y2051="Férias (cadastro)",$Y2051="Férias / afastamento",$Y2051="Indeterminado (início da série)"),"",IF(OR($D2051="6x1",$D2051="FF 6x1"),IF(OR(WEEKDAY($F2051,2)=6,WEEKDAY($F2051,2)=7),"6x1 sáb/dom","6x1"),IF($D2051="5x2","5x2",IF($H2051="",IF($D2051="Folguista",$J2051,$E2051),IF(OR($H2051&gt;=Parâmetros!$E$18,$H2051&lt;Parâmetros!$E$19),"C",IF($H2051&lt;Parâmetros!$E$20,"A","B"))))))</f>
        <v>A</v>
      </c>
      <c r="L2051" s="30">
        <f>SUMIFS(Dados!$E:$E,Dados!$A:$A,$A2051,Dados!$S:$S,$F2051)</f>
        <v>0</v>
      </c>
      <c r="M2051" s="30">
        <f>IFERROR(INDEX(Parâmetros!$E$6:$E$11,MATCH($K2051,Parâmetros!$A$6:$A$11,0)),"")</f>
        <v>7.58</v>
      </c>
      <c r="N2051" s="33">
        <f t="shared" si="343"/>
        <v>0</v>
      </c>
      <c r="O2051" s="33">
        <f>Parâmetros!$E$13</f>
        <v>0.8</v>
      </c>
      <c r="P2051" s="32" t="str">
        <f>IF(OR($M2051="",$F2051&gt;Parâmetros!$E$14),"Não","Sim")</f>
        <v>Não</v>
      </c>
      <c r="Q2051" s="32" t="str">
        <f t="shared" si="344"/>
        <v/>
      </c>
      <c r="R2051" s="32" t="str">
        <f t="shared" si="345"/>
        <v/>
      </c>
      <c r="S2051" s="30" t="str">
        <f t="shared" si="346"/>
        <v/>
      </c>
      <c r="T2051" s="32" t="str">
        <f>IF($Q2051&lt;&gt;"Sim","",IF($N2051&gt;Parâmetros!$E$15,"Sim","Não"))</f>
        <v/>
      </c>
      <c r="U2051" s="17" t="str">
        <f t="shared" si="347"/>
        <v>Fora da apuração</v>
      </c>
      <c r="V2051" s="17" t="str">
        <f>IF($AC2051&lt;&gt;"",IF($L2051&gt;0,"ATENÇÃO · apontou em dia de "&amp;LOWER($AC2051)&amp;" cadastrado","Exceção cadastrada · "&amp;$AC2051)&amp;IF($AD2051="",""," · "&amp;$AD2051),IF($E2051="Férias",IF($L2051&gt;0,"ATENÇÃO · apontou estando de férias no cadastro","Férias no cadastro"),IF($Y2051="Férias / afastamento","Afastamento · "&amp;($Z2051+$AA2051-1)&amp;" dias seguidos sem apontamento",IF($Y2051="Folga trabalhada","ATENÇÃO · apontou em dia de '[Apontamento_Mes_Setembro Atualizado.xlsx]Base Diária'!$V$221folga da escala 5x2",IF($Y2051="Folga",IF(AND($D2051="5x2",OR(WEEKDAY($F2051,2)=6,WEEKDAY($F2051,2)=7)),"Folga de fim de semana da escala 5x2",IF(AND(OR($D2051="6x1",$D2051="FF 6x1"),WEEKDAY($F2051,2)=6,FALSE()),"Folga de fim de semana · apontou no domingo anterior",IF(AND(OR($D2051="6x1",$D2051="FF 6x1"),WEEKDAY($F2051,2)=7,AND($A2051=$A2050,$L2050&gt;0)),"Folga de fim de semana · apontou no sábado",IF(AND(OR($D2051="6x1",$D2051="FF 6x1"),OR(WEEKDAY($F2051,2)=6,WEEKDAY($F2051,2)=7)),"Folga de fim de semana · sem apontamento no sábado nem no domingo","Folga prevista pelo ciclo")))),IF($Y2051="Indeterminado (início da série)","Sem histórico anterior — informe o dia do ciclo no Cadastro",IF($Y2051="Falta de registro",IF(OR(OR($D2051="6x1",$D2051="FF 6x1"),$D2051="5x2"),"FALTA DE REGISTRO · dia útil da escala "&amp;$E2051,"FALTA DE REGISTRO · dia "&amp;$W2051&amp;" de "&amp;IFERROR(INDEX(Parâmetros!$B$39:$B$48,MATCH($E2051,Parâmetros!$A$39:$A$48,0)),99)&amp;" do ciclo"),IF(OR($D2051="6x1",$D2051="FF 6x1"),IF(OR(AND(WEEKDAY($F2051,2)=6,AND($A2051=$A2052,$L2052&gt;0)),AND(WEEKDAY($F2051,2)=7,AND($A2051=$A2050,$L2050&gt;0))),"ATENÇÃO · apontou sábado e domingo no mesmo fim de semana",IF(OR(WEEKDAY($F2051,2)=6,WEEKDAY($F2051,2)=7),"Jornada de fim de semana do 6x1",IF(OR($H2051&gt;=Parâmetros!$E$20,$H2051&lt;Parâmetros!$E$19),"ATENÇÃO · 6x1 apontou fora do horário diurno","Jornada fixa do 6x1"))),IF($D2051="5x2","Jornada fixa do 5x2",IF($D2051="Folguista",IF($J2051=$K2051,"Evidência confirma sequência","DIVERGE · sequência "&amp;$J2051&amp;" × evidência "&amp;$K2051),IF($K2051=$E2051,"Evidência confirma cadastro","DIVERGE · cadastro "&amp;$E2051&amp;" × evidência "&amp;$K2051)))))))))))</f>
        <v>FALTA DE REGISTRO · dia 4 de 5 do ciclo</v>
      </c>
      <c r="W2051" s="34">
        <f>IF(OR(OR($D2051="6x1",$D2051="FF 6x1"),$D2051="5x2"),"",IF($AB2051&lt;&gt;$AB2050,IF(IFERROR(INDEX(Cadastro!$F$5:$F$148,$AB2051),"")="",IF($L2051&gt;0,1,0),IF(IFERROR(INDEX(Cadastro!$F$5:$F$148,$AB2051),"")&lt;=IFERROR(INDEX(Parâmetros!$B$39:$B$48,MATCH($E2051,Parâmetros!$A$39:$A$48,0)),99),IFERROR(INDEX(Cadastro!$F$5:$F$148,$AB2051),""),0)),IF($L2051&gt;0,IF(N($X2050)&gt;0,1,N($W2050)+1),IF(AND($L2051=0,OR(N($W2050)&gt;=IFERROR(INDEX(Parâmetros!$B$39:$B$48,MATCH($E2051,Parâmetros!$A$39:$A$48,0)),99),AND(N($X2050)&gt;0,N($X2050)&lt;IFERROR(INDEX(Parâmetros!$C$39:$C$48,MATCH($E2051,Parâmetros!$A$39:$A$48,0)),0)))),0,N($W2050)+1))))</f>
        <v>4</v>
      </c>
      <c r="X2051" s="34">
        <f>IF(OR(OR($D2051="6x1",$D2051="FF 6x1"),$D2051="5x2"),"",IF($AB2051&lt;&gt;$AB2050,IF(IFERROR(INDEX(Cadastro!$F$5:$F$148,$AB2051),"")="",0,IF(IFERROR(INDEX(Cadastro!$F$5:$F$148,$AB2051),"")&gt;IFERROR(INDEX(Parâmetros!$B$39:$B$48,MATCH($E2051,Parâmetros!$A$39:$A$48,0)),99),IFERROR(INDEX(Cadastro!$F$5:$F$148,$AB2051),"")-IFERROR(INDEX(Parâmetros!$B$39:$B$48,MATCH($E2051,Parâmetros!$A$39:$A$48,0)),99),0)),IF(AND($L2051=0,OR(N($W2050)&gt;=IFERROR(INDEX(Parâmetros!$B$39:$B$48,MATCH($E2051,Parâmetros!$A$39:$A$48,0)),99),AND(N($X2050)&gt;0,N($X2050)&lt;IFERROR(INDEX(Parâmetros!$C$39:$C$48,MATCH($E2051,Parâmetros!$A$39:$A$48,0)),0)))),N($X2050)+1,0)))</f>
        <v>0</v>
      </c>
      <c r="Y2051" t="str">
        <f>IF($AC2051&lt;&gt;"",IF($L2051&gt;0,$AC2051&amp;" · com apontamento",$AC2051),IF($E2051="Férias",IF($L2051&gt;0,"Férias · com apontamento","Férias (cadastro)"),IF(($Z2051+$AA2051-1)&gt;Parâmetros!$E$16,"Férias / afastamento",IF(AND($D2051="5x2",OR(WEEKDAY($F2051,2)=6,WEEKDAY($F2051,2)=7)),IF($L2051&gt;0,"Folga trabalhada","Folga"),IF($L2051&gt;0,"Trabalhado",IF(OR(OR($D2051="6x1",$D2051="FF 6x1"),$D2051="5x2"),IF(AND(OR($D2051="6x1",$D2051="FF 6x1"),OR(WEEKDAY($F2051,2)=6,WEEKDAY($F2051,2)=7)),"Folga","Falta de registro"),IF(AND($AB2051&lt;&gt;$AB2050,IFERROR(INDEX(Cadastro!$F$5:$F$148,$AB2051),"")=""),"Indeterminado (início da série)",IF($X2051&gt;0,"Folga","Falta de registro"))))))))</f>
        <v>Falta de registro</v>
      </c>
      <c r="Z2051" s="34">
        <f>IF(OR($L2051&gt;0,$F2051&gt;Parâmetros!$E$14),0,IF($A2051&lt;&gt;$A2050,1,N($Z2050)+1))</f>
        <v>0</v>
      </c>
      <c r="AA2051" s="34">
        <f>IF(OR($L2051&gt;0,$F2051&gt;Parâmetros!$E$14),0,IF(OR($A2051&lt;&gt;$A2052,$F2052&gt;Parâmetros!$E$14),1,N($AA2052)+1))</f>
        <v>0</v>
      </c>
      <c r="AB2051" s="31">
        <f>IFERROR(MATCH($A2051&amp;"|"&amp;TEXT(_xlfn.MAXIFS(Cadastro!$E$5:$E$148,Cadastro!$A$5:$A$148,$A2051,Cadastro!$E$5:$E$148,"&lt;="&amp;$F2051),"yyyymmdd"),Cadastro!$I$5:$I$148,0),"")</f>
        <v>81</v>
      </c>
      <c r="AC2051" t="str">
        <f>IFERROR(_xlfn.SINGLE(INDEX(Exceções!$D$5:$D$203,MATCH($A2051&amp;"|"&amp;$F2051,Exceções!$F$5:$F$203,0))),"")</f>
        <v/>
      </c>
      <c r="AD2051" t="str">
        <f>IF($AC2051="","",IFERROR(_xlfn.SINGLE(INDEX(Exceções!$E$5:$E$203,MATCH($A2051&amp;"|"&amp;$F2051,Exceções!$F$5:$F$203,0))),""))</f>
        <v/>
      </c>
    </row>
    <row r="2052" spans="1:30" ht="15" hidden="1" customHeight="1" x14ac:dyDescent="0.25">
      <c r="A2052" s="31">
        <v>53403</v>
      </c>
      <c r="B2052" s="17" t="s">
        <v>214</v>
      </c>
      <c r="C2052" s="17" t="str">
        <f>IFERROR(INDEX(Cadastro!$C$5:$C$148,$AB2052),"NÃO INFORMADO")</f>
        <v>MEC</v>
      </c>
      <c r="D2052" s="17" t="str">
        <f>IFERROR(INDEX(Cadastro!$D$5:$D$148,$AB2052),"")</f>
        <v>A</v>
      </c>
      <c r="E2052" s="17" t="str">
        <f>IFERROR(INDEX(Cadastro!$G$5:$G$148,$AB2052),"")</f>
        <v>A</v>
      </c>
      <c r="F2052" s="29">
        <v>46298</v>
      </c>
      <c r="G2052" s="32" t="str">
        <f t="shared" si="342"/>
        <v>sáb</v>
      </c>
      <c r="H2052" s="31" t="str">
        <f>IF($L2052=0,"",_xlfn.MINIFS(Dados!$Q:$Q,Dados!$A:$A,$A2052,Dados!$S:$S,$F2052))</f>
        <v/>
      </c>
      <c r="I2052" s="31" t="str">
        <f>IF($H2052="","",_xlfn.MAXIFS(Dados!$R:$R,Dados!$A:$A,$A2052,Dados!$S:$S,$F2052))</f>
        <v/>
      </c>
      <c r="J2052" s="32" t="str">
        <f>IF($D2052&lt;&gt;"Folguista","",IFERROR(INDEX(Parâmetros!$D$52:$G$52,1,MIN(4,MAX(1,$W2052))),""))</f>
        <v/>
      </c>
      <c r="K2052" s="32" t="str">
        <f>IF(OR($AC2052&lt;&gt;"",$Y2052="Folga",$Y2052="Folga trabalhada",$Y2052="Férias (cadastro)",$Y2052="Férias / afastamento",$Y2052="Indeterminado (início da série)"),"",IF(OR($D2052="6x1",$D2052="FF 6x1"),IF(OR(WEEKDAY($F2052,2)=6,WEEKDAY($F2052,2)=7),"6x1 sáb/dom","6x1"),IF($D2052="5x2","5x2",IF($H2052="",IF($D2052="Folguista",$J2052,$E2052),IF(OR($H2052&gt;=Parâmetros!$E$18,$H2052&lt;Parâmetros!$E$19),"C",IF($H2052&lt;Parâmetros!$E$20,"A","B"))))))</f>
        <v>A</v>
      </c>
      <c r="L2052" s="30">
        <f>SUMIFS(Dados!$E:$E,Dados!$A:$A,$A2052,Dados!$S:$S,$F2052)</f>
        <v>0</v>
      </c>
      <c r="M2052" s="30">
        <f>IFERROR(INDEX(Parâmetros!$E$6:$E$11,MATCH($K2052,Parâmetros!$A$6:$A$11,0)),"")</f>
        <v>7.58</v>
      </c>
      <c r="N2052" s="33">
        <f t="shared" si="343"/>
        <v>0</v>
      </c>
      <c r="O2052" s="33">
        <f>Parâmetros!$E$13</f>
        <v>0.8</v>
      </c>
      <c r="P2052" s="32" t="str">
        <f>IF(OR($M2052="",$F2052&gt;Parâmetros!$E$14),"Não","Sim")</f>
        <v>Não</v>
      </c>
      <c r="Q2052" s="32" t="str">
        <f t="shared" si="344"/>
        <v/>
      </c>
      <c r="R2052" s="32" t="str">
        <f t="shared" si="345"/>
        <v/>
      </c>
      <c r="S2052" s="30" t="str">
        <f t="shared" si="346"/>
        <v/>
      </c>
      <c r="T2052" s="32" t="str">
        <f>IF($Q2052&lt;&gt;"Sim","",IF($N2052&gt;Parâmetros!$E$15,"Sim","Não"))</f>
        <v/>
      </c>
      <c r="U2052" s="17" t="str">
        <f t="shared" si="347"/>
        <v>Fora da apuração</v>
      </c>
      <c r="V2052" s="17" t="str">
        <f>IF($AC2052&lt;&gt;"",IF($L2052&gt;0,"ATENÇÃO · apontou em dia de "&amp;LOWER($AC2052)&amp;" cadastrado","Exceção cadastrada · "&amp;$AC2052)&amp;IF($AD2052="",""," · "&amp;$AD2052),IF($E2052="Férias",IF($L2052&gt;0,"ATENÇÃO · apontou estando de férias no cadastro","Férias no cadastro"),IF($Y2052="Férias / afastamento","Afastamento · "&amp;($Z2052+$AA2052-1)&amp;" dias seguidos sem apontamento",IF($Y2052="Folga trabalhada","ATENÇÃO · apontou em dia de '[Apontamento_Mes_Setembro Atualizado.xlsx]Base Diária'!$V$221folga da escala 5x2",IF($Y2052="Folga",IF(AND($D2052="5x2",OR(WEEKDAY($F2052,2)=6,WEEKDAY($F2052,2)=7)),"Folga de fim de semana da escala 5x2",IF(AND(OR($D2052="6x1",$D2052="FF 6x1"),WEEKDAY($F2052,2)=6,FALSE()),"Folga de fim de semana · apontou no domingo anterior",IF(AND(OR($D2052="6x1",$D2052="FF 6x1"),WEEKDAY($F2052,2)=7,AND($A2052=$A2051,$L2051&gt;0)),"Folga de fim de semana · apontou no sábado",IF(AND(OR($D2052="6x1",$D2052="FF 6x1"),OR(WEEKDAY($F2052,2)=6,WEEKDAY($F2052,2)=7)),"Folga de fim de semana · sem apontamento no sábado nem no domingo","Folga prevista pelo ciclo")))),IF($Y2052="Indeterminado (início da série)","Sem histórico anterior — informe o dia do ciclo no Cadastro",IF($Y2052="Falta de registro",IF(OR(OR($D2052="6x1",$D2052="FF 6x1"),$D2052="5x2"),"FALTA DE REGISTRO · dia útil da escala "&amp;$E2052,"FALTA DE REGISTRO · dia "&amp;$W2052&amp;" de "&amp;IFERROR(INDEX(Parâmetros!$B$39:$B$48,MATCH($E2052,Parâmetros!$A$39:$A$48,0)),99)&amp;" do ciclo"),IF(OR($D2052="6x1",$D2052="FF 6x1"),IF(OR(AND(WEEKDAY($F2052,2)=6,AND($A2052=$A2053,$L2053&gt;0)),AND(WEEKDAY($F2052,2)=7,AND($A2052=$A2051,$L2051&gt;0))),"ATENÇÃO · apontou sábado e domingo no mesmo fim de semana",IF(OR(WEEKDAY($F2052,2)=6,WEEKDAY($F2052,2)=7),"Jornada de fim de semana do 6x1",IF(OR($H2052&gt;=Parâmetros!$E$20,$H2052&lt;Parâmetros!$E$19),"ATENÇÃO · 6x1 apontou fora do horário diurno","Jornada fixa do 6x1"))),IF($D2052="5x2","Jornada fixa do 5x2",IF($D2052="Folguista",IF($J2052=$K2052,"Evidência confirma sequência","DIVERGE · sequência "&amp;$J2052&amp;" × evidência "&amp;$K2052),IF($K2052=$E2052,"Evidência confirma cadastro","DIVERGE · cadastro "&amp;$E2052&amp;" × evidência "&amp;$K2052)))))))))))</f>
        <v>FALTA DE REGISTRO · dia 5 de 5 do ciclo</v>
      </c>
      <c r="W2052" s="34">
        <f>IF(OR(OR($D2052="6x1",$D2052="FF 6x1"),$D2052="5x2"),"",IF($AB2052&lt;&gt;$AB2051,IF(IFERROR(INDEX(Cadastro!$F$5:$F$148,$AB2052),"")="",IF($L2052&gt;0,1,0),IF(IFERROR(INDEX(Cadastro!$F$5:$F$148,$AB2052),"")&lt;=IFERROR(INDEX(Parâmetros!$B$39:$B$48,MATCH($E2052,Parâmetros!$A$39:$A$48,0)),99),IFERROR(INDEX(Cadastro!$F$5:$F$148,$AB2052),""),0)),IF($L2052&gt;0,IF(N($X2051)&gt;0,1,N($W2051)+1),IF(AND($L2052=0,OR(N($W2051)&gt;=IFERROR(INDEX(Parâmetros!$B$39:$B$48,MATCH($E2052,Parâmetros!$A$39:$A$48,0)),99),AND(N($X2051)&gt;0,N($X2051)&lt;IFERROR(INDEX(Parâmetros!$C$39:$C$48,MATCH($E2052,Parâmetros!$A$39:$A$48,0)),0)))),0,N($W2051)+1))))</f>
        <v>5</v>
      </c>
      <c r="X2052" s="34">
        <f>IF(OR(OR($D2052="6x1",$D2052="FF 6x1"),$D2052="5x2"),"",IF($AB2052&lt;&gt;$AB2051,IF(IFERROR(INDEX(Cadastro!$F$5:$F$148,$AB2052),"")="",0,IF(IFERROR(INDEX(Cadastro!$F$5:$F$148,$AB2052),"")&gt;IFERROR(INDEX(Parâmetros!$B$39:$B$48,MATCH($E2052,Parâmetros!$A$39:$A$48,0)),99),IFERROR(INDEX(Cadastro!$F$5:$F$148,$AB2052),"")-IFERROR(INDEX(Parâmetros!$B$39:$B$48,MATCH($E2052,Parâmetros!$A$39:$A$48,0)),99),0)),IF(AND($L2052=0,OR(N($W2051)&gt;=IFERROR(INDEX(Parâmetros!$B$39:$B$48,MATCH($E2052,Parâmetros!$A$39:$A$48,0)),99),AND(N($X2051)&gt;0,N($X2051)&lt;IFERROR(INDEX(Parâmetros!$C$39:$C$48,MATCH($E2052,Parâmetros!$A$39:$A$48,0)),0)))),N($X2051)+1,0)))</f>
        <v>0</v>
      </c>
      <c r="Y2052" t="str">
        <f>IF($AC2052&lt;&gt;"",IF($L2052&gt;0,$AC2052&amp;" · com apontamento",$AC2052),IF($E2052="Férias",IF($L2052&gt;0,"Férias · com apontamento","Férias (cadastro)"),IF(($Z2052+$AA2052-1)&gt;Parâmetros!$E$16,"Férias / afastamento",IF(AND($D2052="5x2",OR(WEEKDAY($F2052,2)=6,WEEKDAY($F2052,2)=7)),IF($L2052&gt;0,"Folga trabalhada","Folga"),IF($L2052&gt;0,"Trabalhado",IF(OR(OR($D2052="6x1",$D2052="FF 6x1"),$D2052="5x2"),IF(AND(OR($D2052="6x1",$D2052="FF 6x1"),OR(WEEKDAY($F2052,2)=6,WEEKDAY($F2052,2)=7)),"Folga","Falta de registro"),IF(AND($AB2052&lt;&gt;$AB2051,IFERROR(INDEX(Cadastro!$F$5:$F$148,$AB2052),"")=""),"Indeterminado (início da série)",IF($X2052&gt;0,"Folga","Falta de registro"))))))))</f>
        <v>Falta de registro</v>
      </c>
      <c r="Z2052" s="34">
        <f>IF(OR($L2052&gt;0,$F2052&gt;Parâmetros!$E$14),0,IF($A2052&lt;&gt;$A2051,1,N($Z2051)+1))</f>
        <v>0</v>
      </c>
      <c r="AA2052" s="34">
        <f>IF(OR($L2052&gt;0,$F2052&gt;Parâmetros!$E$14),0,IF(OR($A2052&lt;&gt;$A2053,$F2053&gt;Parâmetros!$E$14),1,N($AA2053)+1))</f>
        <v>0</v>
      </c>
      <c r="AB2052" s="31">
        <f>IFERROR(MATCH($A2052&amp;"|"&amp;TEXT(_xlfn.MAXIFS(Cadastro!$E$5:$E$148,Cadastro!$A$5:$A$148,$A2052,Cadastro!$E$5:$E$148,"&lt;="&amp;$F2052),"yyyymmdd"),Cadastro!$I$5:$I$148,0),"")</f>
        <v>81</v>
      </c>
      <c r="AC2052" t="str">
        <f>IFERROR(_xlfn.SINGLE(INDEX(Exceções!$D$5:$D$203,MATCH($A2052&amp;"|"&amp;$F2052,Exceções!$F$5:$F$203,0))),"")</f>
        <v/>
      </c>
      <c r="AD2052" t="str">
        <f>IF($AC2052="","",IFERROR(_xlfn.SINGLE(INDEX(Exceções!$E$5:$E$203,MATCH($A2052&amp;"|"&amp;$F2052,Exceções!$F$5:$F$203,0))),""))</f>
        <v/>
      </c>
    </row>
    <row r="2053" spans="1:30" ht="15" hidden="1" customHeight="1" x14ac:dyDescent="0.25">
      <c r="A2053" s="31">
        <v>53403</v>
      </c>
      <c r="B2053" s="17" t="s">
        <v>214</v>
      </c>
      <c r="C2053" s="17" t="str">
        <f>IFERROR(INDEX(Cadastro!$C$5:$C$148,$AB2053),"NÃO INFORMADO")</f>
        <v>MEC</v>
      </c>
      <c r="D2053" s="17" t="str">
        <f>IFERROR(INDEX(Cadastro!$D$5:$D$148,$AB2053),"")</f>
        <v>A</v>
      </c>
      <c r="E2053" s="17" t="str">
        <f>IFERROR(INDEX(Cadastro!$G$5:$G$148,$AB2053),"")</f>
        <v>A</v>
      </c>
      <c r="F2053" s="29">
        <v>46299</v>
      </c>
      <c r="G2053" s="32" t="str">
        <f t="shared" si="342"/>
        <v>dom</v>
      </c>
      <c r="H2053" s="31" t="str">
        <f>IF($L2053=0,"",_xlfn.MINIFS(Dados!$Q:$Q,Dados!$A:$A,$A2053,Dados!$S:$S,$F2053))</f>
        <v/>
      </c>
      <c r="I2053" s="31" t="str">
        <f>IF($H2053="","",_xlfn.MAXIFS(Dados!$R:$R,Dados!$A:$A,$A2053,Dados!$S:$S,$F2053))</f>
        <v/>
      </c>
      <c r="J2053" s="32" t="str">
        <f>IF($D2053&lt;&gt;"Folguista","",IFERROR(INDEX(Parâmetros!$D$52:$G$52,1,MIN(4,MAX(1,$W2053))),""))</f>
        <v/>
      </c>
      <c r="K2053" s="32" t="str">
        <f>IF(OR($AC2053&lt;&gt;"",$Y2053="Folga",$Y2053="Folga trabalhada",$Y2053="Férias (cadastro)",$Y2053="Férias / afastamento",$Y2053="Indeterminado (início da série)"),"",IF(OR($D2053="6x1",$D2053="FF 6x1"),IF(OR(WEEKDAY($F2053,2)=6,WEEKDAY($F2053,2)=7),"6x1 sáb/dom","6x1"),IF($D2053="5x2","5x2",IF($H2053="",IF($D2053="Folguista",$J2053,$E2053),IF(OR($H2053&gt;=Parâmetros!$E$18,$H2053&lt;Parâmetros!$E$19),"C",IF($H2053&lt;Parâmetros!$E$20,"A","B"))))))</f>
        <v/>
      </c>
      <c r="L2053" s="30">
        <f>SUMIFS(Dados!$E:$E,Dados!$A:$A,$A2053,Dados!$S:$S,$F2053)</f>
        <v>0</v>
      </c>
      <c r="M2053" s="30" t="str">
        <f>IFERROR(INDEX(Parâmetros!$E$6:$E$11,MATCH($K2053,Parâmetros!$A$6:$A$11,0)),"")</f>
        <v/>
      </c>
      <c r="N2053" s="33" t="str">
        <f t="shared" si="343"/>
        <v/>
      </c>
      <c r="O2053" s="33">
        <f>Parâmetros!$E$13</f>
        <v>0.8</v>
      </c>
      <c r="P2053" s="32" t="str">
        <f>IF(OR($M2053="",$F2053&gt;Parâmetros!$E$14),"Não","Sim")</f>
        <v>Não</v>
      </c>
      <c r="Q2053" s="32" t="str">
        <f t="shared" si="344"/>
        <v/>
      </c>
      <c r="R2053" s="32" t="str">
        <f t="shared" si="345"/>
        <v/>
      </c>
      <c r="S2053" s="30" t="str">
        <f t="shared" si="346"/>
        <v/>
      </c>
      <c r="T2053" s="32" t="str">
        <f>IF($Q2053&lt;&gt;"Sim","",IF($N2053&gt;Parâmetros!$E$15,"Sim","Não"))</f>
        <v/>
      </c>
      <c r="U2053" s="17" t="str">
        <f t="shared" si="347"/>
        <v>Folga</v>
      </c>
      <c r="V2053" s="17" t="str">
        <f>IF($AC2053&lt;&gt;"",IF($L2053&gt;0,"ATENÇÃO · apontou em dia de "&amp;LOWER($AC2053)&amp;" cadastrado","Exceção cadastrada · "&amp;$AC2053)&amp;IF($AD2053="",""," · "&amp;$AD2053),IF($E2053="Férias",IF($L2053&gt;0,"ATENÇÃO · apontou estando de férias no cadastro","Férias no cadastro"),IF($Y2053="Férias / afastamento","Afastamento · "&amp;($Z2053+$AA2053-1)&amp;" dias seguidos sem apontamento",IF($Y2053="Folga trabalhada","ATENÇÃO · apontou em dia de '[Apontamento_Mes_Setembro Atualizado.xlsx]Base Diária'!$V$221folga da escala 5x2",IF($Y2053="Folga",IF(AND($D2053="5x2",OR(WEEKDAY($F2053,2)=6,WEEKDAY($F2053,2)=7)),"Folga de fim de semana da escala 5x2",IF(AND(OR($D2053="6x1",$D2053="FF 6x1"),WEEKDAY($F2053,2)=6,FALSE()),"Folga de fim de semana · apontou no domingo anterior",IF(AND(OR($D2053="6x1",$D2053="FF 6x1"),WEEKDAY($F2053,2)=7,AND($A2053=$A2052,$L2052&gt;0)),"Folga de fim de semana · apontou no sábado",IF(AND(OR($D2053="6x1",$D2053="FF 6x1"),OR(WEEKDAY($F2053,2)=6,WEEKDAY($F2053,2)=7)),"Folga de fim de semana · sem apontamento no sábado nem no domingo","Folga prevista pelo ciclo")))),IF($Y2053="Indeterminado (início da série)","Sem histórico anterior — informe o dia do ciclo no Cadastro",IF($Y2053="Falta de registro",IF(OR(OR($D2053="6x1",$D2053="FF 6x1"),$D2053="5x2"),"FALTA DE REGISTRO · dia útil da escala "&amp;$E2053,"FALTA DE REGISTRO · dia "&amp;$W2053&amp;" de "&amp;IFERROR(INDEX(Parâmetros!$B$39:$B$48,MATCH($E2053,Parâmetros!$A$39:$A$48,0)),99)&amp;" do ciclo"),IF(OR($D2053="6x1",$D2053="FF 6x1"),IF(OR(AND(WEEKDAY($F2053,2)=6,AND($A2053=$A2054,$L2054&gt;0)),AND(WEEKDAY($F2053,2)=7,AND($A2053=$A2052,$L2052&gt;0))),"ATENÇÃO · apontou sábado e domingo no mesmo fim de semana",IF(OR(WEEKDAY($F2053,2)=6,WEEKDAY($F2053,2)=7),"Jornada de fim de semana do 6x1",IF(OR($H2053&gt;=Parâmetros!$E$20,$H2053&lt;Parâmetros!$E$19),"ATENÇÃO · 6x1 apontou fora do horário diurno","Jornada fixa do 6x1"))),IF($D2053="5x2","Jornada fixa do 5x2",IF($D2053="Folguista",IF($J2053=$K2053,"Evidência confirma sequência","DIVERGE · sequência "&amp;$J2053&amp;" × evidência "&amp;$K2053),IF($K2053=$E2053,"Evidência confirma cadastro","DIVERGE · cadastro "&amp;$E2053&amp;" × evidência "&amp;$K2053)))))))))))</f>
        <v>Folga prevista pelo ciclo</v>
      </c>
      <c r="W2053" s="34">
        <f>IF(OR(OR($D2053="6x1",$D2053="FF 6x1"),$D2053="5x2"),"",IF($AB2053&lt;&gt;$AB2052,IF(IFERROR(INDEX(Cadastro!$F$5:$F$148,$AB2053),"")="",IF($L2053&gt;0,1,0),IF(IFERROR(INDEX(Cadastro!$F$5:$F$148,$AB2053),"")&lt;=IFERROR(INDEX(Parâmetros!$B$39:$B$48,MATCH($E2053,Parâmetros!$A$39:$A$48,0)),99),IFERROR(INDEX(Cadastro!$F$5:$F$148,$AB2053),""),0)),IF($L2053&gt;0,IF(N($X2052)&gt;0,1,N($W2052)+1),IF(AND($L2053=0,OR(N($W2052)&gt;=IFERROR(INDEX(Parâmetros!$B$39:$B$48,MATCH($E2053,Parâmetros!$A$39:$A$48,0)),99),AND(N($X2052)&gt;0,N($X2052)&lt;IFERROR(INDEX(Parâmetros!$C$39:$C$48,MATCH($E2053,Parâmetros!$A$39:$A$48,0)),0)))),0,N($W2052)+1))))</f>
        <v>0</v>
      </c>
      <c r="X2053" s="34">
        <f>IF(OR(OR($D2053="6x1",$D2053="FF 6x1"),$D2053="5x2"),"",IF($AB2053&lt;&gt;$AB2052,IF(IFERROR(INDEX(Cadastro!$F$5:$F$148,$AB2053),"")="",0,IF(IFERROR(INDEX(Cadastro!$F$5:$F$148,$AB2053),"")&gt;IFERROR(INDEX(Parâmetros!$B$39:$B$48,MATCH($E2053,Parâmetros!$A$39:$A$48,0)),99),IFERROR(INDEX(Cadastro!$F$5:$F$148,$AB2053),"")-IFERROR(INDEX(Parâmetros!$B$39:$B$48,MATCH($E2053,Parâmetros!$A$39:$A$48,0)),99),0)),IF(AND($L2053=0,OR(N($W2052)&gt;=IFERROR(INDEX(Parâmetros!$B$39:$B$48,MATCH($E2053,Parâmetros!$A$39:$A$48,0)),99),AND(N($X2052)&gt;0,N($X2052)&lt;IFERROR(INDEX(Parâmetros!$C$39:$C$48,MATCH($E2053,Parâmetros!$A$39:$A$48,0)),0)))),N($X2052)+1,0)))</f>
        <v>1</v>
      </c>
      <c r="Y2053" t="str">
        <f>IF($AC2053&lt;&gt;"",IF($L2053&gt;0,$AC2053&amp;" · com apontamento",$AC2053),IF($E2053="Férias",IF($L2053&gt;0,"Férias · com apontamento","Férias (cadastro)"),IF(($Z2053+$AA2053-1)&gt;Parâmetros!$E$16,"Férias / afastamento",IF(AND($D2053="5x2",OR(WEEKDAY($F2053,2)=6,WEEKDAY($F2053,2)=7)),IF($L2053&gt;0,"Folga trabalhada","Folga"),IF($L2053&gt;0,"Trabalhado",IF(OR(OR($D2053="6x1",$D2053="FF 6x1"),$D2053="5x2"),IF(AND(OR($D2053="6x1",$D2053="FF 6x1"),OR(WEEKDAY($F2053,2)=6,WEEKDAY($F2053,2)=7)),"Folga","Falta de registro"),IF(AND($AB2053&lt;&gt;$AB2052,IFERROR(INDEX(Cadastro!$F$5:$F$148,$AB2053),"")=""),"Indeterminado (início da série)",IF($X2053&gt;0,"Folga","Falta de registro"))))))))</f>
        <v>Folga</v>
      </c>
      <c r="Z2053" s="34">
        <f>IF(OR($L2053&gt;0,$F2053&gt;Parâmetros!$E$14),0,IF($A2053&lt;&gt;$A2052,1,N($Z2052)+1))</f>
        <v>0</v>
      </c>
      <c r="AA2053" s="34">
        <f>IF(OR($L2053&gt;0,$F2053&gt;Parâmetros!$E$14),0,IF(OR($A2053&lt;&gt;$A2054,$F2054&gt;Parâmetros!$E$14),1,N($AA2054)+1))</f>
        <v>0</v>
      </c>
      <c r="AB2053" s="31">
        <f>IFERROR(MATCH($A2053&amp;"|"&amp;TEXT(_xlfn.MAXIFS(Cadastro!$E$5:$E$148,Cadastro!$A$5:$A$148,$A2053,Cadastro!$E$5:$E$148,"&lt;="&amp;$F2053),"yyyymmdd"),Cadastro!$I$5:$I$148,0),"")</f>
        <v>81</v>
      </c>
      <c r="AC2053" t="str">
        <f>IFERROR(_xlfn.SINGLE(INDEX(Exceções!$D$5:$D$203,MATCH($A2053&amp;"|"&amp;$F2053,Exceções!$F$5:$F$203,0))),"")</f>
        <v/>
      </c>
      <c r="AD2053" t="str">
        <f>IF($AC2053="","",IFERROR(_xlfn.SINGLE(INDEX(Exceções!$E$5:$E$203,MATCH($A2053&amp;"|"&amp;$F2053,Exceções!$F$5:$F$203,0))),""))</f>
        <v/>
      </c>
    </row>
    <row r="2054" spans="1:30" ht="15" hidden="1" customHeight="1" x14ac:dyDescent="0.25">
      <c r="A2054" s="31">
        <v>53403</v>
      </c>
      <c r="B2054" s="17" t="s">
        <v>214</v>
      </c>
      <c r="C2054" s="17" t="str">
        <f>IFERROR(INDEX(Cadastro!$C$5:$C$148,$AB2054),"NÃO INFORMADO")</f>
        <v>MEC</v>
      </c>
      <c r="D2054" s="17" t="str">
        <f>IFERROR(INDEX(Cadastro!$D$5:$D$148,$AB2054),"")</f>
        <v>A</v>
      </c>
      <c r="E2054" s="17" t="str">
        <f>IFERROR(INDEX(Cadastro!$G$5:$G$148,$AB2054),"")</f>
        <v>A</v>
      </c>
      <c r="F2054" s="29">
        <v>46300</v>
      </c>
      <c r="G2054" s="32" t="str">
        <f t="shared" si="342"/>
        <v>seg</v>
      </c>
      <c r="H2054" s="31" t="str">
        <f>IF($L2054=0,"",_xlfn.MINIFS(Dados!$Q:$Q,Dados!$A:$A,$A2054,Dados!$S:$S,$F2054))</f>
        <v/>
      </c>
      <c r="I2054" s="31" t="str">
        <f>IF($H2054="","",_xlfn.MAXIFS(Dados!$R:$R,Dados!$A:$A,$A2054,Dados!$S:$S,$F2054))</f>
        <v/>
      </c>
      <c r="J2054" s="32" t="str">
        <f>IF($D2054&lt;&gt;"Folguista","",IFERROR(INDEX(Parâmetros!$D$52:$G$52,1,MIN(4,MAX(1,$W2054))),""))</f>
        <v/>
      </c>
      <c r="K2054" s="32" t="str">
        <f>IF(OR($AC2054&lt;&gt;"",$Y2054="Folga",$Y2054="Folga trabalhada",$Y2054="Férias (cadastro)",$Y2054="Férias / afastamento",$Y2054="Indeterminado (início da série)"),"",IF(OR($D2054="6x1",$D2054="FF 6x1"),IF(OR(WEEKDAY($F2054,2)=6,WEEKDAY($F2054,2)=7),"6x1 sáb/dom","6x1"),IF($D2054="5x2","5x2",IF($H2054="",IF($D2054="Folguista",$J2054,$E2054),IF(OR($H2054&gt;=Parâmetros!$E$18,$H2054&lt;Parâmetros!$E$19),"C",IF($H2054&lt;Parâmetros!$E$20,"A","B"))))))</f>
        <v>A</v>
      </c>
      <c r="L2054" s="30">
        <f>SUMIFS(Dados!$E:$E,Dados!$A:$A,$A2054,Dados!$S:$S,$F2054)</f>
        <v>0</v>
      </c>
      <c r="M2054" s="30">
        <f>IFERROR(INDEX(Parâmetros!$E$6:$E$11,MATCH($K2054,Parâmetros!$A$6:$A$11,0)),"")</f>
        <v>7.58</v>
      </c>
      <c r="N2054" s="33">
        <f t="shared" si="343"/>
        <v>0</v>
      </c>
      <c r="O2054" s="33">
        <f>Parâmetros!$E$13</f>
        <v>0.8</v>
      </c>
      <c r="P2054" s="32" t="str">
        <f>IF(OR($M2054="",$F2054&gt;Parâmetros!$E$14),"Não","Sim")</f>
        <v>Não</v>
      </c>
      <c r="Q2054" s="32" t="str">
        <f t="shared" si="344"/>
        <v/>
      </c>
      <c r="R2054" s="32" t="str">
        <f t="shared" si="345"/>
        <v/>
      </c>
      <c r="S2054" s="30" t="str">
        <f t="shared" si="346"/>
        <v/>
      </c>
      <c r="T2054" s="32" t="str">
        <f>IF($Q2054&lt;&gt;"Sim","",IF($N2054&gt;Parâmetros!$E$15,"Sim","Não"))</f>
        <v/>
      </c>
      <c r="U2054" s="17" t="str">
        <f t="shared" si="347"/>
        <v>Fora da apuração</v>
      </c>
      <c r="V2054" s="17" t="str">
        <f>IF($AC2054&lt;&gt;"",IF($L2054&gt;0,"ATENÇÃO · apontou em dia de "&amp;LOWER($AC2054)&amp;" cadastrado","Exceção cadastrada · "&amp;$AC2054)&amp;IF($AD2054="",""," · "&amp;$AD2054),IF($E2054="Férias",IF($L2054&gt;0,"ATENÇÃO · apontou estando de férias no cadastro","Férias no cadastro"),IF($Y2054="Férias / afastamento","Afastamento · "&amp;($Z2054+$AA2054-1)&amp;" dias seguidos sem apontamento",IF($Y2054="Folga trabalhada","ATENÇÃO · apontou em dia de '[Apontamento_Mes_Setembro Atualizado.xlsx]Base Diária'!$V$221folga da escala 5x2",IF($Y2054="Folga",IF(AND($D2054="5x2",OR(WEEKDAY($F2054,2)=6,WEEKDAY($F2054,2)=7)),"Folga de fim de semana da escala 5x2",IF(AND(OR($D2054="6x1",$D2054="FF 6x1"),WEEKDAY($F2054,2)=6,FALSE()),"Folga de fim de semana · apontou no domingo anterior",IF(AND(OR($D2054="6x1",$D2054="FF 6x1"),WEEKDAY($F2054,2)=7,AND($A2054=$A2053,$L2053&gt;0)),"Folga de fim de semana · apontou no sábado",IF(AND(OR($D2054="6x1",$D2054="FF 6x1"),OR(WEEKDAY($F2054,2)=6,WEEKDAY($F2054,2)=7)),"Folga de fim de semana · sem apontamento no sábado nem no domingo","Folga prevista pelo ciclo")))),IF($Y2054="Indeterminado (início da série)","Sem histórico anterior — informe o dia do ciclo no Cadastro",IF($Y2054="Falta de registro",IF(OR(OR($D2054="6x1",$D2054="FF 6x1"),$D2054="5x2"),"FALTA DE REGISTRO · dia útil da escala "&amp;$E2054,"FALTA DE REGISTRO · dia "&amp;$W2054&amp;" de "&amp;IFERROR(INDEX(Parâmetros!$B$39:$B$48,MATCH($E2054,Parâmetros!$A$39:$A$48,0)),99)&amp;" do ciclo"),IF(OR($D2054="6x1",$D2054="FF 6x1"),IF(OR(AND(WEEKDAY($F2054,2)=6,AND($A2054=$A2055,$L2055&gt;0)),AND(WEEKDAY($F2054,2)=7,AND($A2054=$A2053,$L2053&gt;0))),"ATENÇÃO · apontou sábado e domingo no mesmo fim de semana",IF(OR(WEEKDAY($F2054,2)=6,WEEKDAY($F2054,2)=7),"Jornada de fim de semana do 6x1",IF(OR($H2054&gt;=Parâmetros!$E$20,$H2054&lt;Parâmetros!$E$19),"ATENÇÃO · 6x1 apontou fora do horário diurno","Jornada fixa do 6x1"))),IF($D2054="5x2","Jornada fixa do 5x2",IF($D2054="Folguista",IF($J2054=$K2054,"Evidência confirma sequência","DIVERGE · sequência "&amp;$J2054&amp;" × evidência "&amp;$K2054),IF($K2054=$E2054,"Evidência confirma cadastro","DIVERGE · cadastro "&amp;$E2054&amp;" × evidência "&amp;$K2054)))))))))))</f>
        <v>FALTA DE REGISTRO · dia 1 de 5 do ciclo</v>
      </c>
      <c r="W2054" s="34">
        <f>IF(OR(OR($D2054="6x1",$D2054="FF 6x1"),$D2054="5x2"),"",IF($AB2054&lt;&gt;$AB2053,IF(IFERROR(INDEX(Cadastro!$F$5:$F$148,$AB2054),"")="",IF($L2054&gt;0,1,0),IF(IFERROR(INDEX(Cadastro!$F$5:$F$148,$AB2054),"")&lt;=IFERROR(INDEX(Parâmetros!$B$39:$B$48,MATCH($E2054,Parâmetros!$A$39:$A$48,0)),99),IFERROR(INDEX(Cadastro!$F$5:$F$148,$AB2054),""),0)),IF($L2054&gt;0,IF(N($X2053)&gt;0,1,N($W2053)+1),IF(AND($L2054=0,OR(N($W2053)&gt;=IFERROR(INDEX(Parâmetros!$B$39:$B$48,MATCH($E2054,Parâmetros!$A$39:$A$48,0)),99),AND(N($X2053)&gt;0,N($X2053)&lt;IFERROR(INDEX(Parâmetros!$C$39:$C$48,MATCH($E2054,Parâmetros!$A$39:$A$48,0)),0)))),0,N($W2053)+1))))</f>
        <v>1</v>
      </c>
      <c r="X2054" s="34">
        <f>IF(OR(OR($D2054="6x1",$D2054="FF 6x1"),$D2054="5x2"),"",IF($AB2054&lt;&gt;$AB2053,IF(IFERROR(INDEX(Cadastro!$F$5:$F$148,$AB2054),"")="",0,IF(IFERROR(INDEX(Cadastro!$F$5:$F$148,$AB2054),"")&gt;IFERROR(INDEX(Parâmetros!$B$39:$B$48,MATCH($E2054,Parâmetros!$A$39:$A$48,0)),99),IFERROR(INDEX(Cadastro!$F$5:$F$148,$AB2054),"")-IFERROR(INDEX(Parâmetros!$B$39:$B$48,MATCH($E2054,Parâmetros!$A$39:$A$48,0)),99),0)),IF(AND($L2054=0,OR(N($W2053)&gt;=IFERROR(INDEX(Parâmetros!$B$39:$B$48,MATCH($E2054,Parâmetros!$A$39:$A$48,0)),99),AND(N($X2053)&gt;0,N($X2053)&lt;IFERROR(INDEX(Parâmetros!$C$39:$C$48,MATCH($E2054,Parâmetros!$A$39:$A$48,0)),0)))),N($X2053)+1,0)))</f>
        <v>0</v>
      </c>
      <c r="Y2054" t="str">
        <f>IF($AC2054&lt;&gt;"",IF($L2054&gt;0,$AC2054&amp;" · com apontamento",$AC2054),IF($E2054="Férias",IF($L2054&gt;0,"Férias · com apontamento","Férias (cadastro)"),IF(($Z2054+$AA2054-1)&gt;Parâmetros!$E$16,"Férias / afastamento",IF(AND($D2054="5x2",OR(WEEKDAY($F2054,2)=6,WEEKDAY($F2054,2)=7)),IF($L2054&gt;0,"Folga trabalhada","Folga"),IF($L2054&gt;0,"Trabalhado",IF(OR(OR($D2054="6x1",$D2054="FF 6x1"),$D2054="5x2"),IF(AND(OR($D2054="6x1",$D2054="FF 6x1"),OR(WEEKDAY($F2054,2)=6,WEEKDAY($F2054,2)=7)),"Folga","Falta de registro"),IF(AND($AB2054&lt;&gt;$AB2053,IFERROR(INDEX(Cadastro!$F$5:$F$148,$AB2054),"")=""),"Indeterminado (início da série)",IF($X2054&gt;0,"Folga","Falta de registro"))))))))</f>
        <v>Falta de registro</v>
      </c>
      <c r="Z2054" s="34">
        <f>IF(OR($L2054&gt;0,$F2054&gt;Parâmetros!$E$14),0,IF($A2054&lt;&gt;$A2053,1,N($Z2053)+1))</f>
        <v>0</v>
      </c>
      <c r="AA2054" s="34">
        <f>IF(OR($L2054&gt;0,$F2054&gt;Parâmetros!$E$14),0,IF(OR($A2054&lt;&gt;$A2055,$F2055&gt;Parâmetros!$E$14),1,N($AA2055)+1))</f>
        <v>0</v>
      </c>
      <c r="AB2054" s="31">
        <f>IFERROR(MATCH($A2054&amp;"|"&amp;TEXT(_xlfn.MAXIFS(Cadastro!$E$5:$E$148,Cadastro!$A$5:$A$148,$A2054,Cadastro!$E$5:$E$148,"&lt;="&amp;$F2054),"yyyymmdd"),Cadastro!$I$5:$I$148,0),"")</f>
        <v>81</v>
      </c>
      <c r="AC2054" t="str">
        <f>IFERROR(_xlfn.SINGLE(INDEX(Exceções!$D$5:$D$203,MATCH($A2054&amp;"|"&amp;$F2054,Exceções!$F$5:$F$203,0))),"")</f>
        <v/>
      </c>
      <c r="AD2054" t="str">
        <f>IF($AC2054="","",IFERROR(_xlfn.SINGLE(INDEX(Exceções!$E$5:$E$203,MATCH($A2054&amp;"|"&amp;$F2054,Exceções!$F$5:$F$203,0))),""))</f>
        <v/>
      </c>
    </row>
    <row r="2055" spans="1:30" ht="15" hidden="1" customHeight="1" x14ac:dyDescent="0.25">
      <c r="A2055" s="31">
        <v>53665</v>
      </c>
      <c r="B2055" s="17" t="s">
        <v>215</v>
      </c>
      <c r="C2055" s="17" t="str">
        <f>IFERROR(INDEX(Cadastro!$C$5:$C$148,$AB2055),"NÃO INFORMADO")</f>
        <v>CAL</v>
      </c>
      <c r="D2055" s="17" t="str">
        <f>IFERROR(INDEX(Cadastro!$D$5:$D$148,$AB2055),"")</f>
        <v>6x1</v>
      </c>
      <c r="E2055" s="17" t="str">
        <f>IFERROR(INDEX(Cadastro!$G$5:$G$148,$AB2055),"")</f>
        <v>6x1</v>
      </c>
      <c r="F2055" s="29">
        <v>46265</v>
      </c>
      <c r="G2055" s="32" t="str">
        <f t="shared" ref="G2055:G2090" si="348">CHOOSE(WEEKDAY($F2055,1),"dom","seg","ter","qua","qui","sex","sáb")</f>
        <v>seg</v>
      </c>
      <c r="H2055" s="31">
        <f>IF($L2055=0,"",_xlfn.MINIFS(Dados!$Q:$Q,Dados!$A:$A,$A2055,Dados!$S:$S,$F2055))</f>
        <v>440</v>
      </c>
      <c r="I2055" s="31">
        <f>IF($H2055="","",_xlfn.MAXIFS(Dados!$R:$R,Dados!$A:$A,$A2055,Dados!$S:$S,$F2055))</f>
        <v>995</v>
      </c>
      <c r="J2055" s="32" t="str">
        <f>IF($D2055&lt;&gt;"Folguista","",IFERROR(INDEX(Parâmetros!$D$52:$G$52,1,MIN(4,MAX(1,$W2055))),""))</f>
        <v/>
      </c>
      <c r="K2055" s="32" t="str">
        <f>IF(OR($AC2055&lt;&gt;"",$Y2055="Folga",$Y2055="Folga trabalhada",$Y2055="Férias (cadastro)",$Y2055="Férias / afastamento",$Y2055="Indeterminado (início da série)"),"",IF(OR($D2055="6x1",$D2055="FF 6x1"),IF(OR(WEEKDAY($F2055,2)=6,WEEKDAY($F2055,2)=7),"6x1 sáb/dom","6x1"),IF($D2055="5x2","5x2",IF($H2055="",IF($D2055="Folguista",$J2055,$E2055),IF(OR($H2055&gt;=Parâmetros!$E$18,$H2055&lt;Parâmetros!$E$19),"C",IF($H2055&lt;Parâmetros!$E$20,"A","B"))))))</f>
        <v>6x1</v>
      </c>
      <c r="L2055" s="30">
        <f>SUMIFS(Dados!$E:$E,Dados!$A:$A,$A2055,Dados!$S:$S,$F2055)</f>
        <v>7.75</v>
      </c>
      <c r="M2055" s="30">
        <f>IFERROR(INDEX(Parâmetros!$E$6:$E$11,MATCH($K2055,Parâmetros!$A$6:$A$11,0)),"")</f>
        <v>8.8000000000000007</v>
      </c>
      <c r="N2055" s="33">
        <f t="shared" ref="N2055:N2090" si="349">IFERROR($L2055/$M2055,"")</f>
        <v>0.88068181818181812</v>
      </c>
      <c r="O2055" s="33">
        <f>Parâmetros!$E$13</f>
        <v>0.8</v>
      </c>
      <c r="P2055" s="32" t="str">
        <f>IF(OR($M2055="",$F2055&gt;Parâmetros!$E$14),"Não","Sim")</f>
        <v>Sim</v>
      </c>
      <c r="Q2055" s="32" t="str">
        <f t="shared" ref="Q2055:Q2090" si="350">IF($P2055="Não","",IF($L2055&gt;0,"Sim","Não"))</f>
        <v>Sim</v>
      </c>
      <c r="R2055" s="32" t="str">
        <f t="shared" ref="R2055:R2090" si="351">IF($Q2055&lt;&gt;"Sim","",IF($N2055&gt;=$O2055,"Sim","Não"))</f>
        <v>Sim</v>
      </c>
      <c r="S2055" s="30">
        <f t="shared" ref="S2055:S2090" si="352">IF($Q2055&lt;&gt;"Sim","",MAX(0,$M2055*$O2055-$L2055))</f>
        <v>0</v>
      </c>
      <c r="T2055" s="32" t="str">
        <f>IF($Q2055&lt;&gt;"Sim","",IF($N2055&gt;Parâmetros!$E$15,"Sim","Não"))</f>
        <v>Não</v>
      </c>
      <c r="U2055" s="17" t="str">
        <f t="shared" ref="U2055:U2090" si="353">IF($AC2055&lt;&gt;"",$AC2055,IF($P2055="Não",IF($Y2055="Folga","Folga",IF(LEFT($Y2055,6)="Férias","Férias / afastamento",IF($Y2055="Indeterminado (início da série)","Início da série","Fora da apuração"))),IF($Q2055="Não","Falta de registro",IF($R2055="Sim","Na meta","Abaixo da meta"))))</f>
        <v>Na meta</v>
      </c>
      <c r="V2055" s="17" t="str">
        <f>IF($AC2055&lt;&gt;"",IF($L2055&gt;0,"ATENÇÃO · apontou em dia de "&amp;LOWER($AC2055)&amp;" cadastrado","Exceção cadastrada · "&amp;$AC2055)&amp;IF($AD2055="",""," · "&amp;$AD2055),IF($E2055="Férias",IF($L2055&gt;0,"ATENÇÃO · apontou estando de férias no cadastro","Férias no cadastro"),IF($Y2055="Férias / afastamento","Afastamento · "&amp;($Z2055+$AA2055-1)&amp;" dias seguidos sem apontamento",IF($Y2055="Folga trabalhada","ATENÇÃO · apontou em dia de '[Apontamento_Mes_Setembro Atualizado.xlsx]Base Diária'!$V$221folga da escala 5x2",IF($Y2055="Folga",IF(AND($D2055="5x2",OR(WEEKDAY($F2055,2)=6,WEEKDAY($F2055,2)=7)),"Folga de fim de semana da escala 5x2",IF(AND(OR($D2055="6x1",$D2055="FF 6x1"),WEEKDAY($F2055,2)=6,FALSE()),"Folga de fim de semana · apontou no domingo anterior",IF(AND(OR($D2055="6x1",$D2055="FF 6x1"),WEEKDAY($F2055,2)=7,AND($A2055=$A2054,$L2054&gt;0)),"Folga de fim de semana · apontou no sábado",IF(AND(OR($D2055="6x1",$D2055="FF 6x1"),OR(WEEKDAY($F2055,2)=6,WEEKDAY($F2055,2)=7)),"Folga de fim de semana · sem apontamento no sábado nem no domingo","Folga prevista pelo ciclo")))),IF($Y2055="Indeterminado (início da série)","Sem histórico anterior — informe o dia do ciclo no Cadastro",IF($Y2055="Falta de registro",IF(OR(OR($D2055="6x1",$D2055="FF 6x1"),$D2055="5x2"),"FALTA DE REGISTRO · dia útil da escala "&amp;$E2055,"FALTA DE REGISTRO · dia "&amp;$W2055&amp;" de "&amp;IFERROR(INDEX(Parâmetros!$B$39:$B$48,MATCH($E2055,Parâmetros!$A$39:$A$48,0)),99)&amp;" do ciclo"),IF(OR($D2055="6x1",$D2055="FF 6x1"),IF(OR(AND(WEEKDAY($F2055,2)=6,AND($A2055=$A2056,$L2056&gt;0)),AND(WEEKDAY($F2055,2)=7,AND($A2055=$A2054,$L2054&gt;0))),"ATENÇÃO · apontou sábado e domingo no mesmo fim de semana",IF(OR(WEEKDAY($F2055,2)=6,WEEKDAY($F2055,2)=7),"Jornada de fim de semana do 6x1",IF(OR($H2055&gt;=Parâmetros!$E$20,$H2055&lt;Parâmetros!$E$19),"ATENÇÃO · 6x1 apontou fora do horário diurno","Jornada fixa do 6x1"))),IF($D2055="5x2","Jornada fixa do 5x2",IF($D2055="Folguista",IF($J2055=$K2055,"Evidência confirma sequência","DIVERGE · sequência "&amp;$J2055&amp;" × evidência "&amp;$K2055),IF($K2055=$E2055,"Evidência confirma cadastro","DIVERGE · cadastro "&amp;$E2055&amp;" × evidência "&amp;$K2055)))))))))))</f>
        <v>Jornada fixa do 6x1</v>
      </c>
      <c r="W2055" s="34" t="str">
        <f>IF(OR(OR($D2055="6x1",$D2055="FF 6x1"),$D2055="5x2"),"",IF($AB2055&lt;&gt;$AB2054,IF(IFERROR(INDEX(Cadastro!$F$5:$F$148,$AB2055),"")="",IF($L2055&gt;0,1,0),IF(IFERROR(INDEX(Cadastro!$F$5:$F$148,$AB2055),"")&lt;=IFERROR(INDEX(Parâmetros!$B$39:$B$48,MATCH($E2055,Parâmetros!$A$39:$A$48,0)),99),IFERROR(INDEX(Cadastro!$F$5:$F$148,$AB2055),""),0)),IF($L2055&gt;0,IF(N($X2054)&gt;0,1,N($W2054)+1),IF(AND($L2055=0,OR(N($W2054)&gt;=IFERROR(INDEX(Parâmetros!$B$39:$B$48,MATCH($E2055,Parâmetros!$A$39:$A$48,0)),99),AND(N($X2054)&gt;0,N($X2054)&lt;IFERROR(INDEX(Parâmetros!$C$39:$C$48,MATCH($E2055,Parâmetros!$A$39:$A$48,0)),0)))),0,N($W2054)+1))))</f>
        <v/>
      </c>
      <c r="X2055" s="34" t="str">
        <f>IF(OR(OR($D2055="6x1",$D2055="FF 6x1"),$D2055="5x2"),"",IF($AB2055&lt;&gt;$AB2054,IF(IFERROR(INDEX(Cadastro!$F$5:$F$148,$AB2055),"")="",0,IF(IFERROR(INDEX(Cadastro!$F$5:$F$148,$AB2055),"")&gt;IFERROR(INDEX(Parâmetros!$B$39:$B$48,MATCH($E2055,Parâmetros!$A$39:$A$48,0)),99),IFERROR(INDEX(Cadastro!$F$5:$F$148,$AB2055),"")-IFERROR(INDEX(Parâmetros!$B$39:$B$48,MATCH($E2055,Parâmetros!$A$39:$A$48,0)),99),0)),IF(AND($L2055=0,OR(N($W2054)&gt;=IFERROR(INDEX(Parâmetros!$B$39:$B$48,MATCH($E2055,Parâmetros!$A$39:$A$48,0)),99),AND(N($X2054)&gt;0,N($X2054)&lt;IFERROR(INDEX(Parâmetros!$C$39:$C$48,MATCH($E2055,Parâmetros!$A$39:$A$48,0)),0)))),N($X2054)+1,0)))</f>
        <v/>
      </c>
      <c r="Y2055" t="str">
        <f>IF($AC2055&lt;&gt;"",IF($L2055&gt;0,$AC2055&amp;" · com apontamento",$AC2055),IF($E2055="Férias",IF($L2055&gt;0,"Férias · com apontamento","Férias (cadastro)"),IF(($Z2055+$AA2055-1)&gt;Parâmetros!$E$16,"Férias / afastamento",IF(AND($D2055="5x2",OR(WEEKDAY($F2055,2)=6,WEEKDAY($F2055,2)=7)),IF($L2055&gt;0,"Folga trabalhada","Folga"),IF($L2055&gt;0,"Trabalhado",IF(OR(OR($D2055="6x1",$D2055="FF 6x1"),$D2055="5x2"),IF(AND(OR($D2055="6x1",$D2055="FF 6x1"),OR(WEEKDAY($F2055,2)=6,WEEKDAY($F2055,2)=7)),"Folga","Falta de registro"),IF(AND($AB2055&lt;&gt;$AB2054,IFERROR(INDEX(Cadastro!$F$5:$F$148,$AB2055),"")=""),"Indeterminado (início da série)",IF($X2055&gt;0,"Folga","Falta de registro"))))))))</f>
        <v>Trabalhado</v>
      </c>
      <c r="Z2055" s="34">
        <f>IF(OR($L2055&gt;0,$F2055&gt;Parâmetros!$E$14),0,IF($A2055&lt;&gt;$A2054,1,N($Z2054)+1))</f>
        <v>0</v>
      </c>
      <c r="AA2055" s="34">
        <f>IF(OR($L2055&gt;0,$F2055&gt;Parâmetros!$E$14),0,IF(OR($A2055&lt;&gt;$A2056,$F2056&gt;Parâmetros!$E$14),1,N($AA2056)+1))</f>
        <v>0</v>
      </c>
      <c r="AB2055" s="31">
        <f>IFERROR(MATCH($A2055&amp;"|"&amp;TEXT(_xlfn.MAXIFS(Cadastro!$E$5:$E$148,Cadastro!$A$5:$A$148,$A2055,Cadastro!$E$5:$E$148,"&lt;="&amp;$F2055),"yyyymmdd"),Cadastro!$I$5:$I$148,0),"")</f>
        <v>82</v>
      </c>
      <c r="AC2055" t="str">
        <f>IFERROR(_xlfn.SINGLE(INDEX(Exceções!$D$5:$D$203,MATCH($A2055&amp;"|"&amp;$F2055,Exceções!$F$5:$F$203,0))),"")</f>
        <v/>
      </c>
      <c r="AD2055" t="str">
        <f>IF($AC2055="","",IFERROR(_xlfn.SINGLE(INDEX(Exceções!$E$5:$E$203,MATCH($A2055&amp;"|"&amp;$F2055,Exceções!$F$5:$F$203,0))),""))</f>
        <v/>
      </c>
    </row>
    <row r="2056" spans="1:30" ht="15" hidden="1" customHeight="1" x14ac:dyDescent="0.25">
      <c r="A2056" s="31">
        <v>53665</v>
      </c>
      <c r="B2056" s="17" t="s">
        <v>215</v>
      </c>
      <c r="C2056" s="17" t="str">
        <f>IFERROR(INDEX(Cadastro!$C$5:$C$148,$AB2056),"NÃO INFORMADO")</f>
        <v>CAL</v>
      </c>
      <c r="D2056" s="17" t="str">
        <f>IFERROR(INDEX(Cadastro!$D$5:$D$148,$AB2056),"")</f>
        <v>6x1</v>
      </c>
      <c r="E2056" s="17" t="str">
        <f>IFERROR(INDEX(Cadastro!$G$5:$G$148,$AB2056),"")</f>
        <v>6x1</v>
      </c>
      <c r="F2056" s="29">
        <v>46266</v>
      </c>
      <c r="G2056" s="32" t="str">
        <f t="shared" si="348"/>
        <v>ter</v>
      </c>
      <c r="H2056" s="31">
        <f>IF($L2056=0,"",_xlfn.MINIFS(Dados!$Q:$Q,Dados!$A:$A,$A2056,Dados!$S:$S,$F2056))</f>
        <v>440</v>
      </c>
      <c r="I2056" s="31">
        <f>IF($H2056="","",_xlfn.MAXIFS(Dados!$R:$R,Dados!$A:$A,$A2056,Dados!$S:$S,$F2056))</f>
        <v>995</v>
      </c>
      <c r="J2056" s="32" t="str">
        <f>IF($D2056&lt;&gt;"Folguista","",IFERROR(INDEX(Parâmetros!$D$52:$G$52,1,MIN(4,MAX(1,$W2056))),""))</f>
        <v/>
      </c>
      <c r="K2056" s="32" t="str">
        <f>IF(OR($AC2056&lt;&gt;"",$Y2056="Folga",$Y2056="Folga trabalhada",$Y2056="Férias (cadastro)",$Y2056="Férias / afastamento",$Y2056="Indeterminado (início da série)"),"",IF(OR($D2056="6x1",$D2056="FF 6x1"),IF(OR(WEEKDAY($F2056,2)=6,WEEKDAY($F2056,2)=7),"6x1 sáb/dom","6x1"),IF($D2056="5x2","5x2",IF($H2056="",IF($D2056="Folguista",$J2056,$E2056),IF(OR($H2056&gt;=Parâmetros!$E$18,$H2056&lt;Parâmetros!$E$19),"C",IF($H2056&lt;Parâmetros!$E$20,"A","B"))))))</f>
        <v>6x1</v>
      </c>
      <c r="L2056" s="30">
        <f>SUMIFS(Dados!$E:$E,Dados!$A:$A,$A2056,Dados!$S:$S,$F2056)</f>
        <v>7.9399999999999995</v>
      </c>
      <c r="M2056" s="30">
        <f>IFERROR(INDEX(Parâmetros!$E$6:$E$11,MATCH($K2056,Parâmetros!$A$6:$A$11,0)),"")</f>
        <v>8.8000000000000007</v>
      </c>
      <c r="N2056" s="33">
        <f t="shared" si="349"/>
        <v>0.90227272727272712</v>
      </c>
      <c r="O2056" s="33">
        <f>Parâmetros!$E$13</f>
        <v>0.8</v>
      </c>
      <c r="P2056" s="32" t="str">
        <f>IF(OR($M2056="",$F2056&gt;Parâmetros!$E$14),"Não","Sim")</f>
        <v>Sim</v>
      </c>
      <c r="Q2056" s="32" t="str">
        <f t="shared" si="350"/>
        <v>Sim</v>
      </c>
      <c r="R2056" s="32" t="str">
        <f t="shared" si="351"/>
        <v>Sim</v>
      </c>
      <c r="S2056" s="30">
        <f t="shared" si="352"/>
        <v>0</v>
      </c>
      <c r="T2056" s="32" t="str">
        <f>IF($Q2056&lt;&gt;"Sim","",IF($N2056&gt;Parâmetros!$E$15,"Sim","Não"))</f>
        <v>Não</v>
      </c>
      <c r="U2056" s="17" t="str">
        <f t="shared" si="353"/>
        <v>Na meta</v>
      </c>
      <c r="V2056" s="17" t="str">
        <f>IF($AC2056&lt;&gt;"",IF($L2056&gt;0,"ATENÇÃO · apontou em dia de "&amp;LOWER($AC2056)&amp;" cadastrado","Exceção cadastrada · "&amp;$AC2056)&amp;IF($AD2056="",""," · "&amp;$AD2056),IF($E2056="Férias",IF($L2056&gt;0,"ATENÇÃO · apontou estando de férias no cadastro","Férias no cadastro"),IF($Y2056="Férias / afastamento","Afastamento · "&amp;($Z2056+$AA2056-1)&amp;" dias seguidos sem apontamento",IF($Y2056="Folga trabalhada","ATENÇÃO · apontou em dia de '[Apontamento_Mes_Setembro Atualizado.xlsx]Base Diária'!$V$221folga da escala 5x2",IF($Y2056="Folga",IF(AND($D2056="5x2",OR(WEEKDAY($F2056,2)=6,WEEKDAY($F2056,2)=7)),"Folga de fim de semana da escala 5x2",IF(AND(OR($D2056="6x1",$D2056="FF 6x1"),WEEKDAY($F2056,2)=6,FALSE()),"Folga de fim de semana · apontou no domingo anterior",IF(AND(OR($D2056="6x1",$D2056="FF 6x1"),WEEKDAY($F2056,2)=7,AND($A2056=$A2055,$L2055&gt;0)),"Folga de fim de semana · apontou no sábado",IF(AND(OR($D2056="6x1",$D2056="FF 6x1"),OR(WEEKDAY($F2056,2)=6,WEEKDAY($F2056,2)=7)),"Folga de fim de semana · sem apontamento no sábado nem no domingo","Folga prevista pelo ciclo")))),IF($Y2056="Indeterminado (início da série)","Sem histórico anterior — informe o dia do ciclo no Cadastro",IF($Y2056="Falta de registro",IF(OR(OR($D2056="6x1",$D2056="FF 6x1"),$D2056="5x2"),"FALTA DE REGISTRO · dia útil da escala "&amp;$E2056,"FALTA DE REGISTRO · dia "&amp;$W2056&amp;" de "&amp;IFERROR(INDEX(Parâmetros!$B$39:$B$48,MATCH($E2056,Parâmetros!$A$39:$A$48,0)),99)&amp;" do ciclo"),IF(OR($D2056="6x1",$D2056="FF 6x1"),IF(OR(AND(WEEKDAY($F2056,2)=6,AND($A2056=$A2057,$L2057&gt;0)),AND(WEEKDAY($F2056,2)=7,AND($A2056=$A2055,$L2055&gt;0))),"ATENÇÃO · apontou sábado e domingo no mesmo fim de semana",IF(OR(WEEKDAY($F2056,2)=6,WEEKDAY($F2056,2)=7),"Jornada de fim de semana do 6x1",IF(OR($H2056&gt;=Parâmetros!$E$20,$H2056&lt;Parâmetros!$E$19),"ATENÇÃO · 6x1 apontou fora do horário diurno","Jornada fixa do 6x1"))),IF($D2056="5x2","Jornada fixa do 5x2",IF($D2056="Folguista",IF($J2056=$K2056,"Evidência confirma sequência","DIVERGE · sequência "&amp;$J2056&amp;" × evidência "&amp;$K2056),IF($K2056=$E2056,"Evidência confirma cadastro","DIVERGE · cadastro "&amp;$E2056&amp;" × evidência "&amp;$K2056)))))))))))</f>
        <v>Jornada fixa do 6x1</v>
      </c>
      <c r="W2056" s="34" t="str">
        <f>IF(OR(OR($D2056="6x1",$D2056="FF 6x1"),$D2056="5x2"),"",IF($AB2056&lt;&gt;$AB2055,IF(IFERROR(INDEX(Cadastro!$F$5:$F$148,$AB2056),"")="",IF($L2056&gt;0,1,0),IF(IFERROR(INDEX(Cadastro!$F$5:$F$148,$AB2056),"")&lt;=IFERROR(INDEX(Parâmetros!$B$39:$B$48,MATCH($E2056,Parâmetros!$A$39:$A$48,0)),99),IFERROR(INDEX(Cadastro!$F$5:$F$148,$AB2056),""),0)),IF($L2056&gt;0,IF(N($X2055)&gt;0,1,N($W2055)+1),IF(AND($L2056=0,OR(N($W2055)&gt;=IFERROR(INDEX(Parâmetros!$B$39:$B$48,MATCH($E2056,Parâmetros!$A$39:$A$48,0)),99),AND(N($X2055)&gt;0,N($X2055)&lt;IFERROR(INDEX(Parâmetros!$C$39:$C$48,MATCH($E2056,Parâmetros!$A$39:$A$48,0)),0)))),0,N($W2055)+1))))</f>
        <v/>
      </c>
      <c r="X2056" s="34" t="str">
        <f>IF(OR(OR($D2056="6x1",$D2056="FF 6x1"),$D2056="5x2"),"",IF($AB2056&lt;&gt;$AB2055,IF(IFERROR(INDEX(Cadastro!$F$5:$F$148,$AB2056),"")="",0,IF(IFERROR(INDEX(Cadastro!$F$5:$F$148,$AB2056),"")&gt;IFERROR(INDEX(Parâmetros!$B$39:$B$48,MATCH($E2056,Parâmetros!$A$39:$A$48,0)),99),IFERROR(INDEX(Cadastro!$F$5:$F$148,$AB2056),"")-IFERROR(INDEX(Parâmetros!$B$39:$B$48,MATCH($E2056,Parâmetros!$A$39:$A$48,0)),99),0)),IF(AND($L2056=0,OR(N($W2055)&gt;=IFERROR(INDEX(Parâmetros!$B$39:$B$48,MATCH($E2056,Parâmetros!$A$39:$A$48,0)),99),AND(N($X2055)&gt;0,N($X2055)&lt;IFERROR(INDEX(Parâmetros!$C$39:$C$48,MATCH($E2056,Parâmetros!$A$39:$A$48,0)),0)))),N($X2055)+1,0)))</f>
        <v/>
      </c>
      <c r="Y2056" t="str">
        <f>IF($AC2056&lt;&gt;"",IF($L2056&gt;0,$AC2056&amp;" · com apontamento",$AC2056),IF($E2056="Férias",IF($L2056&gt;0,"Férias · com apontamento","Férias (cadastro)"),IF(($Z2056+$AA2056-1)&gt;Parâmetros!$E$16,"Férias / afastamento",IF(AND($D2056="5x2",OR(WEEKDAY($F2056,2)=6,WEEKDAY($F2056,2)=7)),IF($L2056&gt;0,"Folga trabalhada","Folga"),IF($L2056&gt;0,"Trabalhado",IF(OR(OR($D2056="6x1",$D2056="FF 6x1"),$D2056="5x2"),IF(AND(OR($D2056="6x1",$D2056="FF 6x1"),OR(WEEKDAY($F2056,2)=6,WEEKDAY($F2056,2)=7)),"Folga","Falta de registro"),IF(AND($AB2056&lt;&gt;$AB2055,IFERROR(INDEX(Cadastro!$F$5:$F$148,$AB2056),"")=""),"Indeterminado (início da série)",IF($X2056&gt;0,"Folga","Falta de registro"))))))))</f>
        <v>Trabalhado</v>
      </c>
      <c r="Z2056" s="34">
        <f>IF(OR($L2056&gt;0,$F2056&gt;Parâmetros!$E$14),0,IF($A2056&lt;&gt;$A2055,1,N($Z2055)+1))</f>
        <v>0</v>
      </c>
      <c r="AA2056" s="34">
        <f>IF(OR($L2056&gt;0,$F2056&gt;Parâmetros!$E$14),0,IF(OR($A2056&lt;&gt;$A2057,$F2057&gt;Parâmetros!$E$14),1,N($AA2057)+1))</f>
        <v>0</v>
      </c>
      <c r="AB2056" s="31">
        <f>IFERROR(MATCH($A2056&amp;"|"&amp;TEXT(_xlfn.MAXIFS(Cadastro!$E$5:$E$148,Cadastro!$A$5:$A$148,$A2056,Cadastro!$E$5:$E$148,"&lt;="&amp;$F2056),"yyyymmdd"),Cadastro!$I$5:$I$148,0),"")</f>
        <v>82</v>
      </c>
      <c r="AC2056" t="str">
        <f>IFERROR(_xlfn.SINGLE(INDEX(Exceções!$D$5:$D$203,MATCH($A2056&amp;"|"&amp;$F2056,Exceções!$F$5:$F$203,0))),"")</f>
        <v/>
      </c>
      <c r="AD2056" t="str">
        <f>IF($AC2056="","",IFERROR(_xlfn.SINGLE(INDEX(Exceções!$E$5:$E$203,MATCH($A2056&amp;"|"&amp;$F2056,Exceções!$F$5:$F$203,0))),""))</f>
        <v/>
      </c>
    </row>
    <row r="2057" spans="1:30" ht="15" hidden="1" customHeight="1" x14ac:dyDescent="0.25">
      <c r="A2057" s="31">
        <v>53665</v>
      </c>
      <c r="B2057" s="17" t="s">
        <v>215</v>
      </c>
      <c r="C2057" s="17" t="str">
        <f>IFERROR(INDEX(Cadastro!$C$5:$C$148,$AB2057),"NÃO INFORMADO")</f>
        <v>CAL</v>
      </c>
      <c r="D2057" s="17" t="str">
        <f>IFERROR(INDEX(Cadastro!$D$5:$D$148,$AB2057),"")</f>
        <v>6x1</v>
      </c>
      <c r="E2057" s="17" t="str">
        <f>IFERROR(INDEX(Cadastro!$G$5:$G$148,$AB2057),"")</f>
        <v>6x1</v>
      </c>
      <c r="F2057" s="29">
        <v>46267</v>
      </c>
      <c r="G2057" s="32" t="str">
        <f t="shared" si="348"/>
        <v>qua</v>
      </c>
      <c r="H2057" s="31">
        <f>IF($L2057=0,"",_xlfn.MINIFS(Dados!$Q:$Q,Dados!$A:$A,$A2057,Dados!$S:$S,$F2057))</f>
        <v>440</v>
      </c>
      <c r="I2057" s="31">
        <f>IF($H2057="","",_xlfn.MAXIFS(Dados!$R:$R,Dados!$A:$A,$A2057,Dados!$S:$S,$F2057))</f>
        <v>995</v>
      </c>
      <c r="J2057" s="32" t="str">
        <f>IF($D2057&lt;&gt;"Folguista","",IFERROR(INDEX(Parâmetros!$D$52:$G$52,1,MIN(4,MAX(1,$W2057))),""))</f>
        <v/>
      </c>
      <c r="K2057" s="32" t="str">
        <f>IF(OR($AC2057&lt;&gt;"",$Y2057="Folga",$Y2057="Folga trabalhada",$Y2057="Férias (cadastro)",$Y2057="Férias / afastamento",$Y2057="Indeterminado (início da série)"),"",IF(OR($D2057="6x1",$D2057="FF 6x1"),IF(OR(WEEKDAY($F2057,2)=6,WEEKDAY($F2057,2)=7),"6x1 sáb/dom","6x1"),IF($D2057="5x2","5x2",IF($H2057="",IF($D2057="Folguista",$J2057,$E2057),IF(OR($H2057&gt;=Parâmetros!$E$18,$H2057&lt;Parâmetros!$E$19),"C",IF($H2057&lt;Parâmetros!$E$20,"A","B"))))))</f>
        <v>6x1</v>
      </c>
      <c r="L2057" s="30">
        <f>SUMIFS(Dados!$E:$E,Dados!$A:$A,$A2057,Dados!$S:$S,$F2057)</f>
        <v>7.92</v>
      </c>
      <c r="M2057" s="30">
        <f>IFERROR(INDEX(Parâmetros!$E$6:$E$11,MATCH($K2057,Parâmetros!$A$6:$A$11,0)),"")</f>
        <v>8.8000000000000007</v>
      </c>
      <c r="N2057" s="33">
        <f t="shared" si="349"/>
        <v>0.89999999999999991</v>
      </c>
      <c r="O2057" s="33">
        <f>Parâmetros!$E$13</f>
        <v>0.8</v>
      </c>
      <c r="P2057" s="32" t="str">
        <f>IF(OR($M2057="",$F2057&gt;Parâmetros!$E$14),"Não","Sim")</f>
        <v>Sim</v>
      </c>
      <c r="Q2057" s="32" t="str">
        <f t="shared" si="350"/>
        <v>Sim</v>
      </c>
      <c r="R2057" s="32" t="str">
        <f t="shared" si="351"/>
        <v>Sim</v>
      </c>
      <c r="S2057" s="30">
        <f t="shared" si="352"/>
        <v>0</v>
      </c>
      <c r="T2057" s="32" t="str">
        <f>IF($Q2057&lt;&gt;"Sim","",IF($N2057&gt;Parâmetros!$E$15,"Sim","Não"))</f>
        <v>Não</v>
      </c>
      <c r="U2057" s="17" t="str">
        <f t="shared" si="353"/>
        <v>Na meta</v>
      </c>
      <c r="V2057" s="17" t="str">
        <f>IF($AC2057&lt;&gt;"",IF($L2057&gt;0,"ATENÇÃO · apontou em dia de "&amp;LOWER($AC2057)&amp;" cadastrado","Exceção cadastrada · "&amp;$AC2057)&amp;IF($AD2057="",""," · "&amp;$AD2057),IF($E2057="Férias",IF($L2057&gt;0,"ATENÇÃO · apontou estando de férias no cadastro","Férias no cadastro"),IF($Y2057="Férias / afastamento","Afastamento · "&amp;($Z2057+$AA2057-1)&amp;" dias seguidos sem apontamento",IF($Y2057="Folga trabalhada","ATENÇÃO · apontou em dia de '[Apontamento_Mes_Setembro Atualizado.xlsx]Base Diária'!$V$221folga da escala 5x2",IF($Y2057="Folga",IF(AND($D2057="5x2",OR(WEEKDAY($F2057,2)=6,WEEKDAY($F2057,2)=7)),"Folga de fim de semana da escala 5x2",IF(AND(OR($D2057="6x1",$D2057="FF 6x1"),WEEKDAY($F2057,2)=6,FALSE()),"Folga de fim de semana · apontou no domingo anterior",IF(AND(OR($D2057="6x1",$D2057="FF 6x1"),WEEKDAY($F2057,2)=7,AND($A2057=$A2056,$L2056&gt;0)),"Folga de fim de semana · apontou no sábado",IF(AND(OR($D2057="6x1",$D2057="FF 6x1"),OR(WEEKDAY($F2057,2)=6,WEEKDAY($F2057,2)=7)),"Folga de fim de semana · sem apontamento no sábado nem no domingo","Folga prevista pelo ciclo")))),IF($Y2057="Indeterminado (início da série)","Sem histórico anterior — informe o dia do ciclo no Cadastro",IF($Y2057="Falta de registro",IF(OR(OR($D2057="6x1",$D2057="FF 6x1"),$D2057="5x2"),"FALTA DE REGISTRO · dia útil da escala "&amp;$E2057,"FALTA DE REGISTRO · dia "&amp;$W2057&amp;" de "&amp;IFERROR(INDEX(Parâmetros!$B$39:$B$48,MATCH($E2057,Parâmetros!$A$39:$A$48,0)),99)&amp;" do ciclo"),IF(OR($D2057="6x1",$D2057="FF 6x1"),IF(OR(AND(WEEKDAY($F2057,2)=6,AND($A2057=$A2058,$L2058&gt;0)),AND(WEEKDAY($F2057,2)=7,AND($A2057=$A2056,$L2056&gt;0))),"ATENÇÃO · apontou sábado e domingo no mesmo fim de semana",IF(OR(WEEKDAY($F2057,2)=6,WEEKDAY($F2057,2)=7),"Jornada de fim de semana do 6x1",IF(OR($H2057&gt;=Parâmetros!$E$20,$H2057&lt;Parâmetros!$E$19),"ATENÇÃO · 6x1 apontou fora do horário diurno","Jornada fixa do 6x1"))),IF($D2057="5x2","Jornada fixa do 5x2",IF($D2057="Folguista",IF($J2057=$K2057,"Evidência confirma sequência","DIVERGE · sequência "&amp;$J2057&amp;" × evidência "&amp;$K2057),IF($K2057=$E2057,"Evidência confirma cadastro","DIVERGE · cadastro "&amp;$E2057&amp;" × evidência "&amp;$K2057)))))))))))</f>
        <v>Jornada fixa do 6x1</v>
      </c>
      <c r="W2057" s="34" t="str">
        <f>IF(OR(OR($D2057="6x1",$D2057="FF 6x1"),$D2057="5x2"),"",IF($AB2057&lt;&gt;$AB2056,IF(IFERROR(INDEX(Cadastro!$F$5:$F$148,$AB2057),"")="",IF($L2057&gt;0,1,0),IF(IFERROR(INDEX(Cadastro!$F$5:$F$148,$AB2057),"")&lt;=IFERROR(INDEX(Parâmetros!$B$39:$B$48,MATCH($E2057,Parâmetros!$A$39:$A$48,0)),99),IFERROR(INDEX(Cadastro!$F$5:$F$148,$AB2057),""),0)),IF($L2057&gt;0,IF(N($X2056)&gt;0,1,N($W2056)+1),IF(AND($L2057=0,OR(N($W2056)&gt;=IFERROR(INDEX(Parâmetros!$B$39:$B$48,MATCH($E2057,Parâmetros!$A$39:$A$48,0)),99),AND(N($X2056)&gt;0,N($X2056)&lt;IFERROR(INDEX(Parâmetros!$C$39:$C$48,MATCH($E2057,Parâmetros!$A$39:$A$48,0)),0)))),0,N($W2056)+1))))</f>
        <v/>
      </c>
      <c r="X2057" s="34" t="str">
        <f>IF(OR(OR($D2057="6x1",$D2057="FF 6x1"),$D2057="5x2"),"",IF($AB2057&lt;&gt;$AB2056,IF(IFERROR(INDEX(Cadastro!$F$5:$F$148,$AB2057),"")="",0,IF(IFERROR(INDEX(Cadastro!$F$5:$F$148,$AB2057),"")&gt;IFERROR(INDEX(Parâmetros!$B$39:$B$48,MATCH($E2057,Parâmetros!$A$39:$A$48,0)),99),IFERROR(INDEX(Cadastro!$F$5:$F$148,$AB2057),"")-IFERROR(INDEX(Parâmetros!$B$39:$B$48,MATCH($E2057,Parâmetros!$A$39:$A$48,0)),99),0)),IF(AND($L2057=0,OR(N($W2056)&gt;=IFERROR(INDEX(Parâmetros!$B$39:$B$48,MATCH($E2057,Parâmetros!$A$39:$A$48,0)),99),AND(N($X2056)&gt;0,N($X2056)&lt;IFERROR(INDEX(Parâmetros!$C$39:$C$48,MATCH($E2057,Parâmetros!$A$39:$A$48,0)),0)))),N($X2056)+1,0)))</f>
        <v/>
      </c>
      <c r="Y2057" t="str">
        <f>IF($AC2057&lt;&gt;"",IF($L2057&gt;0,$AC2057&amp;" · com apontamento",$AC2057),IF($E2057="Férias",IF($L2057&gt;0,"Férias · com apontamento","Férias (cadastro)"),IF(($Z2057+$AA2057-1)&gt;Parâmetros!$E$16,"Férias / afastamento",IF(AND($D2057="5x2",OR(WEEKDAY($F2057,2)=6,WEEKDAY($F2057,2)=7)),IF($L2057&gt;0,"Folga trabalhada","Folga"),IF($L2057&gt;0,"Trabalhado",IF(OR(OR($D2057="6x1",$D2057="FF 6x1"),$D2057="5x2"),IF(AND(OR($D2057="6x1",$D2057="FF 6x1"),OR(WEEKDAY($F2057,2)=6,WEEKDAY($F2057,2)=7)),"Folga","Falta de registro"),IF(AND($AB2057&lt;&gt;$AB2056,IFERROR(INDEX(Cadastro!$F$5:$F$148,$AB2057),"")=""),"Indeterminado (início da série)",IF($X2057&gt;0,"Folga","Falta de registro"))))))))</f>
        <v>Trabalhado</v>
      </c>
      <c r="Z2057" s="34">
        <f>IF(OR($L2057&gt;0,$F2057&gt;Parâmetros!$E$14),0,IF($A2057&lt;&gt;$A2056,1,N($Z2056)+1))</f>
        <v>0</v>
      </c>
      <c r="AA2057" s="34">
        <f>IF(OR($L2057&gt;0,$F2057&gt;Parâmetros!$E$14),0,IF(OR($A2057&lt;&gt;$A2058,$F2058&gt;Parâmetros!$E$14),1,N($AA2058)+1))</f>
        <v>0</v>
      </c>
      <c r="AB2057" s="31">
        <f>IFERROR(MATCH($A2057&amp;"|"&amp;TEXT(_xlfn.MAXIFS(Cadastro!$E$5:$E$148,Cadastro!$A$5:$A$148,$A2057,Cadastro!$E$5:$E$148,"&lt;="&amp;$F2057),"yyyymmdd"),Cadastro!$I$5:$I$148,0),"")</f>
        <v>82</v>
      </c>
      <c r="AC2057" t="str">
        <f>IFERROR(_xlfn.SINGLE(INDEX(Exceções!$D$5:$D$203,MATCH($A2057&amp;"|"&amp;$F2057,Exceções!$F$5:$F$203,0))),"")</f>
        <v/>
      </c>
      <c r="AD2057" t="str">
        <f>IF($AC2057="","",IFERROR(_xlfn.SINGLE(INDEX(Exceções!$E$5:$E$203,MATCH($A2057&amp;"|"&amp;$F2057,Exceções!$F$5:$F$203,0))),""))</f>
        <v/>
      </c>
    </row>
    <row r="2058" spans="1:30" ht="15" hidden="1" customHeight="1" x14ac:dyDescent="0.25">
      <c r="A2058" s="31">
        <v>53665</v>
      </c>
      <c r="B2058" s="17" t="s">
        <v>215</v>
      </c>
      <c r="C2058" s="17" t="str">
        <f>IFERROR(INDEX(Cadastro!$C$5:$C$148,$AB2058),"NÃO INFORMADO")</f>
        <v>CAL</v>
      </c>
      <c r="D2058" s="17" t="str">
        <f>IFERROR(INDEX(Cadastro!$D$5:$D$148,$AB2058),"")</f>
        <v>6x1</v>
      </c>
      <c r="E2058" s="17" t="str">
        <f>IFERROR(INDEX(Cadastro!$G$5:$G$148,$AB2058),"")</f>
        <v>6x1</v>
      </c>
      <c r="F2058" s="29">
        <v>46268</v>
      </c>
      <c r="G2058" s="32" t="str">
        <f t="shared" si="348"/>
        <v>qui</v>
      </c>
      <c r="H2058" s="31">
        <f>IF($L2058=0,"",_xlfn.MINIFS(Dados!$Q:$Q,Dados!$A:$A,$A2058,Dados!$S:$S,$F2058))</f>
        <v>570</v>
      </c>
      <c r="I2058" s="31">
        <f>IF($H2058="","",_xlfn.MAXIFS(Dados!$R:$R,Dados!$A:$A,$A2058,Dados!$S:$S,$F2058))</f>
        <v>680</v>
      </c>
      <c r="J2058" s="32" t="str">
        <f>IF($D2058&lt;&gt;"Folguista","",IFERROR(INDEX(Parâmetros!$D$52:$G$52,1,MIN(4,MAX(1,$W2058))),""))</f>
        <v/>
      </c>
      <c r="K2058" s="32" t="str">
        <f>IF(OR($AC2058&lt;&gt;"",$Y2058="Folga",$Y2058="Folga trabalhada",$Y2058="Férias (cadastro)",$Y2058="Férias / afastamento",$Y2058="Indeterminado (início da série)"),"",IF(OR($D2058="6x1",$D2058="FF 6x1"),IF(OR(WEEKDAY($F2058,2)=6,WEEKDAY($F2058,2)=7),"6x1 sáb/dom","6x1"),IF($D2058="5x2","5x2",IF($H2058="",IF($D2058="Folguista",$J2058,$E2058),IF(OR($H2058&gt;=Parâmetros!$E$18,$H2058&lt;Parâmetros!$E$19),"C",IF($H2058&lt;Parâmetros!$E$20,"A","B"))))))</f>
        <v>6x1</v>
      </c>
      <c r="L2058" s="30">
        <f>SUMIFS(Dados!$E:$E,Dados!$A:$A,$A2058,Dados!$S:$S,$F2058)</f>
        <v>1.83</v>
      </c>
      <c r="M2058" s="30">
        <f>IFERROR(INDEX(Parâmetros!$E$6:$E$11,MATCH($K2058,Parâmetros!$A$6:$A$11,0)),"")</f>
        <v>8.8000000000000007</v>
      </c>
      <c r="N2058" s="33">
        <f t="shared" si="349"/>
        <v>0.20795454545454545</v>
      </c>
      <c r="O2058" s="33">
        <f>Parâmetros!$E$13</f>
        <v>0.8</v>
      </c>
      <c r="P2058" s="32" t="str">
        <f>IF(OR($M2058="",$F2058&gt;Parâmetros!$E$14),"Não","Sim")</f>
        <v>Sim</v>
      </c>
      <c r="Q2058" s="32" t="str">
        <f t="shared" si="350"/>
        <v>Sim</v>
      </c>
      <c r="R2058" s="32" t="str">
        <f t="shared" si="351"/>
        <v>Não</v>
      </c>
      <c r="S2058" s="30">
        <f t="shared" si="352"/>
        <v>5.2100000000000009</v>
      </c>
      <c r="T2058" s="32" t="str">
        <f>IF($Q2058&lt;&gt;"Sim","",IF($N2058&gt;Parâmetros!$E$15,"Sim","Não"))</f>
        <v>Não</v>
      </c>
      <c r="U2058" s="17" t="str">
        <f t="shared" si="353"/>
        <v>Abaixo da meta</v>
      </c>
      <c r="V2058" s="17" t="str">
        <f>IF($AC2058&lt;&gt;"",IF($L2058&gt;0,"ATENÇÃO · apontou em dia de "&amp;LOWER($AC2058)&amp;" cadastrado","Exceção cadastrada · "&amp;$AC2058)&amp;IF($AD2058="",""," · "&amp;$AD2058),IF($E2058="Férias",IF($L2058&gt;0,"ATENÇÃO · apontou estando de férias no cadastro","Férias no cadastro"),IF($Y2058="Férias / afastamento","Afastamento · "&amp;($Z2058+$AA2058-1)&amp;" dias seguidos sem apontamento",IF($Y2058="Folga trabalhada","ATENÇÃO · apontou em dia de '[Apontamento_Mes_Setembro Atualizado.xlsx]Base Diária'!$V$221folga da escala 5x2",IF($Y2058="Folga",IF(AND($D2058="5x2",OR(WEEKDAY($F2058,2)=6,WEEKDAY($F2058,2)=7)),"Folga de fim de semana da escala 5x2",IF(AND(OR($D2058="6x1",$D2058="FF 6x1"),WEEKDAY($F2058,2)=6,FALSE()),"Folga de fim de semana · apontou no domingo anterior",IF(AND(OR($D2058="6x1",$D2058="FF 6x1"),WEEKDAY($F2058,2)=7,AND($A2058=$A2057,$L2057&gt;0)),"Folga de fim de semana · apontou no sábado",IF(AND(OR($D2058="6x1",$D2058="FF 6x1"),OR(WEEKDAY($F2058,2)=6,WEEKDAY($F2058,2)=7)),"Folga de fim de semana · sem apontamento no sábado nem no domingo","Folga prevista pelo ciclo")))),IF($Y2058="Indeterminado (início da série)","Sem histórico anterior — informe o dia do ciclo no Cadastro",IF($Y2058="Falta de registro",IF(OR(OR($D2058="6x1",$D2058="FF 6x1"),$D2058="5x2"),"FALTA DE REGISTRO · dia útil da escala "&amp;$E2058,"FALTA DE REGISTRO · dia "&amp;$W2058&amp;" de "&amp;IFERROR(INDEX(Parâmetros!$B$39:$B$48,MATCH($E2058,Parâmetros!$A$39:$A$48,0)),99)&amp;" do ciclo"),IF(OR($D2058="6x1",$D2058="FF 6x1"),IF(OR(AND(WEEKDAY($F2058,2)=6,AND($A2058=$A2059,$L2059&gt;0)),AND(WEEKDAY($F2058,2)=7,AND($A2058=$A2057,$L2057&gt;0))),"ATENÇÃO · apontou sábado e domingo no mesmo fim de semana",IF(OR(WEEKDAY($F2058,2)=6,WEEKDAY($F2058,2)=7),"Jornada de fim de semana do 6x1",IF(OR($H2058&gt;=Parâmetros!$E$20,$H2058&lt;Parâmetros!$E$19),"ATENÇÃO · 6x1 apontou fora do horário diurno","Jornada fixa do 6x1"))),IF($D2058="5x2","Jornada fixa do 5x2",IF($D2058="Folguista",IF($J2058=$K2058,"Evidência confirma sequência","DIVERGE · sequência "&amp;$J2058&amp;" × evidência "&amp;$K2058),IF($K2058=$E2058,"Evidência confirma cadastro","DIVERGE · cadastro "&amp;$E2058&amp;" × evidência "&amp;$K2058)))))))))))</f>
        <v>Jornada fixa do 6x1</v>
      </c>
      <c r="W2058" s="34" t="str">
        <f>IF(OR(OR($D2058="6x1",$D2058="FF 6x1"),$D2058="5x2"),"",IF($AB2058&lt;&gt;$AB2057,IF(IFERROR(INDEX(Cadastro!$F$5:$F$148,$AB2058),"")="",IF($L2058&gt;0,1,0),IF(IFERROR(INDEX(Cadastro!$F$5:$F$148,$AB2058),"")&lt;=IFERROR(INDEX(Parâmetros!$B$39:$B$48,MATCH($E2058,Parâmetros!$A$39:$A$48,0)),99),IFERROR(INDEX(Cadastro!$F$5:$F$148,$AB2058),""),0)),IF($L2058&gt;0,IF(N($X2057)&gt;0,1,N($W2057)+1),IF(AND($L2058=0,OR(N($W2057)&gt;=IFERROR(INDEX(Parâmetros!$B$39:$B$48,MATCH($E2058,Parâmetros!$A$39:$A$48,0)),99),AND(N($X2057)&gt;0,N($X2057)&lt;IFERROR(INDEX(Parâmetros!$C$39:$C$48,MATCH($E2058,Parâmetros!$A$39:$A$48,0)),0)))),0,N($W2057)+1))))</f>
        <v/>
      </c>
      <c r="X2058" s="34" t="str">
        <f>IF(OR(OR($D2058="6x1",$D2058="FF 6x1"),$D2058="5x2"),"",IF($AB2058&lt;&gt;$AB2057,IF(IFERROR(INDEX(Cadastro!$F$5:$F$148,$AB2058),"")="",0,IF(IFERROR(INDEX(Cadastro!$F$5:$F$148,$AB2058),"")&gt;IFERROR(INDEX(Parâmetros!$B$39:$B$48,MATCH($E2058,Parâmetros!$A$39:$A$48,0)),99),IFERROR(INDEX(Cadastro!$F$5:$F$148,$AB2058),"")-IFERROR(INDEX(Parâmetros!$B$39:$B$48,MATCH($E2058,Parâmetros!$A$39:$A$48,0)),99),0)),IF(AND($L2058=0,OR(N($W2057)&gt;=IFERROR(INDEX(Parâmetros!$B$39:$B$48,MATCH($E2058,Parâmetros!$A$39:$A$48,0)),99),AND(N($X2057)&gt;0,N($X2057)&lt;IFERROR(INDEX(Parâmetros!$C$39:$C$48,MATCH($E2058,Parâmetros!$A$39:$A$48,0)),0)))),N($X2057)+1,0)))</f>
        <v/>
      </c>
      <c r="Y2058" t="str">
        <f>IF($AC2058&lt;&gt;"",IF($L2058&gt;0,$AC2058&amp;" · com apontamento",$AC2058),IF($E2058="Férias",IF($L2058&gt;0,"Férias · com apontamento","Férias (cadastro)"),IF(($Z2058+$AA2058-1)&gt;Parâmetros!$E$16,"Férias / afastamento",IF(AND($D2058="5x2",OR(WEEKDAY($F2058,2)=6,WEEKDAY($F2058,2)=7)),IF($L2058&gt;0,"Folga trabalhada","Folga"),IF($L2058&gt;0,"Trabalhado",IF(OR(OR($D2058="6x1",$D2058="FF 6x1"),$D2058="5x2"),IF(AND(OR($D2058="6x1",$D2058="FF 6x1"),OR(WEEKDAY($F2058,2)=6,WEEKDAY($F2058,2)=7)),"Folga","Falta de registro"),IF(AND($AB2058&lt;&gt;$AB2057,IFERROR(INDEX(Cadastro!$F$5:$F$148,$AB2058),"")=""),"Indeterminado (início da série)",IF($X2058&gt;0,"Folga","Falta de registro"))))))))</f>
        <v>Trabalhado</v>
      </c>
      <c r="Z2058" s="34">
        <f>IF(OR($L2058&gt;0,$F2058&gt;Parâmetros!$E$14),0,IF($A2058&lt;&gt;$A2057,1,N($Z2057)+1))</f>
        <v>0</v>
      </c>
      <c r="AA2058" s="34">
        <f>IF(OR($L2058&gt;0,$F2058&gt;Parâmetros!$E$14),0,IF(OR($A2058&lt;&gt;$A2059,$F2059&gt;Parâmetros!$E$14),1,N($AA2059)+1))</f>
        <v>0</v>
      </c>
      <c r="AB2058" s="31">
        <f>IFERROR(MATCH($A2058&amp;"|"&amp;TEXT(_xlfn.MAXIFS(Cadastro!$E$5:$E$148,Cadastro!$A$5:$A$148,$A2058,Cadastro!$E$5:$E$148,"&lt;="&amp;$F2058),"yyyymmdd"),Cadastro!$I$5:$I$148,0),"")</f>
        <v>82</v>
      </c>
      <c r="AC2058" t="str">
        <f>IFERROR(_xlfn.SINGLE(INDEX(Exceções!$D$5:$D$203,MATCH($A2058&amp;"|"&amp;$F2058,Exceções!$F$5:$F$203,0))),"")</f>
        <v/>
      </c>
      <c r="AD2058" t="str">
        <f>IF($AC2058="","",IFERROR(_xlfn.SINGLE(INDEX(Exceções!$E$5:$E$203,MATCH($A2058&amp;"|"&amp;$F2058,Exceções!$F$5:$F$203,0))),""))</f>
        <v/>
      </c>
    </row>
    <row r="2059" spans="1:30" ht="15" hidden="1" customHeight="1" x14ac:dyDescent="0.25">
      <c r="A2059" s="31">
        <v>53665</v>
      </c>
      <c r="B2059" s="17" t="s">
        <v>215</v>
      </c>
      <c r="C2059" s="17" t="str">
        <f>IFERROR(INDEX(Cadastro!$C$5:$C$148,$AB2059),"NÃO INFORMADO")</f>
        <v>CAL</v>
      </c>
      <c r="D2059" s="17" t="str">
        <f>IFERROR(INDEX(Cadastro!$D$5:$D$148,$AB2059),"")</f>
        <v>6x1</v>
      </c>
      <c r="E2059" s="17" t="str">
        <f>IFERROR(INDEX(Cadastro!$G$5:$G$148,$AB2059),"")</f>
        <v>6x1</v>
      </c>
      <c r="F2059" s="29">
        <v>46269</v>
      </c>
      <c r="G2059" s="32" t="str">
        <f t="shared" si="348"/>
        <v>sex</v>
      </c>
      <c r="H2059" s="31" t="str">
        <f>IF($L2059=0,"",_xlfn.MINIFS(Dados!$Q:$Q,Dados!$A:$A,$A2059,Dados!$S:$S,$F2059))</f>
        <v/>
      </c>
      <c r="I2059" s="31" t="str">
        <f>IF($H2059="","",_xlfn.MAXIFS(Dados!$R:$R,Dados!$A:$A,$A2059,Dados!$S:$S,$F2059))</f>
        <v/>
      </c>
      <c r="J2059" s="32" t="str">
        <f>IF($D2059&lt;&gt;"Folguista","",IFERROR(INDEX(Parâmetros!$D$52:$G$52,1,MIN(4,MAX(1,$W2059))),""))</f>
        <v/>
      </c>
      <c r="K2059" s="32" t="str">
        <f>IF(OR($AC2059&lt;&gt;"",$Y2059="Folga",$Y2059="Folga trabalhada",$Y2059="Férias (cadastro)",$Y2059="Férias / afastamento",$Y2059="Indeterminado (início da série)"),"",IF(OR($D2059="6x1",$D2059="FF 6x1"),IF(OR(WEEKDAY($F2059,2)=6,WEEKDAY($F2059,2)=7),"6x1 sáb/dom","6x1"),IF($D2059="5x2","5x2",IF($H2059="",IF($D2059="Folguista",$J2059,$E2059),IF(OR($H2059&gt;=Parâmetros!$E$18,$H2059&lt;Parâmetros!$E$19),"C",IF($H2059&lt;Parâmetros!$E$20,"A","B"))))))</f>
        <v>6x1</v>
      </c>
      <c r="L2059" s="30">
        <f>SUMIFS(Dados!$E:$E,Dados!$A:$A,$A2059,Dados!$S:$S,$F2059)</f>
        <v>0</v>
      </c>
      <c r="M2059" s="30">
        <f>IFERROR(INDEX(Parâmetros!$E$6:$E$11,MATCH($K2059,Parâmetros!$A$6:$A$11,0)),"")</f>
        <v>8.8000000000000007</v>
      </c>
      <c r="N2059" s="33">
        <f t="shared" si="349"/>
        <v>0</v>
      </c>
      <c r="O2059" s="33">
        <f>Parâmetros!$E$13</f>
        <v>0.8</v>
      </c>
      <c r="P2059" s="32" t="str">
        <f>IF(OR($M2059="",$F2059&gt;Parâmetros!$E$14),"Não","Sim")</f>
        <v>Sim</v>
      </c>
      <c r="Q2059" s="32" t="str">
        <f t="shared" si="350"/>
        <v>Não</v>
      </c>
      <c r="R2059" s="32" t="str">
        <f t="shared" si="351"/>
        <v/>
      </c>
      <c r="S2059" s="30" t="str">
        <f t="shared" si="352"/>
        <v/>
      </c>
      <c r="T2059" s="32" t="str">
        <f>IF($Q2059&lt;&gt;"Sim","",IF($N2059&gt;Parâmetros!$E$15,"Sim","Não"))</f>
        <v/>
      </c>
      <c r="U2059" s="17" t="str">
        <f t="shared" si="353"/>
        <v>Falta de registro</v>
      </c>
      <c r="V2059" s="17" t="str">
        <f>IF($AC2059&lt;&gt;"",IF($L2059&gt;0,"ATENÇÃO · apontou em dia de "&amp;LOWER($AC2059)&amp;" cadastrado","Exceção cadastrada · "&amp;$AC2059)&amp;IF($AD2059="",""," · "&amp;$AD2059),IF($E2059="Férias",IF($L2059&gt;0,"ATENÇÃO · apontou estando de férias no cadastro","Férias no cadastro"),IF($Y2059="Férias / afastamento","Afastamento · "&amp;($Z2059+$AA2059-1)&amp;" dias seguidos sem apontamento",IF($Y2059="Folga trabalhada","ATENÇÃO · apontou em dia de '[Apontamento_Mes_Setembro Atualizado.xlsx]Base Diária'!$V$221folga da escala 5x2",IF($Y2059="Folga",IF(AND($D2059="5x2",OR(WEEKDAY($F2059,2)=6,WEEKDAY($F2059,2)=7)),"Folga de fim de semana da escala 5x2",IF(AND(OR($D2059="6x1",$D2059="FF 6x1"),WEEKDAY($F2059,2)=6,FALSE()),"Folga de fim de semana · apontou no domingo anterior",IF(AND(OR($D2059="6x1",$D2059="FF 6x1"),WEEKDAY($F2059,2)=7,AND($A2059=$A2058,$L2058&gt;0)),"Folga de fim de semana · apontou no sábado",IF(AND(OR($D2059="6x1",$D2059="FF 6x1"),OR(WEEKDAY($F2059,2)=6,WEEKDAY($F2059,2)=7)),"Folga de fim de semana · sem apontamento no sábado nem no domingo","Folga prevista pelo ciclo")))),IF($Y2059="Indeterminado (início da série)","Sem histórico anterior — informe o dia do ciclo no Cadastro",IF($Y2059="Falta de registro",IF(OR(OR($D2059="6x1",$D2059="FF 6x1"),$D2059="5x2"),"FALTA DE REGISTRO · dia útil da escala "&amp;$E2059,"FALTA DE REGISTRO · dia "&amp;$W2059&amp;" de "&amp;IFERROR(INDEX(Parâmetros!$B$39:$B$48,MATCH($E2059,Parâmetros!$A$39:$A$48,0)),99)&amp;" do ciclo"),IF(OR($D2059="6x1",$D2059="FF 6x1"),IF(OR(AND(WEEKDAY($F2059,2)=6,AND($A2059=$A2060,$L2060&gt;0)),AND(WEEKDAY($F2059,2)=7,AND($A2059=$A2058,$L2058&gt;0))),"ATENÇÃO · apontou sábado e domingo no mesmo fim de semana",IF(OR(WEEKDAY($F2059,2)=6,WEEKDAY($F2059,2)=7),"Jornada de fim de semana do 6x1",IF(OR($H2059&gt;=Parâmetros!$E$20,$H2059&lt;Parâmetros!$E$19),"ATENÇÃO · 6x1 apontou fora do horário diurno","Jornada fixa do 6x1"))),IF($D2059="5x2","Jornada fixa do 5x2",IF($D2059="Folguista",IF($J2059=$K2059,"Evidência confirma sequência","DIVERGE · sequência "&amp;$J2059&amp;" × evidência "&amp;$K2059),IF($K2059=$E2059,"Evidência confirma cadastro","DIVERGE · cadastro "&amp;$E2059&amp;" × evidência "&amp;$K2059)))))))))))</f>
        <v>FALTA DE REGISTRO · dia útil da escala 6x1</v>
      </c>
      <c r="W2059" s="34" t="str">
        <f>IF(OR(OR($D2059="6x1",$D2059="FF 6x1"),$D2059="5x2"),"",IF($AB2059&lt;&gt;$AB2058,IF(IFERROR(INDEX(Cadastro!$F$5:$F$148,$AB2059),"")="",IF($L2059&gt;0,1,0),IF(IFERROR(INDEX(Cadastro!$F$5:$F$148,$AB2059),"")&lt;=IFERROR(INDEX(Parâmetros!$B$39:$B$48,MATCH($E2059,Parâmetros!$A$39:$A$48,0)),99),IFERROR(INDEX(Cadastro!$F$5:$F$148,$AB2059),""),0)),IF($L2059&gt;0,IF(N($X2058)&gt;0,1,N($W2058)+1),IF(AND($L2059=0,OR(N($W2058)&gt;=IFERROR(INDEX(Parâmetros!$B$39:$B$48,MATCH($E2059,Parâmetros!$A$39:$A$48,0)),99),AND(N($X2058)&gt;0,N($X2058)&lt;IFERROR(INDEX(Parâmetros!$C$39:$C$48,MATCH($E2059,Parâmetros!$A$39:$A$48,0)),0)))),0,N($W2058)+1))))</f>
        <v/>
      </c>
      <c r="X2059" s="34" t="str">
        <f>IF(OR(OR($D2059="6x1",$D2059="FF 6x1"),$D2059="5x2"),"",IF($AB2059&lt;&gt;$AB2058,IF(IFERROR(INDEX(Cadastro!$F$5:$F$148,$AB2059),"")="",0,IF(IFERROR(INDEX(Cadastro!$F$5:$F$148,$AB2059),"")&gt;IFERROR(INDEX(Parâmetros!$B$39:$B$48,MATCH($E2059,Parâmetros!$A$39:$A$48,0)),99),IFERROR(INDEX(Cadastro!$F$5:$F$148,$AB2059),"")-IFERROR(INDEX(Parâmetros!$B$39:$B$48,MATCH($E2059,Parâmetros!$A$39:$A$48,0)),99),0)),IF(AND($L2059=0,OR(N($W2058)&gt;=IFERROR(INDEX(Parâmetros!$B$39:$B$48,MATCH($E2059,Parâmetros!$A$39:$A$48,0)),99),AND(N($X2058)&gt;0,N($X2058)&lt;IFERROR(INDEX(Parâmetros!$C$39:$C$48,MATCH($E2059,Parâmetros!$A$39:$A$48,0)),0)))),N($X2058)+1,0)))</f>
        <v/>
      </c>
      <c r="Y2059" t="str">
        <f>IF($AC2059&lt;&gt;"",IF($L2059&gt;0,$AC2059&amp;" · com apontamento",$AC2059),IF($E2059="Férias",IF($L2059&gt;0,"Férias · com apontamento","Férias (cadastro)"),IF(($Z2059+$AA2059-1)&gt;Parâmetros!$E$16,"Férias / afastamento",IF(AND($D2059="5x2",OR(WEEKDAY($F2059,2)=6,WEEKDAY($F2059,2)=7)),IF($L2059&gt;0,"Folga trabalhada","Folga"),IF($L2059&gt;0,"Trabalhado",IF(OR(OR($D2059="6x1",$D2059="FF 6x1"),$D2059="5x2"),IF(AND(OR($D2059="6x1",$D2059="FF 6x1"),OR(WEEKDAY($F2059,2)=6,WEEKDAY($F2059,2)=7)),"Folga","Falta de registro"),IF(AND($AB2059&lt;&gt;$AB2058,IFERROR(INDEX(Cadastro!$F$5:$F$148,$AB2059),"")=""),"Indeterminado (início da série)",IF($X2059&gt;0,"Folga","Falta de registro"))))))))</f>
        <v>Falta de registro</v>
      </c>
      <c r="Z2059" s="34">
        <f>IF(OR($L2059&gt;0,$F2059&gt;Parâmetros!$E$14),0,IF($A2059&lt;&gt;$A2058,1,N($Z2058)+1))</f>
        <v>1</v>
      </c>
      <c r="AA2059" s="34">
        <f>IF(OR($L2059&gt;0,$F2059&gt;Parâmetros!$E$14),0,IF(OR($A2059&lt;&gt;$A2060,$F2060&gt;Parâmetros!$E$14),1,N($AA2060)+1))</f>
        <v>2</v>
      </c>
      <c r="AB2059" s="31">
        <f>IFERROR(MATCH($A2059&amp;"|"&amp;TEXT(_xlfn.MAXIFS(Cadastro!$E$5:$E$148,Cadastro!$A$5:$A$148,$A2059,Cadastro!$E$5:$E$148,"&lt;="&amp;$F2059),"yyyymmdd"),Cadastro!$I$5:$I$148,0),"")</f>
        <v>82</v>
      </c>
      <c r="AC2059" t="str">
        <f>IFERROR(_xlfn.SINGLE(INDEX(Exceções!$D$5:$D$203,MATCH($A2059&amp;"|"&amp;$F2059,Exceções!$F$5:$F$203,0))),"")</f>
        <v/>
      </c>
      <c r="AD2059" t="str">
        <f>IF($AC2059="","",IFERROR(_xlfn.SINGLE(INDEX(Exceções!$E$5:$E$203,MATCH($A2059&amp;"|"&amp;$F2059,Exceções!$F$5:$F$203,0))),""))</f>
        <v/>
      </c>
    </row>
    <row r="2060" spans="1:30" ht="15" hidden="1" customHeight="1" x14ac:dyDescent="0.25">
      <c r="A2060" s="31">
        <v>53665</v>
      </c>
      <c r="B2060" s="17" t="s">
        <v>215</v>
      </c>
      <c r="C2060" s="17" t="str">
        <f>IFERROR(INDEX(Cadastro!$C$5:$C$148,$AB2060),"NÃO INFORMADO")</f>
        <v>CAL</v>
      </c>
      <c r="D2060" s="17" t="str">
        <f>IFERROR(INDEX(Cadastro!$D$5:$D$148,$AB2060),"")</f>
        <v>6x1</v>
      </c>
      <c r="E2060" s="17" t="str">
        <f>IFERROR(INDEX(Cadastro!$G$5:$G$148,$AB2060),"")</f>
        <v>6x1</v>
      </c>
      <c r="F2060" s="29">
        <v>46270</v>
      </c>
      <c r="G2060" s="32" t="str">
        <f t="shared" si="348"/>
        <v>sáb</v>
      </c>
      <c r="H2060" s="31" t="str">
        <f>IF($L2060=0,"",_xlfn.MINIFS(Dados!$Q:$Q,Dados!$A:$A,$A2060,Dados!$S:$S,$F2060))</f>
        <v/>
      </c>
      <c r="I2060" s="31" t="str">
        <f>IF($H2060="","",_xlfn.MAXIFS(Dados!$R:$R,Dados!$A:$A,$A2060,Dados!$S:$S,$F2060))</f>
        <v/>
      </c>
      <c r="J2060" s="32" t="str">
        <f>IF($D2060&lt;&gt;"Folguista","",IFERROR(INDEX(Parâmetros!$D$52:$G$52,1,MIN(4,MAX(1,$W2060))),""))</f>
        <v/>
      </c>
      <c r="K2060" s="32" t="str">
        <f>IF(OR($AC2060&lt;&gt;"",$Y2060="Folga",$Y2060="Folga trabalhada",$Y2060="Férias (cadastro)",$Y2060="Férias / afastamento",$Y2060="Indeterminado (início da série)"),"",IF(OR($D2060="6x1",$D2060="FF 6x1"),IF(OR(WEEKDAY($F2060,2)=6,WEEKDAY($F2060,2)=7),"6x1 sáb/dom","6x1"),IF($D2060="5x2","5x2",IF($H2060="",IF($D2060="Folguista",$J2060,$E2060),IF(OR($H2060&gt;=Parâmetros!$E$18,$H2060&lt;Parâmetros!$E$19),"C",IF($H2060&lt;Parâmetros!$E$20,"A","B"))))))</f>
        <v/>
      </c>
      <c r="L2060" s="30">
        <f>SUMIFS(Dados!$E:$E,Dados!$A:$A,$A2060,Dados!$S:$S,$F2060)</f>
        <v>0</v>
      </c>
      <c r="M2060" s="30" t="str">
        <f>IFERROR(INDEX(Parâmetros!$E$6:$E$11,MATCH($K2060,Parâmetros!$A$6:$A$11,0)),"")</f>
        <v/>
      </c>
      <c r="N2060" s="33" t="str">
        <f t="shared" si="349"/>
        <v/>
      </c>
      <c r="O2060" s="33">
        <f>Parâmetros!$E$13</f>
        <v>0.8</v>
      </c>
      <c r="P2060" s="32" t="str">
        <f>IF(OR($M2060="",$F2060&gt;Parâmetros!$E$14),"Não","Sim")</f>
        <v>Não</v>
      </c>
      <c r="Q2060" s="32" t="str">
        <f t="shared" si="350"/>
        <v/>
      </c>
      <c r="R2060" s="32" t="str">
        <f t="shared" si="351"/>
        <v/>
      </c>
      <c r="S2060" s="30" t="str">
        <f t="shared" si="352"/>
        <v/>
      </c>
      <c r="T2060" s="32" t="str">
        <f>IF($Q2060&lt;&gt;"Sim","",IF($N2060&gt;Parâmetros!$E$15,"Sim","Não"))</f>
        <v/>
      </c>
      <c r="U2060" s="17" t="str">
        <f t="shared" si="353"/>
        <v>Folga</v>
      </c>
      <c r="V2060" s="17" t="str">
        <f>IF($AC2060&lt;&gt;"",IF($L2060&gt;0,"ATENÇÃO · apontou em dia de "&amp;LOWER($AC2060)&amp;" cadastrado","Exceção cadastrada · "&amp;$AC2060)&amp;IF($AD2060="",""," · "&amp;$AD2060),IF($E2060="Férias",IF($L2060&gt;0,"ATENÇÃO · apontou estando de férias no cadastro","Férias no cadastro"),IF($Y2060="Férias / afastamento","Afastamento · "&amp;($Z2060+$AA2060-1)&amp;" dias seguidos sem apontamento",IF($Y2060="Folga trabalhada","ATENÇÃO · apontou em dia de '[Apontamento_Mes_Setembro Atualizado.xlsx]Base Diária'!$V$221folga da escala 5x2",IF($Y2060="Folga",IF(AND($D2060="5x2",OR(WEEKDAY($F2060,2)=6,WEEKDAY($F2060,2)=7)),"Folga de fim de semana da escala 5x2",IF(AND(OR($D2060="6x1",$D2060="FF 6x1"),WEEKDAY($F2060,2)=6,FALSE()),"Folga de fim de semana · apontou no domingo anterior",IF(AND(OR($D2060="6x1",$D2060="FF 6x1"),WEEKDAY($F2060,2)=7,AND($A2060=$A2059,$L2059&gt;0)),"Folga de fim de semana · apontou no sábado",IF(AND(OR($D2060="6x1",$D2060="FF 6x1"),OR(WEEKDAY($F2060,2)=6,WEEKDAY($F2060,2)=7)),"Folga de fim de semana · sem apontamento no sábado nem no domingo","Folga prevista pelo ciclo")))),IF($Y2060="Indeterminado (início da série)","Sem histórico anterior — informe o dia do ciclo no Cadastro",IF($Y2060="Falta de registro",IF(OR(OR($D2060="6x1",$D2060="FF 6x1"),$D2060="5x2"),"FALTA DE REGISTRO · dia útil da escala "&amp;$E2060,"FALTA DE REGISTRO · dia "&amp;$W2060&amp;" de "&amp;IFERROR(INDEX(Parâmetros!$B$39:$B$48,MATCH($E2060,Parâmetros!$A$39:$A$48,0)),99)&amp;" do ciclo"),IF(OR($D2060="6x1",$D2060="FF 6x1"),IF(OR(AND(WEEKDAY($F2060,2)=6,AND($A2060=$A2061,$L2061&gt;0)),AND(WEEKDAY($F2060,2)=7,AND($A2060=$A2059,$L2059&gt;0))),"ATENÇÃO · apontou sábado e domingo no mesmo fim de semana",IF(OR(WEEKDAY($F2060,2)=6,WEEKDAY($F2060,2)=7),"Jornada de fim de semana do 6x1",IF(OR($H2060&gt;=Parâmetros!$E$20,$H2060&lt;Parâmetros!$E$19),"ATENÇÃO · 6x1 apontou fora do horário diurno","Jornada fixa do 6x1"))),IF($D2060="5x2","Jornada fixa do 5x2",IF($D2060="Folguista",IF($J2060=$K2060,"Evidência confirma sequência","DIVERGE · sequência "&amp;$J2060&amp;" × evidência "&amp;$K2060),IF($K2060=$E2060,"Evidência confirma cadastro","DIVERGE · cadastro "&amp;$E2060&amp;" × evidência "&amp;$K2060)))))))))))</f>
        <v>Folga de fim de semana · sem apontamento no sábado nem no domingo</v>
      </c>
      <c r="W2060" s="34" t="str">
        <f>IF(OR(OR($D2060="6x1",$D2060="FF 6x1"),$D2060="5x2"),"",IF($AB2060&lt;&gt;$AB2059,IF(IFERROR(INDEX(Cadastro!$F$5:$F$148,$AB2060),"")="",IF($L2060&gt;0,1,0),IF(IFERROR(INDEX(Cadastro!$F$5:$F$148,$AB2060),"")&lt;=IFERROR(INDEX(Parâmetros!$B$39:$B$48,MATCH($E2060,Parâmetros!$A$39:$A$48,0)),99),IFERROR(INDEX(Cadastro!$F$5:$F$148,$AB2060),""),0)),IF($L2060&gt;0,IF(N($X2059)&gt;0,1,N($W2059)+1),IF(AND($L2060=0,OR(N($W2059)&gt;=IFERROR(INDEX(Parâmetros!$B$39:$B$48,MATCH($E2060,Parâmetros!$A$39:$A$48,0)),99),AND(N($X2059)&gt;0,N($X2059)&lt;IFERROR(INDEX(Parâmetros!$C$39:$C$48,MATCH($E2060,Parâmetros!$A$39:$A$48,0)),0)))),0,N($W2059)+1))))</f>
        <v/>
      </c>
      <c r="X2060" s="34" t="str">
        <f>IF(OR(OR($D2060="6x1",$D2060="FF 6x1"),$D2060="5x2"),"",IF($AB2060&lt;&gt;$AB2059,IF(IFERROR(INDEX(Cadastro!$F$5:$F$148,$AB2060),"")="",0,IF(IFERROR(INDEX(Cadastro!$F$5:$F$148,$AB2060),"")&gt;IFERROR(INDEX(Parâmetros!$B$39:$B$48,MATCH($E2060,Parâmetros!$A$39:$A$48,0)),99),IFERROR(INDEX(Cadastro!$F$5:$F$148,$AB2060),"")-IFERROR(INDEX(Parâmetros!$B$39:$B$48,MATCH($E2060,Parâmetros!$A$39:$A$48,0)),99),0)),IF(AND($L2060=0,OR(N($W2059)&gt;=IFERROR(INDEX(Parâmetros!$B$39:$B$48,MATCH($E2060,Parâmetros!$A$39:$A$48,0)),99),AND(N($X2059)&gt;0,N($X2059)&lt;IFERROR(INDEX(Parâmetros!$C$39:$C$48,MATCH($E2060,Parâmetros!$A$39:$A$48,0)),0)))),N($X2059)+1,0)))</f>
        <v/>
      </c>
      <c r="Y2060" t="str">
        <f>IF($AC2060&lt;&gt;"",IF($L2060&gt;0,$AC2060&amp;" · com apontamento",$AC2060),IF($E2060="Férias",IF($L2060&gt;0,"Férias · com apontamento","Férias (cadastro)"),IF(($Z2060+$AA2060-1)&gt;Parâmetros!$E$16,"Férias / afastamento",IF(AND($D2060="5x2",OR(WEEKDAY($F2060,2)=6,WEEKDAY($F2060,2)=7)),IF($L2060&gt;0,"Folga trabalhada","Folga"),IF($L2060&gt;0,"Trabalhado",IF(OR(OR($D2060="6x1",$D2060="FF 6x1"),$D2060="5x2"),IF(AND(OR($D2060="6x1",$D2060="FF 6x1"),OR(WEEKDAY($F2060,2)=6,WEEKDAY($F2060,2)=7)),"Folga","Falta de registro"),IF(AND($AB2060&lt;&gt;$AB2059,IFERROR(INDEX(Cadastro!$F$5:$F$148,$AB2060),"")=""),"Indeterminado (início da série)",IF($X2060&gt;0,"Folga","Falta de registro"))))))))</f>
        <v>Folga</v>
      </c>
      <c r="Z2060" s="34">
        <f>IF(OR($L2060&gt;0,$F2060&gt;Parâmetros!$E$14),0,IF($A2060&lt;&gt;$A2059,1,N($Z2059)+1))</f>
        <v>2</v>
      </c>
      <c r="AA2060" s="34">
        <f>IF(OR($L2060&gt;0,$F2060&gt;Parâmetros!$E$14),0,IF(OR($A2060&lt;&gt;$A2061,$F2061&gt;Parâmetros!$E$14),1,N($AA2061)+1))</f>
        <v>1</v>
      </c>
      <c r="AB2060" s="31">
        <f>IFERROR(MATCH($A2060&amp;"|"&amp;TEXT(_xlfn.MAXIFS(Cadastro!$E$5:$E$148,Cadastro!$A$5:$A$148,$A2060,Cadastro!$E$5:$E$148,"&lt;="&amp;$F2060),"yyyymmdd"),Cadastro!$I$5:$I$148,0),"")</f>
        <v>82</v>
      </c>
      <c r="AC2060" t="str">
        <f>IFERROR(_xlfn.SINGLE(INDEX(Exceções!$D$5:$D$203,MATCH($A2060&amp;"|"&amp;$F2060,Exceções!$F$5:$F$203,0))),"")</f>
        <v/>
      </c>
      <c r="AD2060" t="str">
        <f>IF($AC2060="","",IFERROR(_xlfn.SINGLE(INDEX(Exceções!$E$5:$E$203,MATCH($A2060&amp;"|"&amp;$F2060,Exceções!$F$5:$F$203,0))),""))</f>
        <v/>
      </c>
    </row>
    <row r="2061" spans="1:30" ht="15" hidden="1" customHeight="1" x14ac:dyDescent="0.25">
      <c r="A2061" s="31">
        <v>53665</v>
      </c>
      <c r="B2061" s="17" t="s">
        <v>215</v>
      </c>
      <c r="C2061" s="17" t="str">
        <f>IFERROR(INDEX(Cadastro!$C$5:$C$148,$AB2061),"NÃO INFORMADO")</f>
        <v>CAL</v>
      </c>
      <c r="D2061" s="17" t="str">
        <f>IFERROR(INDEX(Cadastro!$D$5:$D$148,$AB2061),"")</f>
        <v>6x1</v>
      </c>
      <c r="E2061" s="17" t="str">
        <f>IFERROR(INDEX(Cadastro!$G$5:$G$148,$AB2061),"")</f>
        <v>6x1</v>
      </c>
      <c r="F2061" s="29">
        <v>46271</v>
      </c>
      <c r="G2061" s="32" t="str">
        <f t="shared" si="348"/>
        <v>dom</v>
      </c>
      <c r="H2061" s="31">
        <f>IF($L2061=0,"",_xlfn.MINIFS(Dados!$Q:$Q,Dados!$A:$A,$A2061,Dados!$S:$S,$F2061))</f>
        <v>440</v>
      </c>
      <c r="I2061" s="31">
        <f>IF($H2061="","",_xlfn.MAXIFS(Dados!$R:$R,Dados!$A:$A,$A2061,Dados!$S:$S,$F2061))</f>
        <v>920</v>
      </c>
      <c r="J2061" s="32" t="str">
        <f>IF($D2061&lt;&gt;"Folguista","",IFERROR(INDEX(Parâmetros!$D$52:$G$52,1,MIN(4,MAX(1,$W2061))),""))</f>
        <v/>
      </c>
      <c r="K2061" s="32" t="str">
        <f>IF(OR($AC2061&lt;&gt;"",$Y2061="Folga",$Y2061="Folga trabalhada",$Y2061="Férias (cadastro)",$Y2061="Férias / afastamento",$Y2061="Indeterminado (início da série)"),"",IF(OR($D2061="6x1",$D2061="FF 6x1"),IF(OR(WEEKDAY($F2061,2)=6,WEEKDAY($F2061,2)=7),"6x1 sáb/dom","6x1"),IF($D2061="5x2","5x2",IF($H2061="",IF($D2061="Folguista",$J2061,$E2061),IF(OR($H2061&gt;=Parâmetros!$E$18,$H2061&lt;Parâmetros!$E$19),"C",IF($H2061&lt;Parâmetros!$E$20,"A","B"))))))</f>
        <v>6x1 sáb/dom</v>
      </c>
      <c r="L2061" s="30">
        <f>SUMIFS(Dados!$E:$E,Dados!$A:$A,$A2061,Dados!$S:$S,$F2061)</f>
        <v>6.67</v>
      </c>
      <c r="M2061" s="30">
        <f>IFERROR(INDEX(Parâmetros!$E$6:$E$11,MATCH($K2061,Parâmetros!$A$6:$A$11,0)),"")</f>
        <v>7.33</v>
      </c>
      <c r="N2061" s="33">
        <f t="shared" si="349"/>
        <v>0.90995907230559347</v>
      </c>
      <c r="O2061" s="33">
        <f>Parâmetros!$E$13</f>
        <v>0.8</v>
      </c>
      <c r="P2061" s="32" t="str">
        <f>IF(OR($M2061="",$F2061&gt;Parâmetros!$E$14),"Não","Sim")</f>
        <v>Sim</v>
      </c>
      <c r="Q2061" s="32" t="str">
        <f t="shared" si="350"/>
        <v>Sim</v>
      </c>
      <c r="R2061" s="32" t="str">
        <f t="shared" si="351"/>
        <v>Sim</v>
      </c>
      <c r="S2061" s="30">
        <f t="shared" si="352"/>
        <v>0</v>
      </c>
      <c r="T2061" s="32" t="str">
        <f>IF($Q2061&lt;&gt;"Sim","",IF($N2061&gt;Parâmetros!$E$15,"Sim","Não"))</f>
        <v>Não</v>
      </c>
      <c r="U2061" s="17" t="str">
        <f t="shared" si="353"/>
        <v>Na meta</v>
      </c>
      <c r="V2061" s="17" t="str">
        <f>IF($AC2061&lt;&gt;"",IF($L2061&gt;0,"ATENÇÃO · apontou em dia de "&amp;LOWER($AC2061)&amp;" cadastrado","Exceção cadastrada · "&amp;$AC2061)&amp;IF($AD2061="",""," · "&amp;$AD2061),IF($E2061="Férias",IF($L2061&gt;0,"ATENÇÃO · apontou estando de férias no cadastro","Férias no cadastro"),IF($Y2061="Férias / afastamento","Afastamento · "&amp;($Z2061+$AA2061-1)&amp;" dias seguidos sem apontamento",IF($Y2061="Folga trabalhada","ATENÇÃO · apontou em dia de '[Apontamento_Mes_Setembro Atualizado.xlsx]Base Diária'!$V$221folga da escala 5x2",IF($Y2061="Folga",IF(AND($D2061="5x2",OR(WEEKDAY($F2061,2)=6,WEEKDAY($F2061,2)=7)),"Folga de fim de semana da escala 5x2",IF(AND(OR($D2061="6x1",$D2061="FF 6x1"),WEEKDAY($F2061,2)=6,FALSE()),"Folga de fim de semana · apontou no domingo anterior",IF(AND(OR($D2061="6x1",$D2061="FF 6x1"),WEEKDAY($F2061,2)=7,AND($A2061=$A2060,$L2060&gt;0)),"Folga de fim de semana · apontou no sábado",IF(AND(OR($D2061="6x1",$D2061="FF 6x1"),OR(WEEKDAY($F2061,2)=6,WEEKDAY($F2061,2)=7)),"Folga de fim de semana · sem apontamento no sábado nem no domingo","Folga prevista pelo ciclo")))),IF($Y2061="Indeterminado (início da série)","Sem histórico anterior — informe o dia do ciclo no Cadastro",IF($Y2061="Falta de registro",IF(OR(OR($D2061="6x1",$D2061="FF 6x1"),$D2061="5x2"),"FALTA DE REGISTRO · dia útil da escala "&amp;$E2061,"FALTA DE REGISTRO · dia "&amp;$W2061&amp;" de "&amp;IFERROR(INDEX(Parâmetros!$B$39:$B$48,MATCH($E2061,Parâmetros!$A$39:$A$48,0)),99)&amp;" do ciclo"),IF(OR($D2061="6x1",$D2061="FF 6x1"),IF(OR(AND(WEEKDAY($F2061,2)=6,AND($A2061=$A2062,$L2062&gt;0)),AND(WEEKDAY($F2061,2)=7,AND($A2061=$A2060,$L2060&gt;0))),"ATENÇÃO · apontou sábado e domingo no mesmo fim de semana",IF(OR(WEEKDAY($F2061,2)=6,WEEKDAY($F2061,2)=7),"Jornada de fim de semana do 6x1",IF(OR($H2061&gt;=Parâmetros!$E$20,$H2061&lt;Parâmetros!$E$19),"ATENÇÃO · 6x1 apontou fora do horário diurno","Jornada fixa do 6x1"))),IF($D2061="5x2","Jornada fixa do 5x2",IF($D2061="Folguista",IF($J2061=$K2061,"Evidência confirma sequência","DIVERGE · sequência "&amp;$J2061&amp;" × evidência "&amp;$K2061),IF($K2061=$E2061,"Evidência confirma cadastro","DIVERGE · cadastro "&amp;$E2061&amp;" × evidência "&amp;$K2061)))))))))))</f>
        <v>Jornada de fim de semana do 6x1</v>
      </c>
      <c r="W2061" s="34" t="str">
        <f>IF(OR(OR($D2061="6x1",$D2061="FF 6x1"),$D2061="5x2"),"",IF($AB2061&lt;&gt;$AB2060,IF(IFERROR(INDEX(Cadastro!$F$5:$F$148,$AB2061),"")="",IF($L2061&gt;0,1,0),IF(IFERROR(INDEX(Cadastro!$F$5:$F$148,$AB2061),"")&lt;=IFERROR(INDEX(Parâmetros!$B$39:$B$48,MATCH($E2061,Parâmetros!$A$39:$A$48,0)),99),IFERROR(INDEX(Cadastro!$F$5:$F$148,$AB2061),""),0)),IF($L2061&gt;0,IF(N($X2060)&gt;0,1,N($W2060)+1),IF(AND($L2061=0,OR(N($W2060)&gt;=IFERROR(INDEX(Parâmetros!$B$39:$B$48,MATCH($E2061,Parâmetros!$A$39:$A$48,0)),99),AND(N($X2060)&gt;0,N($X2060)&lt;IFERROR(INDEX(Parâmetros!$C$39:$C$48,MATCH($E2061,Parâmetros!$A$39:$A$48,0)),0)))),0,N($W2060)+1))))</f>
        <v/>
      </c>
      <c r="X2061" s="34" t="str">
        <f>IF(OR(OR($D2061="6x1",$D2061="FF 6x1"),$D2061="5x2"),"",IF($AB2061&lt;&gt;$AB2060,IF(IFERROR(INDEX(Cadastro!$F$5:$F$148,$AB2061),"")="",0,IF(IFERROR(INDEX(Cadastro!$F$5:$F$148,$AB2061),"")&gt;IFERROR(INDEX(Parâmetros!$B$39:$B$48,MATCH($E2061,Parâmetros!$A$39:$A$48,0)),99),IFERROR(INDEX(Cadastro!$F$5:$F$148,$AB2061),"")-IFERROR(INDEX(Parâmetros!$B$39:$B$48,MATCH($E2061,Parâmetros!$A$39:$A$48,0)),99),0)),IF(AND($L2061=0,OR(N($W2060)&gt;=IFERROR(INDEX(Parâmetros!$B$39:$B$48,MATCH($E2061,Parâmetros!$A$39:$A$48,0)),99),AND(N($X2060)&gt;0,N($X2060)&lt;IFERROR(INDEX(Parâmetros!$C$39:$C$48,MATCH($E2061,Parâmetros!$A$39:$A$48,0)),0)))),N($X2060)+1,0)))</f>
        <v/>
      </c>
      <c r="Y2061" t="str">
        <f>IF($AC2061&lt;&gt;"",IF($L2061&gt;0,$AC2061&amp;" · com apontamento",$AC2061),IF($E2061="Férias",IF($L2061&gt;0,"Férias · com apontamento","Férias (cadastro)"),IF(($Z2061+$AA2061-1)&gt;Parâmetros!$E$16,"Férias / afastamento",IF(AND($D2061="5x2",OR(WEEKDAY($F2061,2)=6,WEEKDAY($F2061,2)=7)),IF($L2061&gt;0,"Folga trabalhada","Folga"),IF($L2061&gt;0,"Trabalhado",IF(OR(OR($D2061="6x1",$D2061="FF 6x1"),$D2061="5x2"),IF(AND(OR($D2061="6x1",$D2061="FF 6x1"),OR(WEEKDAY($F2061,2)=6,WEEKDAY($F2061,2)=7)),"Folga","Falta de registro"),IF(AND($AB2061&lt;&gt;$AB2060,IFERROR(INDEX(Cadastro!$F$5:$F$148,$AB2061),"")=""),"Indeterminado (início da série)",IF($X2061&gt;0,"Folga","Falta de registro"))))))))</f>
        <v>Trabalhado</v>
      </c>
      <c r="Z2061" s="34">
        <f>IF(OR($L2061&gt;0,$F2061&gt;Parâmetros!$E$14),0,IF($A2061&lt;&gt;$A2060,1,N($Z2060)+1))</f>
        <v>0</v>
      </c>
      <c r="AA2061" s="34">
        <f>IF(OR($L2061&gt;0,$F2061&gt;Parâmetros!$E$14),0,IF(OR($A2061&lt;&gt;$A2062,$F2062&gt;Parâmetros!$E$14),1,N($AA2062)+1))</f>
        <v>0</v>
      </c>
      <c r="AB2061" s="31">
        <f>IFERROR(MATCH($A2061&amp;"|"&amp;TEXT(_xlfn.MAXIFS(Cadastro!$E$5:$E$148,Cadastro!$A$5:$A$148,$A2061,Cadastro!$E$5:$E$148,"&lt;="&amp;$F2061),"yyyymmdd"),Cadastro!$I$5:$I$148,0),"")</f>
        <v>82</v>
      </c>
      <c r="AC2061" t="str">
        <f>IFERROR(_xlfn.SINGLE(INDEX(Exceções!$D$5:$D$203,MATCH($A2061&amp;"|"&amp;$F2061,Exceções!$F$5:$F$203,0))),"")</f>
        <v/>
      </c>
      <c r="AD2061" t="str">
        <f>IF($AC2061="","",IFERROR(_xlfn.SINGLE(INDEX(Exceções!$E$5:$E$203,MATCH($A2061&amp;"|"&amp;$F2061,Exceções!$F$5:$F$203,0))),""))</f>
        <v/>
      </c>
    </row>
    <row r="2062" spans="1:30" ht="15" hidden="1" customHeight="1" x14ac:dyDescent="0.25">
      <c r="A2062" s="31">
        <v>53665</v>
      </c>
      <c r="B2062" s="17" t="s">
        <v>215</v>
      </c>
      <c r="C2062" s="17" t="str">
        <f>IFERROR(INDEX(Cadastro!$C$5:$C$148,$AB2062),"NÃO INFORMADO")</f>
        <v>CAL</v>
      </c>
      <c r="D2062" s="17" t="str">
        <f>IFERROR(INDEX(Cadastro!$D$5:$D$148,$AB2062),"")</f>
        <v>A</v>
      </c>
      <c r="E2062" s="17" t="str">
        <f>IFERROR(INDEX(Cadastro!$G$5:$G$148,$AB2062),"")</f>
        <v>A</v>
      </c>
      <c r="F2062" s="29">
        <v>46272</v>
      </c>
      <c r="G2062" s="32" t="str">
        <f t="shared" si="348"/>
        <v>seg</v>
      </c>
      <c r="H2062" s="31">
        <f>IF($L2062=0,"",_xlfn.MINIFS(Dados!$Q:$Q,Dados!$A:$A,$A2062,Dados!$S:$S,$F2062))</f>
        <v>440</v>
      </c>
      <c r="I2062" s="31">
        <f>IF($H2062="","",_xlfn.MAXIFS(Dados!$R:$R,Dados!$A:$A,$A2062,Dados!$S:$S,$F2062))</f>
        <v>920</v>
      </c>
      <c r="J2062" s="32" t="str">
        <f>IF($D2062&lt;&gt;"Folguista","",IFERROR(INDEX(Parâmetros!$D$52:$G$52,1,MIN(4,MAX(1,$W2062))),""))</f>
        <v/>
      </c>
      <c r="K2062" s="32" t="str">
        <f>IF(OR($AC2062&lt;&gt;"",$Y2062="Folga",$Y2062="Folga trabalhada",$Y2062="Férias (cadastro)",$Y2062="Férias / afastamento",$Y2062="Indeterminado (início da série)"),"",IF(OR($D2062="6x1",$D2062="FF 6x1"),IF(OR(WEEKDAY($F2062,2)=6,WEEKDAY($F2062,2)=7),"6x1 sáb/dom","6x1"),IF($D2062="5x2","5x2",IF($H2062="",IF($D2062="Folguista",$J2062,$E2062),IF(OR($H2062&gt;=Parâmetros!$E$18,$H2062&lt;Parâmetros!$E$19),"C",IF($H2062&lt;Parâmetros!$E$20,"A","B"))))))</f>
        <v>A</v>
      </c>
      <c r="L2062" s="30">
        <f>SUMIFS(Dados!$E:$E,Dados!$A:$A,$A2062,Dados!$S:$S,$F2062)</f>
        <v>6.51</v>
      </c>
      <c r="M2062" s="30">
        <f>IFERROR(INDEX(Parâmetros!$E$6:$E$11,MATCH($K2062,Parâmetros!$A$6:$A$11,0)),"")</f>
        <v>7.58</v>
      </c>
      <c r="N2062" s="33">
        <f t="shared" si="349"/>
        <v>0.85883905013192607</v>
      </c>
      <c r="O2062" s="33">
        <f>Parâmetros!$E$13</f>
        <v>0.8</v>
      </c>
      <c r="P2062" s="32" t="str">
        <f>IF(OR($M2062="",$F2062&gt;Parâmetros!$E$14),"Não","Sim")</f>
        <v>Sim</v>
      </c>
      <c r="Q2062" s="32" t="str">
        <f t="shared" si="350"/>
        <v>Sim</v>
      </c>
      <c r="R2062" s="32" t="str">
        <f t="shared" si="351"/>
        <v>Sim</v>
      </c>
      <c r="S2062" s="30">
        <f t="shared" si="352"/>
        <v>0</v>
      </c>
      <c r="T2062" s="32" t="str">
        <f>IF($Q2062&lt;&gt;"Sim","",IF($N2062&gt;Parâmetros!$E$15,"Sim","Não"))</f>
        <v>Não</v>
      </c>
      <c r="U2062" s="17" t="str">
        <f t="shared" si="353"/>
        <v>Na meta</v>
      </c>
      <c r="V2062" s="17" t="str">
        <f>IF($AC2062&lt;&gt;"",IF($L2062&gt;0,"ATENÇÃO · apontou em dia de "&amp;LOWER($AC2062)&amp;" cadastrado","Exceção cadastrada · "&amp;$AC2062)&amp;IF($AD2062="",""," · "&amp;$AD2062),IF($E2062="Férias",IF($L2062&gt;0,"ATENÇÃO · apontou estando de férias no cadastro","Férias no cadastro"),IF($Y2062="Férias / afastamento","Afastamento · "&amp;($Z2062+$AA2062-1)&amp;" dias seguidos sem apontamento",IF($Y2062="Folga trabalhada","ATENÇÃO · apontou em dia de '[Apontamento_Mes_Setembro Atualizado.xlsx]Base Diária'!$V$221folga da escala 5x2",IF($Y2062="Folga",IF(AND($D2062="5x2",OR(WEEKDAY($F2062,2)=6,WEEKDAY($F2062,2)=7)),"Folga de fim de semana da escala 5x2",IF(AND(OR($D2062="6x1",$D2062="FF 6x1"),WEEKDAY($F2062,2)=6,FALSE()),"Folga de fim de semana · apontou no domingo anterior",IF(AND(OR($D2062="6x1",$D2062="FF 6x1"),WEEKDAY($F2062,2)=7,AND($A2062=$A2061,$L2061&gt;0)),"Folga de fim de semana · apontou no sábado",IF(AND(OR($D2062="6x1",$D2062="FF 6x1"),OR(WEEKDAY($F2062,2)=6,WEEKDAY($F2062,2)=7)),"Folga de fim de semana · sem apontamento no sábado nem no domingo","Folga prevista pelo ciclo")))),IF($Y2062="Indeterminado (início da série)","Sem histórico anterior — informe o dia do ciclo no Cadastro",IF($Y2062="Falta de registro",IF(OR(OR($D2062="6x1",$D2062="FF 6x1"),$D2062="5x2"),"FALTA DE REGISTRO · dia útil da escala "&amp;$E2062,"FALTA DE REGISTRO · dia "&amp;$W2062&amp;" de "&amp;IFERROR(INDEX(Parâmetros!$B$39:$B$48,MATCH($E2062,Parâmetros!$A$39:$A$48,0)),99)&amp;" do ciclo"),IF(OR($D2062="6x1",$D2062="FF 6x1"),IF(OR(AND(WEEKDAY($F2062,2)=6,AND($A2062=$A2063,$L2063&gt;0)),AND(WEEKDAY($F2062,2)=7,AND($A2062=$A2061,$L2061&gt;0))),"ATENÇÃO · apontou sábado e domingo no mesmo fim de semana",IF(OR(WEEKDAY($F2062,2)=6,WEEKDAY($F2062,2)=7),"Jornada de fim de semana do 6x1",IF(OR($H2062&gt;=Parâmetros!$E$20,$H2062&lt;Parâmetros!$E$19),"ATENÇÃO · 6x1 apontou fora do horário diurno","Jornada fixa do 6x1"))),IF($D2062="5x2","Jornada fixa do 5x2",IF($D2062="Folguista",IF($J2062=$K2062,"Evidência confirma sequência","DIVERGE · sequência "&amp;$J2062&amp;" × evidência "&amp;$K2062),IF($K2062=$E2062,"Evidência confirma cadastro","DIVERGE · cadastro "&amp;$E2062&amp;" × evidência "&amp;$K2062)))))))))))</f>
        <v>Evidência confirma cadastro</v>
      </c>
      <c r="W2062" s="34">
        <f>IF(OR(OR($D2062="6x1",$D2062="FF 6x1"),$D2062="5x2"),"",IF($AB2062&lt;&gt;$AB2061,IF(IFERROR(INDEX(Cadastro!$F$5:$F$148,$AB2062),"")="",IF($L2062&gt;0,1,0),IF(IFERROR(INDEX(Cadastro!$F$5:$F$148,$AB2062),"")&lt;=IFERROR(INDEX(Parâmetros!$B$39:$B$48,MATCH($E2062,Parâmetros!$A$39:$A$48,0)),99),IFERROR(INDEX(Cadastro!$F$5:$F$148,$AB2062),""),0)),IF($L2062&gt;0,IF(N($X2061)&gt;0,1,N($W2061)+1),IF(AND($L2062=0,OR(N($W2061)&gt;=IFERROR(INDEX(Parâmetros!$B$39:$B$48,MATCH($E2062,Parâmetros!$A$39:$A$48,0)),99),AND(N($X2061)&gt;0,N($X2061)&lt;IFERROR(INDEX(Parâmetros!$C$39:$C$48,MATCH($E2062,Parâmetros!$A$39:$A$48,0)),0)))),0,N($W2061)+1))))</f>
        <v>1</v>
      </c>
      <c r="X2062" s="34">
        <f>IF(OR(OR($D2062="6x1",$D2062="FF 6x1"),$D2062="5x2"),"",IF($AB2062&lt;&gt;$AB2061,IF(IFERROR(INDEX(Cadastro!$F$5:$F$148,$AB2062),"")="",0,IF(IFERROR(INDEX(Cadastro!$F$5:$F$148,$AB2062),"")&gt;IFERROR(INDEX(Parâmetros!$B$39:$B$48,MATCH($E2062,Parâmetros!$A$39:$A$48,0)),99),IFERROR(INDEX(Cadastro!$F$5:$F$148,$AB2062),"")-IFERROR(INDEX(Parâmetros!$B$39:$B$48,MATCH($E2062,Parâmetros!$A$39:$A$48,0)),99),0)),IF(AND($L2062=0,OR(N($W2061)&gt;=IFERROR(INDEX(Parâmetros!$B$39:$B$48,MATCH($E2062,Parâmetros!$A$39:$A$48,0)),99),AND(N($X2061)&gt;0,N($X2061)&lt;IFERROR(INDEX(Parâmetros!$C$39:$C$48,MATCH($E2062,Parâmetros!$A$39:$A$48,0)),0)))),N($X2061)+1,0)))</f>
        <v>0</v>
      </c>
      <c r="Y2062" t="str">
        <f>IF($AC2062&lt;&gt;"",IF($L2062&gt;0,$AC2062&amp;" · com apontamento",$AC2062),IF($E2062="Férias",IF($L2062&gt;0,"Férias · com apontamento","Férias (cadastro)"),IF(($Z2062+$AA2062-1)&gt;Parâmetros!$E$16,"Férias / afastamento",IF(AND($D2062="5x2",OR(WEEKDAY($F2062,2)=6,WEEKDAY($F2062,2)=7)),IF($L2062&gt;0,"Folga trabalhada","Folga"),IF($L2062&gt;0,"Trabalhado",IF(OR(OR($D2062="6x1",$D2062="FF 6x1"),$D2062="5x2"),IF(AND(OR($D2062="6x1",$D2062="FF 6x1"),OR(WEEKDAY($F2062,2)=6,WEEKDAY($F2062,2)=7)),"Folga","Falta de registro"),IF(AND($AB2062&lt;&gt;$AB2061,IFERROR(INDEX(Cadastro!$F$5:$F$148,$AB2062),"")=""),"Indeterminado (início da série)",IF($X2062&gt;0,"Folga","Falta de registro"))))))))</f>
        <v>Trabalhado</v>
      </c>
      <c r="Z2062" s="34">
        <f>IF(OR($L2062&gt;0,$F2062&gt;Parâmetros!$E$14),0,IF($A2062&lt;&gt;$A2061,1,N($Z2061)+1))</f>
        <v>0</v>
      </c>
      <c r="AA2062" s="34">
        <f>IF(OR($L2062&gt;0,$F2062&gt;Parâmetros!$E$14),0,IF(OR($A2062&lt;&gt;$A2063,$F2063&gt;Parâmetros!$E$14),1,N($AA2063)+1))</f>
        <v>0</v>
      </c>
      <c r="AB2062" s="31">
        <f>IFERROR(MATCH($A2062&amp;"|"&amp;TEXT(_xlfn.MAXIFS(Cadastro!$E$5:$E$148,Cadastro!$A$5:$A$148,$A2062,Cadastro!$E$5:$E$148,"&lt;="&amp;$F2062),"yyyymmdd"),Cadastro!$I$5:$I$148,0),"")</f>
        <v>108</v>
      </c>
      <c r="AC2062" t="str">
        <f>IFERROR(_xlfn.SINGLE(INDEX(Exceções!$D$5:$D$203,MATCH($A2062&amp;"|"&amp;$F2062,Exceções!$F$5:$F$203,0))),"")</f>
        <v/>
      </c>
      <c r="AD2062" t="str">
        <f>IF($AC2062="","",IFERROR(_xlfn.SINGLE(INDEX(Exceções!$E$5:$E$203,MATCH($A2062&amp;"|"&amp;$F2062,Exceções!$F$5:$F$203,0))),""))</f>
        <v/>
      </c>
    </row>
    <row r="2063" spans="1:30" ht="15" hidden="1" customHeight="1" x14ac:dyDescent="0.25">
      <c r="A2063" s="31">
        <v>53665</v>
      </c>
      <c r="B2063" s="17" t="s">
        <v>215</v>
      </c>
      <c r="C2063" s="17" t="str">
        <f>IFERROR(INDEX(Cadastro!$C$5:$C$148,$AB2063),"NÃO INFORMADO")</f>
        <v>CAL</v>
      </c>
      <c r="D2063" s="17" t="str">
        <f>IFERROR(INDEX(Cadastro!$D$5:$D$148,$AB2063),"")</f>
        <v>6x1</v>
      </c>
      <c r="E2063" s="17" t="str">
        <f>IFERROR(INDEX(Cadastro!$G$5:$G$148,$AB2063),"")</f>
        <v>6x1</v>
      </c>
      <c r="F2063" s="29">
        <v>46273</v>
      </c>
      <c r="G2063" s="32" t="str">
        <f t="shared" si="348"/>
        <v>ter</v>
      </c>
      <c r="H2063" s="31">
        <f>IF($L2063=0,"",_xlfn.MINIFS(Dados!$Q:$Q,Dados!$A:$A,$A2063,Dados!$S:$S,$F2063))</f>
        <v>443</v>
      </c>
      <c r="I2063" s="31">
        <f>IF($H2063="","",_xlfn.MAXIFS(Dados!$R:$R,Dados!$A:$A,$A2063,Dados!$S:$S,$F2063))</f>
        <v>995</v>
      </c>
      <c r="J2063" s="32" t="str">
        <f>IF($D2063&lt;&gt;"Folguista","",IFERROR(INDEX(Parâmetros!$D$52:$G$52,1,MIN(4,MAX(1,$W2063))),""))</f>
        <v/>
      </c>
      <c r="K2063" s="32" t="str">
        <f>IF(OR($AC2063&lt;&gt;"",$Y2063="Folga",$Y2063="Folga trabalhada",$Y2063="Férias (cadastro)",$Y2063="Férias / afastamento",$Y2063="Indeterminado (início da série)"),"",IF(OR($D2063="6x1",$D2063="FF 6x1"),IF(OR(WEEKDAY($F2063,2)=6,WEEKDAY($F2063,2)=7),"6x1 sáb/dom","6x1"),IF($D2063="5x2","5x2",IF($H2063="",IF($D2063="Folguista",$J2063,$E2063),IF(OR($H2063&gt;=Parâmetros!$E$18,$H2063&lt;Parâmetros!$E$19),"C",IF($H2063&lt;Parâmetros!$E$20,"A","B"))))))</f>
        <v>6x1</v>
      </c>
      <c r="L2063" s="30">
        <f>SUMIFS(Dados!$E:$E,Dados!$A:$A,$A2063,Dados!$S:$S,$F2063)</f>
        <v>8.8000000000000007</v>
      </c>
      <c r="M2063" s="30">
        <f>IFERROR(INDEX(Parâmetros!$E$6:$E$11,MATCH($K2063,Parâmetros!$A$6:$A$11,0)),"")</f>
        <v>8.8000000000000007</v>
      </c>
      <c r="N2063" s="33">
        <f t="shared" si="349"/>
        <v>1</v>
      </c>
      <c r="O2063" s="33">
        <f>Parâmetros!$E$13</f>
        <v>0.8</v>
      </c>
      <c r="P2063" s="32" t="str">
        <f>IF(OR($M2063="",$F2063&gt;Parâmetros!$E$14),"Não","Sim")</f>
        <v>Sim</v>
      </c>
      <c r="Q2063" s="32" t="str">
        <f t="shared" si="350"/>
        <v>Sim</v>
      </c>
      <c r="R2063" s="32" t="str">
        <f t="shared" si="351"/>
        <v>Sim</v>
      </c>
      <c r="S2063" s="30">
        <f t="shared" si="352"/>
        <v>0</v>
      </c>
      <c r="T2063" s="32" t="str">
        <f>IF($Q2063&lt;&gt;"Sim","",IF($N2063&gt;Parâmetros!$E$15,"Sim","Não"))</f>
        <v>Não</v>
      </c>
      <c r="U2063" s="17" t="str">
        <f t="shared" si="353"/>
        <v>Na meta</v>
      </c>
      <c r="V2063" s="17" t="str">
        <f>IF($AC2063&lt;&gt;"",IF($L2063&gt;0,"ATENÇÃO · apontou em dia de "&amp;LOWER($AC2063)&amp;" cadastrado","Exceção cadastrada · "&amp;$AC2063)&amp;IF($AD2063="",""," · "&amp;$AD2063),IF($E2063="Férias",IF($L2063&gt;0,"ATENÇÃO · apontou estando de férias no cadastro","Férias no cadastro"),IF($Y2063="Férias / afastamento","Afastamento · "&amp;($Z2063+$AA2063-1)&amp;" dias seguidos sem apontamento",IF($Y2063="Folga trabalhada","ATENÇÃO · apontou em dia de '[Apontamento_Mes_Setembro Atualizado.xlsx]Base Diária'!$V$221folga da escala 5x2",IF($Y2063="Folga",IF(AND($D2063="5x2",OR(WEEKDAY($F2063,2)=6,WEEKDAY($F2063,2)=7)),"Folga de fim de semana da escala 5x2",IF(AND(OR($D2063="6x1",$D2063="FF 6x1"),WEEKDAY($F2063,2)=6,FALSE()),"Folga de fim de semana · apontou no domingo anterior",IF(AND(OR($D2063="6x1",$D2063="FF 6x1"),WEEKDAY($F2063,2)=7,AND($A2063=$A2062,$L2062&gt;0)),"Folga de fim de semana · apontou no sábado",IF(AND(OR($D2063="6x1",$D2063="FF 6x1"),OR(WEEKDAY($F2063,2)=6,WEEKDAY($F2063,2)=7)),"Folga de fim de semana · sem apontamento no sábado nem no domingo","Folga prevista pelo ciclo")))),IF($Y2063="Indeterminado (início da série)","Sem histórico anterior — informe o dia do ciclo no Cadastro",IF($Y2063="Falta de registro",IF(OR(OR($D2063="6x1",$D2063="FF 6x1"),$D2063="5x2"),"FALTA DE REGISTRO · dia útil da escala "&amp;$E2063,"FALTA DE REGISTRO · dia "&amp;$W2063&amp;" de "&amp;IFERROR(INDEX(Parâmetros!$B$39:$B$48,MATCH($E2063,Parâmetros!$A$39:$A$48,0)),99)&amp;" do ciclo"),IF(OR($D2063="6x1",$D2063="FF 6x1"),IF(OR(AND(WEEKDAY($F2063,2)=6,AND($A2063=$A2064,$L2064&gt;0)),AND(WEEKDAY($F2063,2)=7,AND($A2063=$A2062,$L2062&gt;0))),"ATENÇÃO · apontou sábado e domingo no mesmo fim de semana",IF(OR(WEEKDAY($F2063,2)=6,WEEKDAY($F2063,2)=7),"Jornada de fim de semana do 6x1",IF(OR($H2063&gt;=Parâmetros!$E$20,$H2063&lt;Parâmetros!$E$19),"ATENÇÃO · 6x1 apontou fora do horário diurno","Jornada fixa do 6x1"))),IF($D2063="5x2","Jornada fixa do 5x2",IF($D2063="Folguista",IF($J2063=$K2063,"Evidência confirma sequência","DIVERGE · sequência "&amp;$J2063&amp;" × evidência "&amp;$K2063),IF($K2063=$E2063,"Evidência confirma cadastro","DIVERGE · cadastro "&amp;$E2063&amp;" × evidência "&amp;$K2063)))))))))))</f>
        <v>Jornada fixa do 6x1</v>
      </c>
      <c r="W2063" s="34" t="str">
        <f>IF(OR(OR($D2063="6x1",$D2063="FF 6x1"),$D2063="5x2"),"",IF($AB2063&lt;&gt;$AB2062,IF(IFERROR(INDEX(Cadastro!$F$5:$F$148,$AB2063),"")="",IF($L2063&gt;0,1,0),IF(IFERROR(INDEX(Cadastro!$F$5:$F$148,$AB2063),"")&lt;=IFERROR(INDEX(Parâmetros!$B$39:$B$48,MATCH($E2063,Parâmetros!$A$39:$A$48,0)),99),IFERROR(INDEX(Cadastro!$F$5:$F$148,$AB2063),""),0)),IF($L2063&gt;0,IF(N($X2062)&gt;0,1,N($W2062)+1),IF(AND($L2063=0,OR(N($W2062)&gt;=IFERROR(INDEX(Parâmetros!$B$39:$B$48,MATCH($E2063,Parâmetros!$A$39:$A$48,0)),99),AND(N($X2062)&gt;0,N($X2062)&lt;IFERROR(INDEX(Parâmetros!$C$39:$C$48,MATCH($E2063,Parâmetros!$A$39:$A$48,0)),0)))),0,N($W2062)+1))))</f>
        <v/>
      </c>
      <c r="X2063" s="34" t="str">
        <f>IF(OR(OR($D2063="6x1",$D2063="FF 6x1"),$D2063="5x2"),"",IF($AB2063&lt;&gt;$AB2062,IF(IFERROR(INDEX(Cadastro!$F$5:$F$148,$AB2063),"")="",0,IF(IFERROR(INDEX(Cadastro!$F$5:$F$148,$AB2063),"")&gt;IFERROR(INDEX(Parâmetros!$B$39:$B$48,MATCH($E2063,Parâmetros!$A$39:$A$48,0)),99),IFERROR(INDEX(Cadastro!$F$5:$F$148,$AB2063),"")-IFERROR(INDEX(Parâmetros!$B$39:$B$48,MATCH($E2063,Parâmetros!$A$39:$A$48,0)),99),0)),IF(AND($L2063=0,OR(N($W2062)&gt;=IFERROR(INDEX(Parâmetros!$B$39:$B$48,MATCH($E2063,Parâmetros!$A$39:$A$48,0)),99),AND(N($X2062)&gt;0,N($X2062)&lt;IFERROR(INDEX(Parâmetros!$C$39:$C$48,MATCH($E2063,Parâmetros!$A$39:$A$48,0)),0)))),N($X2062)+1,0)))</f>
        <v/>
      </c>
      <c r="Y2063" t="str">
        <f>IF($AC2063&lt;&gt;"",IF($L2063&gt;0,$AC2063&amp;" · com apontamento",$AC2063),IF($E2063="Férias",IF($L2063&gt;0,"Férias · com apontamento","Férias (cadastro)"),IF(($Z2063+$AA2063-1)&gt;Parâmetros!$E$16,"Férias / afastamento",IF(AND($D2063="5x2",OR(WEEKDAY($F2063,2)=6,WEEKDAY($F2063,2)=7)),IF($L2063&gt;0,"Folga trabalhada","Folga"),IF($L2063&gt;0,"Trabalhado",IF(OR(OR($D2063="6x1",$D2063="FF 6x1"),$D2063="5x2"),IF(AND(OR($D2063="6x1",$D2063="FF 6x1"),OR(WEEKDAY($F2063,2)=6,WEEKDAY($F2063,2)=7)),"Folga","Falta de registro"),IF(AND($AB2063&lt;&gt;$AB2062,IFERROR(INDEX(Cadastro!$F$5:$F$148,$AB2063),"")=""),"Indeterminado (início da série)",IF($X2063&gt;0,"Folga","Falta de registro"))))))))</f>
        <v>Trabalhado</v>
      </c>
      <c r="Z2063" s="34">
        <f>IF(OR($L2063&gt;0,$F2063&gt;Parâmetros!$E$14),0,IF($A2063&lt;&gt;$A2062,1,N($Z2062)+1))</f>
        <v>0</v>
      </c>
      <c r="AA2063" s="34">
        <f>IF(OR($L2063&gt;0,$F2063&gt;Parâmetros!$E$14),0,IF(OR($A2063&lt;&gt;$A2064,$F2064&gt;Parâmetros!$E$14),1,N($AA2064)+1))</f>
        <v>0</v>
      </c>
      <c r="AB2063" s="31">
        <f>IFERROR(MATCH($A2063&amp;"|"&amp;TEXT(_xlfn.MAXIFS(Cadastro!$E$5:$E$148,Cadastro!$A$5:$A$148,$A2063,Cadastro!$E$5:$E$148,"&lt;="&amp;$F2063),"yyyymmdd"),Cadastro!$I$5:$I$148,0),"")</f>
        <v>109</v>
      </c>
      <c r="AC2063" t="str">
        <f>IFERROR(_xlfn.SINGLE(INDEX(Exceções!$D$5:$D$203,MATCH($A2063&amp;"|"&amp;$F2063,Exceções!$F$5:$F$203,0))),"")</f>
        <v/>
      </c>
      <c r="AD2063" t="str">
        <f>IF($AC2063="","",IFERROR(_xlfn.SINGLE(INDEX(Exceções!$E$5:$E$203,MATCH($A2063&amp;"|"&amp;$F2063,Exceções!$F$5:$F$203,0))),""))</f>
        <v/>
      </c>
    </row>
    <row r="2064" spans="1:30" ht="15" hidden="1" customHeight="1" x14ac:dyDescent="0.25">
      <c r="A2064" s="31">
        <v>53665</v>
      </c>
      <c r="B2064" s="17" t="s">
        <v>215</v>
      </c>
      <c r="C2064" s="17" t="str">
        <f>IFERROR(INDEX(Cadastro!$C$5:$C$148,$AB2064),"NÃO INFORMADO")</f>
        <v>CAL</v>
      </c>
      <c r="D2064" s="17" t="str">
        <f>IFERROR(INDEX(Cadastro!$D$5:$D$148,$AB2064),"")</f>
        <v>6x1</v>
      </c>
      <c r="E2064" s="17" t="str">
        <f>IFERROR(INDEX(Cadastro!$G$5:$G$148,$AB2064),"")</f>
        <v>6x1</v>
      </c>
      <c r="F2064" s="29">
        <v>46274</v>
      </c>
      <c r="G2064" s="32" t="str">
        <f t="shared" si="348"/>
        <v>qua</v>
      </c>
      <c r="H2064" s="31">
        <f>IF($L2064=0,"",_xlfn.MINIFS(Dados!$Q:$Q,Dados!$A:$A,$A2064,Dados!$S:$S,$F2064))</f>
        <v>440</v>
      </c>
      <c r="I2064" s="31">
        <f>IF($H2064="","",_xlfn.MAXIFS(Dados!$R:$R,Dados!$A:$A,$A2064,Dados!$S:$S,$F2064))</f>
        <v>995</v>
      </c>
      <c r="J2064" s="32" t="str">
        <f>IF($D2064&lt;&gt;"Folguista","",IFERROR(INDEX(Parâmetros!$D$52:$G$52,1,MIN(4,MAX(1,$W2064))),""))</f>
        <v/>
      </c>
      <c r="K2064" s="32" t="str">
        <f>IF(OR($AC2064&lt;&gt;"",$Y2064="Folga",$Y2064="Folga trabalhada",$Y2064="Férias (cadastro)",$Y2064="Férias / afastamento",$Y2064="Indeterminado (início da série)"),"",IF(OR($D2064="6x1",$D2064="FF 6x1"),IF(OR(WEEKDAY($F2064,2)=6,WEEKDAY($F2064,2)=7),"6x1 sáb/dom","6x1"),IF($D2064="5x2","5x2",IF($H2064="",IF($D2064="Folguista",$J2064,$E2064),IF(OR($H2064&gt;=Parâmetros!$E$18,$H2064&lt;Parâmetros!$E$19),"C",IF($H2064&lt;Parâmetros!$E$20,"A","B"))))))</f>
        <v>6x1</v>
      </c>
      <c r="L2064" s="30">
        <f>SUMIFS(Dados!$E:$E,Dados!$A:$A,$A2064,Dados!$S:$S,$F2064)</f>
        <v>7.92</v>
      </c>
      <c r="M2064" s="30">
        <f>IFERROR(INDEX(Parâmetros!$E$6:$E$11,MATCH($K2064,Parâmetros!$A$6:$A$11,0)),"")</f>
        <v>8.8000000000000007</v>
      </c>
      <c r="N2064" s="33">
        <f t="shared" si="349"/>
        <v>0.89999999999999991</v>
      </c>
      <c r="O2064" s="33">
        <f>Parâmetros!$E$13</f>
        <v>0.8</v>
      </c>
      <c r="P2064" s="32" t="str">
        <f>IF(OR($M2064="",$F2064&gt;Parâmetros!$E$14),"Não","Sim")</f>
        <v>Sim</v>
      </c>
      <c r="Q2064" s="32" t="str">
        <f t="shared" si="350"/>
        <v>Sim</v>
      </c>
      <c r="R2064" s="32" t="str">
        <f t="shared" si="351"/>
        <v>Sim</v>
      </c>
      <c r="S2064" s="30">
        <f t="shared" si="352"/>
        <v>0</v>
      </c>
      <c r="T2064" s="32" t="str">
        <f>IF($Q2064&lt;&gt;"Sim","",IF($N2064&gt;Parâmetros!$E$15,"Sim","Não"))</f>
        <v>Não</v>
      </c>
      <c r="U2064" s="17" t="str">
        <f t="shared" si="353"/>
        <v>Na meta</v>
      </c>
      <c r="V2064" s="17" t="str">
        <f>IF($AC2064&lt;&gt;"",IF($L2064&gt;0,"ATENÇÃO · apontou em dia de "&amp;LOWER($AC2064)&amp;" cadastrado","Exceção cadastrada · "&amp;$AC2064)&amp;IF($AD2064="",""," · "&amp;$AD2064),IF($E2064="Férias",IF($L2064&gt;0,"ATENÇÃO · apontou estando de férias no cadastro","Férias no cadastro"),IF($Y2064="Férias / afastamento","Afastamento · "&amp;($Z2064+$AA2064-1)&amp;" dias seguidos sem apontamento",IF($Y2064="Folga trabalhada","ATENÇÃO · apontou em dia de '[Apontamento_Mes_Setembro Atualizado.xlsx]Base Diária'!$V$221folga da escala 5x2",IF($Y2064="Folga",IF(AND($D2064="5x2",OR(WEEKDAY($F2064,2)=6,WEEKDAY($F2064,2)=7)),"Folga de fim de semana da escala 5x2",IF(AND(OR($D2064="6x1",$D2064="FF 6x1"),WEEKDAY($F2064,2)=6,FALSE()),"Folga de fim de semana · apontou no domingo anterior",IF(AND(OR($D2064="6x1",$D2064="FF 6x1"),WEEKDAY($F2064,2)=7,AND($A2064=$A2063,$L2063&gt;0)),"Folga de fim de semana · apontou no sábado",IF(AND(OR($D2064="6x1",$D2064="FF 6x1"),OR(WEEKDAY($F2064,2)=6,WEEKDAY($F2064,2)=7)),"Folga de fim de semana · sem apontamento no sábado nem no domingo","Folga prevista pelo ciclo")))),IF($Y2064="Indeterminado (início da série)","Sem histórico anterior — informe o dia do ciclo no Cadastro",IF($Y2064="Falta de registro",IF(OR(OR($D2064="6x1",$D2064="FF 6x1"),$D2064="5x2"),"FALTA DE REGISTRO · dia útil da escala "&amp;$E2064,"FALTA DE REGISTRO · dia "&amp;$W2064&amp;" de "&amp;IFERROR(INDEX(Parâmetros!$B$39:$B$48,MATCH($E2064,Parâmetros!$A$39:$A$48,0)),99)&amp;" do ciclo"),IF(OR($D2064="6x1",$D2064="FF 6x1"),IF(OR(AND(WEEKDAY($F2064,2)=6,AND($A2064=$A2065,$L2065&gt;0)),AND(WEEKDAY($F2064,2)=7,AND($A2064=$A2063,$L2063&gt;0))),"ATENÇÃO · apontou sábado e domingo no mesmo fim de semana",IF(OR(WEEKDAY($F2064,2)=6,WEEKDAY($F2064,2)=7),"Jornada de fim de semana do 6x1",IF(OR($H2064&gt;=Parâmetros!$E$20,$H2064&lt;Parâmetros!$E$19),"ATENÇÃO · 6x1 apontou fora do horário diurno","Jornada fixa do 6x1"))),IF($D2064="5x2","Jornada fixa do 5x2",IF($D2064="Folguista",IF($J2064=$K2064,"Evidência confirma sequência","DIVERGE · sequência "&amp;$J2064&amp;" × evidência "&amp;$K2064),IF($K2064=$E2064,"Evidência confirma cadastro","DIVERGE · cadastro "&amp;$E2064&amp;" × evidência "&amp;$K2064)))))))))))</f>
        <v>Jornada fixa do 6x1</v>
      </c>
      <c r="W2064" s="34" t="str">
        <f>IF(OR(OR($D2064="6x1",$D2064="FF 6x1"),$D2064="5x2"),"",IF($AB2064&lt;&gt;$AB2063,IF(IFERROR(INDEX(Cadastro!$F$5:$F$148,$AB2064),"")="",IF($L2064&gt;0,1,0),IF(IFERROR(INDEX(Cadastro!$F$5:$F$148,$AB2064),"")&lt;=IFERROR(INDEX(Parâmetros!$B$39:$B$48,MATCH($E2064,Parâmetros!$A$39:$A$48,0)),99),IFERROR(INDEX(Cadastro!$F$5:$F$148,$AB2064),""),0)),IF($L2064&gt;0,IF(N($X2063)&gt;0,1,N($W2063)+1),IF(AND($L2064=0,OR(N($W2063)&gt;=IFERROR(INDEX(Parâmetros!$B$39:$B$48,MATCH($E2064,Parâmetros!$A$39:$A$48,0)),99),AND(N($X2063)&gt;0,N($X2063)&lt;IFERROR(INDEX(Parâmetros!$C$39:$C$48,MATCH($E2064,Parâmetros!$A$39:$A$48,0)),0)))),0,N($W2063)+1))))</f>
        <v/>
      </c>
      <c r="X2064" s="34" t="str">
        <f>IF(OR(OR($D2064="6x1",$D2064="FF 6x1"),$D2064="5x2"),"",IF($AB2064&lt;&gt;$AB2063,IF(IFERROR(INDEX(Cadastro!$F$5:$F$148,$AB2064),"")="",0,IF(IFERROR(INDEX(Cadastro!$F$5:$F$148,$AB2064),"")&gt;IFERROR(INDEX(Parâmetros!$B$39:$B$48,MATCH($E2064,Parâmetros!$A$39:$A$48,0)),99),IFERROR(INDEX(Cadastro!$F$5:$F$148,$AB2064),"")-IFERROR(INDEX(Parâmetros!$B$39:$B$48,MATCH($E2064,Parâmetros!$A$39:$A$48,0)),99),0)),IF(AND($L2064=0,OR(N($W2063)&gt;=IFERROR(INDEX(Parâmetros!$B$39:$B$48,MATCH($E2064,Parâmetros!$A$39:$A$48,0)),99),AND(N($X2063)&gt;0,N($X2063)&lt;IFERROR(INDEX(Parâmetros!$C$39:$C$48,MATCH($E2064,Parâmetros!$A$39:$A$48,0)),0)))),N($X2063)+1,0)))</f>
        <v/>
      </c>
      <c r="Y2064" t="str">
        <f>IF($AC2064&lt;&gt;"",IF($L2064&gt;0,$AC2064&amp;" · com apontamento",$AC2064),IF($E2064="Férias",IF($L2064&gt;0,"Férias · com apontamento","Férias (cadastro)"),IF(($Z2064+$AA2064-1)&gt;Parâmetros!$E$16,"Férias / afastamento",IF(AND($D2064="5x2",OR(WEEKDAY($F2064,2)=6,WEEKDAY($F2064,2)=7)),IF($L2064&gt;0,"Folga trabalhada","Folga"),IF($L2064&gt;0,"Trabalhado",IF(OR(OR($D2064="6x1",$D2064="FF 6x1"),$D2064="5x2"),IF(AND(OR($D2064="6x1",$D2064="FF 6x1"),OR(WEEKDAY($F2064,2)=6,WEEKDAY($F2064,2)=7)),"Folga","Falta de registro"),IF(AND($AB2064&lt;&gt;$AB2063,IFERROR(INDEX(Cadastro!$F$5:$F$148,$AB2064),"")=""),"Indeterminado (início da série)",IF($X2064&gt;0,"Folga","Falta de registro"))))))))</f>
        <v>Trabalhado</v>
      </c>
      <c r="Z2064" s="34">
        <f>IF(OR($L2064&gt;0,$F2064&gt;Parâmetros!$E$14),0,IF($A2064&lt;&gt;$A2063,1,N($Z2063)+1))</f>
        <v>0</v>
      </c>
      <c r="AA2064" s="34">
        <f>IF(OR($L2064&gt;0,$F2064&gt;Parâmetros!$E$14),0,IF(OR($A2064&lt;&gt;$A2065,$F2065&gt;Parâmetros!$E$14),1,N($AA2065)+1))</f>
        <v>0</v>
      </c>
      <c r="AB2064" s="31">
        <f>IFERROR(MATCH($A2064&amp;"|"&amp;TEXT(_xlfn.MAXIFS(Cadastro!$E$5:$E$148,Cadastro!$A$5:$A$148,$A2064,Cadastro!$E$5:$E$148,"&lt;="&amp;$F2064),"yyyymmdd"),Cadastro!$I$5:$I$148,0),"")</f>
        <v>109</v>
      </c>
      <c r="AC2064" t="str">
        <f>IFERROR(_xlfn.SINGLE(INDEX(Exceções!$D$5:$D$203,MATCH($A2064&amp;"|"&amp;$F2064,Exceções!$F$5:$F$203,0))),"")</f>
        <v/>
      </c>
      <c r="AD2064" t="str">
        <f>IF($AC2064="","",IFERROR(_xlfn.SINGLE(INDEX(Exceções!$E$5:$E$203,MATCH($A2064&amp;"|"&amp;$F2064,Exceções!$F$5:$F$203,0))),""))</f>
        <v/>
      </c>
    </row>
    <row r="2065" spans="1:30" ht="15" hidden="1" customHeight="1" x14ac:dyDescent="0.25">
      <c r="A2065" s="31">
        <v>53665</v>
      </c>
      <c r="B2065" s="17" t="s">
        <v>215</v>
      </c>
      <c r="C2065" s="17" t="str">
        <f>IFERROR(INDEX(Cadastro!$C$5:$C$148,$AB2065),"NÃO INFORMADO")</f>
        <v>CAL</v>
      </c>
      <c r="D2065" s="17" t="str">
        <f>IFERROR(INDEX(Cadastro!$D$5:$D$148,$AB2065),"")</f>
        <v>6x1</v>
      </c>
      <c r="E2065" s="17" t="str">
        <f>IFERROR(INDEX(Cadastro!$G$5:$G$148,$AB2065),"")</f>
        <v>6x1</v>
      </c>
      <c r="F2065" s="29">
        <v>46275</v>
      </c>
      <c r="G2065" s="32" t="str">
        <f t="shared" si="348"/>
        <v>qui</v>
      </c>
      <c r="H2065" s="31">
        <f>IF($L2065=0,"",_xlfn.MINIFS(Dados!$Q:$Q,Dados!$A:$A,$A2065,Dados!$S:$S,$F2065))</f>
        <v>434</v>
      </c>
      <c r="I2065" s="31">
        <f>IF($H2065="","",_xlfn.MAXIFS(Dados!$R:$R,Dados!$A:$A,$A2065,Dados!$S:$S,$F2065))</f>
        <v>994</v>
      </c>
      <c r="J2065" s="32" t="str">
        <f>IF($D2065&lt;&gt;"Folguista","",IFERROR(INDEX(Parâmetros!$D$52:$G$52,1,MIN(4,MAX(1,$W2065))),""))</f>
        <v/>
      </c>
      <c r="K2065" s="32" t="str">
        <f>IF(OR($AC2065&lt;&gt;"",$Y2065="Folga",$Y2065="Folga trabalhada",$Y2065="Férias (cadastro)",$Y2065="Férias / afastamento",$Y2065="Indeterminado (início da série)"),"",IF(OR($D2065="6x1",$D2065="FF 6x1"),IF(OR(WEEKDAY($F2065,2)=6,WEEKDAY($F2065,2)=7),"6x1 sáb/dom","6x1"),IF($D2065="5x2","5x2",IF($H2065="",IF($D2065="Folguista",$J2065,$E2065),IF(OR($H2065&gt;=Parâmetros!$E$18,$H2065&lt;Parâmetros!$E$19),"C",IF($H2065&lt;Parâmetros!$E$20,"A","B"))))))</f>
        <v>6x1</v>
      </c>
      <c r="L2065" s="30">
        <f>SUMIFS(Dados!$E:$E,Dados!$A:$A,$A2065,Dados!$S:$S,$F2065)</f>
        <v>8.129999999999999</v>
      </c>
      <c r="M2065" s="30">
        <f>IFERROR(INDEX(Parâmetros!$E$6:$E$11,MATCH($K2065,Parâmetros!$A$6:$A$11,0)),"")</f>
        <v>8.8000000000000007</v>
      </c>
      <c r="N2065" s="33">
        <f t="shared" si="349"/>
        <v>0.92386363636363622</v>
      </c>
      <c r="O2065" s="33">
        <f>Parâmetros!$E$13</f>
        <v>0.8</v>
      </c>
      <c r="P2065" s="32" t="str">
        <f>IF(OR($M2065="",$F2065&gt;Parâmetros!$E$14),"Não","Sim")</f>
        <v>Sim</v>
      </c>
      <c r="Q2065" s="32" t="str">
        <f t="shared" si="350"/>
        <v>Sim</v>
      </c>
      <c r="R2065" s="32" t="str">
        <f t="shared" si="351"/>
        <v>Sim</v>
      </c>
      <c r="S2065" s="30">
        <f t="shared" si="352"/>
        <v>0</v>
      </c>
      <c r="T2065" s="32" t="str">
        <f>IF($Q2065&lt;&gt;"Sim","",IF($N2065&gt;Parâmetros!$E$15,"Sim","Não"))</f>
        <v>Não</v>
      </c>
      <c r="U2065" s="17" t="str">
        <f t="shared" si="353"/>
        <v>Na meta</v>
      </c>
      <c r="V2065" s="17" t="str">
        <f>IF($AC2065&lt;&gt;"",IF($L2065&gt;0,"ATENÇÃO · apontou em dia de "&amp;LOWER($AC2065)&amp;" cadastrado","Exceção cadastrada · "&amp;$AC2065)&amp;IF($AD2065="",""," · "&amp;$AD2065),IF($E2065="Férias",IF($L2065&gt;0,"ATENÇÃO · apontou estando de férias no cadastro","Férias no cadastro"),IF($Y2065="Férias / afastamento","Afastamento · "&amp;($Z2065+$AA2065-1)&amp;" dias seguidos sem apontamento",IF($Y2065="Folga trabalhada","ATENÇÃO · apontou em dia de '[Apontamento_Mes_Setembro Atualizado.xlsx]Base Diária'!$V$221folga da escala 5x2",IF($Y2065="Folga",IF(AND($D2065="5x2",OR(WEEKDAY($F2065,2)=6,WEEKDAY($F2065,2)=7)),"Folga de fim de semana da escala 5x2",IF(AND(OR($D2065="6x1",$D2065="FF 6x1"),WEEKDAY($F2065,2)=6,FALSE()),"Folga de fim de semana · apontou no domingo anterior",IF(AND(OR($D2065="6x1",$D2065="FF 6x1"),WEEKDAY($F2065,2)=7,AND($A2065=$A2064,$L2064&gt;0)),"Folga de fim de semana · apontou no sábado",IF(AND(OR($D2065="6x1",$D2065="FF 6x1"),OR(WEEKDAY($F2065,2)=6,WEEKDAY($F2065,2)=7)),"Folga de fim de semana · sem apontamento no sábado nem no domingo","Folga prevista pelo ciclo")))),IF($Y2065="Indeterminado (início da série)","Sem histórico anterior — informe o dia do ciclo no Cadastro",IF($Y2065="Falta de registro",IF(OR(OR($D2065="6x1",$D2065="FF 6x1"),$D2065="5x2"),"FALTA DE REGISTRO · dia útil da escala "&amp;$E2065,"FALTA DE REGISTRO · dia "&amp;$W2065&amp;" de "&amp;IFERROR(INDEX(Parâmetros!$B$39:$B$48,MATCH($E2065,Parâmetros!$A$39:$A$48,0)),99)&amp;" do ciclo"),IF(OR($D2065="6x1",$D2065="FF 6x1"),IF(OR(AND(WEEKDAY($F2065,2)=6,AND($A2065=$A2066,$L2066&gt;0)),AND(WEEKDAY($F2065,2)=7,AND($A2065=$A2064,$L2064&gt;0))),"ATENÇÃO · apontou sábado e domingo no mesmo fim de semana",IF(OR(WEEKDAY($F2065,2)=6,WEEKDAY($F2065,2)=7),"Jornada de fim de semana do 6x1",IF(OR($H2065&gt;=Parâmetros!$E$20,$H2065&lt;Parâmetros!$E$19),"ATENÇÃO · 6x1 apontou fora do horário diurno","Jornada fixa do 6x1"))),IF($D2065="5x2","Jornada fixa do 5x2",IF($D2065="Folguista",IF($J2065=$K2065,"Evidência confirma sequência","DIVERGE · sequência "&amp;$J2065&amp;" × evidência "&amp;$K2065),IF($K2065=$E2065,"Evidência confirma cadastro","DIVERGE · cadastro "&amp;$E2065&amp;" × evidência "&amp;$K2065)))))))))))</f>
        <v>Jornada fixa do 6x1</v>
      </c>
      <c r="W2065" s="34" t="str">
        <f>IF(OR(OR($D2065="6x1",$D2065="FF 6x1"),$D2065="5x2"),"",IF($AB2065&lt;&gt;$AB2064,IF(IFERROR(INDEX(Cadastro!$F$5:$F$148,$AB2065),"")="",IF($L2065&gt;0,1,0),IF(IFERROR(INDEX(Cadastro!$F$5:$F$148,$AB2065),"")&lt;=IFERROR(INDEX(Parâmetros!$B$39:$B$48,MATCH($E2065,Parâmetros!$A$39:$A$48,0)),99),IFERROR(INDEX(Cadastro!$F$5:$F$148,$AB2065),""),0)),IF($L2065&gt;0,IF(N($X2064)&gt;0,1,N($W2064)+1),IF(AND($L2065=0,OR(N($W2064)&gt;=IFERROR(INDEX(Parâmetros!$B$39:$B$48,MATCH($E2065,Parâmetros!$A$39:$A$48,0)),99),AND(N($X2064)&gt;0,N($X2064)&lt;IFERROR(INDEX(Parâmetros!$C$39:$C$48,MATCH($E2065,Parâmetros!$A$39:$A$48,0)),0)))),0,N($W2064)+1))))</f>
        <v/>
      </c>
      <c r="X2065" s="34" t="str">
        <f>IF(OR(OR($D2065="6x1",$D2065="FF 6x1"),$D2065="5x2"),"",IF($AB2065&lt;&gt;$AB2064,IF(IFERROR(INDEX(Cadastro!$F$5:$F$148,$AB2065),"")="",0,IF(IFERROR(INDEX(Cadastro!$F$5:$F$148,$AB2065),"")&gt;IFERROR(INDEX(Parâmetros!$B$39:$B$48,MATCH($E2065,Parâmetros!$A$39:$A$48,0)),99),IFERROR(INDEX(Cadastro!$F$5:$F$148,$AB2065),"")-IFERROR(INDEX(Parâmetros!$B$39:$B$48,MATCH($E2065,Parâmetros!$A$39:$A$48,0)),99),0)),IF(AND($L2065=0,OR(N($W2064)&gt;=IFERROR(INDEX(Parâmetros!$B$39:$B$48,MATCH($E2065,Parâmetros!$A$39:$A$48,0)),99),AND(N($X2064)&gt;0,N($X2064)&lt;IFERROR(INDEX(Parâmetros!$C$39:$C$48,MATCH($E2065,Parâmetros!$A$39:$A$48,0)),0)))),N($X2064)+1,0)))</f>
        <v/>
      </c>
      <c r="Y2065" t="str">
        <f>IF($AC2065&lt;&gt;"",IF($L2065&gt;0,$AC2065&amp;" · com apontamento",$AC2065),IF($E2065="Férias",IF($L2065&gt;0,"Férias · com apontamento","Férias (cadastro)"),IF(($Z2065+$AA2065-1)&gt;Parâmetros!$E$16,"Férias / afastamento",IF(AND($D2065="5x2",OR(WEEKDAY($F2065,2)=6,WEEKDAY($F2065,2)=7)),IF($L2065&gt;0,"Folga trabalhada","Folga"),IF($L2065&gt;0,"Trabalhado",IF(OR(OR($D2065="6x1",$D2065="FF 6x1"),$D2065="5x2"),IF(AND(OR($D2065="6x1",$D2065="FF 6x1"),OR(WEEKDAY($F2065,2)=6,WEEKDAY($F2065,2)=7)),"Folga","Falta de registro"),IF(AND($AB2065&lt;&gt;$AB2064,IFERROR(INDEX(Cadastro!$F$5:$F$148,$AB2065),"")=""),"Indeterminado (início da série)",IF($X2065&gt;0,"Folga","Falta de registro"))))))))</f>
        <v>Trabalhado</v>
      </c>
      <c r="Z2065" s="34">
        <f>IF(OR($L2065&gt;0,$F2065&gt;Parâmetros!$E$14),0,IF($A2065&lt;&gt;$A2064,1,N($Z2064)+1))</f>
        <v>0</v>
      </c>
      <c r="AA2065" s="34">
        <f>IF(OR($L2065&gt;0,$F2065&gt;Parâmetros!$E$14),0,IF(OR($A2065&lt;&gt;$A2066,$F2066&gt;Parâmetros!$E$14),1,N($AA2066)+1))</f>
        <v>0</v>
      </c>
      <c r="AB2065" s="31">
        <f>IFERROR(MATCH($A2065&amp;"|"&amp;TEXT(_xlfn.MAXIFS(Cadastro!$E$5:$E$148,Cadastro!$A$5:$A$148,$A2065,Cadastro!$E$5:$E$148,"&lt;="&amp;$F2065),"yyyymmdd"),Cadastro!$I$5:$I$148,0),"")</f>
        <v>109</v>
      </c>
      <c r="AC2065" t="str">
        <f>IFERROR(_xlfn.SINGLE(INDEX(Exceções!$D$5:$D$203,MATCH($A2065&amp;"|"&amp;$F2065,Exceções!$F$5:$F$203,0))),"")</f>
        <v/>
      </c>
      <c r="AD2065" t="str">
        <f>IF($AC2065="","",IFERROR(_xlfn.SINGLE(INDEX(Exceções!$E$5:$E$203,MATCH($A2065&amp;"|"&amp;$F2065,Exceções!$F$5:$F$203,0))),""))</f>
        <v/>
      </c>
    </row>
    <row r="2066" spans="1:30" ht="15" hidden="1" customHeight="1" x14ac:dyDescent="0.25">
      <c r="A2066" s="31">
        <v>53665</v>
      </c>
      <c r="B2066" s="17" t="s">
        <v>215</v>
      </c>
      <c r="C2066" s="17" t="str">
        <f>IFERROR(INDEX(Cadastro!$C$5:$C$148,$AB2066),"NÃO INFORMADO")</f>
        <v>CAL</v>
      </c>
      <c r="D2066" s="17" t="str">
        <f>IFERROR(INDEX(Cadastro!$D$5:$D$148,$AB2066),"")</f>
        <v>6x1</v>
      </c>
      <c r="E2066" s="17" t="str">
        <f>IFERROR(INDEX(Cadastro!$G$5:$G$148,$AB2066),"")</f>
        <v>6x1</v>
      </c>
      <c r="F2066" s="29">
        <v>46276</v>
      </c>
      <c r="G2066" s="32" t="str">
        <f t="shared" si="348"/>
        <v>sex</v>
      </c>
      <c r="H2066" s="31">
        <f>IF($L2066=0,"",_xlfn.MINIFS(Dados!$Q:$Q,Dados!$A:$A,$A2066,Dados!$S:$S,$F2066))</f>
        <v>440</v>
      </c>
      <c r="I2066" s="31">
        <f>IF($H2066="","",_xlfn.MAXIFS(Dados!$R:$R,Dados!$A:$A,$A2066,Dados!$S:$S,$F2066))</f>
        <v>991</v>
      </c>
      <c r="J2066" s="32" t="str">
        <f>IF($D2066&lt;&gt;"Folguista","",IFERROR(INDEX(Parâmetros!$D$52:$G$52,1,MIN(4,MAX(1,$W2066))),""))</f>
        <v/>
      </c>
      <c r="K2066" s="32" t="str">
        <f>IF(OR($AC2066&lt;&gt;"",$Y2066="Folga",$Y2066="Folga trabalhada",$Y2066="Férias (cadastro)",$Y2066="Férias / afastamento",$Y2066="Indeterminado (início da série)"),"",IF(OR($D2066="6x1",$D2066="FF 6x1"),IF(OR(WEEKDAY($F2066,2)=6,WEEKDAY($F2066,2)=7),"6x1 sáb/dom","6x1"),IF($D2066="5x2","5x2",IF($H2066="",IF($D2066="Folguista",$J2066,$E2066),IF(OR($H2066&gt;=Parâmetros!$E$18,$H2066&lt;Parâmetros!$E$19),"C",IF($H2066&lt;Parâmetros!$E$20,"A","B"))))))</f>
        <v>6x1</v>
      </c>
      <c r="L2066" s="30">
        <f>SUMIFS(Dados!$E:$E,Dados!$A:$A,$A2066,Dados!$S:$S,$F2066)</f>
        <v>7.58</v>
      </c>
      <c r="M2066" s="30">
        <f>IFERROR(INDEX(Parâmetros!$E$6:$E$11,MATCH($K2066,Parâmetros!$A$6:$A$11,0)),"")</f>
        <v>8.8000000000000007</v>
      </c>
      <c r="N2066" s="33">
        <f t="shared" si="349"/>
        <v>0.86136363636363633</v>
      </c>
      <c r="O2066" s="33">
        <f>Parâmetros!$E$13</f>
        <v>0.8</v>
      </c>
      <c r="P2066" s="32" t="str">
        <f>IF(OR($M2066="",$F2066&gt;Parâmetros!$E$14),"Não","Sim")</f>
        <v>Sim</v>
      </c>
      <c r="Q2066" s="32" t="str">
        <f t="shared" si="350"/>
        <v>Sim</v>
      </c>
      <c r="R2066" s="32" t="str">
        <f t="shared" si="351"/>
        <v>Sim</v>
      </c>
      <c r="S2066" s="30">
        <f t="shared" si="352"/>
        <v>0</v>
      </c>
      <c r="T2066" s="32" t="str">
        <f>IF($Q2066&lt;&gt;"Sim","",IF($N2066&gt;Parâmetros!$E$15,"Sim","Não"))</f>
        <v>Não</v>
      </c>
      <c r="U2066" s="17" t="str">
        <f t="shared" si="353"/>
        <v>Na meta</v>
      </c>
      <c r="V2066" s="17" t="str">
        <f>IF($AC2066&lt;&gt;"",IF($L2066&gt;0,"ATENÇÃO · apontou em dia de "&amp;LOWER($AC2066)&amp;" cadastrado","Exceção cadastrada · "&amp;$AC2066)&amp;IF($AD2066="",""," · "&amp;$AD2066),IF($E2066="Férias",IF($L2066&gt;0,"ATENÇÃO · apontou estando de férias no cadastro","Férias no cadastro"),IF($Y2066="Férias / afastamento","Afastamento · "&amp;($Z2066+$AA2066-1)&amp;" dias seguidos sem apontamento",IF($Y2066="Folga trabalhada","ATENÇÃO · apontou em dia de '[Apontamento_Mes_Setembro Atualizado.xlsx]Base Diária'!$V$221folga da escala 5x2",IF($Y2066="Folga",IF(AND($D2066="5x2",OR(WEEKDAY($F2066,2)=6,WEEKDAY($F2066,2)=7)),"Folga de fim de semana da escala 5x2",IF(AND(OR($D2066="6x1",$D2066="FF 6x1"),WEEKDAY($F2066,2)=6,FALSE()),"Folga de fim de semana · apontou no domingo anterior",IF(AND(OR($D2066="6x1",$D2066="FF 6x1"),WEEKDAY($F2066,2)=7,AND($A2066=$A2065,$L2065&gt;0)),"Folga de fim de semana · apontou no sábado",IF(AND(OR($D2066="6x1",$D2066="FF 6x1"),OR(WEEKDAY($F2066,2)=6,WEEKDAY($F2066,2)=7)),"Folga de fim de semana · sem apontamento no sábado nem no domingo","Folga prevista pelo ciclo")))),IF($Y2066="Indeterminado (início da série)","Sem histórico anterior — informe o dia do ciclo no Cadastro",IF($Y2066="Falta de registro",IF(OR(OR($D2066="6x1",$D2066="FF 6x1"),$D2066="5x2"),"FALTA DE REGISTRO · dia útil da escala "&amp;$E2066,"FALTA DE REGISTRO · dia "&amp;$W2066&amp;" de "&amp;IFERROR(INDEX(Parâmetros!$B$39:$B$48,MATCH($E2066,Parâmetros!$A$39:$A$48,0)),99)&amp;" do ciclo"),IF(OR($D2066="6x1",$D2066="FF 6x1"),IF(OR(AND(WEEKDAY($F2066,2)=6,AND($A2066=$A2067,$L2067&gt;0)),AND(WEEKDAY($F2066,2)=7,AND($A2066=$A2065,$L2065&gt;0))),"ATENÇÃO · apontou sábado e domingo no mesmo fim de semana",IF(OR(WEEKDAY($F2066,2)=6,WEEKDAY($F2066,2)=7),"Jornada de fim de semana do 6x1",IF(OR($H2066&gt;=Parâmetros!$E$20,$H2066&lt;Parâmetros!$E$19),"ATENÇÃO · 6x1 apontou fora do horário diurno","Jornada fixa do 6x1"))),IF($D2066="5x2","Jornada fixa do 5x2",IF($D2066="Folguista",IF($J2066=$K2066,"Evidência confirma sequência","DIVERGE · sequência "&amp;$J2066&amp;" × evidência "&amp;$K2066),IF($K2066=$E2066,"Evidência confirma cadastro","DIVERGE · cadastro "&amp;$E2066&amp;" × evidência "&amp;$K2066)))))))))))</f>
        <v>Jornada fixa do 6x1</v>
      </c>
      <c r="W2066" s="34" t="str">
        <f>IF(OR(OR($D2066="6x1",$D2066="FF 6x1"),$D2066="5x2"),"",IF($AB2066&lt;&gt;$AB2065,IF(IFERROR(INDEX(Cadastro!$F$5:$F$148,$AB2066),"")="",IF($L2066&gt;0,1,0),IF(IFERROR(INDEX(Cadastro!$F$5:$F$148,$AB2066),"")&lt;=IFERROR(INDEX(Parâmetros!$B$39:$B$48,MATCH($E2066,Parâmetros!$A$39:$A$48,0)),99),IFERROR(INDEX(Cadastro!$F$5:$F$148,$AB2066),""),0)),IF($L2066&gt;0,IF(N($X2065)&gt;0,1,N($W2065)+1),IF(AND($L2066=0,OR(N($W2065)&gt;=IFERROR(INDEX(Parâmetros!$B$39:$B$48,MATCH($E2066,Parâmetros!$A$39:$A$48,0)),99),AND(N($X2065)&gt;0,N($X2065)&lt;IFERROR(INDEX(Parâmetros!$C$39:$C$48,MATCH($E2066,Parâmetros!$A$39:$A$48,0)),0)))),0,N($W2065)+1))))</f>
        <v/>
      </c>
      <c r="X2066" s="34" t="str">
        <f>IF(OR(OR($D2066="6x1",$D2066="FF 6x1"),$D2066="5x2"),"",IF($AB2066&lt;&gt;$AB2065,IF(IFERROR(INDEX(Cadastro!$F$5:$F$148,$AB2066),"")="",0,IF(IFERROR(INDEX(Cadastro!$F$5:$F$148,$AB2066),"")&gt;IFERROR(INDEX(Parâmetros!$B$39:$B$48,MATCH($E2066,Parâmetros!$A$39:$A$48,0)),99),IFERROR(INDEX(Cadastro!$F$5:$F$148,$AB2066),"")-IFERROR(INDEX(Parâmetros!$B$39:$B$48,MATCH($E2066,Parâmetros!$A$39:$A$48,0)),99),0)),IF(AND($L2066=0,OR(N($W2065)&gt;=IFERROR(INDEX(Parâmetros!$B$39:$B$48,MATCH($E2066,Parâmetros!$A$39:$A$48,0)),99),AND(N($X2065)&gt;0,N($X2065)&lt;IFERROR(INDEX(Parâmetros!$C$39:$C$48,MATCH($E2066,Parâmetros!$A$39:$A$48,0)),0)))),N($X2065)+1,0)))</f>
        <v/>
      </c>
      <c r="Y2066" t="str">
        <f>IF($AC2066&lt;&gt;"",IF($L2066&gt;0,$AC2066&amp;" · com apontamento",$AC2066),IF($E2066="Férias",IF($L2066&gt;0,"Férias · com apontamento","Férias (cadastro)"),IF(($Z2066+$AA2066-1)&gt;Parâmetros!$E$16,"Férias / afastamento",IF(AND($D2066="5x2",OR(WEEKDAY($F2066,2)=6,WEEKDAY($F2066,2)=7)),IF($L2066&gt;0,"Folga trabalhada","Folga"),IF($L2066&gt;0,"Trabalhado",IF(OR(OR($D2066="6x1",$D2066="FF 6x1"),$D2066="5x2"),IF(AND(OR($D2066="6x1",$D2066="FF 6x1"),OR(WEEKDAY($F2066,2)=6,WEEKDAY($F2066,2)=7)),"Folga","Falta de registro"),IF(AND($AB2066&lt;&gt;$AB2065,IFERROR(INDEX(Cadastro!$F$5:$F$148,$AB2066),"")=""),"Indeterminado (início da série)",IF($X2066&gt;0,"Folga","Falta de registro"))))))))</f>
        <v>Trabalhado</v>
      </c>
      <c r="Z2066" s="34">
        <f>IF(OR($L2066&gt;0,$F2066&gt;Parâmetros!$E$14),0,IF($A2066&lt;&gt;$A2065,1,N($Z2065)+1))</f>
        <v>0</v>
      </c>
      <c r="AA2066" s="34">
        <f>IF(OR($L2066&gt;0,$F2066&gt;Parâmetros!$E$14),0,IF(OR($A2066&lt;&gt;$A2067,$F2067&gt;Parâmetros!$E$14),1,N($AA2067)+1))</f>
        <v>0</v>
      </c>
      <c r="AB2066" s="31">
        <f>IFERROR(MATCH($A2066&amp;"|"&amp;TEXT(_xlfn.MAXIFS(Cadastro!$E$5:$E$148,Cadastro!$A$5:$A$148,$A2066,Cadastro!$E$5:$E$148,"&lt;="&amp;$F2066),"yyyymmdd"),Cadastro!$I$5:$I$148,0),"")</f>
        <v>109</v>
      </c>
      <c r="AC2066" t="str">
        <f>IFERROR(_xlfn.SINGLE(INDEX(Exceções!$D$5:$D$203,MATCH($A2066&amp;"|"&amp;$F2066,Exceções!$F$5:$F$203,0))),"")</f>
        <v/>
      </c>
      <c r="AD2066" t="str">
        <f>IF($AC2066="","",IFERROR(_xlfn.SINGLE(INDEX(Exceções!$E$5:$E$203,MATCH($A2066&amp;"|"&amp;$F2066,Exceções!$F$5:$F$203,0))),""))</f>
        <v/>
      </c>
    </row>
    <row r="2067" spans="1:30" ht="15" hidden="1" customHeight="1" x14ac:dyDescent="0.25">
      <c r="A2067" s="31">
        <v>53665</v>
      </c>
      <c r="B2067" s="17" t="s">
        <v>215</v>
      </c>
      <c r="C2067" s="17" t="str">
        <f>IFERROR(INDEX(Cadastro!$C$5:$C$148,$AB2067),"NÃO INFORMADO")</f>
        <v>CAL</v>
      </c>
      <c r="D2067" s="17" t="str">
        <f>IFERROR(INDEX(Cadastro!$D$5:$D$148,$AB2067),"")</f>
        <v>6x1</v>
      </c>
      <c r="E2067" s="17" t="str">
        <f>IFERROR(INDEX(Cadastro!$G$5:$G$148,$AB2067),"")</f>
        <v>6x1</v>
      </c>
      <c r="F2067" s="29">
        <v>46277</v>
      </c>
      <c r="G2067" s="32" t="str">
        <f t="shared" si="348"/>
        <v>sáb</v>
      </c>
      <c r="H2067" s="31" t="str">
        <f>IF($L2067=0,"",_xlfn.MINIFS(Dados!$Q:$Q,Dados!$A:$A,$A2067,Dados!$S:$S,$F2067))</f>
        <v/>
      </c>
      <c r="I2067" s="31" t="str">
        <f>IF($H2067="","",_xlfn.MAXIFS(Dados!$R:$R,Dados!$A:$A,$A2067,Dados!$S:$S,$F2067))</f>
        <v/>
      </c>
      <c r="J2067" s="32" t="str">
        <f>IF($D2067&lt;&gt;"Folguista","",IFERROR(INDEX(Parâmetros!$D$52:$G$52,1,MIN(4,MAX(1,$W2067))),""))</f>
        <v/>
      </c>
      <c r="K2067" s="32" t="str">
        <f>IF(OR($AC2067&lt;&gt;"",$Y2067="Folga",$Y2067="Folga trabalhada",$Y2067="Férias (cadastro)",$Y2067="Férias / afastamento",$Y2067="Indeterminado (início da série)"),"",IF(OR($D2067="6x1",$D2067="FF 6x1"),IF(OR(WEEKDAY($F2067,2)=6,WEEKDAY($F2067,2)=7),"6x1 sáb/dom","6x1"),IF($D2067="5x2","5x2",IF($H2067="",IF($D2067="Folguista",$J2067,$E2067),IF(OR($H2067&gt;=Parâmetros!$E$18,$H2067&lt;Parâmetros!$E$19),"C",IF($H2067&lt;Parâmetros!$E$20,"A","B"))))))</f>
        <v/>
      </c>
      <c r="L2067" s="30">
        <f>SUMIFS(Dados!$E:$E,Dados!$A:$A,$A2067,Dados!$S:$S,$F2067)</f>
        <v>0</v>
      </c>
      <c r="M2067" s="30" t="str">
        <f>IFERROR(INDEX(Parâmetros!$E$6:$E$11,MATCH($K2067,Parâmetros!$A$6:$A$11,0)),"")</f>
        <v/>
      </c>
      <c r="N2067" s="33" t="str">
        <f t="shared" si="349"/>
        <v/>
      </c>
      <c r="O2067" s="33">
        <f>Parâmetros!$E$13</f>
        <v>0.8</v>
      </c>
      <c r="P2067" s="32" t="str">
        <f>IF(OR($M2067="",$F2067&gt;Parâmetros!$E$14),"Não","Sim")</f>
        <v>Não</v>
      </c>
      <c r="Q2067" s="32" t="str">
        <f t="shared" si="350"/>
        <v/>
      </c>
      <c r="R2067" s="32" t="str">
        <f t="shared" si="351"/>
        <v/>
      </c>
      <c r="S2067" s="30" t="str">
        <f t="shared" si="352"/>
        <v/>
      </c>
      <c r="T2067" s="32" t="str">
        <f>IF($Q2067&lt;&gt;"Sim","",IF($N2067&gt;Parâmetros!$E$15,"Sim","Não"))</f>
        <v/>
      </c>
      <c r="U2067" s="17" t="str">
        <f t="shared" si="353"/>
        <v>Folga</v>
      </c>
      <c r="V2067" s="17" t="str">
        <f>IF($AC2067&lt;&gt;"",IF($L2067&gt;0,"ATENÇÃO · apontou em dia de "&amp;LOWER($AC2067)&amp;" cadastrado","Exceção cadastrada · "&amp;$AC2067)&amp;IF($AD2067="",""," · "&amp;$AD2067),IF($E2067="Férias",IF($L2067&gt;0,"ATENÇÃO · apontou estando de férias no cadastro","Férias no cadastro"),IF($Y2067="Férias / afastamento","Afastamento · "&amp;($Z2067+$AA2067-1)&amp;" dias seguidos sem apontamento",IF($Y2067="Folga trabalhada","ATENÇÃO · apontou em dia de '[Apontamento_Mes_Setembro Atualizado.xlsx]Base Diária'!$V$221folga da escala 5x2",IF($Y2067="Folga",IF(AND($D2067="5x2",OR(WEEKDAY($F2067,2)=6,WEEKDAY($F2067,2)=7)),"Folga de fim de semana da escala 5x2",IF(AND(OR($D2067="6x1",$D2067="FF 6x1"),WEEKDAY($F2067,2)=6,FALSE()),"Folga de fim de semana · apontou no domingo anterior",IF(AND(OR($D2067="6x1",$D2067="FF 6x1"),WEEKDAY($F2067,2)=7,AND($A2067=$A2066,$L2066&gt;0)),"Folga de fim de semana · apontou no sábado",IF(AND(OR($D2067="6x1",$D2067="FF 6x1"),OR(WEEKDAY($F2067,2)=6,WEEKDAY($F2067,2)=7)),"Folga de fim de semana · sem apontamento no sábado nem no domingo","Folga prevista pelo ciclo")))),IF($Y2067="Indeterminado (início da série)","Sem histórico anterior — informe o dia do ciclo no Cadastro",IF($Y2067="Falta de registro",IF(OR(OR($D2067="6x1",$D2067="FF 6x1"),$D2067="5x2"),"FALTA DE REGISTRO · dia útil da escala "&amp;$E2067,"FALTA DE REGISTRO · dia "&amp;$W2067&amp;" de "&amp;IFERROR(INDEX(Parâmetros!$B$39:$B$48,MATCH($E2067,Parâmetros!$A$39:$A$48,0)),99)&amp;" do ciclo"),IF(OR($D2067="6x1",$D2067="FF 6x1"),IF(OR(AND(WEEKDAY($F2067,2)=6,AND($A2067=$A2068,$L2068&gt;0)),AND(WEEKDAY($F2067,2)=7,AND($A2067=$A2066,$L2066&gt;0))),"ATENÇÃO · apontou sábado e domingo no mesmo fim de semana",IF(OR(WEEKDAY($F2067,2)=6,WEEKDAY($F2067,2)=7),"Jornada de fim de semana do 6x1",IF(OR($H2067&gt;=Parâmetros!$E$20,$H2067&lt;Parâmetros!$E$19),"ATENÇÃO · 6x1 apontou fora do horário diurno","Jornada fixa do 6x1"))),IF($D2067="5x2","Jornada fixa do 5x2",IF($D2067="Folguista",IF($J2067=$K2067,"Evidência confirma sequência","DIVERGE · sequência "&amp;$J2067&amp;" × evidência "&amp;$K2067),IF($K2067=$E2067,"Evidência confirma cadastro","DIVERGE · cadastro "&amp;$E2067&amp;" × evidência "&amp;$K2067)))))))))))</f>
        <v>Folga de fim de semana · sem apontamento no sábado nem no domingo</v>
      </c>
      <c r="W2067" s="34" t="str">
        <f>IF(OR(OR($D2067="6x1",$D2067="FF 6x1"),$D2067="5x2"),"",IF($AB2067&lt;&gt;$AB2066,IF(IFERROR(INDEX(Cadastro!$F$5:$F$148,$AB2067),"")="",IF($L2067&gt;0,1,0),IF(IFERROR(INDEX(Cadastro!$F$5:$F$148,$AB2067),"")&lt;=IFERROR(INDEX(Parâmetros!$B$39:$B$48,MATCH($E2067,Parâmetros!$A$39:$A$48,0)),99),IFERROR(INDEX(Cadastro!$F$5:$F$148,$AB2067),""),0)),IF($L2067&gt;0,IF(N($X2066)&gt;0,1,N($W2066)+1),IF(AND($L2067=0,OR(N($W2066)&gt;=IFERROR(INDEX(Parâmetros!$B$39:$B$48,MATCH($E2067,Parâmetros!$A$39:$A$48,0)),99),AND(N($X2066)&gt;0,N($X2066)&lt;IFERROR(INDEX(Parâmetros!$C$39:$C$48,MATCH($E2067,Parâmetros!$A$39:$A$48,0)),0)))),0,N($W2066)+1))))</f>
        <v/>
      </c>
      <c r="X2067" s="34" t="str">
        <f>IF(OR(OR($D2067="6x1",$D2067="FF 6x1"),$D2067="5x2"),"",IF($AB2067&lt;&gt;$AB2066,IF(IFERROR(INDEX(Cadastro!$F$5:$F$148,$AB2067),"")="",0,IF(IFERROR(INDEX(Cadastro!$F$5:$F$148,$AB2067),"")&gt;IFERROR(INDEX(Parâmetros!$B$39:$B$48,MATCH($E2067,Parâmetros!$A$39:$A$48,0)),99),IFERROR(INDEX(Cadastro!$F$5:$F$148,$AB2067),"")-IFERROR(INDEX(Parâmetros!$B$39:$B$48,MATCH($E2067,Parâmetros!$A$39:$A$48,0)),99),0)),IF(AND($L2067=0,OR(N($W2066)&gt;=IFERROR(INDEX(Parâmetros!$B$39:$B$48,MATCH($E2067,Parâmetros!$A$39:$A$48,0)),99),AND(N($X2066)&gt;0,N($X2066)&lt;IFERROR(INDEX(Parâmetros!$C$39:$C$48,MATCH($E2067,Parâmetros!$A$39:$A$48,0)),0)))),N($X2066)+1,0)))</f>
        <v/>
      </c>
      <c r="Y2067" t="str">
        <f>IF($AC2067&lt;&gt;"",IF($L2067&gt;0,$AC2067&amp;" · com apontamento",$AC2067),IF($E2067="Férias",IF($L2067&gt;0,"Férias · com apontamento","Férias (cadastro)"),IF(($Z2067+$AA2067-1)&gt;Parâmetros!$E$16,"Férias / afastamento",IF(AND($D2067="5x2",OR(WEEKDAY($F2067,2)=6,WEEKDAY($F2067,2)=7)),IF($L2067&gt;0,"Folga trabalhada","Folga"),IF($L2067&gt;0,"Trabalhado",IF(OR(OR($D2067="6x1",$D2067="FF 6x1"),$D2067="5x2"),IF(AND(OR($D2067="6x1",$D2067="FF 6x1"),OR(WEEKDAY($F2067,2)=6,WEEKDAY($F2067,2)=7)),"Folga","Falta de registro"),IF(AND($AB2067&lt;&gt;$AB2066,IFERROR(INDEX(Cadastro!$F$5:$F$148,$AB2067),"")=""),"Indeterminado (início da série)",IF($X2067&gt;0,"Folga","Falta de registro"))))))))</f>
        <v>Folga</v>
      </c>
      <c r="Z2067" s="34">
        <f>IF(OR($L2067&gt;0,$F2067&gt;Parâmetros!$E$14),0,IF($A2067&lt;&gt;$A2066,1,N($Z2066)+1))</f>
        <v>0</v>
      </c>
      <c r="AA2067" s="34">
        <f>IF(OR($L2067&gt;0,$F2067&gt;Parâmetros!$E$14),0,IF(OR($A2067&lt;&gt;$A2068,$F2068&gt;Parâmetros!$E$14),1,N($AA2068)+1))</f>
        <v>0</v>
      </c>
      <c r="AB2067" s="31">
        <f>IFERROR(MATCH($A2067&amp;"|"&amp;TEXT(_xlfn.MAXIFS(Cadastro!$E$5:$E$148,Cadastro!$A$5:$A$148,$A2067,Cadastro!$E$5:$E$148,"&lt;="&amp;$F2067),"yyyymmdd"),Cadastro!$I$5:$I$148,0),"")</f>
        <v>109</v>
      </c>
      <c r="AC2067" t="str">
        <f>IFERROR(_xlfn.SINGLE(INDEX(Exceções!$D$5:$D$203,MATCH($A2067&amp;"|"&amp;$F2067,Exceções!$F$5:$F$203,0))),"")</f>
        <v/>
      </c>
      <c r="AD2067" t="str">
        <f>IF($AC2067="","",IFERROR(_xlfn.SINGLE(INDEX(Exceções!$E$5:$E$203,MATCH($A2067&amp;"|"&amp;$F2067,Exceções!$F$5:$F$203,0))),""))</f>
        <v/>
      </c>
    </row>
    <row r="2068" spans="1:30" ht="15" hidden="1" customHeight="1" x14ac:dyDescent="0.25">
      <c r="A2068" s="31">
        <v>53665</v>
      </c>
      <c r="B2068" s="17" t="s">
        <v>215</v>
      </c>
      <c r="C2068" s="17" t="str">
        <f>IFERROR(INDEX(Cadastro!$C$5:$C$148,$AB2068),"NÃO INFORMADO")</f>
        <v>CAL</v>
      </c>
      <c r="D2068" s="17" t="str">
        <f>IFERROR(INDEX(Cadastro!$D$5:$D$148,$AB2068),"")</f>
        <v>6x1</v>
      </c>
      <c r="E2068" s="17" t="str">
        <f>IFERROR(INDEX(Cadastro!$G$5:$G$148,$AB2068),"")</f>
        <v>6x1</v>
      </c>
      <c r="F2068" s="29">
        <v>46278</v>
      </c>
      <c r="G2068" s="32" t="str">
        <f t="shared" si="348"/>
        <v>dom</v>
      </c>
      <c r="H2068" s="31" t="str">
        <f>IF($L2068=0,"",_xlfn.MINIFS(Dados!$Q:$Q,Dados!$A:$A,$A2068,Dados!$S:$S,$F2068))</f>
        <v/>
      </c>
      <c r="I2068" s="31" t="str">
        <f>IF($H2068="","",_xlfn.MAXIFS(Dados!$R:$R,Dados!$A:$A,$A2068,Dados!$S:$S,$F2068))</f>
        <v/>
      </c>
      <c r="J2068" s="32" t="str">
        <f>IF($D2068&lt;&gt;"Folguista","",IFERROR(INDEX(Parâmetros!$D$52:$G$52,1,MIN(4,MAX(1,$W2068))),""))</f>
        <v/>
      </c>
      <c r="K2068" s="32" t="str">
        <f>IF(OR($AC2068&lt;&gt;"",$Y2068="Folga",$Y2068="Folga trabalhada",$Y2068="Férias (cadastro)",$Y2068="Férias / afastamento",$Y2068="Indeterminado (início da série)"),"",IF(OR($D2068="6x1",$D2068="FF 6x1"),IF(OR(WEEKDAY($F2068,2)=6,WEEKDAY($F2068,2)=7),"6x1 sáb/dom","6x1"),IF($D2068="5x2","5x2",IF($H2068="",IF($D2068="Folguista",$J2068,$E2068),IF(OR($H2068&gt;=Parâmetros!$E$18,$H2068&lt;Parâmetros!$E$19),"C",IF($H2068&lt;Parâmetros!$E$20,"A","B"))))))</f>
        <v/>
      </c>
      <c r="L2068" s="30">
        <f>SUMIFS(Dados!$E:$E,Dados!$A:$A,$A2068,Dados!$S:$S,$F2068)</f>
        <v>0</v>
      </c>
      <c r="M2068" s="30" t="str">
        <f>IFERROR(INDEX(Parâmetros!$E$6:$E$11,MATCH($K2068,Parâmetros!$A$6:$A$11,0)),"")</f>
        <v/>
      </c>
      <c r="N2068" s="33" t="str">
        <f t="shared" si="349"/>
        <v/>
      </c>
      <c r="O2068" s="33">
        <f>Parâmetros!$E$13</f>
        <v>0.8</v>
      </c>
      <c r="P2068" s="32" t="str">
        <f>IF(OR($M2068="",$F2068&gt;Parâmetros!$E$14),"Não","Sim")</f>
        <v>Não</v>
      </c>
      <c r="Q2068" s="32" t="str">
        <f t="shared" si="350"/>
        <v/>
      </c>
      <c r="R2068" s="32" t="str">
        <f t="shared" si="351"/>
        <v/>
      </c>
      <c r="S2068" s="30" t="str">
        <f t="shared" si="352"/>
        <v/>
      </c>
      <c r="T2068" s="32" t="str">
        <f>IF($Q2068&lt;&gt;"Sim","",IF($N2068&gt;Parâmetros!$E$15,"Sim","Não"))</f>
        <v/>
      </c>
      <c r="U2068" s="17" t="str">
        <f t="shared" si="353"/>
        <v>Folga</v>
      </c>
      <c r="V2068" s="17" t="str">
        <f>IF($AC2068&lt;&gt;"",IF($L2068&gt;0,"ATENÇÃO · apontou em dia de "&amp;LOWER($AC2068)&amp;" cadastrado","Exceção cadastrada · "&amp;$AC2068)&amp;IF($AD2068="",""," · "&amp;$AD2068),IF($E2068="Férias",IF($L2068&gt;0,"ATENÇÃO · apontou estando de férias no cadastro","Férias no cadastro"),IF($Y2068="Férias / afastamento","Afastamento · "&amp;($Z2068+$AA2068-1)&amp;" dias seguidos sem apontamento",IF($Y2068="Folga trabalhada","ATENÇÃO · apontou em dia de '[Apontamento_Mes_Setembro Atualizado.xlsx]Base Diária'!$V$221folga da escala 5x2",IF($Y2068="Folga",IF(AND($D2068="5x2",OR(WEEKDAY($F2068,2)=6,WEEKDAY($F2068,2)=7)),"Folga de fim de semana da escala 5x2",IF(AND(OR($D2068="6x1",$D2068="FF 6x1"),WEEKDAY($F2068,2)=6,FALSE()),"Folga de fim de semana · apontou no domingo anterior",IF(AND(OR($D2068="6x1",$D2068="FF 6x1"),WEEKDAY($F2068,2)=7,AND($A2068=$A2067,$L2067&gt;0)),"Folga de fim de semana · apontou no sábado",IF(AND(OR($D2068="6x1",$D2068="FF 6x1"),OR(WEEKDAY($F2068,2)=6,WEEKDAY($F2068,2)=7)),"Folga de fim de semana · sem apontamento no sábado nem no domingo","Folga prevista pelo ciclo")))),IF($Y2068="Indeterminado (início da série)","Sem histórico anterior — informe o dia do ciclo no Cadastro",IF($Y2068="Falta de registro",IF(OR(OR($D2068="6x1",$D2068="FF 6x1"),$D2068="5x2"),"FALTA DE REGISTRO · dia útil da escala "&amp;$E2068,"FALTA DE REGISTRO · dia "&amp;$W2068&amp;" de "&amp;IFERROR(INDEX(Parâmetros!$B$39:$B$48,MATCH($E2068,Parâmetros!$A$39:$A$48,0)),99)&amp;" do ciclo"),IF(OR($D2068="6x1",$D2068="FF 6x1"),IF(OR(AND(WEEKDAY($F2068,2)=6,AND($A2068=$A2069,$L2069&gt;0)),AND(WEEKDAY($F2068,2)=7,AND($A2068=$A2067,$L2067&gt;0))),"ATENÇÃO · apontou sábado e domingo no mesmo fim de semana",IF(OR(WEEKDAY($F2068,2)=6,WEEKDAY($F2068,2)=7),"Jornada de fim de semana do 6x1",IF(OR($H2068&gt;=Parâmetros!$E$20,$H2068&lt;Parâmetros!$E$19),"ATENÇÃO · 6x1 apontou fora do horário diurno","Jornada fixa do 6x1"))),IF($D2068="5x2","Jornada fixa do 5x2",IF($D2068="Folguista",IF($J2068=$K2068,"Evidência confirma sequência","DIVERGE · sequência "&amp;$J2068&amp;" × evidência "&amp;$K2068),IF($K2068=$E2068,"Evidência confirma cadastro","DIVERGE · cadastro "&amp;$E2068&amp;" × evidência "&amp;$K2068)))))))))))</f>
        <v>Folga de fim de semana · sem apontamento no sábado nem no domingo</v>
      </c>
      <c r="W2068" s="34" t="str">
        <f>IF(OR(OR($D2068="6x1",$D2068="FF 6x1"),$D2068="5x2"),"",IF($AB2068&lt;&gt;$AB2067,IF(IFERROR(INDEX(Cadastro!$F$5:$F$148,$AB2068),"")="",IF($L2068&gt;0,1,0),IF(IFERROR(INDEX(Cadastro!$F$5:$F$148,$AB2068),"")&lt;=IFERROR(INDEX(Parâmetros!$B$39:$B$48,MATCH($E2068,Parâmetros!$A$39:$A$48,0)),99),IFERROR(INDEX(Cadastro!$F$5:$F$148,$AB2068),""),0)),IF($L2068&gt;0,IF(N($X2067)&gt;0,1,N($W2067)+1),IF(AND($L2068=0,OR(N($W2067)&gt;=IFERROR(INDEX(Parâmetros!$B$39:$B$48,MATCH($E2068,Parâmetros!$A$39:$A$48,0)),99),AND(N($X2067)&gt;0,N($X2067)&lt;IFERROR(INDEX(Parâmetros!$C$39:$C$48,MATCH($E2068,Parâmetros!$A$39:$A$48,0)),0)))),0,N($W2067)+1))))</f>
        <v/>
      </c>
      <c r="X2068" s="34" t="str">
        <f>IF(OR(OR($D2068="6x1",$D2068="FF 6x1"),$D2068="5x2"),"",IF($AB2068&lt;&gt;$AB2067,IF(IFERROR(INDEX(Cadastro!$F$5:$F$148,$AB2068),"")="",0,IF(IFERROR(INDEX(Cadastro!$F$5:$F$148,$AB2068),"")&gt;IFERROR(INDEX(Parâmetros!$B$39:$B$48,MATCH($E2068,Parâmetros!$A$39:$A$48,0)),99),IFERROR(INDEX(Cadastro!$F$5:$F$148,$AB2068),"")-IFERROR(INDEX(Parâmetros!$B$39:$B$48,MATCH($E2068,Parâmetros!$A$39:$A$48,0)),99),0)),IF(AND($L2068=0,OR(N($W2067)&gt;=IFERROR(INDEX(Parâmetros!$B$39:$B$48,MATCH($E2068,Parâmetros!$A$39:$A$48,0)),99),AND(N($X2067)&gt;0,N($X2067)&lt;IFERROR(INDEX(Parâmetros!$C$39:$C$48,MATCH($E2068,Parâmetros!$A$39:$A$48,0)),0)))),N($X2067)+1,0)))</f>
        <v/>
      </c>
      <c r="Y2068" t="str">
        <f>IF($AC2068&lt;&gt;"",IF($L2068&gt;0,$AC2068&amp;" · com apontamento",$AC2068),IF($E2068="Férias",IF($L2068&gt;0,"Férias · com apontamento","Férias (cadastro)"),IF(($Z2068+$AA2068-1)&gt;Parâmetros!$E$16,"Férias / afastamento",IF(AND($D2068="5x2",OR(WEEKDAY($F2068,2)=6,WEEKDAY($F2068,2)=7)),IF($L2068&gt;0,"Folga trabalhada","Folga"),IF($L2068&gt;0,"Trabalhado",IF(OR(OR($D2068="6x1",$D2068="FF 6x1"),$D2068="5x2"),IF(AND(OR($D2068="6x1",$D2068="FF 6x1"),OR(WEEKDAY($F2068,2)=6,WEEKDAY($F2068,2)=7)),"Folga","Falta de registro"),IF(AND($AB2068&lt;&gt;$AB2067,IFERROR(INDEX(Cadastro!$F$5:$F$148,$AB2068),"")=""),"Indeterminado (início da série)",IF($X2068&gt;0,"Folga","Falta de registro"))))))))</f>
        <v>Folga</v>
      </c>
      <c r="Z2068" s="34">
        <f>IF(OR($L2068&gt;0,$F2068&gt;Parâmetros!$E$14),0,IF($A2068&lt;&gt;$A2067,1,N($Z2067)+1))</f>
        <v>0</v>
      </c>
      <c r="AA2068" s="34">
        <f>IF(OR($L2068&gt;0,$F2068&gt;Parâmetros!$E$14),0,IF(OR($A2068&lt;&gt;$A2069,$F2069&gt;Parâmetros!$E$14),1,N($AA2069)+1))</f>
        <v>0</v>
      </c>
      <c r="AB2068" s="31">
        <f>IFERROR(MATCH($A2068&amp;"|"&amp;TEXT(_xlfn.MAXIFS(Cadastro!$E$5:$E$148,Cadastro!$A$5:$A$148,$A2068,Cadastro!$E$5:$E$148,"&lt;="&amp;$F2068),"yyyymmdd"),Cadastro!$I$5:$I$148,0),"")</f>
        <v>109</v>
      </c>
      <c r="AC2068" t="str">
        <f>IFERROR(_xlfn.SINGLE(INDEX(Exceções!$D$5:$D$203,MATCH($A2068&amp;"|"&amp;$F2068,Exceções!$F$5:$F$203,0))),"")</f>
        <v/>
      </c>
      <c r="AD2068" t="str">
        <f>IF($AC2068="","",IFERROR(_xlfn.SINGLE(INDEX(Exceções!$E$5:$E$203,MATCH($A2068&amp;"|"&amp;$F2068,Exceções!$F$5:$F$203,0))),""))</f>
        <v/>
      </c>
    </row>
    <row r="2069" spans="1:30" ht="15" hidden="1" customHeight="1" x14ac:dyDescent="0.25">
      <c r="A2069" s="31">
        <v>53665</v>
      </c>
      <c r="B2069" s="17" t="s">
        <v>215</v>
      </c>
      <c r="C2069" s="17" t="str">
        <f>IFERROR(INDEX(Cadastro!$C$5:$C$148,$AB2069),"NÃO INFORMADO")</f>
        <v>CAL</v>
      </c>
      <c r="D2069" s="17" t="str">
        <f>IFERROR(INDEX(Cadastro!$D$5:$D$148,$AB2069),"")</f>
        <v>6x1</v>
      </c>
      <c r="E2069" s="17" t="str">
        <f>IFERROR(INDEX(Cadastro!$G$5:$G$148,$AB2069),"")</f>
        <v>6x1</v>
      </c>
      <c r="F2069" s="29">
        <v>46279</v>
      </c>
      <c r="G2069" s="32" t="str">
        <f t="shared" si="348"/>
        <v>seg</v>
      </c>
      <c r="H2069" s="31" t="str">
        <f>IF($L2069=0,"",_xlfn.MINIFS(Dados!$Q:$Q,Dados!$A:$A,$A2069,Dados!$S:$S,$F2069))</f>
        <v/>
      </c>
      <c r="I2069" s="31" t="str">
        <f>IF($H2069="","",_xlfn.MAXIFS(Dados!$R:$R,Dados!$A:$A,$A2069,Dados!$S:$S,$F2069))</f>
        <v/>
      </c>
      <c r="J2069" s="32" t="str">
        <f>IF($D2069&lt;&gt;"Folguista","",IFERROR(INDEX(Parâmetros!$D$52:$G$52,1,MIN(4,MAX(1,$W2069))),""))</f>
        <v/>
      </c>
      <c r="K2069" s="32" t="str">
        <f>IF(OR($AC2069&lt;&gt;"",$Y2069="Folga",$Y2069="Folga trabalhada",$Y2069="Férias (cadastro)",$Y2069="Férias / afastamento",$Y2069="Indeterminado (início da série)"),"",IF(OR($D2069="6x1",$D2069="FF 6x1"),IF(OR(WEEKDAY($F2069,2)=6,WEEKDAY($F2069,2)=7),"6x1 sáb/dom","6x1"),IF($D2069="5x2","5x2",IF($H2069="",IF($D2069="Folguista",$J2069,$E2069),IF(OR($H2069&gt;=Parâmetros!$E$18,$H2069&lt;Parâmetros!$E$19),"C",IF($H2069&lt;Parâmetros!$E$20,"A","B"))))))</f>
        <v>6x1</v>
      </c>
      <c r="L2069" s="30">
        <f>SUMIFS(Dados!$E:$E,Dados!$A:$A,$A2069,Dados!$S:$S,$F2069)</f>
        <v>0</v>
      </c>
      <c r="M2069" s="30">
        <f>IFERROR(INDEX(Parâmetros!$E$6:$E$11,MATCH($K2069,Parâmetros!$A$6:$A$11,0)),"")</f>
        <v>8.8000000000000007</v>
      </c>
      <c r="N2069" s="33">
        <f t="shared" si="349"/>
        <v>0</v>
      </c>
      <c r="O2069" s="33">
        <f>Parâmetros!$E$13</f>
        <v>0.8</v>
      </c>
      <c r="P2069" s="32" t="str">
        <f>IF(OR($M2069="",$F2069&gt;Parâmetros!$E$14),"Não","Sim")</f>
        <v>Não</v>
      </c>
      <c r="Q2069" s="32" t="str">
        <f t="shared" si="350"/>
        <v/>
      </c>
      <c r="R2069" s="32" t="str">
        <f t="shared" si="351"/>
        <v/>
      </c>
      <c r="S2069" s="30" t="str">
        <f t="shared" si="352"/>
        <v/>
      </c>
      <c r="T2069" s="32" t="str">
        <f>IF($Q2069&lt;&gt;"Sim","",IF($N2069&gt;Parâmetros!$E$15,"Sim","Não"))</f>
        <v/>
      </c>
      <c r="U2069" s="17" t="str">
        <f t="shared" si="353"/>
        <v>Fora da apuração</v>
      </c>
      <c r="V2069" s="17" t="str">
        <f>IF($AC2069&lt;&gt;"",IF($L2069&gt;0,"ATENÇÃO · apontou em dia de "&amp;LOWER($AC2069)&amp;" cadastrado","Exceção cadastrada · "&amp;$AC2069)&amp;IF($AD2069="",""," · "&amp;$AD2069),IF($E2069="Férias",IF($L2069&gt;0,"ATENÇÃO · apontou estando de férias no cadastro","Férias no cadastro"),IF($Y2069="Férias / afastamento","Afastamento · "&amp;($Z2069+$AA2069-1)&amp;" dias seguidos sem apontamento",IF($Y2069="Folga trabalhada","ATENÇÃO · apontou em dia de '[Apontamento_Mes_Setembro Atualizado.xlsx]Base Diária'!$V$221folga da escala 5x2",IF($Y2069="Folga",IF(AND($D2069="5x2",OR(WEEKDAY($F2069,2)=6,WEEKDAY($F2069,2)=7)),"Folga de fim de semana da escala 5x2",IF(AND(OR($D2069="6x1",$D2069="FF 6x1"),WEEKDAY($F2069,2)=6,FALSE()),"Folga de fim de semana · apontou no domingo anterior",IF(AND(OR($D2069="6x1",$D2069="FF 6x1"),WEEKDAY($F2069,2)=7,AND($A2069=$A2068,$L2068&gt;0)),"Folga de fim de semana · apontou no sábado",IF(AND(OR($D2069="6x1",$D2069="FF 6x1"),OR(WEEKDAY($F2069,2)=6,WEEKDAY($F2069,2)=7)),"Folga de fim de semana · sem apontamento no sábado nem no domingo","Folga prevista pelo ciclo")))),IF($Y2069="Indeterminado (início da série)","Sem histórico anterior — informe o dia do ciclo no Cadastro",IF($Y2069="Falta de registro",IF(OR(OR($D2069="6x1",$D2069="FF 6x1"),$D2069="5x2"),"FALTA DE REGISTRO · dia útil da escala "&amp;$E2069,"FALTA DE REGISTRO · dia "&amp;$W2069&amp;" de "&amp;IFERROR(INDEX(Parâmetros!$B$39:$B$48,MATCH($E2069,Parâmetros!$A$39:$A$48,0)),99)&amp;" do ciclo"),IF(OR($D2069="6x1",$D2069="FF 6x1"),IF(OR(AND(WEEKDAY($F2069,2)=6,AND($A2069=$A2070,$L2070&gt;0)),AND(WEEKDAY($F2069,2)=7,AND($A2069=$A2068,$L2068&gt;0))),"ATENÇÃO · apontou sábado e domingo no mesmo fim de semana",IF(OR(WEEKDAY($F2069,2)=6,WEEKDAY($F2069,2)=7),"Jornada de fim de semana do 6x1",IF(OR($H2069&gt;=Parâmetros!$E$20,$H2069&lt;Parâmetros!$E$19),"ATENÇÃO · 6x1 apontou fora do horário diurno","Jornada fixa do 6x1"))),IF($D2069="5x2","Jornada fixa do 5x2",IF($D2069="Folguista",IF($J2069=$K2069,"Evidência confirma sequência","DIVERGE · sequência "&amp;$J2069&amp;" × evidência "&amp;$K2069),IF($K2069=$E2069,"Evidência confirma cadastro","DIVERGE · cadastro "&amp;$E2069&amp;" × evidência "&amp;$K2069)))))))))))</f>
        <v>FALTA DE REGISTRO · dia útil da escala 6x1</v>
      </c>
      <c r="W2069" s="34" t="str">
        <f>IF(OR(OR($D2069="6x1",$D2069="FF 6x1"),$D2069="5x2"),"",IF($AB2069&lt;&gt;$AB2068,IF(IFERROR(INDEX(Cadastro!$F$5:$F$148,$AB2069),"")="",IF($L2069&gt;0,1,0),IF(IFERROR(INDEX(Cadastro!$F$5:$F$148,$AB2069),"")&lt;=IFERROR(INDEX(Parâmetros!$B$39:$B$48,MATCH($E2069,Parâmetros!$A$39:$A$48,0)),99),IFERROR(INDEX(Cadastro!$F$5:$F$148,$AB2069),""),0)),IF($L2069&gt;0,IF(N($X2068)&gt;0,1,N($W2068)+1),IF(AND($L2069=0,OR(N($W2068)&gt;=IFERROR(INDEX(Parâmetros!$B$39:$B$48,MATCH($E2069,Parâmetros!$A$39:$A$48,0)),99),AND(N($X2068)&gt;0,N($X2068)&lt;IFERROR(INDEX(Parâmetros!$C$39:$C$48,MATCH($E2069,Parâmetros!$A$39:$A$48,0)),0)))),0,N($W2068)+1))))</f>
        <v/>
      </c>
      <c r="X2069" s="34" t="str">
        <f>IF(OR(OR($D2069="6x1",$D2069="FF 6x1"),$D2069="5x2"),"",IF($AB2069&lt;&gt;$AB2068,IF(IFERROR(INDEX(Cadastro!$F$5:$F$148,$AB2069),"")="",0,IF(IFERROR(INDEX(Cadastro!$F$5:$F$148,$AB2069),"")&gt;IFERROR(INDEX(Parâmetros!$B$39:$B$48,MATCH($E2069,Parâmetros!$A$39:$A$48,0)),99),IFERROR(INDEX(Cadastro!$F$5:$F$148,$AB2069),"")-IFERROR(INDEX(Parâmetros!$B$39:$B$48,MATCH($E2069,Parâmetros!$A$39:$A$48,0)),99),0)),IF(AND($L2069=0,OR(N($W2068)&gt;=IFERROR(INDEX(Parâmetros!$B$39:$B$48,MATCH($E2069,Parâmetros!$A$39:$A$48,0)),99),AND(N($X2068)&gt;0,N($X2068)&lt;IFERROR(INDEX(Parâmetros!$C$39:$C$48,MATCH($E2069,Parâmetros!$A$39:$A$48,0)),0)))),N($X2068)+1,0)))</f>
        <v/>
      </c>
      <c r="Y2069" t="str">
        <f>IF($AC2069&lt;&gt;"",IF($L2069&gt;0,$AC2069&amp;" · com apontamento",$AC2069),IF($E2069="Férias",IF($L2069&gt;0,"Férias · com apontamento","Férias (cadastro)"),IF(($Z2069+$AA2069-1)&gt;Parâmetros!$E$16,"Férias / afastamento",IF(AND($D2069="5x2",OR(WEEKDAY($F2069,2)=6,WEEKDAY($F2069,2)=7)),IF($L2069&gt;0,"Folga trabalhada","Folga"),IF($L2069&gt;0,"Trabalhado",IF(OR(OR($D2069="6x1",$D2069="FF 6x1"),$D2069="5x2"),IF(AND(OR($D2069="6x1",$D2069="FF 6x1"),OR(WEEKDAY($F2069,2)=6,WEEKDAY($F2069,2)=7)),"Folga","Falta de registro"),IF(AND($AB2069&lt;&gt;$AB2068,IFERROR(INDEX(Cadastro!$F$5:$F$148,$AB2069),"")=""),"Indeterminado (início da série)",IF($X2069&gt;0,"Folga","Falta de registro"))))))))</f>
        <v>Falta de registro</v>
      </c>
      <c r="Z2069" s="34">
        <f>IF(OR($L2069&gt;0,$F2069&gt;Parâmetros!$E$14),0,IF($A2069&lt;&gt;$A2068,1,N($Z2068)+1))</f>
        <v>0</v>
      </c>
      <c r="AA2069" s="34">
        <f>IF(OR($L2069&gt;0,$F2069&gt;Parâmetros!$E$14),0,IF(OR($A2069&lt;&gt;$A2070,$F2070&gt;Parâmetros!$E$14),1,N($AA2070)+1))</f>
        <v>0</v>
      </c>
      <c r="AB2069" s="31">
        <f>IFERROR(MATCH($A2069&amp;"|"&amp;TEXT(_xlfn.MAXIFS(Cadastro!$E$5:$E$148,Cadastro!$A$5:$A$148,$A2069,Cadastro!$E$5:$E$148,"&lt;="&amp;$F2069),"yyyymmdd"),Cadastro!$I$5:$I$148,0),"")</f>
        <v>109</v>
      </c>
      <c r="AC2069" t="str">
        <f>IFERROR(_xlfn.SINGLE(INDEX(Exceções!$D$5:$D$203,MATCH($A2069&amp;"|"&amp;$F2069,Exceções!$F$5:$F$203,0))),"")</f>
        <v/>
      </c>
      <c r="AD2069" t="str">
        <f>IF($AC2069="","",IFERROR(_xlfn.SINGLE(INDEX(Exceções!$E$5:$E$203,MATCH($A2069&amp;"|"&amp;$F2069,Exceções!$F$5:$F$203,0))),""))</f>
        <v/>
      </c>
    </row>
    <row r="2070" spans="1:30" ht="15" hidden="1" customHeight="1" x14ac:dyDescent="0.25">
      <c r="A2070" s="31">
        <v>53665</v>
      </c>
      <c r="B2070" s="17" t="s">
        <v>215</v>
      </c>
      <c r="C2070" s="17" t="str">
        <f>IFERROR(INDEX(Cadastro!$C$5:$C$148,$AB2070),"NÃO INFORMADO")</f>
        <v>CAL</v>
      </c>
      <c r="D2070" s="17" t="str">
        <f>IFERROR(INDEX(Cadastro!$D$5:$D$148,$AB2070),"")</f>
        <v>6x1</v>
      </c>
      <c r="E2070" s="17" t="str">
        <f>IFERROR(INDEX(Cadastro!$G$5:$G$148,$AB2070),"")</f>
        <v>6x1</v>
      </c>
      <c r="F2070" s="29">
        <v>46280</v>
      </c>
      <c r="G2070" s="32" t="str">
        <f t="shared" si="348"/>
        <v>ter</v>
      </c>
      <c r="H2070" s="31" t="str">
        <f>IF($L2070=0,"",_xlfn.MINIFS(Dados!$Q:$Q,Dados!$A:$A,$A2070,Dados!$S:$S,$F2070))</f>
        <v/>
      </c>
      <c r="I2070" s="31" t="str">
        <f>IF($H2070="","",_xlfn.MAXIFS(Dados!$R:$R,Dados!$A:$A,$A2070,Dados!$S:$S,$F2070))</f>
        <v/>
      </c>
      <c r="J2070" s="32" t="str">
        <f>IF($D2070&lt;&gt;"Folguista","",IFERROR(INDEX(Parâmetros!$D$52:$G$52,1,MIN(4,MAX(1,$W2070))),""))</f>
        <v/>
      </c>
      <c r="K2070" s="32" t="str">
        <f>IF(OR($AC2070&lt;&gt;"",$Y2070="Folga",$Y2070="Folga trabalhada",$Y2070="Férias (cadastro)",$Y2070="Férias / afastamento",$Y2070="Indeterminado (início da série)"),"",IF(OR($D2070="6x1",$D2070="FF 6x1"),IF(OR(WEEKDAY($F2070,2)=6,WEEKDAY($F2070,2)=7),"6x1 sáb/dom","6x1"),IF($D2070="5x2","5x2",IF($H2070="",IF($D2070="Folguista",$J2070,$E2070),IF(OR($H2070&gt;=Parâmetros!$E$18,$H2070&lt;Parâmetros!$E$19),"C",IF($H2070&lt;Parâmetros!$E$20,"A","B"))))))</f>
        <v>6x1</v>
      </c>
      <c r="L2070" s="30">
        <f>SUMIFS(Dados!$E:$E,Dados!$A:$A,$A2070,Dados!$S:$S,$F2070)</f>
        <v>0</v>
      </c>
      <c r="M2070" s="30">
        <f>IFERROR(INDEX(Parâmetros!$E$6:$E$11,MATCH($K2070,Parâmetros!$A$6:$A$11,0)),"")</f>
        <v>8.8000000000000007</v>
      </c>
      <c r="N2070" s="33">
        <f t="shared" si="349"/>
        <v>0</v>
      </c>
      <c r="O2070" s="33">
        <f>Parâmetros!$E$13</f>
        <v>0.8</v>
      </c>
      <c r="P2070" s="32" t="str">
        <f>IF(OR($M2070="",$F2070&gt;Parâmetros!$E$14),"Não","Sim")</f>
        <v>Não</v>
      </c>
      <c r="Q2070" s="32" t="str">
        <f t="shared" si="350"/>
        <v/>
      </c>
      <c r="R2070" s="32" t="str">
        <f t="shared" si="351"/>
        <v/>
      </c>
      <c r="S2070" s="30" t="str">
        <f t="shared" si="352"/>
        <v/>
      </c>
      <c r="T2070" s="32" t="str">
        <f>IF($Q2070&lt;&gt;"Sim","",IF($N2070&gt;Parâmetros!$E$15,"Sim","Não"))</f>
        <v/>
      </c>
      <c r="U2070" s="17" t="str">
        <f t="shared" si="353"/>
        <v>Fora da apuração</v>
      </c>
      <c r="V2070" s="17" t="str">
        <f>IF($AC2070&lt;&gt;"",IF($L2070&gt;0,"ATENÇÃO · apontou em dia de "&amp;LOWER($AC2070)&amp;" cadastrado","Exceção cadastrada · "&amp;$AC2070)&amp;IF($AD2070="",""," · "&amp;$AD2070),IF($E2070="Férias",IF($L2070&gt;0,"ATENÇÃO · apontou estando de férias no cadastro","Férias no cadastro"),IF($Y2070="Férias / afastamento","Afastamento · "&amp;($Z2070+$AA2070-1)&amp;" dias seguidos sem apontamento",IF($Y2070="Folga trabalhada","ATENÇÃO · apontou em dia de '[Apontamento_Mes_Setembro Atualizado.xlsx]Base Diária'!$V$221folga da escala 5x2",IF($Y2070="Folga",IF(AND($D2070="5x2",OR(WEEKDAY($F2070,2)=6,WEEKDAY($F2070,2)=7)),"Folga de fim de semana da escala 5x2",IF(AND(OR($D2070="6x1",$D2070="FF 6x1"),WEEKDAY($F2070,2)=6,FALSE()),"Folga de fim de semana · apontou no domingo anterior",IF(AND(OR($D2070="6x1",$D2070="FF 6x1"),WEEKDAY($F2070,2)=7,AND($A2070=$A2069,$L2069&gt;0)),"Folga de fim de semana · apontou no sábado",IF(AND(OR($D2070="6x1",$D2070="FF 6x1"),OR(WEEKDAY($F2070,2)=6,WEEKDAY($F2070,2)=7)),"Folga de fim de semana · sem apontamento no sábado nem no domingo","Folga prevista pelo ciclo")))),IF($Y2070="Indeterminado (início da série)","Sem histórico anterior — informe o dia do ciclo no Cadastro",IF($Y2070="Falta de registro",IF(OR(OR($D2070="6x1",$D2070="FF 6x1"),$D2070="5x2"),"FALTA DE REGISTRO · dia útil da escala "&amp;$E2070,"FALTA DE REGISTRO · dia "&amp;$W2070&amp;" de "&amp;IFERROR(INDEX(Parâmetros!$B$39:$B$48,MATCH($E2070,Parâmetros!$A$39:$A$48,0)),99)&amp;" do ciclo"),IF(OR($D2070="6x1",$D2070="FF 6x1"),IF(OR(AND(WEEKDAY($F2070,2)=6,AND($A2070=$A2071,$L2071&gt;0)),AND(WEEKDAY($F2070,2)=7,AND($A2070=$A2069,$L2069&gt;0))),"ATENÇÃO · apontou sábado e domingo no mesmo fim de semana",IF(OR(WEEKDAY($F2070,2)=6,WEEKDAY($F2070,2)=7),"Jornada de fim de semana do 6x1",IF(OR($H2070&gt;=Parâmetros!$E$20,$H2070&lt;Parâmetros!$E$19),"ATENÇÃO · 6x1 apontou fora do horário diurno","Jornada fixa do 6x1"))),IF($D2070="5x2","Jornada fixa do 5x2",IF($D2070="Folguista",IF($J2070=$K2070,"Evidência confirma sequência","DIVERGE · sequência "&amp;$J2070&amp;" × evidência "&amp;$K2070),IF($K2070=$E2070,"Evidência confirma cadastro","DIVERGE · cadastro "&amp;$E2070&amp;" × evidência "&amp;$K2070)))))))))))</f>
        <v>FALTA DE REGISTRO · dia útil da escala 6x1</v>
      </c>
      <c r="W2070" s="34" t="str">
        <f>IF(OR(OR($D2070="6x1",$D2070="FF 6x1"),$D2070="5x2"),"",IF($AB2070&lt;&gt;$AB2069,IF(IFERROR(INDEX(Cadastro!$F$5:$F$148,$AB2070),"")="",IF($L2070&gt;0,1,0),IF(IFERROR(INDEX(Cadastro!$F$5:$F$148,$AB2070),"")&lt;=IFERROR(INDEX(Parâmetros!$B$39:$B$48,MATCH($E2070,Parâmetros!$A$39:$A$48,0)),99),IFERROR(INDEX(Cadastro!$F$5:$F$148,$AB2070),""),0)),IF($L2070&gt;0,IF(N($X2069)&gt;0,1,N($W2069)+1),IF(AND($L2070=0,OR(N($W2069)&gt;=IFERROR(INDEX(Parâmetros!$B$39:$B$48,MATCH($E2070,Parâmetros!$A$39:$A$48,0)),99),AND(N($X2069)&gt;0,N($X2069)&lt;IFERROR(INDEX(Parâmetros!$C$39:$C$48,MATCH($E2070,Parâmetros!$A$39:$A$48,0)),0)))),0,N($W2069)+1))))</f>
        <v/>
      </c>
      <c r="X2070" s="34" t="str">
        <f>IF(OR(OR($D2070="6x1",$D2070="FF 6x1"),$D2070="5x2"),"",IF($AB2070&lt;&gt;$AB2069,IF(IFERROR(INDEX(Cadastro!$F$5:$F$148,$AB2070),"")="",0,IF(IFERROR(INDEX(Cadastro!$F$5:$F$148,$AB2070),"")&gt;IFERROR(INDEX(Parâmetros!$B$39:$B$48,MATCH($E2070,Parâmetros!$A$39:$A$48,0)),99),IFERROR(INDEX(Cadastro!$F$5:$F$148,$AB2070),"")-IFERROR(INDEX(Parâmetros!$B$39:$B$48,MATCH($E2070,Parâmetros!$A$39:$A$48,0)),99),0)),IF(AND($L2070=0,OR(N($W2069)&gt;=IFERROR(INDEX(Parâmetros!$B$39:$B$48,MATCH($E2070,Parâmetros!$A$39:$A$48,0)),99),AND(N($X2069)&gt;0,N($X2069)&lt;IFERROR(INDEX(Parâmetros!$C$39:$C$48,MATCH($E2070,Parâmetros!$A$39:$A$48,0)),0)))),N($X2069)+1,0)))</f>
        <v/>
      </c>
      <c r="Y2070" t="str">
        <f>IF($AC2070&lt;&gt;"",IF($L2070&gt;0,$AC2070&amp;" · com apontamento",$AC2070),IF($E2070="Férias",IF($L2070&gt;0,"Férias · com apontamento","Férias (cadastro)"),IF(($Z2070+$AA2070-1)&gt;Parâmetros!$E$16,"Férias / afastamento",IF(AND($D2070="5x2",OR(WEEKDAY($F2070,2)=6,WEEKDAY($F2070,2)=7)),IF($L2070&gt;0,"Folga trabalhada","Folga"),IF($L2070&gt;0,"Trabalhado",IF(OR(OR($D2070="6x1",$D2070="FF 6x1"),$D2070="5x2"),IF(AND(OR($D2070="6x1",$D2070="FF 6x1"),OR(WEEKDAY($F2070,2)=6,WEEKDAY($F2070,2)=7)),"Folga","Falta de registro"),IF(AND($AB2070&lt;&gt;$AB2069,IFERROR(INDEX(Cadastro!$F$5:$F$148,$AB2070),"")=""),"Indeterminado (início da série)",IF($X2070&gt;0,"Folga","Falta de registro"))))))))</f>
        <v>Falta de registro</v>
      </c>
      <c r="Z2070" s="34">
        <f>IF(OR($L2070&gt;0,$F2070&gt;Parâmetros!$E$14),0,IF($A2070&lt;&gt;$A2069,1,N($Z2069)+1))</f>
        <v>0</v>
      </c>
      <c r="AA2070" s="34">
        <f>IF(OR($L2070&gt;0,$F2070&gt;Parâmetros!$E$14),0,IF(OR($A2070&lt;&gt;$A2071,$F2071&gt;Parâmetros!$E$14),1,N($AA2071)+1))</f>
        <v>0</v>
      </c>
      <c r="AB2070" s="31">
        <f>IFERROR(MATCH($A2070&amp;"|"&amp;TEXT(_xlfn.MAXIFS(Cadastro!$E$5:$E$148,Cadastro!$A$5:$A$148,$A2070,Cadastro!$E$5:$E$148,"&lt;="&amp;$F2070),"yyyymmdd"),Cadastro!$I$5:$I$148,0),"")</f>
        <v>109</v>
      </c>
      <c r="AC2070" t="str">
        <f>IFERROR(_xlfn.SINGLE(INDEX(Exceções!$D$5:$D$203,MATCH($A2070&amp;"|"&amp;$F2070,Exceções!$F$5:$F$203,0))),"")</f>
        <v/>
      </c>
      <c r="AD2070" t="str">
        <f>IF($AC2070="","",IFERROR(_xlfn.SINGLE(INDEX(Exceções!$E$5:$E$203,MATCH($A2070&amp;"|"&amp;$F2070,Exceções!$F$5:$F$203,0))),""))</f>
        <v/>
      </c>
    </row>
    <row r="2071" spans="1:30" ht="15" hidden="1" customHeight="1" x14ac:dyDescent="0.25">
      <c r="A2071" s="31">
        <v>53665</v>
      </c>
      <c r="B2071" s="17" t="s">
        <v>215</v>
      </c>
      <c r="C2071" s="17" t="str">
        <f>IFERROR(INDEX(Cadastro!$C$5:$C$148,$AB2071),"NÃO INFORMADO")</f>
        <v>CAL</v>
      </c>
      <c r="D2071" s="17" t="str">
        <f>IFERROR(INDEX(Cadastro!$D$5:$D$148,$AB2071),"")</f>
        <v>6x1</v>
      </c>
      <c r="E2071" s="17" t="str">
        <f>IFERROR(INDEX(Cadastro!$G$5:$G$148,$AB2071),"")</f>
        <v>6x1</v>
      </c>
      <c r="F2071" s="29">
        <v>46281</v>
      </c>
      <c r="G2071" s="32" t="str">
        <f t="shared" si="348"/>
        <v>qua</v>
      </c>
      <c r="H2071" s="31" t="str">
        <f>IF($L2071=0,"",_xlfn.MINIFS(Dados!$Q:$Q,Dados!$A:$A,$A2071,Dados!$S:$S,$F2071))</f>
        <v/>
      </c>
      <c r="I2071" s="31" t="str">
        <f>IF($H2071="","",_xlfn.MAXIFS(Dados!$R:$R,Dados!$A:$A,$A2071,Dados!$S:$S,$F2071))</f>
        <v/>
      </c>
      <c r="J2071" s="32" t="str">
        <f>IF($D2071&lt;&gt;"Folguista","",IFERROR(INDEX(Parâmetros!$D$52:$G$52,1,MIN(4,MAX(1,$W2071))),""))</f>
        <v/>
      </c>
      <c r="K2071" s="32" t="str">
        <f>IF(OR($AC2071&lt;&gt;"",$Y2071="Folga",$Y2071="Folga trabalhada",$Y2071="Férias (cadastro)",$Y2071="Férias / afastamento",$Y2071="Indeterminado (início da série)"),"",IF(OR($D2071="6x1",$D2071="FF 6x1"),IF(OR(WEEKDAY($F2071,2)=6,WEEKDAY($F2071,2)=7),"6x1 sáb/dom","6x1"),IF($D2071="5x2","5x2",IF($H2071="",IF($D2071="Folguista",$J2071,$E2071),IF(OR($H2071&gt;=Parâmetros!$E$18,$H2071&lt;Parâmetros!$E$19),"C",IF($H2071&lt;Parâmetros!$E$20,"A","B"))))))</f>
        <v>6x1</v>
      </c>
      <c r="L2071" s="30">
        <f>SUMIFS(Dados!$E:$E,Dados!$A:$A,$A2071,Dados!$S:$S,$F2071)</f>
        <v>0</v>
      </c>
      <c r="M2071" s="30">
        <f>IFERROR(INDEX(Parâmetros!$E$6:$E$11,MATCH($K2071,Parâmetros!$A$6:$A$11,0)),"")</f>
        <v>8.8000000000000007</v>
      </c>
      <c r="N2071" s="33">
        <f t="shared" si="349"/>
        <v>0</v>
      </c>
      <c r="O2071" s="33">
        <f>Parâmetros!$E$13</f>
        <v>0.8</v>
      </c>
      <c r="P2071" s="32" t="str">
        <f>IF(OR($M2071="",$F2071&gt;Parâmetros!$E$14),"Não","Sim")</f>
        <v>Não</v>
      </c>
      <c r="Q2071" s="32" t="str">
        <f t="shared" si="350"/>
        <v/>
      </c>
      <c r="R2071" s="32" t="str">
        <f t="shared" si="351"/>
        <v/>
      </c>
      <c r="S2071" s="30" t="str">
        <f t="shared" si="352"/>
        <v/>
      </c>
      <c r="T2071" s="32" t="str">
        <f>IF($Q2071&lt;&gt;"Sim","",IF($N2071&gt;Parâmetros!$E$15,"Sim","Não"))</f>
        <v/>
      </c>
      <c r="U2071" s="17" t="str">
        <f t="shared" si="353"/>
        <v>Fora da apuração</v>
      </c>
      <c r="V2071" s="17" t="str">
        <f>IF($AC2071&lt;&gt;"",IF($L2071&gt;0,"ATENÇÃO · apontou em dia de "&amp;LOWER($AC2071)&amp;" cadastrado","Exceção cadastrada · "&amp;$AC2071)&amp;IF($AD2071="",""," · "&amp;$AD2071),IF($E2071="Férias",IF($L2071&gt;0,"ATENÇÃO · apontou estando de férias no cadastro","Férias no cadastro"),IF($Y2071="Férias / afastamento","Afastamento · "&amp;($Z2071+$AA2071-1)&amp;" dias seguidos sem apontamento",IF($Y2071="Folga trabalhada","ATENÇÃO · apontou em dia de '[Apontamento_Mes_Setembro Atualizado.xlsx]Base Diária'!$V$221folga da escala 5x2",IF($Y2071="Folga",IF(AND($D2071="5x2",OR(WEEKDAY($F2071,2)=6,WEEKDAY($F2071,2)=7)),"Folga de fim de semana da escala 5x2",IF(AND(OR($D2071="6x1",$D2071="FF 6x1"),WEEKDAY($F2071,2)=6,FALSE()),"Folga de fim de semana · apontou no domingo anterior",IF(AND(OR($D2071="6x1",$D2071="FF 6x1"),WEEKDAY($F2071,2)=7,AND($A2071=$A2070,$L2070&gt;0)),"Folga de fim de semana · apontou no sábado",IF(AND(OR($D2071="6x1",$D2071="FF 6x1"),OR(WEEKDAY($F2071,2)=6,WEEKDAY($F2071,2)=7)),"Folga de fim de semana · sem apontamento no sábado nem no domingo","Folga prevista pelo ciclo")))),IF($Y2071="Indeterminado (início da série)","Sem histórico anterior — informe o dia do ciclo no Cadastro",IF($Y2071="Falta de registro",IF(OR(OR($D2071="6x1",$D2071="FF 6x1"),$D2071="5x2"),"FALTA DE REGISTRO · dia útil da escala "&amp;$E2071,"FALTA DE REGISTRO · dia "&amp;$W2071&amp;" de "&amp;IFERROR(INDEX(Parâmetros!$B$39:$B$48,MATCH($E2071,Parâmetros!$A$39:$A$48,0)),99)&amp;" do ciclo"),IF(OR($D2071="6x1",$D2071="FF 6x1"),IF(OR(AND(WEEKDAY($F2071,2)=6,AND($A2071=$A2072,$L2072&gt;0)),AND(WEEKDAY($F2071,2)=7,AND($A2071=$A2070,$L2070&gt;0))),"ATENÇÃO · apontou sábado e domingo no mesmo fim de semana",IF(OR(WEEKDAY($F2071,2)=6,WEEKDAY($F2071,2)=7),"Jornada de fim de semana do 6x1",IF(OR($H2071&gt;=Parâmetros!$E$20,$H2071&lt;Parâmetros!$E$19),"ATENÇÃO · 6x1 apontou fora do horário diurno","Jornada fixa do 6x1"))),IF($D2071="5x2","Jornada fixa do 5x2",IF($D2071="Folguista",IF($J2071=$K2071,"Evidência confirma sequência","DIVERGE · sequência "&amp;$J2071&amp;" × evidência "&amp;$K2071),IF($K2071=$E2071,"Evidência confirma cadastro","DIVERGE · cadastro "&amp;$E2071&amp;" × evidência "&amp;$K2071)))))))))))</f>
        <v>FALTA DE REGISTRO · dia útil da escala 6x1</v>
      </c>
      <c r="W2071" s="34" t="str">
        <f>IF(OR(OR($D2071="6x1",$D2071="FF 6x1"),$D2071="5x2"),"",IF($AB2071&lt;&gt;$AB2070,IF(IFERROR(INDEX(Cadastro!$F$5:$F$148,$AB2071),"")="",IF($L2071&gt;0,1,0),IF(IFERROR(INDEX(Cadastro!$F$5:$F$148,$AB2071),"")&lt;=IFERROR(INDEX(Parâmetros!$B$39:$B$48,MATCH($E2071,Parâmetros!$A$39:$A$48,0)),99),IFERROR(INDEX(Cadastro!$F$5:$F$148,$AB2071),""),0)),IF($L2071&gt;0,IF(N($X2070)&gt;0,1,N($W2070)+1),IF(AND($L2071=0,OR(N($W2070)&gt;=IFERROR(INDEX(Parâmetros!$B$39:$B$48,MATCH($E2071,Parâmetros!$A$39:$A$48,0)),99),AND(N($X2070)&gt;0,N($X2070)&lt;IFERROR(INDEX(Parâmetros!$C$39:$C$48,MATCH($E2071,Parâmetros!$A$39:$A$48,0)),0)))),0,N($W2070)+1))))</f>
        <v/>
      </c>
      <c r="X2071" s="34" t="str">
        <f>IF(OR(OR($D2071="6x1",$D2071="FF 6x1"),$D2071="5x2"),"",IF($AB2071&lt;&gt;$AB2070,IF(IFERROR(INDEX(Cadastro!$F$5:$F$148,$AB2071),"")="",0,IF(IFERROR(INDEX(Cadastro!$F$5:$F$148,$AB2071),"")&gt;IFERROR(INDEX(Parâmetros!$B$39:$B$48,MATCH($E2071,Parâmetros!$A$39:$A$48,0)),99),IFERROR(INDEX(Cadastro!$F$5:$F$148,$AB2071),"")-IFERROR(INDEX(Parâmetros!$B$39:$B$48,MATCH($E2071,Parâmetros!$A$39:$A$48,0)),99),0)),IF(AND($L2071=0,OR(N($W2070)&gt;=IFERROR(INDEX(Parâmetros!$B$39:$B$48,MATCH($E2071,Parâmetros!$A$39:$A$48,0)),99),AND(N($X2070)&gt;0,N($X2070)&lt;IFERROR(INDEX(Parâmetros!$C$39:$C$48,MATCH($E2071,Parâmetros!$A$39:$A$48,0)),0)))),N($X2070)+1,0)))</f>
        <v/>
      </c>
      <c r="Y2071" t="str">
        <f>IF($AC2071&lt;&gt;"",IF($L2071&gt;0,$AC2071&amp;" · com apontamento",$AC2071),IF($E2071="Férias",IF($L2071&gt;0,"Férias · com apontamento","Férias (cadastro)"),IF(($Z2071+$AA2071-1)&gt;Parâmetros!$E$16,"Férias / afastamento",IF(AND($D2071="5x2",OR(WEEKDAY($F2071,2)=6,WEEKDAY($F2071,2)=7)),IF($L2071&gt;0,"Folga trabalhada","Folga"),IF($L2071&gt;0,"Trabalhado",IF(OR(OR($D2071="6x1",$D2071="FF 6x1"),$D2071="5x2"),IF(AND(OR($D2071="6x1",$D2071="FF 6x1"),OR(WEEKDAY($F2071,2)=6,WEEKDAY($F2071,2)=7)),"Folga","Falta de registro"),IF(AND($AB2071&lt;&gt;$AB2070,IFERROR(INDEX(Cadastro!$F$5:$F$148,$AB2071),"")=""),"Indeterminado (início da série)",IF($X2071&gt;0,"Folga","Falta de registro"))))))))</f>
        <v>Falta de registro</v>
      </c>
      <c r="Z2071" s="34">
        <f>IF(OR($L2071&gt;0,$F2071&gt;Parâmetros!$E$14),0,IF($A2071&lt;&gt;$A2070,1,N($Z2070)+1))</f>
        <v>0</v>
      </c>
      <c r="AA2071" s="34">
        <f>IF(OR($L2071&gt;0,$F2071&gt;Parâmetros!$E$14),0,IF(OR($A2071&lt;&gt;$A2072,$F2072&gt;Parâmetros!$E$14),1,N($AA2072)+1))</f>
        <v>0</v>
      </c>
      <c r="AB2071" s="31">
        <f>IFERROR(MATCH($A2071&amp;"|"&amp;TEXT(_xlfn.MAXIFS(Cadastro!$E$5:$E$148,Cadastro!$A$5:$A$148,$A2071,Cadastro!$E$5:$E$148,"&lt;="&amp;$F2071),"yyyymmdd"),Cadastro!$I$5:$I$148,0),"")</f>
        <v>109</v>
      </c>
      <c r="AC2071" t="str">
        <f>IFERROR(_xlfn.SINGLE(INDEX(Exceções!$D$5:$D$203,MATCH($A2071&amp;"|"&amp;$F2071,Exceções!$F$5:$F$203,0))),"")</f>
        <v/>
      </c>
      <c r="AD2071" t="str">
        <f>IF($AC2071="","",IFERROR(_xlfn.SINGLE(INDEX(Exceções!$E$5:$E$203,MATCH($A2071&amp;"|"&amp;$F2071,Exceções!$F$5:$F$203,0))),""))</f>
        <v/>
      </c>
    </row>
    <row r="2072" spans="1:30" ht="15" hidden="1" customHeight="1" x14ac:dyDescent="0.25">
      <c r="A2072" s="31">
        <v>53665</v>
      </c>
      <c r="B2072" s="17" t="s">
        <v>215</v>
      </c>
      <c r="C2072" s="17" t="str">
        <f>IFERROR(INDEX(Cadastro!$C$5:$C$148,$AB2072),"NÃO INFORMADO")</f>
        <v>CAL</v>
      </c>
      <c r="D2072" s="17" t="str">
        <f>IFERROR(INDEX(Cadastro!$D$5:$D$148,$AB2072),"")</f>
        <v>6x1</v>
      </c>
      <c r="E2072" s="17" t="str">
        <f>IFERROR(INDEX(Cadastro!$G$5:$G$148,$AB2072),"")</f>
        <v>6x1</v>
      </c>
      <c r="F2072" s="29">
        <v>46282</v>
      </c>
      <c r="G2072" s="32" t="str">
        <f t="shared" si="348"/>
        <v>qui</v>
      </c>
      <c r="H2072" s="31" t="str">
        <f>IF($L2072=0,"",_xlfn.MINIFS(Dados!$Q:$Q,Dados!$A:$A,$A2072,Dados!$S:$S,$F2072))</f>
        <v/>
      </c>
      <c r="I2072" s="31" t="str">
        <f>IF($H2072="","",_xlfn.MAXIFS(Dados!$R:$R,Dados!$A:$A,$A2072,Dados!$S:$S,$F2072))</f>
        <v/>
      </c>
      <c r="J2072" s="32" t="str">
        <f>IF($D2072&lt;&gt;"Folguista","",IFERROR(INDEX(Parâmetros!$D$52:$G$52,1,MIN(4,MAX(1,$W2072))),""))</f>
        <v/>
      </c>
      <c r="K2072" s="32" t="str">
        <f>IF(OR($AC2072&lt;&gt;"",$Y2072="Folga",$Y2072="Folga trabalhada",$Y2072="Férias (cadastro)",$Y2072="Férias / afastamento",$Y2072="Indeterminado (início da série)"),"",IF(OR($D2072="6x1",$D2072="FF 6x1"),IF(OR(WEEKDAY($F2072,2)=6,WEEKDAY($F2072,2)=7),"6x1 sáb/dom","6x1"),IF($D2072="5x2","5x2",IF($H2072="",IF($D2072="Folguista",$J2072,$E2072),IF(OR($H2072&gt;=Parâmetros!$E$18,$H2072&lt;Parâmetros!$E$19),"C",IF($H2072&lt;Parâmetros!$E$20,"A","B"))))))</f>
        <v>6x1</v>
      </c>
      <c r="L2072" s="30">
        <f>SUMIFS(Dados!$E:$E,Dados!$A:$A,$A2072,Dados!$S:$S,$F2072)</f>
        <v>0</v>
      </c>
      <c r="M2072" s="30">
        <f>IFERROR(INDEX(Parâmetros!$E$6:$E$11,MATCH($K2072,Parâmetros!$A$6:$A$11,0)),"")</f>
        <v>8.8000000000000007</v>
      </c>
      <c r="N2072" s="33">
        <f t="shared" si="349"/>
        <v>0</v>
      </c>
      <c r="O2072" s="33">
        <f>Parâmetros!$E$13</f>
        <v>0.8</v>
      </c>
      <c r="P2072" s="32" t="str">
        <f>IF(OR($M2072="",$F2072&gt;Parâmetros!$E$14),"Não","Sim")</f>
        <v>Não</v>
      </c>
      <c r="Q2072" s="32" t="str">
        <f t="shared" si="350"/>
        <v/>
      </c>
      <c r="R2072" s="32" t="str">
        <f t="shared" si="351"/>
        <v/>
      </c>
      <c r="S2072" s="30" t="str">
        <f t="shared" si="352"/>
        <v/>
      </c>
      <c r="T2072" s="32" t="str">
        <f>IF($Q2072&lt;&gt;"Sim","",IF($N2072&gt;Parâmetros!$E$15,"Sim","Não"))</f>
        <v/>
      </c>
      <c r="U2072" s="17" t="str">
        <f t="shared" si="353"/>
        <v>Fora da apuração</v>
      </c>
      <c r="V2072" s="17" t="str">
        <f>IF($AC2072&lt;&gt;"",IF($L2072&gt;0,"ATENÇÃO · apontou em dia de "&amp;LOWER($AC2072)&amp;" cadastrado","Exceção cadastrada · "&amp;$AC2072)&amp;IF($AD2072="",""," · "&amp;$AD2072),IF($E2072="Férias",IF($L2072&gt;0,"ATENÇÃO · apontou estando de férias no cadastro","Férias no cadastro"),IF($Y2072="Férias / afastamento","Afastamento · "&amp;($Z2072+$AA2072-1)&amp;" dias seguidos sem apontamento",IF($Y2072="Folga trabalhada","ATENÇÃO · apontou em dia de '[Apontamento_Mes_Setembro Atualizado.xlsx]Base Diária'!$V$221folga da escala 5x2",IF($Y2072="Folga",IF(AND($D2072="5x2",OR(WEEKDAY($F2072,2)=6,WEEKDAY($F2072,2)=7)),"Folga de fim de semana da escala 5x2",IF(AND(OR($D2072="6x1",$D2072="FF 6x1"),WEEKDAY($F2072,2)=6,FALSE()),"Folga de fim de semana · apontou no domingo anterior",IF(AND(OR($D2072="6x1",$D2072="FF 6x1"),WEEKDAY($F2072,2)=7,AND($A2072=$A2071,$L2071&gt;0)),"Folga de fim de semana · apontou no sábado",IF(AND(OR($D2072="6x1",$D2072="FF 6x1"),OR(WEEKDAY($F2072,2)=6,WEEKDAY($F2072,2)=7)),"Folga de fim de semana · sem apontamento no sábado nem no domingo","Folga prevista pelo ciclo")))),IF($Y2072="Indeterminado (início da série)","Sem histórico anterior — informe o dia do ciclo no Cadastro",IF($Y2072="Falta de registro",IF(OR(OR($D2072="6x1",$D2072="FF 6x1"),$D2072="5x2"),"FALTA DE REGISTRO · dia útil da escala "&amp;$E2072,"FALTA DE REGISTRO · dia "&amp;$W2072&amp;" de "&amp;IFERROR(INDEX(Parâmetros!$B$39:$B$48,MATCH($E2072,Parâmetros!$A$39:$A$48,0)),99)&amp;" do ciclo"),IF(OR($D2072="6x1",$D2072="FF 6x1"),IF(OR(AND(WEEKDAY($F2072,2)=6,AND($A2072=$A2073,$L2073&gt;0)),AND(WEEKDAY($F2072,2)=7,AND($A2072=$A2071,$L2071&gt;0))),"ATENÇÃO · apontou sábado e domingo no mesmo fim de semana",IF(OR(WEEKDAY($F2072,2)=6,WEEKDAY($F2072,2)=7),"Jornada de fim de semana do 6x1",IF(OR($H2072&gt;=Parâmetros!$E$20,$H2072&lt;Parâmetros!$E$19),"ATENÇÃO · 6x1 apontou fora do horário diurno","Jornada fixa do 6x1"))),IF($D2072="5x2","Jornada fixa do 5x2",IF($D2072="Folguista",IF($J2072=$K2072,"Evidência confirma sequência","DIVERGE · sequência "&amp;$J2072&amp;" × evidência "&amp;$K2072),IF($K2072=$E2072,"Evidência confirma cadastro","DIVERGE · cadastro "&amp;$E2072&amp;" × evidência "&amp;$K2072)))))))))))</f>
        <v>FALTA DE REGISTRO · dia útil da escala 6x1</v>
      </c>
      <c r="W2072" s="34" t="str">
        <f>IF(OR(OR($D2072="6x1",$D2072="FF 6x1"),$D2072="5x2"),"",IF($AB2072&lt;&gt;$AB2071,IF(IFERROR(INDEX(Cadastro!$F$5:$F$148,$AB2072),"")="",IF($L2072&gt;0,1,0),IF(IFERROR(INDEX(Cadastro!$F$5:$F$148,$AB2072),"")&lt;=IFERROR(INDEX(Parâmetros!$B$39:$B$48,MATCH($E2072,Parâmetros!$A$39:$A$48,0)),99),IFERROR(INDEX(Cadastro!$F$5:$F$148,$AB2072),""),0)),IF($L2072&gt;0,IF(N($X2071)&gt;0,1,N($W2071)+1),IF(AND($L2072=0,OR(N($W2071)&gt;=IFERROR(INDEX(Parâmetros!$B$39:$B$48,MATCH($E2072,Parâmetros!$A$39:$A$48,0)),99),AND(N($X2071)&gt;0,N($X2071)&lt;IFERROR(INDEX(Parâmetros!$C$39:$C$48,MATCH($E2072,Parâmetros!$A$39:$A$48,0)),0)))),0,N($W2071)+1))))</f>
        <v/>
      </c>
      <c r="X2072" s="34" t="str">
        <f>IF(OR(OR($D2072="6x1",$D2072="FF 6x1"),$D2072="5x2"),"",IF($AB2072&lt;&gt;$AB2071,IF(IFERROR(INDEX(Cadastro!$F$5:$F$148,$AB2072),"")="",0,IF(IFERROR(INDEX(Cadastro!$F$5:$F$148,$AB2072),"")&gt;IFERROR(INDEX(Parâmetros!$B$39:$B$48,MATCH($E2072,Parâmetros!$A$39:$A$48,0)),99),IFERROR(INDEX(Cadastro!$F$5:$F$148,$AB2072),"")-IFERROR(INDEX(Parâmetros!$B$39:$B$48,MATCH($E2072,Parâmetros!$A$39:$A$48,0)),99),0)),IF(AND($L2072=0,OR(N($W2071)&gt;=IFERROR(INDEX(Parâmetros!$B$39:$B$48,MATCH($E2072,Parâmetros!$A$39:$A$48,0)),99),AND(N($X2071)&gt;0,N($X2071)&lt;IFERROR(INDEX(Parâmetros!$C$39:$C$48,MATCH($E2072,Parâmetros!$A$39:$A$48,0)),0)))),N($X2071)+1,0)))</f>
        <v/>
      </c>
      <c r="Y2072" t="str">
        <f>IF($AC2072&lt;&gt;"",IF($L2072&gt;0,$AC2072&amp;" · com apontamento",$AC2072),IF($E2072="Férias",IF($L2072&gt;0,"Férias · com apontamento","Férias (cadastro)"),IF(($Z2072+$AA2072-1)&gt;Parâmetros!$E$16,"Férias / afastamento",IF(AND($D2072="5x2",OR(WEEKDAY($F2072,2)=6,WEEKDAY($F2072,2)=7)),IF($L2072&gt;0,"Folga trabalhada","Folga"),IF($L2072&gt;0,"Trabalhado",IF(OR(OR($D2072="6x1",$D2072="FF 6x1"),$D2072="5x2"),IF(AND(OR($D2072="6x1",$D2072="FF 6x1"),OR(WEEKDAY($F2072,2)=6,WEEKDAY($F2072,2)=7)),"Folga","Falta de registro"),IF(AND($AB2072&lt;&gt;$AB2071,IFERROR(INDEX(Cadastro!$F$5:$F$148,$AB2072),"")=""),"Indeterminado (início da série)",IF($X2072&gt;0,"Folga","Falta de registro"))))))))</f>
        <v>Falta de registro</v>
      </c>
      <c r="Z2072" s="34">
        <f>IF(OR($L2072&gt;0,$F2072&gt;Parâmetros!$E$14),0,IF($A2072&lt;&gt;$A2071,1,N($Z2071)+1))</f>
        <v>0</v>
      </c>
      <c r="AA2072" s="34">
        <f>IF(OR($L2072&gt;0,$F2072&gt;Parâmetros!$E$14),0,IF(OR($A2072&lt;&gt;$A2073,$F2073&gt;Parâmetros!$E$14),1,N($AA2073)+1))</f>
        <v>0</v>
      </c>
      <c r="AB2072" s="31">
        <f>IFERROR(MATCH($A2072&amp;"|"&amp;TEXT(_xlfn.MAXIFS(Cadastro!$E$5:$E$148,Cadastro!$A$5:$A$148,$A2072,Cadastro!$E$5:$E$148,"&lt;="&amp;$F2072),"yyyymmdd"),Cadastro!$I$5:$I$148,0),"")</f>
        <v>109</v>
      </c>
      <c r="AC2072" t="str">
        <f>IFERROR(_xlfn.SINGLE(INDEX(Exceções!$D$5:$D$203,MATCH($A2072&amp;"|"&amp;$F2072,Exceções!$F$5:$F$203,0))),"")</f>
        <v/>
      </c>
      <c r="AD2072" t="str">
        <f>IF($AC2072="","",IFERROR(_xlfn.SINGLE(INDEX(Exceções!$E$5:$E$203,MATCH($A2072&amp;"|"&amp;$F2072,Exceções!$F$5:$F$203,0))),""))</f>
        <v/>
      </c>
    </row>
    <row r="2073" spans="1:30" ht="15" hidden="1" customHeight="1" x14ac:dyDescent="0.25">
      <c r="A2073" s="31">
        <v>53665</v>
      </c>
      <c r="B2073" s="17" t="s">
        <v>215</v>
      </c>
      <c r="C2073" s="17" t="str">
        <f>IFERROR(INDEX(Cadastro!$C$5:$C$148,$AB2073),"NÃO INFORMADO")</f>
        <v>CAL</v>
      </c>
      <c r="D2073" s="17" t="str">
        <f>IFERROR(INDEX(Cadastro!$D$5:$D$148,$AB2073),"")</f>
        <v>6x1</v>
      </c>
      <c r="E2073" s="17" t="str">
        <f>IFERROR(INDEX(Cadastro!$G$5:$G$148,$AB2073),"")</f>
        <v>6x1</v>
      </c>
      <c r="F2073" s="29">
        <v>46283</v>
      </c>
      <c r="G2073" s="32" t="str">
        <f t="shared" si="348"/>
        <v>sex</v>
      </c>
      <c r="H2073" s="31" t="str">
        <f>IF($L2073=0,"",_xlfn.MINIFS(Dados!$Q:$Q,Dados!$A:$A,$A2073,Dados!$S:$S,$F2073))</f>
        <v/>
      </c>
      <c r="I2073" s="31" t="str">
        <f>IF($H2073="","",_xlfn.MAXIFS(Dados!$R:$R,Dados!$A:$A,$A2073,Dados!$S:$S,$F2073))</f>
        <v/>
      </c>
      <c r="J2073" s="32" t="str">
        <f>IF($D2073&lt;&gt;"Folguista","",IFERROR(INDEX(Parâmetros!$D$52:$G$52,1,MIN(4,MAX(1,$W2073))),""))</f>
        <v/>
      </c>
      <c r="K2073" s="32" t="str">
        <f>IF(OR($AC2073&lt;&gt;"",$Y2073="Folga",$Y2073="Folga trabalhada",$Y2073="Férias (cadastro)",$Y2073="Férias / afastamento",$Y2073="Indeterminado (início da série)"),"",IF(OR($D2073="6x1",$D2073="FF 6x1"),IF(OR(WEEKDAY($F2073,2)=6,WEEKDAY($F2073,2)=7),"6x1 sáb/dom","6x1"),IF($D2073="5x2","5x2",IF($H2073="",IF($D2073="Folguista",$J2073,$E2073),IF(OR($H2073&gt;=Parâmetros!$E$18,$H2073&lt;Parâmetros!$E$19),"C",IF($H2073&lt;Parâmetros!$E$20,"A","B"))))))</f>
        <v>6x1</v>
      </c>
      <c r="L2073" s="30">
        <f>SUMIFS(Dados!$E:$E,Dados!$A:$A,$A2073,Dados!$S:$S,$F2073)</f>
        <v>0</v>
      </c>
      <c r="M2073" s="30">
        <f>IFERROR(INDEX(Parâmetros!$E$6:$E$11,MATCH($K2073,Parâmetros!$A$6:$A$11,0)),"")</f>
        <v>8.8000000000000007</v>
      </c>
      <c r="N2073" s="33">
        <f t="shared" si="349"/>
        <v>0</v>
      </c>
      <c r="O2073" s="33">
        <f>Parâmetros!$E$13</f>
        <v>0.8</v>
      </c>
      <c r="P2073" s="32" t="str">
        <f>IF(OR($M2073="",$F2073&gt;Parâmetros!$E$14),"Não","Sim")</f>
        <v>Não</v>
      </c>
      <c r="Q2073" s="32" t="str">
        <f t="shared" si="350"/>
        <v/>
      </c>
      <c r="R2073" s="32" t="str">
        <f t="shared" si="351"/>
        <v/>
      </c>
      <c r="S2073" s="30" t="str">
        <f t="shared" si="352"/>
        <v/>
      </c>
      <c r="T2073" s="32" t="str">
        <f>IF($Q2073&lt;&gt;"Sim","",IF($N2073&gt;Parâmetros!$E$15,"Sim","Não"))</f>
        <v/>
      </c>
      <c r="U2073" s="17" t="str">
        <f t="shared" si="353"/>
        <v>Fora da apuração</v>
      </c>
      <c r="V2073" s="17" t="str">
        <f>IF($AC2073&lt;&gt;"",IF($L2073&gt;0,"ATENÇÃO · apontou em dia de "&amp;LOWER($AC2073)&amp;" cadastrado","Exceção cadastrada · "&amp;$AC2073)&amp;IF($AD2073="",""," · "&amp;$AD2073),IF($E2073="Férias",IF($L2073&gt;0,"ATENÇÃO · apontou estando de férias no cadastro","Férias no cadastro"),IF($Y2073="Férias / afastamento","Afastamento · "&amp;($Z2073+$AA2073-1)&amp;" dias seguidos sem apontamento",IF($Y2073="Folga trabalhada","ATENÇÃO · apontou em dia de '[Apontamento_Mes_Setembro Atualizado.xlsx]Base Diária'!$V$221folga da escala 5x2",IF($Y2073="Folga",IF(AND($D2073="5x2",OR(WEEKDAY($F2073,2)=6,WEEKDAY($F2073,2)=7)),"Folga de fim de semana da escala 5x2",IF(AND(OR($D2073="6x1",$D2073="FF 6x1"),WEEKDAY($F2073,2)=6,FALSE()),"Folga de fim de semana · apontou no domingo anterior",IF(AND(OR($D2073="6x1",$D2073="FF 6x1"),WEEKDAY($F2073,2)=7,AND($A2073=$A2072,$L2072&gt;0)),"Folga de fim de semana · apontou no sábado",IF(AND(OR($D2073="6x1",$D2073="FF 6x1"),OR(WEEKDAY($F2073,2)=6,WEEKDAY($F2073,2)=7)),"Folga de fim de semana · sem apontamento no sábado nem no domingo","Folga prevista pelo ciclo")))),IF($Y2073="Indeterminado (início da série)","Sem histórico anterior — informe o dia do ciclo no Cadastro",IF($Y2073="Falta de registro",IF(OR(OR($D2073="6x1",$D2073="FF 6x1"),$D2073="5x2"),"FALTA DE REGISTRO · dia útil da escala "&amp;$E2073,"FALTA DE REGISTRO · dia "&amp;$W2073&amp;" de "&amp;IFERROR(INDEX(Parâmetros!$B$39:$B$48,MATCH($E2073,Parâmetros!$A$39:$A$48,0)),99)&amp;" do ciclo"),IF(OR($D2073="6x1",$D2073="FF 6x1"),IF(OR(AND(WEEKDAY($F2073,2)=6,AND($A2073=$A2074,$L2074&gt;0)),AND(WEEKDAY($F2073,2)=7,AND($A2073=$A2072,$L2072&gt;0))),"ATENÇÃO · apontou sábado e domingo no mesmo fim de semana",IF(OR(WEEKDAY($F2073,2)=6,WEEKDAY($F2073,2)=7),"Jornada de fim de semana do 6x1",IF(OR($H2073&gt;=Parâmetros!$E$20,$H2073&lt;Parâmetros!$E$19),"ATENÇÃO · 6x1 apontou fora do horário diurno","Jornada fixa do 6x1"))),IF($D2073="5x2","Jornada fixa do 5x2",IF($D2073="Folguista",IF($J2073=$K2073,"Evidência confirma sequência","DIVERGE · sequência "&amp;$J2073&amp;" × evidência "&amp;$K2073),IF($K2073=$E2073,"Evidência confirma cadastro","DIVERGE · cadastro "&amp;$E2073&amp;" × evidência "&amp;$K2073)))))))))))</f>
        <v>FALTA DE REGISTRO · dia útil da escala 6x1</v>
      </c>
      <c r="W2073" s="34" t="str">
        <f>IF(OR(OR($D2073="6x1",$D2073="FF 6x1"),$D2073="5x2"),"",IF($AB2073&lt;&gt;$AB2072,IF(IFERROR(INDEX(Cadastro!$F$5:$F$148,$AB2073),"")="",IF($L2073&gt;0,1,0),IF(IFERROR(INDEX(Cadastro!$F$5:$F$148,$AB2073),"")&lt;=IFERROR(INDEX(Parâmetros!$B$39:$B$48,MATCH($E2073,Parâmetros!$A$39:$A$48,0)),99),IFERROR(INDEX(Cadastro!$F$5:$F$148,$AB2073),""),0)),IF($L2073&gt;0,IF(N($X2072)&gt;0,1,N($W2072)+1),IF(AND($L2073=0,OR(N($W2072)&gt;=IFERROR(INDEX(Parâmetros!$B$39:$B$48,MATCH($E2073,Parâmetros!$A$39:$A$48,0)),99),AND(N($X2072)&gt;0,N($X2072)&lt;IFERROR(INDEX(Parâmetros!$C$39:$C$48,MATCH($E2073,Parâmetros!$A$39:$A$48,0)),0)))),0,N($W2072)+1))))</f>
        <v/>
      </c>
      <c r="X2073" s="34" t="str">
        <f>IF(OR(OR($D2073="6x1",$D2073="FF 6x1"),$D2073="5x2"),"",IF($AB2073&lt;&gt;$AB2072,IF(IFERROR(INDEX(Cadastro!$F$5:$F$148,$AB2073),"")="",0,IF(IFERROR(INDEX(Cadastro!$F$5:$F$148,$AB2073),"")&gt;IFERROR(INDEX(Parâmetros!$B$39:$B$48,MATCH($E2073,Parâmetros!$A$39:$A$48,0)),99),IFERROR(INDEX(Cadastro!$F$5:$F$148,$AB2073),"")-IFERROR(INDEX(Parâmetros!$B$39:$B$48,MATCH($E2073,Parâmetros!$A$39:$A$48,0)),99),0)),IF(AND($L2073=0,OR(N($W2072)&gt;=IFERROR(INDEX(Parâmetros!$B$39:$B$48,MATCH($E2073,Parâmetros!$A$39:$A$48,0)),99),AND(N($X2072)&gt;0,N($X2072)&lt;IFERROR(INDEX(Parâmetros!$C$39:$C$48,MATCH($E2073,Parâmetros!$A$39:$A$48,0)),0)))),N($X2072)+1,0)))</f>
        <v/>
      </c>
      <c r="Y2073" t="str">
        <f>IF($AC2073&lt;&gt;"",IF($L2073&gt;0,$AC2073&amp;" · com apontamento",$AC2073),IF($E2073="Férias",IF($L2073&gt;0,"Férias · com apontamento","Férias (cadastro)"),IF(($Z2073+$AA2073-1)&gt;Parâmetros!$E$16,"Férias / afastamento",IF(AND($D2073="5x2",OR(WEEKDAY($F2073,2)=6,WEEKDAY($F2073,2)=7)),IF($L2073&gt;0,"Folga trabalhada","Folga"),IF($L2073&gt;0,"Trabalhado",IF(OR(OR($D2073="6x1",$D2073="FF 6x1"),$D2073="5x2"),IF(AND(OR($D2073="6x1",$D2073="FF 6x1"),OR(WEEKDAY($F2073,2)=6,WEEKDAY($F2073,2)=7)),"Folga","Falta de registro"),IF(AND($AB2073&lt;&gt;$AB2072,IFERROR(INDEX(Cadastro!$F$5:$F$148,$AB2073),"")=""),"Indeterminado (início da série)",IF($X2073&gt;0,"Folga","Falta de registro"))))))))</f>
        <v>Falta de registro</v>
      </c>
      <c r="Z2073" s="34">
        <f>IF(OR($L2073&gt;0,$F2073&gt;Parâmetros!$E$14),0,IF($A2073&lt;&gt;$A2072,1,N($Z2072)+1))</f>
        <v>0</v>
      </c>
      <c r="AA2073" s="34">
        <f>IF(OR($L2073&gt;0,$F2073&gt;Parâmetros!$E$14),0,IF(OR($A2073&lt;&gt;$A2074,$F2074&gt;Parâmetros!$E$14),1,N($AA2074)+1))</f>
        <v>0</v>
      </c>
      <c r="AB2073" s="31">
        <f>IFERROR(MATCH($A2073&amp;"|"&amp;TEXT(_xlfn.MAXIFS(Cadastro!$E$5:$E$148,Cadastro!$A$5:$A$148,$A2073,Cadastro!$E$5:$E$148,"&lt;="&amp;$F2073),"yyyymmdd"),Cadastro!$I$5:$I$148,0),"")</f>
        <v>109</v>
      </c>
      <c r="AC2073" t="str">
        <f>IFERROR(_xlfn.SINGLE(INDEX(Exceções!$D$5:$D$203,MATCH($A2073&amp;"|"&amp;$F2073,Exceções!$F$5:$F$203,0))),"")</f>
        <v/>
      </c>
      <c r="AD2073" t="str">
        <f>IF($AC2073="","",IFERROR(_xlfn.SINGLE(INDEX(Exceções!$E$5:$E$203,MATCH($A2073&amp;"|"&amp;$F2073,Exceções!$F$5:$F$203,0))),""))</f>
        <v/>
      </c>
    </row>
    <row r="2074" spans="1:30" ht="15" hidden="1" customHeight="1" x14ac:dyDescent="0.25">
      <c r="A2074" s="31">
        <v>53665</v>
      </c>
      <c r="B2074" s="17" t="s">
        <v>215</v>
      </c>
      <c r="C2074" s="17" t="str">
        <f>IFERROR(INDEX(Cadastro!$C$5:$C$148,$AB2074),"NÃO INFORMADO")</f>
        <v>CAL</v>
      </c>
      <c r="D2074" s="17" t="str">
        <f>IFERROR(INDEX(Cadastro!$D$5:$D$148,$AB2074),"")</f>
        <v>6x1</v>
      </c>
      <c r="E2074" s="17" t="str">
        <f>IFERROR(INDEX(Cadastro!$G$5:$G$148,$AB2074),"")</f>
        <v>6x1</v>
      </c>
      <c r="F2074" s="29">
        <v>46284</v>
      </c>
      <c r="G2074" s="32" t="str">
        <f t="shared" si="348"/>
        <v>sáb</v>
      </c>
      <c r="H2074" s="31" t="str">
        <f>IF($L2074=0,"",_xlfn.MINIFS(Dados!$Q:$Q,Dados!$A:$A,$A2074,Dados!$S:$S,$F2074))</f>
        <v/>
      </c>
      <c r="I2074" s="31" t="str">
        <f>IF($H2074="","",_xlfn.MAXIFS(Dados!$R:$R,Dados!$A:$A,$A2074,Dados!$S:$S,$F2074))</f>
        <v/>
      </c>
      <c r="J2074" s="32" t="str">
        <f>IF($D2074&lt;&gt;"Folguista","",IFERROR(INDEX(Parâmetros!$D$52:$G$52,1,MIN(4,MAX(1,$W2074))),""))</f>
        <v/>
      </c>
      <c r="K2074" s="32" t="str">
        <f>IF(OR($AC2074&lt;&gt;"",$Y2074="Folga",$Y2074="Folga trabalhada",$Y2074="Férias (cadastro)",$Y2074="Férias / afastamento",$Y2074="Indeterminado (início da série)"),"",IF(OR($D2074="6x1",$D2074="FF 6x1"),IF(OR(WEEKDAY($F2074,2)=6,WEEKDAY($F2074,2)=7),"6x1 sáb/dom","6x1"),IF($D2074="5x2","5x2",IF($H2074="",IF($D2074="Folguista",$J2074,$E2074),IF(OR($H2074&gt;=Parâmetros!$E$18,$H2074&lt;Parâmetros!$E$19),"C",IF($H2074&lt;Parâmetros!$E$20,"A","B"))))))</f>
        <v/>
      </c>
      <c r="L2074" s="30">
        <f>SUMIFS(Dados!$E:$E,Dados!$A:$A,$A2074,Dados!$S:$S,$F2074)</f>
        <v>0</v>
      </c>
      <c r="M2074" s="30" t="str">
        <f>IFERROR(INDEX(Parâmetros!$E$6:$E$11,MATCH($K2074,Parâmetros!$A$6:$A$11,0)),"")</f>
        <v/>
      </c>
      <c r="N2074" s="33" t="str">
        <f t="shared" si="349"/>
        <v/>
      </c>
      <c r="O2074" s="33">
        <f>Parâmetros!$E$13</f>
        <v>0.8</v>
      </c>
      <c r="P2074" s="32" t="str">
        <f>IF(OR($M2074="",$F2074&gt;Parâmetros!$E$14),"Não","Sim")</f>
        <v>Não</v>
      </c>
      <c r="Q2074" s="32" t="str">
        <f t="shared" si="350"/>
        <v/>
      </c>
      <c r="R2074" s="32" t="str">
        <f t="shared" si="351"/>
        <v/>
      </c>
      <c r="S2074" s="30" t="str">
        <f t="shared" si="352"/>
        <v/>
      </c>
      <c r="T2074" s="32" t="str">
        <f>IF($Q2074&lt;&gt;"Sim","",IF($N2074&gt;Parâmetros!$E$15,"Sim","Não"))</f>
        <v/>
      </c>
      <c r="U2074" s="17" t="str">
        <f t="shared" si="353"/>
        <v>Folga</v>
      </c>
      <c r="V2074" s="17" t="str">
        <f>IF($AC2074&lt;&gt;"",IF($L2074&gt;0,"ATENÇÃO · apontou em dia de "&amp;LOWER($AC2074)&amp;" cadastrado","Exceção cadastrada · "&amp;$AC2074)&amp;IF($AD2074="",""," · "&amp;$AD2074),IF($E2074="Férias",IF($L2074&gt;0,"ATENÇÃO · apontou estando de férias no cadastro","Férias no cadastro"),IF($Y2074="Férias / afastamento","Afastamento · "&amp;($Z2074+$AA2074-1)&amp;" dias seguidos sem apontamento",IF($Y2074="Folga trabalhada","ATENÇÃO · apontou em dia de '[Apontamento_Mes_Setembro Atualizado.xlsx]Base Diária'!$V$221folga da escala 5x2",IF($Y2074="Folga",IF(AND($D2074="5x2",OR(WEEKDAY($F2074,2)=6,WEEKDAY($F2074,2)=7)),"Folga de fim de semana da escala 5x2",IF(AND(OR($D2074="6x1",$D2074="FF 6x1"),WEEKDAY($F2074,2)=6,FALSE()),"Folga de fim de semana · apontou no domingo anterior",IF(AND(OR($D2074="6x1",$D2074="FF 6x1"),WEEKDAY($F2074,2)=7,AND($A2074=$A2073,$L2073&gt;0)),"Folga de fim de semana · apontou no sábado",IF(AND(OR($D2074="6x1",$D2074="FF 6x1"),OR(WEEKDAY($F2074,2)=6,WEEKDAY($F2074,2)=7)),"Folga de fim de semana · sem apontamento no sábado nem no domingo","Folga prevista pelo ciclo")))),IF($Y2074="Indeterminado (início da série)","Sem histórico anterior — informe o dia do ciclo no Cadastro",IF($Y2074="Falta de registro",IF(OR(OR($D2074="6x1",$D2074="FF 6x1"),$D2074="5x2"),"FALTA DE REGISTRO · dia útil da escala "&amp;$E2074,"FALTA DE REGISTRO · dia "&amp;$W2074&amp;" de "&amp;IFERROR(INDEX(Parâmetros!$B$39:$B$48,MATCH($E2074,Parâmetros!$A$39:$A$48,0)),99)&amp;" do ciclo"),IF(OR($D2074="6x1",$D2074="FF 6x1"),IF(OR(AND(WEEKDAY($F2074,2)=6,AND($A2074=$A2075,$L2075&gt;0)),AND(WEEKDAY($F2074,2)=7,AND($A2074=$A2073,$L2073&gt;0))),"ATENÇÃO · apontou sábado e domingo no mesmo fim de semana",IF(OR(WEEKDAY($F2074,2)=6,WEEKDAY($F2074,2)=7),"Jornada de fim de semana do 6x1",IF(OR($H2074&gt;=Parâmetros!$E$20,$H2074&lt;Parâmetros!$E$19),"ATENÇÃO · 6x1 apontou fora do horário diurno","Jornada fixa do 6x1"))),IF($D2074="5x2","Jornada fixa do 5x2",IF($D2074="Folguista",IF($J2074=$K2074,"Evidência confirma sequência","DIVERGE · sequência "&amp;$J2074&amp;" × evidência "&amp;$K2074),IF($K2074=$E2074,"Evidência confirma cadastro","DIVERGE · cadastro "&amp;$E2074&amp;" × evidência "&amp;$K2074)))))))))))</f>
        <v>Folga de fim de semana · sem apontamento no sábado nem no domingo</v>
      </c>
      <c r="W2074" s="34" t="str">
        <f>IF(OR(OR($D2074="6x1",$D2074="FF 6x1"),$D2074="5x2"),"",IF($AB2074&lt;&gt;$AB2073,IF(IFERROR(INDEX(Cadastro!$F$5:$F$148,$AB2074),"")="",IF($L2074&gt;0,1,0),IF(IFERROR(INDEX(Cadastro!$F$5:$F$148,$AB2074),"")&lt;=IFERROR(INDEX(Parâmetros!$B$39:$B$48,MATCH($E2074,Parâmetros!$A$39:$A$48,0)),99),IFERROR(INDEX(Cadastro!$F$5:$F$148,$AB2074),""),0)),IF($L2074&gt;0,IF(N($X2073)&gt;0,1,N($W2073)+1),IF(AND($L2074=0,OR(N($W2073)&gt;=IFERROR(INDEX(Parâmetros!$B$39:$B$48,MATCH($E2074,Parâmetros!$A$39:$A$48,0)),99),AND(N($X2073)&gt;0,N($X2073)&lt;IFERROR(INDEX(Parâmetros!$C$39:$C$48,MATCH($E2074,Parâmetros!$A$39:$A$48,0)),0)))),0,N($W2073)+1))))</f>
        <v/>
      </c>
      <c r="X2074" s="34" t="str">
        <f>IF(OR(OR($D2074="6x1",$D2074="FF 6x1"),$D2074="5x2"),"",IF($AB2074&lt;&gt;$AB2073,IF(IFERROR(INDEX(Cadastro!$F$5:$F$148,$AB2074),"")="",0,IF(IFERROR(INDEX(Cadastro!$F$5:$F$148,$AB2074),"")&gt;IFERROR(INDEX(Parâmetros!$B$39:$B$48,MATCH($E2074,Parâmetros!$A$39:$A$48,0)),99),IFERROR(INDEX(Cadastro!$F$5:$F$148,$AB2074),"")-IFERROR(INDEX(Parâmetros!$B$39:$B$48,MATCH($E2074,Parâmetros!$A$39:$A$48,0)),99),0)),IF(AND($L2074=0,OR(N($W2073)&gt;=IFERROR(INDEX(Parâmetros!$B$39:$B$48,MATCH($E2074,Parâmetros!$A$39:$A$48,0)),99),AND(N($X2073)&gt;0,N($X2073)&lt;IFERROR(INDEX(Parâmetros!$C$39:$C$48,MATCH($E2074,Parâmetros!$A$39:$A$48,0)),0)))),N($X2073)+1,0)))</f>
        <v/>
      </c>
      <c r="Y2074" t="str">
        <f>IF($AC2074&lt;&gt;"",IF($L2074&gt;0,$AC2074&amp;" · com apontamento",$AC2074),IF($E2074="Férias",IF($L2074&gt;0,"Férias · com apontamento","Férias (cadastro)"),IF(($Z2074+$AA2074-1)&gt;Parâmetros!$E$16,"Férias / afastamento",IF(AND($D2074="5x2",OR(WEEKDAY($F2074,2)=6,WEEKDAY($F2074,2)=7)),IF($L2074&gt;0,"Folga trabalhada","Folga"),IF($L2074&gt;0,"Trabalhado",IF(OR(OR($D2074="6x1",$D2074="FF 6x1"),$D2074="5x2"),IF(AND(OR($D2074="6x1",$D2074="FF 6x1"),OR(WEEKDAY($F2074,2)=6,WEEKDAY($F2074,2)=7)),"Folga","Falta de registro"),IF(AND($AB2074&lt;&gt;$AB2073,IFERROR(INDEX(Cadastro!$F$5:$F$148,$AB2074),"")=""),"Indeterminado (início da série)",IF($X2074&gt;0,"Folga","Falta de registro"))))))))</f>
        <v>Folga</v>
      </c>
      <c r="Z2074" s="34">
        <f>IF(OR($L2074&gt;0,$F2074&gt;Parâmetros!$E$14),0,IF($A2074&lt;&gt;$A2073,1,N($Z2073)+1))</f>
        <v>0</v>
      </c>
      <c r="AA2074" s="34">
        <f>IF(OR($L2074&gt;0,$F2074&gt;Parâmetros!$E$14),0,IF(OR($A2074&lt;&gt;$A2075,$F2075&gt;Parâmetros!$E$14),1,N($AA2075)+1))</f>
        <v>0</v>
      </c>
      <c r="AB2074" s="31">
        <f>IFERROR(MATCH($A2074&amp;"|"&amp;TEXT(_xlfn.MAXIFS(Cadastro!$E$5:$E$148,Cadastro!$A$5:$A$148,$A2074,Cadastro!$E$5:$E$148,"&lt;="&amp;$F2074),"yyyymmdd"),Cadastro!$I$5:$I$148,0),"")</f>
        <v>109</v>
      </c>
      <c r="AC2074" t="str">
        <f>IFERROR(_xlfn.SINGLE(INDEX(Exceções!$D$5:$D$203,MATCH($A2074&amp;"|"&amp;$F2074,Exceções!$F$5:$F$203,0))),"")</f>
        <v/>
      </c>
      <c r="AD2074" t="str">
        <f>IF($AC2074="","",IFERROR(_xlfn.SINGLE(INDEX(Exceções!$E$5:$E$203,MATCH($A2074&amp;"|"&amp;$F2074,Exceções!$F$5:$F$203,0))),""))</f>
        <v/>
      </c>
    </row>
    <row r="2075" spans="1:30" ht="15" hidden="1" customHeight="1" x14ac:dyDescent="0.25">
      <c r="A2075" s="31">
        <v>53665</v>
      </c>
      <c r="B2075" s="17" t="s">
        <v>215</v>
      </c>
      <c r="C2075" s="17" t="str">
        <f>IFERROR(INDEX(Cadastro!$C$5:$C$148,$AB2075),"NÃO INFORMADO")</f>
        <v>CAL</v>
      </c>
      <c r="D2075" s="17" t="str">
        <f>IFERROR(INDEX(Cadastro!$D$5:$D$148,$AB2075),"")</f>
        <v>6x1</v>
      </c>
      <c r="E2075" s="17" t="str">
        <f>IFERROR(INDEX(Cadastro!$G$5:$G$148,$AB2075),"")</f>
        <v>6x1</v>
      </c>
      <c r="F2075" s="29">
        <v>46285</v>
      </c>
      <c r="G2075" s="32" t="str">
        <f t="shared" si="348"/>
        <v>dom</v>
      </c>
      <c r="H2075" s="31" t="str">
        <f>IF($L2075=0,"",_xlfn.MINIFS(Dados!$Q:$Q,Dados!$A:$A,$A2075,Dados!$S:$S,$F2075))</f>
        <v/>
      </c>
      <c r="I2075" s="31" t="str">
        <f>IF($H2075="","",_xlfn.MAXIFS(Dados!$R:$R,Dados!$A:$A,$A2075,Dados!$S:$S,$F2075))</f>
        <v/>
      </c>
      <c r="J2075" s="32" t="str">
        <f>IF($D2075&lt;&gt;"Folguista","",IFERROR(INDEX(Parâmetros!$D$52:$G$52,1,MIN(4,MAX(1,$W2075))),""))</f>
        <v/>
      </c>
      <c r="K2075" s="32" t="str">
        <f>IF(OR($AC2075&lt;&gt;"",$Y2075="Folga",$Y2075="Folga trabalhada",$Y2075="Férias (cadastro)",$Y2075="Férias / afastamento",$Y2075="Indeterminado (início da série)"),"",IF(OR($D2075="6x1",$D2075="FF 6x1"),IF(OR(WEEKDAY($F2075,2)=6,WEEKDAY($F2075,2)=7),"6x1 sáb/dom","6x1"),IF($D2075="5x2","5x2",IF($H2075="",IF($D2075="Folguista",$J2075,$E2075),IF(OR($H2075&gt;=Parâmetros!$E$18,$H2075&lt;Parâmetros!$E$19),"C",IF($H2075&lt;Parâmetros!$E$20,"A","B"))))))</f>
        <v/>
      </c>
      <c r="L2075" s="30">
        <f>SUMIFS(Dados!$E:$E,Dados!$A:$A,$A2075,Dados!$S:$S,$F2075)</f>
        <v>0</v>
      </c>
      <c r="M2075" s="30" t="str">
        <f>IFERROR(INDEX(Parâmetros!$E$6:$E$11,MATCH($K2075,Parâmetros!$A$6:$A$11,0)),"")</f>
        <v/>
      </c>
      <c r="N2075" s="33" t="str">
        <f t="shared" si="349"/>
        <v/>
      </c>
      <c r="O2075" s="33">
        <f>Parâmetros!$E$13</f>
        <v>0.8</v>
      </c>
      <c r="P2075" s="32" t="str">
        <f>IF(OR($M2075="",$F2075&gt;Parâmetros!$E$14),"Não","Sim")</f>
        <v>Não</v>
      </c>
      <c r="Q2075" s="32" t="str">
        <f t="shared" si="350"/>
        <v/>
      </c>
      <c r="R2075" s="32" t="str">
        <f t="shared" si="351"/>
        <v/>
      </c>
      <c r="S2075" s="30" t="str">
        <f t="shared" si="352"/>
        <v/>
      </c>
      <c r="T2075" s="32" t="str">
        <f>IF($Q2075&lt;&gt;"Sim","",IF($N2075&gt;Parâmetros!$E$15,"Sim","Não"))</f>
        <v/>
      </c>
      <c r="U2075" s="17" t="str">
        <f t="shared" si="353"/>
        <v>Folga</v>
      </c>
      <c r="V2075" s="17" t="str">
        <f>IF($AC2075&lt;&gt;"",IF($L2075&gt;0,"ATENÇÃO · apontou em dia de "&amp;LOWER($AC2075)&amp;" cadastrado","Exceção cadastrada · "&amp;$AC2075)&amp;IF($AD2075="",""," · "&amp;$AD2075),IF($E2075="Férias",IF($L2075&gt;0,"ATENÇÃO · apontou estando de férias no cadastro","Férias no cadastro"),IF($Y2075="Férias / afastamento","Afastamento · "&amp;($Z2075+$AA2075-1)&amp;" dias seguidos sem apontamento",IF($Y2075="Folga trabalhada","ATENÇÃO · apontou em dia de '[Apontamento_Mes_Setembro Atualizado.xlsx]Base Diária'!$V$221folga da escala 5x2",IF($Y2075="Folga",IF(AND($D2075="5x2",OR(WEEKDAY($F2075,2)=6,WEEKDAY($F2075,2)=7)),"Folga de fim de semana da escala 5x2",IF(AND(OR($D2075="6x1",$D2075="FF 6x1"),WEEKDAY($F2075,2)=6,FALSE()),"Folga de fim de semana · apontou no domingo anterior",IF(AND(OR($D2075="6x1",$D2075="FF 6x1"),WEEKDAY($F2075,2)=7,AND($A2075=$A2074,$L2074&gt;0)),"Folga de fim de semana · apontou no sábado",IF(AND(OR($D2075="6x1",$D2075="FF 6x1"),OR(WEEKDAY($F2075,2)=6,WEEKDAY($F2075,2)=7)),"Folga de fim de semana · sem apontamento no sábado nem no domingo","Folga prevista pelo ciclo")))),IF($Y2075="Indeterminado (início da série)","Sem histórico anterior — informe o dia do ciclo no Cadastro",IF($Y2075="Falta de registro",IF(OR(OR($D2075="6x1",$D2075="FF 6x1"),$D2075="5x2"),"FALTA DE REGISTRO · dia útil da escala "&amp;$E2075,"FALTA DE REGISTRO · dia "&amp;$W2075&amp;" de "&amp;IFERROR(INDEX(Parâmetros!$B$39:$B$48,MATCH($E2075,Parâmetros!$A$39:$A$48,0)),99)&amp;" do ciclo"),IF(OR($D2075="6x1",$D2075="FF 6x1"),IF(OR(AND(WEEKDAY($F2075,2)=6,AND($A2075=$A2076,$L2076&gt;0)),AND(WEEKDAY($F2075,2)=7,AND($A2075=$A2074,$L2074&gt;0))),"ATENÇÃO · apontou sábado e domingo no mesmo fim de semana",IF(OR(WEEKDAY($F2075,2)=6,WEEKDAY($F2075,2)=7),"Jornada de fim de semana do 6x1",IF(OR($H2075&gt;=Parâmetros!$E$20,$H2075&lt;Parâmetros!$E$19),"ATENÇÃO · 6x1 apontou fora do horário diurno","Jornada fixa do 6x1"))),IF($D2075="5x2","Jornada fixa do 5x2",IF($D2075="Folguista",IF($J2075=$K2075,"Evidência confirma sequência","DIVERGE · sequência "&amp;$J2075&amp;" × evidência "&amp;$K2075),IF($K2075=$E2075,"Evidência confirma cadastro","DIVERGE · cadastro "&amp;$E2075&amp;" × evidência "&amp;$K2075)))))))))))</f>
        <v>Folga de fim de semana · sem apontamento no sábado nem no domingo</v>
      </c>
      <c r="W2075" s="34" t="str">
        <f>IF(OR(OR($D2075="6x1",$D2075="FF 6x1"),$D2075="5x2"),"",IF($AB2075&lt;&gt;$AB2074,IF(IFERROR(INDEX(Cadastro!$F$5:$F$148,$AB2075),"")="",IF($L2075&gt;0,1,0),IF(IFERROR(INDEX(Cadastro!$F$5:$F$148,$AB2075),"")&lt;=IFERROR(INDEX(Parâmetros!$B$39:$B$48,MATCH($E2075,Parâmetros!$A$39:$A$48,0)),99),IFERROR(INDEX(Cadastro!$F$5:$F$148,$AB2075),""),0)),IF($L2075&gt;0,IF(N($X2074)&gt;0,1,N($W2074)+1),IF(AND($L2075=0,OR(N($W2074)&gt;=IFERROR(INDEX(Parâmetros!$B$39:$B$48,MATCH($E2075,Parâmetros!$A$39:$A$48,0)),99),AND(N($X2074)&gt;0,N($X2074)&lt;IFERROR(INDEX(Parâmetros!$C$39:$C$48,MATCH($E2075,Parâmetros!$A$39:$A$48,0)),0)))),0,N($W2074)+1))))</f>
        <v/>
      </c>
      <c r="X2075" s="34" t="str">
        <f>IF(OR(OR($D2075="6x1",$D2075="FF 6x1"),$D2075="5x2"),"",IF($AB2075&lt;&gt;$AB2074,IF(IFERROR(INDEX(Cadastro!$F$5:$F$148,$AB2075),"")="",0,IF(IFERROR(INDEX(Cadastro!$F$5:$F$148,$AB2075),"")&gt;IFERROR(INDEX(Parâmetros!$B$39:$B$48,MATCH($E2075,Parâmetros!$A$39:$A$48,0)),99),IFERROR(INDEX(Cadastro!$F$5:$F$148,$AB2075),"")-IFERROR(INDEX(Parâmetros!$B$39:$B$48,MATCH($E2075,Parâmetros!$A$39:$A$48,0)),99),0)),IF(AND($L2075=0,OR(N($W2074)&gt;=IFERROR(INDEX(Parâmetros!$B$39:$B$48,MATCH($E2075,Parâmetros!$A$39:$A$48,0)),99),AND(N($X2074)&gt;0,N($X2074)&lt;IFERROR(INDEX(Parâmetros!$C$39:$C$48,MATCH($E2075,Parâmetros!$A$39:$A$48,0)),0)))),N($X2074)+1,0)))</f>
        <v/>
      </c>
      <c r="Y2075" t="str">
        <f>IF($AC2075&lt;&gt;"",IF($L2075&gt;0,$AC2075&amp;" · com apontamento",$AC2075),IF($E2075="Férias",IF($L2075&gt;0,"Férias · com apontamento","Férias (cadastro)"),IF(($Z2075+$AA2075-1)&gt;Parâmetros!$E$16,"Férias / afastamento",IF(AND($D2075="5x2",OR(WEEKDAY($F2075,2)=6,WEEKDAY($F2075,2)=7)),IF($L2075&gt;0,"Folga trabalhada","Folga"),IF($L2075&gt;0,"Trabalhado",IF(OR(OR($D2075="6x1",$D2075="FF 6x1"),$D2075="5x2"),IF(AND(OR($D2075="6x1",$D2075="FF 6x1"),OR(WEEKDAY($F2075,2)=6,WEEKDAY($F2075,2)=7)),"Folga","Falta de registro"),IF(AND($AB2075&lt;&gt;$AB2074,IFERROR(INDEX(Cadastro!$F$5:$F$148,$AB2075),"")=""),"Indeterminado (início da série)",IF($X2075&gt;0,"Folga","Falta de registro"))))))))</f>
        <v>Folga</v>
      </c>
      <c r="Z2075" s="34">
        <f>IF(OR($L2075&gt;0,$F2075&gt;Parâmetros!$E$14),0,IF($A2075&lt;&gt;$A2074,1,N($Z2074)+1))</f>
        <v>0</v>
      </c>
      <c r="AA2075" s="34">
        <f>IF(OR($L2075&gt;0,$F2075&gt;Parâmetros!$E$14),0,IF(OR($A2075&lt;&gt;$A2076,$F2076&gt;Parâmetros!$E$14),1,N($AA2076)+1))</f>
        <v>0</v>
      </c>
      <c r="AB2075" s="31">
        <f>IFERROR(MATCH($A2075&amp;"|"&amp;TEXT(_xlfn.MAXIFS(Cadastro!$E$5:$E$148,Cadastro!$A$5:$A$148,$A2075,Cadastro!$E$5:$E$148,"&lt;="&amp;$F2075),"yyyymmdd"),Cadastro!$I$5:$I$148,0),"")</f>
        <v>109</v>
      </c>
      <c r="AC2075" t="str">
        <f>IFERROR(_xlfn.SINGLE(INDEX(Exceções!$D$5:$D$203,MATCH($A2075&amp;"|"&amp;$F2075,Exceções!$F$5:$F$203,0))),"")</f>
        <v/>
      </c>
      <c r="AD2075" t="str">
        <f>IF($AC2075="","",IFERROR(_xlfn.SINGLE(INDEX(Exceções!$E$5:$E$203,MATCH($A2075&amp;"|"&amp;$F2075,Exceções!$F$5:$F$203,0))),""))</f>
        <v/>
      </c>
    </row>
    <row r="2076" spans="1:30" ht="15" hidden="1" customHeight="1" x14ac:dyDescent="0.25">
      <c r="A2076" s="31">
        <v>53665</v>
      </c>
      <c r="B2076" s="17" t="s">
        <v>215</v>
      </c>
      <c r="C2076" s="17" t="str">
        <f>IFERROR(INDEX(Cadastro!$C$5:$C$148,$AB2076),"NÃO INFORMADO")</f>
        <v>CAL</v>
      </c>
      <c r="D2076" s="17" t="str">
        <f>IFERROR(INDEX(Cadastro!$D$5:$D$148,$AB2076),"")</f>
        <v>6x1</v>
      </c>
      <c r="E2076" s="17" t="str">
        <f>IFERROR(INDEX(Cadastro!$G$5:$G$148,$AB2076),"")</f>
        <v>6x1</v>
      </c>
      <c r="F2076" s="29">
        <v>46286</v>
      </c>
      <c r="G2076" s="32" t="str">
        <f t="shared" si="348"/>
        <v>seg</v>
      </c>
      <c r="H2076" s="31" t="str">
        <f>IF($L2076=0,"",_xlfn.MINIFS(Dados!$Q:$Q,Dados!$A:$A,$A2076,Dados!$S:$S,$F2076))</f>
        <v/>
      </c>
      <c r="I2076" s="31" t="str">
        <f>IF($H2076="","",_xlfn.MAXIFS(Dados!$R:$R,Dados!$A:$A,$A2076,Dados!$S:$S,$F2076))</f>
        <v/>
      </c>
      <c r="J2076" s="32" t="str">
        <f>IF($D2076&lt;&gt;"Folguista","",IFERROR(INDEX(Parâmetros!$D$52:$G$52,1,MIN(4,MAX(1,$W2076))),""))</f>
        <v/>
      </c>
      <c r="K2076" s="32" t="str">
        <f>IF(OR($AC2076&lt;&gt;"",$Y2076="Folga",$Y2076="Folga trabalhada",$Y2076="Férias (cadastro)",$Y2076="Férias / afastamento",$Y2076="Indeterminado (início da série)"),"",IF(OR($D2076="6x1",$D2076="FF 6x1"),IF(OR(WEEKDAY($F2076,2)=6,WEEKDAY($F2076,2)=7),"6x1 sáb/dom","6x1"),IF($D2076="5x2","5x2",IF($H2076="",IF($D2076="Folguista",$J2076,$E2076),IF(OR($H2076&gt;=Parâmetros!$E$18,$H2076&lt;Parâmetros!$E$19),"C",IF($H2076&lt;Parâmetros!$E$20,"A","B"))))))</f>
        <v>6x1</v>
      </c>
      <c r="L2076" s="30">
        <f>SUMIFS(Dados!$E:$E,Dados!$A:$A,$A2076,Dados!$S:$S,$F2076)</f>
        <v>0</v>
      </c>
      <c r="M2076" s="30">
        <f>IFERROR(INDEX(Parâmetros!$E$6:$E$11,MATCH($K2076,Parâmetros!$A$6:$A$11,0)),"")</f>
        <v>8.8000000000000007</v>
      </c>
      <c r="N2076" s="33">
        <f t="shared" si="349"/>
        <v>0</v>
      </c>
      <c r="O2076" s="33">
        <f>Parâmetros!$E$13</f>
        <v>0.8</v>
      </c>
      <c r="P2076" s="32" t="str">
        <f>IF(OR($M2076="",$F2076&gt;Parâmetros!$E$14),"Não","Sim")</f>
        <v>Não</v>
      </c>
      <c r="Q2076" s="32" t="str">
        <f t="shared" si="350"/>
        <v/>
      </c>
      <c r="R2076" s="32" t="str">
        <f t="shared" si="351"/>
        <v/>
      </c>
      <c r="S2076" s="30" t="str">
        <f t="shared" si="352"/>
        <v/>
      </c>
      <c r="T2076" s="32" t="str">
        <f>IF($Q2076&lt;&gt;"Sim","",IF($N2076&gt;Parâmetros!$E$15,"Sim","Não"))</f>
        <v/>
      </c>
      <c r="U2076" s="17" t="str">
        <f t="shared" si="353"/>
        <v>Fora da apuração</v>
      </c>
      <c r="V2076" s="17" t="str">
        <f>IF($AC2076&lt;&gt;"",IF($L2076&gt;0,"ATENÇÃO · apontou em dia de "&amp;LOWER($AC2076)&amp;" cadastrado","Exceção cadastrada · "&amp;$AC2076)&amp;IF($AD2076="",""," · "&amp;$AD2076),IF($E2076="Férias",IF($L2076&gt;0,"ATENÇÃO · apontou estando de férias no cadastro","Férias no cadastro"),IF($Y2076="Férias / afastamento","Afastamento · "&amp;($Z2076+$AA2076-1)&amp;" dias seguidos sem apontamento",IF($Y2076="Folga trabalhada","ATENÇÃO · apontou em dia de '[Apontamento_Mes_Setembro Atualizado.xlsx]Base Diária'!$V$221folga da escala 5x2",IF($Y2076="Folga",IF(AND($D2076="5x2",OR(WEEKDAY($F2076,2)=6,WEEKDAY($F2076,2)=7)),"Folga de fim de semana da escala 5x2",IF(AND(OR($D2076="6x1",$D2076="FF 6x1"),WEEKDAY($F2076,2)=6,FALSE()),"Folga de fim de semana · apontou no domingo anterior",IF(AND(OR($D2076="6x1",$D2076="FF 6x1"),WEEKDAY($F2076,2)=7,AND($A2076=$A2075,$L2075&gt;0)),"Folga de fim de semana · apontou no sábado",IF(AND(OR($D2076="6x1",$D2076="FF 6x1"),OR(WEEKDAY($F2076,2)=6,WEEKDAY($F2076,2)=7)),"Folga de fim de semana · sem apontamento no sábado nem no domingo","Folga prevista pelo ciclo")))),IF($Y2076="Indeterminado (início da série)","Sem histórico anterior — informe o dia do ciclo no Cadastro",IF($Y2076="Falta de registro",IF(OR(OR($D2076="6x1",$D2076="FF 6x1"),$D2076="5x2"),"FALTA DE REGISTRO · dia útil da escala "&amp;$E2076,"FALTA DE REGISTRO · dia "&amp;$W2076&amp;" de "&amp;IFERROR(INDEX(Parâmetros!$B$39:$B$48,MATCH($E2076,Parâmetros!$A$39:$A$48,0)),99)&amp;" do ciclo"),IF(OR($D2076="6x1",$D2076="FF 6x1"),IF(OR(AND(WEEKDAY($F2076,2)=6,AND($A2076=$A2077,$L2077&gt;0)),AND(WEEKDAY($F2076,2)=7,AND($A2076=$A2075,$L2075&gt;0))),"ATENÇÃO · apontou sábado e domingo no mesmo fim de semana",IF(OR(WEEKDAY($F2076,2)=6,WEEKDAY($F2076,2)=7),"Jornada de fim de semana do 6x1",IF(OR($H2076&gt;=Parâmetros!$E$20,$H2076&lt;Parâmetros!$E$19),"ATENÇÃO · 6x1 apontou fora do horário diurno","Jornada fixa do 6x1"))),IF($D2076="5x2","Jornada fixa do 5x2",IF($D2076="Folguista",IF($J2076=$K2076,"Evidência confirma sequência","DIVERGE · sequência "&amp;$J2076&amp;" × evidência "&amp;$K2076),IF($K2076=$E2076,"Evidência confirma cadastro","DIVERGE · cadastro "&amp;$E2076&amp;" × evidência "&amp;$K2076)))))))))))</f>
        <v>FALTA DE REGISTRO · dia útil da escala 6x1</v>
      </c>
      <c r="W2076" s="34" t="str">
        <f>IF(OR(OR($D2076="6x1",$D2076="FF 6x1"),$D2076="5x2"),"",IF($AB2076&lt;&gt;$AB2075,IF(IFERROR(INDEX(Cadastro!$F$5:$F$148,$AB2076),"")="",IF($L2076&gt;0,1,0),IF(IFERROR(INDEX(Cadastro!$F$5:$F$148,$AB2076),"")&lt;=IFERROR(INDEX(Parâmetros!$B$39:$B$48,MATCH($E2076,Parâmetros!$A$39:$A$48,0)),99),IFERROR(INDEX(Cadastro!$F$5:$F$148,$AB2076),""),0)),IF($L2076&gt;0,IF(N($X2075)&gt;0,1,N($W2075)+1),IF(AND($L2076=0,OR(N($W2075)&gt;=IFERROR(INDEX(Parâmetros!$B$39:$B$48,MATCH($E2076,Parâmetros!$A$39:$A$48,0)),99),AND(N($X2075)&gt;0,N($X2075)&lt;IFERROR(INDEX(Parâmetros!$C$39:$C$48,MATCH($E2076,Parâmetros!$A$39:$A$48,0)),0)))),0,N($W2075)+1))))</f>
        <v/>
      </c>
      <c r="X2076" s="34" t="str">
        <f>IF(OR(OR($D2076="6x1",$D2076="FF 6x1"),$D2076="5x2"),"",IF($AB2076&lt;&gt;$AB2075,IF(IFERROR(INDEX(Cadastro!$F$5:$F$148,$AB2076),"")="",0,IF(IFERROR(INDEX(Cadastro!$F$5:$F$148,$AB2076),"")&gt;IFERROR(INDEX(Parâmetros!$B$39:$B$48,MATCH($E2076,Parâmetros!$A$39:$A$48,0)),99),IFERROR(INDEX(Cadastro!$F$5:$F$148,$AB2076),"")-IFERROR(INDEX(Parâmetros!$B$39:$B$48,MATCH($E2076,Parâmetros!$A$39:$A$48,0)),99),0)),IF(AND($L2076=0,OR(N($W2075)&gt;=IFERROR(INDEX(Parâmetros!$B$39:$B$48,MATCH($E2076,Parâmetros!$A$39:$A$48,0)),99),AND(N($X2075)&gt;0,N($X2075)&lt;IFERROR(INDEX(Parâmetros!$C$39:$C$48,MATCH($E2076,Parâmetros!$A$39:$A$48,0)),0)))),N($X2075)+1,0)))</f>
        <v/>
      </c>
      <c r="Y2076" t="str">
        <f>IF($AC2076&lt;&gt;"",IF($L2076&gt;0,$AC2076&amp;" · com apontamento",$AC2076),IF($E2076="Férias",IF($L2076&gt;0,"Férias · com apontamento","Férias (cadastro)"),IF(($Z2076+$AA2076-1)&gt;Parâmetros!$E$16,"Férias / afastamento",IF(AND($D2076="5x2",OR(WEEKDAY($F2076,2)=6,WEEKDAY($F2076,2)=7)),IF($L2076&gt;0,"Folga trabalhada","Folga"),IF($L2076&gt;0,"Trabalhado",IF(OR(OR($D2076="6x1",$D2076="FF 6x1"),$D2076="5x2"),IF(AND(OR($D2076="6x1",$D2076="FF 6x1"),OR(WEEKDAY($F2076,2)=6,WEEKDAY($F2076,2)=7)),"Folga","Falta de registro"),IF(AND($AB2076&lt;&gt;$AB2075,IFERROR(INDEX(Cadastro!$F$5:$F$148,$AB2076),"")=""),"Indeterminado (início da série)",IF($X2076&gt;0,"Folga","Falta de registro"))))))))</f>
        <v>Falta de registro</v>
      </c>
      <c r="Z2076" s="34">
        <f>IF(OR($L2076&gt;0,$F2076&gt;Parâmetros!$E$14),0,IF($A2076&lt;&gt;$A2075,1,N($Z2075)+1))</f>
        <v>0</v>
      </c>
      <c r="AA2076" s="34">
        <f>IF(OR($L2076&gt;0,$F2076&gt;Parâmetros!$E$14),0,IF(OR($A2076&lt;&gt;$A2077,$F2077&gt;Parâmetros!$E$14),1,N($AA2077)+1))</f>
        <v>0</v>
      </c>
      <c r="AB2076" s="31">
        <f>IFERROR(MATCH($A2076&amp;"|"&amp;TEXT(_xlfn.MAXIFS(Cadastro!$E$5:$E$148,Cadastro!$A$5:$A$148,$A2076,Cadastro!$E$5:$E$148,"&lt;="&amp;$F2076),"yyyymmdd"),Cadastro!$I$5:$I$148,0),"")</f>
        <v>109</v>
      </c>
      <c r="AC2076" t="str">
        <f>IFERROR(_xlfn.SINGLE(INDEX(Exceções!$D$5:$D$203,MATCH($A2076&amp;"|"&amp;$F2076,Exceções!$F$5:$F$203,0))),"")</f>
        <v/>
      </c>
      <c r="AD2076" t="str">
        <f>IF($AC2076="","",IFERROR(_xlfn.SINGLE(INDEX(Exceções!$E$5:$E$203,MATCH($A2076&amp;"|"&amp;$F2076,Exceções!$F$5:$F$203,0))),""))</f>
        <v/>
      </c>
    </row>
    <row r="2077" spans="1:30" ht="15" hidden="1" customHeight="1" x14ac:dyDescent="0.25">
      <c r="A2077" s="31">
        <v>53665</v>
      </c>
      <c r="B2077" s="17" t="s">
        <v>215</v>
      </c>
      <c r="C2077" s="17" t="str">
        <f>IFERROR(INDEX(Cadastro!$C$5:$C$148,$AB2077),"NÃO INFORMADO")</f>
        <v>CAL</v>
      </c>
      <c r="D2077" s="17" t="str">
        <f>IFERROR(INDEX(Cadastro!$D$5:$D$148,$AB2077),"")</f>
        <v>6x1</v>
      </c>
      <c r="E2077" s="17" t="str">
        <f>IFERROR(INDEX(Cadastro!$G$5:$G$148,$AB2077),"")</f>
        <v>6x1</v>
      </c>
      <c r="F2077" s="29">
        <v>46287</v>
      </c>
      <c r="G2077" s="32" t="str">
        <f t="shared" si="348"/>
        <v>ter</v>
      </c>
      <c r="H2077" s="31" t="str">
        <f>IF($L2077=0,"",_xlfn.MINIFS(Dados!$Q:$Q,Dados!$A:$A,$A2077,Dados!$S:$S,$F2077))</f>
        <v/>
      </c>
      <c r="I2077" s="31" t="str">
        <f>IF($H2077="","",_xlfn.MAXIFS(Dados!$R:$R,Dados!$A:$A,$A2077,Dados!$S:$S,$F2077))</f>
        <v/>
      </c>
      <c r="J2077" s="32" t="str">
        <f>IF($D2077&lt;&gt;"Folguista","",IFERROR(INDEX(Parâmetros!$D$52:$G$52,1,MIN(4,MAX(1,$W2077))),""))</f>
        <v/>
      </c>
      <c r="K2077" s="32" t="str">
        <f>IF(OR($AC2077&lt;&gt;"",$Y2077="Folga",$Y2077="Folga trabalhada",$Y2077="Férias (cadastro)",$Y2077="Férias / afastamento",$Y2077="Indeterminado (início da série)"),"",IF(OR($D2077="6x1",$D2077="FF 6x1"),IF(OR(WEEKDAY($F2077,2)=6,WEEKDAY($F2077,2)=7),"6x1 sáb/dom","6x1"),IF($D2077="5x2","5x2",IF($H2077="",IF($D2077="Folguista",$J2077,$E2077),IF(OR($H2077&gt;=Parâmetros!$E$18,$H2077&lt;Parâmetros!$E$19),"C",IF($H2077&lt;Parâmetros!$E$20,"A","B"))))))</f>
        <v>6x1</v>
      </c>
      <c r="L2077" s="30">
        <f>SUMIFS(Dados!$E:$E,Dados!$A:$A,$A2077,Dados!$S:$S,$F2077)</f>
        <v>0</v>
      </c>
      <c r="M2077" s="30">
        <f>IFERROR(INDEX(Parâmetros!$E$6:$E$11,MATCH($K2077,Parâmetros!$A$6:$A$11,0)),"")</f>
        <v>8.8000000000000007</v>
      </c>
      <c r="N2077" s="33">
        <f t="shared" si="349"/>
        <v>0</v>
      </c>
      <c r="O2077" s="33">
        <f>Parâmetros!$E$13</f>
        <v>0.8</v>
      </c>
      <c r="P2077" s="32" t="str">
        <f>IF(OR($M2077="",$F2077&gt;Parâmetros!$E$14),"Não","Sim")</f>
        <v>Não</v>
      </c>
      <c r="Q2077" s="32" t="str">
        <f t="shared" si="350"/>
        <v/>
      </c>
      <c r="R2077" s="32" t="str">
        <f t="shared" si="351"/>
        <v/>
      </c>
      <c r="S2077" s="30" t="str">
        <f t="shared" si="352"/>
        <v/>
      </c>
      <c r="T2077" s="32" t="str">
        <f>IF($Q2077&lt;&gt;"Sim","",IF($N2077&gt;Parâmetros!$E$15,"Sim","Não"))</f>
        <v/>
      </c>
      <c r="U2077" s="17" t="str">
        <f t="shared" si="353"/>
        <v>Fora da apuração</v>
      </c>
      <c r="V2077" s="17" t="str">
        <f>IF($AC2077&lt;&gt;"",IF($L2077&gt;0,"ATENÇÃO · apontou em dia de "&amp;LOWER($AC2077)&amp;" cadastrado","Exceção cadastrada · "&amp;$AC2077)&amp;IF($AD2077="",""," · "&amp;$AD2077),IF($E2077="Férias",IF($L2077&gt;0,"ATENÇÃO · apontou estando de férias no cadastro","Férias no cadastro"),IF($Y2077="Férias / afastamento","Afastamento · "&amp;($Z2077+$AA2077-1)&amp;" dias seguidos sem apontamento",IF($Y2077="Folga trabalhada","ATENÇÃO · apontou em dia de '[Apontamento_Mes_Setembro Atualizado.xlsx]Base Diária'!$V$221folga da escala 5x2",IF($Y2077="Folga",IF(AND($D2077="5x2",OR(WEEKDAY($F2077,2)=6,WEEKDAY($F2077,2)=7)),"Folga de fim de semana da escala 5x2",IF(AND(OR($D2077="6x1",$D2077="FF 6x1"),WEEKDAY($F2077,2)=6,FALSE()),"Folga de fim de semana · apontou no domingo anterior",IF(AND(OR($D2077="6x1",$D2077="FF 6x1"),WEEKDAY($F2077,2)=7,AND($A2077=$A2076,$L2076&gt;0)),"Folga de fim de semana · apontou no sábado",IF(AND(OR($D2077="6x1",$D2077="FF 6x1"),OR(WEEKDAY($F2077,2)=6,WEEKDAY($F2077,2)=7)),"Folga de fim de semana · sem apontamento no sábado nem no domingo","Folga prevista pelo ciclo")))),IF($Y2077="Indeterminado (início da série)","Sem histórico anterior — informe o dia do ciclo no Cadastro",IF($Y2077="Falta de registro",IF(OR(OR($D2077="6x1",$D2077="FF 6x1"),$D2077="5x2"),"FALTA DE REGISTRO · dia útil da escala "&amp;$E2077,"FALTA DE REGISTRO · dia "&amp;$W2077&amp;" de "&amp;IFERROR(INDEX(Parâmetros!$B$39:$B$48,MATCH($E2077,Parâmetros!$A$39:$A$48,0)),99)&amp;" do ciclo"),IF(OR($D2077="6x1",$D2077="FF 6x1"),IF(OR(AND(WEEKDAY($F2077,2)=6,AND($A2077=$A2078,$L2078&gt;0)),AND(WEEKDAY($F2077,2)=7,AND($A2077=$A2076,$L2076&gt;0))),"ATENÇÃO · apontou sábado e domingo no mesmo fim de semana",IF(OR(WEEKDAY($F2077,2)=6,WEEKDAY($F2077,2)=7),"Jornada de fim de semana do 6x1",IF(OR($H2077&gt;=Parâmetros!$E$20,$H2077&lt;Parâmetros!$E$19),"ATENÇÃO · 6x1 apontou fora do horário diurno","Jornada fixa do 6x1"))),IF($D2077="5x2","Jornada fixa do 5x2",IF($D2077="Folguista",IF($J2077=$K2077,"Evidência confirma sequência","DIVERGE · sequência "&amp;$J2077&amp;" × evidência "&amp;$K2077),IF($K2077=$E2077,"Evidência confirma cadastro","DIVERGE · cadastro "&amp;$E2077&amp;" × evidência "&amp;$K2077)))))))))))</f>
        <v>FALTA DE REGISTRO · dia útil da escala 6x1</v>
      </c>
      <c r="W2077" s="34" t="str">
        <f>IF(OR(OR($D2077="6x1",$D2077="FF 6x1"),$D2077="5x2"),"",IF($AB2077&lt;&gt;$AB2076,IF(IFERROR(INDEX(Cadastro!$F$5:$F$148,$AB2077),"")="",IF($L2077&gt;0,1,0),IF(IFERROR(INDEX(Cadastro!$F$5:$F$148,$AB2077),"")&lt;=IFERROR(INDEX(Parâmetros!$B$39:$B$48,MATCH($E2077,Parâmetros!$A$39:$A$48,0)),99),IFERROR(INDEX(Cadastro!$F$5:$F$148,$AB2077),""),0)),IF($L2077&gt;0,IF(N($X2076)&gt;0,1,N($W2076)+1),IF(AND($L2077=0,OR(N($W2076)&gt;=IFERROR(INDEX(Parâmetros!$B$39:$B$48,MATCH($E2077,Parâmetros!$A$39:$A$48,0)),99),AND(N($X2076)&gt;0,N($X2076)&lt;IFERROR(INDEX(Parâmetros!$C$39:$C$48,MATCH($E2077,Parâmetros!$A$39:$A$48,0)),0)))),0,N($W2076)+1))))</f>
        <v/>
      </c>
      <c r="X2077" s="34" t="str">
        <f>IF(OR(OR($D2077="6x1",$D2077="FF 6x1"),$D2077="5x2"),"",IF($AB2077&lt;&gt;$AB2076,IF(IFERROR(INDEX(Cadastro!$F$5:$F$148,$AB2077),"")="",0,IF(IFERROR(INDEX(Cadastro!$F$5:$F$148,$AB2077),"")&gt;IFERROR(INDEX(Parâmetros!$B$39:$B$48,MATCH($E2077,Parâmetros!$A$39:$A$48,0)),99),IFERROR(INDEX(Cadastro!$F$5:$F$148,$AB2077),"")-IFERROR(INDEX(Parâmetros!$B$39:$B$48,MATCH($E2077,Parâmetros!$A$39:$A$48,0)),99),0)),IF(AND($L2077=0,OR(N($W2076)&gt;=IFERROR(INDEX(Parâmetros!$B$39:$B$48,MATCH($E2077,Parâmetros!$A$39:$A$48,0)),99),AND(N($X2076)&gt;0,N($X2076)&lt;IFERROR(INDEX(Parâmetros!$C$39:$C$48,MATCH($E2077,Parâmetros!$A$39:$A$48,0)),0)))),N($X2076)+1,0)))</f>
        <v/>
      </c>
      <c r="Y2077" t="str">
        <f>IF($AC2077&lt;&gt;"",IF($L2077&gt;0,$AC2077&amp;" · com apontamento",$AC2077),IF($E2077="Férias",IF($L2077&gt;0,"Férias · com apontamento","Férias (cadastro)"),IF(($Z2077+$AA2077-1)&gt;Parâmetros!$E$16,"Férias / afastamento",IF(AND($D2077="5x2",OR(WEEKDAY($F2077,2)=6,WEEKDAY($F2077,2)=7)),IF($L2077&gt;0,"Folga trabalhada","Folga"),IF($L2077&gt;0,"Trabalhado",IF(OR(OR($D2077="6x1",$D2077="FF 6x1"),$D2077="5x2"),IF(AND(OR($D2077="6x1",$D2077="FF 6x1"),OR(WEEKDAY($F2077,2)=6,WEEKDAY($F2077,2)=7)),"Folga","Falta de registro"),IF(AND($AB2077&lt;&gt;$AB2076,IFERROR(INDEX(Cadastro!$F$5:$F$148,$AB2077),"")=""),"Indeterminado (início da série)",IF($X2077&gt;0,"Folga","Falta de registro"))))))))</f>
        <v>Falta de registro</v>
      </c>
      <c r="Z2077" s="34">
        <f>IF(OR($L2077&gt;0,$F2077&gt;Parâmetros!$E$14),0,IF($A2077&lt;&gt;$A2076,1,N($Z2076)+1))</f>
        <v>0</v>
      </c>
      <c r="AA2077" s="34">
        <f>IF(OR($L2077&gt;0,$F2077&gt;Parâmetros!$E$14),0,IF(OR($A2077&lt;&gt;$A2078,$F2078&gt;Parâmetros!$E$14),1,N($AA2078)+1))</f>
        <v>0</v>
      </c>
      <c r="AB2077" s="31">
        <f>IFERROR(MATCH($A2077&amp;"|"&amp;TEXT(_xlfn.MAXIFS(Cadastro!$E$5:$E$148,Cadastro!$A$5:$A$148,$A2077,Cadastro!$E$5:$E$148,"&lt;="&amp;$F2077),"yyyymmdd"),Cadastro!$I$5:$I$148,0),"")</f>
        <v>109</v>
      </c>
      <c r="AC2077" t="str">
        <f>IFERROR(_xlfn.SINGLE(INDEX(Exceções!$D$5:$D$203,MATCH($A2077&amp;"|"&amp;$F2077,Exceções!$F$5:$F$203,0))),"")</f>
        <v/>
      </c>
      <c r="AD2077" t="str">
        <f>IF($AC2077="","",IFERROR(_xlfn.SINGLE(INDEX(Exceções!$E$5:$E$203,MATCH($A2077&amp;"|"&amp;$F2077,Exceções!$F$5:$F$203,0))),""))</f>
        <v/>
      </c>
    </row>
    <row r="2078" spans="1:30" ht="15" hidden="1" customHeight="1" x14ac:dyDescent="0.25">
      <c r="A2078" s="31">
        <v>53665</v>
      </c>
      <c r="B2078" s="17" t="s">
        <v>215</v>
      </c>
      <c r="C2078" s="17" t="str">
        <f>IFERROR(INDEX(Cadastro!$C$5:$C$148,$AB2078),"NÃO INFORMADO")</f>
        <v>CAL</v>
      </c>
      <c r="D2078" s="17" t="str">
        <f>IFERROR(INDEX(Cadastro!$D$5:$D$148,$AB2078),"")</f>
        <v>6x1</v>
      </c>
      <c r="E2078" s="17" t="str">
        <f>IFERROR(INDEX(Cadastro!$G$5:$G$148,$AB2078),"")</f>
        <v>6x1</v>
      </c>
      <c r="F2078" s="29">
        <v>46288</v>
      </c>
      <c r="G2078" s="32" t="str">
        <f t="shared" si="348"/>
        <v>qua</v>
      </c>
      <c r="H2078" s="31" t="str">
        <f>IF($L2078=0,"",_xlfn.MINIFS(Dados!$Q:$Q,Dados!$A:$A,$A2078,Dados!$S:$S,$F2078))</f>
        <v/>
      </c>
      <c r="I2078" s="31" t="str">
        <f>IF($H2078="","",_xlfn.MAXIFS(Dados!$R:$R,Dados!$A:$A,$A2078,Dados!$S:$S,$F2078))</f>
        <v/>
      </c>
      <c r="J2078" s="32" t="str">
        <f>IF($D2078&lt;&gt;"Folguista","",IFERROR(INDEX(Parâmetros!$D$52:$G$52,1,MIN(4,MAX(1,$W2078))),""))</f>
        <v/>
      </c>
      <c r="K2078" s="32" t="str">
        <f>IF(OR($AC2078&lt;&gt;"",$Y2078="Folga",$Y2078="Folga trabalhada",$Y2078="Férias (cadastro)",$Y2078="Férias / afastamento",$Y2078="Indeterminado (início da série)"),"",IF(OR($D2078="6x1",$D2078="FF 6x1"),IF(OR(WEEKDAY($F2078,2)=6,WEEKDAY($F2078,2)=7),"6x1 sáb/dom","6x1"),IF($D2078="5x2","5x2",IF($H2078="",IF($D2078="Folguista",$J2078,$E2078),IF(OR($H2078&gt;=Parâmetros!$E$18,$H2078&lt;Parâmetros!$E$19),"C",IF($H2078&lt;Parâmetros!$E$20,"A","B"))))))</f>
        <v>6x1</v>
      </c>
      <c r="L2078" s="30">
        <f>SUMIFS(Dados!$E:$E,Dados!$A:$A,$A2078,Dados!$S:$S,$F2078)</f>
        <v>0</v>
      </c>
      <c r="M2078" s="30">
        <f>IFERROR(INDEX(Parâmetros!$E$6:$E$11,MATCH($K2078,Parâmetros!$A$6:$A$11,0)),"")</f>
        <v>8.8000000000000007</v>
      </c>
      <c r="N2078" s="33">
        <f t="shared" si="349"/>
        <v>0</v>
      </c>
      <c r="O2078" s="33">
        <f>Parâmetros!$E$13</f>
        <v>0.8</v>
      </c>
      <c r="P2078" s="32" t="str">
        <f>IF(OR($M2078="",$F2078&gt;Parâmetros!$E$14),"Não","Sim")</f>
        <v>Não</v>
      </c>
      <c r="Q2078" s="32" t="str">
        <f t="shared" si="350"/>
        <v/>
      </c>
      <c r="R2078" s="32" t="str">
        <f t="shared" si="351"/>
        <v/>
      </c>
      <c r="S2078" s="30" t="str">
        <f t="shared" si="352"/>
        <v/>
      </c>
      <c r="T2078" s="32" t="str">
        <f>IF($Q2078&lt;&gt;"Sim","",IF($N2078&gt;Parâmetros!$E$15,"Sim","Não"))</f>
        <v/>
      </c>
      <c r="U2078" s="17" t="str">
        <f t="shared" si="353"/>
        <v>Fora da apuração</v>
      </c>
      <c r="V2078" s="17" t="str">
        <f>IF($AC2078&lt;&gt;"",IF($L2078&gt;0,"ATENÇÃO · apontou em dia de "&amp;LOWER($AC2078)&amp;" cadastrado","Exceção cadastrada · "&amp;$AC2078)&amp;IF($AD2078="",""," · "&amp;$AD2078),IF($E2078="Férias",IF($L2078&gt;0,"ATENÇÃO · apontou estando de férias no cadastro","Férias no cadastro"),IF($Y2078="Férias / afastamento","Afastamento · "&amp;($Z2078+$AA2078-1)&amp;" dias seguidos sem apontamento",IF($Y2078="Folga trabalhada","ATENÇÃO · apontou em dia de '[Apontamento_Mes_Setembro Atualizado.xlsx]Base Diária'!$V$221folga da escala 5x2",IF($Y2078="Folga",IF(AND($D2078="5x2",OR(WEEKDAY($F2078,2)=6,WEEKDAY($F2078,2)=7)),"Folga de fim de semana da escala 5x2",IF(AND(OR($D2078="6x1",$D2078="FF 6x1"),WEEKDAY($F2078,2)=6,FALSE()),"Folga de fim de semana · apontou no domingo anterior",IF(AND(OR($D2078="6x1",$D2078="FF 6x1"),WEEKDAY($F2078,2)=7,AND($A2078=$A2077,$L2077&gt;0)),"Folga de fim de semana · apontou no sábado",IF(AND(OR($D2078="6x1",$D2078="FF 6x1"),OR(WEEKDAY($F2078,2)=6,WEEKDAY($F2078,2)=7)),"Folga de fim de semana · sem apontamento no sábado nem no domingo","Folga prevista pelo ciclo")))),IF($Y2078="Indeterminado (início da série)","Sem histórico anterior — informe o dia do ciclo no Cadastro",IF($Y2078="Falta de registro",IF(OR(OR($D2078="6x1",$D2078="FF 6x1"),$D2078="5x2"),"FALTA DE REGISTRO · dia útil da escala "&amp;$E2078,"FALTA DE REGISTRO · dia "&amp;$W2078&amp;" de "&amp;IFERROR(INDEX(Parâmetros!$B$39:$B$48,MATCH($E2078,Parâmetros!$A$39:$A$48,0)),99)&amp;" do ciclo"),IF(OR($D2078="6x1",$D2078="FF 6x1"),IF(OR(AND(WEEKDAY($F2078,2)=6,AND($A2078=$A2079,$L2079&gt;0)),AND(WEEKDAY($F2078,2)=7,AND($A2078=$A2077,$L2077&gt;0))),"ATENÇÃO · apontou sábado e domingo no mesmo fim de semana",IF(OR(WEEKDAY($F2078,2)=6,WEEKDAY($F2078,2)=7),"Jornada de fim de semana do 6x1",IF(OR($H2078&gt;=Parâmetros!$E$20,$H2078&lt;Parâmetros!$E$19),"ATENÇÃO · 6x1 apontou fora do horário diurno","Jornada fixa do 6x1"))),IF($D2078="5x2","Jornada fixa do 5x2",IF($D2078="Folguista",IF($J2078=$K2078,"Evidência confirma sequência","DIVERGE · sequência "&amp;$J2078&amp;" × evidência "&amp;$K2078),IF($K2078=$E2078,"Evidência confirma cadastro","DIVERGE · cadastro "&amp;$E2078&amp;" × evidência "&amp;$K2078)))))))))))</f>
        <v>FALTA DE REGISTRO · dia útil da escala 6x1</v>
      </c>
      <c r="W2078" s="34" t="str">
        <f>IF(OR(OR($D2078="6x1",$D2078="FF 6x1"),$D2078="5x2"),"",IF($AB2078&lt;&gt;$AB2077,IF(IFERROR(INDEX(Cadastro!$F$5:$F$148,$AB2078),"")="",IF($L2078&gt;0,1,0),IF(IFERROR(INDEX(Cadastro!$F$5:$F$148,$AB2078),"")&lt;=IFERROR(INDEX(Parâmetros!$B$39:$B$48,MATCH($E2078,Parâmetros!$A$39:$A$48,0)),99),IFERROR(INDEX(Cadastro!$F$5:$F$148,$AB2078),""),0)),IF($L2078&gt;0,IF(N($X2077)&gt;0,1,N($W2077)+1),IF(AND($L2078=0,OR(N($W2077)&gt;=IFERROR(INDEX(Parâmetros!$B$39:$B$48,MATCH($E2078,Parâmetros!$A$39:$A$48,0)),99),AND(N($X2077)&gt;0,N($X2077)&lt;IFERROR(INDEX(Parâmetros!$C$39:$C$48,MATCH($E2078,Parâmetros!$A$39:$A$48,0)),0)))),0,N($W2077)+1))))</f>
        <v/>
      </c>
      <c r="X2078" s="34" t="str">
        <f>IF(OR(OR($D2078="6x1",$D2078="FF 6x1"),$D2078="5x2"),"",IF($AB2078&lt;&gt;$AB2077,IF(IFERROR(INDEX(Cadastro!$F$5:$F$148,$AB2078),"")="",0,IF(IFERROR(INDEX(Cadastro!$F$5:$F$148,$AB2078),"")&gt;IFERROR(INDEX(Parâmetros!$B$39:$B$48,MATCH($E2078,Parâmetros!$A$39:$A$48,0)),99),IFERROR(INDEX(Cadastro!$F$5:$F$148,$AB2078),"")-IFERROR(INDEX(Parâmetros!$B$39:$B$48,MATCH($E2078,Parâmetros!$A$39:$A$48,0)),99),0)),IF(AND($L2078=0,OR(N($W2077)&gt;=IFERROR(INDEX(Parâmetros!$B$39:$B$48,MATCH($E2078,Parâmetros!$A$39:$A$48,0)),99),AND(N($X2077)&gt;0,N($X2077)&lt;IFERROR(INDEX(Parâmetros!$C$39:$C$48,MATCH($E2078,Parâmetros!$A$39:$A$48,0)),0)))),N($X2077)+1,0)))</f>
        <v/>
      </c>
      <c r="Y2078" t="str">
        <f>IF($AC2078&lt;&gt;"",IF($L2078&gt;0,$AC2078&amp;" · com apontamento",$AC2078),IF($E2078="Férias",IF($L2078&gt;0,"Férias · com apontamento","Férias (cadastro)"),IF(($Z2078+$AA2078-1)&gt;Parâmetros!$E$16,"Férias / afastamento",IF(AND($D2078="5x2",OR(WEEKDAY($F2078,2)=6,WEEKDAY($F2078,2)=7)),IF($L2078&gt;0,"Folga trabalhada","Folga"),IF($L2078&gt;0,"Trabalhado",IF(OR(OR($D2078="6x1",$D2078="FF 6x1"),$D2078="5x2"),IF(AND(OR($D2078="6x1",$D2078="FF 6x1"),OR(WEEKDAY($F2078,2)=6,WEEKDAY($F2078,2)=7)),"Folga","Falta de registro"),IF(AND($AB2078&lt;&gt;$AB2077,IFERROR(INDEX(Cadastro!$F$5:$F$148,$AB2078),"")=""),"Indeterminado (início da série)",IF($X2078&gt;0,"Folga","Falta de registro"))))))))</f>
        <v>Falta de registro</v>
      </c>
      <c r="Z2078" s="34">
        <f>IF(OR($L2078&gt;0,$F2078&gt;Parâmetros!$E$14),0,IF($A2078&lt;&gt;$A2077,1,N($Z2077)+1))</f>
        <v>0</v>
      </c>
      <c r="AA2078" s="34">
        <f>IF(OR($L2078&gt;0,$F2078&gt;Parâmetros!$E$14),0,IF(OR($A2078&lt;&gt;$A2079,$F2079&gt;Parâmetros!$E$14),1,N($AA2079)+1))</f>
        <v>0</v>
      </c>
      <c r="AB2078" s="31">
        <f>IFERROR(MATCH($A2078&amp;"|"&amp;TEXT(_xlfn.MAXIFS(Cadastro!$E$5:$E$148,Cadastro!$A$5:$A$148,$A2078,Cadastro!$E$5:$E$148,"&lt;="&amp;$F2078),"yyyymmdd"),Cadastro!$I$5:$I$148,0),"")</f>
        <v>109</v>
      </c>
      <c r="AC2078" t="str">
        <f>IFERROR(_xlfn.SINGLE(INDEX(Exceções!$D$5:$D$203,MATCH($A2078&amp;"|"&amp;$F2078,Exceções!$F$5:$F$203,0))),"")</f>
        <v/>
      </c>
      <c r="AD2078" t="str">
        <f>IF($AC2078="","",IFERROR(_xlfn.SINGLE(INDEX(Exceções!$E$5:$E$203,MATCH($A2078&amp;"|"&amp;$F2078,Exceções!$F$5:$F$203,0))),""))</f>
        <v/>
      </c>
    </row>
    <row r="2079" spans="1:30" ht="15" hidden="1" customHeight="1" x14ac:dyDescent="0.25">
      <c r="A2079" s="31">
        <v>53665</v>
      </c>
      <c r="B2079" s="17" t="s">
        <v>215</v>
      </c>
      <c r="C2079" s="17" t="str">
        <f>IFERROR(INDEX(Cadastro!$C$5:$C$148,$AB2079),"NÃO INFORMADO")</f>
        <v>CAL</v>
      </c>
      <c r="D2079" s="17" t="str">
        <f>IFERROR(INDEX(Cadastro!$D$5:$D$148,$AB2079),"")</f>
        <v>6x1</v>
      </c>
      <c r="E2079" s="17" t="str">
        <f>IFERROR(INDEX(Cadastro!$G$5:$G$148,$AB2079),"")</f>
        <v>6x1</v>
      </c>
      <c r="F2079" s="29">
        <v>46289</v>
      </c>
      <c r="G2079" s="32" t="str">
        <f t="shared" si="348"/>
        <v>qui</v>
      </c>
      <c r="H2079" s="31" t="str">
        <f>IF($L2079=0,"",_xlfn.MINIFS(Dados!$Q:$Q,Dados!$A:$A,$A2079,Dados!$S:$S,$F2079))</f>
        <v/>
      </c>
      <c r="I2079" s="31" t="str">
        <f>IF($H2079="","",_xlfn.MAXIFS(Dados!$R:$R,Dados!$A:$A,$A2079,Dados!$S:$S,$F2079))</f>
        <v/>
      </c>
      <c r="J2079" s="32" t="str">
        <f>IF($D2079&lt;&gt;"Folguista","",IFERROR(INDEX(Parâmetros!$D$52:$G$52,1,MIN(4,MAX(1,$W2079))),""))</f>
        <v/>
      </c>
      <c r="K2079" s="32" t="str">
        <f>IF(OR($AC2079&lt;&gt;"",$Y2079="Folga",$Y2079="Folga trabalhada",$Y2079="Férias (cadastro)",$Y2079="Férias / afastamento",$Y2079="Indeterminado (início da série)"),"",IF(OR($D2079="6x1",$D2079="FF 6x1"),IF(OR(WEEKDAY($F2079,2)=6,WEEKDAY($F2079,2)=7),"6x1 sáb/dom","6x1"),IF($D2079="5x2","5x2",IF($H2079="",IF($D2079="Folguista",$J2079,$E2079),IF(OR($H2079&gt;=Parâmetros!$E$18,$H2079&lt;Parâmetros!$E$19),"C",IF($H2079&lt;Parâmetros!$E$20,"A","B"))))))</f>
        <v>6x1</v>
      </c>
      <c r="L2079" s="30">
        <f>SUMIFS(Dados!$E:$E,Dados!$A:$A,$A2079,Dados!$S:$S,$F2079)</f>
        <v>0</v>
      </c>
      <c r="M2079" s="30">
        <f>IFERROR(INDEX(Parâmetros!$E$6:$E$11,MATCH($K2079,Parâmetros!$A$6:$A$11,0)),"")</f>
        <v>8.8000000000000007</v>
      </c>
      <c r="N2079" s="33">
        <f t="shared" si="349"/>
        <v>0</v>
      </c>
      <c r="O2079" s="33">
        <f>Parâmetros!$E$13</f>
        <v>0.8</v>
      </c>
      <c r="P2079" s="32" t="str">
        <f>IF(OR($M2079="",$F2079&gt;Parâmetros!$E$14),"Não","Sim")</f>
        <v>Não</v>
      </c>
      <c r="Q2079" s="32" t="str">
        <f t="shared" si="350"/>
        <v/>
      </c>
      <c r="R2079" s="32" t="str">
        <f t="shared" si="351"/>
        <v/>
      </c>
      <c r="S2079" s="30" t="str">
        <f t="shared" si="352"/>
        <v/>
      </c>
      <c r="T2079" s="32" t="str">
        <f>IF($Q2079&lt;&gt;"Sim","",IF($N2079&gt;Parâmetros!$E$15,"Sim","Não"))</f>
        <v/>
      </c>
      <c r="U2079" s="17" t="str">
        <f t="shared" si="353"/>
        <v>Fora da apuração</v>
      </c>
      <c r="V2079" s="17" t="str">
        <f>IF($AC2079&lt;&gt;"",IF($L2079&gt;0,"ATENÇÃO · apontou em dia de "&amp;LOWER($AC2079)&amp;" cadastrado","Exceção cadastrada · "&amp;$AC2079)&amp;IF($AD2079="",""," · "&amp;$AD2079),IF($E2079="Férias",IF($L2079&gt;0,"ATENÇÃO · apontou estando de férias no cadastro","Férias no cadastro"),IF($Y2079="Férias / afastamento","Afastamento · "&amp;($Z2079+$AA2079-1)&amp;" dias seguidos sem apontamento",IF($Y2079="Folga trabalhada","ATENÇÃO · apontou em dia de '[Apontamento_Mes_Setembro Atualizado.xlsx]Base Diária'!$V$221folga da escala 5x2",IF($Y2079="Folga",IF(AND($D2079="5x2",OR(WEEKDAY($F2079,2)=6,WEEKDAY($F2079,2)=7)),"Folga de fim de semana da escala 5x2",IF(AND(OR($D2079="6x1",$D2079="FF 6x1"),WEEKDAY($F2079,2)=6,FALSE()),"Folga de fim de semana · apontou no domingo anterior",IF(AND(OR($D2079="6x1",$D2079="FF 6x1"),WEEKDAY($F2079,2)=7,AND($A2079=$A2078,$L2078&gt;0)),"Folga de fim de semana · apontou no sábado",IF(AND(OR($D2079="6x1",$D2079="FF 6x1"),OR(WEEKDAY($F2079,2)=6,WEEKDAY($F2079,2)=7)),"Folga de fim de semana · sem apontamento no sábado nem no domingo","Folga prevista pelo ciclo")))),IF($Y2079="Indeterminado (início da série)","Sem histórico anterior — informe o dia do ciclo no Cadastro",IF($Y2079="Falta de registro",IF(OR(OR($D2079="6x1",$D2079="FF 6x1"),$D2079="5x2"),"FALTA DE REGISTRO · dia útil da escala "&amp;$E2079,"FALTA DE REGISTRO · dia "&amp;$W2079&amp;" de "&amp;IFERROR(INDEX(Parâmetros!$B$39:$B$48,MATCH($E2079,Parâmetros!$A$39:$A$48,0)),99)&amp;" do ciclo"),IF(OR($D2079="6x1",$D2079="FF 6x1"),IF(OR(AND(WEEKDAY($F2079,2)=6,AND($A2079=$A2080,$L2080&gt;0)),AND(WEEKDAY($F2079,2)=7,AND($A2079=$A2078,$L2078&gt;0))),"ATENÇÃO · apontou sábado e domingo no mesmo fim de semana",IF(OR(WEEKDAY($F2079,2)=6,WEEKDAY($F2079,2)=7),"Jornada de fim de semana do 6x1",IF(OR($H2079&gt;=Parâmetros!$E$20,$H2079&lt;Parâmetros!$E$19),"ATENÇÃO · 6x1 apontou fora do horário diurno","Jornada fixa do 6x1"))),IF($D2079="5x2","Jornada fixa do 5x2",IF($D2079="Folguista",IF($J2079=$K2079,"Evidência confirma sequência","DIVERGE · sequência "&amp;$J2079&amp;" × evidência "&amp;$K2079),IF($K2079=$E2079,"Evidência confirma cadastro","DIVERGE · cadastro "&amp;$E2079&amp;" × evidência "&amp;$K2079)))))))))))</f>
        <v>FALTA DE REGISTRO · dia útil da escala 6x1</v>
      </c>
      <c r="W2079" s="34" t="str">
        <f>IF(OR(OR($D2079="6x1",$D2079="FF 6x1"),$D2079="5x2"),"",IF($AB2079&lt;&gt;$AB2078,IF(IFERROR(INDEX(Cadastro!$F$5:$F$148,$AB2079),"")="",IF($L2079&gt;0,1,0),IF(IFERROR(INDEX(Cadastro!$F$5:$F$148,$AB2079),"")&lt;=IFERROR(INDEX(Parâmetros!$B$39:$B$48,MATCH($E2079,Parâmetros!$A$39:$A$48,0)),99),IFERROR(INDEX(Cadastro!$F$5:$F$148,$AB2079),""),0)),IF($L2079&gt;0,IF(N($X2078)&gt;0,1,N($W2078)+1),IF(AND($L2079=0,OR(N($W2078)&gt;=IFERROR(INDEX(Parâmetros!$B$39:$B$48,MATCH($E2079,Parâmetros!$A$39:$A$48,0)),99),AND(N($X2078)&gt;0,N($X2078)&lt;IFERROR(INDEX(Parâmetros!$C$39:$C$48,MATCH($E2079,Parâmetros!$A$39:$A$48,0)),0)))),0,N($W2078)+1))))</f>
        <v/>
      </c>
      <c r="X2079" s="34" t="str">
        <f>IF(OR(OR($D2079="6x1",$D2079="FF 6x1"),$D2079="5x2"),"",IF($AB2079&lt;&gt;$AB2078,IF(IFERROR(INDEX(Cadastro!$F$5:$F$148,$AB2079),"")="",0,IF(IFERROR(INDEX(Cadastro!$F$5:$F$148,$AB2079),"")&gt;IFERROR(INDEX(Parâmetros!$B$39:$B$48,MATCH($E2079,Parâmetros!$A$39:$A$48,0)),99),IFERROR(INDEX(Cadastro!$F$5:$F$148,$AB2079),"")-IFERROR(INDEX(Parâmetros!$B$39:$B$48,MATCH($E2079,Parâmetros!$A$39:$A$48,0)),99),0)),IF(AND($L2079=0,OR(N($W2078)&gt;=IFERROR(INDEX(Parâmetros!$B$39:$B$48,MATCH($E2079,Parâmetros!$A$39:$A$48,0)),99),AND(N($X2078)&gt;0,N($X2078)&lt;IFERROR(INDEX(Parâmetros!$C$39:$C$48,MATCH($E2079,Parâmetros!$A$39:$A$48,0)),0)))),N($X2078)+1,0)))</f>
        <v/>
      </c>
      <c r="Y2079" t="str">
        <f>IF($AC2079&lt;&gt;"",IF($L2079&gt;0,$AC2079&amp;" · com apontamento",$AC2079),IF($E2079="Férias",IF($L2079&gt;0,"Férias · com apontamento","Férias (cadastro)"),IF(($Z2079+$AA2079-1)&gt;Parâmetros!$E$16,"Férias / afastamento",IF(AND($D2079="5x2",OR(WEEKDAY($F2079,2)=6,WEEKDAY($F2079,2)=7)),IF($L2079&gt;0,"Folga trabalhada","Folga"),IF($L2079&gt;0,"Trabalhado",IF(OR(OR($D2079="6x1",$D2079="FF 6x1"),$D2079="5x2"),IF(AND(OR($D2079="6x1",$D2079="FF 6x1"),OR(WEEKDAY($F2079,2)=6,WEEKDAY($F2079,2)=7)),"Folga","Falta de registro"),IF(AND($AB2079&lt;&gt;$AB2078,IFERROR(INDEX(Cadastro!$F$5:$F$148,$AB2079),"")=""),"Indeterminado (início da série)",IF($X2079&gt;0,"Folga","Falta de registro"))))))))</f>
        <v>Falta de registro</v>
      </c>
      <c r="Z2079" s="34">
        <f>IF(OR($L2079&gt;0,$F2079&gt;Parâmetros!$E$14),0,IF($A2079&lt;&gt;$A2078,1,N($Z2078)+1))</f>
        <v>0</v>
      </c>
      <c r="AA2079" s="34">
        <f>IF(OR($L2079&gt;0,$F2079&gt;Parâmetros!$E$14),0,IF(OR($A2079&lt;&gt;$A2080,$F2080&gt;Parâmetros!$E$14),1,N($AA2080)+1))</f>
        <v>0</v>
      </c>
      <c r="AB2079" s="31">
        <f>IFERROR(MATCH($A2079&amp;"|"&amp;TEXT(_xlfn.MAXIFS(Cadastro!$E$5:$E$148,Cadastro!$A$5:$A$148,$A2079,Cadastro!$E$5:$E$148,"&lt;="&amp;$F2079),"yyyymmdd"),Cadastro!$I$5:$I$148,0),"")</f>
        <v>109</v>
      </c>
      <c r="AC2079" t="str">
        <f>IFERROR(_xlfn.SINGLE(INDEX(Exceções!$D$5:$D$203,MATCH($A2079&amp;"|"&amp;$F2079,Exceções!$F$5:$F$203,0))),"")</f>
        <v/>
      </c>
      <c r="AD2079" t="str">
        <f>IF($AC2079="","",IFERROR(_xlfn.SINGLE(INDEX(Exceções!$E$5:$E$203,MATCH($A2079&amp;"|"&amp;$F2079,Exceções!$F$5:$F$203,0))),""))</f>
        <v/>
      </c>
    </row>
    <row r="2080" spans="1:30" ht="15" hidden="1" customHeight="1" x14ac:dyDescent="0.25">
      <c r="A2080" s="31">
        <v>53665</v>
      </c>
      <c r="B2080" s="17" t="s">
        <v>215</v>
      </c>
      <c r="C2080" s="17" t="str">
        <f>IFERROR(INDEX(Cadastro!$C$5:$C$148,$AB2080),"NÃO INFORMADO")</f>
        <v>CAL</v>
      </c>
      <c r="D2080" s="17" t="str">
        <f>IFERROR(INDEX(Cadastro!$D$5:$D$148,$AB2080),"")</f>
        <v>6x1</v>
      </c>
      <c r="E2080" s="17" t="str">
        <f>IFERROR(INDEX(Cadastro!$G$5:$G$148,$AB2080),"")</f>
        <v>6x1</v>
      </c>
      <c r="F2080" s="29">
        <v>46290</v>
      </c>
      <c r="G2080" s="32" t="str">
        <f t="shared" si="348"/>
        <v>sex</v>
      </c>
      <c r="H2080" s="31" t="str">
        <f>IF($L2080=0,"",_xlfn.MINIFS(Dados!$Q:$Q,Dados!$A:$A,$A2080,Dados!$S:$S,$F2080))</f>
        <v/>
      </c>
      <c r="I2080" s="31" t="str">
        <f>IF($H2080="","",_xlfn.MAXIFS(Dados!$R:$R,Dados!$A:$A,$A2080,Dados!$S:$S,$F2080))</f>
        <v/>
      </c>
      <c r="J2080" s="32" t="str">
        <f>IF($D2080&lt;&gt;"Folguista","",IFERROR(INDEX(Parâmetros!$D$52:$G$52,1,MIN(4,MAX(1,$W2080))),""))</f>
        <v/>
      </c>
      <c r="K2080" s="32" t="str">
        <f>IF(OR($AC2080&lt;&gt;"",$Y2080="Folga",$Y2080="Folga trabalhada",$Y2080="Férias (cadastro)",$Y2080="Férias / afastamento",$Y2080="Indeterminado (início da série)"),"",IF(OR($D2080="6x1",$D2080="FF 6x1"),IF(OR(WEEKDAY($F2080,2)=6,WEEKDAY($F2080,2)=7),"6x1 sáb/dom","6x1"),IF($D2080="5x2","5x2",IF($H2080="",IF($D2080="Folguista",$J2080,$E2080),IF(OR($H2080&gt;=Parâmetros!$E$18,$H2080&lt;Parâmetros!$E$19),"C",IF($H2080&lt;Parâmetros!$E$20,"A","B"))))))</f>
        <v>6x1</v>
      </c>
      <c r="L2080" s="30">
        <f>SUMIFS(Dados!$E:$E,Dados!$A:$A,$A2080,Dados!$S:$S,$F2080)</f>
        <v>0</v>
      </c>
      <c r="M2080" s="30">
        <f>IFERROR(INDEX(Parâmetros!$E$6:$E$11,MATCH($K2080,Parâmetros!$A$6:$A$11,0)),"")</f>
        <v>8.8000000000000007</v>
      </c>
      <c r="N2080" s="33">
        <f t="shared" si="349"/>
        <v>0</v>
      </c>
      <c r="O2080" s="33">
        <f>Parâmetros!$E$13</f>
        <v>0.8</v>
      </c>
      <c r="P2080" s="32" t="str">
        <f>IF(OR($M2080="",$F2080&gt;Parâmetros!$E$14),"Não","Sim")</f>
        <v>Não</v>
      </c>
      <c r="Q2080" s="32" t="str">
        <f t="shared" si="350"/>
        <v/>
      </c>
      <c r="R2080" s="32" t="str">
        <f t="shared" si="351"/>
        <v/>
      </c>
      <c r="S2080" s="30" t="str">
        <f t="shared" si="352"/>
        <v/>
      </c>
      <c r="T2080" s="32" t="str">
        <f>IF($Q2080&lt;&gt;"Sim","",IF($N2080&gt;Parâmetros!$E$15,"Sim","Não"))</f>
        <v/>
      </c>
      <c r="U2080" s="17" t="str">
        <f t="shared" si="353"/>
        <v>Fora da apuração</v>
      </c>
      <c r="V2080" s="17" t="str">
        <f>IF($AC2080&lt;&gt;"",IF($L2080&gt;0,"ATENÇÃO · apontou em dia de "&amp;LOWER($AC2080)&amp;" cadastrado","Exceção cadastrada · "&amp;$AC2080)&amp;IF($AD2080="",""," · "&amp;$AD2080),IF($E2080="Férias",IF($L2080&gt;0,"ATENÇÃO · apontou estando de férias no cadastro","Férias no cadastro"),IF($Y2080="Férias / afastamento","Afastamento · "&amp;($Z2080+$AA2080-1)&amp;" dias seguidos sem apontamento",IF($Y2080="Folga trabalhada","ATENÇÃO · apontou em dia de '[Apontamento_Mes_Setembro Atualizado.xlsx]Base Diária'!$V$221folga da escala 5x2",IF($Y2080="Folga",IF(AND($D2080="5x2",OR(WEEKDAY($F2080,2)=6,WEEKDAY($F2080,2)=7)),"Folga de fim de semana da escala 5x2",IF(AND(OR($D2080="6x1",$D2080="FF 6x1"),WEEKDAY($F2080,2)=6,FALSE()),"Folga de fim de semana · apontou no domingo anterior",IF(AND(OR($D2080="6x1",$D2080="FF 6x1"),WEEKDAY($F2080,2)=7,AND($A2080=$A2079,$L2079&gt;0)),"Folga de fim de semana · apontou no sábado",IF(AND(OR($D2080="6x1",$D2080="FF 6x1"),OR(WEEKDAY($F2080,2)=6,WEEKDAY($F2080,2)=7)),"Folga de fim de semana · sem apontamento no sábado nem no domingo","Folga prevista pelo ciclo")))),IF($Y2080="Indeterminado (início da série)","Sem histórico anterior — informe o dia do ciclo no Cadastro",IF($Y2080="Falta de registro",IF(OR(OR($D2080="6x1",$D2080="FF 6x1"),$D2080="5x2"),"FALTA DE REGISTRO · dia útil da escala "&amp;$E2080,"FALTA DE REGISTRO · dia "&amp;$W2080&amp;" de "&amp;IFERROR(INDEX(Parâmetros!$B$39:$B$48,MATCH($E2080,Parâmetros!$A$39:$A$48,0)),99)&amp;" do ciclo"),IF(OR($D2080="6x1",$D2080="FF 6x1"),IF(OR(AND(WEEKDAY($F2080,2)=6,AND($A2080=$A2081,$L2081&gt;0)),AND(WEEKDAY($F2080,2)=7,AND($A2080=$A2079,$L2079&gt;0))),"ATENÇÃO · apontou sábado e domingo no mesmo fim de semana",IF(OR(WEEKDAY($F2080,2)=6,WEEKDAY($F2080,2)=7),"Jornada de fim de semana do 6x1",IF(OR($H2080&gt;=Parâmetros!$E$20,$H2080&lt;Parâmetros!$E$19),"ATENÇÃO · 6x1 apontou fora do horário diurno","Jornada fixa do 6x1"))),IF($D2080="5x2","Jornada fixa do 5x2",IF($D2080="Folguista",IF($J2080=$K2080,"Evidência confirma sequência","DIVERGE · sequência "&amp;$J2080&amp;" × evidência "&amp;$K2080),IF($K2080=$E2080,"Evidência confirma cadastro","DIVERGE · cadastro "&amp;$E2080&amp;" × evidência "&amp;$K2080)))))))))))</f>
        <v>FALTA DE REGISTRO · dia útil da escala 6x1</v>
      </c>
      <c r="W2080" s="34" t="str">
        <f>IF(OR(OR($D2080="6x1",$D2080="FF 6x1"),$D2080="5x2"),"",IF($AB2080&lt;&gt;$AB2079,IF(IFERROR(INDEX(Cadastro!$F$5:$F$148,$AB2080),"")="",IF($L2080&gt;0,1,0),IF(IFERROR(INDEX(Cadastro!$F$5:$F$148,$AB2080),"")&lt;=IFERROR(INDEX(Parâmetros!$B$39:$B$48,MATCH($E2080,Parâmetros!$A$39:$A$48,0)),99),IFERROR(INDEX(Cadastro!$F$5:$F$148,$AB2080),""),0)),IF($L2080&gt;0,IF(N($X2079)&gt;0,1,N($W2079)+1),IF(AND($L2080=0,OR(N($W2079)&gt;=IFERROR(INDEX(Parâmetros!$B$39:$B$48,MATCH($E2080,Parâmetros!$A$39:$A$48,0)),99),AND(N($X2079)&gt;0,N($X2079)&lt;IFERROR(INDEX(Parâmetros!$C$39:$C$48,MATCH($E2080,Parâmetros!$A$39:$A$48,0)),0)))),0,N($W2079)+1))))</f>
        <v/>
      </c>
      <c r="X2080" s="34" t="str">
        <f>IF(OR(OR($D2080="6x1",$D2080="FF 6x1"),$D2080="5x2"),"",IF($AB2080&lt;&gt;$AB2079,IF(IFERROR(INDEX(Cadastro!$F$5:$F$148,$AB2080),"")="",0,IF(IFERROR(INDEX(Cadastro!$F$5:$F$148,$AB2080),"")&gt;IFERROR(INDEX(Parâmetros!$B$39:$B$48,MATCH($E2080,Parâmetros!$A$39:$A$48,0)),99),IFERROR(INDEX(Cadastro!$F$5:$F$148,$AB2080),"")-IFERROR(INDEX(Parâmetros!$B$39:$B$48,MATCH($E2080,Parâmetros!$A$39:$A$48,0)),99),0)),IF(AND($L2080=0,OR(N($W2079)&gt;=IFERROR(INDEX(Parâmetros!$B$39:$B$48,MATCH($E2080,Parâmetros!$A$39:$A$48,0)),99),AND(N($X2079)&gt;0,N($X2079)&lt;IFERROR(INDEX(Parâmetros!$C$39:$C$48,MATCH($E2080,Parâmetros!$A$39:$A$48,0)),0)))),N($X2079)+1,0)))</f>
        <v/>
      </c>
      <c r="Y2080" t="str">
        <f>IF($AC2080&lt;&gt;"",IF($L2080&gt;0,$AC2080&amp;" · com apontamento",$AC2080),IF($E2080="Férias",IF($L2080&gt;0,"Férias · com apontamento","Férias (cadastro)"),IF(($Z2080+$AA2080-1)&gt;Parâmetros!$E$16,"Férias / afastamento",IF(AND($D2080="5x2",OR(WEEKDAY($F2080,2)=6,WEEKDAY($F2080,2)=7)),IF($L2080&gt;0,"Folga trabalhada","Folga"),IF($L2080&gt;0,"Trabalhado",IF(OR(OR($D2080="6x1",$D2080="FF 6x1"),$D2080="5x2"),IF(AND(OR($D2080="6x1",$D2080="FF 6x1"),OR(WEEKDAY($F2080,2)=6,WEEKDAY($F2080,2)=7)),"Folga","Falta de registro"),IF(AND($AB2080&lt;&gt;$AB2079,IFERROR(INDEX(Cadastro!$F$5:$F$148,$AB2080),"")=""),"Indeterminado (início da série)",IF($X2080&gt;0,"Folga","Falta de registro"))))))))</f>
        <v>Falta de registro</v>
      </c>
      <c r="Z2080" s="34">
        <f>IF(OR($L2080&gt;0,$F2080&gt;Parâmetros!$E$14),0,IF($A2080&lt;&gt;$A2079,1,N($Z2079)+1))</f>
        <v>0</v>
      </c>
      <c r="AA2080" s="34">
        <f>IF(OR($L2080&gt;0,$F2080&gt;Parâmetros!$E$14),0,IF(OR($A2080&lt;&gt;$A2081,$F2081&gt;Parâmetros!$E$14),1,N($AA2081)+1))</f>
        <v>0</v>
      </c>
      <c r="AB2080" s="31">
        <f>IFERROR(MATCH($A2080&amp;"|"&amp;TEXT(_xlfn.MAXIFS(Cadastro!$E$5:$E$148,Cadastro!$A$5:$A$148,$A2080,Cadastro!$E$5:$E$148,"&lt;="&amp;$F2080),"yyyymmdd"),Cadastro!$I$5:$I$148,0),"")</f>
        <v>109</v>
      </c>
      <c r="AC2080" t="str">
        <f>IFERROR(_xlfn.SINGLE(INDEX(Exceções!$D$5:$D$203,MATCH($A2080&amp;"|"&amp;$F2080,Exceções!$F$5:$F$203,0))),"")</f>
        <v/>
      </c>
      <c r="AD2080" t="str">
        <f>IF($AC2080="","",IFERROR(_xlfn.SINGLE(INDEX(Exceções!$E$5:$E$203,MATCH($A2080&amp;"|"&amp;$F2080,Exceções!$F$5:$F$203,0))),""))</f>
        <v/>
      </c>
    </row>
    <row r="2081" spans="1:30" ht="15" hidden="1" customHeight="1" x14ac:dyDescent="0.25">
      <c r="A2081" s="31">
        <v>53665</v>
      </c>
      <c r="B2081" s="17" t="s">
        <v>215</v>
      </c>
      <c r="C2081" s="17" t="str">
        <f>IFERROR(INDEX(Cadastro!$C$5:$C$148,$AB2081),"NÃO INFORMADO")</f>
        <v>CAL</v>
      </c>
      <c r="D2081" s="17" t="str">
        <f>IFERROR(INDEX(Cadastro!$D$5:$D$148,$AB2081),"")</f>
        <v>6x1</v>
      </c>
      <c r="E2081" s="17" t="str">
        <f>IFERROR(INDEX(Cadastro!$G$5:$G$148,$AB2081),"")</f>
        <v>6x1</v>
      </c>
      <c r="F2081" s="29">
        <v>46291</v>
      </c>
      <c r="G2081" s="32" t="str">
        <f t="shared" si="348"/>
        <v>sáb</v>
      </c>
      <c r="H2081" s="31" t="str">
        <f>IF($L2081=0,"",_xlfn.MINIFS(Dados!$Q:$Q,Dados!$A:$A,$A2081,Dados!$S:$S,$F2081))</f>
        <v/>
      </c>
      <c r="I2081" s="31" t="str">
        <f>IF($H2081="","",_xlfn.MAXIFS(Dados!$R:$R,Dados!$A:$A,$A2081,Dados!$S:$S,$F2081))</f>
        <v/>
      </c>
      <c r="J2081" s="32" t="str">
        <f>IF($D2081&lt;&gt;"Folguista","",IFERROR(INDEX(Parâmetros!$D$52:$G$52,1,MIN(4,MAX(1,$W2081))),""))</f>
        <v/>
      </c>
      <c r="K2081" s="32" t="str">
        <f>IF(OR($AC2081&lt;&gt;"",$Y2081="Folga",$Y2081="Folga trabalhada",$Y2081="Férias (cadastro)",$Y2081="Férias / afastamento",$Y2081="Indeterminado (início da série)"),"",IF(OR($D2081="6x1",$D2081="FF 6x1"),IF(OR(WEEKDAY($F2081,2)=6,WEEKDAY($F2081,2)=7),"6x1 sáb/dom","6x1"),IF($D2081="5x2","5x2",IF($H2081="",IF($D2081="Folguista",$J2081,$E2081),IF(OR($H2081&gt;=Parâmetros!$E$18,$H2081&lt;Parâmetros!$E$19),"C",IF($H2081&lt;Parâmetros!$E$20,"A","B"))))))</f>
        <v/>
      </c>
      <c r="L2081" s="30">
        <f>SUMIFS(Dados!$E:$E,Dados!$A:$A,$A2081,Dados!$S:$S,$F2081)</f>
        <v>0</v>
      </c>
      <c r="M2081" s="30" t="str">
        <f>IFERROR(INDEX(Parâmetros!$E$6:$E$11,MATCH($K2081,Parâmetros!$A$6:$A$11,0)),"")</f>
        <v/>
      </c>
      <c r="N2081" s="33" t="str">
        <f t="shared" si="349"/>
        <v/>
      </c>
      <c r="O2081" s="33">
        <f>Parâmetros!$E$13</f>
        <v>0.8</v>
      </c>
      <c r="P2081" s="32" t="str">
        <f>IF(OR($M2081="",$F2081&gt;Parâmetros!$E$14),"Não","Sim")</f>
        <v>Não</v>
      </c>
      <c r="Q2081" s="32" t="str">
        <f t="shared" si="350"/>
        <v/>
      </c>
      <c r="R2081" s="32" t="str">
        <f t="shared" si="351"/>
        <v/>
      </c>
      <c r="S2081" s="30" t="str">
        <f t="shared" si="352"/>
        <v/>
      </c>
      <c r="T2081" s="32" t="str">
        <f>IF($Q2081&lt;&gt;"Sim","",IF($N2081&gt;Parâmetros!$E$15,"Sim","Não"))</f>
        <v/>
      </c>
      <c r="U2081" s="17" t="str">
        <f t="shared" si="353"/>
        <v>Folga</v>
      </c>
      <c r="V2081" s="17" t="str">
        <f>IF($AC2081&lt;&gt;"",IF($L2081&gt;0,"ATENÇÃO · apontou em dia de "&amp;LOWER($AC2081)&amp;" cadastrado","Exceção cadastrada · "&amp;$AC2081)&amp;IF($AD2081="",""," · "&amp;$AD2081),IF($E2081="Férias",IF($L2081&gt;0,"ATENÇÃO · apontou estando de férias no cadastro","Férias no cadastro"),IF($Y2081="Férias / afastamento","Afastamento · "&amp;($Z2081+$AA2081-1)&amp;" dias seguidos sem apontamento",IF($Y2081="Folga trabalhada","ATENÇÃO · apontou em dia de '[Apontamento_Mes_Setembro Atualizado.xlsx]Base Diária'!$V$221folga da escala 5x2",IF($Y2081="Folga",IF(AND($D2081="5x2",OR(WEEKDAY($F2081,2)=6,WEEKDAY($F2081,2)=7)),"Folga de fim de semana da escala 5x2",IF(AND(OR($D2081="6x1",$D2081="FF 6x1"),WEEKDAY($F2081,2)=6,FALSE()),"Folga de fim de semana · apontou no domingo anterior",IF(AND(OR($D2081="6x1",$D2081="FF 6x1"),WEEKDAY($F2081,2)=7,AND($A2081=$A2080,$L2080&gt;0)),"Folga de fim de semana · apontou no sábado",IF(AND(OR($D2081="6x1",$D2081="FF 6x1"),OR(WEEKDAY($F2081,2)=6,WEEKDAY($F2081,2)=7)),"Folga de fim de semana · sem apontamento no sábado nem no domingo","Folga prevista pelo ciclo")))),IF($Y2081="Indeterminado (início da série)","Sem histórico anterior — informe o dia do ciclo no Cadastro",IF($Y2081="Falta de registro",IF(OR(OR($D2081="6x1",$D2081="FF 6x1"),$D2081="5x2"),"FALTA DE REGISTRO · dia útil da escala "&amp;$E2081,"FALTA DE REGISTRO · dia "&amp;$W2081&amp;" de "&amp;IFERROR(INDEX(Parâmetros!$B$39:$B$48,MATCH($E2081,Parâmetros!$A$39:$A$48,0)),99)&amp;" do ciclo"),IF(OR($D2081="6x1",$D2081="FF 6x1"),IF(OR(AND(WEEKDAY($F2081,2)=6,AND($A2081=$A2082,$L2082&gt;0)),AND(WEEKDAY($F2081,2)=7,AND($A2081=$A2080,$L2080&gt;0))),"ATENÇÃO · apontou sábado e domingo no mesmo fim de semana",IF(OR(WEEKDAY($F2081,2)=6,WEEKDAY($F2081,2)=7),"Jornada de fim de semana do 6x1",IF(OR($H2081&gt;=Parâmetros!$E$20,$H2081&lt;Parâmetros!$E$19),"ATENÇÃO · 6x1 apontou fora do horário diurno","Jornada fixa do 6x1"))),IF($D2081="5x2","Jornada fixa do 5x2",IF($D2081="Folguista",IF($J2081=$K2081,"Evidência confirma sequência","DIVERGE · sequência "&amp;$J2081&amp;" × evidência "&amp;$K2081),IF($K2081=$E2081,"Evidência confirma cadastro","DIVERGE · cadastro "&amp;$E2081&amp;" × evidência "&amp;$K2081)))))))))))</f>
        <v>Folga de fim de semana · sem apontamento no sábado nem no domingo</v>
      </c>
      <c r="W2081" s="34" t="str">
        <f>IF(OR(OR($D2081="6x1",$D2081="FF 6x1"),$D2081="5x2"),"",IF($AB2081&lt;&gt;$AB2080,IF(IFERROR(INDEX(Cadastro!$F$5:$F$148,$AB2081),"")="",IF($L2081&gt;0,1,0),IF(IFERROR(INDEX(Cadastro!$F$5:$F$148,$AB2081),"")&lt;=IFERROR(INDEX(Parâmetros!$B$39:$B$48,MATCH($E2081,Parâmetros!$A$39:$A$48,0)),99),IFERROR(INDEX(Cadastro!$F$5:$F$148,$AB2081),""),0)),IF($L2081&gt;0,IF(N($X2080)&gt;0,1,N($W2080)+1),IF(AND($L2081=0,OR(N($W2080)&gt;=IFERROR(INDEX(Parâmetros!$B$39:$B$48,MATCH($E2081,Parâmetros!$A$39:$A$48,0)),99),AND(N($X2080)&gt;0,N($X2080)&lt;IFERROR(INDEX(Parâmetros!$C$39:$C$48,MATCH($E2081,Parâmetros!$A$39:$A$48,0)),0)))),0,N($W2080)+1))))</f>
        <v/>
      </c>
      <c r="X2081" s="34" t="str">
        <f>IF(OR(OR($D2081="6x1",$D2081="FF 6x1"),$D2081="5x2"),"",IF($AB2081&lt;&gt;$AB2080,IF(IFERROR(INDEX(Cadastro!$F$5:$F$148,$AB2081),"")="",0,IF(IFERROR(INDEX(Cadastro!$F$5:$F$148,$AB2081),"")&gt;IFERROR(INDEX(Parâmetros!$B$39:$B$48,MATCH($E2081,Parâmetros!$A$39:$A$48,0)),99),IFERROR(INDEX(Cadastro!$F$5:$F$148,$AB2081),"")-IFERROR(INDEX(Parâmetros!$B$39:$B$48,MATCH($E2081,Parâmetros!$A$39:$A$48,0)),99),0)),IF(AND($L2081=0,OR(N($W2080)&gt;=IFERROR(INDEX(Parâmetros!$B$39:$B$48,MATCH($E2081,Parâmetros!$A$39:$A$48,0)),99),AND(N($X2080)&gt;0,N($X2080)&lt;IFERROR(INDEX(Parâmetros!$C$39:$C$48,MATCH($E2081,Parâmetros!$A$39:$A$48,0)),0)))),N($X2080)+1,0)))</f>
        <v/>
      </c>
      <c r="Y2081" t="str">
        <f>IF($AC2081&lt;&gt;"",IF($L2081&gt;0,$AC2081&amp;" · com apontamento",$AC2081),IF($E2081="Férias",IF($L2081&gt;0,"Férias · com apontamento","Férias (cadastro)"),IF(($Z2081+$AA2081-1)&gt;Parâmetros!$E$16,"Férias / afastamento",IF(AND($D2081="5x2",OR(WEEKDAY($F2081,2)=6,WEEKDAY($F2081,2)=7)),IF($L2081&gt;0,"Folga trabalhada","Folga"),IF($L2081&gt;0,"Trabalhado",IF(OR(OR($D2081="6x1",$D2081="FF 6x1"),$D2081="5x2"),IF(AND(OR($D2081="6x1",$D2081="FF 6x1"),OR(WEEKDAY($F2081,2)=6,WEEKDAY($F2081,2)=7)),"Folga","Falta de registro"),IF(AND($AB2081&lt;&gt;$AB2080,IFERROR(INDEX(Cadastro!$F$5:$F$148,$AB2081),"")=""),"Indeterminado (início da série)",IF($X2081&gt;0,"Folga","Falta de registro"))))))))</f>
        <v>Folga</v>
      </c>
      <c r="Z2081" s="34">
        <f>IF(OR($L2081&gt;0,$F2081&gt;Parâmetros!$E$14),0,IF($A2081&lt;&gt;$A2080,1,N($Z2080)+1))</f>
        <v>0</v>
      </c>
      <c r="AA2081" s="34">
        <f>IF(OR($L2081&gt;0,$F2081&gt;Parâmetros!$E$14),0,IF(OR($A2081&lt;&gt;$A2082,$F2082&gt;Parâmetros!$E$14),1,N($AA2082)+1))</f>
        <v>0</v>
      </c>
      <c r="AB2081" s="31">
        <f>IFERROR(MATCH($A2081&amp;"|"&amp;TEXT(_xlfn.MAXIFS(Cadastro!$E$5:$E$148,Cadastro!$A$5:$A$148,$A2081,Cadastro!$E$5:$E$148,"&lt;="&amp;$F2081),"yyyymmdd"),Cadastro!$I$5:$I$148,0),"")</f>
        <v>109</v>
      </c>
      <c r="AC2081" t="str">
        <f>IFERROR(_xlfn.SINGLE(INDEX(Exceções!$D$5:$D$203,MATCH($A2081&amp;"|"&amp;$F2081,Exceções!$F$5:$F$203,0))),"")</f>
        <v/>
      </c>
      <c r="AD2081" t="str">
        <f>IF($AC2081="","",IFERROR(_xlfn.SINGLE(INDEX(Exceções!$E$5:$E$203,MATCH($A2081&amp;"|"&amp;$F2081,Exceções!$F$5:$F$203,0))),""))</f>
        <v/>
      </c>
    </row>
    <row r="2082" spans="1:30" ht="15" hidden="1" customHeight="1" x14ac:dyDescent="0.25">
      <c r="A2082" s="31">
        <v>53665</v>
      </c>
      <c r="B2082" s="17" t="s">
        <v>215</v>
      </c>
      <c r="C2082" s="17" t="str">
        <f>IFERROR(INDEX(Cadastro!$C$5:$C$148,$AB2082),"NÃO INFORMADO")</f>
        <v>CAL</v>
      </c>
      <c r="D2082" s="17" t="str">
        <f>IFERROR(INDEX(Cadastro!$D$5:$D$148,$AB2082),"")</f>
        <v>6x1</v>
      </c>
      <c r="E2082" s="17" t="str">
        <f>IFERROR(INDEX(Cadastro!$G$5:$G$148,$AB2082),"")</f>
        <v>6x1</v>
      </c>
      <c r="F2082" s="29">
        <v>46292</v>
      </c>
      <c r="G2082" s="32" t="str">
        <f t="shared" si="348"/>
        <v>dom</v>
      </c>
      <c r="H2082" s="31" t="str">
        <f>IF($L2082=0,"",_xlfn.MINIFS(Dados!$Q:$Q,Dados!$A:$A,$A2082,Dados!$S:$S,$F2082))</f>
        <v/>
      </c>
      <c r="I2082" s="31" t="str">
        <f>IF($H2082="","",_xlfn.MAXIFS(Dados!$R:$R,Dados!$A:$A,$A2082,Dados!$S:$S,$F2082))</f>
        <v/>
      </c>
      <c r="J2082" s="32" t="str">
        <f>IF($D2082&lt;&gt;"Folguista","",IFERROR(INDEX(Parâmetros!$D$52:$G$52,1,MIN(4,MAX(1,$W2082))),""))</f>
        <v/>
      </c>
      <c r="K2082" s="32" t="str">
        <f>IF(OR($AC2082&lt;&gt;"",$Y2082="Folga",$Y2082="Folga trabalhada",$Y2082="Férias (cadastro)",$Y2082="Férias / afastamento",$Y2082="Indeterminado (início da série)"),"",IF(OR($D2082="6x1",$D2082="FF 6x1"),IF(OR(WEEKDAY($F2082,2)=6,WEEKDAY($F2082,2)=7),"6x1 sáb/dom","6x1"),IF($D2082="5x2","5x2",IF($H2082="",IF($D2082="Folguista",$J2082,$E2082),IF(OR($H2082&gt;=Parâmetros!$E$18,$H2082&lt;Parâmetros!$E$19),"C",IF($H2082&lt;Parâmetros!$E$20,"A","B"))))))</f>
        <v/>
      </c>
      <c r="L2082" s="30">
        <f>SUMIFS(Dados!$E:$E,Dados!$A:$A,$A2082,Dados!$S:$S,$F2082)</f>
        <v>0</v>
      </c>
      <c r="M2082" s="30" t="str">
        <f>IFERROR(INDEX(Parâmetros!$E$6:$E$11,MATCH($K2082,Parâmetros!$A$6:$A$11,0)),"")</f>
        <v/>
      </c>
      <c r="N2082" s="33" t="str">
        <f t="shared" si="349"/>
        <v/>
      </c>
      <c r="O2082" s="33">
        <f>Parâmetros!$E$13</f>
        <v>0.8</v>
      </c>
      <c r="P2082" s="32" t="str">
        <f>IF(OR($M2082="",$F2082&gt;Parâmetros!$E$14),"Não","Sim")</f>
        <v>Não</v>
      </c>
      <c r="Q2082" s="32" t="str">
        <f t="shared" si="350"/>
        <v/>
      </c>
      <c r="R2082" s="32" t="str">
        <f t="shared" si="351"/>
        <v/>
      </c>
      <c r="S2082" s="30" t="str">
        <f t="shared" si="352"/>
        <v/>
      </c>
      <c r="T2082" s="32" t="str">
        <f>IF($Q2082&lt;&gt;"Sim","",IF($N2082&gt;Parâmetros!$E$15,"Sim","Não"))</f>
        <v/>
      </c>
      <c r="U2082" s="17" t="str">
        <f t="shared" si="353"/>
        <v>Folga</v>
      </c>
      <c r="V2082" s="17" t="str">
        <f>IF($AC2082&lt;&gt;"",IF($L2082&gt;0,"ATENÇÃO · apontou em dia de "&amp;LOWER($AC2082)&amp;" cadastrado","Exceção cadastrada · "&amp;$AC2082)&amp;IF($AD2082="",""," · "&amp;$AD2082),IF($E2082="Férias",IF($L2082&gt;0,"ATENÇÃO · apontou estando de férias no cadastro","Férias no cadastro"),IF($Y2082="Férias / afastamento","Afastamento · "&amp;($Z2082+$AA2082-1)&amp;" dias seguidos sem apontamento",IF($Y2082="Folga trabalhada","ATENÇÃO · apontou em dia de '[Apontamento_Mes_Setembro Atualizado.xlsx]Base Diária'!$V$221folga da escala 5x2",IF($Y2082="Folga",IF(AND($D2082="5x2",OR(WEEKDAY($F2082,2)=6,WEEKDAY($F2082,2)=7)),"Folga de fim de semana da escala 5x2",IF(AND(OR($D2082="6x1",$D2082="FF 6x1"),WEEKDAY($F2082,2)=6,FALSE()),"Folga de fim de semana · apontou no domingo anterior",IF(AND(OR($D2082="6x1",$D2082="FF 6x1"),WEEKDAY($F2082,2)=7,AND($A2082=$A2081,$L2081&gt;0)),"Folga de fim de semana · apontou no sábado",IF(AND(OR($D2082="6x1",$D2082="FF 6x1"),OR(WEEKDAY($F2082,2)=6,WEEKDAY($F2082,2)=7)),"Folga de fim de semana · sem apontamento no sábado nem no domingo","Folga prevista pelo ciclo")))),IF($Y2082="Indeterminado (início da série)","Sem histórico anterior — informe o dia do ciclo no Cadastro",IF($Y2082="Falta de registro",IF(OR(OR($D2082="6x1",$D2082="FF 6x1"),$D2082="5x2"),"FALTA DE REGISTRO · dia útil da escala "&amp;$E2082,"FALTA DE REGISTRO · dia "&amp;$W2082&amp;" de "&amp;IFERROR(INDEX(Parâmetros!$B$39:$B$48,MATCH($E2082,Parâmetros!$A$39:$A$48,0)),99)&amp;" do ciclo"),IF(OR($D2082="6x1",$D2082="FF 6x1"),IF(OR(AND(WEEKDAY($F2082,2)=6,AND($A2082=$A2083,$L2083&gt;0)),AND(WEEKDAY($F2082,2)=7,AND($A2082=$A2081,$L2081&gt;0))),"ATENÇÃO · apontou sábado e domingo no mesmo fim de semana",IF(OR(WEEKDAY($F2082,2)=6,WEEKDAY($F2082,2)=7),"Jornada de fim de semana do 6x1",IF(OR($H2082&gt;=Parâmetros!$E$20,$H2082&lt;Parâmetros!$E$19),"ATENÇÃO · 6x1 apontou fora do horário diurno","Jornada fixa do 6x1"))),IF($D2082="5x2","Jornada fixa do 5x2",IF($D2082="Folguista",IF($J2082=$K2082,"Evidência confirma sequência","DIVERGE · sequência "&amp;$J2082&amp;" × evidência "&amp;$K2082),IF($K2082=$E2082,"Evidência confirma cadastro","DIVERGE · cadastro "&amp;$E2082&amp;" × evidência "&amp;$K2082)))))))))))</f>
        <v>Folga de fim de semana · sem apontamento no sábado nem no domingo</v>
      </c>
      <c r="W2082" s="34" t="str">
        <f>IF(OR(OR($D2082="6x1",$D2082="FF 6x1"),$D2082="5x2"),"",IF($AB2082&lt;&gt;$AB2081,IF(IFERROR(INDEX(Cadastro!$F$5:$F$148,$AB2082),"")="",IF($L2082&gt;0,1,0),IF(IFERROR(INDEX(Cadastro!$F$5:$F$148,$AB2082),"")&lt;=IFERROR(INDEX(Parâmetros!$B$39:$B$48,MATCH($E2082,Parâmetros!$A$39:$A$48,0)),99),IFERROR(INDEX(Cadastro!$F$5:$F$148,$AB2082),""),0)),IF($L2082&gt;0,IF(N($X2081)&gt;0,1,N($W2081)+1),IF(AND($L2082=0,OR(N($W2081)&gt;=IFERROR(INDEX(Parâmetros!$B$39:$B$48,MATCH($E2082,Parâmetros!$A$39:$A$48,0)),99),AND(N($X2081)&gt;0,N($X2081)&lt;IFERROR(INDEX(Parâmetros!$C$39:$C$48,MATCH($E2082,Parâmetros!$A$39:$A$48,0)),0)))),0,N($W2081)+1))))</f>
        <v/>
      </c>
      <c r="X2082" s="34" t="str">
        <f>IF(OR(OR($D2082="6x1",$D2082="FF 6x1"),$D2082="5x2"),"",IF($AB2082&lt;&gt;$AB2081,IF(IFERROR(INDEX(Cadastro!$F$5:$F$148,$AB2082),"")="",0,IF(IFERROR(INDEX(Cadastro!$F$5:$F$148,$AB2082),"")&gt;IFERROR(INDEX(Parâmetros!$B$39:$B$48,MATCH($E2082,Parâmetros!$A$39:$A$48,0)),99),IFERROR(INDEX(Cadastro!$F$5:$F$148,$AB2082),"")-IFERROR(INDEX(Parâmetros!$B$39:$B$48,MATCH($E2082,Parâmetros!$A$39:$A$48,0)),99),0)),IF(AND($L2082=0,OR(N($W2081)&gt;=IFERROR(INDEX(Parâmetros!$B$39:$B$48,MATCH($E2082,Parâmetros!$A$39:$A$48,0)),99),AND(N($X2081)&gt;0,N($X2081)&lt;IFERROR(INDEX(Parâmetros!$C$39:$C$48,MATCH($E2082,Parâmetros!$A$39:$A$48,0)),0)))),N($X2081)+1,0)))</f>
        <v/>
      </c>
      <c r="Y2082" t="str">
        <f>IF($AC2082&lt;&gt;"",IF($L2082&gt;0,$AC2082&amp;" · com apontamento",$AC2082),IF($E2082="Férias",IF($L2082&gt;0,"Férias · com apontamento","Férias (cadastro)"),IF(($Z2082+$AA2082-1)&gt;Parâmetros!$E$16,"Férias / afastamento",IF(AND($D2082="5x2",OR(WEEKDAY($F2082,2)=6,WEEKDAY($F2082,2)=7)),IF($L2082&gt;0,"Folga trabalhada","Folga"),IF($L2082&gt;0,"Trabalhado",IF(OR(OR($D2082="6x1",$D2082="FF 6x1"),$D2082="5x2"),IF(AND(OR($D2082="6x1",$D2082="FF 6x1"),OR(WEEKDAY($F2082,2)=6,WEEKDAY($F2082,2)=7)),"Folga","Falta de registro"),IF(AND($AB2082&lt;&gt;$AB2081,IFERROR(INDEX(Cadastro!$F$5:$F$148,$AB2082),"")=""),"Indeterminado (início da série)",IF($X2082&gt;0,"Folga","Falta de registro"))))))))</f>
        <v>Folga</v>
      </c>
      <c r="Z2082" s="34">
        <f>IF(OR($L2082&gt;0,$F2082&gt;Parâmetros!$E$14),0,IF($A2082&lt;&gt;$A2081,1,N($Z2081)+1))</f>
        <v>0</v>
      </c>
      <c r="AA2082" s="34">
        <f>IF(OR($L2082&gt;0,$F2082&gt;Parâmetros!$E$14),0,IF(OR($A2082&lt;&gt;$A2083,$F2083&gt;Parâmetros!$E$14),1,N($AA2083)+1))</f>
        <v>0</v>
      </c>
      <c r="AB2082" s="31">
        <f>IFERROR(MATCH($A2082&amp;"|"&amp;TEXT(_xlfn.MAXIFS(Cadastro!$E$5:$E$148,Cadastro!$A$5:$A$148,$A2082,Cadastro!$E$5:$E$148,"&lt;="&amp;$F2082),"yyyymmdd"),Cadastro!$I$5:$I$148,0),"")</f>
        <v>109</v>
      </c>
      <c r="AC2082" t="str">
        <f>IFERROR(_xlfn.SINGLE(INDEX(Exceções!$D$5:$D$203,MATCH($A2082&amp;"|"&amp;$F2082,Exceções!$F$5:$F$203,0))),"")</f>
        <v/>
      </c>
      <c r="AD2082" t="str">
        <f>IF($AC2082="","",IFERROR(_xlfn.SINGLE(INDEX(Exceções!$E$5:$E$203,MATCH($A2082&amp;"|"&amp;$F2082,Exceções!$F$5:$F$203,0))),""))</f>
        <v/>
      </c>
    </row>
    <row r="2083" spans="1:30" ht="15" hidden="1" customHeight="1" x14ac:dyDescent="0.25">
      <c r="A2083" s="31">
        <v>53665</v>
      </c>
      <c r="B2083" s="17" t="s">
        <v>215</v>
      </c>
      <c r="C2083" s="17" t="str">
        <f>IFERROR(INDEX(Cadastro!$C$5:$C$148,$AB2083),"NÃO INFORMADO")</f>
        <v>CAL</v>
      </c>
      <c r="D2083" s="17" t="str">
        <f>IFERROR(INDEX(Cadastro!$D$5:$D$148,$AB2083),"")</f>
        <v>6x1</v>
      </c>
      <c r="E2083" s="17" t="str">
        <f>IFERROR(INDEX(Cadastro!$G$5:$G$148,$AB2083),"")</f>
        <v>6x1</v>
      </c>
      <c r="F2083" s="29">
        <v>46293</v>
      </c>
      <c r="G2083" s="32" t="str">
        <f t="shared" si="348"/>
        <v>seg</v>
      </c>
      <c r="H2083" s="31" t="str">
        <f>IF($L2083=0,"",_xlfn.MINIFS(Dados!$Q:$Q,Dados!$A:$A,$A2083,Dados!$S:$S,$F2083))</f>
        <v/>
      </c>
      <c r="I2083" s="31" t="str">
        <f>IF($H2083="","",_xlfn.MAXIFS(Dados!$R:$R,Dados!$A:$A,$A2083,Dados!$S:$S,$F2083))</f>
        <v/>
      </c>
      <c r="J2083" s="32" t="str">
        <f>IF($D2083&lt;&gt;"Folguista","",IFERROR(INDEX(Parâmetros!$D$52:$G$52,1,MIN(4,MAX(1,$W2083))),""))</f>
        <v/>
      </c>
      <c r="K2083" s="32" t="str">
        <f>IF(OR($AC2083&lt;&gt;"",$Y2083="Folga",$Y2083="Folga trabalhada",$Y2083="Férias (cadastro)",$Y2083="Férias / afastamento",$Y2083="Indeterminado (início da série)"),"",IF(OR($D2083="6x1",$D2083="FF 6x1"),IF(OR(WEEKDAY($F2083,2)=6,WEEKDAY($F2083,2)=7),"6x1 sáb/dom","6x1"),IF($D2083="5x2","5x2",IF($H2083="",IF($D2083="Folguista",$J2083,$E2083),IF(OR($H2083&gt;=Parâmetros!$E$18,$H2083&lt;Parâmetros!$E$19),"C",IF($H2083&lt;Parâmetros!$E$20,"A","B"))))))</f>
        <v>6x1</v>
      </c>
      <c r="L2083" s="30">
        <f>SUMIFS(Dados!$E:$E,Dados!$A:$A,$A2083,Dados!$S:$S,$F2083)</f>
        <v>0</v>
      </c>
      <c r="M2083" s="30">
        <f>IFERROR(INDEX(Parâmetros!$E$6:$E$11,MATCH($K2083,Parâmetros!$A$6:$A$11,0)),"")</f>
        <v>8.8000000000000007</v>
      </c>
      <c r="N2083" s="33">
        <f t="shared" si="349"/>
        <v>0</v>
      </c>
      <c r="O2083" s="33">
        <f>Parâmetros!$E$13</f>
        <v>0.8</v>
      </c>
      <c r="P2083" s="32" t="str">
        <f>IF(OR($M2083="",$F2083&gt;Parâmetros!$E$14),"Não","Sim")</f>
        <v>Não</v>
      </c>
      <c r="Q2083" s="32" t="str">
        <f t="shared" si="350"/>
        <v/>
      </c>
      <c r="R2083" s="32" t="str">
        <f t="shared" si="351"/>
        <v/>
      </c>
      <c r="S2083" s="30" t="str">
        <f t="shared" si="352"/>
        <v/>
      </c>
      <c r="T2083" s="32" t="str">
        <f>IF($Q2083&lt;&gt;"Sim","",IF($N2083&gt;Parâmetros!$E$15,"Sim","Não"))</f>
        <v/>
      </c>
      <c r="U2083" s="17" t="str">
        <f t="shared" si="353"/>
        <v>Fora da apuração</v>
      </c>
      <c r="V2083" s="17" t="str">
        <f>IF($AC2083&lt;&gt;"",IF($L2083&gt;0,"ATENÇÃO · apontou em dia de "&amp;LOWER($AC2083)&amp;" cadastrado","Exceção cadastrada · "&amp;$AC2083)&amp;IF($AD2083="",""," · "&amp;$AD2083),IF($E2083="Férias",IF($L2083&gt;0,"ATENÇÃO · apontou estando de férias no cadastro","Férias no cadastro"),IF($Y2083="Férias / afastamento","Afastamento · "&amp;($Z2083+$AA2083-1)&amp;" dias seguidos sem apontamento",IF($Y2083="Folga trabalhada","ATENÇÃO · apontou em dia de '[Apontamento_Mes_Setembro Atualizado.xlsx]Base Diária'!$V$221folga da escala 5x2",IF($Y2083="Folga",IF(AND($D2083="5x2",OR(WEEKDAY($F2083,2)=6,WEEKDAY($F2083,2)=7)),"Folga de fim de semana da escala 5x2",IF(AND(OR($D2083="6x1",$D2083="FF 6x1"),WEEKDAY($F2083,2)=6,FALSE()),"Folga de fim de semana · apontou no domingo anterior",IF(AND(OR($D2083="6x1",$D2083="FF 6x1"),WEEKDAY($F2083,2)=7,AND($A2083=$A2082,$L2082&gt;0)),"Folga de fim de semana · apontou no sábado",IF(AND(OR($D2083="6x1",$D2083="FF 6x1"),OR(WEEKDAY($F2083,2)=6,WEEKDAY($F2083,2)=7)),"Folga de fim de semana · sem apontamento no sábado nem no domingo","Folga prevista pelo ciclo")))),IF($Y2083="Indeterminado (início da série)","Sem histórico anterior — informe o dia do ciclo no Cadastro",IF($Y2083="Falta de registro",IF(OR(OR($D2083="6x1",$D2083="FF 6x1"),$D2083="5x2"),"FALTA DE REGISTRO · dia útil da escala "&amp;$E2083,"FALTA DE REGISTRO · dia "&amp;$W2083&amp;" de "&amp;IFERROR(INDEX(Parâmetros!$B$39:$B$48,MATCH($E2083,Parâmetros!$A$39:$A$48,0)),99)&amp;" do ciclo"),IF(OR($D2083="6x1",$D2083="FF 6x1"),IF(OR(AND(WEEKDAY($F2083,2)=6,AND($A2083=$A2084,$L2084&gt;0)),AND(WEEKDAY($F2083,2)=7,AND($A2083=$A2082,$L2082&gt;0))),"ATENÇÃO · apontou sábado e domingo no mesmo fim de semana",IF(OR(WEEKDAY($F2083,2)=6,WEEKDAY($F2083,2)=7),"Jornada de fim de semana do 6x1",IF(OR($H2083&gt;=Parâmetros!$E$20,$H2083&lt;Parâmetros!$E$19),"ATENÇÃO · 6x1 apontou fora do horário diurno","Jornada fixa do 6x1"))),IF($D2083="5x2","Jornada fixa do 5x2",IF($D2083="Folguista",IF($J2083=$K2083,"Evidência confirma sequência","DIVERGE · sequência "&amp;$J2083&amp;" × evidência "&amp;$K2083),IF($K2083=$E2083,"Evidência confirma cadastro","DIVERGE · cadastro "&amp;$E2083&amp;" × evidência "&amp;$K2083)))))))))))</f>
        <v>FALTA DE REGISTRO · dia útil da escala 6x1</v>
      </c>
      <c r="W2083" s="34" t="str">
        <f>IF(OR(OR($D2083="6x1",$D2083="FF 6x1"),$D2083="5x2"),"",IF($AB2083&lt;&gt;$AB2082,IF(IFERROR(INDEX(Cadastro!$F$5:$F$148,$AB2083),"")="",IF($L2083&gt;0,1,0),IF(IFERROR(INDEX(Cadastro!$F$5:$F$148,$AB2083),"")&lt;=IFERROR(INDEX(Parâmetros!$B$39:$B$48,MATCH($E2083,Parâmetros!$A$39:$A$48,0)),99),IFERROR(INDEX(Cadastro!$F$5:$F$148,$AB2083),""),0)),IF($L2083&gt;0,IF(N($X2082)&gt;0,1,N($W2082)+1),IF(AND($L2083=0,OR(N($W2082)&gt;=IFERROR(INDEX(Parâmetros!$B$39:$B$48,MATCH($E2083,Parâmetros!$A$39:$A$48,0)),99),AND(N($X2082)&gt;0,N($X2082)&lt;IFERROR(INDEX(Parâmetros!$C$39:$C$48,MATCH($E2083,Parâmetros!$A$39:$A$48,0)),0)))),0,N($W2082)+1))))</f>
        <v/>
      </c>
      <c r="X2083" s="34" t="str">
        <f>IF(OR(OR($D2083="6x1",$D2083="FF 6x1"),$D2083="5x2"),"",IF($AB2083&lt;&gt;$AB2082,IF(IFERROR(INDEX(Cadastro!$F$5:$F$148,$AB2083),"")="",0,IF(IFERROR(INDEX(Cadastro!$F$5:$F$148,$AB2083),"")&gt;IFERROR(INDEX(Parâmetros!$B$39:$B$48,MATCH($E2083,Parâmetros!$A$39:$A$48,0)),99),IFERROR(INDEX(Cadastro!$F$5:$F$148,$AB2083),"")-IFERROR(INDEX(Parâmetros!$B$39:$B$48,MATCH($E2083,Parâmetros!$A$39:$A$48,0)),99),0)),IF(AND($L2083=0,OR(N($W2082)&gt;=IFERROR(INDEX(Parâmetros!$B$39:$B$48,MATCH($E2083,Parâmetros!$A$39:$A$48,0)),99),AND(N($X2082)&gt;0,N($X2082)&lt;IFERROR(INDEX(Parâmetros!$C$39:$C$48,MATCH($E2083,Parâmetros!$A$39:$A$48,0)),0)))),N($X2082)+1,0)))</f>
        <v/>
      </c>
      <c r="Y2083" t="str">
        <f>IF($AC2083&lt;&gt;"",IF($L2083&gt;0,$AC2083&amp;" · com apontamento",$AC2083),IF($E2083="Férias",IF($L2083&gt;0,"Férias · com apontamento","Férias (cadastro)"),IF(($Z2083+$AA2083-1)&gt;Parâmetros!$E$16,"Férias / afastamento",IF(AND($D2083="5x2",OR(WEEKDAY($F2083,2)=6,WEEKDAY($F2083,2)=7)),IF($L2083&gt;0,"Folga trabalhada","Folga"),IF($L2083&gt;0,"Trabalhado",IF(OR(OR($D2083="6x1",$D2083="FF 6x1"),$D2083="5x2"),IF(AND(OR($D2083="6x1",$D2083="FF 6x1"),OR(WEEKDAY($F2083,2)=6,WEEKDAY($F2083,2)=7)),"Folga","Falta de registro"),IF(AND($AB2083&lt;&gt;$AB2082,IFERROR(INDEX(Cadastro!$F$5:$F$148,$AB2083),"")=""),"Indeterminado (início da série)",IF($X2083&gt;0,"Folga","Falta de registro"))))))))</f>
        <v>Falta de registro</v>
      </c>
      <c r="Z2083" s="34">
        <f>IF(OR($L2083&gt;0,$F2083&gt;Parâmetros!$E$14),0,IF($A2083&lt;&gt;$A2082,1,N($Z2082)+1))</f>
        <v>0</v>
      </c>
      <c r="AA2083" s="34">
        <f>IF(OR($L2083&gt;0,$F2083&gt;Parâmetros!$E$14),0,IF(OR($A2083&lt;&gt;$A2084,$F2084&gt;Parâmetros!$E$14),1,N($AA2084)+1))</f>
        <v>0</v>
      </c>
      <c r="AB2083" s="31">
        <f>IFERROR(MATCH($A2083&amp;"|"&amp;TEXT(_xlfn.MAXIFS(Cadastro!$E$5:$E$148,Cadastro!$A$5:$A$148,$A2083,Cadastro!$E$5:$E$148,"&lt;="&amp;$F2083),"yyyymmdd"),Cadastro!$I$5:$I$148,0),"")</f>
        <v>109</v>
      </c>
      <c r="AC2083" t="str">
        <f>IFERROR(_xlfn.SINGLE(INDEX(Exceções!$D$5:$D$203,MATCH($A2083&amp;"|"&amp;$F2083,Exceções!$F$5:$F$203,0))),"")</f>
        <v/>
      </c>
      <c r="AD2083" t="str">
        <f>IF($AC2083="","",IFERROR(_xlfn.SINGLE(INDEX(Exceções!$E$5:$E$203,MATCH($A2083&amp;"|"&amp;$F2083,Exceções!$F$5:$F$203,0))),""))</f>
        <v/>
      </c>
    </row>
    <row r="2084" spans="1:30" ht="15" hidden="1" customHeight="1" x14ac:dyDescent="0.25">
      <c r="A2084" s="31">
        <v>53665</v>
      </c>
      <c r="B2084" s="17" t="s">
        <v>215</v>
      </c>
      <c r="C2084" s="17" t="str">
        <f>IFERROR(INDEX(Cadastro!$C$5:$C$148,$AB2084),"NÃO INFORMADO")</f>
        <v>CAL</v>
      </c>
      <c r="D2084" s="17" t="str">
        <f>IFERROR(INDEX(Cadastro!$D$5:$D$148,$AB2084),"")</f>
        <v>6x1</v>
      </c>
      <c r="E2084" s="17" t="str">
        <f>IFERROR(INDEX(Cadastro!$G$5:$G$148,$AB2084),"")</f>
        <v>6x1</v>
      </c>
      <c r="F2084" s="29">
        <v>46294</v>
      </c>
      <c r="G2084" s="32" t="str">
        <f t="shared" si="348"/>
        <v>ter</v>
      </c>
      <c r="H2084" s="31" t="str">
        <f>IF($L2084=0,"",_xlfn.MINIFS(Dados!$Q:$Q,Dados!$A:$A,$A2084,Dados!$S:$S,$F2084))</f>
        <v/>
      </c>
      <c r="I2084" s="31" t="str">
        <f>IF($H2084="","",_xlfn.MAXIFS(Dados!$R:$R,Dados!$A:$A,$A2084,Dados!$S:$S,$F2084))</f>
        <v/>
      </c>
      <c r="J2084" s="32" t="str">
        <f>IF($D2084&lt;&gt;"Folguista","",IFERROR(INDEX(Parâmetros!$D$52:$G$52,1,MIN(4,MAX(1,$W2084))),""))</f>
        <v/>
      </c>
      <c r="K2084" s="32" t="str">
        <f>IF(OR($AC2084&lt;&gt;"",$Y2084="Folga",$Y2084="Folga trabalhada",$Y2084="Férias (cadastro)",$Y2084="Férias / afastamento",$Y2084="Indeterminado (início da série)"),"",IF(OR($D2084="6x1",$D2084="FF 6x1"),IF(OR(WEEKDAY($F2084,2)=6,WEEKDAY($F2084,2)=7),"6x1 sáb/dom","6x1"),IF($D2084="5x2","5x2",IF($H2084="",IF($D2084="Folguista",$J2084,$E2084),IF(OR($H2084&gt;=Parâmetros!$E$18,$H2084&lt;Parâmetros!$E$19),"C",IF($H2084&lt;Parâmetros!$E$20,"A","B"))))))</f>
        <v>6x1</v>
      </c>
      <c r="L2084" s="30">
        <f>SUMIFS(Dados!$E:$E,Dados!$A:$A,$A2084,Dados!$S:$S,$F2084)</f>
        <v>0</v>
      </c>
      <c r="M2084" s="30">
        <f>IFERROR(INDEX(Parâmetros!$E$6:$E$11,MATCH($K2084,Parâmetros!$A$6:$A$11,0)),"")</f>
        <v>8.8000000000000007</v>
      </c>
      <c r="N2084" s="33">
        <f t="shared" si="349"/>
        <v>0</v>
      </c>
      <c r="O2084" s="33">
        <f>Parâmetros!$E$13</f>
        <v>0.8</v>
      </c>
      <c r="P2084" s="32" t="str">
        <f>IF(OR($M2084="",$F2084&gt;Parâmetros!$E$14),"Não","Sim")</f>
        <v>Não</v>
      </c>
      <c r="Q2084" s="32" t="str">
        <f t="shared" si="350"/>
        <v/>
      </c>
      <c r="R2084" s="32" t="str">
        <f t="shared" si="351"/>
        <v/>
      </c>
      <c r="S2084" s="30" t="str">
        <f t="shared" si="352"/>
        <v/>
      </c>
      <c r="T2084" s="32" t="str">
        <f>IF($Q2084&lt;&gt;"Sim","",IF($N2084&gt;Parâmetros!$E$15,"Sim","Não"))</f>
        <v/>
      </c>
      <c r="U2084" s="17" t="str">
        <f t="shared" si="353"/>
        <v>Fora da apuração</v>
      </c>
      <c r="V2084" s="17" t="str">
        <f>IF($AC2084&lt;&gt;"",IF($L2084&gt;0,"ATENÇÃO · apontou em dia de "&amp;LOWER($AC2084)&amp;" cadastrado","Exceção cadastrada · "&amp;$AC2084)&amp;IF($AD2084="",""," · "&amp;$AD2084),IF($E2084="Férias",IF($L2084&gt;0,"ATENÇÃO · apontou estando de férias no cadastro","Férias no cadastro"),IF($Y2084="Férias / afastamento","Afastamento · "&amp;($Z2084+$AA2084-1)&amp;" dias seguidos sem apontamento",IF($Y2084="Folga trabalhada","ATENÇÃO · apontou em dia de '[Apontamento_Mes_Setembro Atualizado.xlsx]Base Diária'!$V$221folga da escala 5x2",IF($Y2084="Folga",IF(AND($D2084="5x2",OR(WEEKDAY($F2084,2)=6,WEEKDAY($F2084,2)=7)),"Folga de fim de semana da escala 5x2",IF(AND(OR($D2084="6x1",$D2084="FF 6x1"),WEEKDAY($F2084,2)=6,FALSE()),"Folga de fim de semana · apontou no domingo anterior",IF(AND(OR($D2084="6x1",$D2084="FF 6x1"),WEEKDAY($F2084,2)=7,AND($A2084=$A2083,$L2083&gt;0)),"Folga de fim de semana · apontou no sábado",IF(AND(OR($D2084="6x1",$D2084="FF 6x1"),OR(WEEKDAY($F2084,2)=6,WEEKDAY($F2084,2)=7)),"Folga de fim de semana · sem apontamento no sábado nem no domingo","Folga prevista pelo ciclo")))),IF($Y2084="Indeterminado (início da série)","Sem histórico anterior — informe o dia do ciclo no Cadastro",IF($Y2084="Falta de registro",IF(OR(OR($D2084="6x1",$D2084="FF 6x1"),$D2084="5x2"),"FALTA DE REGISTRO · dia útil da escala "&amp;$E2084,"FALTA DE REGISTRO · dia "&amp;$W2084&amp;" de "&amp;IFERROR(INDEX(Parâmetros!$B$39:$B$48,MATCH($E2084,Parâmetros!$A$39:$A$48,0)),99)&amp;" do ciclo"),IF(OR($D2084="6x1",$D2084="FF 6x1"),IF(OR(AND(WEEKDAY($F2084,2)=6,AND($A2084=$A2085,$L2085&gt;0)),AND(WEEKDAY($F2084,2)=7,AND($A2084=$A2083,$L2083&gt;0))),"ATENÇÃO · apontou sábado e domingo no mesmo fim de semana",IF(OR(WEEKDAY($F2084,2)=6,WEEKDAY($F2084,2)=7),"Jornada de fim de semana do 6x1",IF(OR($H2084&gt;=Parâmetros!$E$20,$H2084&lt;Parâmetros!$E$19),"ATENÇÃO · 6x1 apontou fora do horário diurno","Jornada fixa do 6x1"))),IF($D2084="5x2","Jornada fixa do 5x2",IF($D2084="Folguista",IF($J2084=$K2084,"Evidência confirma sequência","DIVERGE · sequência "&amp;$J2084&amp;" × evidência "&amp;$K2084),IF($K2084=$E2084,"Evidência confirma cadastro","DIVERGE · cadastro "&amp;$E2084&amp;" × evidência "&amp;$K2084)))))))))))</f>
        <v>FALTA DE REGISTRO · dia útil da escala 6x1</v>
      </c>
      <c r="W2084" s="34" t="str">
        <f>IF(OR(OR($D2084="6x1",$D2084="FF 6x1"),$D2084="5x2"),"",IF($AB2084&lt;&gt;$AB2083,IF(IFERROR(INDEX(Cadastro!$F$5:$F$148,$AB2084),"")="",IF($L2084&gt;0,1,0),IF(IFERROR(INDEX(Cadastro!$F$5:$F$148,$AB2084),"")&lt;=IFERROR(INDEX(Parâmetros!$B$39:$B$48,MATCH($E2084,Parâmetros!$A$39:$A$48,0)),99),IFERROR(INDEX(Cadastro!$F$5:$F$148,$AB2084),""),0)),IF($L2084&gt;0,IF(N($X2083)&gt;0,1,N($W2083)+1),IF(AND($L2084=0,OR(N($W2083)&gt;=IFERROR(INDEX(Parâmetros!$B$39:$B$48,MATCH($E2084,Parâmetros!$A$39:$A$48,0)),99),AND(N($X2083)&gt;0,N($X2083)&lt;IFERROR(INDEX(Parâmetros!$C$39:$C$48,MATCH($E2084,Parâmetros!$A$39:$A$48,0)),0)))),0,N($W2083)+1))))</f>
        <v/>
      </c>
      <c r="X2084" s="34" t="str">
        <f>IF(OR(OR($D2084="6x1",$D2084="FF 6x1"),$D2084="5x2"),"",IF($AB2084&lt;&gt;$AB2083,IF(IFERROR(INDEX(Cadastro!$F$5:$F$148,$AB2084),"")="",0,IF(IFERROR(INDEX(Cadastro!$F$5:$F$148,$AB2084),"")&gt;IFERROR(INDEX(Parâmetros!$B$39:$B$48,MATCH($E2084,Parâmetros!$A$39:$A$48,0)),99),IFERROR(INDEX(Cadastro!$F$5:$F$148,$AB2084),"")-IFERROR(INDEX(Parâmetros!$B$39:$B$48,MATCH($E2084,Parâmetros!$A$39:$A$48,0)),99),0)),IF(AND($L2084=0,OR(N($W2083)&gt;=IFERROR(INDEX(Parâmetros!$B$39:$B$48,MATCH($E2084,Parâmetros!$A$39:$A$48,0)),99),AND(N($X2083)&gt;0,N($X2083)&lt;IFERROR(INDEX(Parâmetros!$C$39:$C$48,MATCH($E2084,Parâmetros!$A$39:$A$48,0)),0)))),N($X2083)+1,0)))</f>
        <v/>
      </c>
      <c r="Y2084" t="str">
        <f>IF($AC2084&lt;&gt;"",IF($L2084&gt;0,$AC2084&amp;" · com apontamento",$AC2084),IF($E2084="Férias",IF($L2084&gt;0,"Férias · com apontamento","Férias (cadastro)"),IF(($Z2084+$AA2084-1)&gt;Parâmetros!$E$16,"Férias / afastamento",IF(AND($D2084="5x2",OR(WEEKDAY($F2084,2)=6,WEEKDAY($F2084,2)=7)),IF($L2084&gt;0,"Folga trabalhada","Folga"),IF($L2084&gt;0,"Trabalhado",IF(OR(OR($D2084="6x1",$D2084="FF 6x1"),$D2084="5x2"),IF(AND(OR($D2084="6x1",$D2084="FF 6x1"),OR(WEEKDAY($F2084,2)=6,WEEKDAY($F2084,2)=7)),"Folga","Falta de registro"),IF(AND($AB2084&lt;&gt;$AB2083,IFERROR(INDEX(Cadastro!$F$5:$F$148,$AB2084),"")=""),"Indeterminado (início da série)",IF($X2084&gt;0,"Folga","Falta de registro"))))))))</f>
        <v>Falta de registro</v>
      </c>
      <c r="Z2084" s="34">
        <f>IF(OR($L2084&gt;0,$F2084&gt;Parâmetros!$E$14),0,IF($A2084&lt;&gt;$A2083,1,N($Z2083)+1))</f>
        <v>0</v>
      </c>
      <c r="AA2084" s="34">
        <f>IF(OR($L2084&gt;0,$F2084&gt;Parâmetros!$E$14),0,IF(OR($A2084&lt;&gt;$A2085,$F2085&gt;Parâmetros!$E$14),1,N($AA2085)+1))</f>
        <v>0</v>
      </c>
      <c r="AB2084" s="31">
        <f>IFERROR(MATCH($A2084&amp;"|"&amp;TEXT(_xlfn.MAXIFS(Cadastro!$E$5:$E$148,Cadastro!$A$5:$A$148,$A2084,Cadastro!$E$5:$E$148,"&lt;="&amp;$F2084),"yyyymmdd"),Cadastro!$I$5:$I$148,0),"")</f>
        <v>109</v>
      </c>
      <c r="AC2084" t="str">
        <f>IFERROR(_xlfn.SINGLE(INDEX(Exceções!$D$5:$D$203,MATCH($A2084&amp;"|"&amp;$F2084,Exceções!$F$5:$F$203,0))),"")</f>
        <v/>
      </c>
      <c r="AD2084" t="str">
        <f>IF($AC2084="","",IFERROR(_xlfn.SINGLE(INDEX(Exceções!$E$5:$E$203,MATCH($A2084&amp;"|"&amp;$F2084,Exceções!$F$5:$F$203,0))),""))</f>
        <v/>
      </c>
    </row>
    <row r="2085" spans="1:30" ht="15" hidden="1" customHeight="1" x14ac:dyDescent="0.25">
      <c r="A2085" s="31">
        <v>53665</v>
      </c>
      <c r="B2085" s="17" t="s">
        <v>215</v>
      </c>
      <c r="C2085" s="17" t="str">
        <f>IFERROR(INDEX(Cadastro!$C$5:$C$148,$AB2085),"NÃO INFORMADO")</f>
        <v>CAL</v>
      </c>
      <c r="D2085" s="17" t="str">
        <f>IFERROR(INDEX(Cadastro!$D$5:$D$148,$AB2085),"")</f>
        <v>6x1</v>
      </c>
      <c r="E2085" s="17" t="str">
        <f>IFERROR(INDEX(Cadastro!$G$5:$G$148,$AB2085),"")</f>
        <v>6x1</v>
      </c>
      <c r="F2085" s="29">
        <v>46295</v>
      </c>
      <c r="G2085" s="32" t="str">
        <f t="shared" si="348"/>
        <v>qua</v>
      </c>
      <c r="H2085" s="31" t="str">
        <f>IF($L2085=0,"",_xlfn.MINIFS(Dados!$Q:$Q,Dados!$A:$A,$A2085,Dados!$S:$S,$F2085))</f>
        <v/>
      </c>
      <c r="I2085" s="31" t="str">
        <f>IF($H2085="","",_xlfn.MAXIFS(Dados!$R:$R,Dados!$A:$A,$A2085,Dados!$S:$S,$F2085))</f>
        <v/>
      </c>
      <c r="J2085" s="32" t="str">
        <f>IF($D2085&lt;&gt;"Folguista","",IFERROR(INDEX(Parâmetros!$D$52:$G$52,1,MIN(4,MAX(1,$W2085))),""))</f>
        <v/>
      </c>
      <c r="K2085" s="32" t="str">
        <f>IF(OR($AC2085&lt;&gt;"",$Y2085="Folga",$Y2085="Folga trabalhada",$Y2085="Férias (cadastro)",$Y2085="Férias / afastamento",$Y2085="Indeterminado (início da série)"),"",IF(OR($D2085="6x1",$D2085="FF 6x1"),IF(OR(WEEKDAY($F2085,2)=6,WEEKDAY($F2085,2)=7),"6x1 sáb/dom","6x1"),IF($D2085="5x2","5x2",IF($H2085="",IF($D2085="Folguista",$J2085,$E2085),IF(OR($H2085&gt;=Parâmetros!$E$18,$H2085&lt;Parâmetros!$E$19),"C",IF($H2085&lt;Parâmetros!$E$20,"A","B"))))))</f>
        <v>6x1</v>
      </c>
      <c r="L2085" s="30">
        <f>SUMIFS(Dados!$E:$E,Dados!$A:$A,$A2085,Dados!$S:$S,$F2085)</f>
        <v>0</v>
      </c>
      <c r="M2085" s="30">
        <f>IFERROR(INDEX(Parâmetros!$E$6:$E$11,MATCH($K2085,Parâmetros!$A$6:$A$11,0)),"")</f>
        <v>8.8000000000000007</v>
      </c>
      <c r="N2085" s="33">
        <f t="shared" si="349"/>
        <v>0</v>
      </c>
      <c r="O2085" s="33">
        <f>Parâmetros!$E$13</f>
        <v>0.8</v>
      </c>
      <c r="P2085" s="32" t="str">
        <f>IF(OR($M2085="",$F2085&gt;Parâmetros!$E$14),"Não","Sim")</f>
        <v>Não</v>
      </c>
      <c r="Q2085" s="32" t="str">
        <f t="shared" si="350"/>
        <v/>
      </c>
      <c r="R2085" s="32" t="str">
        <f t="shared" si="351"/>
        <v/>
      </c>
      <c r="S2085" s="30" t="str">
        <f t="shared" si="352"/>
        <v/>
      </c>
      <c r="T2085" s="32" t="str">
        <f>IF($Q2085&lt;&gt;"Sim","",IF($N2085&gt;Parâmetros!$E$15,"Sim","Não"))</f>
        <v/>
      </c>
      <c r="U2085" s="17" t="str">
        <f t="shared" si="353"/>
        <v>Fora da apuração</v>
      </c>
      <c r="V2085" s="17" t="str">
        <f>IF($AC2085&lt;&gt;"",IF($L2085&gt;0,"ATENÇÃO · apontou em dia de "&amp;LOWER($AC2085)&amp;" cadastrado","Exceção cadastrada · "&amp;$AC2085)&amp;IF($AD2085="",""," · "&amp;$AD2085),IF($E2085="Férias",IF($L2085&gt;0,"ATENÇÃO · apontou estando de férias no cadastro","Férias no cadastro"),IF($Y2085="Férias / afastamento","Afastamento · "&amp;($Z2085+$AA2085-1)&amp;" dias seguidos sem apontamento",IF($Y2085="Folga trabalhada","ATENÇÃO · apontou em dia de '[Apontamento_Mes_Setembro Atualizado.xlsx]Base Diária'!$V$221folga da escala 5x2",IF($Y2085="Folga",IF(AND($D2085="5x2",OR(WEEKDAY($F2085,2)=6,WEEKDAY($F2085,2)=7)),"Folga de fim de semana da escala 5x2",IF(AND(OR($D2085="6x1",$D2085="FF 6x1"),WEEKDAY($F2085,2)=6,FALSE()),"Folga de fim de semana · apontou no domingo anterior",IF(AND(OR($D2085="6x1",$D2085="FF 6x1"),WEEKDAY($F2085,2)=7,AND($A2085=$A2084,$L2084&gt;0)),"Folga de fim de semana · apontou no sábado",IF(AND(OR($D2085="6x1",$D2085="FF 6x1"),OR(WEEKDAY($F2085,2)=6,WEEKDAY($F2085,2)=7)),"Folga de fim de semana · sem apontamento no sábado nem no domingo","Folga prevista pelo ciclo")))),IF($Y2085="Indeterminado (início da série)","Sem histórico anterior — informe o dia do ciclo no Cadastro",IF($Y2085="Falta de registro",IF(OR(OR($D2085="6x1",$D2085="FF 6x1"),$D2085="5x2"),"FALTA DE REGISTRO · dia útil da escala "&amp;$E2085,"FALTA DE REGISTRO · dia "&amp;$W2085&amp;" de "&amp;IFERROR(INDEX(Parâmetros!$B$39:$B$48,MATCH($E2085,Parâmetros!$A$39:$A$48,0)),99)&amp;" do ciclo"),IF(OR($D2085="6x1",$D2085="FF 6x1"),IF(OR(AND(WEEKDAY($F2085,2)=6,AND($A2085=$A2086,$L2086&gt;0)),AND(WEEKDAY($F2085,2)=7,AND($A2085=$A2084,$L2084&gt;0))),"ATENÇÃO · apontou sábado e domingo no mesmo fim de semana",IF(OR(WEEKDAY($F2085,2)=6,WEEKDAY($F2085,2)=7),"Jornada de fim de semana do 6x1",IF(OR($H2085&gt;=Parâmetros!$E$20,$H2085&lt;Parâmetros!$E$19),"ATENÇÃO · 6x1 apontou fora do horário diurno","Jornada fixa do 6x1"))),IF($D2085="5x2","Jornada fixa do 5x2",IF($D2085="Folguista",IF($J2085=$K2085,"Evidência confirma sequência","DIVERGE · sequência "&amp;$J2085&amp;" × evidência "&amp;$K2085),IF($K2085=$E2085,"Evidência confirma cadastro","DIVERGE · cadastro "&amp;$E2085&amp;" × evidência "&amp;$K2085)))))))))))</f>
        <v>FALTA DE REGISTRO · dia útil da escala 6x1</v>
      </c>
      <c r="W2085" s="34" t="str">
        <f>IF(OR(OR($D2085="6x1",$D2085="FF 6x1"),$D2085="5x2"),"",IF($AB2085&lt;&gt;$AB2084,IF(IFERROR(INDEX(Cadastro!$F$5:$F$148,$AB2085),"")="",IF($L2085&gt;0,1,0),IF(IFERROR(INDEX(Cadastro!$F$5:$F$148,$AB2085),"")&lt;=IFERROR(INDEX(Parâmetros!$B$39:$B$48,MATCH($E2085,Parâmetros!$A$39:$A$48,0)),99),IFERROR(INDEX(Cadastro!$F$5:$F$148,$AB2085),""),0)),IF($L2085&gt;0,IF(N($X2084)&gt;0,1,N($W2084)+1),IF(AND($L2085=0,OR(N($W2084)&gt;=IFERROR(INDEX(Parâmetros!$B$39:$B$48,MATCH($E2085,Parâmetros!$A$39:$A$48,0)),99),AND(N($X2084)&gt;0,N($X2084)&lt;IFERROR(INDEX(Parâmetros!$C$39:$C$48,MATCH($E2085,Parâmetros!$A$39:$A$48,0)),0)))),0,N($W2084)+1))))</f>
        <v/>
      </c>
      <c r="X2085" s="34" t="str">
        <f>IF(OR(OR($D2085="6x1",$D2085="FF 6x1"),$D2085="5x2"),"",IF($AB2085&lt;&gt;$AB2084,IF(IFERROR(INDEX(Cadastro!$F$5:$F$148,$AB2085),"")="",0,IF(IFERROR(INDEX(Cadastro!$F$5:$F$148,$AB2085),"")&gt;IFERROR(INDEX(Parâmetros!$B$39:$B$48,MATCH($E2085,Parâmetros!$A$39:$A$48,0)),99),IFERROR(INDEX(Cadastro!$F$5:$F$148,$AB2085),"")-IFERROR(INDEX(Parâmetros!$B$39:$B$48,MATCH($E2085,Parâmetros!$A$39:$A$48,0)),99),0)),IF(AND($L2085=0,OR(N($W2084)&gt;=IFERROR(INDEX(Parâmetros!$B$39:$B$48,MATCH($E2085,Parâmetros!$A$39:$A$48,0)),99),AND(N($X2084)&gt;0,N($X2084)&lt;IFERROR(INDEX(Parâmetros!$C$39:$C$48,MATCH($E2085,Parâmetros!$A$39:$A$48,0)),0)))),N($X2084)+1,0)))</f>
        <v/>
      </c>
      <c r="Y2085" t="str">
        <f>IF($AC2085&lt;&gt;"",IF($L2085&gt;0,$AC2085&amp;" · com apontamento",$AC2085),IF($E2085="Férias",IF($L2085&gt;0,"Férias · com apontamento","Férias (cadastro)"),IF(($Z2085+$AA2085-1)&gt;Parâmetros!$E$16,"Férias / afastamento",IF(AND($D2085="5x2",OR(WEEKDAY($F2085,2)=6,WEEKDAY($F2085,2)=7)),IF($L2085&gt;0,"Folga trabalhada","Folga"),IF($L2085&gt;0,"Trabalhado",IF(OR(OR($D2085="6x1",$D2085="FF 6x1"),$D2085="5x2"),IF(AND(OR($D2085="6x1",$D2085="FF 6x1"),OR(WEEKDAY($F2085,2)=6,WEEKDAY($F2085,2)=7)),"Folga","Falta de registro"),IF(AND($AB2085&lt;&gt;$AB2084,IFERROR(INDEX(Cadastro!$F$5:$F$148,$AB2085),"")=""),"Indeterminado (início da série)",IF($X2085&gt;0,"Folga","Falta de registro"))))))))</f>
        <v>Falta de registro</v>
      </c>
      <c r="Z2085" s="34">
        <f>IF(OR($L2085&gt;0,$F2085&gt;Parâmetros!$E$14),0,IF($A2085&lt;&gt;$A2084,1,N($Z2084)+1))</f>
        <v>0</v>
      </c>
      <c r="AA2085" s="34">
        <f>IF(OR($L2085&gt;0,$F2085&gt;Parâmetros!$E$14),0,IF(OR($A2085&lt;&gt;$A2086,$F2086&gt;Parâmetros!$E$14),1,N($AA2086)+1))</f>
        <v>0</v>
      </c>
      <c r="AB2085" s="31">
        <f>IFERROR(MATCH($A2085&amp;"|"&amp;TEXT(_xlfn.MAXIFS(Cadastro!$E$5:$E$148,Cadastro!$A$5:$A$148,$A2085,Cadastro!$E$5:$E$148,"&lt;="&amp;$F2085),"yyyymmdd"),Cadastro!$I$5:$I$148,0),"")</f>
        <v>109</v>
      </c>
      <c r="AC2085" t="str">
        <f>IFERROR(_xlfn.SINGLE(INDEX(Exceções!$D$5:$D$203,MATCH($A2085&amp;"|"&amp;$F2085,Exceções!$F$5:$F$203,0))),"")</f>
        <v/>
      </c>
      <c r="AD2085" t="str">
        <f>IF($AC2085="","",IFERROR(_xlfn.SINGLE(INDEX(Exceções!$E$5:$E$203,MATCH($A2085&amp;"|"&amp;$F2085,Exceções!$F$5:$F$203,0))),""))</f>
        <v/>
      </c>
    </row>
    <row r="2086" spans="1:30" ht="15" hidden="1" customHeight="1" x14ac:dyDescent="0.25">
      <c r="A2086" s="31">
        <v>53665</v>
      </c>
      <c r="B2086" s="17" t="s">
        <v>215</v>
      </c>
      <c r="C2086" s="17" t="str">
        <f>IFERROR(INDEX(Cadastro!$C$5:$C$148,$AB2086),"NÃO INFORMADO")</f>
        <v>CAL</v>
      </c>
      <c r="D2086" s="17" t="str">
        <f>IFERROR(INDEX(Cadastro!$D$5:$D$148,$AB2086),"")</f>
        <v>6x1</v>
      </c>
      <c r="E2086" s="17" t="str">
        <f>IFERROR(INDEX(Cadastro!$G$5:$G$148,$AB2086),"")</f>
        <v>6x1</v>
      </c>
      <c r="F2086" s="29">
        <v>46296</v>
      </c>
      <c r="G2086" s="32" t="str">
        <f t="shared" si="348"/>
        <v>qui</v>
      </c>
      <c r="H2086" s="31" t="str">
        <f>IF($L2086=0,"",_xlfn.MINIFS(Dados!$Q:$Q,Dados!$A:$A,$A2086,Dados!$S:$S,$F2086))</f>
        <v/>
      </c>
      <c r="I2086" s="31" t="str">
        <f>IF($H2086="","",_xlfn.MAXIFS(Dados!$R:$R,Dados!$A:$A,$A2086,Dados!$S:$S,$F2086))</f>
        <v/>
      </c>
      <c r="J2086" s="32" t="str">
        <f>IF($D2086&lt;&gt;"Folguista","",IFERROR(INDEX(Parâmetros!$D$52:$G$52,1,MIN(4,MAX(1,$W2086))),""))</f>
        <v/>
      </c>
      <c r="K2086" s="32" t="str">
        <f>IF(OR($AC2086&lt;&gt;"",$Y2086="Folga",$Y2086="Folga trabalhada",$Y2086="Férias (cadastro)",$Y2086="Férias / afastamento",$Y2086="Indeterminado (início da série)"),"",IF(OR($D2086="6x1",$D2086="FF 6x1"),IF(OR(WEEKDAY($F2086,2)=6,WEEKDAY($F2086,2)=7),"6x1 sáb/dom","6x1"),IF($D2086="5x2","5x2",IF($H2086="",IF($D2086="Folguista",$J2086,$E2086),IF(OR($H2086&gt;=Parâmetros!$E$18,$H2086&lt;Parâmetros!$E$19),"C",IF($H2086&lt;Parâmetros!$E$20,"A","B"))))))</f>
        <v>6x1</v>
      </c>
      <c r="L2086" s="30">
        <f>SUMIFS(Dados!$E:$E,Dados!$A:$A,$A2086,Dados!$S:$S,$F2086)</f>
        <v>0</v>
      </c>
      <c r="M2086" s="30">
        <f>IFERROR(INDEX(Parâmetros!$E$6:$E$11,MATCH($K2086,Parâmetros!$A$6:$A$11,0)),"")</f>
        <v>8.8000000000000007</v>
      </c>
      <c r="N2086" s="33">
        <f t="shared" si="349"/>
        <v>0</v>
      </c>
      <c r="O2086" s="33">
        <f>Parâmetros!$E$13</f>
        <v>0.8</v>
      </c>
      <c r="P2086" s="32" t="str">
        <f>IF(OR($M2086="",$F2086&gt;Parâmetros!$E$14),"Não","Sim")</f>
        <v>Não</v>
      </c>
      <c r="Q2086" s="32" t="str">
        <f t="shared" si="350"/>
        <v/>
      </c>
      <c r="R2086" s="32" t="str">
        <f t="shared" si="351"/>
        <v/>
      </c>
      <c r="S2086" s="30" t="str">
        <f t="shared" si="352"/>
        <v/>
      </c>
      <c r="T2086" s="32" t="str">
        <f>IF($Q2086&lt;&gt;"Sim","",IF($N2086&gt;Parâmetros!$E$15,"Sim","Não"))</f>
        <v/>
      </c>
      <c r="U2086" s="17" t="str">
        <f t="shared" si="353"/>
        <v>Fora da apuração</v>
      </c>
      <c r="V2086" s="17" t="str">
        <f>IF($AC2086&lt;&gt;"",IF($L2086&gt;0,"ATENÇÃO · apontou em dia de "&amp;LOWER($AC2086)&amp;" cadastrado","Exceção cadastrada · "&amp;$AC2086)&amp;IF($AD2086="",""," · "&amp;$AD2086),IF($E2086="Férias",IF($L2086&gt;0,"ATENÇÃO · apontou estando de férias no cadastro","Férias no cadastro"),IF($Y2086="Férias / afastamento","Afastamento · "&amp;($Z2086+$AA2086-1)&amp;" dias seguidos sem apontamento",IF($Y2086="Folga trabalhada","ATENÇÃO · apontou em dia de '[Apontamento_Mes_Setembro Atualizado.xlsx]Base Diária'!$V$221folga da escala 5x2",IF($Y2086="Folga",IF(AND($D2086="5x2",OR(WEEKDAY($F2086,2)=6,WEEKDAY($F2086,2)=7)),"Folga de fim de semana da escala 5x2",IF(AND(OR($D2086="6x1",$D2086="FF 6x1"),WEEKDAY($F2086,2)=6,FALSE()),"Folga de fim de semana · apontou no domingo anterior",IF(AND(OR($D2086="6x1",$D2086="FF 6x1"),WEEKDAY($F2086,2)=7,AND($A2086=$A2085,$L2085&gt;0)),"Folga de fim de semana · apontou no sábado",IF(AND(OR($D2086="6x1",$D2086="FF 6x1"),OR(WEEKDAY($F2086,2)=6,WEEKDAY($F2086,2)=7)),"Folga de fim de semana · sem apontamento no sábado nem no domingo","Folga prevista pelo ciclo")))),IF($Y2086="Indeterminado (início da série)","Sem histórico anterior — informe o dia do ciclo no Cadastro",IF($Y2086="Falta de registro",IF(OR(OR($D2086="6x1",$D2086="FF 6x1"),$D2086="5x2"),"FALTA DE REGISTRO · dia útil da escala "&amp;$E2086,"FALTA DE REGISTRO · dia "&amp;$W2086&amp;" de "&amp;IFERROR(INDEX(Parâmetros!$B$39:$B$48,MATCH($E2086,Parâmetros!$A$39:$A$48,0)),99)&amp;" do ciclo"),IF(OR($D2086="6x1",$D2086="FF 6x1"),IF(OR(AND(WEEKDAY($F2086,2)=6,AND($A2086=$A2087,$L2087&gt;0)),AND(WEEKDAY($F2086,2)=7,AND($A2086=$A2085,$L2085&gt;0))),"ATENÇÃO · apontou sábado e domingo no mesmo fim de semana",IF(OR(WEEKDAY($F2086,2)=6,WEEKDAY($F2086,2)=7),"Jornada de fim de semana do 6x1",IF(OR($H2086&gt;=Parâmetros!$E$20,$H2086&lt;Parâmetros!$E$19),"ATENÇÃO · 6x1 apontou fora do horário diurno","Jornada fixa do 6x1"))),IF($D2086="5x2","Jornada fixa do 5x2",IF($D2086="Folguista",IF($J2086=$K2086,"Evidência confirma sequência","DIVERGE · sequência "&amp;$J2086&amp;" × evidência "&amp;$K2086),IF($K2086=$E2086,"Evidência confirma cadastro","DIVERGE · cadastro "&amp;$E2086&amp;" × evidência "&amp;$K2086)))))))))))</f>
        <v>FALTA DE REGISTRO · dia útil da escala 6x1</v>
      </c>
      <c r="W2086" s="34" t="str">
        <f>IF(OR(OR($D2086="6x1",$D2086="FF 6x1"),$D2086="5x2"),"",IF($AB2086&lt;&gt;$AB2085,IF(IFERROR(INDEX(Cadastro!$F$5:$F$148,$AB2086),"")="",IF($L2086&gt;0,1,0),IF(IFERROR(INDEX(Cadastro!$F$5:$F$148,$AB2086),"")&lt;=IFERROR(INDEX(Parâmetros!$B$39:$B$48,MATCH($E2086,Parâmetros!$A$39:$A$48,0)),99),IFERROR(INDEX(Cadastro!$F$5:$F$148,$AB2086),""),0)),IF($L2086&gt;0,IF(N($X2085)&gt;0,1,N($W2085)+1),IF(AND($L2086=0,OR(N($W2085)&gt;=IFERROR(INDEX(Parâmetros!$B$39:$B$48,MATCH($E2086,Parâmetros!$A$39:$A$48,0)),99),AND(N($X2085)&gt;0,N($X2085)&lt;IFERROR(INDEX(Parâmetros!$C$39:$C$48,MATCH($E2086,Parâmetros!$A$39:$A$48,0)),0)))),0,N($W2085)+1))))</f>
        <v/>
      </c>
      <c r="X2086" s="34" t="str">
        <f>IF(OR(OR($D2086="6x1",$D2086="FF 6x1"),$D2086="5x2"),"",IF($AB2086&lt;&gt;$AB2085,IF(IFERROR(INDEX(Cadastro!$F$5:$F$148,$AB2086),"")="",0,IF(IFERROR(INDEX(Cadastro!$F$5:$F$148,$AB2086),"")&gt;IFERROR(INDEX(Parâmetros!$B$39:$B$48,MATCH($E2086,Parâmetros!$A$39:$A$48,0)),99),IFERROR(INDEX(Cadastro!$F$5:$F$148,$AB2086),"")-IFERROR(INDEX(Parâmetros!$B$39:$B$48,MATCH($E2086,Parâmetros!$A$39:$A$48,0)),99),0)),IF(AND($L2086=0,OR(N($W2085)&gt;=IFERROR(INDEX(Parâmetros!$B$39:$B$48,MATCH($E2086,Parâmetros!$A$39:$A$48,0)),99),AND(N($X2085)&gt;0,N($X2085)&lt;IFERROR(INDEX(Parâmetros!$C$39:$C$48,MATCH($E2086,Parâmetros!$A$39:$A$48,0)),0)))),N($X2085)+1,0)))</f>
        <v/>
      </c>
      <c r="Y2086" t="str">
        <f>IF($AC2086&lt;&gt;"",IF($L2086&gt;0,$AC2086&amp;" · com apontamento",$AC2086),IF($E2086="Férias",IF($L2086&gt;0,"Férias · com apontamento","Férias (cadastro)"),IF(($Z2086+$AA2086-1)&gt;Parâmetros!$E$16,"Férias / afastamento",IF(AND($D2086="5x2",OR(WEEKDAY($F2086,2)=6,WEEKDAY($F2086,2)=7)),IF($L2086&gt;0,"Folga trabalhada","Folga"),IF($L2086&gt;0,"Trabalhado",IF(OR(OR($D2086="6x1",$D2086="FF 6x1"),$D2086="5x2"),IF(AND(OR($D2086="6x1",$D2086="FF 6x1"),OR(WEEKDAY($F2086,2)=6,WEEKDAY($F2086,2)=7)),"Folga","Falta de registro"),IF(AND($AB2086&lt;&gt;$AB2085,IFERROR(INDEX(Cadastro!$F$5:$F$148,$AB2086),"")=""),"Indeterminado (início da série)",IF($X2086&gt;0,"Folga","Falta de registro"))))))))</f>
        <v>Falta de registro</v>
      </c>
      <c r="Z2086" s="34">
        <f>IF(OR($L2086&gt;0,$F2086&gt;Parâmetros!$E$14),0,IF($A2086&lt;&gt;$A2085,1,N($Z2085)+1))</f>
        <v>0</v>
      </c>
      <c r="AA2086" s="34">
        <f>IF(OR($L2086&gt;0,$F2086&gt;Parâmetros!$E$14),0,IF(OR($A2086&lt;&gt;$A2087,$F2087&gt;Parâmetros!$E$14),1,N($AA2087)+1))</f>
        <v>0</v>
      </c>
      <c r="AB2086" s="31">
        <f>IFERROR(MATCH($A2086&amp;"|"&amp;TEXT(_xlfn.MAXIFS(Cadastro!$E$5:$E$148,Cadastro!$A$5:$A$148,$A2086,Cadastro!$E$5:$E$148,"&lt;="&amp;$F2086),"yyyymmdd"),Cadastro!$I$5:$I$148,0),"")</f>
        <v>109</v>
      </c>
      <c r="AC2086" t="str">
        <f>IFERROR(_xlfn.SINGLE(INDEX(Exceções!$D$5:$D$203,MATCH($A2086&amp;"|"&amp;$F2086,Exceções!$F$5:$F$203,0))),"")</f>
        <v/>
      </c>
      <c r="AD2086" t="str">
        <f>IF($AC2086="","",IFERROR(_xlfn.SINGLE(INDEX(Exceções!$E$5:$E$203,MATCH($A2086&amp;"|"&amp;$F2086,Exceções!$F$5:$F$203,0))),""))</f>
        <v/>
      </c>
    </row>
    <row r="2087" spans="1:30" ht="15" hidden="1" customHeight="1" x14ac:dyDescent="0.25">
      <c r="A2087" s="31">
        <v>53665</v>
      </c>
      <c r="B2087" s="17" t="s">
        <v>215</v>
      </c>
      <c r="C2087" s="17" t="str">
        <f>IFERROR(INDEX(Cadastro!$C$5:$C$148,$AB2087),"NÃO INFORMADO")</f>
        <v>CAL</v>
      </c>
      <c r="D2087" s="17" t="str">
        <f>IFERROR(INDEX(Cadastro!$D$5:$D$148,$AB2087),"")</f>
        <v>6x1</v>
      </c>
      <c r="E2087" s="17" t="str">
        <f>IFERROR(INDEX(Cadastro!$G$5:$G$148,$AB2087),"")</f>
        <v>6x1</v>
      </c>
      <c r="F2087" s="29">
        <v>46297</v>
      </c>
      <c r="G2087" s="32" t="str">
        <f t="shared" si="348"/>
        <v>sex</v>
      </c>
      <c r="H2087" s="31" t="str">
        <f>IF($L2087=0,"",_xlfn.MINIFS(Dados!$Q:$Q,Dados!$A:$A,$A2087,Dados!$S:$S,$F2087))</f>
        <v/>
      </c>
      <c r="I2087" s="31" t="str">
        <f>IF($H2087="","",_xlfn.MAXIFS(Dados!$R:$R,Dados!$A:$A,$A2087,Dados!$S:$S,$F2087))</f>
        <v/>
      </c>
      <c r="J2087" s="32" t="str">
        <f>IF($D2087&lt;&gt;"Folguista","",IFERROR(INDEX(Parâmetros!$D$52:$G$52,1,MIN(4,MAX(1,$W2087))),""))</f>
        <v/>
      </c>
      <c r="K2087" s="32" t="str">
        <f>IF(OR($AC2087&lt;&gt;"",$Y2087="Folga",$Y2087="Folga trabalhada",$Y2087="Férias (cadastro)",$Y2087="Férias / afastamento",$Y2087="Indeterminado (início da série)"),"",IF(OR($D2087="6x1",$D2087="FF 6x1"),IF(OR(WEEKDAY($F2087,2)=6,WEEKDAY($F2087,2)=7),"6x1 sáb/dom","6x1"),IF($D2087="5x2","5x2",IF($H2087="",IF($D2087="Folguista",$J2087,$E2087),IF(OR($H2087&gt;=Parâmetros!$E$18,$H2087&lt;Parâmetros!$E$19),"C",IF($H2087&lt;Parâmetros!$E$20,"A","B"))))))</f>
        <v>6x1</v>
      </c>
      <c r="L2087" s="30">
        <f>SUMIFS(Dados!$E:$E,Dados!$A:$A,$A2087,Dados!$S:$S,$F2087)</f>
        <v>0</v>
      </c>
      <c r="M2087" s="30">
        <f>IFERROR(INDEX(Parâmetros!$E$6:$E$11,MATCH($K2087,Parâmetros!$A$6:$A$11,0)),"")</f>
        <v>8.8000000000000007</v>
      </c>
      <c r="N2087" s="33">
        <f t="shared" si="349"/>
        <v>0</v>
      </c>
      <c r="O2087" s="33">
        <f>Parâmetros!$E$13</f>
        <v>0.8</v>
      </c>
      <c r="P2087" s="32" t="str">
        <f>IF(OR($M2087="",$F2087&gt;Parâmetros!$E$14),"Não","Sim")</f>
        <v>Não</v>
      </c>
      <c r="Q2087" s="32" t="str">
        <f t="shared" si="350"/>
        <v/>
      </c>
      <c r="R2087" s="32" t="str">
        <f t="shared" si="351"/>
        <v/>
      </c>
      <c r="S2087" s="30" t="str">
        <f t="shared" si="352"/>
        <v/>
      </c>
      <c r="T2087" s="32" t="str">
        <f>IF($Q2087&lt;&gt;"Sim","",IF($N2087&gt;Parâmetros!$E$15,"Sim","Não"))</f>
        <v/>
      </c>
      <c r="U2087" s="17" t="str">
        <f t="shared" si="353"/>
        <v>Fora da apuração</v>
      </c>
      <c r="V2087" s="17" t="str">
        <f>IF($AC2087&lt;&gt;"",IF($L2087&gt;0,"ATENÇÃO · apontou em dia de "&amp;LOWER($AC2087)&amp;" cadastrado","Exceção cadastrada · "&amp;$AC2087)&amp;IF($AD2087="",""," · "&amp;$AD2087),IF($E2087="Férias",IF($L2087&gt;0,"ATENÇÃO · apontou estando de férias no cadastro","Férias no cadastro"),IF($Y2087="Férias / afastamento","Afastamento · "&amp;($Z2087+$AA2087-1)&amp;" dias seguidos sem apontamento",IF($Y2087="Folga trabalhada","ATENÇÃO · apontou em dia de '[Apontamento_Mes_Setembro Atualizado.xlsx]Base Diária'!$V$221folga da escala 5x2",IF($Y2087="Folga",IF(AND($D2087="5x2",OR(WEEKDAY($F2087,2)=6,WEEKDAY($F2087,2)=7)),"Folga de fim de semana da escala 5x2",IF(AND(OR($D2087="6x1",$D2087="FF 6x1"),WEEKDAY($F2087,2)=6,FALSE()),"Folga de fim de semana · apontou no domingo anterior",IF(AND(OR($D2087="6x1",$D2087="FF 6x1"),WEEKDAY($F2087,2)=7,AND($A2087=$A2086,$L2086&gt;0)),"Folga de fim de semana · apontou no sábado",IF(AND(OR($D2087="6x1",$D2087="FF 6x1"),OR(WEEKDAY($F2087,2)=6,WEEKDAY($F2087,2)=7)),"Folga de fim de semana · sem apontamento no sábado nem no domingo","Folga prevista pelo ciclo")))),IF($Y2087="Indeterminado (início da série)","Sem histórico anterior — informe o dia do ciclo no Cadastro",IF($Y2087="Falta de registro",IF(OR(OR($D2087="6x1",$D2087="FF 6x1"),$D2087="5x2"),"FALTA DE REGISTRO · dia útil da escala "&amp;$E2087,"FALTA DE REGISTRO · dia "&amp;$W2087&amp;" de "&amp;IFERROR(INDEX(Parâmetros!$B$39:$B$48,MATCH($E2087,Parâmetros!$A$39:$A$48,0)),99)&amp;" do ciclo"),IF(OR($D2087="6x1",$D2087="FF 6x1"),IF(OR(AND(WEEKDAY($F2087,2)=6,AND($A2087=$A2088,$L2088&gt;0)),AND(WEEKDAY($F2087,2)=7,AND($A2087=$A2086,$L2086&gt;0))),"ATENÇÃO · apontou sábado e domingo no mesmo fim de semana",IF(OR(WEEKDAY($F2087,2)=6,WEEKDAY($F2087,2)=7),"Jornada de fim de semana do 6x1",IF(OR($H2087&gt;=Parâmetros!$E$20,$H2087&lt;Parâmetros!$E$19),"ATENÇÃO · 6x1 apontou fora do horário diurno","Jornada fixa do 6x1"))),IF($D2087="5x2","Jornada fixa do 5x2",IF($D2087="Folguista",IF($J2087=$K2087,"Evidência confirma sequência","DIVERGE · sequência "&amp;$J2087&amp;" × evidência "&amp;$K2087),IF($K2087=$E2087,"Evidência confirma cadastro","DIVERGE · cadastro "&amp;$E2087&amp;" × evidência "&amp;$K2087)))))))))))</f>
        <v>FALTA DE REGISTRO · dia útil da escala 6x1</v>
      </c>
      <c r="W2087" s="34" t="str">
        <f>IF(OR(OR($D2087="6x1",$D2087="FF 6x1"),$D2087="5x2"),"",IF($AB2087&lt;&gt;$AB2086,IF(IFERROR(INDEX(Cadastro!$F$5:$F$148,$AB2087),"")="",IF($L2087&gt;0,1,0),IF(IFERROR(INDEX(Cadastro!$F$5:$F$148,$AB2087),"")&lt;=IFERROR(INDEX(Parâmetros!$B$39:$B$48,MATCH($E2087,Parâmetros!$A$39:$A$48,0)),99),IFERROR(INDEX(Cadastro!$F$5:$F$148,$AB2087),""),0)),IF($L2087&gt;0,IF(N($X2086)&gt;0,1,N($W2086)+1),IF(AND($L2087=0,OR(N($W2086)&gt;=IFERROR(INDEX(Parâmetros!$B$39:$B$48,MATCH($E2087,Parâmetros!$A$39:$A$48,0)),99),AND(N($X2086)&gt;0,N($X2086)&lt;IFERROR(INDEX(Parâmetros!$C$39:$C$48,MATCH($E2087,Parâmetros!$A$39:$A$48,0)),0)))),0,N($W2086)+1))))</f>
        <v/>
      </c>
      <c r="X2087" s="34" t="str">
        <f>IF(OR(OR($D2087="6x1",$D2087="FF 6x1"),$D2087="5x2"),"",IF($AB2087&lt;&gt;$AB2086,IF(IFERROR(INDEX(Cadastro!$F$5:$F$148,$AB2087),"")="",0,IF(IFERROR(INDEX(Cadastro!$F$5:$F$148,$AB2087),"")&gt;IFERROR(INDEX(Parâmetros!$B$39:$B$48,MATCH($E2087,Parâmetros!$A$39:$A$48,0)),99),IFERROR(INDEX(Cadastro!$F$5:$F$148,$AB2087),"")-IFERROR(INDEX(Parâmetros!$B$39:$B$48,MATCH($E2087,Parâmetros!$A$39:$A$48,0)),99),0)),IF(AND($L2087=0,OR(N($W2086)&gt;=IFERROR(INDEX(Parâmetros!$B$39:$B$48,MATCH($E2087,Parâmetros!$A$39:$A$48,0)),99),AND(N($X2086)&gt;0,N($X2086)&lt;IFERROR(INDEX(Parâmetros!$C$39:$C$48,MATCH($E2087,Parâmetros!$A$39:$A$48,0)),0)))),N($X2086)+1,0)))</f>
        <v/>
      </c>
      <c r="Y2087" t="str">
        <f>IF($AC2087&lt;&gt;"",IF($L2087&gt;0,$AC2087&amp;" · com apontamento",$AC2087),IF($E2087="Férias",IF($L2087&gt;0,"Férias · com apontamento","Férias (cadastro)"),IF(($Z2087+$AA2087-1)&gt;Parâmetros!$E$16,"Férias / afastamento",IF(AND($D2087="5x2",OR(WEEKDAY($F2087,2)=6,WEEKDAY($F2087,2)=7)),IF($L2087&gt;0,"Folga trabalhada","Folga"),IF($L2087&gt;0,"Trabalhado",IF(OR(OR($D2087="6x1",$D2087="FF 6x1"),$D2087="5x2"),IF(AND(OR($D2087="6x1",$D2087="FF 6x1"),OR(WEEKDAY($F2087,2)=6,WEEKDAY($F2087,2)=7)),"Folga","Falta de registro"),IF(AND($AB2087&lt;&gt;$AB2086,IFERROR(INDEX(Cadastro!$F$5:$F$148,$AB2087),"")=""),"Indeterminado (início da série)",IF($X2087&gt;0,"Folga","Falta de registro"))))))))</f>
        <v>Falta de registro</v>
      </c>
      <c r="Z2087" s="34">
        <f>IF(OR($L2087&gt;0,$F2087&gt;Parâmetros!$E$14),0,IF($A2087&lt;&gt;$A2086,1,N($Z2086)+1))</f>
        <v>0</v>
      </c>
      <c r="AA2087" s="34">
        <f>IF(OR($L2087&gt;0,$F2087&gt;Parâmetros!$E$14),0,IF(OR($A2087&lt;&gt;$A2088,$F2088&gt;Parâmetros!$E$14),1,N($AA2088)+1))</f>
        <v>0</v>
      </c>
      <c r="AB2087" s="31">
        <f>IFERROR(MATCH($A2087&amp;"|"&amp;TEXT(_xlfn.MAXIFS(Cadastro!$E$5:$E$148,Cadastro!$A$5:$A$148,$A2087,Cadastro!$E$5:$E$148,"&lt;="&amp;$F2087),"yyyymmdd"),Cadastro!$I$5:$I$148,0),"")</f>
        <v>109</v>
      </c>
      <c r="AC2087" t="str">
        <f>IFERROR(_xlfn.SINGLE(INDEX(Exceções!$D$5:$D$203,MATCH($A2087&amp;"|"&amp;$F2087,Exceções!$F$5:$F$203,0))),"")</f>
        <v/>
      </c>
      <c r="AD2087" t="str">
        <f>IF($AC2087="","",IFERROR(_xlfn.SINGLE(INDEX(Exceções!$E$5:$E$203,MATCH($A2087&amp;"|"&amp;$F2087,Exceções!$F$5:$F$203,0))),""))</f>
        <v/>
      </c>
    </row>
    <row r="2088" spans="1:30" ht="15" hidden="1" customHeight="1" x14ac:dyDescent="0.25">
      <c r="A2088" s="31">
        <v>53665</v>
      </c>
      <c r="B2088" s="17" t="s">
        <v>215</v>
      </c>
      <c r="C2088" s="17" t="str">
        <f>IFERROR(INDEX(Cadastro!$C$5:$C$148,$AB2088),"NÃO INFORMADO")</f>
        <v>CAL</v>
      </c>
      <c r="D2088" s="17" t="str">
        <f>IFERROR(INDEX(Cadastro!$D$5:$D$148,$AB2088),"")</f>
        <v>6x1</v>
      </c>
      <c r="E2088" s="17" t="str">
        <f>IFERROR(INDEX(Cadastro!$G$5:$G$148,$AB2088),"")</f>
        <v>6x1</v>
      </c>
      <c r="F2088" s="29">
        <v>46298</v>
      </c>
      <c r="G2088" s="32" t="str">
        <f t="shared" si="348"/>
        <v>sáb</v>
      </c>
      <c r="H2088" s="31" t="str">
        <f>IF($L2088=0,"",_xlfn.MINIFS(Dados!$Q:$Q,Dados!$A:$A,$A2088,Dados!$S:$S,$F2088))</f>
        <v/>
      </c>
      <c r="I2088" s="31" t="str">
        <f>IF($H2088="","",_xlfn.MAXIFS(Dados!$R:$R,Dados!$A:$A,$A2088,Dados!$S:$S,$F2088))</f>
        <v/>
      </c>
      <c r="J2088" s="32" t="str">
        <f>IF($D2088&lt;&gt;"Folguista","",IFERROR(INDEX(Parâmetros!$D$52:$G$52,1,MIN(4,MAX(1,$W2088))),""))</f>
        <v/>
      </c>
      <c r="K2088" s="32" t="str">
        <f>IF(OR($AC2088&lt;&gt;"",$Y2088="Folga",$Y2088="Folga trabalhada",$Y2088="Férias (cadastro)",$Y2088="Férias / afastamento",$Y2088="Indeterminado (início da série)"),"",IF(OR($D2088="6x1",$D2088="FF 6x1"),IF(OR(WEEKDAY($F2088,2)=6,WEEKDAY($F2088,2)=7),"6x1 sáb/dom","6x1"),IF($D2088="5x2","5x2",IF($H2088="",IF($D2088="Folguista",$J2088,$E2088),IF(OR($H2088&gt;=Parâmetros!$E$18,$H2088&lt;Parâmetros!$E$19),"C",IF($H2088&lt;Parâmetros!$E$20,"A","B"))))))</f>
        <v/>
      </c>
      <c r="L2088" s="30">
        <f>SUMIFS(Dados!$E:$E,Dados!$A:$A,$A2088,Dados!$S:$S,$F2088)</f>
        <v>0</v>
      </c>
      <c r="M2088" s="30" t="str">
        <f>IFERROR(INDEX(Parâmetros!$E$6:$E$11,MATCH($K2088,Parâmetros!$A$6:$A$11,0)),"")</f>
        <v/>
      </c>
      <c r="N2088" s="33" t="str">
        <f t="shared" si="349"/>
        <v/>
      </c>
      <c r="O2088" s="33">
        <f>Parâmetros!$E$13</f>
        <v>0.8</v>
      </c>
      <c r="P2088" s="32" t="str">
        <f>IF(OR($M2088="",$F2088&gt;Parâmetros!$E$14),"Não","Sim")</f>
        <v>Não</v>
      </c>
      <c r="Q2088" s="32" t="str">
        <f t="shared" si="350"/>
        <v/>
      </c>
      <c r="R2088" s="32" t="str">
        <f t="shared" si="351"/>
        <v/>
      </c>
      <c r="S2088" s="30" t="str">
        <f t="shared" si="352"/>
        <v/>
      </c>
      <c r="T2088" s="32" t="str">
        <f>IF($Q2088&lt;&gt;"Sim","",IF($N2088&gt;Parâmetros!$E$15,"Sim","Não"))</f>
        <v/>
      </c>
      <c r="U2088" s="17" t="str">
        <f t="shared" si="353"/>
        <v>Folga</v>
      </c>
      <c r="V2088" s="17" t="str">
        <f>IF($AC2088&lt;&gt;"",IF($L2088&gt;0,"ATENÇÃO · apontou em dia de "&amp;LOWER($AC2088)&amp;" cadastrado","Exceção cadastrada · "&amp;$AC2088)&amp;IF($AD2088="",""," · "&amp;$AD2088),IF($E2088="Férias",IF($L2088&gt;0,"ATENÇÃO · apontou estando de férias no cadastro","Férias no cadastro"),IF($Y2088="Férias / afastamento","Afastamento · "&amp;($Z2088+$AA2088-1)&amp;" dias seguidos sem apontamento",IF($Y2088="Folga trabalhada","ATENÇÃO · apontou em dia de '[Apontamento_Mes_Setembro Atualizado.xlsx]Base Diária'!$V$221folga da escala 5x2",IF($Y2088="Folga",IF(AND($D2088="5x2",OR(WEEKDAY($F2088,2)=6,WEEKDAY($F2088,2)=7)),"Folga de fim de semana da escala 5x2",IF(AND(OR($D2088="6x1",$D2088="FF 6x1"),WEEKDAY($F2088,2)=6,FALSE()),"Folga de fim de semana · apontou no domingo anterior",IF(AND(OR($D2088="6x1",$D2088="FF 6x1"),WEEKDAY($F2088,2)=7,AND($A2088=$A2087,$L2087&gt;0)),"Folga de fim de semana · apontou no sábado",IF(AND(OR($D2088="6x1",$D2088="FF 6x1"),OR(WEEKDAY($F2088,2)=6,WEEKDAY($F2088,2)=7)),"Folga de fim de semana · sem apontamento no sábado nem no domingo","Folga prevista pelo ciclo")))),IF($Y2088="Indeterminado (início da série)","Sem histórico anterior — informe o dia do ciclo no Cadastro",IF($Y2088="Falta de registro",IF(OR(OR($D2088="6x1",$D2088="FF 6x1"),$D2088="5x2"),"FALTA DE REGISTRO · dia útil da escala "&amp;$E2088,"FALTA DE REGISTRO · dia "&amp;$W2088&amp;" de "&amp;IFERROR(INDEX(Parâmetros!$B$39:$B$48,MATCH($E2088,Parâmetros!$A$39:$A$48,0)),99)&amp;" do ciclo"),IF(OR($D2088="6x1",$D2088="FF 6x1"),IF(OR(AND(WEEKDAY($F2088,2)=6,AND($A2088=$A2089,$L2089&gt;0)),AND(WEEKDAY($F2088,2)=7,AND($A2088=$A2087,$L2087&gt;0))),"ATENÇÃO · apontou sábado e domingo no mesmo fim de semana",IF(OR(WEEKDAY($F2088,2)=6,WEEKDAY($F2088,2)=7),"Jornada de fim de semana do 6x1",IF(OR($H2088&gt;=Parâmetros!$E$20,$H2088&lt;Parâmetros!$E$19),"ATENÇÃO · 6x1 apontou fora do horário diurno","Jornada fixa do 6x1"))),IF($D2088="5x2","Jornada fixa do 5x2",IF($D2088="Folguista",IF($J2088=$K2088,"Evidência confirma sequência","DIVERGE · sequência "&amp;$J2088&amp;" × evidência "&amp;$K2088),IF($K2088=$E2088,"Evidência confirma cadastro","DIVERGE · cadastro "&amp;$E2088&amp;" × evidência "&amp;$K2088)))))))))))</f>
        <v>Folga de fim de semana · sem apontamento no sábado nem no domingo</v>
      </c>
      <c r="W2088" s="34" t="str">
        <f>IF(OR(OR($D2088="6x1",$D2088="FF 6x1"),$D2088="5x2"),"",IF($AB2088&lt;&gt;$AB2087,IF(IFERROR(INDEX(Cadastro!$F$5:$F$148,$AB2088),"")="",IF($L2088&gt;0,1,0),IF(IFERROR(INDEX(Cadastro!$F$5:$F$148,$AB2088),"")&lt;=IFERROR(INDEX(Parâmetros!$B$39:$B$48,MATCH($E2088,Parâmetros!$A$39:$A$48,0)),99),IFERROR(INDEX(Cadastro!$F$5:$F$148,$AB2088),""),0)),IF($L2088&gt;0,IF(N($X2087)&gt;0,1,N($W2087)+1),IF(AND($L2088=0,OR(N($W2087)&gt;=IFERROR(INDEX(Parâmetros!$B$39:$B$48,MATCH($E2088,Parâmetros!$A$39:$A$48,0)),99),AND(N($X2087)&gt;0,N($X2087)&lt;IFERROR(INDEX(Parâmetros!$C$39:$C$48,MATCH($E2088,Parâmetros!$A$39:$A$48,0)),0)))),0,N($W2087)+1))))</f>
        <v/>
      </c>
      <c r="X2088" s="34" t="str">
        <f>IF(OR(OR($D2088="6x1",$D2088="FF 6x1"),$D2088="5x2"),"",IF($AB2088&lt;&gt;$AB2087,IF(IFERROR(INDEX(Cadastro!$F$5:$F$148,$AB2088),"")="",0,IF(IFERROR(INDEX(Cadastro!$F$5:$F$148,$AB2088),"")&gt;IFERROR(INDEX(Parâmetros!$B$39:$B$48,MATCH($E2088,Parâmetros!$A$39:$A$48,0)),99),IFERROR(INDEX(Cadastro!$F$5:$F$148,$AB2088),"")-IFERROR(INDEX(Parâmetros!$B$39:$B$48,MATCH($E2088,Parâmetros!$A$39:$A$48,0)),99),0)),IF(AND($L2088=0,OR(N($W2087)&gt;=IFERROR(INDEX(Parâmetros!$B$39:$B$48,MATCH($E2088,Parâmetros!$A$39:$A$48,0)),99),AND(N($X2087)&gt;0,N($X2087)&lt;IFERROR(INDEX(Parâmetros!$C$39:$C$48,MATCH($E2088,Parâmetros!$A$39:$A$48,0)),0)))),N($X2087)+1,0)))</f>
        <v/>
      </c>
      <c r="Y2088" t="str">
        <f>IF($AC2088&lt;&gt;"",IF($L2088&gt;0,$AC2088&amp;" · com apontamento",$AC2088),IF($E2088="Férias",IF($L2088&gt;0,"Férias · com apontamento","Férias (cadastro)"),IF(($Z2088+$AA2088-1)&gt;Parâmetros!$E$16,"Férias / afastamento",IF(AND($D2088="5x2",OR(WEEKDAY($F2088,2)=6,WEEKDAY($F2088,2)=7)),IF($L2088&gt;0,"Folga trabalhada","Folga"),IF($L2088&gt;0,"Trabalhado",IF(OR(OR($D2088="6x1",$D2088="FF 6x1"),$D2088="5x2"),IF(AND(OR($D2088="6x1",$D2088="FF 6x1"),OR(WEEKDAY($F2088,2)=6,WEEKDAY($F2088,2)=7)),"Folga","Falta de registro"),IF(AND($AB2088&lt;&gt;$AB2087,IFERROR(INDEX(Cadastro!$F$5:$F$148,$AB2088),"")=""),"Indeterminado (início da série)",IF($X2088&gt;0,"Folga","Falta de registro"))))))))</f>
        <v>Folga</v>
      </c>
      <c r="Z2088" s="34">
        <f>IF(OR($L2088&gt;0,$F2088&gt;Parâmetros!$E$14),0,IF($A2088&lt;&gt;$A2087,1,N($Z2087)+1))</f>
        <v>0</v>
      </c>
      <c r="AA2088" s="34">
        <f>IF(OR($L2088&gt;0,$F2088&gt;Parâmetros!$E$14),0,IF(OR($A2088&lt;&gt;$A2089,$F2089&gt;Parâmetros!$E$14),1,N($AA2089)+1))</f>
        <v>0</v>
      </c>
      <c r="AB2088" s="31">
        <f>IFERROR(MATCH($A2088&amp;"|"&amp;TEXT(_xlfn.MAXIFS(Cadastro!$E$5:$E$148,Cadastro!$A$5:$A$148,$A2088,Cadastro!$E$5:$E$148,"&lt;="&amp;$F2088),"yyyymmdd"),Cadastro!$I$5:$I$148,0),"")</f>
        <v>109</v>
      </c>
      <c r="AC2088" t="str">
        <f>IFERROR(_xlfn.SINGLE(INDEX(Exceções!$D$5:$D$203,MATCH($A2088&amp;"|"&amp;$F2088,Exceções!$F$5:$F$203,0))),"")</f>
        <v/>
      </c>
      <c r="AD2088" t="str">
        <f>IF($AC2088="","",IFERROR(_xlfn.SINGLE(INDEX(Exceções!$E$5:$E$203,MATCH($A2088&amp;"|"&amp;$F2088,Exceções!$F$5:$F$203,0))),""))</f>
        <v/>
      </c>
    </row>
    <row r="2089" spans="1:30" ht="15" hidden="1" customHeight="1" x14ac:dyDescent="0.25">
      <c r="A2089" s="31">
        <v>53665</v>
      </c>
      <c r="B2089" s="17" t="s">
        <v>215</v>
      </c>
      <c r="C2089" s="17" t="str">
        <f>IFERROR(INDEX(Cadastro!$C$5:$C$148,$AB2089),"NÃO INFORMADO")</f>
        <v>CAL</v>
      </c>
      <c r="D2089" s="17" t="str">
        <f>IFERROR(INDEX(Cadastro!$D$5:$D$148,$AB2089),"")</f>
        <v>6x1</v>
      </c>
      <c r="E2089" s="17" t="str">
        <f>IFERROR(INDEX(Cadastro!$G$5:$G$148,$AB2089),"")</f>
        <v>6x1</v>
      </c>
      <c r="F2089" s="29">
        <v>46299</v>
      </c>
      <c r="G2089" s="32" t="str">
        <f t="shared" si="348"/>
        <v>dom</v>
      </c>
      <c r="H2089" s="31" t="str">
        <f>IF($L2089=0,"",_xlfn.MINIFS(Dados!$Q:$Q,Dados!$A:$A,$A2089,Dados!$S:$S,$F2089))</f>
        <v/>
      </c>
      <c r="I2089" s="31" t="str">
        <f>IF($H2089="","",_xlfn.MAXIFS(Dados!$R:$R,Dados!$A:$A,$A2089,Dados!$S:$S,$F2089))</f>
        <v/>
      </c>
      <c r="J2089" s="32" t="str">
        <f>IF($D2089&lt;&gt;"Folguista","",IFERROR(INDEX(Parâmetros!$D$52:$G$52,1,MIN(4,MAX(1,$W2089))),""))</f>
        <v/>
      </c>
      <c r="K2089" s="32" t="str">
        <f>IF(OR($AC2089&lt;&gt;"",$Y2089="Folga",$Y2089="Folga trabalhada",$Y2089="Férias (cadastro)",$Y2089="Férias / afastamento",$Y2089="Indeterminado (início da série)"),"",IF(OR($D2089="6x1",$D2089="FF 6x1"),IF(OR(WEEKDAY($F2089,2)=6,WEEKDAY($F2089,2)=7),"6x1 sáb/dom","6x1"),IF($D2089="5x2","5x2",IF($H2089="",IF($D2089="Folguista",$J2089,$E2089),IF(OR($H2089&gt;=Parâmetros!$E$18,$H2089&lt;Parâmetros!$E$19),"C",IF($H2089&lt;Parâmetros!$E$20,"A","B"))))))</f>
        <v/>
      </c>
      <c r="L2089" s="30">
        <f>SUMIFS(Dados!$E:$E,Dados!$A:$A,$A2089,Dados!$S:$S,$F2089)</f>
        <v>0</v>
      </c>
      <c r="M2089" s="30" t="str">
        <f>IFERROR(INDEX(Parâmetros!$E$6:$E$11,MATCH($K2089,Parâmetros!$A$6:$A$11,0)),"")</f>
        <v/>
      </c>
      <c r="N2089" s="33" t="str">
        <f t="shared" si="349"/>
        <v/>
      </c>
      <c r="O2089" s="33">
        <f>Parâmetros!$E$13</f>
        <v>0.8</v>
      </c>
      <c r="P2089" s="32" t="str">
        <f>IF(OR($M2089="",$F2089&gt;Parâmetros!$E$14),"Não","Sim")</f>
        <v>Não</v>
      </c>
      <c r="Q2089" s="32" t="str">
        <f t="shared" si="350"/>
        <v/>
      </c>
      <c r="R2089" s="32" t="str">
        <f t="shared" si="351"/>
        <v/>
      </c>
      <c r="S2089" s="30" t="str">
        <f t="shared" si="352"/>
        <v/>
      </c>
      <c r="T2089" s="32" t="str">
        <f>IF($Q2089&lt;&gt;"Sim","",IF($N2089&gt;Parâmetros!$E$15,"Sim","Não"))</f>
        <v/>
      </c>
      <c r="U2089" s="17" t="str">
        <f t="shared" si="353"/>
        <v>Folga</v>
      </c>
      <c r="V2089" s="17" t="str">
        <f>IF($AC2089&lt;&gt;"",IF($L2089&gt;0,"ATENÇÃO · apontou em dia de "&amp;LOWER($AC2089)&amp;" cadastrado","Exceção cadastrada · "&amp;$AC2089)&amp;IF($AD2089="",""," · "&amp;$AD2089),IF($E2089="Férias",IF($L2089&gt;0,"ATENÇÃO · apontou estando de férias no cadastro","Férias no cadastro"),IF($Y2089="Férias / afastamento","Afastamento · "&amp;($Z2089+$AA2089-1)&amp;" dias seguidos sem apontamento",IF($Y2089="Folga trabalhada","ATENÇÃO · apontou em dia de '[Apontamento_Mes_Setembro Atualizado.xlsx]Base Diária'!$V$221folga da escala 5x2",IF($Y2089="Folga",IF(AND($D2089="5x2",OR(WEEKDAY($F2089,2)=6,WEEKDAY($F2089,2)=7)),"Folga de fim de semana da escala 5x2",IF(AND(OR($D2089="6x1",$D2089="FF 6x1"),WEEKDAY($F2089,2)=6,FALSE()),"Folga de fim de semana · apontou no domingo anterior",IF(AND(OR($D2089="6x1",$D2089="FF 6x1"),WEEKDAY($F2089,2)=7,AND($A2089=$A2088,$L2088&gt;0)),"Folga de fim de semana · apontou no sábado",IF(AND(OR($D2089="6x1",$D2089="FF 6x1"),OR(WEEKDAY($F2089,2)=6,WEEKDAY($F2089,2)=7)),"Folga de fim de semana · sem apontamento no sábado nem no domingo","Folga prevista pelo ciclo")))),IF($Y2089="Indeterminado (início da série)","Sem histórico anterior — informe o dia do ciclo no Cadastro",IF($Y2089="Falta de registro",IF(OR(OR($D2089="6x1",$D2089="FF 6x1"),$D2089="5x2"),"FALTA DE REGISTRO · dia útil da escala "&amp;$E2089,"FALTA DE REGISTRO · dia "&amp;$W2089&amp;" de "&amp;IFERROR(INDEX(Parâmetros!$B$39:$B$48,MATCH($E2089,Parâmetros!$A$39:$A$48,0)),99)&amp;" do ciclo"),IF(OR($D2089="6x1",$D2089="FF 6x1"),IF(OR(AND(WEEKDAY($F2089,2)=6,AND($A2089=$A2090,$L2090&gt;0)),AND(WEEKDAY($F2089,2)=7,AND($A2089=$A2088,$L2088&gt;0))),"ATENÇÃO · apontou sábado e domingo no mesmo fim de semana",IF(OR(WEEKDAY($F2089,2)=6,WEEKDAY($F2089,2)=7),"Jornada de fim de semana do 6x1",IF(OR($H2089&gt;=Parâmetros!$E$20,$H2089&lt;Parâmetros!$E$19),"ATENÇÃO · 6x1 apontou fora do horário diurno","Jornada fixa do 6x1"))),IF($D2089="5x2","Jornada fixa do 5x2",IF($D2089="Folguista",IF($J2089=$K2089,"Evidência confirma sequência","DIVERGE · sequência "&amp;$J2089&amp;" × evidência "&amp;$K2089),IF($K2089=$E2089,"Evidência confirma cadastro","DIVERGE · cadastro "&amp;$E2089&amp;" × evidência "&amp;$K2089)))))))))))</f>
        <v>Folga de fim de semana · sem apontamento no sábado nem no domingo</v>
      </c>
      <c r="W2089" s="34" t="str">
        <f>IF(OR(OR($D2089="6x1",$D2089="FF 6x1"),$D2089="5x2"),"",IF($AB2089&lt;&gt;$AB2088,IF(IFERROR(INDEX(Cadastro!$F$5:$F$148,$AB2089),"")="",IF($L2089&gt;0,1,0),IF(IFERROR(INDEX(Cadastro!$F$5:$F$148,$AB2089),"")&lt;=IFERROR(INDEX(Parâmetros!$B$39:$B$48,MATCH($E2089,Parâmetros!$A$39:$A$48,0)),99),IFERROR(INDEX(Cadastro!$F$5:$F$148,$AB2089),""),0)),IF($L2089&gt;0,IF(N($X2088)&gt;0,1,N($W2088)+1),IF(AND($L2089=0,OR(N($W2088)&gt;=IFERROR(INDEX(Parâmetros!$B$39:$B$48,MATCH($E2089,Parâmetros!$A$39:$A$48,0)),99),AND(N($X2088)&gt;0,N($X2088)&lt;IFERROR(INDEX(Parâmetros!$C$39:$C$48,MATCH($E2089,Parâmetros!$A$39:$A$48,0)),0)))),0,N($W2088)+1))))</f>
        <v/>
      </c>
      <c r="X2089" s="34" t="str">
        <f>IF(OR(OR($D2089="6x1",$D2089="FF 6x1"),$D2089="5x2"),"",IF($AB2089&lt;&gt;$AB2088,IF(IFERROR(INDEX(Cadastro!$F$5:$F$148,$AB2089),"")="",0,IF(IFERROR(INDEX(Cadastro!$F$5:$F$148,$AB2089),"")&gt;IFERROR(INDEX(Parâmetros!$B$39:$B$48,MATCH($E2089,Parâmetros!$A$39:$A$48,0)),99),IFERROR(INDEX(Cadastro!$F$5:$F$148,$AB2089),"")-IFERROR(INDEX(Parâmetros!$B$39:$B$48,MATCH($E2089,Parâmetros!$A$39:$A$48,0)),99),0)),IF(AND($L2089=0,OR(N($W2088)&gt;=IFERROR(INDEX(Parâmetros!$B$39:$B$48,MATCH($E2089,Parâmetros!$A$39:$A$48,0)),99),AND(N($X2088)&gt;0,N($X2088)&lt;IFERROR(INDEX(Parâmetros!$C$39:$C$48,MATCH($E2089,Parâmetros!$A$39:$A$48,0)),0)))),N($X2088)+1,0)))</f>
        <v/>
      </c>
      <c r="Y2089" t="str">
        <f>IF($AC2089&lt;&gt;"",IF($L2089&gt;0,$AC2089&amp;" · com apontamento",$AC2089),IF($E2089="Férias",IF($L2089&gt;0,"Férias · com apontamento","Férias (cadastro)"),IF(($Z2089+$AA2089-1)&gt;Parâmetros!$E$16,"Férias / afastamento",IF(AND($D2089="5x2",OR(WEEKDAY($F2089,2)=6,WEEKDAY($F2089,2)=7)),IF($L2089&gt;0,"Folga trabalhada","Folga"),IF($L2089&gt;0,"Trabalhado",IF(OR(OR($D2089="6x1",$D2089="FF 6x1"),$D2089="5x2"),IF(AND(OR($D2089="6x1",$D2089="FF 6x1"),OR(WEEKDAY($F2089,2)=6,WEEKDAY($F2089,2)=7)),"Folga","Falta de registro"),IF(AND($AB2089&lt;&gt;$AB2088,IFERROR(INDEX(Cadastro!$F$5:$F$148,$AB2089),"")=""),"Indeterminado (início da série)",IF($X2089&gt;0,"Folga","Falta de registro"))))))))</f>
        <v>Folga</v>
      </c>
      <c r="Z2089" s="34">
        <f>IF(OR($L2089&gt;0,$F2089&gt;Parâmetros!$E$14),0,IF($A2089&lt;&gt;$A2088,1,N($Z2088)+1))</f>
        <v>0</v>
      </c>
      <c r="AA2089" s="34">
        <f>IF(OR($L2089&gt;0,$F2089&gt;Parâmetros!$E$14),0,IF(OR($A2089&lt;&gt;$A2090,$F2090&gt;Parâmetros!$E$14),1,N($AA2090)+1))</f>
        <v>0</v>
      </c>
      <c r="AB2089" s="31">
        <f>IFERROR(MATCH($A2089&amp;"|"&amp;TEXT(_xlfn.MAXIFS(Cadastro!$E$5:$E$148,Cadastro!$A$5:$A$148,$A2089,Cadastro!$E$5:$E$148,"&lt;="&amp;$F2089),"yyyymmdd"),Cadastro!$I$5:$I$148,0),"")</f>
        <v>109</v>
      </c>
      <c r="AC2089" t="str">
        <f>IFERROR(_xlfn.SINGLE(INDEX(Exceções!$D$5:$D$203,MATCH($A2089&amp;"|"&amp;$F2089,Exceções!$F$5:$F$203,0))),"")</f>
        <v/>
      </c>
      <c r="AD2089" t="str">
        <f>IF($AC2089="","",IFERROR(_xlfn.SINGLE(INDEX(Exceções!$E$5:$E$203,MATCH($A2089&amp;"|"&amp;$F2089,Exceções!$F$5:$F$203,0))),""))</f>
        <v/>
      </c>
    </row>
    <row r="2090" spans="1:30" ht="15" hidden="1" customHeight="1" x14ac:dyDescent="0.25">
      <c r="A2090" s="31">
        <v>53665</v>
      </c>
      <c r="B2090" s="17" t="s">
        <v>215</v>
      </c>
      <c r="C2090" s="17" t="str">
        <f>IFERROR(INDEX(Cadastro!$C$5:$C$148,$AB2090),"NÃO INFORMADO")</f>
        <v>CAL</v>
      </c>
      <c r="D2090" s="17" t="str">
        <f>IFERROR(INDEX(Cadastro!$D$5:$D$148,$AB2090),"")</f>
        <v>6x1</v>
      </c>
      <c r="E2090" s="17" t="str">
        <f>IFERROR(INDEX(Cadastro!$G$5:$G$148,$AB2090),"")</f>
        <v>6x1</v>
      </c>
      <c r="F2090" s="29">
        <v>46300</v>
      </c>
      <c r="G2090" s="32" t="str">
        <f t="shared" si="348"/>
        <v>seg</v>
      </c>
      <c r="H2090" s="31" t="str">
        <f>IF($L2090=0,"",_xlfn.MINIFS(Dados!$Q:$Q,Dados!$A:$A,$A2090,Dados!$S:$S,$F2090))</f>
        <v/>
      </c>
      <c r="I2090" s="31" t="str">
        <f>IF($H2090="","",_xlfn.MAXIFS(Dados!$R:$R,Dados!$A:$A,$A2090,Dados!$S:$S,$F2090))</f>
        <v/>
      </c>
      <c r="J2090" s="32" t="str">
        <f>IF($D2090&lt;&gt;"Folguista","",IFERROR(INDEX(Parâmetros!$D$52:$G$52,1,MIN(4,MAX(1,$W2090))),""))</f>
        <v/>
      </c>
      <c r="K2090" s="32" t="str">
        <f>IF(OR($AC2090&lt;&gt;"",$Y2090="Folga",$Y2090="Folga trabalhada",$Y2090="Férias (cadastro)",$Y2090="Férias / afastamento",$Y2090="Indeterminado (início da série)"),"",IF(OR($D2090="6x1",$D2090="FF 6x1"),IF(OR(WEEKDAY($F2090,2)=6,WEEKDAY($F2090,2)=7),"6x1 sáb/dom","6x1"),IF($D2090="5x2","5x2",IF($H2090="",IF($D2090="Folguista",$J2090,$E2090),IF(OR($H2090&gt;=Parâmetros!$E$18,$H2090&lt;Parâmetros!$E$19),"C",IF($H2090&lt;Parâmetros!$E$20,"A","B"))))))</f>
        <v>6x1</v>
      </c>
      <c r="L2090" s="30">
        <f>SUMIFS(Dados!$E:$E,Dados!$A:$A,$A2090,Dados!$S:$S,$F2090)</f>
        <v>0</v>
      </c>
      <c r="M2090" s="30">
        <f>IFERROR(INDEX(Parâmetros!$E$6:$E$11,MATCH($K2090,Parâmetros!$A$6:$A$11,0)),"")</f>
        <v>8.8000000000000007</v>
      </c>
      <c r="N2090" s="33">
        <f t="shared" si="349"/>
        <v>0</v>
      </c>
      <c r="O2090" s="33">
        <f>Parâmetros!$E$13</f>
        <v>0.8</v>
      </c>
      <c r="P2090" s="32" t="str">
        <f>IF(OR($M2090="",$F2090&gt;Parâmetros!$E$14),"Não","Sim")</f>
        <v>Não</v>
      </c>
      <c r="Q2090" s="32" t="str">
        <f t="shared" si="350"/>
        <v/>
      </c>
      <c r="R2090" s="32" t="str">
        <f t="shared" si="351"/>
        <v/>
      </c>
      <c r="S2090" s="30" t="str">
        <f t="shared" si="352"/>
        <v/>
      </c>
      <c r="T2090" s="32" t="str">
        <f>IF($Q2090&lt;&gt;"Sim","",IF($N2090&gt;Parâmetros!$E$15,"Sim","Não"))</f>
        <v/>
      </c>
      <c r="U2090" s="17" t="str">
        <f t="shared" si="353"/>
        <v>Fora da apuração</v>
      </c>
      <c r="V2090" s="17" t="str">
        <f>IF($AC2090&lt;&gt;"",IF($L2090&gt;0,"ATENÇÃO · apontou em dia de "&amp;LOWER($AC2090)&amp;" cadastrado","Exceção cadastrada · "&amp;$AC2090)&amp;IF($AD2090="",""," · "&amp;$AD2090),IF($E2090="Férias",IF($L2090&gt;0,"ATENÇÃO · apontou estando de férias no cadastro","Férias no cadastro"),IF($Y2090="Férias / afastamento","Afastamento · "&amp;($Z2090+$AA2090-1)&amp;" dias seguidos sem apontamento",IF($Y2090="Folga trabalhada","ATENÇÃO · apontou em dia de '[Apontamento_Mes_Setembro Atualizado.xlsx]Base Diária'!$V$221folga da escala 5x2",IF($Y2090="Folga",IF(AND($D2090="5x2",OR(WEEKDAY($F2090,2)=6,WEEKDAY($F2090,2)=7)),"Folga de fim de semana da escala 5x2",IF(AND(OR($D2090="6x1",$D2090="FF 6x1"),WEEKDAY($F2090,2)=6,FALSE()),"Folga de fim de semana · apontou no domingo anterior",IF(AND(OR($D2090="6x1",$D2090="FF 6x1"),WEEKDAY($F2090,2)=7,AND($A2090=$A2089,$L2089&gt;0)),"Folga de fim de semana · apontou no sábado",IF(AND(OR($D2090="6x1",$D2090="FF 6x1"),OR(WEEKDAY($F2090,2)=6,WEEKDAY($F2090,2)=7)),"Folga de fim de semana · sem apontamento no sábado nem no domingo","Folga prevista pelo ciclo")))),IF($Y2090="Indeterminado (início da série)","Sem histórico anterior — informe o dia do ciclo no Cadastro",IF($Y2090="Falta de registro",IF(OR(OR($D2090="6x1",$D2090="FF 6x1"),$D2090="5x2"),"FALTA DE REGISTRO · dia útil da escala "&amp;$E2090,"FALTA DE REGISTRO · dia "&amp;$W2090&amp;" de "&amp;IFERROR(INDEX(Parâmetros!$B$39:$B$48,MATCH($E2090,Parâmetros!$A$39:$A$48,0)),99)&amp;" do ciclo"),IF(OR($D2090="6x1",$D2090="FF 6x1"),IF(OR(AND(WEEKDAY($F2090,2)=6,AND($A2090=$A2091,$L2091&gt;0)),AND(WEEKDAY($F2090,2)=7,AND($A2090=$A2089,$L2089&gt;0))),"ATENÇÃO · apontou sábado e domingo no mesmo fim de semana",IF(OR(WEEKDAY($F2090,2)=6,WEEKDAY($F2090,2)=7),"Jornada de fim de semana do 6x1",IF(OR($H2090&gt;=Parâmetros!$E$20,$H2090&lt;Parâmetros!$E$19),"ATENÇÃO · 6x1 apontou fora do horário diurno","Jornada fixa do 6x1"))),IF($D2090="5x2","Jornada fixa do 5x2",IF($D2090="Folguista",IF($J2090=$K2090,"Evidência confirma sequência","DIVERGE · sequência "&amp;$J2090&amp;" × evidência "&amp;$K2090),IF($K2090=$E2090,"Evidência confirma cadastro","DIVERGE · cadastro "&amp;$E2090&amp;" × evidência "&amp;$K2090)))))))))))</f>
        <v>FALTA DE REGISTRO · dia útil da escala 6x1</v>
      </c>
      <c r="W2090" s="34" t="str">
        <f>IF(OR(OR($D2090="6x1",$D2090="FF 6x1"),$D2090="5x2"),"",IF($AB2090&lt;&gt;$AB2089,IF(IFERROR(INDEX(Cadastro!$F$5:$F$148,$AB2090),"")="",IF($L2090&gt;0,1,0),IF(IFERROR(INDEX(Cadastro!$F$5:$F$148,$AB2090),"")&lt;=IFERROR(INDEX(Parâmetros!$B$39:$B$48,MATCH($E2090,Parâmetros!$A$39:$A$48,0)),99),IFERROR(INDEX(Cadastro!$F$5:$F$148,$AB2090),""),0)),IF($L2090&gt;0,IF(N($X2089)&gt;0,1,N($W2089)+1),IF(AND($L2090=0,OR(N($W2089)&gt;=IFERROR(INDEX(Parâmetros!$B$39:$B$48,MATCH($E2090,Parâmetros!$A$39:$A$48,0)),99),AND(N($X2089)&gt;0,N($X2089)&lt;IFERROR(INDEX(Parâmetros!$C$39:$C$48,MATCH($E2090,Parâmetros!$A$39:$A$48,0)),0)))),0,N($W2089)+1))))</f>
        <v/>
      </c>
      <c r="X2090" s="34" t="str">
        <f>IF(OR(OR($D2090="6x1",$D2090="FF 6x1"),$D2090="5x2"),"",IF($AB2090&lt;&gt;$AB2089,IF(IFERROR(INDEX(Cadastro!$F$5:$F$148,$AB2090),"")="",0,IF(IFERROR(INDEX(Cadastro!$F$5:$F$148,$AB2090),"")&gt;IFERROR(INDEX(Parâmetros!$B$39:$B$48,MATCH($E2090,Parâmetros!$A$39:$A$48,0)),99),IFERROR(INDEX(Cadastro!$F$5:$F$148,$AB2090),"")-IFERROR(INDEX(Parâmetros!$B$39:$B$48,MATCH($E2090,Parâmetros!$A$39:$A$48,0)),99),0)),IF(AND($L2090=0,OR(N($W2089)&gt;=IFERROR(INDEX(Parâmetros!$B$39:$B$48,MATCH($E2090,Parâmetros!$A$39:$A$48,0)),99),AND(N($X2089)&gt;0,N($X2089)&lt;IFERROR(INDEX(Parâmetros!$C$39:$C$48,MATCH($E2090,Parâmetros!$A$39:$A$48,0)),0)))),N($X2089)+1,0)))</f>
        <v/>
      </c>
      <c r="Y2090" t="str">
        <f>IF($AC2090&lt;&gt;"",IF($L2090&gt;0,$AC2090&amp;" · com apontamento",$AC2090),IF($E2090="Férias",IF($L2090&gt;0,"Férias · com apontamento","Férias (cadastro)"),IF(($Z2090+$AA2090-1)&gt;Parâmetros!$E$16,"Férias / afastamento",IF(AND($D2090="5x2",OR(WEEKDAY($F2090,2)=6,WEEKDAY($F2090,2)=7)),IF($L2090&gt;0,"Folga trabalhada","Folga"),IF($L2090&gt;0,"Trabalhado",IF(OR(OR($D2090="6x1",$D2090="FF 6x1"),$D2090="5x2"),IF(AND(OR($D2090="6x1",$D2090="FF 6x1"),OR(WEEKDAY($F2090,2)=6,WEEKDAY($F2090,2)=7)),"Folga","Falta de registro"),IF(AND($AB2090&lt;&gt;$AB2089,IFERROR(INDEX(Cadastro!$F$5:$F$148,$AB2090),"")=""),"Indeterminado (início da série)",IF($X2090&gt;0,"Folga","Falta de registro"))))))))</f>
        <v>Falta de registro</v>
      </c>
      <c r="Z2090" s="34">
        <f>IF(OR($L2090&gt;0,$F2090&gt;Parâmetros!$E$14),0,IF($A2090&lt;&gt;$A2089,1,N($Z2089)+1))</f>
        <v>0</v>
      </c>
      <c r="AA2090" s="34">
        <f>IF(OR($L2090&gt;0,$F2090&gt;Parâmetros!$E$14),0,IF(OR($A2090&lt;&gt;$A2091,$F2091&gt;Parâmetros!$E$14),1,N($AA2091)+1))</f>
        <v>0</v>
      </c>
      <c r="AB2090" s="31">
        <f>IFERROR(MATCH($A2090&amp;"|"&amp;TEXT(_xlfn.MAXIFS(Cadastro!$E$5:$E$148,Cadastro!$A$5:$A$148,$A2090,Cadastro!$E$5:$E$148,"&lt;="&amp;$F2090),"yyyymmdd"),Cadastro!$I$5:$I$148,0),"")</f>
        <v>109</v>
      </c>
      <c r="AC2090" t="str">
        <f>IFERROR(_xlfn.SINGLE(INDEX(Exceções!$D$5:$D$203,MATCH($A2090&amp;"|"&amp;$F2090,Exceções!$F$5:$F$203,0))),"")</f>
        <v/>
      </c>
      <c r="AD2090" t="str">
        <f>IF($AC2090="","",IFERROR(_xlfn.SINGLE(INDEX(Exceções!$E$5:$E$203,MATCH($A2090&amp;"|"&amp;$F2090,Exceções!$F$5:$F$203,0))),""))</f>
        <v/>
      </c>
    </row>
    <row r="2091" spans="1:30" ht="15" hidden="1" customHeight="1" x14ac:dyDescent="0.25">
      <c r="A2091" s="31">
        <v>56377</v>
      </c>
      <c r="B2091" s="17" t="s">
        <v>216</v>
      </c>
      <c r="C2091" s="17" t="str">
        <f>IFERROR(INDEX(Cadastro!$C$5:$C$148,$AB2091),"NÃO INFORMADO")</f>
        <v>AUT</v>
      </c>
      <c r="D2091" s="17" t="str">
        <f>IFERROR(INDEX(Cadastro!$D$5:$D$148,$AB2091),"")</f>
        <v>6x1</v>
      </c>
      <c r="E2091" s="17" t="str">
        <f>IFERROR(INDEX(Cadastro!$G$5:$G$148,$AB2091),"")</f>
        <v>6x1</v>
      </c>
      <c r="F2091" s="29">
        <v>46265</v>
      </c>
      <c r="G2091" s="32" t="str">
        <f t="shared" ref="G2091:G2155" si="354">CHOOSE(WEEKDAY($F2091,1),"dom","seg","ter","qua","qui","sex","sáb")</f>
        <v>seg</v>
      </c>
      <c r="H2091" s="31">
        <f>IF($L2091=0,"",_xlfn.MINIFS(Dados!$Q:$Q,Dados!$A:$A,$A2091,Dados!$S:$S,$F2091))</f>
        <v>420</v>
      </c>
      <c r="I2091" s="31">
        <f>IF($H2091="","",_xlfn.MAXIFS(Dados!$R:$R,Dados!$A:$A,$A2091,Dados!$S:$S,$F2091))</f>
        <v>1010</v>
      </c>
      <c r="J2091" s="32" t="str">
        <f>IF($D2091&lt;&gt;"Folguista","",IFERROR(INDEX(Parâmetros!$D$52:$G$52,1,MIN(4,MAX(1,$W2091))),""))</f>
        <v/>
      </c>
      <c r="K2091" s="32" t="str">
        <f>IF(OR($AC2091&lt;&gt;"",$Y2091="Folga",$Y2091="Folga trabalhada",$Y2091="Férias (cadastro)",$Y2091="Férias / afastamento",$Y2091="Indeterminado (início da série)"),"",IF(OR($D2091="6x1",$D2091="FF 6x1"),IF(OR(WEEKDAY($F2091,2)=6,WEEKDAY($F2091,2)=7),"6x1 sáb/dom","6x1"),IF($D2091="5x2","5x2",IF($H2091="",IF($D2091="Folguista",$J2091,$E2091),IF(OR($H2091&gt;=Parâmetros!$E$18,$H2091&lt;Parâmetros!$E$19),"C",IF($H2091&lt;Parâmetros!$E$20,"A","B"))))))</f>
        <v>6x1</v>
      </c>
      <c r="L2091" s="30">
        <f>SUMIFS(Dados!$E:$E,Dados!$A:$A,$A2091,Dados!$S:$S,$F2091)</f>
        <v>8.84</v>
      </c>
      <c r="M2091" s="30">
        <f>IFERROR(INDEX(Parâmetros!$E$6:$E$11,MATCH($K2091,Parâmetros!$A$6:$A$11,0)),"")</f>
        <v>8.8000000000000007</v>
      </c>
      <c r="N2091" s="33">
        <f t="shared" ref="N2091:N2155" si="355">IFERROR($L2091/$M2091,"")</f>
        <v>1.0045454545454544</v>
      </c>
      <c r="O2091" s="33">
        <f>Parâmetros!$E$13</f>
        <v>0.8</v>
      </c>
      <c r="P2091" s="32" t="str">
        <f>IF(OR($M2091="",$F2091&gt;Parâmetros!$E$14),"Não","Sim")</f>
        <v>Sim</v>
      </c>
      <c r="Q2091" s="32" t="str">
        <f t="shared" ref="Q2091:Q2155" si="356">IF($P2091="Não","",IF($L2091&gt;0,"Sim","Não"))</f>
        <v>Sim</v>
      </c>
      <c r="R2091" s="32" t="str">
        <f t="shared" ref="R2091:R2155" si="357">IF($Q2091&lt;&gt;"Sim","",IF($N2091&gt;=$O2091,"Sim","Não"))</f>
        <v>Sim</v>
      </c>
      <c r="S2091" s="30">
        <f t="shared" ref="S2091:S2155" si="358">IF($Q2091&lt;&gt;"Sim","",MAX(0,$M2091*$O2091-$L2091))</f>
        <v>0</v>
      </c>
      <c r="T2091" s="32" t="str">
        <f>IF($Q2091&lt;&gt;"Sim","",IF($N2091&gt;Parâmetros!$E$15,"Sim","Não"))</f>
        <v>Sim</v>
      </c>
      <c r="U2091" s="17" t="str">
        <f t="shared" ref="U2091:U2155" si="359">IF($AC2091&lt;&gt;"",$AC2091,IF($P2091="Não",IF($Y2091="Folga","Folga",IF(LEFT($Y2091,6)="Férias","Férias / afastamento",IF($Y2091="Indeterminado (início da série)","Início da série","Fora da apuração"))),IF($Q2091="Não","Falta de registro",IF($R2091="Sim","Na meta","Abaixo da meta"))))</f>
        <v>Na meta</v>
      </c>
      <c r="V2091" s="17" t="str">
        <f>IF($AC2091&lt;&gt;"",IF($L2091&gt;0,"ATENÇÃO · apontou em dia de "&amp;LOWER($AC2091)&amp;" cadastrado","Exceção cadastrada · "&amp;$AC2091)&amp;IF($AD2091="",""," · "&amp;$AD2091),IF($E2091="Férias",IF($L2091&gt;0,"ATENÇÃO · apontou estando de férias no cadastro","Férias no cadastro"),IF($Y2091="Férias / afastamento","Afastamento · "&amp;($Z2091+$AA2091-1)&amp;" dias seguidos sem apontamento",IF($Y2091="Folga trabalhada","ATENÇÃO · apontou em dia de '[Apontamento_Mes_Setembro Atualizado.xlsx]Base Diária'!$V$221folga da escala 5x2",IF($Y2091="Folga",IF(AND($D2091="5x2",OR(WEEKDAY($F2091,2)=6,WEEKDAY($F2091,2)=7)),"Folga de fim de semana da escala 5x2",IF(AND(OR($D2091="6x1",$D2091="FF 6x1"),WEEKDAY($F2091,2)=6,FALSE()),"Folga de fim de semana · apontou no domingo anterior",IF(AND(OR($D2091="6x1",$D2091="FF 6x1"),WEEKDAY($F2091,2)=7,AND($A2091=$A2090,$L2090&gt;0)),"Folga de fim de semana · apontou no sábado",IF(AND(OR($D2091="6x1",$D2091="FF 6x1"),OR(WEEKDAY($F2091,2)=6,WEEKDAY($F2091,2)=7)),"Folga de fim de semana · sem apontamento no sábado nem no domingo","Folga prevista pelo ciclo")))),IF($Y2091="Indeterminado (início da série)","Sem histórico anterior — informe o dia do ciclo no Cadastro",IF($Y2091="Falta de registro",IF(OR(OR($D2091="6x1",$D2091="FF 6x1"),$D2091="5x2"),"FALTA DE REGISTRO · dia útil da escala "&amp;$E2091,"FALTA DE REGISTRO · dia "&amp;$W2091&amp;" de "&amp;IFERROR(INDEX(Parâmetros!$B$39:$B$48,MATCH($E2091,Parâmetros!$A$39:$A$48,0)),99)&amp;" do ciclo"),IF(OR($D2091="6x1",$D2091="FF 6x1"),IF(OR(AND(WEEKDAY($F2091,2)=6,AND($A2091=$A2092,$L2092&gt;0)),AND(WEEKDAY($F2091,2)=7,AND($A2091=$A2090,$L2090&gt;0))),"ATENÇÃO · apontou sábado e domingo no mesmo fim de semana",IF(OR(WEEKDAY($F2091,2)=6,WEEKDAY($F2091,2)=7),"Jornada de fim de semana do 6x1",IF(OR($H2091&gt;=Parâmetros!$E$20,$H2091&lt;Parâmetros!$E$19),"ATENÇÃO · 6x1 apontou fora do horário diurno","Jornada fixa do 6x1"))),IF($D2091="5x2","Jornada fixa do 5x2",IF($D2091="Folguista",IF($J2091=$K2091,"Evidência confirma sequência","DIVERGE · sequência "&amp;$J2091&amp;" × evidência "&amp;$K2091),IF($K2091=$E2091,"Evidência confirma cadastro","DIVERGE · cadastro "&amp;$E2091&amp;" × evidência "&amp;$K2091)))))))))))</f>
        <v>Jornada fixa do 6x1</v>
      </c>
      <c r="W2091" s="34" t="str">
        <f>IF(OR(OR($D2091="6x1",$D2091="FF 6x1"),$D2091="5x2"),"",IF($AB2091&lt;&gt;$AB2090,IF(IFERROR(INDEX(Cadastro!$F$5:$F$148,$AB2091),"")="",IF($L2091&gt;0,1,0),IF(IFERROR(INDEX(Cadastro!$F$5:$F$148,$AB2091),"")&lt;=IFERROR(INDEX(Parâmetros!$B$39:$B$48,MATCH($E2091,Parâmetros!$A$39:$A$48,0)),99),IFERROR(INDEX(Cadastro!$F$5:$F$148,$AB2091),""),0)),IF($L2091&gt;0,IF(N($X2090)&gt;0,1,N($W2090)+1),IF(AND($L2091=0,OR(N($W2090)&gt;=IFERROR(INDEX(Parâmetros!$B$39:$B$48,MATCH($E2091,Parâmetros!$A$39:$A$48,0)),99),AND(N($X2090)&gt;0,N($X2090)&lt;IFERROR(INDEX(Parâmetros!$C$39:$C$48,MATCH($E2091,Parâmetros!$A$39:$A$48,0)),0)))),0,N($W2090)+1))))</f>
        <v/>
      </c>
      <c r="X2091" s="34" t="str">
        <f>IF(OR(OR($D2091="6x1",$D2091="FF 6x1"),$D2091="5x2"),"",IF($AB2091&lt;&gt;$AB2090,IF(IFERROR(INDEX(Cadastro!$F$5:$F$148,$AB2091),"")="",0,IF(IFERROR(INDEX(Cadastro!$F$5:$F$148,$AB2091),"")&gt;IFERROR(INDEX(Parâmetros!$B$39:$B$48,MATCH($E2091,Parâmetros!$A$39:$A$48,0)),99),IFERROR(INDEX(Cadastro!$F$5:$F$148,$AB2091),"")-IFERROR(INDEX(Parâmetros!$B$39:$B$48,MATCH($E2091,Parâmetros!$A$39:$A$48,0)),99),0)),IF(AND($L2091=0,OR(N($W2090)&gt;=IFERROR(INDEX(Parâmetros!$B$39:$B$48,MATCH($E2091,Parâmetros!$A$39:$A$48,0)),99),AND(N($X2090)&gt;0,N($X2090)&lt;IFERROR(INDEX(Parâmetros!$C$39:$C$48,MATCH($E2091,Parâmetros!$A$39:$A$48,0)),0)))),N($X2090)+1,0)))</f>
        <v/>
      </c>
      <c r="Y2091" t="str">
        <f>IF($AC2091&lt;&gt;"",IF($L2091&gt;0,$AC2091&amp;" · com apontamento",$AC2091),IF($E2091="Férias",IF($L2091&gt;0,"Férias · com apontamento","Férias (cadastro)"),IF(($Z2091+$AA2091-1)&gt;Parâmetros!$E$16,"Férias / afastamento",IF(AND($D2091="5x2",OR(WEEKDAY($F2091,2)=6,WEEKDAY($F2091,2)=7)),IF($L2091&gt;0,"Folga trabalhada","Folga"),IF($L2091&gt;0,"Trabalhado",IF(OR(OR($D2091="6x1",$D2091="FF 6x1"),$D2091="5x2"),IF(AND(OR($D2091="6x1",$D2091="FF 6x1"),OR(WEEKDAY($F2091,2)=6,WEEKDAY($F2091,2)=7)),"Folga","Falta de registro"),IF(AND($AB2091&lt;&gt;$AB2090,IFERROR(INDEX(Cadastro!$F$5:$F$148,$AB2091),"")=""),"Indeterminado (início da série)",IF($X2091&gt;0,"Folga","Falta de registro"))))))))</f>
        <v>Trabalhado</v>
      </c>
      <c r="Z2091" s="34">
        <f>IF(OR($L2091&gt;0,$F2091&gt;Parâmetros!$E$14),0,IF($A2091&lt;&gt;$A2090,1,N($Z2090)+1))</f>
        <v>0</v>
      </c>
      <c r="AA2091" s="34">
        <f>IF(OR($L2091&gt;0,$F2091&gt;Parâmetros!$E$14),0,IF(OR($A2091&lt;&gt;$A2092,$F2092&gt;Parâmetros!$E$14),1,N($AA2092)+1))</f>
        <v>0</v>
      </c>
      <c r="AB2091" s="31">
        <f>IFERROR(MATCH($A2091&amp;"|"&amp;TEXT(_xlfn.MAXIFS(Cadastro!$E$5:$E$148,Cadastro!$A$5:$A$148,$A2091,Cadastro!$E$5:$E$148,"&lt;="&amp;$F2091),"yyyymmdd"),Cadastro!$I$5:$I$148,0),"")</f>
        <v>83</v>
      </c>
      <c r="AC2091" t="str">
        <f>IFERROR(_xlfn.SINGLE(INDEX(Exceções!$D$5:$D$203,MATCH($A2091&amp;"|"&amp;$F2091,Exceções!$F$5:$F$203,0))),"")</f>
        <v/>
      </c>
      <c r="AD2091" t="str">
        <f>IF($AC2091="","",IFERROR(_xlfn.SINGLE(INDEX(Exceções!$E$5:$E$203,MATCH($A2091&amp;"|"&amp;$F2091,Exceções!$F$5:$F$203,0))),""))</f>
        <v/>
      </c>
    </row>
    <row r="2092" spans="1:30" ht="15" hidden="1" customHeight="1" x14ac:dyDescent="0.25">
      <c r="A2092" s="31">
        <v>56377</v>
      </c>
      <c r="B2092" s="17" t="s">
        <v>216</v>
      </c>
      <c r="C2092" s="17" t="str">
        <f>IFERROR(INDEX(Cadastro!$C$5:$C$148,$AB2092),"NÃO INFORMADO")</f>
        <v>AUT</v>
      </c>
      <c r="D2092" s="17" t="str">
        <f>IFERROR(INDEX(Cadastro!$D$5:$D$148,$AB2092),"")</f>
        <v>6x1</v>
      </c>
      <c r="E2092" s="17" t="str">
        <f>IFERROR(INDEX(Cadastro!$G$5:$G$148,$AB2092),"")</f>
        <v>6x1</v>
      </c>
      <c r="F2092" s="29">
        <v>46266</v>
      </c>
      <c r="G2092" s="32" t="str">
        <f t="shared" si="354"/>
        <v>ter</v>
      </c>
      <c r="H2092" s="31">
        <f>IF($L2092=0,"",_xlfn.MINIFS(Dados!$Q:$Q,Dados!$A:$A,$A2092,Dados!$S:$S,$F2092))</f>
        <v>420</v>
      </c>
      <c r="I2092" s="31">
        <f>IF($H2092="","",_xlfn.MAXIFS(Dados!$R:$R,Dados!$A:$A,$A2092,Dados!$S:$S,$F2092))</f>
        <v>1008</v>
      </c>
      <c r="J2092" s="32" t="str">
        <f>IF($D2092&lt;&gt;"Folguista","",IFERROR(INDEX(Parâmetros!$D$52:$G$52,1,MIN(4,MAX(1,$W2092))),""))</f>
        <v/>
      </c>
      <c r="K2092" s="32" t="str">
        <f>IF(OR($AC2092&lt;&gt;"",$Y2092="Folga",$Y2092="Folga trabalhada",$Y2092="Férias (cadastro)",$Y2092="Férias / afastamento",$Y2092="Indeterminado (início da série)"),"",IF(OR($D2092="6x1",$D2092="FF 6x1"),IF(OR(WEEKDAY($F2092,2)=6,WEEKDAY($F2092,2)=7),"6x1 sáb/dom","6x1"),IF($D2092="5x2","5x2",IF($H2092="",IF($D2092="Folguista",$J2092,$E2092),IF(OR($H2092&gt;=Parâmetros!$E$18,$H2092&lt;Parâmetros!$E$19),"C",IF($H2092&lt;Parâmetros!$E$20,"A","B"))))))</f>
        <v>6x1</v>
      </c>
      <c r="L2092" s="30">
        <f>SUMIFS(Dados!$E:$E,Dados!$A:$A,$A2092,Dados!$S:$S,$F2092)</f>
        <v>8.76</v>
      </c>
      <c r="M2092" s="30">
        <f>IFERROR(INDEX(Parâmetros!$E$6:$E$11,MATCH($K2092,Parâmetros!$A$6:$A$11,0)),"")</f>
        <v>8.8000000000000007</v>
      </c>
      <c r="N2092" s="33">
        <f t="shared" si="355"/>
        <v>0.99545454545454537</v>
      </c>
      <c r="O2092" s="33">
        <f>Parâmetros!$E$13</f>
        <v>0.8</v>
      </c>
      <c r="P2092" s="32" t="str">
        <f>IF(OR($M2092="",$F2092&gt;Parâmetros!$E$14),"Não","Sim")</f>
        <v>Sim</v>
      </c>
      <c r="Q2092" s="32" t="str">
        <f t="shared" si="356"/>
        <v>Sim</v>
      </c>
      <c r="R2092" s="32" t="str">
        <f t="shared" si="357"/>
        <v>Sim</v>
      </c>
      <c r="S2092" s="30">
        <f t="shared" si="358"/>
        <v>0</v>
      </c>
      <c r="T2092" s="32" t="str">
        <f>IF($Q2092&lt;&gt;"Sim","",IF($N2092&gt;Parâmetros!$E$15,"Sim","Não"))</f>
        <v>Não</v>
      </c>
      <c r="U2092" s="17" t="str">
        <f t="shared" si="359"/>
        <v>Na meta</v>
      </c>
      <c r="V2092" s="17" t="str">
        <f>IF($AC2092&lt;&gt;"",IF($L2092&gt;0,"ATENÇÃO · apontou em dia de "&amp;LOWER($AC2092)&amp;" cadastrado","Exceção cadastrada · "&amp;$AC2092)&amp;IF($AD2092="",""," · "&amp;$AD2092),IF($E2092="Férias",IF($L2092&gt;0,"ATENÇÃO · apontou estando de férias no cadastro","Férias no cadastro"),IF($Y2092="Férias / afastamento","Afastamento · "&amp;($Z2092+$AA2092-1)&amp;" dias seguidos sem apontamento",IF($Y2092="Folga trabalhada","ATENÇÃO · apontou em dia de '[Apontamento_Mes_Setembro Atualizado.xlsx]Base Diária'!$V$221folga da escala 5x2",IF($Y2092="Folga",IF(AND($D2092="5x2",OR(WEEKDAY($F2092,2)=6,WEEKDAY($F2092,2)=7)),"Folga de fim de semana da escala 5x2",IF(AND(OR($D2092="6x1",$D2092="FF 6x1"),WEEKDAY($F2092,2)=6,FALSE()),"Folga de fim de semana · apontou no domingo anterior",IF(AND(OR($D2092="6x1",$D2092="FF 6x1"),WEEKDAY($F2092,2)=7,AND($A2092=$A2091,$L2091&gt;0)),"Folga de fim de semana · apontou no sábado",IF(AND(OR($D2092="6x1",$D2092="FF 6x1"),OR(WEEKDAY($F2092,2)=6,WEEKDAY($F2092,2)=7)),"Folga de fim de semana · sem apontamento no sábado nem no domingo","Folga prevista pelo ciclo")))),IF($Y2092="Indeterminado (início da série)","Sem histórico anterior — informe o dia do ciclo no Cadastro",IF($Y2092="Falta de registro",IF(OR(OR($D2092="6x1",$D2092="FF 6x1"),$D2092="5x2"),"FALTA DE REGISTRO · dia útil da escala "&amp;$E2092,"FALTA DE REGISTRO · dia "&amp;$W2092&amp;" de "&amp;IFERROR(INDEX(Parâmetros!$B$39:$B$48,MATCH($E2092,Parâmetros!$A$39:$A$48,0)),99)&amp;" do ciclo"),IF(OR($D2092="6x1",$D2092="FF 6x1"),IF(OR(AND(WEEKDAY($F2092,2)=6,AND($A2092=$A2093,$L2093&gt;0)),AND(WEEKDAY($F2092,2)=7,AND($A2092=$A2091,$L2091&gt;0))),"ATENÇÃO · apontou sábado e domingo no mesmo fim de semana",IF(OR(WEEKDAY($F2092,2)=6,WEEKDAY($F2092,2)=7),"Jornada de fim de semana do 6x1",IF(OR($H2092&gt;=Parâmetros!$E$20,$H2092&lt;Parâmetros!$E$19),"ATENÇÃO · 6x1 apontou fora do horário diurno","Jornada fixa do 6x1"))),IF($D2092="5x2","Jornada fixa do 5x2",IF($D2092="Folguista",IF($J2092=$K2092,"Evidência confirma sequência","DIVERGE · sequência "&amp;$J2092&amp;" × evidência "&amp;$K2092),IF($K2092=$E2092,"Evidência confirma cadastro","DIVERGE · cadastro "&amp;$E2092&amp;" × evidência "&amp;$K2092)))))))))))</f>
        <v>Jornada fixa do 6x1</v>
      </c>
      <c r="W2092" s="34" t="str">
        <f>IF(OR(OR($D2092="6x1",$D2092="FF 6x1"),$D2092="5x2"),"",IF($AB2092&lt;&gt;$AB2091,IF(IFERROR(INDEX(Cadastro!$F$5:$F$148,$AB2092),"")="",IF($L2092&gt;0,1,0),IF(IFERROR(INDEX(Cadastro!$F$5:$F$148,$AB2092),"")&lt;=IFERROR(INDEX(Parâmetros!$B$39:$B$48,MATCH($E2092,Parâmetros!$A$39:$A$48,0)),99),IFERROR(INDEX(Cadastro!$F$5:$F$148,$AB2092),""),0)),IF($L2092&gt;0,IF(N($X2091)&gt;0,1,N($W2091)+1),IF(AND($L2092=0,OR(N($W2091)&gt;=IFERROR(INDEX(Parâmetros!$B$39:$B$48,MATCH($E2092,Parâmetros!$A$39:$A$48,0)),99),AND(N($X2091)&gt;0,N($X2091)&lt;IFERROR(INDEX(Parâmetros!$C$39:$C$48,MATCH($E2092,Parâmetros!$A$39:$A$48,0)),0)))),0,N($W2091)+1))))</f>
        <v/>
      </c>
      <c r="X2092" s="34" t="str">
        <f>IF(OR(OR($D2092="6x1",$D2092="FF 6x1"),$D2092="5x2"),"",IF($AB2092&lt;&gt;$AB2091,IF(IFERROR(INDEX(Cadastro!$F$5:$F$148,$AB2092),"")="",0,IF(IFERROR(INDEX(Cadastro!$F$5:$F$148,$AB2092),"")&gt;IFERROR(INDEX(Parâmetros!$B$39:$B$48,MATCH($E2092,Parâmetros!$A$39:$A$48,0)),99),IFERROR(INDEX(Cadastro!$F$5:$F$148,$AB2092),"")-IFERROR(INDEX(Parâmetros!$B$39:$B$48,MATCH($E2092,Parâmetros!$A$39:$A$48,0)),99),0)),IF(AND($L2092=0,OR(N($W2091)&gt;=IFERROR(INDEX(Parâmetros!$B$39:$B$48,MATCH($E2092,Parâmetros!$A$39:$A$48,0)),99),AND(N($X2091)&gt;0,N($X2091)&lt;IFERROR(INDEX(Parâmetros!$C$39:$C$48,MATCH($E2092,Parâmetros!$A$39:$A$48,0)),0)))),N($X2091)+1,0)))</f>
        <v/>
      </c>
      <c r="Y2092" t="str">
        <f>IF($AC2092&lt;&gt;"",IF($L2092&gt;0,$AC2092&amp;" · com apontamento",$AC2092),IF($E2092="Férias",IF($L2092&gt;0,"Férias · com apontamento","Férias (cadastro)"),IF(($Z2092+$AA2092-1)&gt;Parâmetros!$E$16,"Férias / afastamento",IF(AND($D2092="5x2",OR(WEEKDAY($F2092,2)=6,WEEKDAY($F2092,2)=7)),IF($L2092&gt;0,"Folga trabalhada","Folga"),IF($L2092&gt;0,"Trabalhado",IF(OR(OR($D2092="6x1",$D2092="FF 6x1"),$D2092="5x2"),IF(AND(OR($D2092="6x1",$D2092="FF 6x1"),OR(WEEKDAY($F2092,2)=6,WEEKDAY($F2092,2)=7)),"Folga","Falta de registro"),IF(AND($AB2092&lt;&gt;$AB2091,IFERROR(INDEX(Cadastro!$F$5:$F$148,$AB2092),"")=""),"Indeterminado (início da série)",IF($X2092&gt;0,"Folga","Falta de registro"))))))))</f>
        <v>Trabalhado</v>
      </c>
      <c r="Z2092" s="34">
        <f>IF(OR($L2092&gt;0,$F2092&gt;Parâmetros!$E$14),0,IF($A2092&lt;&gt;$A2091,1,N($Z2091)+1))</f>
        <v>0</v>
      </c>
      <c r="AA2092" s="34">
        <f>IF(OR($L2092&gt;0,$F2092&gt;Parâmetros!$E$14),0,IF(OR($A2092&lt;&gt;$A2093,$F2093&gt;Parâmetros!$E$14),1,N($AA2093)+1))</f>
        <v>0</v>
      </c>
      <c r="AB2092" s="31">
        <f>IFERROR(MATCH($A2092&amp;"|"&amp;TEXT(_xlfn.MAXIFS(Cadastro!$E$5:$E$148,Cadastro!$A$5:$A$148,$A2092,Cadastro!$E$5:$E$148,"&lt;="&amp;$F2092),"yyyymmdd"),Cadastro!$I$5:$I$148,0),"")</f>
        <v>83</v>
      </c>
      <c r="AC2092" t="str">
        <f>IFERROR(_xlfn.SINGLE(INDEX(Exceções!$D$5:$D$203,MATCH($A2092&amp;"|"&amp;$F2092,Exceções!$F$5:$F$203,0))),"")</f>
        <v/>
      </c>
      <c r="AD2092" t="str">
        <f>IF($AC2092="","",IFERROR(_xlfn.SINGLE(INDEX(Exceções!$E$5:$E$203,MATCH($A2092&amp;"|"&amp;$F2092,Exceções!$F$5:$F$203,0))),""))</f>
        <v/>
      </c>
    </row>
    <row r="2093" spans="1:30" ht="15" hidden="1" customHeight="1" x14ac:dyDescent="0.25">
      <c r="A2093" s="31">
        <v>56377</v>
      </c>
      <c r="B2093" s="17" t="s">
        <v>216</v>
      </c>
      <c r="C2093" s="17" t="str">
        <f>IFERROR(INDEX(Cadastro!$C$5:$C$148,$AB2093),"NÃO INFORMADO")</f>
        <v>AUT</v>
      </c>
      <c r="D2093" s="17" t="str">
        <f>IFERROR(INDEX(Cadastro!$D$5:$D$148,$AB2093),"")</f>
        <v>6x1</v>
      </c>
      <c r="E2093" s="17" t="str">
        <f>IFERROR(INDEX(Cadastro!$G$5:$G$148,$AB2093),"")</f>
        <v>6x1</v>
      </c>
      <c r="F2093" s="29">
        <v>46267</v>
      </c>
      <c r="G2093" s="32" t="str">
        <f t="shared" si="354"/>
        <v>qua</v>
      </c>
      <c r="H2093" s="31">
        <f>IF($L2093=0,"",_xlfn.MINIFS(Dados!$Q:$Q,Dados!$A:$A,$A2093,Dados!$S:$S,$F2093))</f>
        <v>420</v>
      </c>
      <c r="I2093" s="31">
        <f>IF($H2093="","",_xlfn.MAXIFS(Dados!$R:$R,Dados!$A:$A,$A2093,Dados!$S:$S,$F2093))</f>
        <v>1009</v>
      </c>
      <c r="J2093" s="32" t="str">
        <f>IF($D2093&lt;&gt;"Folguista","",IFERROR(INDEX(Parâmetros!$D$52:$G$52,1,MIN(4,MAX(1,$W2093))),""))</f>
        <v/>
      </c>
      <c r="K2093" s="32" t="str">
        <f>IF(OR($AC2093&lt;&gt;"",$Y2093="Folga",$Y2093="Folga trabalhada",$Y2093="Férias (cadastro)",$Y2093="Férias / afastamento",$Y2093="Indeterminado (início da série)"),"",IF(OR($D2093="6x1",$D2093="FF 6x1"),IF(OR(WEEKDAY($F2093,2)=6,WEEKDAY($F2093,2)=7),"6x1 sáb/dom","6x1"),IF($D2093="5x2","5x2",IF($H2093="",IF($D2093="Folguista",$J2093,$E2093),IF(OR($H2093&gt;=Parâmetros!$E$18,$H2093&lt;Parâmetros!$E$19),"C",IF($H2093&lt;Parâmetros!$E$20,"A","B"))))))</f>
        <v>6x1</v>
      </c>
      <c r="L2093" s="30">
        <f>SUMIFS(Dados!$E:$E,Dados!$A:$A,$A2093,Dados!$S:$S,$F2093)</f>
        <v>8.8000000000000007</v>
      </c>
      <c r="M2093" s="30">
        <f>IFERROR(INDEX(Parâmetros!$E$6:$E$11,MATCH($K2093,Parâmetros!$A$6:$A$11,0)),"")</f>
        <v>8.8000000000000007</v>
      </c>
      <c r="N2093" s="33">
        <f t="shared" si="355"/>
        <v>1</v>
      </c>
      <c r="O2093" s="33">
        <f>Parâmetros!$E$13</f>
        <v>0.8</v>
      </c>
      <c r="P2093" s="32" t="str">
        <f>IF(OR($M2093="",$F2093&gt;Parâmetros!$E$14),"Não","Sim")</f>
        <v>Sim</v>
      </c>
      <c r="Q2093" s="32" t="str">
        <f t="shared" si="356"/>
        <v>Sim</v>
      </c>
      <c r="R2093" s="32" t="str">
        <f t="shared" si="357"/>
        <v>Sim</v>
      </c>
      <c r="S2093" s="30">
        <f t="shared" si="358"/>
        <v>0</v>
      </c>
      <c r="T2093" s="32" t="str">
        <f>IF($Q2093&lt;&gt;"Sim","",IF($N2093&gt;Parâmetros!$E$15,"Sim","Não"))</f>
        <v>Não</v>
      </c>
      <c r="U2093" s="17" t="str">
        <f t="shared" si="359"/>
        <v>Na meta</v>
      </c>
      <c r="V2093" s="17" t="str">
        <f>IF($AC2093&lt;&gt;"",IF($L2093&gt;0,"ATENÇÃO · apontou em dia de "&amp;LOWER($AC2093)&amp;" cadastrado","Exceção cadastrada · "&amp;$AC2093)&amp;IF($AD2093="",""," · "&amp;$AD2093),IF($E2093="Férias",IF($L2093&gt;0,"ATENÇÃO · apontou estando de férias no cadastro","Férias no cadastro"),IF($Y2093="Férias / afastamento","Afastamento · "&amp;($Z2093+$AA2093-1)&amp;" dias seguidos sem apontamento",IF($Y2093="Folga trabalhada","ATENÇÃO · apontou em dia de '[Apontamento_Mes_Setembro Atualizado.xlsx]Base Diária'!$V$221folga da escala 5x2",IF($Y2093="Folga",IF(AND($D2093="5x2",OR(WEEKDAY($F2093,2)=6,WEEKDAY($F2093,2)=7)),"Folga de fim de semana da escala 5x2",IF(AND(OR($D2093="6x1",$D2093="FF 6x1"),WEEKDAY($F2093,2)=6,FALSE()),"Folga de fim de semana · apontou no domingo anterior",IF(AND(OR($D2093="6x1",$D2093="FF 6x1"),WEEKDAY($F2093,2)=7,AND($A2093=$A2092,$L2092&gt;0)),"Folga de fim de semana · apontou no sábado",IF(AND(OR($D2093="6x1",$D2093="FF 6x1"),OR(WEEKDAY($F2093,2)=6,WEEKDAY($F2093,2)=7)),"Folga de fim de semana · sem apontamento no sábado nem no domingo","Folga prevista pelo ciclo")))),IF($Y2093="Indeterminado (início da série)","Sem histórico anterior — informe o dia do ciclo no Cadastro",IF($Y2093="Falta de registro",IF(OR(OR($D2093="6x1",$D2093="FF 6x1"),$D2093="5x2"),"FALTA DE REGISTRO · dia útil da escala "&amp;$E2093,"FALTA DE REGISTRO · dia "&amp;$W2093&amp;" de "&amp;IFERROR(INDEX(Parâmetros!$B$39:$B$48,MATCH($E2093,Parâmetros!$A$39:$A$48,0)),99)&amp;" do ciclo"),IF(OR($D2093="6x1",$D2093="FF 6x1"),IF(OR(AND(WEEKDAY($F2093,2)=6,AND($A2093=$A2094,$L2094&gt;0)),AND(WEEKDAY($F2093,2)=7,AND($A2093=$A2092,$L2092&gt;0))),"ATENÇÃO · apontou sábado e domingo no mesmo fim de semana",IF(OR(WEEKDAY($F2093,2)=6,WEEKDAY($F2093,2)=7),"Jornada de fim de semana do 6x1",IF(OR($H2093&gt;=Parâmetros!$E$20,$H2093&lt;Parâmetros!$E$19),"ATENÇÃO · 6x1 apontou fora do horário diurno","Jornada fixa do 6x1"))),IF($D2093="5x2","Jornada fixa do 5x2",IF($D2093="Folguista",IF($J2093=$K2093,"Evidência confirma sequência","DIVERGE · sequência "&amp;$J2093&amp;" × evidência "&amp;$K2093),IF($K2093=$E2093,"Evidência confirma cadastro","DIVERGE · cadastro "&amp;$E2093&amp;" × evidência "&amp;$K2093)))))))))))</f>
        <v>Jornada fixa do 6x1</v>
      </c>
      <c r="W2093" s="34" t="str">
        <f>IF(OR(OR($D2093="6x1",$D2093="FF 6x1"),$D2093="5x2"),"",IF($AB2093&lt;&gt;$AB2092,IF(IFERROR(INDEX(Cadastro!$F$5:$F$148,$AB2093),"")="",IF($L2093&gt;0,1,0),IF(IFERROR(INDEX(Cadastro!$F$5:$F$148,$AB2093),"")&lt;=IFERROR(INDEX(Parâmetros!$B$39:$B$48,MATCH($E2093,Parâmetros!$A$39:$A$48,0)),99),IFERROR(INDEX(Cadastro!$F$5:$F$148,$AB2093),""),0)),IF($L2093&gt;0,IF(N($X2092)&gt;0,1,N($W2092)+1),IF(AND($L2093=0,OR(N($W2092)&gt;=IFERROR(INDEX(Parâmetros!$B$39:$B$48,MATCH($E2093,Parâmetros!$A$39:$A$48,0)),99),AND(N($X2092)&gt;0,N($X2092)&lt;IFERROR(INDEX(Parâmetros!$C$39:$C$48,MATCH($E2093,Parâmetros!$A$39:$A$48,0)),0)))),0,N($W2092)+1))))</f>
        <v/>
      </c>
      <c r="X2093" s="34" t="str">
        <f>IF(OR(OR($D2093="6x1",$D2093="FF 6x1"),$D2093="5x2"),"",IF($AB2093&lt;&gt;$AB2092,IF(IFERROR(INDEX(Cadastro!$F$5:$F$148,$AB2093),"")="",0,IF(IFERROR(INDEX(Cadastro!$F$5:$F$148,$AB2093),"")&gt;IFERROR(INDEX(Parâmetros!$B$39:$B$48,MATCH($E2093,Parâmetros!$A$39:$A$48,0)),99),IFERROR(INDEX(Cadastro!$F$5:$F$148,$AB2093),"")-IFERROR(INDEX(Parâmetros!$B$39:$B$48,MATCH($E2093,Parâmetros!$A$39:$A$48,0)),99),0)),IF(AND($L2093=0,OR(N($W2092)&gt;=IFERROR(INDEX(Parâmetros!$B$39:$B$48,MATCH($E2093,Parâmetros!$A$39:$A$48,0)),99),AND(N($X2092)&gt;0,N($X2092)&lt;IFERROR(INDEX(Parâmetros!$C$39:$C$48,MATCH($E2093,Parâmetros!$A$39:$A$48,0)),0)))),N($X2092)+1,0)))</f>
        <v/>
      </c>
      <c r="Y2093" t="str">
        <f>IF($AC2093&lt;&gt;"",IF($L2093&gt;0,$AC2093&amp;" · com apontamento",$AC2093),IF($E2093="Férias",IF($L2093&gt;0,"Férias · com apontamento","Férias (cadastro)"),IF(($Z2093+$AA2093-1)&gt;Parâmetros!$E$16,"Férias / afastamento",IF(AND($D2093="5x2",OR(WEEKDAY($F2093,2)=6,WEEKDAY($F2093,2)=7)),IF($L2093&gt;0,"Folga trabalhada","Folga"),IF($L2093&gt;0,"Trabalhado",IF(OR(OR($D2093="6x1",$D2093="FF 6x1"),$D2093="5x2"),IF(AND(OR($D2093="6x1",$D2093="FF 6x1"),OR(WEEKDAY($F2093,2)=6,WEEKDAY($F2093,2)=7)),"Folga","Falta de registro"),IF(AND($AB2093&lt;&gt;$AB2092,IFERROR(INDEX(Cadastro!$F$5:$F$148,$AB2093),"")=""),"Indeterminado (início da série)",IF($X2093&gt;0,"Folga","Falta de registro"))))))))</f>
        <v>Trabalhado</v>
      </c>
      <c r="Z2093" s="34">
        <f>IF(OR($L2093&gt;0,$F2093&gt;Parâmetros!$E$14),0,IF($A2093&lt;&gt;$A2092,1,N($Z2092)+1))</f>
        <v>0</v>
      </c>
      <c r="AA2093" s="34">
        <f>IF(OR($L2093&gt;0,$F2093&gt;Parâmetros!$E$14),0,IF(OR($A2093&lt;&gt;$A2094,$F2094&gt;Parâmetros!$E$14),1,N($AA2094)+1))</f>
        <v>0</v>
      </c>
      <c r="AB2093" s="31">
        <f>IFERROR(MATCH($A2093&amp;"|"&amp;TEXT(_xlfn.MAXIFS(Cadastro!$E$5:$E$148,Cadastro!$A$5:$A$148,$A2093,Cadastro!$E$5:$E$148,"&lt;="&amp;$F2093),"yyyymmdd"),Cadastro!$I$5:$I$148,0),"")</f>
        <v>83</v>
      </c>
      <c r="AC2093" t="str">
        <f>IFERROR(_xlfn.SINGLE(INDEX(Exceções!$D$5:$D$203,MATCH($A2093&amp;"|"&amp;$F2093,Exceções!$F$5:$F$203,0))),"")</f>
        <v/>
      </c>
      <c r="AD2093" t="str">
        <f>IF($AC2093="","",IFERROR(_xlfn.SINGLE(INDEX(Exceções!$E$5:$E$203,MATCH($A2093&amp;"|"&amp;$F2093,Exceções!$F$5:$F$203,0))),""))</f>
        <v/>
      </c>
    </row>
    <row r="2094" spans="1:30" ht="15" hidden="1" customHeight="1" x14ac:dyDescent="0.25">
      <c r="A2094" s="31">
        <v>56377</v>
      </c>
      <c r="B2094" s="17" t="s">
        <v>216</v>
      </c>
      <c r="C2094" s="17" t="str">
        <f>IFERROR(INDEX(Cadastro!$C$5:$C$148,$AB2094),"NÃO INFORMADO")</f>
        <v>AUT</v>
      </c>
      <c r="D2094" s="17" t="str">
        <f>IFERROR(INDEX(Cadastro!$D$5:$D$148,$AB2094),"")</f>
        <v>6x1</v>
      </c>
      <c r="E2094" s="17" t="str">
        <f>IFERROR(INDEX(Cadastro!$G$5:$G$148,$AB2094),"")</f>
        <v>6x1</v>
      </c>
      <c r="F2094" s="29">
        <v>46268</v>
      </c>
      <c r="G2094" s="32" t="str">
        <f t="shared" si="354"/>
        <v>qui</v>
      </c>
      <c r="H2094" s="31">
        <f>IF($L2094=0,"",_xlfn.MINIFS(Dados!$Q:$Q,Dados!$A:$A,$A2094,Dados!$S:$S,$F2094))</f>
        <v>420</v>
      </c>
      <c r="I2094" s="31">
        <f>IF($H2094="","",_xlfn.MAXIFS(Dados!$R:$R,Dados!$A:$A,$A2094,Dados!$S:$S,$F2094))</f>
        <v>1010</v>
      </c>
      <c r="J2094" s="32" t="str">
        <f>IF($D2094&lt;&gt;"Folguista","",IFERROR(INDEX(Parâmetros!$D$52:$G$52,1,MIN(4,MAX(1,$W2094))),""))</f>
        <v/>
      </c>
      <c r="K2094" s="32" t="str">
        <f>IF(OR($AC2094&lt;&gt;"",$Y2094="Folga",$Y2094="Folga trabalhada",$Y2094="Férias (cadastro)",$Y2094="Férias / afastamento",$Y2094="Indeterminado (início da série)"),"",IF(OR($D2094="6x1",$D2094="FF 6x1"),IF(OR(WEEKDAY($F2094,2)=6,WEEKDAY($F2094,2)=7),"6x1 sáb/dom","6x1"),IF($D2094="5x2","5x2",IF($H2094="",IF($D2094="Folguista",$J2094,$E2094),IF(OR($H2094&gt;=Parâmetros!$E$18,$H2094&lt;Parâmetros!$E$19),"C",IF($H2094&lt;Parâmetros!$E$20,"A","B"))))))</f>
        <v>6x1</v>
      </c>
      <c r="L2094" s="30">
        <f>SUMIFS(Dados!$E:$E,Dados!$A:$A,$A2094,Dados!$S:$S,$F2094)</f>
        <v>8.84</v>
      </c>
      <c r="M2094" s="30">
        <f>IFERROR(INDEX(Parâmetros!$E$6:$E$11,MATCH($K2094,Parâmetros!$A$6:$A$11,0)),"")</f>
        <v>8.8000000000000007</v>
      </c>
      <c r="N2094" s="33">
        <f t="shared" si="355"/>
        <v>1.0045454545454544</v>
      </c>
      <c r="O2094" s="33">
        <f>Parâmetros!$E$13</f>
        <v>0.8</v>
      </c>
      <c r="P2094" s="32" t="str">
        <f>IF(OR($M2094="",$F2094&gt;Parâmetros!$E$14),"Não","Sim")</f>
        <v>Sim</v>
      </c>
      <c r="Q2094" s="32" t="str">
        <f t="shared" si="356"/>
        <v>Sim</v>
      </c>
      <c r="R2094" s="32" t="str">
        <f t="shared" si="357"/>
        <v>Sim</v>
      </c>
      <c r="S2094" s="30">
        <f t="shared" si="358"/>
        <v>0</v>
      </c>
      <c r="T2094" s="32" t="str">
        <f>IF($Q2094&lt;&gt;"Sim","",IF($N2094&gt;Parâmetros!$E$15,"Sim","Não"))</f>
        <v>Sim</v>
      </c>
      <c r="U2094" s="17" t="str">
        <f t="shared" si="359"/>
        <v>Na meta</v>
      </c>
      <c r="V2094" s="17" t="str">
        <f>IF($AC2094&lt;&gt;"",IF($L2094&gt;0,"ATENÇÃO · apontou em dia de "&amp;LOWER($AC2094)&amp;" cadastrado","Exceção cadastrada · "&amp;$AC2094)&amp;IF($AD2094="",""," · "&amp;$AD2094),IF($E2094="Férias",IF($L2094&gt;0,"ATENÇÃO · apontou estando de férias no cadastro","Férias no cadastro"),IF($Y2094="Férias / afastamento","Afastamento · "&amp;($Z2094+$AA2094-1)&amp;" dias seguidos sem apontamento",IF($Y2094="Folga trabalhada","ATENÇÃO · apontou em dia de '[Apontamento_Mes_Setembro Atualizado.xlsx]Base Diária'!$V$221folga da escala 5x2",IF($Y2094="Folga",IF(AND($D2094="5x2",OR(WEEKDAY($F2094,2)=6,WEEKDAY($F2094,2)=7)),"Folga de fim de semana da escala 5x2",IF(AND(OR($D2094="6x1",$D2094="FF 6x1"),WEEKDAY($F2094,2)=6,FALSE()),"Folga de fim de semana · apontou no domingo anterior",IF(AND(OR($D2094="6x1",$D2094="FF 6x1"),WEEKDAY($F2094,2)=7,AND($A2094=$A2093,$L2093&gt;0)),"Folga de fim de semana · apontou no sábado",IF(AND(OR($D2094="6x1",$D2094="FF 6x1"),OR(WEEKDAY($F2094,2)=6,WEEKDAY($F2094,2)=7)),"Folga de fim de semana · sem apontamento no sábado nem no domingo","Folga prevista pelo ciclo")))),IF($Y2094="Indeterminado (início da série)","Sem histórico anterior — informe o dia do ciclo no Cadastro",IF($Y2094="Falta de registro",IF(OR(OR($D2094="6x1",$D2094="FF 6x1"),$D2094="5x2"),"FALTA DE REGISTRO · dia útil da escala "&amp;$E2094,"FALTA DE REGISTRO · dia "&amp;$W2094&amp;" de "&amp;IFERROR(INDEX(Parâmetros!$B$39:$B$48,MATCH($E2094,Parâmetros!$A$39:$A$48,0)),99)&amp;" do ciclo"),IF(OR($D2094="6x1",$D2094="FF 6x1"),IF(OR(AND(WEEKDAY($F2094,2)=6,AND($A2094=$A2095,$L2095&gt;0)),AND(WEEKDAY($F2094,2)=7,AND($A2094=$A2093,$L2093&gt;0))),"ATENÇÃO · apontou sábado e domingo no mesmo fim de semana",IF(OR(WEEKDAY($F2094,2)=6,WEEKDAY($F2094,2)=7),"Jornada de fim de semana do 6x1",IF(OR($H2094&gt;=Parâmetros!$E$20,$H2094&lt;Parâmetros!$E$19),"ATENÇÃO · 6x1 apontou fora do horário diurno","Jornada fixa do 6x1"))),IF($D2094="5x2","Jornada fixa do 5x2",IF($D2094="Folguista",IF($J2094=$K2094,"Evidência confirma sequência","DIVERGE · sequência "&amp;$J2094&amp;" × evidência "&amp;$K2094),IF($K2094=$E2094,"Evidência confirma cadastro","DIVERGE · cadastro "&amp;$E2094&amp;" × evidência "&amp;$K2094)))))))))))</f>
        <v>Jornada fixa do 6x1</v>
      </c>
      <c r="W2094" s="34" t="str">
        <f>IF(OR(OR($D2094="6x1",$D2094="FF 6x1"),$D2094="5x2"),"",IF($AB2094&lt;&gt;$AB2093,IF(IFERROR(INDEX(Cadastro!$F$5:$F$148,$AB2094),"")="",IF($L2094&gt;0,1,0),IF(IFERROR(INDEX(Cadastro!$F$5:$F$148,$AB2094),"")&lt;=IFERROR(INDEX(Parâmetros!$B$39:$B$48,MATCH($E2094,Parâmetros!$A$39:$A$48,0)),99),IFERROR(INDEX(Cadastro!$F$5:$F$148,$AB2094),""),0)),IF($L2094&gt;0,IF(N($X2093)&gt;0,1,N($W2093)+1),IF(AND($L2094=0,OR(N($W2093)&gt;=IFERROR(INDEX(Parâmetros!$B$39:$B$48,MATCH($E2094,Parâmetros!$A$39:$A$48,0)),99),AND(N($X2093)&gt;0,N($X2093)&lt;IFERROR(INDEX(Parâmetros!$C$39:$C$48,MATCH($E2094,Parâmetros!$A$39:$A$48,0)),0)))),0,N($W2093)+1))))</f>
        <v/>
      </c>
      <c r="X2094" s="34" t="str">
        <f>IF(OR(OR($D2094="6x1",$D2094="FF 6x1"),$D2094="5x2"),"",IF($AB2094&lt;&gt;$AB2093,IF(IFERROR(INDEX(Cadastro!$F$5:$F$148,$AB2094),"")="",0,IF(IFERROR(INDEX(Cadastro!$F$5:$F$148,$AB2094),"")&gt;IFERROR(INDEX(Parâmetros!$B$39:$B$48,MATCH($E2094,Parâmetros!$A$39:$A$48,0)),99),IFERROR(INDEX(Cadastro!$F$5:$F$148,$AB2094),"")-IFERROR(INDEX(Parâmetros!$B$39:$B$48,MATCH($E2094,Parâmetros!$A$39:$A$48,0)),99),0)),IF(AND($L2094=0,OR(N($W2093)&gt;=IFERROR(INDEX(Parâmetros!$B$39:$B$48,MATCH($E2094,Parâmetros!$A$39:$A$48,0)),99),AND(N($X2093)&gt;0,N($X2093)&lt;IFERROR(INDEX(Parâmetros!$C$39:$C$48,MATCH($E2094,Parâmetros!$A$39:$A$48,0)),0)))),N($X2093)+1,0)))</f>
        <v/>
      </c>
      <c r="Y2094" t="str">
        <f>IF($AC2094&lt;&gt;"",IF($L2094&gt;0,$AC2094&amp;" · com apontamento",$AC2094),IF($E2094="Férias",IF($L2094&gt;0,"Férias · com apontamento","Férias (cadastro)"),IF(($Z2094+$AA2094-1)&gt;Parâmetros!$E$16,"Férias / afastamento",IF(AND($D2094="5x2",OR(WEEKDAY($F2094,2)=6,WEEKDAY($F2094,2)=7)),IF($L2094&gt;0,"Folga trabalhada","Folga"),IF($L2094&gt;0,"Trabalhado",IF(OR(OR($D2094="6x1",$D2094="FF 6x1"),$D2094="5x2"),IF(AND(OR($D2094="6x1",$D2094="FF 6x1"),OR(WEEKDAY($F2094,2)=6,WEEKDAY($F2094,2)=7)),"Folga","Falta de registro"),IF(AND($AB2094&lt;&gt;$AB2093,IFERROR(INDEX(Cadastro!$F$5:$F$148,$AB2094),"")=""),"Indeterminado (início da série)",IF($X2094&gt;0,"Folga","Falta de registro"))))))))</f>
        <v>Trabalhado</v>
      </c>
      <c r="Z2094" s="34">
        <f>IF(OR($L2094&gt;0,$F2094&gt;Parâmetros!$E$14),0,IF($A2094&lt;&gt;$A2093,1,N($Z2093)+1))</f>
        <v>0</v>
      </c>
      <c r="AA2094" s="34">
        <f>IF(OR($L2094&gt;0,$F2094&gt;Parâmetros!$E$14),0,IF(OR($A2094&lt;&gt;$A2095,$F2095&gt;Parâmetros!$E$14),1,N($AA2095)+1))</f>
        <v>0</v>
      </c>
      <c r="AB2094" s="31">
        <f>IFERROR(MATCH($A2094&amp;"|"&amp;TEXT(_xlfn.MAXIFS(Cadastro!$E$5:$E$148,Cadastro!$A$5:$A$148,$A2094,Cadastro!$E$5:$E$148,"&lt;="&amp;$F2094),"yyyymmdd"),Cadastro!$I$5:$I$148,0),"")</f>
        <v>83</v>
      </c>
      <c r="AC2094" t="str">
        <f>IFERROR(_xlfn.SINGLE(INDEX(Exceções!$D$5:$D$203,MATCH($A2094&amp;"|"&amp;$F2094,Exceções!$F$5:$F$203,0))),"")</f>
        <v/>
      </c>
      <c r="AD2094" t="str">
        <f>IF($AC2094="","",IFERROR(_xlfn.SINGLE(INDEX(Exceções!$E$5:$E$203,MATCH($A2094&amp;"|"&amp;$F2094,Exceções!$F$5:$F$203,0))),""))</f>
        <v/>
      </c>
    </row>
    <row r="2095" spans="1:30" ht="15" hidden="1" customHeight="1" x14ac:dyDescent="0.25">
      <c r="A2095" s="31">
        <v>56377</v>
      </c>
      <c r="B2095" s="17" t="s">
        <v>216</v>
      </c>
      <c r="C2095" s="17" t="str">
        <f>IFERROR(INDEX(Cadastro!$C$5:$C$148,$AB2095),"NÃO INFORMADO")</f>
        <v>AUT</v>
      </c>
      <c r="D2095" s="17" t="str">
        <f>IFERROR(INDEX(Cadastro!$D$5:$D$148,$AB2095),"")</f>
        <v>6x1</v>
      </c>
      <c r="E2095" s="17" t="str">
        <f>IFERROR(INDEX(Cadastro!$G$5:$G$148,$AB2095),"")</f>
        <v>6x1</v>
      </c>
      <c r="F2095" s="29">
        <v>46269</v>
      </c>
      <c r="G2095" s="32" t="str">
        <f t="shared" si="354"/>
        <v>sex</v>
      </c>
      <c r="H2095" s="31">
        <f>IF($L2095=0,"",_xlfn.MINIFS(Dados!$Q:$Q,Dados!$A:$A,$A2095,Dados!$S:$S,$F2095))</f>
        <v>420</v>
      </c>
      <c r="I2095" s="31">
        <f>IF($H2095="","",_xlfn.MAXIFS(Dados!$R:$R,Dados!$A:$A,$A2095,Dados!$S:$S,$F2095))</f>
        <v>1012</v>
      </c>
      <c r="J2095" s="32" t="str">
        <f>IF($D2095&lt;&gt;"Folguista","",IFERROR(INDEX(Parâmetros!$D$52:$G$52,1,MIN(4,MAX(1,$W2095))),""))</f>
        <v/>
      </c>
      <c r="K2095" s="32" t="str">
        <f>IF(OR($AC2095&lt;&gt;"",$Y2095="Folga",$Y2095="Folga trabalhada",$Y2095="Férias (cadastro)",$Y2095="Férias / afastamento",$Y2095="Indeterminado (início da série)"),"",IF(OR($D2095="6x1",$D2095="FF 6x1"),IF(OR(WEEKDAY($F2095,2)=6,WEEKDAY($F2095,2)=7),"6x1 sáb/dom","6x1"),IF($D2095="5x2","5x2",IF($H2095="",IF($D2095="Folguista",$J2095,$E2095),IF(OR($H2095&gt;=Parâmetros!$E$18,$H2095&lt;Parâmetros!$E$19),"C",IF($H2095&lt;Parâmetros!$E$20,"A","B"))))))</f>
        <v>6x1</v>
      </c>
      <c r="L2095" s="30">
        <f>SUMIFS(Dados!$E:$E,Dados!$A:$A,$A2095,Dados!$S:$S,$F2095)</f>
        <v>8.870000000000001</v>
      </c>
      <c r="M2095" s="30">
        <f>IFERROR(INDEX(Parâmetros!$E$6:$E$11,MATCH($K2095,Parâmetros!$A$6:$A$11,0)),"")</f>
        <v>8.8000000000000007</v>
      </c>
      <c r="N2095" s="33">
        <f t="shared" si="355"/>
        <v>1.0079545454545455</v>
      </c>
      <c r="O2095" s="33">
        <f>Parâmetros!$E$13</f>
        <v>0.8</v>
      </c>
      <c r="P2095" s="32" t="str">
        <f>IF(OR($M2095="",$F2095&gt;Parâmetros!$E$14),"Não","Sim")</f>
        <v>Sim</v>
      </c>
      <c r="Q2095" s="32" t="str">
        <f t="shared" si="356"/>
        <v>Sim</v>
      </c>
      <c r="R2095" s="32" t="str">
        <f t="shared" si="357"/>
        <v>Sim</v>
      </c>
      <c r="S2095" s="30">
        <f t="shared" si="358"/>
        <v>0</v>
      </c>
      <c r="T2095" s="32" t="str">
        <f>IF($Q2095&lt;&gt;"Sim","",IF($N2095&gt;Parâmetros!$E$15,"Sim","Não"))</f>
        <v>Sim</v>
      </c>
      <c r="U2095" s="17" t="str">
        <f t="shared" si="359"/>
        <v>Na meta</v>
      </c>
      <c r="V2095" s="17" t="str">
        <f>IF($AC2095&lt;&gt;"",IF($L2095&gt;0,"ATENÇÃO · apontou em dia de "&amp;LOWER($AC2095)&amp;" cadastrado","Exceção cadastrada · "&amp;$AC2095)&amp;IF($AD2095="",""," · "&amp;$AD2095),IF($E2095="Férias",IF($L2095&gt;0,"ATENÇÃO · apontou estando de férias no cadastro","Férias no cadastro"),IF($Y2095="Férias / afastamento","Afastamento · "&amp;($Z2095+$AA2095-1)&amp;" dias seguidos sem apontamento",IF($Y2095="Folga trabalhada","ATENÇÃO · apontou em dia de '[Apontamento_Mes_Setembro Atualizado.xlsx]Base Diária'!$V$221folga da escala 5x2",IF($Y2095="Folga",IF(AND($D2095="5x2",OR(WEEKDAY($F2095,2)=6,WEEKDAY($F2095,2)=7)),"Folga de fim de semana da escala 5x2",IF(AND(OR($D2095="6x1",$D2095="FF 6x1"),WEEKDAY($F2095,2)=6,FALSE()),"Folga de fim de semana · apontou no domingo anterior",IF(AND(OR($D2095="6x1",$D2095="FF 6x1"),WEEKDAY($F2095,2)=7,AND($A2095=$A2094,$L2094&gt;0)),"Folga de fim de semana · apontou no sábado",IF(AND(OR($D2095="6x1",$D2095="FF 6x1"),OR(WEEKDAY($F2095,2)=6,WEEKDAY($F2095,2)=7)),"Folga de fim de semana · sem apontamento no sábado nem no domingo","Folga prevista pelo ciclo")))),IF($Y2095="Indeterminado (início da série)","Sem histórico anterior — informe o dia do ciclo no Cadastro",IF($Y2095="Falta de registro",IF(OR(OR($D2095="6x1",$D2095="FF 6x1"),$D2095="5x2"),"FALTA DE REGISTRO · dia útil da escala "&amp;$E2095,"FALTA DE REGISTRO · dia "&amp;$W2095&amp;" de "&amp;IFERROR(INDEX(Parâmetros!$B$39:$B$48,MATCH($E2095,Parâmetros!$A$39:$A$48,0)),99)&amp;" do ciclo"),IF(OR($D2095="6x1",$D2095="FF 6x1"),IF(OR(AND(WEEKDAY($F2095,2)=6,AND($A2095=$A2096,$L2096&gt;0)),AND(WEEKDAY($F2095,2)=7,AND($A2095=$A2094,$L2094&gt;0))),"ATENÇÃO · apontou sábado e domingo no mesmo fim de semana",IF(OR(WEEKDAY($F2095,2)=6,WEEKDAY($F2095,2)=7),"Jornada de fim de semana do 6x1",IF(OR($H2095&gt;=Parâmetros!$E$20,$H2095&lt;Parâmetros!$E$19),"ATENÇÃO · 6x1 apontou fora do horário diurno","Jornada fixa do 6x1"))),IF($D2095="5x2","Jornada fixa do 5x2",IF($D2095="Folguista",IF($J2095=$K2095,"Evidência confirma sequência","DIVERGE · sequência "&amp;$J2095&amp;" × evidência "&amp;$K2095),IF($K2095=$E2095,"Evidência confirma cadastro","DIVERGE · cadastro "&amp;$E2095&amp;" × evidência "&amp;$K2095)))))))))))</f>
        <v>Jornada fixa do 6x1</v>
      </c>
      <c r="W2095" s="34" t="str">
        <f>IF(OR(OR($D2095="6x1",$D2095="FF 6x1"),$D2095="5x2"),"",IF($AB2095&lt;&gt;$AB2094,IF(IFERROR(INDEX(Cadastro!$F$5:$F$148,$AB2095),"")="",IF($L2095&gt;0,1,0),IF(IFERROR(INDEX(Cadastro!$F$5:$F$148,$AB2095),"")&lt;=IFERROR(INDEX(Parâmetros!$B$39:$B$48,MATCH($E2095,Parâmetros!$A$39:$A$48,0)),99),IFERROR(INDEX(Cadastro!$F$5:$F$148,$AB2095),""),0)),IF($L2095&gt;0,IF(N($X2094)&gt;0,1,N($W2094)+1),IF(AND($L2095=0,OR(N($W2094)&gt;=IFERROR(INDEX(Parâmetros!$B$39:$B$48,MATCH($E2095,Parâmetros!$A$39:$A$48,0)),99),AND(N($X2094)&gt;0,N($X2094)&lt;IFERROR(INDEX(Parâmetros!$C$39:$C$48,MATCH($E2095,Parâmetros!$A$39:$A$48,0)),0)))),0,N($W2094)+1))))</f>
        <v/>
      </c>
      <c r="X2095" s="34" t="str">
        <f>IF(OR(OR($D2095="6x1",$D2095="FF 6x1"),$D2095="5x2"),"",IF($AB2095&lt;&gt;$AB2094,IF(IFERROR(INDEX(Cadastro!$F$5:$F$148,$AB2095),"")="",0,IF(IFERROR(INDEX(Cadastro!$F$5:$F$148,$AB2095),"")&gt;IFERROR(INDEX(Parâmetros!$B$39:$B$48,MATCH($E2095,Parâmetros!$A$39:$A$48,0)),99),IFERROR(INDEX(Cadastro!$F$5:$F$148,$AB2095),"")-IFERROR(INDEX(Parâmetros!$B$39:$B$48,MATCH($E2095,Parâmetros!$A$39:$A$48,0)),99),0)),IF(AND($L2095=0,OR(N($W2094)&gt;=IFERROR(INDEX(Parâmetros!$B$39:$B$48,MATCH($E2095,Parâmetros!$A$39:$A$48,0)),99),AND(N($X2094)&gt;0,N($X2094)&lt;IFERROR(INDEX(Parâmetros!$C$39:$C$48,MATCH($E2095,Parâmetros!$A$39:$A$48,0)),0)))),N($X2094)+1,0)))</f>
        <v/>
      </c>
      <c r="Y2095" t="str">
        <f>IF($AC2095&lt;&gt;"",IF($L2095&gt;0,$AC2095&amp;" · com apontamento",$AC2095),IF($E2095="Férias",IF($L2095&gt;0,"Férias · com apontamento","Férias (cadastro)"),IF(($Z2095+$AA2095-1)&gt;Parâmetros!$E$16,"Férias / afastamento",IF(AND($D2095="5x2",OR(WEEKDAY($F2095,2)=6,WEEKDAY($F2095,2)=7)),IF($L2095&gt;0,"Folga trabalhada","Folga"),IF($L2095&gt;0,"Trabalhado",IF(OR(OR($D2095="6x1",$D2095="FF 6x1"),$D2095="5x2"),IF(AND(OR($D2095="6x1",$D2095="FF 6x1"),OR(WEEKDAY($F2095,2)=6,WEEKDAY($F2095,2)=7)),"Folga","Falta de registro"),IF(AND($AB2095&lt;&gt;$AB2094,IFERROR(INDEX(Cadastro!$F$5:$F$148,$AB2095),"")=""),"Indeterminado (início da série)",IF($X2095&gt;0,"Folga","Falta de registro"))))))))</f>
        <v>Trabalhado</v>
      </c>
      <c r="Z2095" s="34">
        <f>IF(OR($L2095&gt;0,$F2095&gt;Parâmetros!$E$14),0,IF($A2095&lt;&gt;$A2094,1,N($Z2094)+1))</f>
        <v>0</v>
      </c>
      <c r="AA2095" s="34">
        <f>IF(OR($L2095&gt;0,$F2095&gt;Parâmetros!$E$14),0,IF(OR($A2095&lt;&gt;$A2096,$F2096&gt;Parâmetros!$E$14),1,N($AA2096)+1))</f>
        <v>0</v>
      </c>
      <c r="AB2095" s="31">
        <f>IFERROR(MATCH($A2095&amp;"|"&amp;TEXT(_xlfn.MAXIFS(Cadastro!$E$5:$E$148,Cadastro!$A$5:$A$148,$A2095,Cadastro!$E$5:$E$148,"&lt;="&amp;$F2095),"yyyymmdd"),Cadastro!$I$5:$I$148,0),"")</f>
        <v>83</v>
      </c>
      <c r="AC2095" t="str">
        <f>IFERROR(_xlfn.SINGLE(INDEX(Exceções!$D$5:$D$203,MATCH($A2095&amp;"|"&amp;$F2095,Exceções!$F$5:$F$203,0))),"")</f>
        <v/>
      </c>
      <c r="AD2095" t="str">
        <f>IF($AC2095="","",IFERROR(_xlfn.SINGLE(INDEX(Exceções!$E$5:$E$203,MATCH($A2095&amp;"|"&amp;$F2095,Exceções!$F$5:$F$203,0))),""))</f>
        <v/>
      </c>
    </row>
    <row r="2096" spans="1:30" ht="15" hidden="1" customHeight="1" x14ac:dyDescent="0.25">
      <c r="A2096" s="31">
        <v>56377</v>
      </c>
      <c r="B2096" s="17" t="s">
        <v>216</v>
      </c>
      <c r="C2096" s="17" t="str">
        <f>IFERROR(INDEX(Cadastro!$C$5:$C$148,$AB2096),"NÃO INFORMADO")</f>
        <v>AUT</v>
      </c>
      <c r="D2096" s="17" t="str">
        <f>IFERROR(INDEX(Cadastro!$D$5:$D$148,$AB2096),"")</f>
        <v>6x1</v>
      </c>
      <c r="E2096" s="17" t="str">
        <f>IFERROR(INDEX(Cadastro!$G$5:$G$148,$AB2096),"")</f>
        <v>6x1</v>
      </c>
      <c r="F2096" s="29">
        <v>46270</v>
      </c>
      <c r="G2096" s="32" t="str">
        <f t="shared" si="354"/>
        <v>sáb</v>
      </c>
      <c r="H2096" s="31">
        <f>IF($L2096=0,"",_xlfn.MINIFS(Dados!$Q:$Q,Dados!$A:$A,$A2096,Dados!$S:$S,$F2096))</f>
        <v>420</v>
      </c>
      <c r="I2096" s="31">
        <f>IF($H2096="","",_xlfn.MAXIFS(Dados!$R:$R,Dados!$A:$A,$A2096,Dados!$S:$S,$F2096))</f>
        <v>912</v>
      </c>
      <c r="J2096" s="32" t="str">
        <f>IF($D2096&lt;&gt;"Folguista","",IFERROR(INDEX(Parâmetros!$D$52:$G$52,1,MIN(4,MAX(1,$W2096))),""))</f>
        <v/>
      </c>
      <c r="K2096" s="32" t="str">
        <f>IF(OR($AC2096&lt;&gt;"",$Y2096="Folga",$Y2096="Folga trabalhada",$Y2096="Férias (cadastro)",$Y2096="Férias / afastamento",$Y2096="Indeterminado (início da série)"),"",IF(OR($D2096="6x1",$D2096="FF 6x1"),IF(OR(WEEKDAY($F2096,2)=6,WEEKDAY($F2096,2)=7),"6x1 sáb/dom","6x1"),IF($D2096="5x2","5x2",IF($H2096="",IF($D2096="Folguista",$J2096,$E2096),IF(OR($H2096&gt;=Parâmetros!$E$18,$H2096&lt;Parâmetros!$E$19),"C",IF($H2096&lt;Parâmetros!$E$20,"A","B"))))))</f>
        <v>6x1 sáb/dom</v>
      </c>
      <c r="L2096" s="30">
        <f>SUMIFS(Dados!$E:$E,Dados!$A:$A,$A2096,Dados!$S:$S,$F2096)</f>
        <v>7.2</v>
      </c>
      <c r="M2096" s="30">
        <f>IFERROR(INDEX(Parâmetros!$E$6:$E$11,MATCH($K2096,Parâmetros!$A$6:$A$11,0)),"")</f>
        <v>7.33</v>
      </c>
      <c r="N2096" s="33">
        <f t="shared" si="355"/>
        <v>0.98226466575716231</v>
      </c>
      <c r="O2096" s="33">
        <f>Parâmetros!$E$13</f>
        <v>0.8</v>
      </c>
      <c r="P2096" s="32" t="str">
        <f>IF(OR($M2096="",$F2096&gt;Parâmetros!$E$14),"Não","Sim")</f>
        <v>Sim</v>
      </c>
      <c r="Q2096" s="32" t="str">
        <f t="shared" si="356"/>
        <v>Sim</v>
      </c>
      <c r="R2096" s="32" t="str">
        <f t="shared" si="357"/>
        <v>Sim</v>
      </c>
      <c r="S2096" s="30">
        <f t="shared" si="358"/>
        <v>0</v>
      </c>
      <c r="T2096" s="32" t="str">
        <f>IF($Q2096&lt;&gt;"Sim","",IF($N2096&gt;Parâmetros!$E$15,"Sim","Não"))</f>
        <v>Não</v>
      </c>
      <c r="U2096" s="17" t="str">
        <f t="shared" si="359"/>
        <v>Na meta</v>
      </c>
      <c r="V2096" s="17" t="str">
        <f>IF($AC2096&lt;&gt;"",IF($L2096&gt;0,"ATENÇÃO · apontou em dia de "&amp;LOWER($AC2096)&amp;" cadastrado","Exceção cadastrada · "&amp;$AC2096)&amp;IF($AD2096="",""," · "&amp;$AD2096),IF($E2096="Férias",IF($L2096&gt;0,"ATENÇÃO · apontou estando de férias no cadastro","Férias no cadastro"),IF($Y2096="Férias / afastamento","Afastamento · "&amp;($Z2096+$AA2096-1)&amp;" dias seguidos sem apontamento",IF($Y2096="Folga trabalhada","ATENÇÃO · apontou em dia de '[Apontamento_Mes_Setembro Atualizado.xlsx]Base Diária'!$V$221folga da escala 5x2",IF($Y2096="Folga",IF(AND($D2096="5x2",OR(WEEKDAY($F2096,2)=6,WEEKDAY($F2096,2)=7)),"Folga de fim de semana da escala 5x2",IF(AND(OR($D2096="6x1",$D2096="FF 6x1"),WEEKDAY($F2096,2)=6,FALSE()),"Folga de fim de semana · apontou no domingo anterior",IF(AND(OR($D2096="6x1",$D2096="FF 6x1"),WEEKDAY($F2096,2)=7,AND($A2096=$A2095,$L2095&gt;0)),"Folga de fim de semana · apontou no sábado",IF(AND(OR($D2096="6x1",$D2096="FF 6x1"),OR(WEEKDAY($F2096,2)=6,WEEKDAY($F2096,2)=7)),"Folga de fim de semana · sem apontamento no sábado nem no domingo","Folga prevista pelo ciclo")))),IF($Y2096="Indeterminado (início da série)","Sem histórico anterior — informe o dia do ciclo no Cadastro",IF($Y2096="Falta de registro",IF(OR(OR($D2096="6x1",$D2096="FF 6x1"),$D2096="5x2"),"FALTA DE REGISTRO · dia útil da escala "&amp;$E2096,"FALTA DE REGISTRO · dia "&amp;$W2096&amp;" de "&amp;IFERROR(INDEX(Parâmetros!$B$39:$B$48,MATCH($E2096,Parâmetros!$A$39:$A$48,0)),99)&amp;" do ciclo"),IF(OR($D2096="6x1",$D2096="FF 6x1"),IF(OR(AND(WEEKDAY($F2096,2)=6,AND($A2096=$A2097,$L2097&gt;0)),AND(WEEKDAY($F2096,2)=7,AND($A2096=$A2095,$L2095&gt;0))),"ATENÇÃO · apontou sábado e domingo no mesmo fim de semana",IF(OR(WEEKDAY($F2096,2)=6,WEEKDAY($F2096,2)=7),"Jornada de fim de semana do 6x1",IF(OR($H2096&gt;=Parâmetros!$E$20,$H2096&lt;Parâmetros!$E$19),"ATENÇÃO · 6x1 apontou fora do horário diurno","Jornada fixa do 6x1"))),IF($D2096="5x2","Jornada fixa do 5x2",IF($D2096="Folguista",IF($J2096=$K2096,"Evidência confirma sequência","DIVERGE · sequência "&amp;$J2096&amp;" × evidência "&amp;$K2096),IF($K2096=$E2096,"Evidência confirma cadastro","DIVERGE · cadastro "&amp;$E2096&amp;" × evidência "&amp;$K2096)))))))))))</f>
        <v>Jornada de fim de semana do 6x1</v>
      </c>
      <c r="W2096" s="34" t="str">
        <f>IF(OR(OR($D2096="6x1",$D2096="FF 6x1"),$D2096="5x2"),"",IF($AB2096&lt;&gt;$AB2095,IF(IFERROR(INDEX(Cadastro!$F$5:$F$148,$AB2096),"")="",IF($L2096&gt;0,1,0),IF(IFERROR(INDEX(Cadastro!$F$5:$F$148,$AB2096),"")&lt;=IFERROR(INDEX(Parâmetros!$B$39:$B$48,MATCH($E2096,Parâmetros!$A$39:$A$48,0)),99),IFERROR(INDEX(Cadastro!$F$5:$F$148,$AB2096),""),0)),IF($L2096&gt;0,IF(N($X2095)&gt;0,1,N($W2095)+1),IF(AND($L2096=0,OR(N($W2095)&gt;=IFERROR(INDEX(Parâmetros!$B$39:$B$48,MATCH($E2096,Parâmetros!$A$39:$A$48,0)),99),AND(N($X2095)&gt;0,N($X2095)&lt;IFERROR(INDEX(Parâmetros!$C$39:$C$48,MATCH($E2096,Parâmetros!$A$39:$A$48,0)),0)))),0,N($W2095)+1))))</f>
        <v/>
      </c>
      <c r="X2096" s="34" t="str">
        <f>IF(OR(OR($D2096="6x1",$D2096="FF 6x1"),$D2096="5x2"),"",IF($AB2096&lt;&gt;$AB2095,IF(IFERROR(INDEX(Cadastro!$F$5:$F$148,$AB2096),"")="",0,IF(IFERROR(INDEX(Cadastro!$F$5:$F$148,$AB2096),"")&gt;IFERROR(INDEX(Parâmetros!$B$39:$B$48,MATCH($E2096,Parâmetros!$A$39:$A$48,0)),99),IFERROR(INDEX(Cadastro!$F$5:$F$148,$AB2096),"")-IFERROR(INDEX(Parâmetros!$B$39:$B$48,MATCH($E2096,Parâmetros!$A$39:$A$48,0)),99),0)),IF(AND($L2096=0,OR(N($W2095)&gt;=IFERROR(INDEX(Parâmetros!$B$39:$B$48,MATCH($E2096,Parâmetros!$A$39:$A$48,0)),99),AND(N($X2095)&gt;0,N($X2095)&lt;IFERROR(INDEX(Parâmetros!$C$39:$C$48,MATCH($E2096,Parâmetros!$A$39:$A$48,0)),0)))),N($X2095)+1,0)))</f>
        <v/>
      </c>
      <c r="Y2096" t="str">
        <f>IF($AC2096&lt;&gt;"",IF($L2096&gt;0,$AC2096&amp;" · com apontamento",$AC2096),IF($E2096="Férias",IF($L2096&gt;0,"Férias · com apontamento","Férias (cadastro)"),IF(($Z2096+$AA2096-1)&gt;Parâmetros!$E$16,"Férias / afastamento",IF(AND($D2096="5x2",OR(WEEKDAY($F2096,2)=6,WEEKDAY($F2096,2)=7)),IF($L2096&gt;0,"Folga trabalhada","Folga"),IF($L2096&gt;0,"Trabalhado",IF(OR(OR($D2096="6x1",$D2096="FF 6x1"),$D2096="5x2"),IF(AND(OR($D2096="6x1",$D2096="FF 6x1"),OR(WEEKDAY($F2096,2)=6,WEEKDAY($F2096,2)=7)),"Folga","Falta de registro"),IF(AND($AB2096&lt;&gt;$AB2095,IFERROR(INDEX(Cadastro!$F$5:$F$148,$AB2096),"")=""),"Indeterminado (início da série)",IF($X2096&gt;0,"Folga","Falta de registro"))))))))</f>
        <v>Trabalhado</v>
      </c>
      <c r="Z2096" s="34">
        <f>IF(OR($L2096&gt;0,$F2096&gt;Parâmetros!$E$14),0,IF($A2096&lt;&gt;$A2095,1,N($Z2095)+1))</f>
        <v>0</v>
      </c>
      <c r="AA2096" s="34">
        <f>IF(OR($L2096&gt;0,$F2096&gt;Parâmetros!$E$14),0,IF(OR($A2096&lt;&gt;$A2097,$F2097&gt;Parâmetros!$E$14),1,N($AA2097)+1))</f>
        <v>0</v>
      </c>
      <c r="AB2096" s="31">
        <f>IFERROR(MATCH($A2096&amp;"|"&amp;TEXT(_xlfn.MAXIFS(Cadastro!$E$5:$E$148,Cadastro!$A$5:$A$148,$A2096,Cadastro!$E$5:$E$148,"&lt;="&amp;$F2096),"yyyymmdd"),Cadastro!$I$5:$I$148,0),"")</f>
        <v>83</v>
      </c>
      <c r="AC2096" t="str">
        <f>IFERROR(_xlfn.SINGLE(INDEX(Exceções!$D$5:$D$203,MATCH($A2096&amp;"|"&amp;$F2096,Exceções!$F$5:$F$203,0))),"")</f>
        <v/>
      </c>
      <c r="AD2096" t="str">
        <f>IF($AC2096="","",IFERROR(_xlfn.SINGLE(INDEX(Exceções!$E$5:$E$203,MATCH($A2096&amp;"|"&amp;$F2096,Exceções!$F$5:$F$203,0))),""))</f>
        <v/>
      </c>
    </row>
    <row r="2097" spans="1:30" ht="15" hidden="1" customHeight="1" x14ac:dyDescent="0.25">
      <c r="A2097" s="31">
        <v>56377</v>
      </c>
      <c r="B2097" s="17" t="s">
        <v>216</v>
      </c>
      <c r="C2097" s="17" t="str">
        <f>IFERROR(INDEX(Cadastro!$C$5:$C$148,$AB2097),"NÃO INFORMADO")</f>
        <v>AUT</v>
      </c>
      <c r="D2097" s="17" t="str">
        <f>IFERROR(INDEX(Cadastro!$D$5:$D$148,$AB2097),"")</f>
        <v>6x1</v>
      </c>
      <c r="E2097" s="17" t="str">
        <f>IFERROR(INDEX(Cadastro!$G$5:$G$148,$AB2097),"")</f>
        <v>6x1</v>
      </c>
      <c r="F2097" s="29">
        <v>46271</v>
      </c>
      <c r="G2097" s="32" t="str">
        <f t="shared" si="354"/>
        <v>dom</v>
      </c>
      <c r="H2097" s="31" t="str">
        <f>IF($L2097=0,"",_xlfn.MINIFS(Dados!$Q:$Q,Dados!$A:$A,$A2097,Dados!$S:$S,$F2097))</f>
        <v/>
      </c>
      <c r="I2097" s="31" t="str">
        <f>IF($H2097="","",_xlfn.MAXIFS(Dados!$R:$R,Dados!$A:$A,$A2097,Dados!$S:$S,$F2097))</f>
        <v/>
      </c>
      <c r="J2097" s="32" t="str">
        <f>IF($D2097&lt;&gt;"Folguista","",IFERROR(INDEX(Parâmetros!$D$52:$G$52,1,MIN(4,MAX(1,$W2097))),""))</f>
        <v/>
      </c>
      <c r="K2097" s="32" t="str">
        <f>IF(OR($AC2097&lt;&gt;"",$Y2097="Folga",$Y2097="Folga trabalhada",$Y2097="Férias (cadastro)",$Y2097="Férias / afastamento",$Y2097="Indeterminado (início da série)"),"",IF(OR($D2097="6x1",$D2097="FF 6x1"),IF(OR(WEEKDAY($F2097,2)=6,WEEKDAY($F2097,2)=7),"6x1 sáb/dom","6x1"),IF($D2097="5x2","5x2",IF($H2097="",IF($D2097="Folguista",$J2097,$E2097),IF(OR($H2097&gt;=Parâmetros!$E$18,$H2097&lt;Parâmetros!$E$19),"C",IF($H2097&lt;Parâmetros!$E$20,"A","B"))))))</f>
        <v/>
      </c>
      <c r="L2097" s="30">
        <f>SUMIFS(Dados!$E:$E,Dados!$A:$A,$A2097,Dados!$S:$S,$F2097)</f>
        <v>0</v>
      </c>
      <c r="M2097" s="30" t="str">
        <f>IFERROR(INDEX(Parâmetros!$E$6:$E$11,MATCH($K2097,Parâmetros!$A$6:$A$11,0)),"")</f>
        <v/>
      </c>
      <c r="N2097" s="33" t="str">
        <f t="shared" si="355"/>
        <v/>
      </c>
      <c r="O2097" s="33">
        <f>Parâmetros!$E$13</f>
        <v>0.8</v>
      </c>
      <c r="P2097" s="32" t="str">
        <f>IF(OR($M2097="",$F2097&gt;Parâmetros!$E$14),"Não","Sim")</f>
        <v>Não</v>
      </c>
      <c r="Q2097" s="32" t="str">
        <f t="shared" si="356"/>
        <v/>
      </c>
      <c r="R2097" s="32" t="str">
        <f t="shared" si="357"/>
        <v/>
      </c>
      <c r="S2097" s="30" t="str">
        <f t="shared" si="358"/>
        <v/>
      </c>
      <c r="T2097" s="32" t="str">
        <f>IF($Q2097&lt;&gt;"Sim","",IF($N2097&gt;Parâmetros!$E$15,"Sim","Não"))</f>
        <v/>
      </c>
      <c r="U2097" s="17" t="str">
        <f t="shared" si="359"/>
        <v>Folga</v>
      </c>
      <c r="V2097" s="17" t="str">
        <f>IF($AC2097&lt;&gt;"",IF($L2097&gt;0,"ATENÇÃO · apontou em dia de "&amp;LOWER($AC2097)&amp;" cadastrado","Exceção cadastrada · "&amp;$AC2097)&amp;IF($AD2097="",""," · "&amp;$AD2097),IF($E2097="Férias",IF($L2097&gt;0,"ATENÇÃO · apontou estando de férias no cadastro","Férias no cadastro"),IF($Y2097="Férias / afastamento","Afastamento · "&amp;($Z2097+$AA2097-1)&amp;" dias seguidos sem apontamento",IF($Y2097="Folga trabalhada","ATENÇÃO · apontou em dia de '[Apontamento_Mes_Setembro Atualizado.xlsx]Base Diária'!$V$221folga da escala 5x2",IF($Y2097="Folga",IF(AND($D2097="5x2",OR(WEEKDAY($F2097,2)=6,WEEKDAY($F2097,2)=7)),"Folga de fim de semana da escala 5x2",IF(AND(OR($D2097="6x1",$D2097="FF 6x1"),WEEKDAY($F2097,2)=6,FALSE()),"Folga de fim de semana · apontou no domingo anterior",IF(AND(OR($D2097="6x1",$D2097="FF 6x1"),WEEKDAY($F2097,2)=7,AND($A2097=$A2096,$L2096&gt;0)),"Folga de fim de semana · apontou no sábado",IF(AND(OR($D2097="6x1",$D2097="FF 6x1"),OR(WEEKDAY($F2097,2)=6,WEEKDAY($F2097,2)=7)),"Folga de fim de semana · sem apontamento no sábado nem no domingo","Folga prevista pelo ciclo")))),IF($Y2097="Indeterminado (início da série)","Sem histórico anterior — informe o dia do ciclo no Cadastro",IF($Y2097="Falta de registro",IF(OR(OR($D2097="6x1",$D2097="FF 6x1"),$D2097="5x2"),"FALTA DE REGISTRO · dia útil da escala "&amp;$E2097,"FALTA DE REGISTRO · dia "&amp;$W2097&amp;" de "&amp;IFERROR(INDEX(Parâmetros!$B$39:$B$48,MATCH($E2097,Parâmetros!$A$39:$A$48,0)),99)&amp;" do ciclo"),IF(OR($D2097="6x1",$D2097="FF 6x1"),IF(OR(AND(WEEKDAY($F2097,2)=6,AND($A2097=$A2098,$L2098&gt;0)),AND(WEEKDAY($F2097,2)=7,AND($A2097=$A2096,$L2096&gt;0))),"ATENÇÃO · apontou sábado e domingo no mesmo fim de semana",IF(OR(WEEKDAY($F2097,2)=6,WEEKDAY($F2097,2)=7),"Jornada de fim de semana do 6x1",IF(OR($H2097&gt;=Parâmetros!$E$20,$H2097&lt;Parâmetros!$E$19),"ATENÇÃO · 6x1 apontou fora do horário diurno","Jornada fixa do 6x1"))),IF($D2097="5x2","Jornada fixa do 5x2",IF($D2097="Folguista",IF($J2097=$K2097,"Evidência confirma sequência","DIVERGE · sequência "&amp;$J2097&amp;" × evidência "&amp;$K2097),IF($K2097=$E2097,"Evidência confirma cadastro","DIVERGE · cadastro "&amp;$E2097&amp;" × evidência "&amp;$K2097)))))))))))</f>
        <v>Folga de fim de semana · apontou no sábado</v>
      </c>
      <c r="W2097" s="34" t="str">
        <f>IF(OR(OR($D2097="6x1",$D2097="FF 6x1"),$D2097="5x2"),"",IF($AB2097&lt;&gt;$AB2096,IF(IFERROR(INDEX(Cadastro!$F$5:$F$148,$AB2097),"")="",IF($L2097&gt;0,1,0),IF(IFERROR(INDEX(Cadastro!$F$5:$F$148,$AB2097),"")&lt;=IFERROR(INDEX(Parâmetros!$B$39:$B$48,MATCH($E2097,Parâmetros!$A$39:$A$48,0)),99),IFERROR(INDEX(Cadastro!$F$5:$F$148,$AB2097),""),0)),IF($L2097&gt;0,IF(N($X2096)&gt;0,1,N($W2096)+1),IF(AND($L2097=0,OR(N($W2096)&gt;=IFERROR(INDEX(Parâmetros!$B$39:$B$48,MATCH($E2097,Parâmetros!$A$39:$A$48,0)),99),AND(N($X2096)&gt;0,N($X2096)&lt;IFERROR(INDEX(Parâmetros!$C$39:$C$48,MATCH($E2097,Parâmetros!$A$39:$A$48,0)),0)))),0,N($W2096)+1))))</f>
        <v/>
      </c>
      <c r="X2097" s="34" t="str">
        <f>IF(OR(OR($D2097="6x1",$D2097="FF 6x1"),$D2097="5x2"),"",IF($AB2097&lt;&gt;$AB2096,IF(IFERROR(INDEX(Cadastro!$F$5:$F$148,$AB2097),"")="",0,IF(IFERROR(INDEX(Cadastro!$F$5:$F$148,$AB2097),"")&gt;IFERROR(INDEX(Parâmetros!$B$39:$B$48,MATCH($E2097,Parâmetros!$A$39:$A$48,0)),99),IFERROR(INDEX(Cadastro!$F$5:$F$148,$AB2097),"")-IFERROR(INDEX(Parâmetros!$B$39:$B$48,MATCH($E2097,Parâmetros!$A$39:$A$48,0)),99),0)),IF(AND($L2097=0,OR(N($W2096)&gt;=IFERROR(INDEX(Parâmetros!$B$39:$B$48,MATCH($E2097,Parâmetros!$A$39:$A$48,0)),99),AND(N($X2096)&gt;0,N($X2096)&lt;IFERROR(INDEX(Parâmetros!$C$39:$C$48,MATCH($E2097,Parâmetros!$A$39:$A$48,0)),0)))),N($X2096)+1,0)))</f>
        <v/>
      </c>
      <c r="Y2097" t="str">
        <f>IF($AC2097&lt;&gt;"",IF($L2097&gt;0,$AC2097&amp;" · com apontamento",$AC2097),IF($E2097="Férias",IF($L2097&gt;0,"Férias · com apontamento","Férias (cadastro)"),IF(($Z2097+$AA2097-1)&gt;Parâmetros!$E$16,"Férias / afastamento",IF(AND($D2097="5x2",OR(WEEKDAY($F2097,2)=6,WEEKDAY($F2097,2)=7)),IF($L2097&gt;0,"Folga trabalhada","Folga"),IF($L2097&gt;0,"Trabalhado",IF(OR(OR($D2097="6x1",$D2097="FF 6x1"),$D2097="5x2"),IF(AND(OR($D2097="6x1",$D2097="FF 6x1"),OR(WEEKDAY($F2097,2)=6,WEEKDAY($F2097,2)=7)),"Folga","Falta de registro"),IF(AND($AB2097&lt;&gt;$AB2096,IFERROR(INDEX(Cadastro!$F$5:$F$148,$AB2097),"")=""),"Indeterminado (início da série)",IF($X2097&gt;0,"Folga","Falta de registro"))))))))</f>
        <v>Folga</v>
      </c>
      <c r="Z2097" s="34">
        <f>IF(OR($L2097&gt;0,$F2097&gt;Parâmetros!$E$14),0,IF($A2097&lt;&gt;$A2096,1,N($Z2096)+1))</f>
        <v>1</v>
      </c>
      <c r="AA2097" s="34">
        <f>IF(OR($L2097&gt;0,$F2097&gt;Parâmetros!$E$14),0,IF(OR($A2097&lt;&gt;$A2098,$F2098&gt;Parâmetros!$E$14),1,N($AA2098)+1))</f>
        <v>1</v>
      </c>
      <c r="AB2097" s="31">
        <f>IFERROR(MATCH($A2097&amp;"|"&amp;TEXT(_xlfn.MAXIFS(Cadastro!$E$5:$E$148,Cadastro!$A$5:$A$148,$A2097,Cadastro!$E$5:$E$148,"&lt;="&amp;$F2097),"yyyymmdd"),Cadastro!$I$5:$I$148,0),"")</f>
        <v>83</v>
      </c>
      <c r="AC2097" t="str">
        <f>IFERROR(_xlfn.SINGLE(INDEX(Exceções!$D$5:$D$203,MATCH($A2097&amp;"|"&amp;$F2097,Exceções!$F$5:$F$203,0))),"")</f>
        <v/>
      </c>
      <c r="AD2097" t="str">
        <f>IF($AC2097="","",IFERROR(_xlfn.SINGLE(INDEX(Exceções!$E$5:$E$203,MATCH($A2097&amp;"|"&amp;$F2097,Exceções!$F$5:$F$203,0))),""))</f>
        <v/>
      </c>
    </row>
    <row r="2098" spans="1:30" ht="15" hidden="1" customHeight="1" x14ac:dyDescent="0.25">
      <c r="A2098" s="31">
        <v>56377</v>
      </c>
      <c r="B2098" s="17" t="s">
        <v>216</v>
      </c>
      <c r="C2098" s="17" t="str">
        <f>IFERROR(INDEX(Cadastro!$C$5:$C$148,$AB2098),"NÃO INFORMADO")</f>
        <v>AUT</v>
      </c>
      <c r="D2098" s="17" t="str">
        <f>IFERROR(INDEX(Cadastro!$D$5:$D$148,$AB2098),"")</f>
        <v>6x1</v>
      </c>
      <c r="E2098" s="17" t="str">
        <f>IFERROR(INDEX(Cadastro!$G$5:$G$148,$AB2098),"")</f>
        <v>6x1</v>
      </c>
      <c r="F2098" s="29">
        <v>46272</v>
      </c>
      <c r="G2098" s="32" t="str">
        <f t="shared" si="354"/>
        <v>seg</v>
      </c>
      <c r="H2098" s="31">
        <f>IF($L2098=0,"",_xlfn.MINIFS(Dados!$Q:$Q,Dados!$A:$A,$A2098,Dados!$S:$S,$F2098))</f>
        <v>420</v>
      </c>
      <c r="I2098" s="31">
        <f>IF($H2098="","",_xlfn.MAXIFS(Dados!$R:$R,Dados!$A:$A,$A2098,Dados!$S:$S,$F2098))</f>
        <v>1009</v>
      </c>
      <c r="J2098" s="32" t="str">
        <f>IF($D2098&lt;&gt;"Folguista","",IFERROR(INDEX(Parâmetros!$D$52:$G$52,1,MIN(4,MAX(1,$W2098))),""))</f>
        <v/>
      </c>
      <c r="K2098" s="32" t="str">
        <f>IF(OR($AC2098&lt;&gt;"",$Y2098="Folga",$Y2098="Folga trabalhada",$Y2098="Férias (cadastro)",$Y2098="Férias / afastamento",$Y2098="Indeterminado (início da série)"),"",IF(OR($D2098="6x1",$D2098="FF 6x1"),IF(OR(WEEKDAY($F2098,2)=6,WEEKDAY($F2098,2)=7),"6x1 sáb/dom","6x1"),IF($D2098="5x2","5x2",IF($H2098="",IF($D2098="Folguista",$J2098,$E2098),IF(OR($H2098&gt;=Parâmetros!$E$18,$H2098&lt;Parâmetros!$E$19),"C",IF($H2098&lt;Parâmetros!$E$20,"A","B"))))))</f>
        <v>6x1</v>
      </c>
      <c r="L2098" s="30">
        <f>SUMIFS(Dados!$E:$E,Dados!$A:$A,$A2098,Dados!$S:$S,$F2098)</f>
        <v>8.82</v>
      </c>
      <c r="M2098" s="30">
        <f>IFERROR(INDEX(Parâmetros!$E$6:$E$11,MATCH($K2098,Parâmetros!$A$6:$A$11,0)),"")</f>
        <v>8.8000000000000007</v>
      </c>
      <c r="N2098" s="33">
        <f t="shared" si="355"/>
        <v>1.0022727272727272</v>
      </c>
      <c r="O2098" s="33">
        <f>Parâmetros!$E$13</f>
        <v>0.8</v>
      </c>
      <c r="P2098" s="32" t="str">
        <f>IF(OR($M2098="",$F2098&gt;Parâmetros!$E$14),"Não","Sim")</f>
        <v>Sim</v>
      </c>
      <c r="Q2098" s="32" t="str">
        <f t="shared" si="356"/>
        <v>Sim</v>
      </c>
      <c r="R2098" s="32" t="str">
        <f t="shared" si="357"/>
        <v>Sim</v>
      </c>
      <c r="S2098" s="30">
        <f t="shared" si="358"/>
        <v>0</v>
      </c>
      <c r="T2098" s="32" t="str">
        <f>IF($Q2098&lt;&gt;"Sim","",IF($N2098&gt;Parâmetros!$E$15,"Sim","Não"))</f>
        <v>Sim</v>
      </c>
      <c r="U2098" s="17" t="str">
        <f t="shared" si="359"/>
        <v>Na meta</v>
      </c>
      <c r="V2098" s="17" t="str">
        <f>IF($AC2098&lt;&gt;"",IF($L2098&gt;0,"ATENÇÃO · apontou em dia de "&amp;LOWER($AC2098)&amp;" cadastrado","Exceção cadastrada · "&amp;$AC2098)&amp;IF($AD2098="",""," · "&amp;$AD2098),IF($E2098="Férias",IF($L2098&gt;0,"ATENÇÃO · apontou estando de férias no cadastro","Férias no cadastro"),IF($Y2098="Férias / afastamento","Afastamento · "&amp;($Z2098+$AA2098-1)&amp;" dias seguidos sem apontamento",IF($Y2098="Folga trabalhada","ATENÇÃO · apontou em dia de '[Apontamento_Mes_Setembro Atualizado.xlsx]Base Diária'!$V$221folga da escala 5x2",IF($Y2098="Folga",IF(AND($D2098="5x2",OR(WEEKDAY($F2098,2)=6,WEEKDAY($F2098,2)=7)),"Folga de fim de semana da escala 5x2",IF(AND(OR($D2098="6x1",$D2098="FF 6x1"),WEEKDAY($F2098,2)=6,FALSE()),"Folga de fim de semana · apontou no domingo anterior",IF(AND(OR($D2098="6x1",$D2098="FF 6x1"),WEEKDAY($F2098,2)=7,AND($A2098=$A2097,$L2097&gt;0)),"Folga de fim de semana · apontou no sábado",IF(AND(OR($D2098="6x1",$D2098="FF 6x1"),OR(WEEKDAY($F2098,2)=6,WEEKDAY($F2098,2)=7)),"Folga de fim de semana · sem apontamento no sábado nem no domingo","Folga prevista pelo ciclo")))),IF($Y2098="Indeterminado (início da série)","Sem histórico anterior — informe o dia do ciclo no Cadastro",IF($Y2098="Falta de registro",IF(OR(OR($D2098="6x1",$D2098="FF 6x1"),$D2098="5x2"),"FALTA DE REGISTRO · dia útil da escala "&amp;$E2098,"FALTA DE REGISTRO · dia "&amp;$W2098&amp;" de "&amp;IFERROR(INDEX(Parâmetros!$B$39:$B$48,MATCH($E2098,Parâmetros!$A$39:$A$48,0)),99)&amp;" do ciclo"),IF(OR($D2098="6x1",$D2098="FF 6x1"),IF(OR(AND(WEEKDAY($F2098,2)=6,AND($A2098=$A2099,$L2099&gt;0)),AND(WEEKDAY($F2098,2)=7,AND($A2098=$A2097,$L2097&gt;0))),"ATENÇÃO · apontou sábado e domingo no mesmo fim de semana",IF(OR(WEEKDAY($F2098,2)=6,WEEKDAY($F2098,2)=7),"Jornada de fim de semana do 6x1",IF(OR($H2098&gt;=Parâmetros!$E$20,$H2098&lt;Parâmetros!$E$19),"ATENÇÃO · 6x1 apontou fora do horário diurno","Jornada fixa do 6x1"))),IF($D2098="5x2","Jornada fixa do 5x2",IF($D2098="Folguista",IF($J2098=$K2098,"Evidência confirma sequência","DIVERGE · sequência "&amp;$J2098&amp;" × evidência "&amp;$K2098),IF($K2098=$E2098,"Evidência confirma cadastro","DIVERGE · cadastro "&amp;$E2098&amp;" × evidência "&amp;$K2098)))))))))))</f>
        <v>Jornada fixa do 6x1</v>
      </c>
      <c r="W2098" s="34" t="str">
        <f>IF(OR(OR($D2098="6x1",$D2098="FF 6x1"),$D2098="5x2"),"",IF($AB2098&lt;&gt;$AB2097,IF(IFERROR(INDEX(Cadastro!$F$5:$F$148,$AB2098),"")="",IF($L2098&gt;0,1,0),IF(IFERROR(INDEX(Cadastro!$F$5:$F$148,$AB2098),"")&lt;=IFERROR(INDEX(Parâmetros!$B$39:$B$48,MATCH($E2098,Parâmetros!$A$39:$A$48,0)),99),IFERROR(INDEX(Cadastro!$F$5:$F$148,$AB2098),""),0)),IF($L2098&gt;0,IF(N($X2097)&gt;0,1,N($W2097)+1),IF(AND($L2098=0,OR(N($W2097)&gt;=IFERROR(INDEX(Parâmetros!$B$39:$B$48,MATCH($E2098,Parâmetros!$A$39:$A$48,0)),99),AND(N($X2097)&gt;0,N($X2097)&lt;IFERROR(INDEX(Parâmetros!$C$39:$C$48,MATCH($E2098,Parâmetros!$A$39:$A$48,0)),0)))),0,N($W2097)+1))))</f>
        <v/>
      </c>
      <c r="X2098" s="34" t="str">
        <f>IF(OR(OR($D2098="6x1",$D2098="FF 6x1"),$D2098="5x2"),"",IF($AB2098&lt;&gt;$AB2097,IF(IFERROR(INDEX(Cadastro!$F$5:$F$148,$AB2098),"")="",0,IF(IFERROR(INDEX(Cadastro!$F$5:$F$148,$AB2098),"")&gt;IFERROR(INDEX(Parâmetros!$B$39:$B$48,MATCH($E2098,Parâmetros!$A$39:$A$48,0)),99),IFERROR(INDEX(Cadastro!$F$5:$F$148,$AB2098),"")-IFERROR(INDEX(Parâmetros!$B$39:$B$48,MATCH($E2098,Parâmetros!$A$39:$A$48,0)),99),0)),IF(AND($L2098=0,OR(N($W2097)&gt;=IFERROR(INDEX(Parâmetros!$B$39:$B$48,MATCH($E2098,Parâmetros!$A$39:$A$48,0)),99),AND(N($X2097)&gt;0,N($X2097)&lt;IFERROR(INDEX(Parâmetros!$C$39:$C$48,MATCH($E2098,Parâmetros!$A$39:$A$48,0)),0)))),N($X2097)+1,0)))</f>
        <v/>
      </c>
      <c r="Y2098" t="str">
        <f>IF($AC2098&lt;&gt;"",IF($L2098&gt;0,$AC2098&amp;" · com apontamento",$AC2098),IF($E2098="Férias",IF($L2098&gt;0,"Férias · com apontamento","Férias (cadastro)"),IF(($Z2098+$AA2098-1)&gt;Parâmetros!$E$16,"Férias / afastamento",IF(AND($D2098="5x2",OR(WEEKDAY($F2098,2)=6,WEEKDAY($F2098,2)=7)),IF($L2098&gt;0,"Folga trabalhada","Folga"),IF($L2098&gt;0,"Trabalhado",IF(OR(OR($D2098="6x1",$D2098="FF 6x1"),$D2098="5x2"),IF(AND(OR($D2098="6x1",$D2098="FF 6x1"),OR(WEEKDAY($F2098,2)=6,WEEKDAY($F2098,2)=7)),"Folga","Falta de registro"),IF(AND($AB2098&lt;&gt;$AB2097,IFERROR(INDEX(Cadastro!$F$5:$F$148,$AB2098),"")=""),"Indeterminado (início da série)",IF($X2098&gt;0,"Folga","Falta de registro"))))))))</f>
        <v>Trabalhado</v>
      </c>
      <c r="Z2098" s="34">
        <f>IF(OR($L2098&gt;0,$F2098&gt;Parâmetros!$E$14),0,IF($A2098&lt;&gt;$A2097,1,N($Z2097)+1))</f>
        <v>0</v>
      </c>
      <c r="AA2098" s="34">
        <f>IF(OR($L2098&gt;0,$F2098&gt;Parâmetros!$E$14),0,IF(OR($A2098&lt;&gt;$A2099,$F2099&gt;Parâmetros!$E$14),1,N($AA2099)+1))</f>
        <v>0</v>
      </c>
      <c r="AB2098" s="31">
        <f>IFERROR(MATCH($A2098&amp;"|"&amp;TEXT(_xlfn.MAXIFS(Cadastro!$E$5:$E$148,Cadastro!$A$5:$A$148,$A2098,Cadastro!$E$5:$E$148,"&lt;="&amp;$F2098),"yyyymmdd"),Cadastro!$I$5:$I$148,0),"")</f>
        <v>83</v>
      </c>
      <c r="AC2098" t="str">
        <f>IFERROR(_xlfn.SINGLE(INDEX(Exceções!$D$5:$D$203,MATCH($A2098&amp;"|"&amp;$F2098,Exceções!$F$5:$F$203,0))),"")</f>
        <v/>
      </c>
      <c r="AD2098" t="str">
        <f>IF($AC2098="","",IFERROR(_xlfn.SINGLE(INDEX(Exceções!$E$5:$E$203,MATCH($A2098&amp;"|"&amp;$F2098,Exceções!$F$5:$F$203,0))),""))</f>
        <v/>
      </c>
    </row>
    <row r="2099" spans="1:30" ht="15" hidden="1" customHeight="1" x14ac:dyDescent="0.25">
      <c r="A2099" s="31">
        <v>56377</v>
      </c>
      <c r="B2099" s="17" t="s">
        <v>216</v>
      </c>
      <c r="C2099" s="17" t="str">
        <f>IFERROR(INDEX(Cadastro!$C$5:$C$148,$AB2099),"NÃO INFORMADO")</f>
        <v>AUT</v>
      </c>
      <c r="D2099" s="17" t="str">
        <f>IFERROR(INDEX(Cadastro!$D$5:$D$148,$AB2099),"")</f>
        <v>6x1</v>
      </c>
      <c r="E2099" s="17" t="str">
        <f>IFERROR(INDEX(Cadastro!$G$5:$G$148,$AB2099),"")</f>
        <v>6x1</v>
      </c>
      <c r="F2099" s="29">
        <v>46273</v>
      </c>
      <c r="G2099" s="32" t="str">
        <f t="shared" si="354"/>
        <v>ter</v>
      </c>
      <c r="H2099" s="31">
        <f>IF($L2099=0,"",_xlfn.MINIFS(Dados!$Q:$Q,Dados!$A:$A,$A2099,Dados!$S:$S,$F2099))</f>
        <v>420</v>
      </c>
      <c r="I2099" s="31">
        <f>IF($H2099="","",_xlfn.MAXIFS(Dados!$R:$R,Dados!$A:$A,$A2099,Dados!$S:$S,$F2099))</f>
        <v>1010</v>
      </c>
      <c r="J2099" s="32" t="str">
        <f>IF($D2099&lt;&gt;"Folguista","",IFERROR(INDEX(Parâmetros!$D$52:$G$52,1,MIN(4,MAX(1,$W2099))),""))</f>
        <v/>
      </c>
      <c r="K2099" s="32" t="str">
        <f>IF(OR($AC2099&lt;&gt;"",$Y2099="Folga",$Y2099="Folga trabalhada",$Y2099="Férias (cadastro)",$Y2099="Férias / afastamento",$Y2099="Indeterminado (início da série)"),"",IF(OR($D2099="6x1",$D2099="FF 6x1"),IF(OR(WEEKDAY($F2099,2)=6,WEEKDAY($F2099,2)=7),"6x1 sáb/dom","6x1"),IF($D2099="5x2","5x2",IF($H2099="",IF($D2099="Folguista",$J2099,$E2099),IF(OR($H2099&gt;=Parâmetros!$E$18,$H2099&lt;Parâmetros!$E$19),"C",IF($H2099&lt;Parâmetros!$E$20,"A","B"))))))</f>
        <v>6x1</v>
      </c>
      <c r="L2099" s="30">
        <f>SUMIFS(Dados!$E:$E,Dados!$A:$A,$A2099,Dados!$S:$S,$F2099)</f>
        <v>8.84</v>
      </c>
      <c r="M2099" s="30">
        <f>IFERROR(INDEX(Parâmetros!$E$6:$E$11,MATCH($K2099,Parâmetros!$A$6:$A$11,0)),"")</f>
        <v>8.8000000000000007</v>
      </c>
      <c r="N2099" s="33">
        <f t="shared" si="355"/>
        <v>1.0045454545454544</v>
      </c>
      <c r="O2099" s="33">
        <f>Parâmetros!$E$13</f>
        <v>0.8</v>
      </c>
      <c r="P2099" s="32" t="str">
        <f>IF(OR($M2099="",$F2099&gt;Parâmetros!$E$14),"Não","Sim")</f>
        <v>Sim</v>
      </c>
      <c r="Q2099" s="32" t="str">
        <f t="shared" si="356"/>
        <v>Sim</v>
      </c>
      <c r="R2099" s="32" t="str">
        <f t="shared" si="357"/>
        <v>Sim</v>
      </c>
      <c r="S2099" s="30">
        <f t="shared" si="358"/>
        <v>0</v>
      </c>
      <c r="T2099" s="32" t="str">
        <f>IF($Q2099&lt;&gt;"Sim","",IF($N2099&gt;Parâmetros!$E$15,"Sim","Não"))</f>
        <v>Sim</v>
      </c>
      <c r="U2099" s="17" t="str">
        <f t="shared" si="359"/>
        <v>Na meta</v>
      </c>
      <c r="V2099" s="17" t="str">
        <f>IF($AC2099&lt;&gt;"",IF($L2099&gt;0,"ATENÇÃO · apontou em dia de "&amp;LOWER($AC2099)&amp;" cadastrado","Exceção cadastrada · "&amp;$AC2099)&amp;IF($AD2099="",""," · "&amp;$AD2099),IF($E2099="Férias",IF($L2099&gt;0,"ATENÇÃO · apontou estando de férias no cadastro","Férias no cadastro"),IF($Y2099="Férias / afastamento","Afastamento · "&amp;($Z2099+$AA2099-1)&amp;" dias seguidos sem apontamento",IF($Y2099="Folga trabalhada","ATENÇÃO · apontou em dia de '[Apontamento_Mes_Setembro Atualizado.xlsx]Base Diária'!$V$221folga da escala 5x2",IF($Y2099="Folga",IF(AND($D2099="5x2",OR(WEEKDAY($F2099,2)=6,WEEKDAY($F2099,2)=7)),"Folga de fim de semana da escala 5x2",IF(AND(OR($D2099="6x1",$D2099="FF 6x1"),WEEKDAY($F2099,2)=6,FALSE()),"Folga de fim de semana · apontou no domingo anterior",IF(AND(OR($D2099="6x1",$D2099="FF 6x1"),WEEKDAY($F2099,2)=7,AND($A2099=$A2098,$L2098&gt;0)),"Folga de fim de semana · apontou no sábado",IF(AND(OR($D2099="6x1",$D2099="FF 6x1"),OR(WEEKDAY($F2099,2)=6,WEEKDAY($F2099,2)=7)),"Folga de fim de semana · sem apontamento no sábado nem no domingo","Folga prevista pelo ciclo")))),IF($Y2099="Indeterminado (início da série)","Sem histórico anterior — informe o dia do ciclo no Cadastro",IF($Y2099="Falta de registro",IF(OR(OR($D2099="6x1",$D2099="FF 6x1"),$D2099="5x2"),"FALTA DE REGISTRO · dia útil da escala "&amp;$E2099,"FALTA DE REGISTRO · dia "&amp;$W2099&amp;" de "&amp;IFERROR(INDEX(Parâmetros!$B$39:$B$48,MATCH($E2099,Parâmetros!$A$39:$A$48,0)),99)&amp;" do ciclo"),IF(OR($D2099="6x1",$D2099="FF 6x1"),IF(OR(AND(WEEKDAY($F2099,2)=6,AND($A2099=$A2100,$L2100&gt;0)),AND(WEEKDAY($F2099,2)=7,AND($A2099=$A2098,$L2098&gt;0))),"ATENÇÃO · apontou sábado e domingo no mesmo fim de semana",IF(OR(WEEKDAY($F2099,2)=6,WEEKDAY($F2099,2)=7),"Jornada de fim de semana do 6x1",IF(OR($H2099&gt;=Parâmetros!$E$20,$H2099&lt;Parâmetros!$E$19),"ATENÇÃO · 6x1 apontou fora do horário diurno","Jornada fixa do 6x1"))),IF($D2099="5x2","Jornada fixa do 5x2",IF($D2099="Folguista",IF($J2099=$K2099,"Evidência confirma sequência","DIVERGE · sequência "&amp;$J2099&amp;" × evidência "&amp;$K2099),IF($K2099=$E2099,"Evidência confirma cadastro","DIVERGE · cadastro "&amp;$E2099&amp;" × evidência "&amp;$K2099)))))))))))</f>
        <v>Jornada fixa do 6x1</v>
      </c>
      <c r="W2099" s="34" t="str">
        <f>IF(OR(OR($D2099="6x1",$D2099="FF 6x1"),$D2099="5x2"),"",IF($AB2099&lt;&gt;$AB2098,IF(IFERROR(INDEX(Cadastro!$F$5:$F$148,$AB2099),"")="",IF($L2099&gt;0,1,0),IF(IFERROR(INDEX(Cadastro!$F$5:$F$148,$AB2099),"")&lt;=IFERROR(INDEX(Parâmetros!$B$39:$B$48,MATCH($E2099,Parâmetros!$A$39:$A$48,0)),99),IFERROR(INDEX(Cadastro!$F$5:$F$148,$AB2099),""),0)),IF($L2099&gt;0,IF(N($X2098)&gt;0,1,N($W2098)+1),IF(AND($L2099=0,OR(N($W2098)&gt;=IFERROR(INDEX(Parâmetros!$B$39:$B$48,MATCH($E2099,Parâmetros!$A$39:$A$48,0)),99),AND(N($X2098)&gt;0,N($X2098)&lt;IFERROR(INDEX(Parâmetros!$C$39:$C$48,MATCH($E2099,Parâmetros!$A$39:$A$48,0)),0)))),0,N($W2098)+1))))</f>
        <v/>
      </c>
      <c r="X2099" s="34" t="str">
        <f>IF(OR(OR($D2099="6x1",$D2099="FF 6x1"),$D2099="5x2"),"",IF($AB2099&lt;&gt;$AB2098,IF(IFERROR(INDEX(Cadastro!$F$5:$F$148,$AB2099),"")="",0,IF(IFERROR(INDEX(Cadastro!$F$5:$F$148,$AB2099),"")&gt;IFERROR(INDEX(Parâmetros!$B$39:$B$48,MATCH($E2099,Parâmetros!$A$39:$A$48,0)),99),IFERROR(INDEX(Cadastro!$F$5:$F$148,$AB2099),"")-IFERROR(INDEX(Parâmetros!$B$39:$B$48,MATCH($E2099,Parâmetros!$A$39:$A$48,0)),99),0)),IF(AND($L2099=0,OR(N($W2098)&gt;=IFERROR(INDEX(Parâmetros!$B$39:$B$48,MATCH($E2099,Parâmetros!$A$39:$A$48,0)),99),AND(N($X2098)&gt;0,N($X2098)&lt;IFERROR(INDEX(Parâmetros!$C$39:$C$48,MATCH($E2099,Parâmetros!$A$39:$A$48,0)),0)))),N($X2098)+1,0)))</f>
        <v/>
      </c>
      <c r="Y2099" t="str">
        <f>IF($AC2099&lt;&gt;"",IF($L2099&gt;0,$AC2099&amp;" · com apontamento",$AC2099),IF($E2099="Férias",IF($L2099&gt;0,"Férias · com apontamento","Férias (cadastro)"),IF(($Z2099+$AA2099-1)&gt;Parâmetros!$E$16,"Férias / afastamento",IF(AND($D2099="5x2",OR(WEEKDAY($F2099,2)=6,WEEKDAY($F2099,2)=7)),IF($L2099&gt;0,"Folga trabalhada","Folga"),IF($L2099&gt;0,"Trabalhado",IF(OR(OR($D2099="6x1",$D2099="FF 6x1"),$D2099="5x2"),IF(AND(OR($D2099="6x1",$D2099="FF 6x1"),OR(WEEKDAY($F2099,2)=6,WEEKDAY($F2099,2)=7)),"Folga","Falta de registro"),IF(AND($AB2099&lt;&gt;$AB2098,IFERROR(INDEX(Cadastro!$F$5:$F$148,$AB2099),"")=""),"Indeterminado (início da série)",IF($X2099&gt;0,"Folga","Falta de registro"))))))))</f>
        <v>Trabalhado</v>
      </c>
      <c r="Z2099" s="34">
        <f>IF(OR($L2099&gt;0,$F2099&gt;Parâmetros!$E$14),0,IF($A2099&lt;&gt;$A2098,1,N($Z2098)+1))</f>
        <v>0</v>
      </c>
      <c r="AA2099" s="34">
        <f>IF(OR($L2099&gt;0,$F2099&gt;Parâmetros!$E$14),0,IF(OR($A2099&lt;&gt;$A2100,$F2100&gt;Parâmetros!$E$14),1,N($AA2100)+1))</f>
        <v>0</v>
      </c>
      <c r="AB2099" s="31">
        <f>IFERROR(MATCH($A2099&amp;"|"&amp;TEXT(_xlfn.MAXIFS(Cadastro!$E$5:$E$148,Cadastro!$A$5:$A$148,$A2099,Cadastro!$E$5:$E$148,"&lt;="&amp;$F2099),"yyyymmdd"),Cadastro!$I$5:$I$148,0),"")</f>
        <v>83</v>
      </c>
      <c r="AC2099" t="str">
        <f>IFERROR(_xlfn.SINGLE(INDEX(Exceções!$D$5:$D$203,MATCH($A2099&amp;"|"&amp;$F2099,Exceções!$F$5:$F$203,0))),"")</f>
        <v/>
      </c>
      <c r="AD2099" t="str">
        <f>IF($AC2099="","",IFERROR(_xlfn.SINGLE(INDEX(Exceções!$E$5:$E$203,MATCH($A2099&amp;"|"&amp;$F2099,Exceções!$F$5:$F$203,0))),""))</f>
        <v/>
      </c>
    </row>
    <row r="2100" spans="1:30" ht="15" hidden="1" customHeight="1" x14ac:dyDescent="0.25">
      <c r="A2100" s="31">
        <v>56377</v>
      </c>
      <c r="B2100" s="17" t="s">
        <v>216</v>
      </c>
      <c r="C2100" s="17" t="str">
        <f>IFERROR(INDEX(Cadastro!$C$5:$C$148,$AB2100),"NÃO INFORMADO")</f>
        <v>AUT</v>
      </c>
      <c r="D2100" s="17" t="str">
        <f>IFERROR(INDEX(Cadastro!$D$5:$D$148,$AB2100),"")</f>
        <v>6x1</v>
      </c>
      <c r="E2100" s="17" t="str">
        <f>IFERROR(INDEX(Cadastro!$G$5:$G$148,$AB2100),"")</f>
        <v>6x1</v>
      </c>
      <c r="F2100" s="29">
        <v>46274</v>
      </c>
      <c r="G2100" s="32" t="str">
        <f t="shared" si="354"/>
        <v>qua</v>
      </c>
      <c r="H2100" s="31">
        <f>IF($L2100=0,"",_xlfn.MINIFS(Dados!$Q:$Q,Dados!$A:$A,$A2100,Dados!$S:$S,$F2100))</f>
        <v>420</v>
      </c>
      <c r="I2100" s="31">
        <f>IF($H2100="","",_xlfn.MAXIFS(Dados!$R:$R,Dados!$A:$A,$A2100,Dados!$S:$S,$F2100))</f>
        <v>1009</v>
      </c>
      <c r="J2100" s="32" t="str">
        <f>IF($D2100&lt;&gt;"Folguista","",IFERROR(INDEX(Parâmetros!$D$52:$G$52,1,MIN(4,MAX(1,$W2100))),""))</f>
        <v/>
      </c>
      <c r="K2100" s="32" t="str">
        <f>IF(OR($AC2100&lt;&gt;"",$Y2100="Folga",$Y2100="Folga trabalhada",$Y2100="Férias (cadastro)",$Y2100="Férias / afastamento",$Y2100="Indeterminado (início da série)"),"",IF(OR($D2100="6x1",$D2100="FF 6x1"),IF(OR(WEEKDAY($F2100,2)=6,WEEKDAY($F2100,2)=7),"6x1 sáb/dom","6x1"),IF($D2100="5x2","5x2",IF($H2100="",IF($D2100="Folguista",$J2100,$E2100),IF(OR($H2100&gt;=Parâmetros!$E$18,$H2100&lt;Parâmetros!$E$19),"C",IF($H2100&lt;Parâmetros!$E$20,"A","B"))))))</f>
        <v>6x1</v>
      </c>
      <c r="L2100" s="30">
        <f>SUMIFS(Dados!$E:$E,Dados!$A:$A,$A2100,Dados!$S:$S,$F2100)</f>
        <v>8.82</v>
      </c>
      <c r="M2100" s="30">
        <f>IFERROR(INDEX(Parâmetros!$E$6:$E$11,MATCH($K2100,Parâmetros!$A$6:$A$11,0)),"")</f>
        <v>8.8000000000000007</v>
      </c>
      <c r="N2100" s="33">
        <f t="shared" si="355"/>
        <v>1.0022727272727272</v>
      </c>
      <c r="O2100" s="33">
        <f>Parâmetros!$E$13</f>
        <v>0.8</v>
      </c>
      <c r="P2100" s="32" t="str">
        <f>IF(OR($M2100="",$F2100&gt;Parâmetros!$E$14),"Não","Sim")</f>
        <v>Sim</v>
      </c>
      <c r="Q2100" s="32" t="str">
        <f t="shared" si="356"/>
        <v>Sim</v>
      </c>
      <c r="R2100" s="32" t="str">
        <f t="shared" si="357"/>
        <v>Sim</v>
      </c>
      <c r="S2100" s="30">
        <f t="shared" si="358"/>
        <v>0</v>
      </c>
      <c r="T2100" s="32" t="str">
        <f>IF($Q2100&lt;&gt;"Sim","",IF($N2100&gt;Parâmetros!$E$15,"Sim","Não"))</f>
        <v>Sim</v>
      </c>
      <c r="U2100" s="17" t="str">
        <f t="shared" si="359"/>
        <v>Na meta</v>
      </c>
      <c r="V2100" s="17" t="str">
        <f>IF($AC2100&lt;&gt;"",IF($L2100&gt;0,"ATENÇÃO · apontou em dia de "&amp;LOWER($AC2100)&amp;" cadastrado","Exceção cadastrada · "&amp;$AC2100)&amp;IF($AD2100="",""," · "&amp;$AD2100),IF($E2100="Férias",IF($L2100&gt;0,"ATENÇÃO · apontou estando de férias no cadastro","Férias no cadastro"),IF($Y2100="Férias / afastamento","Afastamento · "&amp;($Z2100+$AA2100-1)&amp;" dias seguidos sem apontamento",IF($Y2100="Folga trabalhada","ATENÇÃO · apontou em dia de '[Apontamento_Mes_Setembro Atualizado.xlsx]Base Diária'!$V$221folga da escala 5x2",IF($Y2100="Folga",IF(AND($D2100="5x2",OR(WEEKDAY($F2100,2)=6,WEEKDAY($F2100,2)=7)),"Folga de fim de semana da escala 5x2",IF(AND(OR($D2100="6x1",$D2100="FF 6x1"),WEEKDAY($F2100,2)=6,FALSE()),"Folga de fim de semana · apontou no domingo anterior",IF(AND(OR($D2100="6x1",$D2100="FF 6x1"),WEEKDAY($F2100,2)=7,AND($A2100=$A2099,$L2099&gt;0)),"Folga de fim de semana · apontou no sábado",IF(AND(OR($D2100="6x1",$D2100="FF 6x1"),OR(WEEKDAY($F2100,2)=6,WEEKDAY($F2100,2)=7)),"Folga de fim de semana · sem apontamento no sábado nem no domingo","Folga prevista pelo ciclo")))),IF($Y2100="Indeterminado (início da série)","Sem histórico anterior — informe o dia do ciclo no Cadastro",IF($Y2100="Falta de registro",IF(OR(OR($D2100="6x1",$D2100="FF 6x1"),$D2100="5x2"),"FALTA DE REGISTRO · dia útil da escala "&amp;$E2100,"FALTA DE REGISTRO · dia "&amp;$W2100&amp;" de "&amp;IFERROR(INDEX(Parâmetros!$B$39:$B$48,MATCH($E2100,Parâmetros!$A$39:$A$48,0)),99)&amp;" do ciclo"),IF(OR($D2100="6x1",$D2100="FF 6x1"),IF(OR(AND(WEEKDAY($F2100,2)=6,AND($A2100=$A2101,$L2101&gt;0)),AND(WEEKDAY($F2100,2)=7,AND($A2100=$A2099,$L2099&gt;0))),"ATENÇÃO · apontou sábado e domingo no mesmo fim de semana",IF(OR(WEEKDAY($F2100,2)=6,WEEKDAY($F2100,2)=7),"Jornada de fim de semana do 6x1",IF(OR($H2100&gt;=Parâmetros!$E$20,$H2100&lt;Parâmetros!$E$19),"ATENÇÃO · 6x1 apontou fora do horário diurno","Jornada fixa do 6x1"))),IF($D2100="5x2","Jornada fixa do 5x2",IF($D2100="Folguista",IF($J2100=$K2100,"Evidência confirma sequência","DIVERGE · sequência "&amp;$J2100&amp;" × evidência "&amp;$K2100),IF($K2100=$E2100,"Evidência confirma cadastro","DIVERGE · cadastro "&amp;$E2100&amp;" × evidência "&amp;$K2100)))))))))))</f>
        <v>Jornada fixa do 6x1</v>
      </c>
      <c r="W2100" s="34" t="str">
        <f>IF(OR(OR($D2100="6x1",$D2100="FF 6x1"),$D2100="5x2"),"",IF($AB2100&lt;&gt;$AB2099,IF(IFERROR(INDEX(Cadastro!$F$5:$F$148,$AB2100),"")="",IF($L2100&gt;0,1,0),IF(IFERROR(INDEX(Cadastro!$F$5:$F$148,$AB2100),"")&lt;=IFERROR(INDEX(Parâmetros!$B$39:$B$48,MATCH($E2100,Parâmetros!$A$39:$A$48,0)),99),IFERROR(INDEX(Cadastro!$F$5:$F$148,$AB2100),""),0)),IF($L2100&gt;0,IF(N($X2099)&gt;0,1,N($W2099)+1),IF(AND($L2100=0,OR(N($W2099)&gt;=IFERROR(INDEX(Parâmetros!$B$39:$B$48,MATCH($E2100,Parâmetros!$A$39:$A$48,0)),99),AND(N($X2099)&gt;0,N($X2099)&lt;IFERROR(INDEX(Parâmetros!$C$39:$C$48,MATCH($E2100,Parâmetros!$A$39:$A$48,0)),0)))),0,N($W2099)+1))))</f>
        <v/>
      </c>
      <c r="X2100" s="34" t="str">
        <f>IF(OR(OR($D2100="6x1",$D2100="FF 6x1"),$D2100="5x2"),"",IF($AB2100&lt;&gt;$AB2099,IF(IFERROR(INDEX(Cadastro!$F$5:$F$148,$AB2100),"")="",0,IF(IFERROR(INDEX(Cadastro!$F$5:$F$148,$AB2100),"")&gt;IFERROR(INDEX(Parâmetros!$B$39:$B$48,MATCH($E2100,Parâmetros!$A$39:$A$48,0)),99),IFERROR(INDEX(Cadastro!$F$5:$F$148,$AB2100),"")-IFERROR(INDEX(Parâmetros!$B$39:$B$48,MATCH($E2100,Parâmetros!$A$39:$A$48,0)),99),0)),IF(AND($L2100=0,OR(N($W2099)&gt;=IFERROR(INDEX(Parâmetros!$B$39:$B$48,MATCH($E2100,Parâmetros!$A$39:$A$48,0)),99),AND(N($X2099)&gt;0,N($X2099)&lt;IFERROR(INDEX(Parâmetros!$C$39:$C$48,MATCH($E2100,Parâmetros!$A$39:$A$48,0)),0)))),N($X2099)+1,0)))</f>
        <v/>
      </c>
      <c r="Y2100" t="str">
        <f>IF($AC2100&lt;&gt;"",IF($L2100&gt;0,$AC2100&amp;" · com apontamento",$AC2100),IF($E2100="Férias",IF($L2100&gt;0,"Férias · com apontamento","Férias (cadastro)"),IF(($Z2100+$AA2100-1)&gt;Parâmetros!$E$16,"Férias / afastamento",IF(AND($D2100="5x2",OR(WEEKDAY($F2100,2)=6,WEEKDAY($F2100,2)=7)),IF($L2100&gt;0,"Folga trabalhada","Folga"),IF($L2100&gt;0,"Trabalhado",IF(OR(OR($D2100="6x1",$D2100="FF 6x1"),$D2100="5x2"),IF(AND(OR($D2100="6x1",$D2100="FF 6x1"),OR(WEEKDAY($F2100,2)=6,WEEKDAY($F2100,2)=7)),"Folga","Falta de registro"),IF(AND($AB2100&lt;&gt;$AB2099,IFERROR(INDEX(Cadastro!$F$5:$F$148,$AB2100),"")=""),"Indeterminado (início da série)",IF($X2100&gt;0,"Folga","Falta de registro"))))))))</f>
        <v>Trabalhado</v>
      </c>
      <c r="Z2100" s="34">
        <f>IF(OR($L2100&gt;0,$F2100&gt;Parâmetros!$E$14),0,IF($A2100&lt;&gt;$A2099,1,N($Z2099)+1))</f>
        <v>0</v>
      </c>
      <c r="AA2100" s="34">
        <f>IF(OR($L2100&gt;0,$F2100&gt;Parâmetros!$E$14),0,IF(OR($A2100&lt;&gt;$A2101,$F2101&gt;Parâmetros!$E$14),1,N($AA2101)+1))</f>
        <v>0</v>
      </c>
      <c r="AB2100" s="31">
        <f>IFERROR(MATCH($A2100&amp;"|"&amp;TEXT(_xlfn.MAXIFS(Cadastro!$E$5:$E$148,Cadastro!$A$5:$A$148,$A2100,Cadastro!$E$5:$E$148,"&lt;="&amp;$F2100),"yyyymmdd"),Cadastro!$I$5:$I$148,0),"")</f>
        <v>83</v>
      </c>
      <c r="AC2100" t="str">
        <f>IFERROR(_xlfn.SINGLE(INDEX(Exceções!$D$5:$D$203,MATCH($A2100&amp;"|"&amp;$F2100,Exceções!$F$5:$F$203,0))),"")</f>
        <v/>
      </c>
      <c r="AD2100" t="str">
        <f>IF($AC2100="","",IFERROR(_xlfn.SINGLE(INDEX(Exceções!$E$5:$E$203,MATCH($A2100&amp;"|"&amp;$F2100,Exceções!$F$5:$F$203,0))),""))</f>
        <v/>
      </c>
    </row>
    <row r="2101" spans="1:30" ht="15" hidden="1" customHeight="1" x14ac:dyDescent="0.25">
      <c r="A2101" s="31">
        <v>56377</v>
      </c>
      <c r="B2101" s="17" t="s">
        <v>216</v>
      </c>
      <c r="C2101" s="17" t="str">
        <f>IFERROR(INDEX(Cadastro!$C$5:$C$148,$AB2101),"NÃO INFORMADO")</f>
        <v>AUT</v>
      </c>
      <c r="D2101" s="17" t="str">
        <f>IFERROR(INDEX(Cadastro!$D$5:$D$148,$AB2101),"")</f>
        <v>6x1</v>
      </c>
      <c r="E2101" s="17" t="str">
        <f>IFERROR(INDEX(Cadastro!$G$5:$G$148,$AB2101),"")</f>
        <v>6x1</v>
      </c>
      <c r="F2101" s="29">
        <v>46275</v>
      </c>
      <c r="G2101" s="32" t="str">
        <f t="shared" si="354"/>
        <v>qui</v>
      </c>
      <c r="H2101" s="31">
        <f>IF($L2101=0,"",_xlfn.MINIFS(Dados!$Q:$Q,Dados!$A:$A,$A2101,Dados!$S:$S,$F2101))</f>
        <v>420</v>
      </c>
      <c r="I2101" s="31">
        <f>IF($H2101="","",_xlfn.MAXIFS(Dados!$R:$R,Dados!$A:$A,$A2101,Dados!$S:$S,$F2101))</f>
        <v>981</v>
      </c>
      <c r="J2101" s="32" t="str">
        <f>IF($D2101&lt;&gt;"Folguista","",IFERROR(INDEX(Parâmetros!$D$52:$G$52,1,MIN(4,MAX(1,$W2101))),""))</f>
        <v/>
      </c>
      <c r="K2101" s="32" t="str">
        <f>IF(OR($AC2101&lt;&gt;"",$Y2101="Folga",$Y2101="Folga trabalhada",$Y2101="Férias (cadastro)",$Y2101="Férias / afastamento",$Y2101="Indeterminado (início da série)"),"",IF(OR($D2101="6x1",$D2101="FF 6x1"),IF(OR(WEEKDAY($F2101,2)=6,WEEKDAY($F2101,2)=7),"6x1 sáb/dom","6x1"),IF($D2101="5x2","5x2",IF($H2101="",IF($D2101="Folguista",$J2101,$E2101),IF(OR($H2101&gt;=Parâmetros!$E$18,$H2101&lt;Parâmetros!$E$19),"C",IF($H2101&lt;Parâmetros!$E$20,"A","B"))))))</f>
        <v>6x1</v>
      </c>
      <c r="L2101" s="30">
        <f>SUMIFS(Dados!$E:$E,Dados!$A:$A,$A2101,Dados!$S:$S,$F2101)</f>
        <v>8.35</v>
      </c>
      <c r="M2101" s="30">
        <f>IFERROR(INDEX(Parâmetros!$E$6:$E$11,MATCH($K2101,Parâmetros!$A$6:$A$11,0)),"")</f>
        <v>8.8000000000000007</v>
      </c>
      <c r="N2101" s="33">
        <f t="shared" si="355"/>
        <v>0.94886363636363624</v>
      </c>
      <c r="O2101" s="33">
        <f>Parâmetros!$E$13</f>
        <v>0.8</v>
      </c>
      <c r="P2101" s="32" t="str">
        <f>IF(OR($M2101="",$F2101&gt;Parâmetros!$E$14),"Não","Sim")</f>
        <v>Sim</v>
      </c>
      <c r="Q2101" s="32" t="str">
        <f t="shared" si="356"/>
        <v>Sim</v>
      </c>
      <c r="R2101" s="32" t="str">
        <f t="shared" si="357"/>
        <v>Sim</v>
      </c>
      <c r="S2101" s="30">
        <f t="shared" si="358"/>
        <v>0</v>
      </c>
      <c r="T2101" s="32" t="str">
        <f>IF($Q2101&lt;&gt;"Sim","",IF($N2101&gt;Parâmetros!$E$15,"Sim","Não"))</f>
        <v>Não</v>
      </c>
      <c r="U2101" s="17" t="str">
        <f t="shared" si="359"/>
        <v>Na meta</v>
      </c>
      <c r="V2101" s="17" t="str">
        <f>IF($AC2101&lt;&gt;"",IF($L2101&gt;0,"ATENÇÃO · apontou em dia de "&amp;LOWER($AC2101)&amp;" cadastrado","Exceção cadastrada · "&amp;$AC2101)&amp;IF($AD2101="",""," · "&amp;$AD2101),IF($E2101="Férias",IF($L2101&gt;0,"ATENÇÃO · apontou estando de férias no cadastro","Férias no cadastro"),IF($Y2101="Férias / afastamento","Afastamento · "&amp;($Z2101+$AA2101-1)&amp;" dias seguidos sem apontamento",IF($Y2101="Folga trabalhada","ATENÇÃO · apontou em dia de '[Apontamento_Mes_Setembro Atualizado.xlsx]Base Diária'!$V$221folga da escala 5x2",IF($Y2101="Folga",IF(AND($D2101="5x2",OR(WEEKDAY($F2101,2)=6,WEEKDAY($F2101,2)=7)),"Folga de fim de semana da escala 5x2",IF(AND(OR($D2101="6x1",$D2101="FF 6x1"),WEEKDAY($F2101,2)=6,FALSE()),"Folga de fim de semana · apontou no domingo anterior",IF(AND(OR($D2101="6x1",$D2101="FF 6x1"),WEEKDAY($F2101,2)=7,AND($A2101=$A2100,$L2100&gt;0)),"Folga de fim de semana · apontou no sábado",IF(AND(OR($D2101="6x1",$D2101="FF 6x1"),OR(WEEKDAY($F2101,2)=6,WEEKDAY($F2101,2)=7)),"Folga de fim de semana · sem apontamento no sábado nem no domingo","Folga prevista pelo ciclo")))),IF($Y2101="Indeterminado (início da série)","Sem histórico anterior — informe o dia do ciclo no Cadastro",IF($Y2101="Falta de registro",IF(OR(OR($D2101="6x1",$D2101="FF 6x1"),$D2101="5x2"),"FALTA DE REGISTRO · dia útil da escala "&amp;$E2101,"FALTA DE REGISTRO · dia "&amp;$W2101&amp;" de "&amp;IFERROR(INDEX(Parâmetros!$B$39:$B$48,MATCH($E2101,Parâmetros!$A$39:$A$48,0)),99)&amp;" do ciclo"),IF(OR($D2101="6x1",$D2101="FF 6x1"),IF(OR(AND(WEEKDAY($F2101,2)=6,AND($A2101=$A2102,$L2102&gt;0)),AND(WEEKDAY($F2101,2)=7,AND($A2101=$A2100,$L2100&gt;0))),"ATENÇÃO · apontou sábado e domingo no mesmo fim de semana",IF(OR(WEEKDAY($F2101,2)=6,WEEKDAY($F2101,2)=7),"Jornada de fim de semana do 6x1",IF(OR($H2101&gt;=Parâmetros!$E$20,$H2101&lt;Parâmetros!$E$19),"ATENÇÃO · 6x1 apontou fora do horário diurno","Jornada fixa do 6x1"))),IF($D2101="5x2","Jornada fixa do 5x2",IF($D2101="Folguista",IF($J2101=$K2101,"Evidência confirma sequência","DIVERGE · sequência "&amp;$J2101&amp;" × evidência "&amp;$K2101),IF($K2101=$E2101,"Evidência confirma cadastro","DIVERGE · cadastro "&amp;$E2101&amp;" × evidência "&amp;$K2101)))))))))))</f>
        <v>Jornada fixa do 6x1</v>
      </c>
      <c r="W2101" s="34" t="str">
        <f>IF(OR(OR($D2101="6x1",$D2101="FF 6x1"),$D2101="5x2"),"",IF($AB2101&lt;&gt;$AB2100,IF(IFERROR(INDEX(Cadastro!$F$5:$F$148,$AB2101),"")="",IF($L2101&gt;0,1,0),IF(IFERROR(INDEX(Cadastro!$F$5:$F$148,$AB2101),"")&lt;=IFERROR(INDEX(Parâmetros!$B$39:$B$48,MATCH($E2101,Parâmetros!$A$39:$A$48,0)),99),IFERROR(INDEX(Cadastro!$F$5:$F$148,$AB2101),""),0)),IF($L2101&gt;0,IF(N($X2100)&gt;0,1,N($W2100)+1),IF(AND($L2101=0,OR(N($W2100)&gt;=IFERROR(INDEX(Parâmetros!$B$39:$B$48,MATCH($E2101,Parâmetros!$A$39:$A$48,0)),99),AND(N($X2100)&gt;0,N($X2100)&lt;IFERROR(INDEX(Parâmetros!$C$39:$C$48,MATCH($E2101,Parâmetros!$A$39:$A$48,0)),0)))),0,N($W2100)+1))))</f>
        <v/>
      </c>
      <c r="X2101" s="34" t="str">
        <f>IF(OR(OR($D2101="6x1",$D2101="FF 6x1"),$D2101="5x2"),"",IF($AB2101&lt;&gt;$AB2100,IF(IFERROR(INDEX(Cadastro!$F$5:$F$148,$AB2101),"")="",0,IF(IFERROR(INDEX(Cadastro!$F$5:$F$148,$AB2101),"")&gt;IFERROR(INDEX(Parâmetros!$B$39:$B$48,MATCH($E2101,Parâmetros!$A$39:$A$48,0)),99),IFERROR(INDEX(Cadastro!$F$5:$F$148,$AB2101),"")-IFERROR(INDEX(Parâmetros!$B$39:$B$48,MATCH($E2101,Parâmetros!$A$39:$A$48,0)),99),0)),IF(AND($L2101=0,OR(N($W2100)&gt;=IFERROR(INDEX(Parâmetros!$B$39:$B$48,MATCH($E2101,Parâmetros!$A$39:$A$48,0)),99),AND(N($X2100)&gt;0,N($X2100)&lt;IFERROR(INDEX(Parâmetros!$C$39:$C$48,MATCH($E2101,Parâmetros!$A$39:$A$48,0)),0)))),N($X2100)+1,0)))</f>
        <v/>
      </c>
      <c r="Y2101" t="str">
        <f>IF($AC2101&lt;&gt;"",IF($L2101&gt;0,$AC2101&amp;" · com apontamento",$AC2101),IF($E2101="Férias",IF($L2101&gt;0,"Férias · com apontamento","Férias (cadastro)"),IF(($Z2101+$AA2101-1)&gt;Parâmetros!$E$16,"Férias / afastamento",IF(AND($D2101="5x2",OR(WEEKDAY($F2101,2)=6,WEEKDAY($F2101,2)=7)),IF($L2101&gt;0,"Folga trabalhada","Folga"),IF($L2101&gt;0,"Trabalhado",IF(OR(OR($D2101="6x1",$D2101="FF 6x1"),$D2101="5x2"),IF(AND(OR($D2101="6x1",$D2101="FF 6x1"),OR(WEEKDAY($F2101,2)=6,WEEKDAY($F2101,2)=7)),"Folga","Falta de registro"),IF(AND($AB2101&lt;&gt;$AB2100,IFERROR(INDEX(Cadastro!$F$5:$F$148,$AB2101),"")=""),"Indeterminado (início da série)",IF($X2101&gt;0,"Folga","Falta de registro"))))))))</f>
        <v>Trabalhado</v>
      </c>
      <c r="Z2101" s="34">
        <f>IF(OR($L2101&gt;0,$F2101&gt;Parâmetros!$E$14),0,IF($A2101&lt;&gt;$A2100,1,N($Z2100)+1))</f>
        <v>0</v>
      </c>
      <c r="AA2101" s="34">
        <f>IF(OR($L2101&gt;0,$F2101&gt;Parâmetros!$E$14),0,IF(OR($A2101&lt;&gt;$A2102,$F2102&gt;Parâmetros!$E$14),1,N($AA2102)+1))</f>
        <v>0</v>
      </c>
      <c r="AB2101" s="31">
        <f>IFERROR(MATCH($A2101&amp;"|"&amp;TEXT(_xlfn.MAXIFS(Cadastro!$E$5:$E$148,Cadastro!$A$5:$A$148,$A2101,Cadastro!$E$5:$E$148,"&lt;="&amp;$F2101),"yyyymmdd"),Cadastro!$I$5:$I$148,0),"")</f>
        <v>83</v>
      </c>
      <c r="AC2101" t="str">
        <f>IFERROR(_xlfn.SINGLE(INDEX(Exceções!$D$5:$D$203,MATCH($A2101&amp;"|"&amp;$F2101,Exceções!$F$5:$F$203,0))),"")</f>
        <v/>
      </c>
      <c r="AD2101" t="str">
        <f>IF($AC2101="","",IFERROR(_xlfn.SINGLE(INDEX(Exceções!$E$5:$E$203,MATCH($A2101&amp;"|"&amp;$F2101,Exceções!$F$5:$F$203,0))),""))</f>
        <v/>
      </c>
    </row>
    <row r="2102" spans="1:30" ht="15" hidden="1" customHeight="1" x14ac:dyDescent="0.25">
      <c r="A2102" s="31">
        <v>56377</v>
      </c>
      <c r="B2102" s="17" t="s">
        <v>216</v>
      </c>
      <c r="C2102" s="17" t="str">
        <f>IFERROR(INDEX(Cadastro!$C$5:$C$148,$AB2102),"NÃO INFORMADO")</f>
        <v>AUT</v>
      </c>
      <c r="D2102" s="17" t="str">
        <f>IFERROR(INDEX(Cadastro!$D$5:$D$148,$AB2102),"")</f>
        <v>6x1</v>
      </c>
      <c r="E2102" s="17" t="str">
        <f>IFERROR(INDEX(Cadastro!$G$5:$G$148,$AB2102),"")</f>
        <v>6x1</v>
      </c>
      <c r="F2102" s="29">
        <v>46276</v>
      </c>
      <c r="G2102" s="32" t="str">
        <f t="shared" si="354"/>
        <v>sex</v>
      </c>
      <c r="H2102" s="31" t="str">
        <f>IF($L2102=0,"",_xlfn.MINIFS(Dados!$Q:$Q,Dados!$A:$A,$A2102,Dados!$S:$S,$F2102))</f>
        <v/>
      </c>
      <c r="I2102" s="31" t="str">
        <f>IF($H2102="","",_xlfn.MAXIFS(Dados!$R:$R,Dados!$A:$A,$A2102,Dados!$S:$S,$F2102))</f>
        <v/>
      </c>
      <c r="J2102" s="32" t="str">
        <f>IF($D2102&lt;&gt;"Folguista","",IFERROR(INDEX(Parâmetros!$D$52:$G$52,1,MIN(4,MAX(1,$W2102))),""))</f>
        <v/>
      </c>
      <c r="K2102" s="32" t="str">
        <f>IF(OR($AC2102&lt;&gt;"",$Y2102="Folga",$Y2102="Folga trabalhada",$Y2102="Férias (cadastro)",$Y2102="Férias / afastamento",$Y2102="Indeterminado (início da série)"),"",IF(OR($D2102="6x1",$D2102="FF 6x1"),IF(OR(WEEKDAY($F2102,2)=6,WEEKDAY($F2102,2)=7),"6x1 sáb/dom","6x1"),IF($D2102="5x2","5x2",IF($H2102="",IF($D2102="Folguista",$J2102,$E2102),IF(OR($H2102&gt;=Parâmetros!$E$18,$H2102&lt;Parâmetros!$E$19),"C",IF($H2102&lt;Parâmetros!$E$20,"A","B"))))))</f>
        <v>6x1</v>
      </c>
      <c r="L2102" s="30">
        <f>SUMIFS(Dados!$E:$E,Dados!$A:$A,$A2102,Dados!$S:$S,$F2102)</f>
        <v>0</v>
      </c>
      <c r="M2102" s="30">
        <f>IFERROR(INDEX(Parâmetros!$E$6:$E$11,MATCH($K2102,Parâmetros!$A$6:$A$11,0)),"")</f>
        <v>8.8000000000000007</v>
      </c>
      <c r="N2102" s="33">
        <f t="shared" si="355"/>
        <v>0</v>
      </c>
      <c r="O2102" s="33">
        <f>Parâmetros!$E$13</f>
        <v>0.8</v>
      </c>
      <c r="P2102" s="32" t="str">
        <f>IF(OR($M2102="",$F2102&gt;Parâmetros!$E$14),"Não","Sim")</f>
        <v>Sim</v>
      </c>
      <c r="Q2102" s="32" t="str">
        <f t="shared" si="356"/>
        <v>Não</v>
      </c>
      <c r="R2102" s="32" t="str">
        <f t="shared" si="357"/>
        <v/>
      </c>
      <c r="S2102" s="30" t="str">
        <f t="shared" si="358"/>
        <v/>
      </c>
      <c r="T2102" s="32" t="str">
        <f>IF($Q2102&lt;&gt;"Sim","",IF($N2102&gt;Parâmetros!$E$15,"Sim","Não"))</f>
        <v/>
      </c>
      <c r="U2102" s="17" t="str">
        <f t="shared" si="359"/>
        <v>Falta de registro</v>
      </c>
      <c r="V2102" s="17" t="str">
        <f>IF($AC2102&lt;&gt;"",IF($L2102&gt;0,"ATENÇÃO · apontou em dia de "&amp;LOWER($AC2102)&amp;" cadastrado","Exceção cadastrada · "&amp;$AC2102)&amp;IF($AD2102="",""," · "&amp;$AD2102),IF($E2102="Férias",IF($L2102&gt;0,"ATENÇÃO · apontou estando de férias no cadastro","Férias no cadastro"),IF($Y2102="Férias / afastamento","Afastamento · "&amp;($Z2102+$AA2102-1)&amp;" dias seguidos sem apontamento",IF($Y2102="Folga trabalhada","ATENÇÃO · apontou em dia de '[Apontamento_Mes_Setembro Atualizado.xlsx]Base Diária'!$V$221folga da escala 5x2",IF($Y2102="Folga",IF(AND($D2102="5x2",OR(WEEKDAY($F2102,2)=6,WEEKDAY($F2102,2)=7)),"Folga de fim de semana da escala 5x2",IF(AND(OR($D2102="6x1",$D2102="FF 6x1"),WEEKDAY($F2102,2)=6,FALSE()),"Folga de fim de semana · apontou no domingo anterior",IF(AND(OR($D2102="6x1",$D2102="FF 6x1"),WEEKDAY($F2102,2)=7,AND($A2102=$A2101,$L2101&gt;0)),"Folga de fim de semana · apontou no sábado",IF(AND(OR($D2102="6x1",$D2102="FF 6x1"),OR(WEEKDAY($F2102,2)=6,WEEKDAY($F2102,2)=7)),"Folga de fim de semana · sem apontamento no sábado nem no domingo","Folga prevista pelo ciclo")))),IF($Y2102="Indeterminado (início da série)","Sem histórico anterior — informe o dia do ciclo no Cadastro",IF($Y2102="Falta de registro",IF(OR(OR($D2102="6x1",$D2102="FF 6x1"),$D2102="5x2"),"FALTA DE REGISTRO · dia útil da escala "&amp;$E2102,"FALTA DE REGISTRO · dia "&amp;$W2102&amp;" de "&amp;IFERROR(INDEX(Parâmetros!$B$39:$B$48,MATCH($E2102,Parâmetros!$A$39:$A$48,0)),99)&amp;" do ciclo"),IF(OR($D2102="6x1",$D2102="FF 6x1"),IF(OR(AND(WEEKDAY($F2102,2)=6,AND($A2102=$A2103,$L2103&gt;0)),AND(WEEKDAY($F2102,2)=7,AND($A2102=$A2101,$L2101&gt;0))),"ATENÇÃO · apontou sábado e domingo no mesmo fim de semana",IF(OR(WEEKDAY($F2102,2)=6,WEEKDAY($F2102,2)=7),"Jornada de fim de semana do 6x1",IF(OR($H2102&gt;=Parâmetros!$E$20,$H2102&lt;Parâmetros!$E$19),"ATENÇÃO · 6x1 apontou fora do horário diurno","Jornada fixa do 6x1"))),IF($D2102="5x2","Jornada fixa do 5x2",IF($D2102="Folguista",IF($J2102=$K2102,"Evidência confirma sequência","DIVERGE · sequência "&amp;$J2102&amp;" × evidência "&amp;$K2102),IF($K2102=$E2102,"Evidência confirma cadastro","DIVERGE · cadastro "&amp;$E2102&amp;" × evidência "&amp;$K2102)))))))))))</f>
        <v>FALTA DE REGISTRO · dia útil da escala 6x1</v>
      </c>
      <c r="W2102" s="34" t="str">
        <f>IF(OR(OR($D2102="6x1",$D2102="FF 6x1"),$D2102="5x2"),"",IF($AB2102&lt;&gt;$AB2101,IF(IFERROR(INDEX(Cadastro!$F$5:$F$148,$AB2102),"")="",IF($L2102&gt;0,1,0),IF(IFERROR(INDEX(Cadastro!$F$5:$F$148,$AB2102),"")&lt;=IFERROR(INDEX(Parâmetros!$B$39:$B$48,MATCH($E2102,Parâmetros!$A$39:$A$48,0)),99),IFERROR(INDEX(Cadastro!$F$5:$F$148,$AB2102),""),0)),IF($L2102&gt;0,IF(N($X2101)&gt;0,1,N($W2101)+1),IF(AND($L2102=0,OR(N($W2101)&gt;=IFERROR(INDEX(Parâmetros!$B$39:$B$48,MATCH($E2102,Parâmetros!$A$39:$A$48,0)),99),AND(N($X2101)&gt;0,N($X2101)&lt;IFERROR(INDEX(Parâmetros!$C$39:$C$48,MATCH($E2102,Parâmetros!$A$39:$A$48,0)),0)))),0,N($W2101)+1))))</f>
        <v/>
      </c>
      <c r="X2102" s="34" t="str">
        <f>IF(OR(OR($D2102="6x1",$D2102="FF 6x1"),$D2102="5x2"),"",IF($AB2102&lt;&gt;$AB2101,IF(IFERROR(INDEX(Cadastro!$F$5:$F$148,$AB2102),"")="",0,IF(IFERROR(INDEX(Cadastro!$F$5:$F$148,$AB2102),"")&gt;IFERROR(INDEX(Parâmetros!$B$39:$B$48,MATCH($E2102,Parâmetros!$A$39:$A$48,0)),99),IFERROR(INDEX(Cadastro!$F$5:$F$148,$AB2102),"")-IFERROR(INDEX(Parâmetros!$B$39:$B$48,MATCH($E2102,Parâmetros!$A$39:$A$48,0)),99),0)),IF(AND($L2102=0,OR(N($W2101)&gt;=IFERROR(INDEX(Parâmetros!$B$39:$B$48,MATCH($E2102,Parâmetros!$A$39:$A$48,0)),99),AND(N($X2101)&gt;0,N($X2101)&lt;IFERROR(INDEX(Parâmetros!$C$39:$C$48,MATCH($E2102,Parâmetros!$A$39:$A$48,0)),0)))),N($X2101)+1,0)))</f>
        <v/>
      </c>
      <c r="Y2102" t="str">
        <f>IF($AC2102&lt;&gt;"",IF($L2102&gt;0,$AC2102&amp;" · com apontamento",$AC2102),IF($E2102="Férias",IF($L2102&gt;0,"Férias · com apontamento","Férias (cadastro)"),IF(($Z2102+$AA2102-1)&gt;Parâmetros!$E$16,"Férias / afastamento",IF(AND($D2102="5x2",OR(WEEKDAY($F2102,2)=6,WEEKDAY($F2102,2)=7)),IF($L2102&gt;0,"Folga trabalhada","Folga"),IF($L2102&gt;0,"Trabalhado",IF(OR(OR($D2102="6x1",$D2102="FF 6x1"),$D2102="5x2"),IF(AND(OR($D2102="6x1",$D2102="FF 6x1"),OR(WEEKDAY($F2102,2)=6,WEEKDAY($F2102,2)=7)),"Folga","Falta de registro"),IF(AND($AB2102&lt;&gt;$AB2101,IFERROR(INDEX(Cadastro!$F$5:$F$148,$AB2102),"")=""),"Indeterminado (início da série)",IF($X2102&gt;0,"Folga","Falta de registro"))))))))</f>
        <v>Falta de registro</v>
      </c>
      <c r="Z2102" s="34">
        <f>IF(OR($L2102&gt;0,$F2102&gt;Parâmetros!$E$14),0,IF($A2102&lt;&gt;$A2101,1,N($Z2101)+1))</f>
        <v>1</v>
      </c>
      <c r="AA2102" s="34">
        <f>IF(OR($L2102&gt;0,$F2102&gt;Parâmetros!$E$14),0,IF(OR($A2102&lt;&gt;$A2103,$F2103&gt;Parâmetros!$E$14),1,N($AA2103)+1))</f>
        <v>1</v>
      </c>
      <c r="AB2102" s="31">
        <f>IFERROR(MATCH($A2102&amp;"|"&amp;TEXT(_xlfn.MAXIFS(Cadastro!$E$5:$E$148,Cadastro!$A$5:$A$148,$A2102,Cadastro!$E$5:$E$148,"&lt;="&amp;$F2102),"yyyymmdd"),Cadastro!$I$5:$I$148,0),"")</f>
        <v>83</v>
      </c>
      <c r="AC2102" t="str">
        <f>IFERROR(_xlfn.SINGLE(INDEX(Exceções!$D$5:$D$203,MATCH($A2102&amp;"|"&amp;$F2102,Exceções!$F$5:$F$203,0))),"")</f>
        <v/>
      </c>
      <c r="AD2102" t="str">
        <f>IF($AC2102="","",IFERROR(_xlfn.SINGLE(INDEX(Exceções!$E$5:$E$203,MATCH($A2102&amp;"|"&amp;$F2102,Exceções!$F$5:$F$203,0))),""))</f>
        <v/>
      </c>
    </row>
    <row r="2103" spans="1:30" ht="15" hidden="1" customHeight="1" x14ac:dyDescent="0.25">
      <c r="A2103" s="31">
        <v>56377</v>
      </c>
      <c r="B2103" s="17" t="s">
        <v>216</v>
      </c>
      <c r="C2103" s="17" t="str">
        <f>IFERROR(INDEX(Cadastro!$C$5:$C$148,$AB2103),"NÃO INFORMADO")</f>
        <v>AUT</v>
      </c>
      <c r="D2103" s="17" t="str">
        <f>IFERROR(INDEX(Cadastro!$D$5:$D$148,$AB2103),"")</f>
        <v>6x1</v>
      </c>
      <c r="E2103" s="17" t="str">
        <f>IFERROR(INDEX(Cadastro!$G$5:$G$148,$AB2103),"")</f>
        <v>6x1</v>
      </c>
      <c r="F2103" s="29">
        <v>46277</v>
      </c>
      <c r="G2103" s="32" t="str">
        <f t="shared" si="354"/>
        <v>sáb</v>
      </c>
      <c r="H2103" s="31" t="str">
        <f>IF($L2103=0,"",_xlfn.MINIFS(Dados!$Q:$Q,Dados!$A:$A,$A2103,Dados!$S:$S,$F2103))</f>
        <v/>
      </c>
      <c r="I2103" s="31" t="str">
        <f>IF($H2103="","",_xlfn.MAXIFS(Dados!$R:$R,Dados!$A:$A,$A2103,Dados!$S:$S,$F2103))</f>
        <v/>
      </c>
      <c r="J2103" s="32" t="str">
        <f>IF($D2103&lt;&gt;"Folguista","",IFERROR(INDEX(Parâmetros!$D$52:$G$52,1,MIN(4,MAX(1,$W2103))),""))</f>
        <v/>
      </c>
      <c r="K2103" s="32" t="str">
        <f>IF(OR($AC2103&lt;&gt;"",$Y2103="Folga",$Y2103="Folga trabalhada",$Y2103="Férias (cadastro)",$Y2103="Férias / afastamento",$Y2103="Indeterminado (início da série)"),"",IF(OR($D2103="6x1",$D2103="FF 6x1"),IF(OR(WEEKDAY($F2103,2)=6,WEEKDAY($F2103,2)=7),"6x1 sáb/dom","6x1"),IF($D2103="5x2","5x2",IF($H2103="",IF($D2103="Folguista",$J2103,$E2103),IF(OR($H2103&gt;=Parâmetros!$E$18,$H2103&lt;Parâmetros!$E$19),"C",IF($H2103&lt;Parâmetros!$E$20,"A","B"))))))</f>
        <v/>
      </c>
      <c r="L2103" s="30">
        <f>SUMIFS(Dados!$E:$E,Dados!$A:$A,$A2103,Dados!$S:$S,$F2103)</f>
        <v>0</v>
      </c>
      <c r="M2103" s="30" t="str">
        <f>IFERROR(INDEX(Parâmetros!$E$6:$E$11,MATCH($K2103,Parâmetros!$A$6:$A$11,0)),"")</f>
        <v/>
      </c>
      <c r="N2103" s="33" t="str">
        <f t="shared" si="355"/>
        <v/>
      </c>
      <c r="O2103" s="33">
        <f>Parâmetros!$E$13</f>
        <v>0.8</v>
      </c>
      <c r="P2103" s="32" t="str">
        <f>IF(OR($M2103="",$F2103&gt;Parâmetros!$E$14),"Não","Sim")</f>
        <v>Não</v>
      </c>
      <c r="Q2103" s="32" t="str">
        <f t="shared" si="356"/>
        <v/>
      </c>
      <c r="R2103" s="32" t="str">
        <f t="shared" si="357"/>
        <v/>
      </c>
      <c r="S2103" s="30" t="str">
        <f t="shared" si="358"/>
        <v/>
      </c>
      <c r="T2103" s="32" t="str">
        <f>IF($Q2103&lt;&gt;"Sim","",IF($N2103&gt;Parâmetros!$E$15,"Sim","Não"))</f>
        <v/>
      </c>
      <c r="U2103" s="17" t="str">
        <f t="shared" si="359"/>
        <v>Folga</v>
      </c>
      <c r="V2103" s="17" t="str">
        <f>IF($AC2103&lt;&gt;"",IF($L2103&gt;0,"ATENÇÃO · apontou em dia de "&amp;LOWER($AC2103)&amp;" cadastrado","Exceção cadastrada · "&amp;$AC2103)&amp;IF($AD2103="",""," · "&amp;$AD2103),IF($E2103="Férias",IF($L2103&gt;0,"ATENÇÃO · apontou estando de férias no cadastro","Férias no cadastro"),IF($Y2103="Férias / afastamento","Afastamento · "&amp;($Z2103+$AA2103-1)&amp;" dias seguidos sem apontamento",IF($Y2103="Folga trabalhada","ATENÇÃO · apontou em dia de '[Apontamento_Mes_Setembro Atualizado.xlsx]Base Diária'!$V$221folga da escala 5x2",IF($Y2103="Folga",IF(AND($D2103="5x2",OR(WEEKDAY($F2103,2)=6,WEEKDAY($F2103,2)=7)),"Folga de fim de semana da escala 5x2",IF(AND(OR($D2103="6x1",$D2103="FF 6x1"),WEEKDAY($F2103,2)=6,FALSE()),"Folga de fim de semana · apontou no domingo anterior",IF(AND(OR($D2103="6x1",$D2103="FF 6x1"),WEEKDAY($F2103,2)=7,AND($A2103=$A2102,$L2102&gt;0)),"Folga de fim de semana · apontou no sábado",IF(AND(OR($D2103="6x1",$D2103="FF 6x1"),OR(WEEKDAY($F2103,2)=6,WEEKDAY($F2103,2)=7)),"Folga de fim de semana · sem apontamento no sábado nem no domingo","Folga prevista pelo ciclo")))),IF($Y2103="Indeterminado (início da série)","Sem histórico anterior — informe o dia do ciclo no Cadastro",IF($Y2103="Falta de registro",IF(OR(OR($D2103="6x1",$D2103="FF 6x1"),$D2103="5x2"),"FALTA DE REGISTRO · dia útil da escala "&amp;$E2103,"FALTA DE REGISTRO · dia "&amp;$W2103&amp;" de "&amp;IFERROR(INDEX(Parâmetros!$B$39:$B$48,MATCH($E2103,Parâmetros!$A$39:$A$48,0)),99)&amp;" do ciclo"),IF(OR($D2103="6x1",$D2103="FF 6x1"),IF(OR(AND(WEEKDAY($F2103,2)=6,AND($A2103=$A2104,$L2104&gt;0)),AND(WEEKDAY($F2103,2)=7,AND($A2103=$A2102,$L2102&gt;0))),"ATENÇÃO · apontou sábado e domingo no mesmo fim de semana",IF(OR(WEEKDAY($F2103,2)=6,WEEKDAY($F2103,2)=7),"Jornada de fim de semana do 6x1",IF(OR($H2103&gt;=Parâmetros!$E$20,$H2103&lt;Parâmetros!$E$19),"ATENÇÃO · 6x1 apontou fora do horário diurno","Jornada fixa do 6x1"))),IF($D2103="5x2","Jornada fixa do 5x2",IF($D2103="Folguista",IF($J2103=$K2103,"Evidência confirma sequência","DIVERGE · sequência "&amp;$J2103&amp;" × evidência "&amp;$K2103),IF($K2103=$E2103,"Evidência confirma cadastro","DIVERGE · cadastro "&amp;$E2103&amp;" × evidência "&amp;$K2103)))))))))))</f>
        <v>Folga de fim de semana · sem apontamento no sábado nem no domingo</v>
      </c>
      <c r="W2103" s="34" t="str">
        <f>IF(OR(OR($D2103="6x1",$D2103="FF 6x1"),$D2103="5x2"),"",IF($AB2103&lt;&gt;$AB2102,IF(IFERROR(INDEX(Cadastro!$F$5:$F$148,$AB2103),"")="",IF($L2103&gt;0,1,0),IF(IFERROR(INDEX(Cadastro!$F$5:$F$148,$AB2103),"")&lt;=IFERROR(INDEX(Parâmetros!$B$39:$B$48,MATCH($E2103,Parâmetros!$A$39:$A$48,0)),99),IFERROR(INDEX(Cadastro!$F$5:$F$148,$AB2103),""),0)),IF($L2103&gt;0,IF(N($X2102)&gt;0,1,N($W2102)+1),IF(AND($L2103=0,OR(N($W2102)&gt;=IFERROR(INDEX(Parâmetros!$B$39:$B$48,MATCH($E2103,Parâmetros!$A$39:$A$48,0)),99),AND(N($X2102)&gt;0,N($X2102)&lt;IFERROR(INDEX(Parâmetros!$C$39:$C$48,MATCH($E2103,Parâmetros!$A$39:$A$48,0)),0)))),0,N($W2102)+1))))</f>
        <v/>
      </c>
      <c r="X2103" s="34" t="str">
        <f>IF(OR(OR($D2103="6x1",$D2103="FF 6x1"),$D2103="5x2"),"",IF($AB2103&lt;&gt;$AB2102,IF(IFERROR(INDEX(Cadastro!$F$5:$F$148,$AB2103),"")="",0,IF(IFERROR(INDEX(Cadastro!$F$5:$F$148,$AB2103),"")&gt;IFERROR(INDEX(Parâmetros!$B$39:$B$48,MATCH($E2103,Parâmetros!$A$39:$A$48,0)),99),IFERROR(INDEX(Cadastro!$F$5:$F$148,$AB2103),"")-IFERROR(INDEX(Parâmetros!$B$39:$B$48,MATCH($E2103,Parâmetros!$A$39:$A$48,0)),99),0)),IF(AND($L2103=0,OR(N($W2102)&gt;=IFERROR(INDEX(Parâmetros!$B$39:$B$48,MATCH($E2103,Parâmetros!$A$39:$A$48,0)),99),AND(N($X2102)&gt;0,N($X2102)&lt;IFERROR(INDEX(Parâmetros!$C$39:$C$48,MATCH($E2103,Parâmetros!$A$39:$A$48,0)),0)))),N($X2102)+1,0)))</f>
        <v/>
      </c>
      <c r="Y2103" t="str">
        <f>IF($AC2103&lt;&gt;"",IF($L2103&gt;0,$AC2103&amp;" · com apontamento",$AC2103),IF($E2103="Férias",IF($L2103&gt;0,"Férias · com apontamento","Férias (cadastro)"),IF(($Z2103+$AA2103-1)&gt;Parâmetros!$E$16,"Férias / afastamento",IF(AND($D2103="5x2",OR(WEEKDAY($F2103,2)=6,WEEKDAY($F2103,2)=7)),IF($L2103&gt;0,"Folga trabalhada","Folga"),IF($L2103&gt;0,"Trabalhado",IF(OR(OR($D2103="6x1",$D2103="FF 6x1"),$D2103="5x2"),IF(AND(OR($D2103="6x1",$D2103="FF 6x1"),OR(WEEKDAY($F2103,2)=6,WEEKDAY($F2103,2)=7)),"Folga","Falta de registro"),IF(AND($AB2103&lt;&gt;$AB2102,IFERROR(INDEX(Cadastro!$F$5:$F$148,$AB2103),"")=""),"Indeterminado (início da série)",IF($X2103&gt;0,"Folga","Falta de registro"))))))))</f>
        <v>Folga</v>
      </c>
      <c r="Z2103" s="34">
        <f>IF(OR($L2103&gt;0,$F2103&gt;Parâmetros!$E$14),0,IF($A2103&lt;&gt;$A2102,1,N($Z2102)+1))</f>
        <v>0</v>
      </c>
      <c r="AA2103" s="34">
        <f>IF(OR($L2103&gt;0,$F2103&gt;Parâmetros!$E$14),0,IF(OR($A2103&lt;&gt;$A2104,$F2104&gt;Parâmetros!$E$14),1,N($AA2104)+1))</f>
        <v>0</v>
      </c>
      <c r="AB2103" s="31">
        <f>IFERROR(MATCH($A2103&amp;"|"&amp;TEXT(_xlfn.MAXIFS(Cadastro!$E$5:$E$148,Cadastro!$A$5:$A$148,$A2103,Cadastro!$E$5:$E$148,"&lt;="&amp;$F2103),"yyyymmdd"),Cadastro!$I$5:$I$148,0),"")</f>
        <v>83</v>
      </c>
      <c r="AC2103" t="str">
        <f>IFERROR(_xlfn.SINGLE(INDEX(Exceções!$D$5:$D$203,MATCH($A2103&amp;"|"&amp;$F2103,Exceções!$F$5:$F$203,0))),"")</f>
        <v/>
      </c>
      <c r="AD2103" t="str">
        <f>IF($AC2103="","",IFERROR(_xlfn.SINGLE(INDEX(Exceções!$E$5:$E$203,MATCH($A2103&amp;"|"&amp;$F2103,Exceções!$F$5:$F$203,0))),""))</f>
        <v/>
      </c>
    </row>
    <row r="2104" spans="1:30" ht="15" hidden="1" customHeight="1" x14ac:dyDescent="0.25">
      <c r="A2104" s="31">
        <v>56377</v>
      </c>
      <c r="B2104" s="17" t="s">
        <v>216</v>
      </c>
      <c r="C2104" s="17" t="str">
        <f>IFERROR(INDEX(Cadastro!$C$5:$C$148,$AB2104),"NÃO INFORMADO")</f>
        <v>AUT</v>
      </c>
      <c r="D2104" s="17" t="str">
        <f>IFERROR(INDEX(Cadastro!$D$5:$D$148,$AB2104),"")</f>
        <v>6x1</v>
      </c>
      <c r="E2104" s="17" t="str">
        <f>IFERROR(INDEX(Cadastro!$G$5:$G$148,$AB2104),"")</f>
        <v>6x1</v>
      </c>
      <c r="F2104" s="29">
        <v>46278</v>
      </c>
      <c r="G2104" s="32" t="str">
        <f t="shared" si="354"/>
        <v>dom</v>
      </c>
      <c r="H2104" s="31" t="str">
        <f>IF($L2104=0,"",_xlfn.MINIFS(Dados!$Q:$Q,Dados!$A:$A,$A2104,Dados!$S:$S,$F2104))</f>
        <v/>
      </c>
      <c r="I2104" s="31" t="str">
        <f>IF($H2104="","",_xlfn.MAXIFS(Dados!$R:$R,Dados!$A:$A,$A2104,Dados!$S:$S,$F2104))</f>
        <v/>
      </c>
      <c r="J2104" s="32" t="str">
        <f>IF($D2104&lt;&gt;"Folguista","",IFERROR(INDEX(Parâmetros!$D$52:$G$52,1,MIN(4,MAX(1,$W2104))),""))</f>
        <v/>
      </c>
      <c r="K2104" s="32" t="str">
        <f>IF(OR($AC2104&lt;&gt;"",$Y2104="Folga",$Y2104="Folga trabalhada",$Y2104="Férias (cadastro)",$Y2104="Férias / afastamento",$Y2104="Indeterminado (início da série)"),"",IF(OR($D2104="6x1",$D2104="FF 6x1"),IF(OR(WEEKDAY($F2104,2)=6,WEEKDAY($F2104,2)=7),"6x1 sáb/dom","6x1"),IF($D2104="5x2","5x2",IF($H2104="",IF($D2104="Folguista",$J2104,$E2104),IF(OR($H2104&gt;=Parâmetros!$E$18,$H2104&lt;Parâmetros!$E$19),"C",IF($H2104&lt;Parâmetros!$E$20,"A","B"))))))</f>
        <v/>
      </c>
      <c r="L2104" s="30">
        <f>SUMIFS(Dados!$E:$E,Dados!$A:$A,$A2104,Dados!$S:$S,$F2104)</f>
        <v>0</v>
      </c>
      <c r="M2104" s="30" t="str">
        <f>IFERROR(INDEX(Parâmetros!$E$6:$E$11,MATCH($K2104,Parâmetros!$A$6:$A$11,0)),"")</f>
        <v/>
      </c>
      <c r="N2104" s="33" t="str">
        <f t="shared" si="355"/>
        <v/>
      </c>
      <c r="O2104" s="33">
        <f>Parâmetros!$E$13</f>
        <v>0.8</v>
      </c>
      <c r="P2104" s="32" t="str">
        <f>IF(OR($M2104="",$F2104&gt;Parâmetros!$E$14),"Não","Sim")</f>
        <v>Não</v>
      </c>
      <c r="Q2104" s="32" t="str">
        <f t="shared" si="356"/>
        <v/>
      </c>
      <c r="R2104" s="32" t="str">
        <f t="shared" si="357"/>
        <v/>
      </c>
      <c r="S2104" s="30" t="str">
        <f t="shared" si="358"/>
        <v/>
      </c>
      <c r="T2104" s="32" t="str">
        <f>IF($Q2104&lt;&gt;"Sim","",IF($N2104&gt;Parâmetros!$E$15,"Sim","Não"))</f>
        <v/>
      </c>
      <c r="U2104" s="17" t="str">
        <f t="shared" si="359"/>
        <v>Folga</v>
      </c>
      <c r="V2104" s="17" t="str">
        <f>IF($AC2104&lt;&gt;"",IF($L2104&gt;0,"ATENÇÃO · apontou em dia de "&amp;LOWER($AC2104)&amp;" cadastrado","Exceção cadastrada · "&amp;$AC2104)&amp;IF($AD2104="",""," · "&amp;$AD2104),IF($E2104="Férias",IF($L2104&gt;0,"ATENÇÃO · apontou estando de férias no cadastro","Férias no cadastro"),IF($Y2104="Férias / afastamento","Afastamento · "&amp;($Z2104+$AA2104-1)&amp;" dias seguidos sem apontamento",IF($Y2104="Folga trabalhada","ATENÇÃO · apontou em dia de '[Apontamento_Mes_Setembro Atualizado.xlsx]Base Diária'!$V$221folga da escala 5x2",IF($Y2104="Folga",IF(AND($D2104="5x2",OR(WEEKDAY($F2104,2)=6,WEEKDAY($F2104,2)=7)),"Folga de fim de semana da escala 5x2",IF(AND(OR($D2104="6x1",$D2104="FF 6x1"),WEEKDAY($F2104,2)=6,FALSE()),"Folga de fim de semana · apontou no domingo anterior",IF(AND(OR($D2104="6x1",$D2104="FF 6x1"),WEEKDAY($F2104,2)=7,AND($A2104=$A2103,$L2103&gt;0)),"Folga de fim de semana · apontou no sábado",IF(AND(OR($D2104="6x1",$D2104="FF 6x1"),OR(WEEKDAY($F2104,2)=6,WEEKDAY($F2104,2)=7)),"Folga de fim de semana · sem apontamento no sábado nem no domingo","Folga prevista pelo ciclo")))),IF($Y2104="Indeterminado (início da série)","Sem histórico anterior — informe o dia do ciclo no Cadastro",IF($Y2104="Falta de registro",IF(OR(OR($D2104="6x1",$D2104="FF 6x1"),$D2104="5x2"),"FALTA DE REGISTRO · dia útil da escala "&amp;$E2104,"FALTA DE REGISTRO · dia "&amp;$W2104&amp;" de "&amp;IFERROR(INDEX(Parâmetros!$B$39:$B$48,MATCH($E2104,Parâmetros!$A$39:$A$48,0)),99)&amp;" do ciclo"),IF(OR($D2104="6x1",$D2104="FF 6x1"),IF(OR(AND(WEEKDAY($F2104,2)=6,AND($A2104=$A2105,$L2105&gt;0)),AND(WEEKDAY($F2104,2)=7,AND($A2104=$A2103,$L2103&gt;0))),"ATENÇÃO · apontou sábado e domingo no mesmo fim de semana",IF(OR(WEEKDAY($F2104,2)=6,WEEKDAY($F2104,2)=7),"Jornada de fim de semana do 6x1",IF(OR($H2104&gt;=Parâmetros!$E$20,$H2104&lt;Parâmetros!$E$19),"ATENÇÃO · 6x1 apontou fora do horário diurno","Jornada fixa do 6x1"))),IF($D2104="5x2","Jornada fixa do 5x2",IF($D2104="Folguista",IF($J2104=$K2104,"Evidência confirma sequência","DIVERGE · sequência "&amp;$J2104&amp;" × evidência "&amp;$K2104),IF($K2104=$E2104,"Evidência confirma cadastro","DIVERGE · cadastro "&amp;$E2104&amp;" × evidência "&amp;$K2104)))))))))))</f>
        <v>Folga de fim de semana · sem apontamento no sábado nem no domingo</v>
      </c>
      <c r="W2104" s="34" t="str">
        <f>IF(OR(OR($D2104="6x1",$D2104="FF 6x1"),$D2104="5x2"),"",IF($AB2104&lt;&gt;$AB2103,IF(IFERROR(INDEX(Cadastro!$F$5:$F$148,$AB2104),"")="",IF($L2104&gt;0,1,0),IF(IFERROR(INDEX(Cadastro!$F$5:$F$148,$AB2104),"")&lt;=IFERROR(INDEX(Parâmetros!$B$39:$B$48,MATCH($E2104,Parâmetros!$A$39:$A$48,0)),99),IFERROR(INDEX(Cadastro!$F$5:$F$148,$AB2104),""),0)),IF($L2104&gt;0,IF(N($X2103)&gt;0,1,N($W2103)+1),IF(AND($L2104=0,OR(N($W2103)&gt;=IFERROR(INDEX(Parâmetros!$B$39:$B$48,MATCH($E2104,Parâmetros!$A$39:$A$48,0)),99),AND(N($X2103)&gt;0,N($X2103)&lt;IFERROR(INDEX(Parâmetros!$C$39:$C$48,MATCH($E2104,Parâmetros!$A$39:$A$48,0)),0)))),0,N($W2103)+1))))</f>
        <v/>
      </c>
      <c r="X2104" s="34" t="str">
        <f>IF(OR(OR($D2104="6x1",$D2104="FF 6x1"),$D2104="5x2"),"",IF($AB2104&lt;&gt;$AB2103,IF(IFERROR(INDEX(Cadastro!$F$5:$F$148,$AB2104),"")="",0,IF(IFERROR(INDEX(Cadastro!$F$5:$F$148,$AB2104),"")&gt;IFERROR(INDEX(Parâmetros!$B$39:$B$48,MATCH($E2104,Parâmetros!$A$39:$A$48,0)),99),IFERROR(INDEX(Cadastro!$F$5:$F$148,$AB2104),"")-IFERROR(INDEX(Parâmetros!$B$39:$B$48,MATCH($E2104,Parâmetros!$A$39:$A$48,0)),99),0)),IF(AND($L2104=0,OR(N($W2103)&gt;=IFERROR(INDEX(Parâmetros!$B$39:$B$48,MATCH($E2104,Parâmetros!$A$39:$A$48,0)),99),AND(N($X2103)&gt;0,N($X2103)&lt;IFERROR(INDEX(Parâmetros!$C$39:$C$48,MATCH($E2104,Parâmetros!$A$39:$A$48,0)),0)))),N($X2103)+1,0)))</f>
        <v/>
      </c>
      <c r="Y2104" t="str">
        <f>IF($AC2104&lt;&gt;"",IF($L2104&gt;0,$AC2104&amp;" · com apontamento",$AC2104),IF($E2104="Férias",IF($L2104&gt;0,"Férias · com apontamento","Férias (cadastro)"),IF(($Z2104+$AA2104-1)&gt;Parâmetros!$E$16,"Férias / afastamento",IF(AND($D2104="5x2",OR(WEEKDAY($F2104,2)=6,WEEKDAY($F2104,2)=7)),IF($L2104&gt;0,"Folga trabalhada","Folga"),IF($L2104&gt;0,"Trabalhado",IF(OR(OR($D2104="6x1",$D2104="FF 6x1"),$D2104="5x2"),IF(AND(OR($D2104="6x1",$D2104="FF 6x1"),OR(WEEKDAY($F2104,2)=6,WEEKDAY($F2104,2)=7)),"Folga","Falta de registro"),IF(AND($AB2104&lt;&gt;$AB2103,IFERROR(INDEX(Cadastro!$F$5:$F$148,$AB2104),"")=""),"Indeterminado (início da série)",IF($X2104&gt;0,"Folga","Falta de registro"))))))))</f>
        <v>Folga</v>
      </c>
      <c r="Z2104" s="34">
        <f>IF(OR($L2104&gt;0,$F2104&gt;Parâmetros!$E$14),0,IF($A2104&lt;&gt;$A2103,1,N($Z2103)+1))</f>
        <v>0</v>
      </c>
      <c r="AA2104" s="34">
        <f>IF(OR($L2104&gt;0,$F2104&gt;Parâmetros!$E$14),0,IF(OR($A2104&lt;&gt;$A2105,$F2105&gt;Parâmetros!$E$14),1,N($AA2105)+1))</f>
        <v>0</v>
      </c>
      <c r="AB2104" s="31">
        <f>IFERROR(MATCH($A2104&amp;"|"&amp;TEXT(_xlfn.MAXIFS(Cadastro!$E$5:$E$148,Cadastro!$A$5:$A$148,$A2104,Cadastro!$E$5:$E$148,"&lt;="&amp;$F2104),"yyyymmdd"),Cadastro!$I$5:$I$148,0),"")</f>
        <v>83</v>
      </c>
      <c r="AC2104" t="str">
        <f>IFERROR(_xlfn.SINGLE(INDEX(Exceções!$D$5:$D$203,MATCH($A2104&amp;"|"&amp;$F2104,Exceções!$F$5:$F$203,0))),"")</f>
        <v/>
      </c>
      <c r="AD2104" t="str">
        <f>IF($AC2104="","",IFERROR(_xlfn.SINGLE(INDEX(Exceções!$E$5:$E$203,MATCH($A2104&amp;"|"&amp;$F2104,Exceções!$F$5:$F$203,0))),""))</f>
        <v/>
      </c>
    </row>
    <row r="2105" spans="1:30" ht="15" hidden="1" customHeight="1" x14ac:dyDescent="0.25">
      <c r="A2105" s="31">
        <v>56377</v>
      </c>
      <c r="B2105" s="17" t="s">
        <v>216</v>
      </c>
      <c r="C2105" s="17" t="str">
        <f>IFERROR(INDEX(Cadastro!$C$5:$C$148,$AB2105),"NÃO INFORMADO")</f>
        <v>AUT</v>
      </c>
      <c r="D2105" s="17" t="str">
        <f>IFERROR(INDEX(Cadastro!$D$5:$D$148,$AB2105),"")</f>
        <v>6x1</v>
      </c>
      <c r="E2105" s="17" t="str">
        <f>IFERROR(INDEX(Cadastro!$G$5:$G$148,$AB2105),"")</f>
        <v>6x1</v>
      </c>
      <c r="F2105" s="29">
        <v>46279</v>
      </c>
      <c r="G2105" s="32" t="str">
        <f t="shared" si="354"/>
        <v>seg</v>
      </c>
      <c r="H2105" s="31" t="str">
        <f>IF($L2105=0,"",_xlfn.MINIFS(Dados!$Q:$Q,Dados!$A:$A,$A2105,Dados!$S:$S,$F2105))</f>
        <v/>
      </c>
      <c r="I2105" s="31" t="str">
        <f>IF($H2105="","",_xlfn.MAXIFS(Dados!$R:$R,Dados!$A:$A,$A2105,Dados!$S:$S,$F2105))</f>
        <v/>
      </c>
      <c r="J2105" s="32" t="str">
        <f>IF($D2105&lt;&gt;"Folguista","",IFERROR(INDEX(Parâmetros!$D$52:$G$52,1,MIN(4,MAX(1,$W2105))),""))</f>
        <v/>
      </c>
      <c r="K2105" s="32" t="str">
        <f>IF(OR($AC2105&lt;&gt;"",$Y2105="Folga",$Y2105="Folga trabalhada",$Y2105="Férias (cadastro)",$Y2105="Férias / afastamento",$Y2105="Indeterminado (início da série)"),"",IF(OR($D2105="6x1",$D2105="FF 6x1"),IF(OR(WEEKDAY($F2105,2)=6,WEEKDAY($F2105,2)=7),"6x1 sáb/dom","6x1"),IF($D2105="5x2","5x2",IF($H2105="",IF($D2105="Folguista",$J2105,$E2105),IF(OR($H2105&gt;=Parâmetros!$E$18,$H2105&lt;Parâmetros!$E$19),"C",IF($H2105&lt;Parâmetros!$E$20,"A","B"))))))</f>
        <v>6x1</v>
      </c>
      <c r="L2105" s="30">
        <f>SUMIFS(Dados!$E:$E,Dados!$A:$A,$A2105,Dados!$S:$S,$F2105)</f>
        <v>0</v>
      </c>
      <c r="M2105" s="30">
        <f>IFERROR(INDEX(Parâmetros!$E$6:$E$11,MATCH($K2105,Parâmetros!$A$6:$A$11,0)),"")</f>
        <v>8.8000000000000007</v>
      </c>
      <c r="N2105" s="33">
        <f t="shared" si="355"/>
        <v>0</v>
      </c>
      <c r="O2105" s="33">
        <f>Parâmetros!$E$13</f>
        <v>0.8</v>
      </c>
      <c r="P2105" s="32" t="str">
        <f>IF(OR($M2105="",$F2105&gt;Parâmetros!$E$14),"Não","Sim")</f>
        <v>Não</v>
      </c>
      <c r="Q2105" s="32" t="str">
        <f t="shared" si="356"/>
        <v/>
      </c>
      <c r="R2105" s="32" t="str">
        <f t="shared" si="357"/>
        <v/>
      </c>
      <c r="S2105" s="30" t="str">
        <f t="shared" si="358"/>
        <v/>
      </c>
      <c r="T2105" s="32" t="str">
        <f>IF($Q2105&lt;&gt;"Sim","",IF($N2105&gt;Parâmetros!$E$15,"Sim","Não"))</f>
        <v/>
      </c>
      <c r="U2105" s="17" t="str">
        <f t="shared" si="359"/>
        <v>Fora da apuração</v>
      </c>
      <c r="V2105" s="17" t="str">
        <f>IF($AC2105&lt;&gt;"",IF($L2105&gt;0,"ATENÇÃO · apontou em dia de "&amp;LOWER($AC2105)&amp;" cadastrado","Exceção cadastrada · "&amp;$AC2105)&amp;IF($AD2105="",""," · "&amp;$AD2105),IF($E2105="Férias",IF($L2105&gt;0,"ATENÇÃO · apontou estando de férias no cadastro","Férias no cadastro"),IF($Y2105="Férias / afastamento","Afastamento · "&amp;($Z2105+$AA2105-1)&amp;" dias seguidos sem apontamento",IF($Y2105="Folga trabalhada","ATENÇÃO · apontou em dia de '[Apontamento_Mes_Setembro Atualizado.xlsx]Base Diária'!$V$221folga da escala 5x2",IF($Y2105="Folga",IF(AND($D2105="5x2",OR(WEEKDAY($F2105,2)=6,WEEKDAY($F2105,2)=7)),"Folga de fim de semana da escala 5x2",IF(AND(OR($D2105="6x1",$D2105="FF 6x1"),WEEKDAY($F2105,2)=6,FALSE()),"Folga de fim de semana · apontou no domingo anterior",IF(AND(OR($D2105="6x1",$D2105="FF 6x1"),WEEKDAY($F2105,2)=7,AND($A2105=$A2104,$L2104&gt;0)),"Folga de fim de semana · apontou no sábado",IF(AND(OR($D2105="6x1",$D2105="FF 6x1"),OR(WEEKDAY($F2105,2)=6,WEEKDAY($F2105,2)=7)),"Folga de fim de semana · sem apontamento no sábado nem no domingo","Folga prevista pelo ciclo")))),IF($Y2105="Indeterminado (início da série)","Sem histórico anterior — informe o dia do ciclo no Cadastro",IF($Y2105="Falta de registro",IF(OR(OR($D2105="6x1",$D2105="FF 6x1"),$D2105="5x2"),"FALTA DE REGISTRO · dia útil da escala "&amp;$E2105,"FALTA DE REGISTRO · dia "&amp;$W2105&amp;" de "&amp;IFERROR(INDEX(Parâmetros!$B$39:$B$48,MATCH($E2105,Parâmetros!$A$39:$A$48,0)),99)&amp;" do ciclo"),IF(OR($D2105="6x1",$D2105="FF 6x1"),IF(OR(AND(WEEKDAY($F2105,2)=6,AND($A2105=$A2106,$L2106&gt;0)),AND(WEEKDAY($F2105,2)=7,AND($A2105=$A2104,$L2104&gt;0))),"ATENÇÃO · apontou sábado e domingo no mesmo fim de semana",IF(OR(WEEKDAY($F2105,2)=6,WEEKDAY($F2105,2)=7),"Jornada de fim de semana do 6x1",IF(OR($H2105&gt;=Parâmetros!$E$20,$H2105&lt;Parâmetros!$E$19),"ATENÇÃO · 6x1 apontou fora do horário diurno","Jornada fixa do 6x1"))),IF($D2105="5x2","Jornada fixa do 5x2",IF($D2105="Folguista",IF($J2105=$K2105,"Evidência confirma sequência","DIVERGE · sequência "&amp;$J2105&amp;" × evidência "&amp;$K2105),IF($K2105=$E2105,"Evidência confirma cadastro","DIVERGE · cadastro "&amp;$E2105&amp;" × evidência "&amp;$K2105)))))))))))</f>
        <v>FALTA DE REGISTRO · dia útil da escala 6x1</v>
      </c>
      <c r="W2105" s="34" t="str">
        <f>IF(OR(OR($D2105="6x1",$D2105="FF 6x1"),$D2105="5x2"),"",IF($AB2105&lt;&gt;$AB2104,IF(IFERROR(INDEX(Cadastro!$F$5:$F$148,$AB2105),"")="",IF($L2105&gt;0,1,0),IF(IFERROR(INDEX(Cadastro!$F$5:$F$148,$AB2105),"")&lt;=IFERROR(INDEX(Parâmetros!$B$39:$B$48,MATCH($E2105,Parâmetros!$A$39:$A$48,0)),99),IFERROR(INDEX(Cadastro!$F$5:$F$148,$AB2105),""),0)),IF($L2105&gt;0,IF(N($X2104)&gt;0,1,N($W2104)+1),IF(AND($L2105=0,OR(N($W2104)&gt;=IFERROR(INDEX(Parâmetros!$B$39:$B$48,MATCH($E2105,Parâmetros!$A$39:$A$48,0)),99),AND(N($X2104)&gt;0,N($X2104)&lt;IFERROR(INDEX(Parâmetros!$C$39:$C$48,MATCH($E2105,Parâmetros!$A$39:$A$48,0)),0)))),0,N($W2104)+1))))</f>
        <v/>
      </c>
      <c r="X2105" s="34" t="str">
        <f>IF(OR(OR($D2105="6x1",$D2105="FF 6x1"),$D2105="5x2"),"",IF($AB2105&lt;&gt;$AB2104,IF(IFERROR(INDEX(Cadastro!$F$5:$F$148,$AB2105),"")="",0,IF(IFERROR(INDEX(Cadastro!$F$5:$F$148,$AB2105),"")&gt;IFERROR(INDEX(Parâmetros!$B$39:$B$48,MATCH($E2105,Parâmetros!$A$39:$A$48,0)),99),IFERROR(INDEX(Cadastro!$F$5:$F$148,$AB2105),"")-IFERROR(INDEX(Parâmetros!$B$39:$B$48,MATCH($E2105,Parâmetros!$A$39:$A$48,0)),99),0)),IF(AND($L2105=0,OR(N($W2104)&gt;=IFERROR(INDEX(Parâmetros!$B$39:$B$48,MATCH($E2105,Parâmetros!$A$39:$A$48,0)),99),AND(N($X2104)&gt;0,N($X2104)&lt;IFERROR(INDEX(Parâmetros!$C$39:$C$48,MATCH($E2105,Parâmetros!$A$39:$A$48,0)),0)))),N($X2104)+1,0)))</f>
        <v/>
      </c>
      <c r="Y2105" t="str">
        <f>IF($AC2105&lt;&gt;"",IF($L2105&gt;0,$AC2105&amp;" · com apontamento",$AC2105),IF($E2105="Férias",IF($L2105&gt;0,"Férias · com apontamento","Férias (cadastro)"),IF(($Z2105+$AA2105-1)&gt;Parâmetros!$E$16,"Férias / afastamento",IF(AND($D2105="5x2",OR(WEEKDAY($F2105,2)=6,WEEKDAY($F2105,2)=7)),IF($L2105&gt;0,"Folga trabalhada","Folga"),IF($L2105&gt;0,"Trabalhado",IF(OR(OR($D2105="6x1",$D2105="FF 6x1"),$D2105="5x2"),IF(AND(OR($D2105="6x1",$D2105="FF 6x1"),OR(WEEKDAY($F2105,2)=6,WEEKDAY($F2105,2)=7)),"Folga","Falta de registro"),IF(AND($AB2105&lt;&gt;$AB2104,IFERROR(INDEX(Cadastro!$F$5:$F$148,$AB2105),"")=""),"Indeterminado (início da série)",IF($X2105&gt;0,"Folga","Falta de registro"))))))))</f>
        <v>Falta de registro</v>
      </c>
      <c r="Z2105" s="34">
        <f>IF(OR($L2105&gt;0,$F2105&gt;Parâmetros!$E$14),0,IF($A2105&lt;&gt;$A2104,1,N($Z2104)+1))</f>
        <v>0</v>
      </c>
      <c r="AA2105" s="34">
        <f>IF(OR($L2105&gt;0,$F2105&gt;Parâmetros!$E$14),0,IF(OR($A2105&lt;&gt;$A2106,$F2106&gt;Parâmetros!$E$14),1,N($AA2106)+1))</f>
        <v>0</v>
      </c>
      <c r="AB2105" s="31">
        <f>IFERROR(MATCH($A2105&amp;"|"&amp;TEXT(_xlfn.MAXIFS(Cadastro!$E$5:$E$148,Cadastro!$A$5:$A$148,$A2105,Cadastro!$E$5:$E$148,"&lt;="&amp;$F2105),"yyyymmdd"),Cadastro!$I$5:$I$148,0),"")</f>
        <v>83</v>
      </c>
      <c r="AC2105" t="str">
        <f>IFERROR(_xlfn.SINGLE(INDEX(Exceções!$D$5:$D$203,MATCH($A2105&amp;"|"&amp;$F2105,Exceções!$F$5:$F$203,0))),"")</f>
        <v/>
      </c>
      <c r="AD2105" t="str">
        <f>IF($AC2105="","",IFERROR(_xlfn.SINGLE(INDEX(Exceções!$E$5:$E$203,MATCH($A2105&amp;"|"&amp;$F2105,Exceções!$F$5:$F$203,0))),""))</f>
        <v/>
      </c>
    </row>
    <row r="2106" spans="1:30" ht="15" hidden="1" customHeight="1" x14ac:dyDescent="0.25">
      <c r="A2106" s="31">
        <v>56377</v>
      </c>
      <c r="B2106" s="17" t="s">
        <v>216</v>
      </c>
      <c r="C2106" s="17" t="str">
        <f>IFERROR(INDEX(Cadastro!$C$5:$C$148,$AB2106),"NÃO INFORMADO")</f>
        <v>AUT</v>
      </c>
      <c r="D2106" s="17" t="str">
        <f>IFERROR(INDEX(Cadastro!$D$5:$D$148,$AB2106),"")</f>
        <v>6x1</v>
      </c>
      <c r="E2106" s="17" t="str">
        <f>IFERROR(INDEX(Cadastro!$G$5:$G$148,$AB2106),"")</f>
        <v>6x1</v>
      </c>
      <c r="F2106" s="29">
        <v>46280</v>
      </c>
      <c r="G2106" s="32" t="str">
        <f t="shared" si="354"/>
        <v>ter</v>
      </c>
      <c r="H2106" s="31" t="str">
        <f>IF($L2106=0,"",_xlfn.MINIFS(Dados!$Q:$Q,Dados!$A:$A,$A2106,Dados!$S:$S,$F2106))</f>
        <v/>
      </c>
      <c r="I2106" s="31" t="str">
        <f>IF($H2106="","",_xlfn.MAXIFS(Dados!$R:$R,Dados!$A:$A,$A2106,Dados!$S:$S,$F2106))</f>
        <v/>
      </c>
      <c r="J2106" s="32" t="str">
        <f>IF($D2106&lt;&gt;"Folguista","",IFERROR(INDEX(Parâmetros!$D$52:$G$52,1,MIN(4,MAX(1,$W2106))),""))</f>
        <v/>
      </c>
      <c r="K2106" s="32" t="str">
        <f>IF(OR($AC2106&lt;&gt;"",$Y2106="Folga",$Y2106="Folga trabalhada",$Y2106="Férias (cadastro)",$Y2106="Férias / afastamento",$Y2106="Indeterminado (início da série)"),"",IF(OR($D2106="6x1",$D2106="FF 6x1"),IF(OR(WEEKDAY($F2106,2)=6,WEEKDAY($F2106,2)=7),"6x1 sáb/dom","6x1"),IF($D2106="5x2","5x2",IF($H2106="",IF($D2106="Folguista",$J2106,$E2106),IF(OR($H2106&gt;=Parâmetros!$E$18,$H2106&lt;Parâmetros!$E$19),"C",IF($H2106&lt;Parâmetros!$E$20,"A","B"))))))</f>
        <v>6x1</v>
      </c>
      <c r="L2106" s="30">
        <f>SUMIFS(Dados!$E:$E,Dados!$A:$A,$A2106,Dados!$S:$S,$F2106)</f>
        <v>0</v>
      </c>
      <c r="M2106" s="30">
        <f>IFERROR(INDEX(Parâmetros!$E$6:$E$11,MATCH($K2106,Parâmetros!$A$6:$A$11,0)),"")</f>
        <v>8.8000000000000007</v>
      </c>
      <c r="N2106" s="33">
        <f t="shared" si="355"/>
        <v>0</v>
      </c>
      <c r="O2106" s="33">
        <f>Parâmetros!$E$13</f>
        <v>0.8</v>
      </c>
      <c r="P2106" s="32" t="str">
        <f>IF(OR($M2106="",$F2106&gt;Parâmetros!$E$14),"Não","Sim")</f>
        <v>Não</v>
      </c>
      <c r="Q2106" s="32" t="str">
        <f t="shared" si="356"/>
        <v/>
      </c>
      <c r="R2106" s="32" t="str">
        <f t="shared" si="357"/>
        <v/>
      </c>
      <c r="S2106" s="30" t="str">
        <f t="shared" si="358"/>
        <v/>
      </c>
      <c r="T2106" s="32" t="str">
        <f>IF($Q2106&lt;&gt;"Sim","",IF($N2106&gt;Parâmetros!$E$15,"Sim","Não"))</f>
        <v/>
      </c>
      <c r="U2106" s="17" t="str">
        <f t="shared" si="359"/>
        <v>Fora da apuração</v>
      </c>
      <c r="V2106" s="17" t="str">
        <f>IF($AC2106&lt;&gt;"",IF($L2106&gt;0,"ATENÇÃO · apontou em dia de "&amp;LOWER($AC2106)&amp;" cadastrado","Exceção cadastrada · "&amp;$AC2106)&amp;IF($AD2106="",""," · "&amp;$AD2106),IF($E2106="Férias",IF($L2106&gt;0,"ATENÇÃO · apontou estando de férias no cadastro","Férias no cadastro"),IF($Y2106="Férias / afastamento","Afastamento · "&amp;($Z2106+$AA2106-1)&amp;" dias seguidos sem apontamento",IF($Y2106="Folga trabalhada","ATENÇÃO · apontou em dia de '[Apontamento_Mes_Setembro Atualizado.xlsx]Base Diária'!$V$221folga da escala 5x2",IF($Y2106="Folga",IF(AND($D2106="5x2",OR(WEEKDAY($F2106,2)=6,WEEKDAY($F2106,2)=7)),"Folga de fim de semana da escala 5x2",IF(AND(OR($D2106="6x1",$D2106="FF 6x1"),WEEKDAY($F2106,2)=6,FALSE()),"Folga de fim de semana · apontou no domingo anterior",IF(AND(OR($D2106="6x1",$D2106="FF 6x1"),WEEKDAY($F2106,2)=7,AND($A2106=$A2105,$L2105&gt;0)),"Folga de fim de semana · apontou no sábado",IF(AND(OR($D2106="6x1",$D2106="FF 6x1"),OR(WEEKDAY($F2106,2)=6,WEEKDAY($F2106,2)=7)),"Folga de fim de semana · sem apontamento no sábado nem no domingo","Folga prevista pelo ciclo")))),IF($Y2106="Indeterminado (início da série)","Sem histórico anterior — informe o dia do ciclo no Cadastro",IF($Y2106="Falta de registro",IF(OR(OR($D2106="6x1",$D2106="FF 6x1"),$D2106="5x2"),"FALTA DE REGISTRO · dia útil da escala "&amp;$E2106,"FALTA DE REGISTRO · dia "&amp;$W2106&amp;" de "&amp;IFERROR(INDEX(Parâmetros!$B$39:$B$48,MATCH($E2106,Parâmetros!$A$39:$A$48,0)),99)&amp;" do ciclo"),IF(OR($D2106="6x1",$D2106="FF 6x1"),IF(OR(AND(WEEKDAY($F2106,2)=6,AND($A2106=$A2107,$L2107&gt;0)),AND(WEEKDAY($F2106,2)=7,AND($A2106=$A2105,$L2105&gt;0))),"ATENÇÃO · apontou sábado e domingo no mesmo fim de semana",IF(OR(WEEKDAY($F2106,2)=6,WEEKDAY($F2106,2)=7),"Jornada de fim de semana do 6x1",IF(OR($H2106&gt;=Parâmetros!$E$20,$H2106&lt;Parâmetros!$E$19),"ATENÇÃO · 6x1 apontou fora do horário diurno","Jornada fixa do 6x1"))),IF($D2106="5x2","Jornada fixa do 5x2",IF($D2106="Folguista",IF($J2106=$K2106,"Evidência confirma sequência","DIVERGE · sequência "&amp;$J2106&amp;" × evidência "&amp;$K2106),IF($K2106=$E2106,"Evidência confirma cadastro","DIVERGE · cadastro "&amp;$E2106&amp;" × evidência "&amp;$K2106)))))))))))</f>
        <v>FALTA DE REGISTRO · dia útil da escala 6x1</v>
      </c>
      <c r="W2106" s="34" t="str">
        <f>IF(OR(OR($D2106="6x1",$D2106="FF 6x1"),$D2106="5x2"),"",IF($AB2106&lt;&gt;$AB2105,IF(IFERROR(INDEX(Cadastro!$F$5:$F$148,$AB2106),"")="",IF($L2106&gt;0,1,0),IF(IFERROR(INDEX(Cadastro!$F$5:$F$148,$AB2106),"")&lt;=IFERROR(INDEX(Parâmetros!$B$39:$B$48,MATCH($E2106,Parâmetros!$A$39:$A$48,0)),99),IFERROR(INDEX(Cadastro!$F$5:$F$148,$AB2106),""),0)),IF($L2106&gt;0,IF(N($X2105)&gt;0,1,N($W2105)+1),IF(AND($L2106=0,OR(N($W2105)&gt;=IFERROR(INDEX(Parâmetros!$B$39:$B$48,MATCH($E2106,Parâmetros!$A$39:$A$48,0)),99),AND(N($X2105)&gt;0,N($X2105)&lt;IFERROR(INDEX(Parâmetros!$C$39:$C$48,MATCH($E2106,Parâmetros!$A$39:$A$48,0)),0)))),0,N($W2105)+1))))</f>
        <v/>
      </c>
      <c r="X2106" s="34" t="str">
        <f>IF(OR(OR($D2106="6x1",$D2106="FF 6x1"),$D2106="5x2"),"",IF($AB2106&lt;&gt;$AB2105,IF(IFERROR(INDEX(Cadastro!$F$5:$F$148,$AB2106),"")="",0,IF(IFERROR(INDEX(Cadastro!$F$5:$F$148,$AB2106),"")&gt;IFERROR(INDEX(Parâmetros!$B$39:$B$48,MATCH($E2106,Parâmetros!$A$39:$A$48,0)),99),IFERROR(INDEX(Cadastro!$F$5:$F$148,$AB2106),"")-IFERROR(INDEX(Parâmetros!$B$39:$B$48,MATCH($E2106,Parâmetros!$A$39:$A$48,0)),99),0)),IF(AND($L2106=0,OR(N($W2105)&gt;=IFERROR(INDEX(Parâmetros!$B$39:$B$48,MATCH($E2106,Parâmetros!$A$39:$A$48,0)),99),AND(N($X2105)&gt;0,N($X2105)&lt;IFERROR(INDEX(Parâmetros!$C$39:$C$48,MATCH($E2106,Parâmetros!$A$39:$A$48,0)),0)))),N($X2105)+1,0)))</f>
        <v/>
      </c>
      <c r="Y2106" t="str">
        <f>IF($AC2106&lt;&gt;"",IF($L2106&gt;0,$AC2106&amp;" · com apontamento",$AC2106),IF($E2106="Férias",IF($L2106&gt;0,"Férias · com apontamento","Férias (cadastro)"),IF(($Z2106+$AA2106-1)&gt;Parâmetros!$E$16,"Férias / afastamento",IF(AND($D2106="5x2",OR(WEEKDAY($F2106,2)=6,WEEKDAY($F2106,2)=7)),IF($L2106&gt;0,"Folga trabalhada","Folga"),IF($L2106&gt;0,"Trabalhado",IF(OR(OR($D2106="6x1",$D2106="FF 6x1"),$D2106="5x2"),IF(AND(OR($D2106="6x1",$D2106="FF 6x1"),OR(WEEKDAY($F2106,2)=6,WEEKDAY($F2106,2)=7)),"Folga","Falta de registro"),IF(AND($AB2106&lt;&gt;$AB2105,IFERROR(INDEX(Cadastro!$F$5:$F$148,$AB2106),"")=""),"Indeterminado (início da série)",IF($X2106&gt;0,"Folga","Falta de registro"))))))))</f>
        <v>Falta de registro</v>
      </c>
      <c r="Z2106" s="34">
        <f>IF(OR($L2106&gt;0,$F2106&gt;Parâmetros!$E$14),0,IF($A2106&lt;&gt;$A2105,1,N($Z2105)+1))</f>
        <v>0</v>
      </c>
      <c r="AA2106" s="34">
        <f>IF(OR($L2106&gt;0,$F2106&gt;Parâmetros!$E$14),0,IF(OR($A2106&lt;&gt;$A2107,$F2107&gt;Parâmetros!$E$14),1,N($AA2107)+1))</f>
        <v>0</v>
      </c>
      <c r="AB2106" s="31">
        <f>IFERROR(MATCH($A2106&amp;"|"&amp;TEXT(_xlfn.MAXIFS(Cadastro!$E$5:$E$148,Cadastro!$A$5:$A$148,$A2106,Cadastro!$E$5:$E$148,"&lt;="&amp;$F2106),"yyyymmdd"),Cadastro!$I$5:$I$148,0),"")</f>
        <v>83</v>
      </c>
      <c r="AC2106" t="str">
        <f>IFERROR(_xlfn.SINGLE(INDEX(Exceções!$D$5:$D$203,MATCH($A2106&amp;"|"&amp;$F2106,Exceções!$F$5:$F$203,0))),"")</f>
        <v/>
      </c>
      <c r="AD2106" t="str">
        <f>IF($AC2106="","",IFERROR(_xlfn.SINGLE(INDEX(Exceções!$E$5:$E$203,MATCH($A2106&amp;"|"&amp;$F2106,Exceções!$F$5:$F$203,0))),""))</f>
        <v/>
      </c>
    </row>
    <row r="2107" spans="1:30" ht="15" hidden="1" customHeight="1" x14ac:dyDescent="0.25">
      <c r="A2107" s="31">
        <v>56377</v>
      </c>
      <c r="B2107" s="17" t="s">
        <v>216</v>
      </c>
      <c r="C2107" s="17" t="str">
        <f>IFERROR(INDEX(Cadastro!$C$5:$C$148,$AB2107),"NÃO INFORMADO")</f>
        <v>AUT</v>
      </c>
      <c r="D2107" s="17" t="str">
        <f>IFERROR(INDEX(Cadastro!$D$5:$D$148,$AB2107),"")</f>
        <v>6x1</v>
      </c>
      <c r="E2107" s="17" t="str">
        <f>IFERROR(INDEX(Cadastro!$G$5:$G$148,$AB2107),"")</f>
        <v>6x1</v>
      </c>
      <c r="F2107" s="29">
        <v>46281</v>
      </c>
      <c r="G2107" s="32" t="str">
        <f t="shared" si="354"/>
        <v>qua</v>
      </c>
      <c r="H2107" s="31" t="str">
        <f>IF($L2107=0,"",_xlfn.MINIFS(Dados!$Q:$Q,Dados!$A:$A,$A2107,Dados!$S:$S,$F2107))</f>
        <v/>
      </c>
      <c r="I2107" s="31" t="str">
        <f>IF($H2107="","",_xlfn.MAXIFS(Dados!$R:$R,Dados!$A:$A,$A2107,Dados!$S:$S,$F2107))</f>
        <v/>
      </c>
      <c r="J2107" s="32" t="str">
        <f>IF($D2107&lt;&gt;"Folguista","",IFERROR(INDEX(Parâmetros!$D$52:$G$52,1,MIN(4,MAX(1,$W2107))),""))</f>
        <v/>
      </c>
      <c r="K2107" s="32" t="str">
        <f>IF(OR($AC2107&lt;&gt;"",$Y2107="Folga",$Y2107="Folga trabalhada",$Y2107="Férias (cadastro)",$Y2107="Férias / afastamento",$Y2107="Indeterminado (início da série)"),"",IF(OR($D2107="6x1",$D2107="FF 6x1"),IF(OR(WEEKDAY($F2107,2)=6,WEEKDAY($F2107,2)=7),"6x1 sáb/dom","6x1"),IF($D2107="5x2","5x2",IF($H2107="",IF($D2107="Folguista",$J2107,$E2107),IF(OR($H2107&gt;=Parâmetros!$E$18,$H2107&lt;Parâmetros!$E$19),"C",IF($H2107&lt;Parâmetros!$E$20,"A","B"))))))</f>
        <v>6x1</v>
      </c>
      <c r="L2107" s="30">
        <f>SUMIFS(Dados!$E:$E,Dados!$A:$A,$A2107,Dados!$S:$S,$F2107)</f>
        <v>0</v>
      </c>
      <c r="M2107" s="30">
        <f>IFERROR(INDEX(Parâmetros!$E$6:$E$11,MATCH($K2107,Parâmetros!$A$6:$A$11,0)),"")</f>
        <v>8.8000000000000007</v>
      </c>
      <c r="N2107" s="33">
        <f t="shared" si="355"/>
        <v>0</v>
      </c>
      <c r="O2107" s="33">
        <f>Parâmetros!$E$13</f>
        <v>0.8</v>
      </c>
      <c r="P2107" s="32" t="str">
        <f>IF(OR($M2107="",$F2107&gt;Parâmetros!$E$14),"Não","Sim")</f>
        <v>Não</v>
      </c>
      <c r="Q2107" s="32" t="str">
        <f t="shared" si="356"/>
        <v/>
      </c>
      <c r="R2107" s="32" t="str">
        <f t="shared" si="357"/>
        <v/>
      </c>
      <c r="S2107" s="30" t="str">
        <f t="shared" si="358"/>
        <v/>
      </c>
      <c r="T2107" s="32" t="str">
        <f>IF($Q2107&lt;&gt;"Sim","",IF($N2107&gt;Parâmetros!$E$15,"Sim","Não"))</f>
        <v/>
      </c>
      <c r="U2107" s="17" t="str">
        <f t="shared" si="359"/>
        <v>Fora da apuração</v>
      </c>
      <c r="V2107" s="17" t="str">
        <f>IF($AC2107&lt;&gt;"",IF($L2107&gt;0,"ATENÇÃO · apontou em dia de "&amp;LOWER($AC2107)&amp;" cadastrado","Exceção cadastrada · "&amp;$AC2107)&amp;IF($AD2107="",""," · "&amp;$AD2107),IF($E2107="Férias",IF($L2107&gt;0,"ATENÇÃO · apontou estando de férias no cadastro","Férias no cadastro"),IF($Y2107="Férias / afastamento","Afastamento · "&amp;($Z2107+$AA2107-1)&amp;" dias seguidos sem apontamento",IF($Y2107="Folga trabalhada","ATENÇÃO · apontou em dia de '[Apontamento_Mes_Setembro Atualizado.xlsx]Base Diária'!$V$221folga da escala 5x2",IF($Y2107="Folga",IF(AND($D2107="5x2",OR(WEEKDAY($F2107,2)=6,WEEKDAY($F2107,2)=7)),"Folga de fim de semana da escala 5x2",IF(AND(OR($D2107="6x1",$D2107="FF 6x1"),WEEKDAY($F2107,2)=6,FALSE()),"Folga de fim de semana · apontou no domingo anterior",IF(AND(OR($D2107="6x1",$D2107="FF 6x1"),WEEKDAY($F2107,2)=7,AND($A2107=$A2106,$L2106&gt;0)),"Folga de fim de semana · apontou no sábado",IF(AND(OR($D2107="6x1",$D2107="FF 6x1"),OR(WEEKDAY($F2107,2)=6,WEEKDAY($F2107,2)=7)),"Folga de fim de semana · sem apontamento no sábado nem no domingo","Folga prevista pelo ciclo")))),IF($Y2107="Indeterminado (início da série)","Sem histórico anterior — informe o dia do ciclo no Cadastro",IF($Y2107="Falta de registro",IF(OR(OR($D2107="6x1",$D2107="FF 6x1"),$D2107="5x2"),"FALTA DE REGISTRO · dia útil da escala "&amp;$E2107,"FALTA DE REGISTRO · dia "&amp;$W2107&amp;" de "&amp;IFERROR(INDEX(Parâmetros!$B$39:$B$48,MATCH($E2107,Parâmetros!$A$39:$A$48,0)),99)&amp;" do ciclo"),IF(OR($D2107="6x1",$D2107="FF 6x1"),IF(OR(AND(WEEKDAY($F2107,2)=6,AND($A2107=$A2108,$L2108&gt;0)),AND(WEEKDAY($F2107,2)=7,AND($A2107=$A2106,$L2106&gt;0))),"ATENÇÃO · apontou sábado e domingo no mesmo fim de semana",IF(OR(WEEKDAY($F2107,2)=6,WEEKDAY($F2107,2)=7),"Jornada de fim de semana do 6x1",IF(OR($H2107&gt;=Parâmetros!$E$20,$H2107&lt;Parâmetros!$E$19),"ATENÇÃO · 6x1 apontou fora do horário diurno","Jornada fixa do 6x1"))),IF($D2107="5x2","Jornada fixa do 5x2",IF($D2107="Folguista",IF($J2107=$K2107,"Evidência confirma sequência","DIVERGE · sequência "&amp;$J2107&amp;" × evidência "&amp;$K2107),IF($K2107=$E2107,"Evidência confirma cadastro","DIVERGE · cadastro "&amp;$E2107&amp;" × evidência "&amp;$K2107)))))))))))</f>
        <v>FALTA DE REGISTRO · dia útil da escala 6x1</v>
      </c>
      <c r="W2107" s="34" t="str">
        <f>IF(OR(OR($D2107="6x1",$D2107="FF 6x1"),$D2107="5x2"),"",IF($AB2107&lt;&gt;$AB2106,IF(IFERROR(INDEX(Cadastro!$F$5:$F$148,$AB2107),"")="",IF($L2107&gt;0,1,0),IF(IFERROR(INDEX(Cadastro!$F$5:$F$148,$AB2107),"")&lt;=IFERROR(INDEX(Parâmetros!$B$39:$B$48,MATCH($E2107,Parâmetros!$A$39:$A$48,0)),99),IFERROR(INDEX(Cadastro!$F$5:$F$148,$AB2107),""),0)),IF($L2107&gt;0,IF(N($X2106)&gt;0,1,N($W2106)+1),IF(AND($L2107=0,OR(N($W2106)&gt;=IFERROR(INDEX(Parâmetros!$B$39:$B$48,MATCH($E2107,Parâmetros!$A$39:$A$48,0)),99),AND(N($X2106)&gt;0,N($X2106)&lt;IFERROR(INDEX(Parâmetros!$C$39:$C$48,MATCH($E2107,Parâmetros!$A$39:$A$48,0)),0)))),0,N($W2106)+1))))</f>
        <v/>
      </c>
      <c r="X2107" s="34" t="str">
        <f>IF(OR(OR($D2107="6x1",$D2107="FF 6x1"),$D2107="5x2"),"",IF($AB2107&lt;&gt;$AB2106,IF(IFERROR(INDEX(Cadastro!$F$5:$F$148,$AB2107),"")="",0,IF(IFERROR(INDEX(Cadastro!$F$5:$F$148,$AB2107),"")&gt;IFERROR(INDEX(Parâmetros!$B$39:$B$48,MATCH($E2107,Parâmetros!$A$39:$A$48,0)),99),IFERROR(INDEX(Cadastro!$F$5:$F$148,$AB2107),"")-IFERROR(INDEX(Parâmetros!$B$39:$B$48,MATCH($E2107,Parâmetros!$A$39:$A$48,0)),99),0)),IF(AND($L2107=0,OR(N($W2106)&gt;=IFERROR(INDEX(Parâmetros!$B$39:$B$48,MATCH($E2107,Parâmetros!$A$39:$A$48,0)),99),AND(N($X2106)&gt;0,N($X2106)&lt;IFERROR(INDEX(Parâmetros!$C$39:$C$48,MATCH($E2107,Parâmetros!$A$39:$A$48,0)),0)))),N($X2106)+1,0)))</f>
        <v/>
      </c>
      <c r="Y2107" t="str">
        <f>IF($AC2107&lt;&gt;"",IF($L2107&gt;0,$AC2107&amp;" · com apontamento",$AC2107),IF($E2107="Férias",IF($L2107&gt;0,"Férias · com apontamento","Férias (cadastro)"),IF(($Z2107+$AA2107-1)&gt;Parâmetros!$E$16,"Férias / afastamento",IF(AND($D2107="5x2",OR(WEEKDAY($F2107,2)=6,WEEKDAY($F2107,2)=7)),IF($L2107&gt;0,"Folga trabalhada","Folga"),IF($L2107&gt;0,"Trabalhado",IF(OR(OR($D2107="6x1",$D2107="FF 6x1"),$D2107="5x2"),IF(AND(OR($D2107="6x1",$D2107="FF 6x1"),OR(WEEKDAY($F2107,2)=6,WEEKDAY($F2107,2)=7)),"Folga","Falta de registro"),IF(AND($AB2107&lt;&gt;$AB2106,IFERROR(INDEX(Cadastro!$F$5:$F$148,$AB2107),"")=""),"Indeterminado (início da série)",IF($X2107&gt;0,"Folga","Falta de registro"))))))))</f>
        <v>Falta de registro</v>
      </c>
      <c r="Z2107" s="34">
        <f>IF(OR($L2107&gt;0,$F2107&gt;Parâmetros!$E$14),0,IF($A2107&lt;&gt;$A2106,1,N($Z2106)+1))</f>
        <v>0</v>
      </c>
      <c r="AA2107" s="34">
        <f>IF(OR($L2107&gt;0,$F2107&gt;Parâmetros!$E$14),0,IF(OR($A2107&lt;&gt;$A2108,$F2108&gt;Parâmetros!$E$14),1,N($AA2108)+1))</f>
        <v>0</v>
      </c>
      <c r="AB2107" s="31">
        <f>IFERROR(MATCH($A2107&amp;"|"&amp;TEXT(_xlfn.MAXIFS(Cadastro!$E$5:$E$148,Cadastro!$A$5:$A$148,$A2107,Cadastro!$E$5:$E$148,"&lt;="&amp;$F2107),"yyyymmdd"),Cadastro!$I$5:$I$148,0),"")</f>
        <v>83</v>
      </c>
      <c r="AC2107" t="str">
        <f>IFERROR(_xlfn.SINGLE(INDEX(Exceções!$D$5:$D$203,MATCH($A2107&amp;"|"&amp;$F2107,Exceções!$F$5:$F$203,0))),"")</f>
        <v/>
      </c>
      <c r="AD2107" t="str">
        <f>IF($AC2107="","",IFERROR(_xlfn.SINGLE(INDEX(Exceções!$E$5:$E$203,MATCH($A2107&amp;"|"&amp;$F2107,Exceções!$F$5:$F$203,0))),""))</f>
        <v/>
      </c>
    </row>
    <row r="2108" spans="1:30" ht="15" hidden="1" customHeight="1" x14ac:dyDescent="0.25">
      <c r="A2108" s="31">
        <v>56377</v>
      </c>
      <c r="B2108" s="17" t="s">
        <v>216</v>
      </c>
      <c r="C2108" s="17" t="str">
        <f>IFERROR(INDEX(Cadastro!$C$5:$C$148,$AB2108),"NÃO INFORMADO")</f>
        <v>AUT</v>
      </c>
      <c r="D2108" s="17" t="str">
        <f>IFERROR(INDEX(Cadastro!$D$5:$D$148,$AB2108),"")</f>
        <v>6x1</v>
      </c>
      <c r="E2108" s="17" t="str">
        <f>IFERROR(INDEX(Cadastro!$G$5:$G$148,$AB2108),"")</f>
        <v>6x1</v>
      </c>
      <c r="F2108" s="29">
        <v>46282</v>
      </c>
      <c r="G2108" s="32" t="str">
        <f t="shared" si="354"/>
        <v>qui</v>
      </c>
      <c r="H2108" s="31" t="str">
        <f>IF($L2108=0,"",_xlfn.MINIFS(Dados!$Q:$Q,Dados!$A:$A,$A2108,Dados!$S:$S,$F2108))</f>
        <v/>
      </c>
      <c r="I2108" s="31" t="str">
        <f>IF($H2108="","",_xlfn.MAXIFS(Dados!$R:$R,Dados!$A:$A,$A2108,Dados!$S:$S,$F2108))</f>
        <v/>
      </c>
      <c r="J2108" s="32" t="str">
        <f>IF($D2108&lt;&gt;"Folguista","",IFERROR(INDEX(Parâmetros!$D$52:$G$52,1,MIN(4,MAX(1,$W2108))),""))</f>
        <v/>
      </c>
      <c r="K2108" s="32" t="str">
        <f>IF(OR($AC2108&lt;&gt;"",$Y2108="Folga",$Y2108="Folga trabalhada",$Y2108="Férias (cadastro)",$Y2108="Férias / afastamento",$Y2108="Indeterminado (início da série)"),"",IF(OR($D2108="6x1",$D2108="FF 6x1"),IF(OR(WEEKDAY($F2108,2)=6,WEEKDAY($F2108,2)=7),"6x1 sáb/dom","6x1"),IF($D2108="5x2","5x2",IF($H2108="",IF($D2108="Folguista",$J2108,$E2108),IF(OR($H2108&gt;=Parâmetros!$E$18,$H2108&lt;Parâmetros!$E$19),"C",IF($H2108&lt;Parâmetros!$E$20,"A","B"))))))</f>
        <v>6x1</v>
      </c>
      <c r="L2108" s="30">
        <f>SUMIFS(Dados!$E:$E,Dados!$A:$A,$A2108,Dados!$S:$S,$F2108)</f>
        <v>0</v>
      </c>
      <c r="M2108" s="30">
        <f>IFERROR(INDEX(Parâmetros!$E$6:$E$11,MATCH($K2108,Parâmetros!$A$6:$A$11,0)),"")</f>
        <v>8.8000000000000007</v>
      </c>
      <c r="N2108" s="33">
        <f t="shared" si="355"/>
        <v>0</v>
      </c>
      <c r="O2108" s="33">
        <f>Parâmetros!$E$13</f>
        <v>0.8</v>
      </c>
      <c r="P2108" s="32" t="str">
        <f>IF(OR($M2108="",$F2108&gt;Parâmetros!$E$14),"Não","Sim")</f>
        <v>Não</v>
      </c>
      <c r="Q2108" s="32" t="str">
        <f t="shared" si="356"/>
        <v/>
      </c>
      <c r="R2108" s="32" t="str">
        <f t="shared" si="357"/>
        <v/>
      </c>
      <c r="S2108" s="30" t="str">
        <f t="shared" si="358"/>
        <v/>
      </c>
      <c r="T2108" s="32" t="str">
        <f>IF($Q2108&lt;&gt;"Sim","",IF($N2108&gt;Parâmetros!$E$15,"Sim","Não"))</f>
        <v/>
      </c>
      <c r="U2108" s="17" t="str">
        <f t="shared" si="359"/>
        <v>Fora da apuração</v>
      </c>
      <c r="V2108" s="17" t="str">
        <f>IF($AC2108&lt;&gt;"",IF($L2108&gt;0,"ATENÇÃO · apontou em dia de "&amp;LOWER($AC2108)&amp;" cadastrado","Exceção cadastrada · "&amp;$AC2108)&amp;IF($AD2108="",""," · "&amp;$AD2108),IF($E2108="Férias",IF($L2108&gt;0,"ATENÇÃO · apontou estando de férias no cadastro","Férias no cadastro"),IF($Y2108="Férias / afastamento","Afastamento · "&amp;($Z2108+$AA2108-1)&amp;" dias seguidos sem apontamento",IF($Y2108="Folga trabalhada","ATENÇÃO · apontou em dia de '[Apontamento_Mes_Setembro Atualizado.xlsx]Base Diária'!$V$221folga da escala 5x2",IF($Y2108="Folga",IF(AND($D2108="5x2",OR(WEEKDAY($F2108,2)=6,WEEKDAY($F2108,2)=7)),"Folga de fim de semana da escala 5x2",IF(AND(OR($D2108="6x1",$D2108="FF 6x1"),WEEKDAY($F2108,2)=6,FALSE()),"Folga de fim de semana · apontou no domingo anterior",IF(AND(OR($D2108="6x1",$D2108="FF 6x1"),WEEKDAY($F2108,2)=7,AND($A2108=$A2107,$L2107&gt;0)),"Folga de fim de semana · apontou no sábado",IF(AND(OR($D2108="6x1",$D2108="FF 6x1"),OR(WEEKDAY($F2108,2)=6,WEEKDAY($F2108,2)=7)),"Folga de fim de semana · sem apontamento no sábado nem no domingo","Folga prevista pelo ciclo")))),IF($Y2108="Indeterminado (início da série)","Sem histórico anterior — informe o dia do ciclo no Cadastro",IF($Y2108="Falta de registro",IF(OR(OR($D2108="6x1",$D2108="FF 6x1"),$D2108="5x2"),"FALTA DE REGISTRO · dia útil da escala "&amp;$E2108,"FALTA DE REGISTRO · dia "&amp;$W2108&amp;" de "&amp;IFERROR(INDEX(Parâmetros!$B$39:$B$48,MATCH($E2108,Parâmetros!$A$39:$A$48,0)),99)&amp;" do ciclo"),IF(OR($D2108="6x1",$D2108="FF 6x1"),IF(OR(AND(WEEKDAY($F2108,2)=6,AND($A2108=$A2109,$L2109&gt;0)),AND(WEEKDAY($F2108,2)=7,AND($A2108=$A2107,$L2107&gt;0))),"ATENÇÃO · apontou sábado e domingo no mesmo fim de semana",IF(OR(WEEKDAY($F2108,2)=6,WEEKDAY($F2108,2)=7),"Jornada de fim de semana do 6x1",IF(OR($H2108&gt;=Parâmetros!$E$20,$H2108&lt;Parâmetros!$E$19),"ATENÇÃO · 6x1 apontou fora do horário diurno","Jornada fixa do 6x1"))),IF($D2108="5x2","Jornada fixa do 5x2",IF($D2108="Folguista",IF($J2108=$K2108,"Evidência confirma sequência","DIVERGE · sequência "&amp;$J2108&amp;" × evidência "&amp;$K2108),IF($K2108=$E2108,"Evidência confirma cadastro","DIVERGE · cadastro "&amp;$E2108&amp;" × evidência "&amp;$K2108)))))))))))</f>
        <v>FALTA DE REGISTRO · dia útil da escala 6x1</v>
      </c>
      <c r="W2108" s="34" t="str">
        <f>IF(OR(OR($D2108="6x1",$D2108="FF 6x1"),$D2108="5x2"),"",IF($AB2108&lt;&gt;$AB2107,IF(IFERROR(INDEX(Cadastro!$F$5:$F$148,$AB2108),"")="",IF($L2108&gt;0,1,0),IF(IFERROR(INDEX(Cadastro!$F$5:$F$148,$AB2108),"")&lt;=IFERROR(INDEX(Parâmetros!$B$39:$B$48,MATCH($E2108,Parâmetros!$A$39:$A$48,0)),99),IFERROR(INDEX(Cadastro!$F$5:$F$148,$AB2108),""),0)),IF($L2108&gt;0,IF(N($X2107)&gt;0,1,N($W2107)+1),IF(AND($L2108=0,OR(N($W2107)&gt;=IFERROR(INDEX(Parâmetros!$B$39:$B$48,MATCH($E2108,Parâmetros!$A$39:$A$48,0)),99),AND(N($X2107)&gt;0,N($X2107)&lt;IFERROR(INDEX(Parâmetros!$C$39:$C$48,MATCH($E2108,Parâmetros!$A$39:$A$48,0)),0)))),0,N($W2107)+1))))</f>
        <v/>
      </c>
      <c r="X2108" s="34" t="str">
        <f>IF(OR(OR($D2108="6x1",$D2108="FF 6x1"),$D2108="5x2"),"",IF($AB2108&lt;&gt;$AB2107,IF(IFERROR(INDEX(Cadastro!$F$5:$F$148,$AB2108),"")="",0,IF(IFERROR(INDEX(Cadastro!$F$5:$F$148,$AB2108),"")&gt;IFERROR(INDEX(Parâmetros!$B$39:$B$48,MATCH($E2108,Parâmetros!$A$39:$A$48,0)),99),IFERROR(INDEX(Cadastro!$F$5:$F$148,$AB2108),"")-IFERROR(INDEX(Parâmetros!$B$39:$B$48,MATCH($E2108,Parâmetros!$A$39:$A$48,0)),99),0)),IF(AND($L2108=0,OR(N($W2107)&gt;=IFERROR(INDEX(Parâmetros!$B$39:$B$48,MATCH($E2108,Parâmetros!$A$39:$A$48,0)),99),AND(N($X2107)&gt;0,N($X2107)&lt;IFERROR(INDEX(Parâmetros!$C$39:$C$48,MATCH($E2108,Parâmetros!$A$39:$A$48,0)),0)))),N($X2107)+1,0)))</f>
        <v/>
      </c>
      <c r="Y2108" t="str">
        <f>IF($AC2108&lt;&gt;"",IF($L2108&gt;0,$AC2108&amp;" · com apontamento",$AC2108),IF($E2108="Férias",IF($L2108&gt;0,"Férias · com apontamento","Férias (cadastro)"),IF(($Z2108+$AA2108-1)&gt;Parâmetros!$E$16,"Férias / afastamento",IF(AND($D2108="5x2",OR(WEEKDAY($F2108,2)=6,WEEKDAY($F2108,2)=7)),IF($L2108&gt;0,"Folga trabalhada","Folga"),IF($L2108&gt;0,"Trabalhado",IF(OR(OR($D2108="6x1",$D2108="FF 6x1"),$D2108="5x2"),IF(AND(OR($D2108="6x1",$D2108="FF 6x1"),OR(WEEKDAY($F2108,2)=6,WEEKDAY($F2108,2)=7)),"Folga","Falta de registro"),IF(AND($AB2108&lt;&gt;$AB2107,IFERROR(INDEX(Cadastro!$F$5:$F$148,$AB2108),"")=""),"Indeterminado (início da série)",IF($X2108&gt;0,"Folga","Falta de registro"))))))))</f>
        <v>Falta de registro</v>
      </c>
      <c r="Z2108" s="34">
        <f>IF(OR($L2108&gt;0,$F2108&gt;Parâmetros!$E$14),0,IF($A2108&lt;&gt;$A2107,1,N($Z2107)+1))</f>
        <v>0</v>
      </c>
      <c r="AA2108" s="34">
        <f>IF(OR($L2108&gt;0,$F2108&gt;Parâmetros!$E$14),0,IF(OR($A2108&lt;&gt;$A2109,$F2109&gt;Parâmetros!$E$14),1,N($AA2109)+1))</f>
        <v>0</v>
      </c>
      <c r="AB2108" s="31">
        <f>IFERROR(MATCH($A2108&amp;"|"&amp;TEXT(_xlfn.MAXIFS(Cadastro!$E$5:$E$148,Cadastro!$A$5:$A$148,$A2108,Cadastro!$E$5:$E$148,"&lt;="&amp;$F2108),"yyyymmdd"),Cadastro!$I$5:$I$148,0),"")</f>
        <v>83</v>
      </c>
      <c r="AC2108" t="str">
        <f>IFERROR(_xlfn.SINGLE(INDEX(Exceções!$D$5:$D$203,MATCH($A2108&amp;"|"&amp;$F2108,Exceções!$F$5:$F$203,0))),"")</f>
        <v/>
      </c>
      <c r="AD2108" t="str">
        <f>IF($AC2108="","",IFERROR(_xlfn.SINGLE(INDEX(Exceções!$E$5:$E$203,MATCH($A2108&amp;"|"&amp;$F2108,Exceções!$F$5:$F$203,0))),""))</f>
        <v/>
      </c>
    </row>
    <row r="2109" spans="1:30" ht="15" hidden="1" customHeight="1" x14ac:dyDescent="0.25">
      <c r="A2109" s="31">
        <v>56377</v>
      </c>
      <c r="B2109" s="17" t="s">
        <v>216</v>
      </c>
      <c r="C2109" s="17" t="str">
        <f>IFERROR(INDEX(Cadastro!$C$5:$C$148,$AB2109),"NÃO INFORMADO")</f>
        <v>AUT</v>
      </c>
      <c r="D2109" s="17" t="str">
        <f>IFERROR(INDEX(Cadastro!$D$5:$D$148,$AB2109),"")</f>
        <v>6x1</v>
      </c>
      <c r="E2109" s="17" t="str">
        <f>IFERROR(INDEX(Cadastro!$G$5:$G$148,$AB2109),"")</f>
        <v>6x1</v>
      </c>
      <c r="F2109" s="29">
        <v>46283</v>
      </c>
      <c r="G2109" s="32" t="str">
        <f t="shared" si="354"/>
        <v>sex</v>
      </c>
      <c r="H2109" s="31" t="str">
        <f>IF($L2109=0,"",_xlfn.MINIFS(Dados!$Q:$Q,Dados!$A:$A,$A2109,Dados!$S:$S,$F2109))</f>
        <v/>
      </c>
      <c r="I2109" s="31" t="str">
        <f>IF($H2109="","",_xlfn.MAXIFS(Dados!$R:$R,Dados!$A:$A,$A2109,Dados!$S:$S,$F2109))</f>
        <v/>
      </c>
      <c r="J2109" s="32" t="str">
        <f>IF($D2109&lt;&gt;"Folguista","",IFERROR(INDEX(Parâmetros!$D$52:$G$52,1,MIN(4,MAX(1,$W2109))),""))</f>
        <v/>
      </c>
      <c r="K2109" s="32" t="str">
        <f>IF(OR($AC2109&lt;&gt;"",$Y2109="Folga",$Y2109="Folga trabalhada",$Y2109="Férias (cadastro)",$Y2109="Férias / afastamento",$Y2109="Indeterminado (início da série)"),"",IF(OR($D2109="6x1",$D2109="FF 6x1"),IF(OR(WEEKDAY($F2109,2)=6,WEEKDAY($F2109,2)=7),"6x1 sáb/dom","6x1"),IF($D2109="5x2","5x2",IF($H2109="",IF($D2109="Folguista",$J2109,$E2109),IF(OR($H2109&gt;=Parâmetros!$E$18,$H2109&lt;Parâmetros!$E$19),"C",IF($H2109&lt;Parâmetros!$E$20,"A","B"))))))</f>
        <v>6x1</v>
      </c>
      <c r="L2109" s="30">
        <f>SUMIFS(Dados!$E:$E,Dados!$A:$A,$A2109,Dados!$S:$S,$F2109)</f>
        <v>0</v>
      </c>
      <c r="M2109" s="30">
        <f>IFERROR(INDEX(Parâmetros!$E$6:$E$11,MATCH($K2109,Parâmetros!$A$6:$A$11,0)),"")</f>
        <v>8.8000000000000007</v>
      </c>
      <c r="N2109" s="33">
        <f t="shared" si="355"/>
        <v>0</v>
      </c>
      <c r="O2109" s="33">
        <f>Parâmetros!$E$13</f>
        <v>0.8</v>
      </c>
      <c r="P2109" s="32" t="str">
        <f>IF(OR($M2109="",$F2109&gt;Parâmetros!$E$14),"Não","Sim")</f>
        <v>Não</v>
      </c>
      <c r="Q2109" s="32" t="str">
        <f t="shared" si="356"/>
        <v/>
      </c>
      <c r="R2109" s="32" t="str">
        <f t="shared" si="357"/>
        <v/>
      </c>
      <c r="S2109" s="30" t="str">
        <f t="shared" si="358"/>
        <v/>
      </c>
      <c r="T2109" s="32" t="str">
        <f>IF($Q2109&lt;&gt;"Sim","",IF($N2109&gt;Parâmetros!$E$15,"Sim","Não"))</f>
        <v/>
      </c>
      <c r="U2109" s="17" t="str">
        <f t="shared" si="359"/>
        <v>Fora da apuração</v>
      </c>
      <c r="V2109" s="17" t="str">
        <f>IF($AC2109&lt;&gt;"",IF($L2109&gt;0,"ATENÇÃO · apontou em dia de "&amp;LOWER($AC2109)&amp;" cadastrado","Exceção cadastrada · "&amp;$AC2109)&amp;IF($AD2109="",""," · "&amp;$AD2109),IF($E2109="Férias",IF($L2109&gt;0,"ATENÇÃO · apontou estando de férias no cadastro","Férias no cadastro"),IF($Y2109="Férias / afastamento","Afastamento · "&amp;($Z2109+$AA2109-1)&amp;" dias seguidos sem apontamento",IF($Y2109="Folga trabalhada","ATENÇÃO · apontou em dia de '[Apontamento_Mes_Setembro Atualizado.xlsx]Base Diária'!$V$221folga da escala 5x2",IF($Y2109="Folga",IF(AND($D2109="5x2",OR(WEEKDAY($F2109,2)=6,WEEKDAY($F2109,2)=7)),"Folga de fim de semana da escala 5x2",IF(AND(OR($D2109="6x1",$D2109="FF 6x1"),WEEKDAY($F2109,2)=6,FALSE()),"Folga de fim de semana · apontou no domingo anterior",IF(AND(OR($D2109="6x1",$D2109="FF 6x1"),WEEKDAY($F2109,2)=7,AND($A2109=$A2108,$L2108&gt;0)),"Folga de fim de semana · apontou no sábado",IF(AND(OR($D2109="6x1",$D2109="FF 6x1"),OR(WEEKDAY($F2109,2)=6,WEEKDAY($F2109,2)=7)),"Folga de fim de semana · sem apontamento no sábado nem no domingo","Folga prevista pelo ciclo")))),IF($Y2109="Indeterminado (início da série)","Sem histórico anterior — informe o dia do ciclo no Cadastro",IF($Y2109="Falta de registro",IF(OR(OR($D2109="6x1",$D2109="FF 6x1"),$D2109="5x2"),"FALTA DE REGISTRO · dia útil da escala "&amp;$E2109,"FALTA DE REGISTRO · dia "&amp;$W2109&amp;" de "&amp;IFERROR(INDEX(Parâmetros!$B$39:$B$48,MATCH($E2109,Parâmetros!$A$39:$A$48,0)),99)&amp;" do ciclo"),IF(OR($D2109="6x1",$D2109="FF 6x1"),IF(OR(AND(WEEKDAY($F2109,2)=6,AND($A2109=$A2110,$L2110&gt;0)),AND(WEEKDAY($F2109,2)=7,AND($A2109=$A2108,$L2108&gt;0))),"ATENÇÃO · apontou sábado e domingo no mesmo fim de semana",IF(OR(WEEKDAY($F2109,2)=6,WEEKDAY($F2109,2)=7),"Jornada de fim de semana do 6x1",IF(OR($H2109&gt;=Parâmetros!$E$20,$H2109&lt;Parâmetros!$E$19),"ATENÇÃO · 6x1 apontou fora do horário diurno","Jornada fixa do 6x1"))),IF($D2109="5x2","Jornada fixa do 5x2",IF($D2109="Folguista",IF($J2109=$K2109,"Evidência confirma sequência","DIVERGE · sequência "&amp;$J2109&amp;" × evidência "&amp;$K2109),IF($K2109=$E2109,"Evidência confirma cadastro","DIVERGE · cadastro "&amp;$E2109&amp;" × evidência "&amp;$K2109)))))))))))</f>
        <v>FALTA DE REGISTRO · dia útil da escala 6x1</v>
      </c>
      <c r="W2109" s="34" t="str">
        <f>IF(OR(OR($D2109="6x1",$D2109="FF 6x1"),$D2109="5x2"),"",IF($AB2109&lt;&gt;$AB2108,IF(IFERROR(INDEX(Cadastro!$F$5:$F$148,$AB2109),"")="",IF($L2109&gt;0,1,0),IF(IFERROR(INDEX(Cadastro!$F$5:$F$148,$AB2109),"")&lt;=IFERROR(INDEX(Parâmetros!$B$39:$B$48,MATCH($E2109,Parâmetros!$A$39:$A$48,0)),99),IFERROR(INDEX(Cadastro!$F$5:$F$148,$AB2109),""),0)),IF($L2109&gt;0,IF(N($X2108)&gt;0,1,N($W2108)+1),IF(AND($L2109=0,OR(N($W2108)&gt;=IFERROR(INDEX(Parâmetros!$B$39:$B$48,MATCH($E2109,Parâmetros!$A$39:$A$48,0)),99),AND(N($X2108)&gt;0,N($X2108)&lt;IFERROR(INDEX(Parâmetros!$C$39:$C$48,MATCH($E2109,Parâmetros!$A$39:$A$48,0)),0)))),0,N($W2108)+1))))</f>
        <v/>
      </c>
      <c r="X2109" s="34" t="str">
        <f>IF(OR(OR($D2109="6x1",$D2109="FF 6x1"),$D2109="5x2"),"",IF($AB2109&lt;&gt;$AB2108,IF(IFERROR(INDEX(Cadastro!$F$5:$F$148,$AB2109),"")="",0,IF(IFERROR(INDEX(Cadastro!$F$5:$F$148,$AB2109),"")&gt;IFERROR(INDEX(Parâmetros!$B$39:$B$48,MATCH($E2109,Parâmetros!$A$39:$A$48,0)),99),IFERROR(INDEX(Cadastro!$F$5:$F$148,$AB2109),"")-IFERROR(INDEX(Parâmetros!$B$39:$B$48,MATCH($E2109,Parâmetros!$A$39:$A$48,0)),99),0)),IF(AND($L2109=0,OR(N($W2108)&gt;=IFERROR(INDEX(Parâmetros!$B$39:$B$48,MATCH($E2109,Parâmetros!$A$39:$A$48,0)),99),AND(N($X2108)&gt;0,N($X2108)&lt;IFERROR(INDEX(Parâmetros!$C$39:$C$48,MATCH($E2109,Parâmetros!$A$39:$A$48,0)),0)))),N($X2108)+1,0)))</f>
        <v/>
      </c>
      <c r="Y2109" t="str">
        <f>IF($AC2109&lt;&gt;"",IF($L2109&gt;0,$AC2109&amp;" · com apontamento",$AC2109),IF($E2109="Férias",IF($L2109&gt;0,"Férias · com apontamento","Férias (cadastro)"),IF(($Z2109+$AA2109-1)&gt;Parâmetros!$E$16,"Férias / afastamento",IF(AND($D2109="5x2",OR(WEEKDAY($F2109,2)=6,WEEKDAY($F2109,2)=7)),IF($L2109&gt;0,"Folga trabalhada","Folga"),IF($L2109&gt;0,"Trabalhado",IF(OR(OR($D2109="6x1",$D2109="FF 6x1"),$D2109="5x2"),IF(AND(OR($D2109="6x1",$D2109="FF 6x1"),OR(WEEKDAY($F2109,2)=6,WEEKDAY($F2109,2)=7)),"Folga","Falta de registro"),IF(AND($AB2109&lt;&gt;$AB2108,IFERROR(INDEX(Cadastro!$F$5:$F$148,$AB2109),"")=""),"Indeterminado (início da série)",IF($X2109&gt;0,"Folga","Falta de registro"))))))))</f>
        <v>Falta de registro</v>
      </c>
      <c r="Z2109" s="34">
        <f>IF(OR($L2109&gt;0,$F2109&gt;Parâmetros!$E$14),0,IF($A2109&lt;&gt;$A2108,1,N($Z2108)+1))</f>
        <v>0</v>
      </c>
      <c r="AA2109" s="34">
        <f>IF(OR($L2109&gt;0,$F2109&gt;Parâmetros!$E$14),0,IF(OR($A2109&lt;&gt;$A2110,$F2110&gt;Parâmetros!$E$14),1,N($AA2110)+1))</f>
        <v>0</v>
      </c>
      <c r="AB2109" s="31">
        <f>IFERROR(MATCH($A2109&amp;"|"&amp;TEXT(_xlfn.MAXIFS(Cadastro!$E$5:$E$148,Cadastro!$A$5:$A$148,$A2109,Cadastro!$E$5:$E$148,"&lt;="&amp;$F2109),"yyyymmdd"),Cadastro!$I$5:$I$148,0),"")</f>
        <v>83</v>
      </c>
      <c r="AC2109" t="str">
        <f>IFERROR(_xlfn.SINGLE(INDEX(Exceções!$D$5:$D$203,MATCH($A2109&amp;"|"&amp;$F2109,Exceções!$F$5:$F$203,0))),"")</f>
        <v/>
      </c>
      <c r="AD2109" t="str">
        <f>IF($AC2109="","",IFERROR(_xlfn.SINGLE(INDEX(Exceções!$E$5:$E$203,MATCH($A2109&amp;"|"&amp;$F2109,Exceções!$F$5:$F$203,0))),""))</f>
        <v/>
      </c>
    </row>
    <row r="2110" spans="1:30" ht="15" hidden="1" customHeight="1" x14ac:dyDescent="0.25">
      <c r="A2110" s="31">
        <v>56377</v>
      </c>
      <c r="B2110" s="17" t="s">
        <v>216</v>
      </c>
      <c r="C2110" s="17" t="str">
        <f>IFERROR(INDEX(Cadastro!$C$5:$C$148,$AB2110),"NÃO INFORMADO")</f>
        <v>AUT</v>
      </c>
      <c r="D2110" s="17" t="str">
        <f>IFERROR(INDEX(Cadastro!$D$5:$D$148,$AB2110),"")</f>
        <v>6x1</v>
      </c>
      <c r="E2110" s="17" t="str">
        <f>IFERROR(INDEX(Cadastro!$G$5:$G$148,$AB2110),"")</f>
        <v>6x1</v>
      </c>
      <c r="F2110" s="29">
        <v>46284</v>
      </c>
      <c r="G2110" s="32" t="str">
        <f t="shared" si="354"/>
        <v>sáb</v>
      </c>
      <c r="H2110" s="31" t="str">
        <f>IF($L2110=0,"",_xlfn.MINIFS(Dados!$Q:$Q,Dados!$A:$A,$A2110,Dados!$S:$S,$F2110))</f>
        <v/>
      </c>
      <c r="I2110" s="31" t="str">
        <f>IF($H2110="","",_xlfn.MAXIFS(Dados!$R:$R,Dados!$A:$A,$A2110,Dados!$S:$S,$F2110))</f>
        <v/>
      </c>
      <c r="J2110" s="32" t="str">
        <f>IF($D2110&lt;&gt;"Folguista","",IFERROR(INDEX(Parâmetros!$D$52:$G$52,1,MIN(4,MAX(1,$W2110))),""))</f>
        <v/>
      </c>
      <c r="K2110" s="32" t="str">
        <f>IF(OR($AC2110&lt;&gt;"",$Y2110="Folga",$Y2110="Folga trabalhada",$Y2110="Férias (cadastro)",$Y2110="Férias / afastamento",$Y2110="Indeterminado (início da série)"),"",IF(OR($D2110="6x1",$D2110="FF 6x1"),IF(OR(WEEKDAY($F2110,2)=6,WEEKDAY($F2110,2)=7),"6x1 sáb/dom","6x1"),IF($D2110="5x2","5x2",IF($H2110="",IF($D2110="Folguista",$J2110,$E2110),IF(OR($H2110&gt;=Parâmetros!$E$18,$H2110&lt;Parâmetros!$E$19),"C",IF($H2110&lt;Parâmetros!$E$20,"A","B"))))))</f>
        <v/>
      </c>
      <c r="L2110" s="30">
        <f>SUMIFS(Dados!$E:$E,Dados!$A:$A,$A2110,Dados!$S:$S,$F2110)</f>
        <v>0</v>
      </c>
      <c r="M2110" s="30" t="str">
        <f>IFERROR(INDEX(Parâmetros!$E$6:$E$11,MATCH($K2110,Parâmetros!$A$6:$A$11,0)),"")</f>
        <v/>
      </c>
      <c r="N2110" s="33" t="str">
        <f t="shared" si="355"/>
        <v/>
      </c>
      <c r="O2110" s="33">
        <f>Parâmetros!$E$13</f>
        <v>0.8</v>
      </c>
      <c r="P2110" s="32" t="str">
        <f>IF(OR($M2110="",$F2110&gt;Parâmetros!$E$14),"Não","Sim")</f>
        <v>Não</v>
      </c>
      <c r="Q2110" s="32" t="str">
        <f t="shared" si="356"/>
        <v/>
      </c>
      <c r="R2110" s="32" t="str">
        <f t="shared" si="357"/>
        <v/>
      </c>
      <c r="S2110" s="30" t="str">
        <f t="shared" si="358"/>
        <v/>
      </c>
      <c r="T2110" s="32" t="str">
        <f>IF($Q2110&lt;&gt;"Sim","",IF($N2110&gt;Parâmetros!$E$15,"Sim","Não"))</f>
        <v/>
      </c>
      <c r="U2110" s="17" t="str">
        <f t="shared" si="359"/>
        <v>Folga</v>
      </c>
      <c r="V2110" s="17" t="str">
        <f>IF($AC2110&lt;&gt;"",IF($L2110&gt;0,"ATENÇÃO · apontou em dia de "&amp;LOWER($AC2110)&amp;" cadastrado","Exceção cadastrada · "&amp;$AC2110)&amp;IF($AD2110="",""," · "&amp;$AD2110),IF($E2110="Férias",IF($L2110&gt;0,"ATENÇÃO · apontou estando de férias no cadastro","Férias no cadastro"),IF($Y2110="Férias / afastamento","Afastamento · "&amp;($Z2110+$AA2110-1)&amp;" dias seguidos sem apontamento",IF($Y2110="Folga trabalhada","ATENÇÃO · apontou em dia de '[Apontamento_Mes_Setembro Atualizado.xlsx]Base Diária'!$V$221folga da escala 5x2",IF($Y2110="Folga",IF(AND($D2110="5x2",OR(WEEKDAY($F2110,2)=6,WEEKDAY($F2110,2)=7)),"Folga de fim de semana da escala 5x2",IF(AND(OR($D2110="6x1",$D2110="FF 6x1"),WEEKDAY($F2110,2)=6,FALSE()),"Folga de fim de semana · apontou no domingo anterior",IF(AND(OR($D2110="6x1",$D2110="FF 6x1"),WEEKDAY($F2110,2)=7,AND($A2110=$A2109,$L2109&gt;0)),"Folga de fim de semana · apontou no sábado",IF(AND(OR($D2110="6x1",$D2110="FF 6x1"),OR(WEEKDAY($F2110,2)=6,WEEKDAY($F2110,2)=7)),"Folga de fim de semana · sem apontamento no sábado nem no domingo","Folga prevista pelo ciclo")))),IF($Y2110="Indeterminado (início da série)","Sem histórico anterior — informe o dia do ciclo no Cadastro",IF($Y2110="Falta de registro",IF(OR(OR($D2110="6x1",$D2110="FF 6x1"),$D2110="5x2"),"FALTA DE REGISTRO · dia útil da escala "&amp;$E2110,"FALTA DE REGISTRO · dia "&amp;$W2110&amp;" de "&amp;IFERROR(INDEX(Parâmetros!$B$39:$B$48,MATCH($E2110,Parâmetros!$A$39:$A$48,0)),99)&amp;" do ciclo"),IF(OR($D2110="6x1",$D2110="FF 6x1"),IF(OR(AND(WEEKDAY($F2110,2)=6,AND($A2110=$A2111,$L2111&gt;0)),AND(WEEKDAY($F2110,2)=7,AND($A2110=$A2109,$L2109&gt;0))),"ATENÇÃO · apontou sábado e domingo no mesmo fim de semana",IF(OR(WEEKDAY($F2110,2)=6,WEEKDAY($F2110,2)=7),"Jornada de fim de semana do 6x1",IF(OR($H2110&gt;=Parâmetros!$E$20,$H2110&lt;Parâmetros!$E$19),"ATENÇÃO · 6x1 apontou fora do horário diurno","Jornada fixa do 6x1"))),IF($D2110="5x2","Jornada fixa do 5x2",IF($D2110="Folguista",IF($J2110=$K2110,"Evidência confirma sequência","DIVERGE · sequência "&amp;$J2110&amp;" × evidência "&amp;$K2110),IF($K2110=$E2110,"Evidência confirma cadastro","DIVERGE · cadastro "&amp;$E2110&amp;" × evidência "&amp;$K2110)))))))))))</f>
        <v>Folga de fim de semana · sem apontamento no sábado nem no domingo</v>
      </c>
      <c r="W2110" s="34" t="str">
        <f>IF(OR(OR($D2110="6x1",$D2110="FF 6x1"),$D2110="5x2"),"",IF($AB2110&lt;&gt;$AB2109,IF(IFERROR(INDEX(Cadastro!$F$5:$F$148,$AB2110),"")="",IF($L2110&gt;0,1,0),IF(IFERROR(INDEX(Cadastro!$F$5:$F$148,$AB2110),"")&lt;=IFERROR(INDEX(Parâmetros!$B$39:$B$48,MATCH($E2110,Parâmetros!$A$39:$A$48,0)),99),IFERROR(INDEX(Cadastro!$F$5:$F$148,$AB2110),""),0)),IF($L2110&gt;0,IF(N($X2109)&gt;0,1,N($W2109)+1),IF(AND($L2110=0,OR(N($W2109)&gt;=IFERROR(INDEX(Parâmetros!$B$39:$B$48,MATCH($E2110,Parâmetros!$A$39:$A$48,0)),99),AND(N($X2109)&gt;0,N($X2109)&lt;IFERROR(INDEX(Parâmetros!$C$39:$C$48,MATCH($E2110,Parâmetros!$A$39:$A$48,0)),0)))),0,N($W2109)+1))))</f>
        <v/>
      </c>
      <c r="X2110" s="34" t="str">
        <f>IF(OR(OR($D2110="6x1",$D2110="FF 6x1"),$D2110="5x2"),"",IF($AB2110&lt;&gt;$AB2109,IF(IFERROR(INDEX(Cadastro!$F$5:$F$148,$AB2110),"")="",0,IF(IFERROR(INDEX(Cadastro!$F$5:$F$148,$AB2110),"")&gt;IFERROR(INDEX(Parâmetros!$B$39:$B$48,MATCH($E2110,Parâmetros!$A$39:$A$48,0)),99),IFERROR(INDEX(Cadastro!$F$5:$F$148,$AB2110),"")-IFERROR(INDEX(Parâmetros!$B$39:$B$48,MATCH($E2110,Parâmetros!$A$39:$A$48,0)),99),0)),IF(AND($L2110=0,OR(N($W2109)&gt;=IFERROR(INDEX(Parâmetros!$B$39:$B$48,MATCH($E2110,Parâmetros!$A$39:$A$48,0)),99),AND(N($X2109)&gt;0,N($X2109)&lt;IFERROR(INDEX(Parâmetros!$C$39:$C$48,MATCH($E2110,Parâmetros!$A$39:$A$48,0)),0)))),N($X2109)+1,0)))</f>
        <v/>
      </c>
      <c r="Y2110" t="str">
        <f>IF($AC2110&lt;&gt;"",IF($L2110&gt;0,$AC2110&amp;" · com apontamento",$AC2110),IF($E2110="Férias",IF($L2110&gt;0,"Férias · com apontamento","Férias (cadastro)"),IF(($Z2110+$AA2110-1)&gt;Parâmetros!$E$16,"Férias / afastamento",IF(AND($D2110="5x2",OR(WEEKDAY($F2110,2)=6,WEEKDAY($F2110,2)=7)),IF($L2110&gt;0,"Folga trabalhada","Folga"),IF($L2110&gt;0,"Trabalhado",IF(OR(OR($D2110="6x1",$D2110="FF 6x1"),$D2110="5x2"),IF(AND(OR($D2110="6x1",$D2110="FF 6x1"),OR(WEEKDAY($F2110,2)=6,WEEKDAY($F2110,2)=7)),"Folga","Falta de registro"),IF(AND($AB2110&lt;&gt;$AB2109,IFERROR(INDEX(Cadastro!$F$5:$F$148,$AB2110),"")=""),"Indeterminado (início da série)",IF($X2110&gt;0,"Folga","Falta de registro"))))))))</f>
        <v>Folga</v>
      </c>
      <c r="Z2110" s="34">
        <f>IF(OR($L2110&gt;0,$F2110&gt;Parâmetros!$E$14),0,IF($A2110&lt;&gt;$A2109,1,N($Z2109)+1))</f>
        <v>0</v>
      </c>
      <c r="AA2110" s="34">
        <f>IF(OR($L2110&gt;0,$F2110&gt;Parâmetros!$E$14),0,IF(OR($A2110&lt;&gt;$A2111,$F2111&gt;Parâmetros!$E$14),1,N($AA2111)+1))</f>
        <v>0</v>
      </c>
      <c r="AB2110" s="31">
        <f>IFERROR(MATCH($A2110&amp;"|"&amp;TEXT(_xlfn.MAXIFS(Cadastro!$E$5:$E$148,Cadastro!$A$5:$A$148,$A2110,Cadastro!$E$5:$E$148,"&lt;="&amp;$F2110),"yyyymmdd"),Cadastro!$I$5:$I$148,0),"")</f>
        <v>83</v>
      </c>
      <c r="AC2110" t="str">
        <f>IFERROR(_xlfn.SINGLE(INDEX(Exceções!$D$5:$D$203,MATCH($A2110&amp;"|"&amp;$F2110,Exceções!$F$5:$F$203,0))),"")</f>
        <v/>
      </c>
      <c r="AD2110" t="str">
        <f>IF($AC2110="","",IFERROR(_xlfn.SINGLE(INDEX(Exceções!$E$5:$E$203,MATCH($A2110&amp;"|"&amp;$F2110,Exceções!$F$5:$F$203,0))),""))</f>
        <v/>
      </c>
    </row>
    <row r="2111" spans="1:30" ht="15" hidden="1" customHeight="1" x14ac:dyDescent="0.25">
      <c r="A2111" s="31">
        <v>56377</v>
      </c>
      <c r="B2111" s="17" t="s">
        <v>216</v>
      </c>
      <c r="C2111" s="17" t="str">
        <f>IFERROR(INDEX(Cadastro!$C$5:$C$148,$AB2111),"NÃO INFORMADO")</f>
        <v>AUT</v>
      </c>
      <c r="D2111" s="17" t="str">
        <f>IFERROR(INDEX(Cadastro!$D$5:$D$148,$AB2111),"")</f>
        <v>6x1</v>
      </c>
      <c r="E2111" s="17" t="str">
        <f>IFERROR(INDEX(Cadastro!$G$5:$G$148,$AB2111),"")</f>
        <v>6x1</v>
      </c>
      <c r="F2111" s="29">
        <v>46285</v>
      </c>
      <c r="G2111" s="32" t="str">
        <f t="shared" si="354"/>
        <v>dom</v>
      </c>
      <c r="H2111" s="31" t="str">
        <f>IF($L2111=0,"",_xlfn.MINIFS(Dados!$Q:$Q,Dados!$A:$A,$A2111,Dados!$S:$S,$F2111))</f>
        <v/>
      </c>
      <c r="I2111" s="31" t="str">
        <f>IF($H2111="","",_xlfn.MAXIFS(Dados!$R:$R,Dados!$A:$A,$A2111,Dados!$S:$S,$F2111))</f>
        <v/>
      </c>
      <c r="J2111" s="32" t="str">
        <f>IF($D2111&lt;&gt;"Folguista","",IFERROR(INDEX(Parâmetros!$D$52:$G$52,1,MIN(4,MAX(1,$W2111))),""))</f>
        <v/>
      </c>
      <c r="K2111" s="32" t="str">
        <f>IF(OR($AC2111&lt;&gt;"",$Y2111="Folga",$Y2111="Folga trabalhada",$Y2111="Férias (cadastro)",$Y2111="Férias / afastamento",$Y2111="Indeterminado (início da série)"),"",IF(OR($D2111="6x1",$D2111="FF 6x1"),IF(OR(WEEKDAY($F2111,2)=6,WEEKDAY($F2111,2)=7),"6x1 sáb/dom","6x1"),IF($D2111="5x2","5x2",IF($H2111="",IF($D2111="Folguista",$J2111,$E2111),IF(OR($H2111&gt;=Parâmetros!$E$18,$H2111&lt;Parâmetros!$E$19),"C",IF($H2111&lt;Parâmetros!$E$20,"A","B"))))))</f>
        <v/>
      </c>
      <c r="L2111" s="30">
        <f>SUMIFS(Dados!$E:$E,Dados!$A:$A,$A2111,Dados!$S:$S,$F2111)</f>
        <v>0</v>
      </c>
      <c r="M2111" s="30" t="str">
        <f>IFERROR(INDEX(Parâmetros!$E$6:$E$11,MATCH($K2111,Parâmetros!$A$6:$A$11,0)),"")</f>
        <v/>
      </c>
      <c r="N2111" s="33" t="str">
        <f t="shared" si="355"/>
        <v/>
      </c>
      <c r="O2111" s="33">
        <f>Parâmetros!$E$13</f>
        <v>0.8</v>
      </c>
      <c r="P2111" s="32" t="str">
        <f>IF(OR($M2111="",$F2111&gt;Parâmetros!$E$14),"Não","Sim")</f>
        <v>Não</v>
      </c>
      <c r="Q2111" s="32" t="str">
        <f t="shared" si="356"/>
        <v/>
      </c>
      <c r="R2111" s="32" t="str">
        <f t="shared" si="357"/>
        <v/>
      </c>
      <c r="S2111" s="30" t="str">
        <f t="shared" si="358"/>
        <v/>
      </c>
      <c r="T2111" s="32" t="str">
        <f>IF($Q2111&lt;&gt;"Sim","",IF($N2111&gt;Parâmetros!$E$15,"Sim","Não"))</f>
        <v/>
      </c>
      <c r="U2111" s="17" t="str">
        <f t="shared" si="359"/>
        <v>Folga</v>
      </c>
      <c r="V2111" s="17" t="str">
        <f>IF($AC2111&lt;&gt;"",IF($L2111&gt;0,"ATENÇÃO · apontou em dia de "&amp;LOWER($AC2111)&amp;" cadastrado","Exceção cadastrada · "&amp;$AC2111)&amp;IF($AD2111="",""," · "&amp;$AD2111),IF($E2111="Férias",IF($L2111&gt;0,"ATENÇÃO · apontou estando de férias no cadastro","Férias no cadastro"),IF($Y2111="Férias / afastamento","Afastamento · "&amp;($Z2111+$AA2111-1)&amp;" dias seguidos sem apontamento",IF($Y2111="Folga trabalhada","ATENÇÃO · apontou em dia de '[Apontamento_Mes_Setembro Atualizado.xlsx]Base Diária'!$V$221folga da escala 5x2",IF($Y2111="Folga",IF(AND($D2111="5x2",OR(WEEKDAY($F2111,2)=6,WEEKDAY($F2111,2)=7)),"Folga de fim de semana da escala 5x2",IF(AND(OR($D2111="6x1",$D2111="FF 6x1"),WEEKDAY($F2111,2)=6,FALSE()),"Folga de fim de semana · apontou no domingo anterior",IF(AND(OR($D2111="6x1",$D2111="FF 6x1"),WEEKDAY($F2111,2)=7,AND($A2111=$A2110,$L2110&gt;0)),"Folga de fim de semana · apontou no sábado",IF(AND(OR($D2111="6x1",$D2111="FF 6x1"),OR(WEEKDAY($F2111,2)=6,WEEKDAY($F2111,2)=7)),"Folga de fim de semana · sem apontamento no sábado nem no domingo","Folga prevista pelo ciclo")))),IF($Y2111="Indeterminado (início da série)","Sem histórico anterior — informe o dia do ciclo no Cadastro",IF($Y2111="Falta de registro",IF(OR(OR($D2111="6x1",$D2111="FF 6x1"),$D2111="5x2"),"FALTA DE REGISTRO · dia útil da escala "&amp;$E2111,"FALTA DE REGISTRO · dia "&amp;$W2111&amp;" de "&amp;IFERROR(INDEX(Parâmetros!$B$39:$B$48,MATCH($E2111,Parâmetros!$A$39:$A$48,0)),99)&amp;" do ciclo"),IF(OR($D2111="6x1",$D2111="FF 6x1"),IF(OR(AND(WEEKDAY($F2111,2)=6,AND($A2111=$A2112,$L2112&gt;0)),AND(WEEKDAY($F2111,2)=7,AND($A2111=$A2110,$L2110&gt;0))),"ATENÇÃO · apontou sábado e domingo no mesmo fim de semana",IF(OR(WEEKDAY($F2111,2)=6,WEEKDAY($F2111,2)=7),"Jornada de fim de semana do 6x1",IF(OR($H2111&gt;=Parâmetros!$E$20,$H2111&lt;Parâmetros!$E$19),"ATENÇÃO · 6x1 apontou fora do horário diurno","Jornada fixa do 6x1"))),IF($D2111="5x2","Jornada fixa do 5x2",IF($D2111="Folguista",IF($J2111=$K2111,"Evidência confirma sequência","DIVERGE · sequência "&amp;$J2111&amp;" × evidência "&amp;$K2111),IF($K2111=$E2111,"Evidência confirma cadastro","DIVERGE · cadastro "&amp;$E2111&amp;" × evidência "&amp;$K2111)))))))))))</f>
        <v>Folga de fim de semana · sem apontamento no sábado nem no domingo</v>
      </c>
      <c r="W2111" s="34" t="str">
        <f>IF(OR(OR($D2111="6x1",$D2111="FF 6x1"),$D2111="5x2"),"",IF($AB2111&lt;&gt;$AB2110,IF(IFERROR(INDEX(Cadastro!$F$5:$F$148,$AB2111),"")="",IF($L2111&gt;0,1,0),IF(IFERROR(INDEX(Cadastro!$F$5:$F$148,$AB2111),"")&lt;=IFERROR(INDEX(Parâmetros!$B$39:$B$48,MATCH($E2111,Parâmetros!$A$39:$A$48,0)),99),IFERROR(INDEX(Cadastro!$F$5:$F$148,$AB2111),""),0)),IF($L2111&gt;0,IF(N($X2110)&gt;0,1,N($W2110)+1),IF(AND($L2111=0,OR(N($W2110)&gt;=IFERROR(INDEX(Parâmetros!$B$39:$B$48,MATCH($E2111,Parâmetros!$A$39:$A$48,0)),99),AND(N($X2110)&gt;0,N($X2110)&lt;IFERROR(INDEX(Parâmetros!$C$39:$C$48,MATCH($E2111,Parâmetros!$A$39:$A$48,0)),0)))),0,N($W2110)+1))))</f>
        <v/>
      </c>
      <c r="X2111" s="34" t="str">
        <f>IF(OR(OR($D2111="6x1",$D2111="FF 6x1"),$D2111="5x2"),"",IF($AB2111&lt;&gt;$AB2110,IF(IFERROR(INDEX(Cadastro!$F$5:$F$148,$AB2111),"")="",0,IF(IFERROR(INDEX(Cadastro!$F$5:$F$148,$AB2111),"")&gt;IFERROR(INDEX(Parâmetros!$B$39:$B$48,MATCH($E2111,Parâmetros!$A$39:$A$48,0)),99),IFERROR(INDEX(Cadastro!$F$5:$F$148,$AB2111),"")-IFERROR(INDEX(Parâmetros!$B$39:$B$48,MATCH($E2111,Parâmetros!$A$39:$A$48,0)),99),0)),IF(AND($L2111=0,OR(N($W2110)&gt;=IFERROR(INDEX(Parâmetros!$B$39:$B$48,MATCH($E2111,Parâmetros!$A$39:$A$48,0)),99),AND(N($X2110)&gt;0,N($X2110)&lt;IFERROR(INDEX(Parâmetros!$C$39:$C$48,MATCH($E2111,Parâmetros!$A$39:$A$48,0)),0)))),N($X2110)+1,0)))</f>
        <v/>
      </c>
      <c r="Y2111" t="str">
        <f>IF($AC2111&lt;&gt;"",IF($L2111&gt;0,$AC2111&amp;" · com apontamento",$AC2111),IF($E2111="Férias",IF($L2111&gt;0,"Férias · com apontamento","Férias (cadastro)"),IF(($Z2111+$AA2111-1)&gt;Parâmetros!$E$16,"Férias / afastamento",IF(AND($D2111="5x2",OR(WEEKDAY($F2111,2)=6,WEEKDAY($F2111,2)=7)),IF($L2111&gt;0,"Folga trabalhada","Folga"),IF($L2111&gt;0,"Trabalhado",IF(OR(OR($D2111="6x1",$D2111="FF 6x1"),$D2111="5x2"),IF(AND(OR($D2111="6x1",$D2111="FF 6x1"),OR(WEEKDAY($F2111,2)=6,WEEKDAY($F2111,2)=7)),"Folga","Falta de registro"),IF(AND($AB2111&lt;&gt;$AB2110,IFERROR(INDEX(Cadastro!$F$5:$F$148,$AB2111),"")=""),"Indeterminado (início da série)",IF($X2111&gt;0,"Folga","Falta de registro"))))))))</f>
        <v>Folga</v>
      </c>
      <c r="Z2111" s="34">
        <f>IF(OR($L2111&gt;0,$F2111&gt;Parâmetros!$E$14),0,IF($A2111&lt;&gt;$A2110,1,N($Z2110)+1))</f>
        <v>0</v>
      </c>
      <c r="AA2111" s="34">
        <f>IF(OR($L2111&gt;0,$F2111&gt;Parâmetros!$E$14),0,IF(OR($A2111&lt;&gt;$A2112,$F2112&gt;Parâmetros!$E$14),1,N($AA2112)+1))</f>
        <v>0</v>
      </c>
      <c r="AB2111" s="31">
        <f>IFERROR(MATCH($A2111&amp;"|"&amp;TEXT(_xlfn.MAXIFS(Cadastro!$E$5:$E$148,Cadastro!$A$5:$A$148,$A2111,Cadastro!$E$5:$E$148,"&lt;="&amp;$F2111),"yyyymmdd"),Cadastro!$I$5:$I$148,0),"")</f>
        <v>83</v>
      </c>
      <c r="AC2111" t="str">
        <f>IFERROR(_xlfn.SINGLE(INDEX(Exceções!$D$5:$D$203,MATCH($A2111&amp;"|"&amp;$F2111,Exceções!$F$5:$F$203,0))),"")</f>
        <v/>
      </c>
      <c r="AD2111" t="str">
        <f>IF($AC2111="","",IFERROR(_xlfn.SINGLE(INDEX(Exceções!$E$5:$E$203,MATCH($A2111&amp;"|"&amp;$F2111,Exceções!$F$5:$F$203,0))),""))</f>
        <v/>
      </c>
    </row>
    <row r="2112" spans="1:30" ht="15" hidden="1" customHeight="1" x14ac:dyDescent="0.25">
      <c r="A2112" s="31">
        <v>56377</v>
      </c>
      <c r="B2112" s="17" t="s">
        <v>216</v>
      </c>
      <c r="C2112" s="17" t="str">
        <f>IFERROR(INDEX(Cadastro!$C$5:$C$148,$AB2112),"NÃO INFORMADO")</f>
        <v>AUT</v>
      </c>
      <c r="D2112" s="17" t="str">
        <f>IFERROR(INDEX(Cadastro!$D$5:$D$148,$AB2112),"")</f>
        <v>6x1</v>
      </c>
      <c r="E2112" s="17" t="str">
        <f>IFERROR(INDEX(Cadastro!$G$5:$G$148,$AB2112),"")</f>
        <v>6x1</v>
      </c>
      <c r="F2112" s="29">
        <v>46286</v>
      </c>
      <c r="G2112" s="32" t="str">
        <f t="shared" si="354"/>
        <v>seg</v>
      </c>
      <c r="H2112" s="31" t="str">
        <f>IF($L2112=0,"",_xlfn.MINIFS(Dados!$Q:$Q,Dados!$A:$A,$A2112,Dados!$S:$S,$F2112))</f>
        <v/>
      </c>
      <c r="I2112" s="31" t="str">
        <f>IF($H2112="","",_xlfn.MAXIFS(Dados!$R:$R,Dados!$A:$A,$A2112,Dados!$S:$S,$F2112))</f>
        <v/>
      </c>
      <c r="J2112" s="32" t="str">
        <f>IF($D2112&lt;&gt;"Folguista","",IFERROR(INDEX(Parâmetros!$D$52:$G$52,1,MIN(4,MAX(1,$W2112))),""))</f>
        <v/>
      </c>
      <c r="K2112" s="32" t="str">
        <f>IF(OR($AC2112&lt;&gt;"",$Y2112="Folga",$Y2112="Folga trabalhada",$Y2112="Férias (cadastro)",$Y2112="Férias / afastamento",$Y2112="Indeterminado (início da série)"),"",IF(OR($D2112="6x1",$D2112="FF 6x1"),IF(OR(WEEKDAY($F2112,2)=6,WEEKDAY($F2112,2)=7),"6x1 sáb/dom","6x1"),IF($D2112="5x2","5x2",IF($H2112="",IF($D2112="Folguista",$J2112,$E2112),IF(OR($H2112&gt;=Parâmetros!$E$18,$H2112&lt;Parâmetros!$E$19),"C",IF($H2112&lt;Parâmetros!$E$20,"A","B"))))))</f>
        <v>6x1</v>
      </c>
      <c r="L2112" s="30">
        <f>SUMIFS(Dados!$E:$E,Dados!$A:$A,$A2112,Dados!$S:$S,$F2112)</f>
        <v>0</v>
      </c>
      <c r="M2112" s="30">
        <f>IFERROR(INDEX(Parâmetros!$E$6:$E$11,MATCH($K2112,Parâmetros!$A$6:$A$11,0)),"")</f>
        <v>8.8000000000000007</v>
      </c>
      <c r="N2112" s="33">
        <f t="shared" si="355"/>
        <v>0</v>
      </c>
      <c r="O2112" s="33">
        <f>Parâmetros!$E$13</f>
        <v>0.8</v>
      </c>
      <c r="P2112" s="32" t="str">
        <f>IF(OR($M2112="",$F2112&gt;Parâmetros!$E$14),"Não","Sim")</f>
        <v>Não</v>
      </c>
      <c r="Q2112" s="32" t="str">
        <f t="shared" si="356"/>
        <v/>
      </c>
      <c r="R2112" s="32" t="str">
        <f t="shared" si="357"/>
        <v/>
      </c>
      <c r="S2112" s="30" t="str">
        <f t="shared" si="358"/>
        <v/>
      </c>
      <c r="T2112" s="32" t="str">
        <f>IF($Q2112&lt;&gt;"Sim","",IF($N2112&gt;Parâmetros!$E$15,"Sim","Não"))</f>
        <v/>
      </c>
      <c r="U2112" s="17" t="str">
        <f t="shared" si="359"/>
        <v>Fora da apuração</v>
      </c>
      <c r="V2112" s="17" t="str">
        <f>IF($AC2112&lt;&gt;"",IF($L2112&gt;0,"ATENÇÃO · apontou em dia de "&amp;LOWER($AC2112)&amp;" cadastrado","Exceção cadastrada · "&amp;$AC2112)&amp;IF($AD2112="",""," · "&amp;$AD2112),IF($E2112="Férias",IF($L2112&gt;0,"ATENÇÃO · apontou estando de férias no cadastro","Férias no cadastro"),IF($Y2112="Férias / afastamento","Afastamento · "&amp;($Z2112+$AA2112-1)&amp;" dias seguidos sem apontamento",IF($Y2112="Folga trabalhada","ATENÇÃO · apontou em dia de '[Apontamento_Mes_Setembro Atualizado.xlsx]Base Diária'!$V$221folga da escala 5x2",IF($Y2112="Folga",IF(AND($D2112="5x2",OR(WEEKDAY($F2112,2)=6,WEEKDAY($F2112,2)=7)),"Folga de fim de semana da escala 5x2",IF(AND(OR($D2112="6x1",$D2112="FF 6x1"),WEEKDAY($F2112,2)=6,FALSE()),"Folga de fim de semana · apontou no domingo anterior",IF(AND(OR($D2112="6x1",$D2112="FF 6x1"),WEEKDAY($F2112,2)=7,AND($A2112=$A2111,$L2111&gt;0)),"Folga de fim de semana · apontou no sábado",IF(AND(OR($D2112="6x1",$D2112="FF 6x1"),OR(WEEKDAY($F2112,2)=6,WEEKDAY($F2112,2)=7)),"Folga de fim de semana · sem apontamento no sábado nem no domingo","Folga prevista pelo ciclo")))),IF($Y2112="Indeterminado (início da série)","Sem histórico anterior — informe o dia do ciclo no Cadastro",IF($Y2112="Falta de registro",IF(OR(OR($D2112="6x1",$D2112="FF 6x1"),$D2112="5x2"),"FALTA DE REGISTRO · dia útil da escala "&amp;$E2112,"FALTA DE REGISTRO · dia "&amp;$W2112&amp;" de "&amp;IFERROR(INDEX(Parâmetros!$B$39:$B$48,MATCH($E2112,Parâmetros!$A$39:$A$48,0)),99)&amp;" do ciclo"),IF(OR($D2112="6x1",$D2112="FF 6x1"),IF(OR(AND(WEEKDAY($F2112,2)=6,AND($A2112=$A2113,$L2113&gt;0)),AND(WEEKDAY($F2112,2)=7,AND($A2112=$A2111,$L2111&gt;0))),"ATENÇÃO · apontou sábado e domingo no mesmo fim de semana",IF(OR(WEEKDAY($F2112,2)=6,WEEKDAY($F2112,2)=7),"Jornada de fim de semana do 6x1",IF(OR($H2112&gt;=Parâmetros!$E$20,$H2112&lt;Parâmetros!$E$19),"ATENÇÃO · 6x1 apontou fora do horário diurno","Jornada fixa do 6x1"))),IF($D2112="5x2","Jornada fixa do 5x2",IF($D2112="Folguista",IF($J2112=$K2112,"Evidência confirma sequência","DIVERGE · sequência "&amp;$J2112&amp;" × evidência "&amp;$K2112),IF($K2112=$E2112,"Evidência confirma cadastro","DIVERGE · cadastro "&amp;$E2112&amp;" × evidência "&amp;$K2112)))))))))))</f>
        <v>FALTA DE REGISTRO · dia útil da escala 6x1</v>
      </c>
      <c r="W2112" s="34" t="str">
        <f>IF(OR(OR($D2112="6x1",$D2112="FF 6x1"),$D2112="5x2"),"",IF($AB2112&lt;&gt;$AB2111,IF(IFERROR(INDEX(Cadastro!$F$5:$F$148,$AB2112),"")="",IF($L2112&gt;0,1,0),IF(IFERROR(INDEX(Cadastro!$F$5:$F$148,$AB2112),"")&lt;=IFERROR(INDEX(Parâmetros!$B$39:$B$48,MATCH($E2112,Parâmetros!$A$39:$A$48,0)),99),IFERROR(INDEX(Cadastro!$F$5:$F$148,$AB2112),""),0)),IF($L2112&gt;0,IF(N($X2111)&gt;0,1,N($W2111)+1),IF(AND($L2112=0,OR(N($W2111)&gt;=IFERROR(INDEX(Parâmetros!$B$39:$B$48,MATCH($E2112,Parâmetros!$A$39:$A$48,0)),99),AND(N($X2111)&gt;0,N($X2111)&lt;IFERROR(INDEX(Parâmetros!$C$39:$C$48,MATCH($E2112,Parâmetros!$A$39:$A$48,0)),0)))),0,N($W2111)+1))))</f>
        <v/>
      </c>
      <c r="X2112" s="34" t="str">
        <f>IF(OR(OR($D2112="6x1",$D2112="FF 6x1"),$D2112="5x2"),"",IF($AB2112&lt;&gt;$AB2111,IF(IFERROR(INDEX(Cadastro!$F$5:$F$148,$AB2112),"")="",0,IF(IFERROR(INDEX(Cadastro!$F$5:$F$148,$AB2112),"")&gt;IFERROR(INDEX(Parâmetros!$B$39:$B$48,MATCH($E2112,Parâmetros!$A$39:$A$48,0)),99),IFERROR(INDEX(Cadastro!$F$5:$F$148,$AB2112),"")-IFERROR(INDEX(Parâmetros!$B$39:$B$48,MATCH($E2112,Parâmetros!$A$39:$A$48,0)),99),0)),IF(AND($L2112=0,OR(N($W2111)&gt;=IFERROR(INDEX(Parâmetros!$B$39:$B$48,MATCH($E2112,Parâmetros!$A$39:$A$48,0)),99),AND(N($X2111)&gt;0,N($X2111)&lt;IFERROR(INDEX(Parâmetros!$C$39:$C$48,MATCH($E2112,Parâmetros!$A$39:$A$48,0)),0)))),N($X2111)+1,0)))</f>
        <v/>
      </c>
      <c r="Y2112" t="str">
        <f>IF($AC2112&lt;&gt;"",IF($L2112&gt;0,$AC2112&amp;" · com apontamento",$AC2112),IF($E2112="Férias",IF($L2112&gt;0,"Férias · com apontamento","Férias (cadastro)"),IF(($Z2112+$AA2112-1)&gt;Parâmetros!$E$16,"Férias / afastamento",IF(AND($D2112="5x2",OR(WEEKDAY($F2112,2)=6,WEEKDAY($F2112,2)=7)),IF($L2112&gt;0,"Folga trabalhada","Folga"),IF($L2112&gt;0,"Trabalhado",IF(OR(OR($D2112="6x1",$D2112="FF 6x1"),$D2112="5x2"),IF(AND(OR($D2112="6x1",$D2112="FF 6x1"),OR(WEEKDAY($F2112,2)=6,WEEKDAY($F2112,2)=7)),"Folga","Falta de registro"),IF(AND($AB2112&lt;&gt;$AB2111,IFERROR(INDEX(Cadastro!$F$5:$F$148,$AB2112),"")=""),"Indeterminado (início da série)",IF($X2112&gt;0,"Folga","Falta de registro"))))))))</f>
        <v>Falta de registro</v>
      </c>
      <c r="Z2112" s="34">
        <f>IF(OR($L2112&gt;0,$F2112&gt;Parâmetros!$E$14),0,IF($A2112&lt;&gt;$A2111,1,N($Z2111)+1))</f>
        <v>0</v>
      </c>
      <c r="AA2112" s="34">
        <f>IF(OR($L2112&gt;0,$F2112&gt;Parâmetros!$E$14),0,IF(OR($A2112&lt;&gt;$A2113,$F2113&gt;Parâmetros!$E$14),1,N($AA2113)+1))</f>
        <v>0</v>
      </c>
      <c r="AB2112" s="31">
        <f>IFERROR(MATCH($A2112&amp;"|"&amp;TEXT(_xlfn.MAXIFS(Cadastro!$E$5:$E$148,Cadastro!$A$5:$A$148,$A2112,Cadastro!$E$5:$E$148,"&lt;="&amp;$F2112),"yyyymmdd"),Cadastro!$I$5:$I$148,0),"")</f>
        <v>83</v>
      </c>
      <c r="AC2112" t="str">
        <f>IFERROR(_xlfn.SINGLE(INDEX(Exceções!$D$5:$D$203,MATCH($A2112&amp;"|"&amp;$F2112,Exceções!$F$5:$F$203,0))),"")</f>
        <v/>
      </c>
      <c r="AD2112" t="str">
        <f>IF($AC2112="","",IFERROR(_xlfn.SINGLE(INDEX(Exceções!$E$5:$E$203,MATCH($A2112&amp;"|"&amp;$F2112,Exceções!$F$5:$F$203,0))),""))</f>
        <v/>
      </c>
    </row>
    <row r="2113" spans="1:30" ht="15" hidden="1" customHeight="1" x14ac:dyDescent="0.25">
      <c r="A2113" s="31">
        <v>56377</v>
      </c>
      <c r="B2113" s="17" t="s">
        <v>216</v>
      </c>
      <c r="C2113" s="17" t="str">
        <f>IFERROR(INDEX(Cadastro!$C$5:$C$148,$AB2113),"NÃO INFORMADO")</f>
        <v>AUT</v>
      </c>
      <c r="D2113" s="17" t="str">
        <f>IFERROR(INDEX(Cadastro!$D$5:$D$148,$AB2113),"")</f>
        <v>6x1</v>
      </c>
      <c r="E2113" s="17" t="str">
        <f>IFERROR(INDEX(Cadastro!$G$5:$G$148,$AB2113),"")</f>
        <v>6x1</v>
      </c>
      <c r="F2113" s="29">
        <v>46287</v>
      </c>
      <c r="G2113" s="32" t="str">
        <f t="shared" si="354"/>
        <v>ter</v>
      </c>
      <c r="H2113" s="31" t="str">
        <f>IF($L2113=0,"",_xlfn.MINIFS(Dados!$Q:$Q,Dados!$A:$A,$A2113,Dados!$S:$S,$F2113))</f>
        <v/>
      </c>
      <c r="I2113" s="31" t="str">
        <f>IF($H2113="","",_xlfn.MAXIFS(Dados!$R:$R,Dados!$A:$A,$A2113,Dados!$S:$S,$F2113))</f>
        <v/>
      </c>
      <c r="J2113" s="32" t="str">
        <f>IF($D2113&lt;&gt;"Folguista","",IFERROR(INDEX(Parâmetros!$D$52:$G$52,1,MIN(4,MAX(1,$W2113))),""))</f>
        <v/>
      </c>
      <c r="K2113" s="32" t="str">
        <f>IF(OR($AC2113&lt;&gt;"",$Y2113="Folga",$Y2113="Folga trabalhada",$Y2113="Férias (cadastro)",$Y2113="Férias / afastamento",$Y2113="Indeterminado (início da série)"),"",IF(OR($D2113="6x1",$D2113="FF 6x1"),IF(OR(WEEKDAY($F2113,2)=6,WEEKDAY($F2113,2)=7),"6x1 sáb/dom","6x1"),IF($D2113="5x2","5x2",IF($H2113="",IF($D2113="Folguista",$J2113,$E2113),IF(OR($H2113&gt;=Parâmetros!$E$18,$H2113&lt;Parâmetros!$E$19),"C",IF($H2113&lt;Parâmetros!$E$20,"A","B"))))))</f>
        <v>6x1</v>
      </c>
      <c r="L2113" s="30">
        <f>SUMIFS(Dados!$E:$E,Dados!$A:$A,$A2113,Dados!$S:$S,$F2113)</f>
        <v>0</v>
      </c>
      <c r="M2113" s="30">
        <f>IFERROR(INDEX(Parâmetros!$E$6:$E$11,MATCH($K2113,Parâmetros!$A$6:$A$11,0)),"")</f>
        <v>8.8000000000000007</v>
      </c>
      <c r="N2113" s="33">
        <f t="shared" si="355"/>
        <v>0</v>
      </c>
      <c r="O2113" s="33">
        <f>Parâmetros!$E$13</f>
        <v>0.8</v>
      </c>
      <c r="P2113" s="32" t="str">
        <f>IF(OR($M2113="",$F2113&gt;Parâmetros!$E$14),"Não","Sim")</f>
        <v>Não</v>
      </c>
      <c r="Q2113" s="32" t="str">
        <f t="shared" si="356"/>
        <v/>
      </c>
      <c r="R2113" s="32" t="str">
        <f t="shared" si="357"/>
        <v/>
      </c>
      <c r="S2113" s="30" t="str">
        <f t="shared" si="358"/>
        <v/>
      </c>
      <c r="T2113" s="32" t="str">
        <f>IF($Q2113&lt;&gt;"Sim","",IF($N2113&gt;Parâmetros!$E$15,"Sim","Não"))</f>
        <v/>
      </c>
      <c r="U2113" s="17" t="str">
        <f t="shared" si="359"/>
        <v>Fora da apuração</v>
      </c>
      <c r="V2113" s="17" t="str">
        <f>IF($AC2113&lt;&gt;"",IF($L2113&gt;0,"ATENÇÃO · apontou em dia de "&amp;LOWER($AC2113)&amp;" cadastrado","Exceção cadastrada · "&amp;$AC2113)&amp;IF($AD2113="",""," · "&amp;$AD2113),IF($E2113="Férias",IF($L2113&gt;0,"ATENÇÃO · apontou estando de férias no cadastro","Férias no cadastro"),IF($Y2113="Férias / afastamento","Afastamento · "&amp;($Z2113+$AA2113-1)&amp;" dias seguidos sem apontamento",IF($Y2113="Folga trabalhada","ATENÇÃO · apontou em dia de '[Apontamento_Mes_Setembro Atualizado.xlsx]Base Diária'!$V$221folga da escala 5x2",IF($Y2113="Folga",IF(AND($D2113="5x2",OR(WEEKDAY($F2113,2)=6,WEEKDAY($F2113,2)=7)),"Folga de fim de semana da escala 5x2",IF(AND(OR($D2113="6x1",$D2113="FF 6x1"),WEEKDAY($F2113,2)=6,FALSE()),"Folga de fim de semana · apontou no domingo anterior",IF(AND(OR($D2113="6x1",$D2113="FF 6x1"),WEEKDAY($F2113,2)=7,AND($A2113=$A2112,$L2112&gt;0)),"Folga de fim de semana · apontou no sábado",IF(AND(OR($D2113="6x1",$D2113="FF 6x1"),OR(WEEKDAY($F2113,2)=6,WEEKDAY($F2113,2)=7)),"Folga de fim de semana · sem apontamento no sábado nem no domingo","Folga prevista pelo ciclo")))),IF($Y2113="Indeterminado (início da série)","Sem histórico anterior — informe o dia do ciclo no Cadastro",IF($Y2113="Falta de registro",IF(OR(OR($D2113="6x1",$D2113="FF 6x1"),$D2113="5x2"),"FALTA DE REGISTRO · dia útil da escala "&amp;$E2113,"FALTA DE REGISTRO · dia "&amp;$W2113&amp;" de "&amp;IFERROR(INDEX(Parâmetros!$B$39:$B$48,MATCH($E2113,Parâmetros!$A$39:$A$48,0)),99)&amp;" do ciclo"),IF(OR($D2113="6x1",$D2113="FF 6x1"),IF(OR(AND(WEEKDAY($F2113,2)=6,AND($A2113=$A2114,$L2114&gt;0)),AND(WEEKDAY($F2113,2)=7,AND($A2113=$A2112,$L2112&gt;0))),"ATENÇÃO · apontou sábado e domingo no mesmo fim de semana",IF(OR(WEEKDAY($F2113,2)=6,WEEKDAY($F2113,2)=7),"Jornada de fim de semana do 6x1",IF(OR($H2113&gt;=Parâmetros!$E$20,$H2113&lt;Parâmetros!$E$19),"ATENÇÃO · 6x1 apontou fora do horário diurno","Jornada fixa do 6x1"))),IF($D2113="5x2","Jornada fixa do 5x2",IF($D2113="Folguista",IF($J2113=$K2113,"Evidência confirma sequência","DIVERGE · sequência "&amp;$J2113&amp;" × evidência "&amp;$K2113),IF($K2113=$E2113,"Evidência confirma cadastro","DIVERGE · cadastro "&amp;$E2113&amp;" × evidência "&amp;$K2113)))))))))))</f>
        <v>FALTA DE REGISTRO · dia útil da escala 6x1</v>
      </c>
      <c r="W2113" s="34" t="str">
        <f>IF(OR(OR($D2113="6x1",$D2113="FF 6x1"),$D2113="5x2"),"",IF($AB2113&lt;&gt;$AB2112,IF(IFERROR(INDEX(Cadastro!$F$5:$F$148,$AB2113),"")="",IF($L2113&gt;0,1,0),IF(IFERROR(INDEX(Cadastro!$F$5:$F$148,$AB2113),"")&lt;=IFERROR(INDEX(Parâmetros!$B$39:$B$48,MATCH($E2113,Parâmetros!$A$39:$A$48,0)),99),IFERROR(INDEX(Cadastro!$F$5:$F$148,$AB2113),""),0)),IF($L2113&gt;0,IF(N($X2112)&gt;0,1,N($W2112)+1),IF(AND($L2113=0,OR(N($W2112)&gt;=IFERROR(INDEX(Parâmetros!$B$39:$B$48,MATCH($E2113,Parâmetros!$A$39:$A$48,0)),99),AND(N($X2112)&gt;0,N($X2112)&lt;IFERROR(INDEX(Parâmetros!$C$39:$C$48,MATCH($E2113,Parâmetros!$A$39:$A$48,0)),0)))),0,N($W2112)+1))))</f>
        <v/>
      </c>
      <c r="X2113" s="34" t="str">
        <f>IF(OR(OR($D2113="6x1",$D2113="FF 6x1"),$D2113="5x2"),"",IF($AB2113&lt;&gt;$AB2112,IF(IFERROR(INDEX(Cadastro!$F$5:$F$148,$AB2113),"")="",0,IF(IFERROR(INDEX(Cadastro!$F$5:$F$148,$AB2113),"")&gt;IFERROR(INDEX(Parâmetros!$B$39:$B$48,MATCH($E2113,Parâmetros!$A$39:$A$48,0)),99),IFERROR(INDEX(Cadastro!$F$5:$F$148,$AB2113),"")-IFERROR(INDEX(Parâmetros!$B$39:$B$48,MATCH($E2113,Parâmetros!$A$39:$A$48,0)),99),0)),IF(AND($L2113=0,OR(N($W2112)&gt;=IFERROR(INDEX(Parâmetros!$B$39:$B$48,MATCH($E2113,Parâmetros!$A$39:$A$48,0)),99),AND(N($X2112)&gt;0,N($X2112)&lt;IFERROR(INDEX(Parâmetros!$C$39:$C$48,MATCH($E2113,Parâmetros!$A$39:$A$48,0)),0)))),N($X2112)+1,0)))</f>
        <v/>
      </c>
      <c r="Y2113" t="str">
        <f>IF($AC2113&lt;&gt;"",IF($L2113&gt;0,$AC2113&amp;" · com apontamento",$AC2113),IF($E2113="Férias",IF($L2113&gt;0,"Férias · com apontamento","Férias (cadastro)"),IF(($Z2113+$AA2113-1)&gt;Parâmetros!$E$16,"Férias / afastamento",IF(AND($D2113="5x2",OR(WEEKDAY($F2113,2)=6,WEEKDAY($F2113,2)=7)),IF($L2113&gt;0,"Folga trabalhada","Folga"),IF($L2113&gt;0,"Trabalhado",IF(OR(OR($D2113="6x1",$D2113="FF 6x1"),$D2113="5x2"),IF(AND(OR($D2113="6x1",$D2113="FF 6x1"),OR(WEEKDAY($F2113,2)=6,WEEKDAY($F2113,2)=7)),"Folga","Falta de registro"),IF(AND($AB2113&lt;&gt;$AB2112,IFERROR(INDEX(Cadastro!$F$5:$F$148,$AB2113),"")=""),"Indeterminado (início da série)",IF($X2113&gt;0,"Folga","Falta de registro"))))))))</f>
        <v>Falta de registro</v>
      </c>
      <c r="Z2113" s="34">
        <f>IF(OR($L2113&gt;0,$F2113&gt;Parâmetros!$E$14),0,IF($A2113&lt;&gt;$A2112,1,N($Z2112)+1))</f>
        <v>0</v>
      </c>
      <c r="AA2113" s="34">
        <f>IF(OR($L2113&gt;0,$F2113&gt;Parâmetros!$E$14),0,IF(OR($A2113&lt;&gt;$A2114,$F2114&gt;Parâmetros!$E$14),1,N($AA2114)+1))</f>
        <v>0</v>
      </c>
      <c r="AB2113" s="31">
        <f>IFERROR(MATCH($A2113&amp;"|"&amp;TEXT(_xlfn.MAXIFS(Cadastro!$E$5:$E$148,Cadastro!$A$5:$A$148,$A2113,Cadastro!$E$5:$E$148,"&lt;="&amp;$F2113),"yyyymmdd"),Cadastro!$I$5:$I$148,0),"")</f>
        <v>83</v>
      </c>
      <c r="AC2113" t="str">
        <f>IFERROR(_xlfn.SINGLE(INDEX(Exceções!$D$5:$D$203,MATCH($A2113&amp;"|"&amp;$F2113,Exceções!$F$5:$F$203,0))),"")</f>
        <v/>
      </c>
      <c r="AD2113" t="str">
        <f>IF($AC2113="","",IFERROR(_xlfn.SINGLE(INDEX(Exceções!$E$5:$E$203,MATCH($A2113&amp;"|"&amp;$F2113,Exceções!$F$5:$F$203,0))),""))</f>
        <v/>
      </c>
    </row>
    <row r="2114" spans="1:30" ht="15" hidden="1" customHeight="1" x14ac:dyDescent="0.25">
      <c r="A2114" s="31">
        <v>56377</v>
      </c>
      <c r="B2114" s="17" t="s">
        <v>216</v>
      </c>
      <c r="C2114" s="17" t="str">
        <f>IFERROR(INDEX(Cadastro!$C$5:$C$148,$AB2114),"NÃO INFORMADO")</f>
        <v>AUT</v>
      </c>
      <c r="D2114" s="17" t="str">
        <f>IFERROR(INDEX(Cadastro!$D$5:$D$148,$AB2114),"")</f>
        <v>6x1</v>
      </c>
      <c r="E2114" s="17" t="str">
        <f>IFERROR(INDEX(Cadastro!$G$5:$G$148,$AB2114),"")</f>
        <v>6x1</v>
      </c>
      <c r="F2114" s="29">
        <v>46288</v>
      </c>
      <c r="G2114" s="32" t="str">
        <f t="shared" si="354"/>
        <v>qua</v>
      </c>
      <c r="H2114" s="31" t="str">
        <f>IF($L2114=0,"",_xlfn.MINIFS(Dados!$Q:$Q,Dados!$A:$A,$A2114,Dados!$S:$S,$F2114))</f>
        <v/>
      </c>
      <c r="I2114" s="31" t="str">
        <f>IF($H2114="","",_xlfn.MAXIFS(Dados!$R:$R,Dados!$A:$A,$A2114,Dados!$S:$S,$F2114))</f>
        <v/>
      </c>
      <c r="J2114" s="32" t="str">
        <f>IF($D2114&lt;&gt;"Folguista","",IFERROR(INDEX(Parâmetros!$D$52:$G$52,1,MIN(4,MAX(1,$W2114))),""))</f>
        <v/>
      </c>
      <c r="K2114" s="32" t="str">
        <f>IF(OR($AC2114&lt;&gt;"",$Y2114="Folga",$Y2114="Folga trabalhada",$Y2114="Férias (cadastro)",$Y2114="Férias / afastamento",$Y2114="Indeterminado (início da série)"),"",IF(OR($D2114="6x1",$D2114="FF 6x1"),IF(OR(WEEKDAY($F2114,2)=6,WEEKDAY($F2114,2)=7),"6x1 sáb/dom","6x1"),IF($D2114="5x2","5x2",IF($H2114="",IF($D2114="Folguista",$J2114,$E2114),IF(OR($H2114&gt;=Parâmetros!$E$18,$H2114&lt;Parâmetros!$E$19),"C",IF($H2114&lt;Parâmetros!$E$20,"A","B"))))))</f>
        <v>6x1</v>
      </c>
      <c r="L2114" s="30">
        <f>SUMIFS(Dados!$E:$E,Dados!$A:$A,$A2114,Dados!$S:$S,$F2114)</f>
        <v>0</v>
      </c>
      <c r="M2114" s="30">
        <f>IFERROR(INDEX(Parâmetros!$E$6:$E$11,MATCH($K2114,Parâmetros!$A$6:$A$11,0)),"")</f>
        <v>8.8000000000000007</v>
      </c>
      <c r="N2114" s="33">
        <f t="shared" si="355"/>
        <v>0</v>
      </c>
      <c r="O2114" s="33">
        <f>Parâmetros!$E$13</f>
        <v>0.8</v>
      </c>
      <c r="P2114" s="32" t="str">
        <f>IF(OR($M2114="",$F2114&gt;Parâmetros!$E$14),"Não","Sim")</f>
        <v>Não</v>
      </c>
      <c r="Q2114" s="32" t="str">
        <f t="shared" si="356"/>
        <v/>
      </c>
      <c r="R2114" s="32" t="str">
        <f t="shared" si="357"/>
        <v/>
      </c>
      <c r="S2114" s="30" t="str">
        <f t="shared" si="358"/>
        <v/>
      </c>
      <c r="T2114" s="32" t="str">
        <f>IF($Q2114&lt;&gt;"Sim","",IF($N2114&gt;Parâmetros!$E$15,"Sim","Não"))</f>
        <v/>
      </c>
      <c r="U2114" s="17" t="str">
        <f t="shared" si="359"/>
        <v>Fora da apuração</v>
      </c>
      <c r="V2114" s="17" t="str">
        <f>IF($AC2114&lt;&gt;"",IF($L2114&gt;0,"ATENÇÃO · apontou em dia de "&amp;LOWER($AC2114)&amp;" cadastrado","Exceção cadastrada · "&amp;$AC2114)&amp;IF($AD2114="",""," · "&amp;$AD2114),IF($E2114="Férias",IF($L2114&gt;0,"ATENÇÃO · apontou estando de férias no cadastro","Férias no cadastro"),IF($Y2114="Férias / afastamento","Afastamento · "&amp;($Z2114+$AA2114-1)&amp;" dias seguidos sem apontamento",IF($Y2114="Folga trabalhada","ATENÇÃO · apontou em dia de '[Apontamento_Mes_Setembro Atualizado.xlsx]Base Diária'!$V$221folga da escala 5x2",IF($Y2114="Folga",IF(AND($D2114="5x2",OR(WEEKDAY($F2114,2)=6,WEEKDAY($F2114,2)=7)),"Folga de fim de semana da escala 5x2",IF(AND(OR($D2114="6x1",$D2114="FF 6x1"),WEEKDAY($F2114,2)=6,FALSE()),"Folga de fim de semana · apontou no domingo anterior",IF(AND(OR($D2114="6x1",$D2114="FF 6x1"),WEEKDAY($F2114,2)=7,AND($A2114=$A2113,$L2113&gt;0)),"Folga de fim de semana · apontou no sábado",IF(AND(OR($D2114="6x1",$D2114="FF 6x1"),OR(WEEKDAY($F2114,2)=6,WEEKDAY($F2114,2)=7)),"Folga de fim de semana · sem apontamento no sábado nem no domingo","Folga prevista pelo ciclo")))),IF($Y2114="Indeterminado (início da série)","Sem histórico anterior — informe o dia do ciclo no Cadastro",IF($Y2114="Falta de registro",IF(OR(OR($D2114="6x1",$D2114="FF 6x1"),$D2114="5x2"),"FALTA DE REGISTRO · dia útil da escala "&amp;$E2114,"FALTA DE REGISTRO · dia "&amp;$W2114&amp;" de "&amp;IFERROR(INDEX(Parâmetros!$B$39:$B$48,MATCH($E2114,Parâmetros!$A$39:$A$48,0)),99)&amp;" do ciclo"),IF(OR($D2114="6x1",$D2114="FF 6x1"),IF(OR(AND(WEEKDAY($F2114,2)=6,AND($A2114=$A2115,$L2115&gt;0)),AND(WEEKDAY($F2114,2)=7,AND($A2114=$A2113,$L2113&gt;0))),"ATENÇÃO · apontou sábado e domingo no mesmo fim de semana",IF(OR(WEEKDAY($F2114,2)=6,WEEKDAY($F2114,2)=7),"Jornada de fim de semana do 6x1",IF(OR($H2114&gt;=Parâmetros!$E$20,$H2114&lt;Parâmetros!$E$19),"ATENÇÃO · 6x1 apontou fora do horário diurno","Jornada fixa do 6x1"))),IF($D2114="5x2","Jornada fixa do 5x2",IF($D2114="Folguista",IF($J2114=$K2114,"Evidência confirma sequência","DIVERGE · sequência "&amp;$J2114&amp;" × evidência "&amp;$K2114),IF($K2114=$E2114,"Evidência confirma cadastro","DIVERGE · cadastro "&amp;$E2114&amp;" × evidência "&amp;$K2114)))))))))))</f>
        <v>FALTA DE REGISTRO · dia útil da escala 6x1</v>
      </c>
      <c r="W2114" s="34" t="str">
        <f>IF(OR(OR($D2114="6x1",$D2114="FF 6x1"),$D2114="5x2"),"",IF($AB2114&lt;&gt;$AB2113,IF(IFERROR(INDEX(Cadastro!$F$5:$F$148,$AB2114),"")="",IF($L2114&gt;0,1,0),IF(IFERROR(INDEX(Cadastro!$F$5:$F$148,$AB2114),"")&lt;=IFERROR(INDEX(Parâmetros!$B$39:$B$48,MATCH($E2114,Parâmetros!$A$39:$A$48,0)),99),IFERROR(INDEX(Cadastro!$F$5:$F$148,$AB2114),""),0)),IF($L2114&gt;0,IF(N($X2113)&gt;0,1,N($W2113)+1),IF(AND($L2114=0,OR(N($W2113)&gt;=IFERROR(INDEX(Parâmetros!$B$39:$B$48,MATCH($E2114,Parâmetros!$A$39:$A$48,0)),99),AND(N($X2113)&gt;0,N($X2113)&lt;IFERROR(INDEX(Parâmetros!$C$39:$C$48,MATCH($E2114,Parâmetros!$A$39:$A$48,0)),0)))),0,N($W2113)+1))))</f>
        <v/>
      </c>
      <c r="X2114" s="34" t="str">
        <f>IF(OR(OR($D2114="6x1",$D2114="FF 6x1"),$D2114="5x2"),"",IF($AB2114&lt;&gt;$AB2113,IF(IFERROR(INDEX(Cadastro!$F$5:$F$148,$AB2114),"")="",0,IF(IFERROR(INDEX(Cadastro!$F$5:$F$148,$AB2114),"")&gt;IFERROR(INDEX(Parâmetros!$B$39:$B$48,MATCH($E2114,Parâmetros!$A$39:$A$48,0)),99),IFERROR(INDEX(Cadastro!$F$5:$F$148,$AB2114),"")-IFERROR(INDEX(Parâmetros!$B$39:$B$48,MATCH($E2114,Parâmetros!$A$39:$A$48,0)),99),0)),IF(AND($L2114=0,OR(N($W2113)&gt;=IFERROR(INDEX(Parâmetros!$B$39:$B$48,MATCH($E2114,Parâmetros!$A$39:$A$48,0)),99),AND(N($X2113)&gt;0,N($X2113)&lt;IFERROR(INDEX(Parâmetros!$C$39:$C$48,MATCH($E2114,Parâmetros!$A$39:$A$48,0)),0)))),N($X2113)+1,0)))</f>
        <v/>
      </c>
      <c r="Y2114" t="str">
        <f>IF($AC2114&lt;&gt;"",IF($L2114&gt;0,$AC2114&amp;" · com apontamento",$AC2114),IF($E2114="Férias",IF($L2114&gt;0,"Férias · com apontamento","Férias (cadastro)"),IF(($Z2114+$AA2114-1)&gt;Parâmetros!$E$16,"Férias / afastamento",IF(AND($D2114="5x2",OR(WEEKDAY($F2114,2)=6,WEEKDAY($F2114,2)=7)),IF($L2114&gt;0,"Folga trabalhada","Folga"),IF($L2114&gt;0,"Trabalhado",IF(OR(OR($D2114="6x1",$D2114="FF 6x1"),$D2114="5x2"),IF(AND(OR($D2114="6x1",$D2114="FF 6x1"),OR(WEEKDAY($F2114,2)=6,WEEKDAY($F2114,2)=7)),"Folga","Falta de registro"),IF(AND($AB2114&lt;&gt;$AB2113,IFERROR(INDEX(Cadastro!$F$5:$F$148,$AB2114),"")=""),"Indeterminado (início da série)",IF($X2114&gt;0,"Folga","Falta de registro"))))))))</f>
        <v>Falta de registro</v>
      </c>
      <c r="Z2114" s="34">
        <f>IF(OR($L2114&gt;0,$F2114&gt;Parâmetros!$E$14),0,IF($A2114&lt;&gt;$A2113,1,N($Z2113)+1))</f>
        <v>0</v>
      </c>
      <c r="AA2114" s="34">
        <f>IF(OR($L2114&gt;0,$F2114&gt;Parâmetros!$E$14),0,IF(OR($A2114&lt;&gt;$A2115,$F2115&gt;Parâmetros!$E$14),1,N($AA2115)+1))</f>
        <v>0</v>
      </c>
      <c r="AB2114" s="31">
        <f>IFERROR(MATCH($A2114&amp;"|"&amp;TEXT(_xlfn.MAXIFS(Cadastro!$E$5:$E$148,Cadastro!$A$5:$A$148,$A2114,Cadastro!$E$5:$E$148,"&lt;="&amp;$F2114),"yyyymmdd"),Cadastro!$I$5:$I$148,0),"")</f>
        <v>83</v>
      </c>
      <c r="AC2114" t="str">
        <f>IFERROR(_xlfn.SINGLE(INDEX(Exceções!$D$5:$D$203,MATCH($A2114&amp;"|"&amp;$F2114,Exceções!$F$5:$F$203,0))),"")</f>
        <v/>
      </c>
      <c r="AD2114" t="str">
        <f>IF($AC2114="","",IFERROR(_xlfn.SINGLE(INDEX(Exceções!$E$5:$E$203,MATCH($A2114&amp;"|"&amp;$F2114,Exceções!$F$5:$F$203,0))),""))</f>
        <v/>
      </c>
    </row>
    <row r="2115" spans="1:30" ht="15" hidden="1" customHeight="1" x14ac:dyDescent="0.25">
      <c r="A2115" s="31">
        <v>56377</v>
      </c>
      <c r="B2115" s="17" t="s">
        <v>216</v>
      </c>
      <c r="C2115" s="17" t="str">
        <f>IFERROR(INDEX(Cadastro!$C$5:$C$148,$AB2115),"NÃO INFORMADO")</f>
        <v>AUT</v>
      </c>
      <c r="D2115" s="17" t="str">
        <f>IFERROR(INDEX(Cadastro!$D$5:$D$148,$AB2115),"")</f>
        <v>6x1</v>
      </c>
      <c r="E2115" s="17" t="str">
        <f>IFERROR(INDEX(Cadastro!$G$5:$G$148,$AB2115),"")</f>
        <v>6x1</v>
      </c>
      <c r="F2115" s="29">
        <v>46289</v>
      </c>
      <c r="G2115" s="32" t="str">
        <f t="shared" si="354"/>
        <v>qui</v>
      </c>
      <c r="H2115" s="31" t="str">
        <f>IF($L2115=0,"",_xlfn.MINIFS(Dados!$Q:$Q,Dados!$A:$A,$A2115,Dados!$S:$S,$F2115))</f>
        <v/>
      </c>
      <c r="I2115" s="31" t="str">
        <f>IF($H2115="","",_xlfn.MAXIFS(Dados!$R:$R,Dados!$A:$A,$A2115,Dados!$S:$S,$F2115))</f>
        <v/>
      </c>
      <c r="J2115" s="32" t="str">
        <f>IF($D2115&lt;&gt;"Folguista","",IFERROR(INDEX(Parâmetros!$D$52:$G$52,1,MIN(4,MAX(1,$W2115))),""))</f>
        <v/>
      </c>
      <c r="K2115" s="32" t="str">
        <f>IF(OR($AC2115&lt;&gt;"",$Y2115="Folga",$Y2115="Folga trabalhada",$Y2115="Férias (cadastro)",$Y2115="Férias / afastamento",$Y2115="Indeterminado (início da série)"),"",IF(OR($D2115="6x1",$D2115="FF 6x1"),IF(OR(WEEKDAY($F2115,2)=6,WEEKDAY($F2115,2)=7),"6x1 sáb/dom","6x1"),IF($D2115="5x2","5x2",IF($H2115="",IF($D2115="Folguista",$J2115,$E2115),IF(OR($H2115&gt;=Parâmetros!$E$18,$H2115&lt;Parâmetros!$E$19),"C",IF($H2115&lt;Parâmetros!$E$20,"A","B"))))))</f>
        <v>6x1</v>
      </c>
      <c r="L2115" s="30">
        <f>SUMIFS(Dados!$E:$E,Dados!$A:$A,$A2115,Dados!$S:$S,$F2115)</f>
        <v>0</v>
      </c>
      <c r="M2115" s="30">
        <f>IFERROR(INDEX(Parâmetros!$E$6:$E$11,MATCH($K2115,Parâmetros!$A$6:$A$11,0)),"")</f>
        <v>8.8000000000000007</v>
      </c>
      <c r="N2115" s="33">
        <f t="shared" si="355"/>
        <v>0</v>
      </c>
      <c r="O2115" s="33">
        <f>Parâmetros!$E$13</f>
        <v>0.8</v>
      </c>
      <c r="P2115" s="32" t="str">
        <f>IF(OR($M2115="",$F2115&gt;Parâmetros!$E$14),"Não","Sim")</f>
        <v>Não</v>
      </c>
      <c r="Q2115" s="32" t="str">
        <f t="shared" si="356"/>
        <v/>
      </c>
      <c r="R2115" s="32" t="str">
        <f t="shared" si="357"/>
        <v/>
      </c>
      <c r="S2115" s="30" t="str">
        <f t="shared" si="358"/>
        <v/>
      </c>
      <c r="T2115" s="32" t="str">
        <f>IF($Q2115&lt;&gt;"Sim","",IF($N2115&gt;Parâmetros!$E$15,"Sim","Não"))</f>
        <v/>
      </c>
      <c r="U2115" s="17" t="str">
        <f t="shared" si="359"/>
        <v>Fora da apuração</v>
      </c>
      <c r="V2115" s="17" t="str">
        <f>IF($AC2115&lt;&gt;"",IF($L2115&gt;0,"ATENÇÃO · apontou em dia de "&amp;LOWER($AC2115)&amp;" cadastrado","Exceção cadastrada · "&amp;$AC2115)&amp;IF($AD2115="",""," · "&amp;$AD2115),IF($E2115="Férias",IF($L2115&gt;0,"ATENÇÃO · apontou estando de férias no cadastro","Férias no cadastro"),IF($Y2115="Férias / afastamento","Afastamento · "&amp;($Z2115+$AA2115-1)&amp;" dias seguidos sem apontamento",IF($Y2115="Folga trabalhada","ATENÇÃO · apontou em dia de '[Apontamento_Mes_Setembro Atualizado.xlsx]Base Diária'!$V$221folga da escala 5x2",IF($Y2115="Folga",IF(AND($D2115="5x2",OR(WEEKDAY($F2115,2)=6,WEEKDAY($F2115,2)=7)),"Folga de fim de semana da escala 5x2",IF(AND(OR($D2115="6x1",$D2115="FF 6x1"),WEEKDAY($F2115,2)=6,FALSE()),"Folga de fim de semana · apontou no domingo anterior",IF(AND(OR($D2115="6x1",$D2115="FF 6x1"),WEEKDAY($F2115,2)=7,AND($A2115=$A2114,$L2114&gt;0)),"Folga de fim de semana · apontou no sábado",IF(AND(OR($D2115="6x1",$D2115="FF 6x1"),OR(WEEKDAY($F2115,2)=6,WEEKDAY($F2115,2)=7)),"Folga de fim de semana · sem apontamento no sábado nem no domingo","Folga prevista pelo ciclo")))),IF($Y2115="Indeterminado (início da série)","Sem histórico anterior — informe o dia do ciclo no Cadastro",IF($Y2115="Falta de registro",IF(OR(OR($D2115="6x1",$D2115="FF 6x1"),$D2115="5x2"),"FALTA DE REGISTRO · dia útil da escala "&amp;$E2115,"FALTA DE REGISTRO · dia "&amp;$W2115&amp;" de "&amp;IFERROR(INDEX(Parâmetros!$B$39:$B$48,MATCH($E2115,Parâmetros!$A$39:$A$48,0)),99)&amp;" do ciclo"),IF(OR($D2115="6x1",$D2115="FF 6x1"),IF(OR(AND(WEEKDAY($F2115,2)=6,AND($A2115=$A2116,$L2116&gt;0)),AND(WEEKDAY($F2115,2)=7,AND($A2115=$A2114,$L2114&gt;0))),"ATENÇÃO · apontou sábado e domingo no mesmo fim de semana",IF(OR(WEEKDAY($F2115,2)=6,WEEKDAY($F2115,2)=7),"Jornada de fim de semana do 6x1",IF(OR($H2115&gt;=Parâmetros!$E$20,$H2115&lt;Parâmetros!$E$19),"ATENÇÃO · 6x1 apontou fora do horário diurno","Jornada fixa do 6x1"))),IF($D2115="5x2","Jornada fixa do 5x2",IF($D2115="Folguista",IF($J2115=$K2115,"Evidência confirma sequência","DIVERGE · sequência "&amp;$J2115&amp;" × evidência "&amp;$K2115),IF($K2115=$E2115,"Evidência confirma cadastro","DIVERGE · cadastro "&amp;$E2115&amp;" × evidência "&amp;$K2115)))))))))))</f>
        <v>FALTA DE REGISTRO · dia útil da escala 6x1</v>
      </c>
      <c r="W2115" s="34" t="str">
        <f>IF(OR(OR($D2115="6x1",$D2115="FF 6x1"),$D2115="5x2"),"",IF($AB2115&lt;&gt;$AB2114,IF(IFERROR(INDEX(Cadastro!$F$5:$F$148,$AB2115),"")="",IF($L2115&gt;0,1,0),IF(IFERROR(INDEX(Cadastro!$F$5:$F$148,$AB2115),"")&lt;=IFERROR(INDEX(Parâmetros!$B$39:$B$48,MATCH($E2115,Parâmetros!$A$39:$A$48,0)),99),IFERROR(INDEX(Cadastro!$F$5:$F$148,$AB2115),""),0)),IF($L2115&gt;0,IF(N($X2114)&gt;0,1,N($W2114)+1),IF(AND($L2115=0,OR(N($W2114)&gt;=IFERROR(INDEX(Parâmetros!$B$39:$B$48,MATCH($E2115,Parâmetros!$A$39:$A$48,0)),99),AND(N($X2114)&gt;0,N($X2114)&lt;IFERROR(INDEX(Parâmetros!$C$39:$C$48,MATCH($E2115,Parâmetros!$A$39:$A$48,0)),0)))),0,N($W2114)+1))))</f>
        <v/>
      </c>
      <c r="X2115" s="34" t="str">
        <f>IF(OR(OR($D2115="6x1",$D2115="FF 6x1"),$D2115="5x2"),"",IF($AB2115&lt;&gt;$AB2114,IF(IFERROR(INDEX(Cadastro!$F$5:$F$148,$AB2115),"")="",0,IF(IFERROR(INDEX(Cadastro!$F$5:$F$148,$AB2115),"")&gt;IFERROR(INDEX(Parâmetros!$B$39:$B$48,MATCH($E2115,Parâmetros!$A$39:$A$48,0)),99),IFERROR(INDEX(Cadastro!$F$5:$F$148,$AB2115),"")-IFERROR(INDEX(Parâmetros!$B$39:$B$48,MATCH($E2115,Parâmetros!$A$39:$A$48,0)),99),0)),IF(AND($L2115=0,OR(N($W2114)&gt;=IFERROR(INDEX(Parâmetros!$B$39:$B$48,MATCH($E2115,Parâmetros!$A$39:$A$48,0)),99),AND(N($X2114)&gt;0,N($X2114)&lt;IFERROR(INDEX(Parâmetros!$C$39:$C$48,MATCH($E2115,Parâmetros!$A$39:$A$48,0)),0)))),N($X2114)+1,0)))</f>
        <v/>
      </c>
      <c r="Y2115" t="str">
        <f>IF($AC2115&lt;&gt;"",IF($L2115&gt;0,$AC2115&amp;" · com apontamento",$AC2115),IF($E2115="Férias",IF($L2115&gt;0,"Férias · com apontamento","Férias (cadastro)"),IF(($Z2115+$AA2115-1)&gt;Parâmetros!$E$16,"Férias / afastamento",IF(AND($D2115="5x2",OR(WEEKDAY($F2115,2)=6,WEEKDAY($F2115,2)=7)),IF($L2115&gt;0,"Folga trabalhada","Folga"),IF($L2115&gt;0,"Trabalhado",IF(OR(OR($D2115="6x1",$D2115="FF 6x1"),$D2115="5x2"),IF(AND(OR($D2115="6x1",$D2115="FF 6x1"),OR(WEEKDAY($F2115,2)=6,WEEKDAY($F2115,2)=7)),"Folga","Falta de registro"),IF(AND($AB2115&lt;&gt;$AB2114,IFERROR(INDEX(Cadastro!$F$5:$F$148,$AB2115),"")=""),"Indeterminado (início da série)",IF($X2115&gt;0,"Folga","Falta de registro"))))))))</f>
        <v>Falta de registro</v>
      </c>
      <c r="Z2115" s="34">
        <f>IF(OR($L2115&gt;0,$F2115&gt;Parâmetros!$E$14),0,IF($A2115&lt;&gt;$A2114,1,N($Z2114)+1))</f>
        <v>0</v>
      </c>
      <c r="AA2115" s="34">
        <f>IF(OR($L2115&gt;0,$F2115&gt;Parâmetros!$E$14),0,IF(OR($A2115&lt;&gt;$A2116,$F2116&gt;Parâmetros!$E$14),1,N($AA2116)+1))</f>
        <v>0</v>
      </c>
      <c r="AB2115" s="31">
        <f>IFERROR(MATCH($A2115&amp;"|"&amp;TEXT(_xlfn.MAXIFS(Cadastro!$E$5:$E$148,Cadastro!$A$5:$A$148,$A2115,Cadastro!$E$5:$E$148,"&lt;="&amp;$F2115),"yyyymmdd"),Cadastro!$I$5:$I$148,0),"")</f>
        <v>83</v>
      </c>
      <c r="AC2115" t="str">
        <f>IFERROR(_xlfn.SINGLE(INDEX(Exceções!$D$5:$D$203,MATCH($A2115&amp;"|"&amp;$F2115,Exceções!$F$5:$F$203,0))),"")</f>
        <v/>
      </c>
      <c r="AD2115" t="str">
        <f>IF($AC2115="","",IFERROR(_xlfn.SINGLE(INDEX(Exceções!$E$5:$E$203,MATCH($A2115&amp;"|"&amp;$F2115,Exceções!$F$5:$F$203,0))),""))</f>
        <v/>
      </c>
    </row>
    <row r="2116" spans="1:30" ht="15" hidden="1" customHeight="1" x14ac:dyDescent="0.25">
      <c r="A2116" s="31">
        <v>56377</v>
      </c>
      <c r="B2116" s="17" t="s">
        <v>216</v>
      </c>
      <c r="C2116" s="17" t="str">
        <f>IFERROR(INDEX(Cadastro!$C$5:$C$148,$AB2116),"NÃO INFORMADO")</f>
        <v>AUT</v>
      </c>
      <c r="D2116" s="17" t="str">
        <f>IFERROR(INDEX(Cadastro!$D$5:$D$148,$AB2116),"")</f>
        <v>6x1</v>
      </c>
      <c r="E2116" s="17" t="str">
        <f>IFERROR(INDEX(Cadastro!$G$5:$G$148,$AB2116),"")</f>
        <v>6x1</v>
      </c>
      <c r="F2116" s="29">
        <v>46290</v>
      </c>
      <c r="G2116" s="32" t="str">
        <f t="shared" si="354"/>
        <v>sex</v>
      </c>
      <c r="H2116" s="31" t="str">
        <f>IF($L2116=0,"",_xlfn.MINIFS(Dados!$Q:$Q,Dados!$A:$A,$A2116,Dados!$S:$S,$F2116))</f>
        <v/>
      </c>
      <c r="I2116" s="31" t="str">
        <f>IF($H2116="","",_xlfn.MAXIFS(Dados!$R:$R,Dados!$A:$A,$A2116,Dados!$S:$S,$F2116))</f>
        <v/>
      </c>
      <c r="J2116" s="32" t="str">
        <f>IF($D2116&lt;&gt;"Folguista","",IFERROR(INDEX(Parâmetros!$D$52:$G$52,1,MIN(4,MAX(1,$W2116))),""))</f>
        <v/>
      </c>
      <c r="K2116" s="32" t="str">
        <f>IF(OR($AC2116&lt;&gt;"",$Y2116="Folga",$Y2116="Folga trabalhada",$Y2116="Férias (cadastro)",$Y2116="Férias / afastamento",$Y2116="Indeterminado (início da série)"),"",IF(OR($D2116="6x1",$D2116="FF 6x1"),IF(OR(WEEKDAY($F2116,2)=6,WEEKDAY($F2116,2)=7),"6x1 sáb/dom","6x1"),IF($D2116="5x2","5x2",IF($H2116="",IF($D2116="Folguista",$J2116,$E2116),IF(OR($H2116&gt;=Parâmetros!$E$18,$H2116&lt;Parâmetros!$E$19),"C",IF($H2116&lt;Parâmetros!$E$20,"A","B"))))))</f>
        <v>6x1</v>
      </c>
      <c r="L2116" s="30">
        <f>SUMIFS(Dados!$E:$E,Dados!$A:$A,$A2116,Dados!$S:$S,$F2116)</f>
        <v>0</v>
      </c>
      <c r="M2116" s="30">
        <f>IFERROR(INDEX(Parâmetros!$E$6:$E$11,MATCH($K2116,Parâmetros!$A$6:$A$11,0)),"")</f>
        <v>8.8000000000000007</v>
      </c>
      <c r="N2116" s="33">
        <f t="shared" si="355"/>
        <v>0</v>
      </c>
      <c r="O2116" s="33">
        <f>Parâmetros!$E$13</f>
        <v>0.8</v>
      </c>
      <c r="P2116" s="32" t="str">
        <f>IF(OR($M2116="",$F2116&gt;Parâmetros!$E$14),"Não","Sim")</f>
        <v>Não</v>
      </c>
      <c r="Q2116" s="32" t="str">
        <f t="shared" si="356"/>
        <v/>
      </c>
      <c r="R2116" s="32" t="str">
        <f t="shared" si="357"/>
        <v/>
      </c>
      <c r="S2116" s="30" t="str">
        <f t="shared" si="358"/>
        <v/>
      </c>
      <c r="T2116" s="32" t="str">
        <f>IF($Q2116&lt;&gt;"Sim","",IF($N2116&gt;Parâmetros!$E$15,"Sim","Não"))</f>
        <v/>
      </c>
      <c r="U2116" s="17" t="str">
        <f t="shared" si="359"/>
        <v>Fora da apuração</v>
      </c>
      <c r="V2116" s="17" t="str">
        <f>IF($AC2116&lt;&gt;"",IF($L2116&gt;0,"ATENÇÃO · apontou em dia de "&amp;LOWER($AC2116)&amp;" cadastrado","Exceção cadastrada · "&amp;$AC2116)&amp;IF($AD2116="",""," · "&amp;$AD2116),IF($E2116="Férias",IF($L2116&gt;0,"ATENÇÃO · apontou estando de férias no cadastro","Férias no cadastro"),IF($Y2116="Férias / afastamento","Afastamento · "&amp;($Z2116+$AA2116-1)&amp;" dias seguidos sem apontamento",IF($Y2116="Folga trabalhada","ATENÇÃO · apontou em dia de '[Apontamento_Mes_Setembro Atualizado.xlsx]Base Diária'!$V$221folga da escala 5x2",IF($Y2116="Folga",IF(AND($D2116="5x2",OR(WEEKDAY($F2116,2)=6,WEEKDAY($F2116,2)=7)),"Folga de fim de semana da escala 5x2",IF(AND(OR($D2116="6x1",$D2116="FF 6x1"),WEEKDAY($F2116,2)=6,FALSE()),"Folga de fim de semana · apontou no domingo anterior",IF(AND(OR($D2116="6x1",$D2116="FF 6x1"),WEEKDAY($F2116,2)=7,AND($A2116=$A2115,$L2115&gt;0)),"Folga de fim de semana · apontou no sábado",IF(AND(OR($D2116="6x1",$D2116="FF 6x1"),OR(WEEKDAY($F2116,2)=6,WEEKDAY($F2116,2)=7)),"Folga de fim de semana · sem apontamento no sábado nem no domingo","Folga prevista pelo ciclo")))),IF($Y2116="Indeterminado (início da série)","Sem histórico anterior — informe o dia do ciclo no Cadastro",IF($Y2116="Falta de registro",IF(OR(OR($D2116="6x1",$D2116="FF 6x1"),$D2116="5x2"),"FALTA DE REGISTRO · dia útil da escala "&amp;$E2116,"FALTA DE REGISTRO · dia "&amp;$W2116&amp;" de "&amp;IFERROR(INDEX(Parâmetros!$B$39:$B$48,MATCH($E2116,Parâmetros!$A$39:$A$48,0)),99)&amp;" do ciclo"),IF(OR($D2116="6x1",$D2116="FF 6x1"),IF(OR(AND(WEEKDAY($F2116,2)=6,AND($A2116=$A2117,$L2117&gt;0)),AND(WEEKDAY($F2116,2)=7,AND($A2116=$A2115,$L2115&gt;0))),"ATENÇÃO · apontou sábado e domingo no mesmo fim de semana",IF(OR(WEEKDAY($F2116,2)=6,WEEKDAY($F2116,2)=7),"Jornada de fim de semana do 6x1",IF(OR($H2116&gt;=Parâmetros!$E$20,$H2116&lt;Parâmetros!$E$19),"ATENÇÃO · 6x1 apontou fora do horário diurno","Jornada fixa do 6x1"))),IF($D2116="5x2","Jornada fixa do 5x2",IF($D2116="Folguista",IF($J2116=$K2116,"Evidência confirma sequência","DIVERGE · sequência "&amp;$J2116&amp;" × evidência "&amp;$K2116),IF($K2116=$E2116,"Evidência confirma cadastro","DIVERGE · cadastro "&amp;$E2116&amp;" × evidência "&amp;$K2116)))))))))))</f>
        <v>FALTA DE REGISTRO · dia útil da escala 6x1</v>
      </c>
      <c r="W2116" s="34" t="str">
        <f>IF(OR(OR($D2116="6x1",$D2116="FF 6x1"),$D2116="5x2"),"",IF($AB2116&lt;&gt;$AB2115,IF(IFERROR(INDEX(Cadastro!$F$5:$F$148,$AB2116),"")="",IF($L2116&gt;0,1,0),IF(IFERROR(INDEX(Cadastro!$F$5:$F$148,$AB2116),"")&lt;=IFERROR(INDEX(Parâmetros!$B$39:$B$48,MATCH($E2116,Parâmetros!$A$39:$A$48,0)),99),IFERROR(INDEX(Cadastro!$F$5:$F$148,$AB2116),""),0)),IF($L2116&gt;0,IF(N($X2115)&gt;0,1,N($W2115)+1),IF(AND($L2116=0,OR(N($W2115)&gt;=IFERROR(INDEX(Parâmetros!$B$39:$B$48,MATCH($E2116,Parâmetros!$A$39:$A$48,0)),99),AND(N($X2115)&gt;0,N($X2115)&lt;IFERROR(INDEX(Parâmetros!$C$39:$C$48,MATCH($E2116,Parâmetros!$A$39:$A$48,0)),0)))),0,N($W2115)+1))))</f>
        <v/>
      </c>
      <c r="X2116" s="34" t="str">
        <f>IF(OR(OR($D2116="6x1",$D2116="FF 6x1"),$D2116="5x2"),"",IF($AB2116&lt;&gt;$AB2115,IF(IFERROR(INDEX(Cadastro!$F$5:$F$148,$AB2116),"")="",0,IF(IFERROR(INDEX(Cadastro!$F$5:$F$148,$AB2116),"")&gt;IFERROR(INDEX(Parâmetros!$B$39:$B$48,MATCH($E2116,Parâmetros!$A$39:$A$48,0)),99),IFERROR(INDEX(Cadastro!$F$5:$F$148,$AB2116),"")-IFERROR(INDEX(Parâmetros!$B$39:$B$48,MATCH($E2116,Parâmetros!$A$39:$A$48,0)),99),0)),IF(AND($L2116=0,OR(N($W2115)&gt;=IFERROR(INDEX(Parâmetros!$B$39:$B$48,MATCH($E2116,Parâmetros!$A$39:$A$48,0)),99),AND(N($X2115)&gt;0,N($X2115)&lt;IFERROR(INDEX(Parâmetros!$C$39:$C$48,MATCH($E2116,Parâmetros!$A$39:$A$48,0)),0)))),N($X2115)+1,0)))</f>
        <v/>
      </c>
      <c r="Y2116" t="str">
        <f>IF($AC2116&lt;&gt;"",IF($L2116&gt;0,$AC2116&amp;" · com apontamento",$AC2116),IF($E2116="Férias",IF($L2116&gt;0,"Férias · com apontamento","Férias (cadastro)"),IF(($Z2116+$AA2116-1)&gt;Parâmetros!$E$16,"Férias / afastamento",IF(AND($D2116="5x2",OR(WEEKDAY($F2116,2)=6,WEEKDAY($F2116,2)=7)),IF($L2116&gt;0,"Folga trabalhada","Folga"),IF($L2116&gt;0,"Trabalhado",IF(OR(OR($D2116="6x1",$D2116="FF 6x1"),$D2116="5x2"),IF(AND(OR($D2116="6x1",$D2116="FF 6x1"),OR(WEEKDAY($F2116,2)=6,WEEKDAY($F2116,2)=7)),"Folga","Falta de registro"),IF(AND($AB2116&lt;&gt;$AB2115,IFERROR(INDEX(Cadastro!$F$5:$F$148,$AB2116),"")=""),"Indeterminado (início da série)",IF($X2116&gt;0,"Folga","Falta de registro"))))))))</f>
        <v>Falta de registro</v>
      </c>
      <c r="Z2116" s="34">
        <f>IF(OR($L2116&gt;0,$F2116&gt;Parâmetros!$E$14),0,IF($A2116&lt;&gt;$A2115,1,N($Z2115)+1))</f>
        <v>0</v>
      </c>
      <c r="AA2116" s="34">
        <f>IF(OR($L2116&gt;0,$F2116&gt;Parâmetros!$E$14),0,IF(OR($A2116&lt;&gt;$A2117,$F2117&gt;Parâmetros!$E$14),1,N($AA2117)+1))</f>
        <v>0</v>
      </c>
      <c r="AB2116" s="31">
        <f>IFERROR(MATCH($A2116&amp;"|"&amp;TEXT(_xlfn.MAXIFS(Cadastro!$E$5:$E$148,Cadastro!$A$5:$A$148,$A2116,Cadastro!$E$5:$E$148,"&lt;="&amp;$F2116),"yyyymmdd"),Cadastro!$I$5:$I$148,0),"")</f>
        <v>83</v>
      </c>
      <c r="AC2116" t="str">
        <f>IFERROR(_xlfn.SINGLE(INDEX(Exceções!$D$5:$D$203,MATCH($A2116&amp;"|"&amp;$F2116,Exceções!$F$5:$F$203,0))),"")</f>
        <v/>
      </c>
      <c r="AD2116" t="str">
        <f>IF($AC2116="","",IFERROR(_xlfn.SINGLE(INDEX(Exceções!$E$5:$E$203,MATCH($A2116&amp;"|"&amp;$F2116,Exceções!$F$5:$F$203,0))),""))</f>
        <v/>
      </c>
    </row>
    <row r="2117" spans="1:30" ht="15" hidden="1" customHeight="1" x14ac:dyDescent="0.25">
      <c r="A2117" s="31">
        <v>56377</v>
      </c>
      <c r="B2117" s="17" t="s">
        <v>216</v>
      </c>
      <c r="C2117" s="17" t="str">
        <f>IFERROR(INDEX(Cadastro!$C$5:$C$148,$AB2117),"NÃO INFORMADO")</f>
        <v>AUT</v>
      </c>
      <c r="D2117" s="17" t="str">
        <f>IFERROR(INDEX(Cadastro!$D$5:$D$148,$AB2117),"")</f>
        <v>6x1</v>
      </c>
      <c r="E2117" s="17" t="str">
        <f>IFERROR(INDEX(Cadastro!$G$5:$G$148,$AB2117),"")</f>
        <v>6x1</v>
      </c>
      <c r="F2117" s="29">
        <v>46291</v>
      </c>
      <c r="G2117" s="32" t="str">
        <f t="shared" si="354"/>
        <v>sáb</v>
      </c>
      <c r="H2117" s="31" t="str">
        <f>IF($L2117=0,"",_xlfn.MINIFS(Dados!$Q:$Q,Dados!$A:$A,$A2117,Dados!$S:$S,$F2117))</f>
        <v/>
      </c>
      <c r="I2117" s="31" t="str">
        <f>IF($H2117="","",_xlfn.MAXIFS(Dados!$R:$R,Dados!$A:$A,$A2117,Dados!$S:$S,$F2117))</f>
        <v/>
      </c>
      <c r="J2117" s="32" t="str">
        <f>IF($D2117&lt;&gt;"Folguista","",IFERROR(INDEX(Parâmetros!$D$52:$G$52,1,MIN(4,MAX(1,$W2117))),""))</f>
        <v/>
      </c>
      <c r="K2117" s="32" t="str">
        <f>IF(OR($AC2117&lt;&gt;"",$Y2117="Folga",$Y2117="Folga trabalhada",$Y2117="Férias (cadastro)",$Y2117="Férias / afastamento",$Y2117="Indeterminado (início da série)"),"",IF(OR($D2117="6x1",$D2117="FF 6x1"),IF(OR(WEEKDAY($F2117,2)=6,WEEKDAY($F2117,2)=7),"6x1 sáb/dom","6x1"),IF($D2117="5x2","5x2",IF($H2117="",IF($D2117="Folguista",$J2117,$E2117),IF(OR($H2117&gt;=Parâmetros!$E$18,$H2117&lt;Parâmetros!$E$19),"C",IF($H2117&lt;Parâmetros!$E$20,"A","B"))))))</f>
        <v/>
      </c>
      <c r="L2117" s="30">
        <f>SUMIFS(Dados!$E:$E,Dados!$A:$A,$A2117,Dados!$S:$S,$F2117)</f>
        <v>0</v>
      </c>
      <c r="M2117" s="30" t="str">
        <f>IFERROR(INDEX(Parâmetros!$E$6:$E$11,MATCH($K2117,Parâmetros!$A$6:$A$11,0)),"")</f>
        <v/>
      </c>
      <c r="N2117" s="33" t="str">
        <f t="shared" si="355"/>
        <v/>
      </c>
      <c r="O2117" s="33">
        <f>Parâmetros!$E$13</f>
        <v>0.8</v>
      </c>
      <c r="P2117" s="32" t="str">
        <f>IF(OR($M2117="",$F2117&gt;Parâmetros!$E$14),"Não","Sim")</f>
        <v>Não</v>
      </c>
      <c r="Q2117" s="32" t="str">
        <f t="shared" si="356"/>
        <v/>
      </c>
      <c r="R2117" s="32" t="str">
        <f t="shared" si="357"/>
        <v/>
      </c>
      <c r="S2117" s="30" t="str">
        <f t="shared" si="358"/>
        <v/>
      </c>
      <c r="T2117" s="32" t="str">
        <f>IF($Q2117&lt;&gt;"Sim","",IF($N2117&gt;Parâmetros!$E$15,"Sim","Não"))</f>
        <v/>
      </c>
      <c r="U2117" s="17" t="str">
        <f t="shared" si="359"/>
        <v>Folga</v>
      </c>
      <c r="V2117" s="17" t="str">
        <f>IF($AC2117&lt;&gt;"",IF($L2117&gt;0,"ATENÇÃO · apontou em dia de "&amp;LOWER($AC2117)&amp;" cadastrado","Exceção cadastrada · "&amp;$AC2117)&amp;IF($AD2117="",""," · "&amp;$AD2117),IF($E2117="Férias",IF($L2117&gt;0,"ATENÇÃO · apontou estando de férias no cadastro","Férias no cadastro"),IF($Y2117="Férias / afastamento","Afastamento · "&amp;($Z2117+$AA2117-1)&amp;" dias seguidos sem apontamento",IF($Y2117="Folga trabalhada","ATENÇÃO · apontou em dia de '[Apontamento_Mes_Setembro Atualizado.xlsx]Base Diária'!$V$221folga da escala 5x2",IF($Y2117="Folga",IF(AND($D2117="5x2",OR(WEEKDAY($F2117,2)=6,WEEKDAY($F2117,2)=7)),"Folga de fim de semana da escala 5x2",IF(AND(OR($D2117="6x1",$D2117="FF 6x1"),WEEKDAY($F2117,2)=6,FALSE()),"Folga de fim de semana · apontou no domingo anterior",IF(AND(OR($D2117="6x1",$D2117="FF 6x1"),WEEKDAY($F2117,2)=7,AND($A2117=$A2116,$L2116&gt;0)),"Folga de fim de semana · apontou no sábado",IF(AND(OR($D2117="6x1",$D2117="FF 6x1"),OR(WEEKDAY($F2117,2)=6,WEEKDAY($F2117,2)=7)),"Folga de fim de semana · sem apontamento no sábado nem no domingo","Folga prevista pelo ciclo")))),IF($Y2117="Indeterminado (início da série)","Sem histórico anterior — informe o dia do ciclo no Cadastro",IF($Y2117="Falta de registro",IF(OR(OR($D2117="6x1",$D2117="FF 6x1"),$D2117="5x2"),"FALTA DE REGISTRO · dia útil da escala "&amp;$E2117,"FALTA DE REGISTRO · dia "&amp;$W2117&amp;" de "&amp;IFERROR(INDEX(Parâmetros!$B$39:$B$48,MATCH($E2117,Parâmetros!$A$39:$A$48,0)),99)&amp;" do ciclo"),IF(OR($D2117="6x1",$D2117="FF 6x1"),IF(OR(AND(WEEKDAY($F2117,2)=6,AND($A2117=$A2118,$L2118&gt;0)),AND(WEEKDAY($F2117,2)=7,AND($A2117=$A2116,$L2116&gt;0))),"ATENÇÃO · apontou sábado e domingo no mesmo fim de semana",IF(OR(WEEKDAY($F2117,2)=6,WEEKDAY($F2117,2)=7),"Jornada de fim de semana do 6x1",IF(OR($H2117&gt;=Parâmetros!$E$20,$H2117&lt;Parâmetros!$E$19),"ATENÇÃO · 6x1 apontou fora do horário diurno","Jornada fixa do 6x1"))),IF($D2117="5x2","Jornada fixa do 5x2",IF($D2117="Folguista",IF($J2117=$K2117,"Evidência confirma sequência","DIVERGE · sequência "&amp;$J2117&amp;" × evidência "&amp;$K2117),IF($K2117=$E2117,"Evidência confirma cadastro","DIVERGE · cadastro "&amp;$E2117&amp;" × evidência "&amp;$K2117)))))))))))</f>
        <v>Folga de fim de semana · sem apontamento no sábado nem no domingo</v>
      </c>
      <c r="W2117" s="34" t="str">
        <f>IF(OR(OR($D2117="6x1",$D2117="FF 6x1"),$D2117="5x2"),"",IF($AB2117&lt;&gt;$AB2116,IF(IFERROR(INDEX(Cadastro!$F$5:$F$148,$AB2117),"")="",IF($L2117&gt;0,1,0),IF(IFERROR(INDEX(Cadastro!$F$5:$F$148,$AB2117),"")&lt;=IFERROR(INDEX(Parâmetros!$B$39:$B$48,MATCH($E2117,Parâmetros!$A$39:$A$48,0)),99),IFERROR(INDEX(Cadastro!$F$5:$F$148,$AB2117),""),0)),IF($L2117&gt;0,IF(N($X2116)&gt;0,1,N($W2116)+1),IF(AND($L2117=0,OR(N($W2116)&gt;=IFERROR(INDEX(Parâmetros!$B$39:$B$48,MATCH($E2117,Parâmetros!$A$39:$A$48,0)),99),AND(N($X2116)&gt;0,N($X2116)&lt;IFERROR(INDEX(Parâmetros!$C$39:$C$48,MATCH($E2117,Parâmetros!$A$39:$A$48,0)),0)))),0,N($W2116)+1))))</f>
        <v/>
      </c>
      <c r="X2117" s="34" t="str">
        <f>IF(OR(OR($D2117="6x1",$D2117="FF 6x1"),$D2117="5x2"),"",IF($AB2117&lt;&gt;$AB2116,IF(IFERROR(INDEX(Cadastro!$F$5:$F$148,$AB2117),"")="",0,IF(IFERROR(INDEX(Cadastro!$F$5:$F$148,$AB2117),"")&gt;IFERROR(INDEX(Parâmetros!$B$39:$B$48,MATCH($E2117,Parâmetros!$A$39:$A$48,0)),99),IFERROR(INDEX(Cadastro!$F$5:$F$148,$AB2117),"")-IFERROR(INDEX(Parâmetros!$B$39:$B$48,MATCH($E2117,Parâmetros!$A$39:$A$48,0)),99),0)),IF(AND($L2117=0,OR(N($W2116)&gt;=IFERROR(INDEX(Parâmetros!$B$39:$B$48,MATCH($E2117,Parâmetros!$A$39:$A$48,0)),99),AND(N($X2116)&gt;0,N($X2116)&lt;IFERROR(INDEX(Parâmetros!$C$39:$C$48,MATCH($E2117,Parâmetros!$A$39:$A$48,0)),0)))),N($X2116)+1,0)))</f>
        <v/>
      </c>
      <c r="Y2117" t="str">
        <f>IF($AC2117&lt;&gt;"",IF($L2117&gt;0,$AC2117&amp;" · com apontamento",$AC2117),IF($E2117="Férias",IF($L2117&gt;0,"Férias · com apontamento","Férias (cadastro)"),IF(($Z2117+$AA2117-1)&gt;Parâmetros!$E$16,"Férias / afastamento",IF(AND($D2117="5x2",OR(WEEKDAY($F2117,2)=6,WEEKDAY($F2117,2)=7)),IF($L2117&gt;0,"Folga trabalhada","Folga"),IF($L2117&gt;0,"Trabalhado",IF(OR(OR($D2117="6x1",$D2117="FF 6x1"),$D2117="5x2"),IF(AND(OR($D2117="6x1",$D2117="FF 6x1"),OR(WEEKDAY($F2117,2)=6,WEEKDAY($F2117,2)=7)),"Folga","Falta de registro"),IF(AND($AB2117&lt;&gt;$AB2116,IFERROR(INDEX(Cadastro!$F$5:$F$148,$AB2117),"")=""),"Indeterminado (início da série)",IF($X2117&gt;0,"Folga","Falta de registro"))))))))</f>
        <v>Folga</v>
      </c>
      <c r="Z2117" s="34">
        <f>IF(OR($L2117&gt;0,$F2117&gt;Parâmetros!$E$14),0,IF($A2117&lt;&gt;$A2116,1,N($Z2116)+1))</f>
        <v>0</v>
      </c>
      <c r="AA2117" s="34">
        <f>IF(OR($L2117&gt;0,$F2117&gt;Parâmetros!$E$14),0,IF(OR($A2117&lt;&gt;$A2118,$F2118&gt;Parâmetros!$E$14),1,N($AA2118)+1))</f>
        <v>0</v>
      </c>
      <c r="AB2117" s="31">
        <f>IFERROR(MATCH($A2117&amp;"|"&amp;TEXT(_xlfn.MAXIFS(Cadastro!$E$5:$E$148,Cadastro!$A$5:$A$148,$A2117,Cadastro!$E$5:$E$148,"&lt;="&amp;$F2117),"yyyymmdd"),Cadastro!$I$5:$I$148,0),"")</f>
        <v>83</v>
      </c>
      <c r="AC2117" t="str">
        <f>IFERROR(_xlfn.SINGLE(INDEX(Exceções!$D$5:$D$203,MATCH($A2117&amp;"|"&amp;$F2117,Exceções!$F$5:$F$203,0))),"")</f>
        <v/>
      </c>
      <c r="AD2117" t="str">
        <f>IF($AC2117="","",IFERROR(_xlfn.SINGLE(INDEX(Exceções!$E$5:$E$203,MATCH($A2117&amp;"|"&amp;$F2117,Exceções!$F$5:$F$203,0))),""))</f>
        <v/>
      </c>
    </row>
    <row r="2118" spans="1:30" ht="15" hidden="1" customHeight="1" x14ac:dyDescent="0.25">
      <c r="A2118" s="31">
        <v>56377</v>
      </c>
      <c r="B2118" s="17" t="s">
        <v>216</v>
      </c>
      <c r="C2118" s="17" t="str">
        <f>IFERROR(INDEX(Cadastro!$C$5:$C$148,$AB2118),"NÃO INFORMADO")</f>
        <v>AUT</v>
      </c>
      <c r="D2118" s="17" t="str">
        <f>IFERROR(INDEX(Cadastro!$D$5:$D$148,$AB2118),"")</f>
        <v>6x1</v>
      </c>
      <c r="E2118" s="17" t="str">
        <f>IFERROR(INDEX(Cadastro!$G$5:$G$148,$AB2118),"")</f>
        <v>6x1</v>
      </c>
      <c r="F2118" s="29">
        <v>46292</v>
      </c>
      <c r="G2118" s="32" t="str">
        <f t="shared" si="354"/>
        <v>dom</v>
      </c>
      <c r="H2118" s="31" t="str">
        <f>IF($L2118=0,"",_xlfn.MINIFS(Dados!$Q:$Q,Dados!$A:$A,$A2118,Dados!$S:$S,$F2118))</f>
        <v/>
      </c>
      <c r="I2118" s="31" t="str">
        <f>IF($H2118="","",_xlfn.MAXIFS(Dados!$R:$R,Dados!$A:$A,$A2118,Dados!$S:$S,$F2118))</f>
        <v/>
      </c>
      <c r="J2118" s="32" t="str">
        <f>IF($D2118&lt;&gt;"Folguista","",IFERROR(INDEX(Parâmetros!$D$52:$G$52,1,MIN(4,MAX(1,$W2118))),""))</f>
        <v/>
      </c>
      <c r="K2118" s="32" t="str">
        <f>IF(OR($AC2118&lt;&gt;"",$Y2118="Folga",$Y2118="Folga trabalhada",$Y2118="Férias (cadastro)",$Y2118="Férias / afastamento",$Y2118="Indeterminado (início da série)"),"",IF(OR($D2118="6x1",$D2118="FF 6x1"),IF(OR(WEEKDAY($F2118,2)=6,WEEKDAY($F2118,2)=7),"6x1 sáb/dom","6x1"),IF($D2118="5x2","5x2",IF($H2118="",IF($D2118="Folguista",$J2118,$E2118),IF(OR($H2118&gt;=Parâmetros!$E$18,$H2118&lt;Parâmetros!$E$19),"C",IF($H2118&lt;Parâmetros!$E$20,"A","B"))))))</f>
        <v/>
      </c>
      <c r="L2118" s="30">
        <f>SUMIFS(Dados!$E:$E,Dados!$A:$A,$A2118,Dados!$S:$S,$F2118)</f>
        <v>0</v>
      </c>
      <c r="M2118" s="30" t="str">
        <f>IFERROR(INDEX(Parâmetros!$E$6:$E$11,MATCH($K2118,Parâmetros!$A$6:$A$11,0)),"")</f>
        <v/>
      </c>
      <c r="N2118" s="33" t="str">
        <f t="shared" si="355"/>
        <v/>
      </c>
      <c r="O2118" s="33">
        <f>Parâmetros!$E$13</f>
        <v>0.8</v>
      </c>
      <c r="P2118" s="32" t="str">
        <f>IF(OR($M2118="",$F2118&gt;Parâmetros!$E$14),"Não","Sim")</f>
        <v>Não</v>
      </c>
      <c r="Q2118" s="32" t="str">
        <f t="shared" si="356"/>
        <v/>
      </c>
      <c r="R2118" s="32" t="str">
        <f t="shared" si="357"/>
        <v/>
      </c>
      <c r="S2118" s="30" t="str">
        <f t="shared" si="358"/>
        <v/>
      </c>
      <c r="T2118" s="32" t="str">
        <f>IF($Q2118&lt;&gt;"Sim","",IF($N2118&gt;Parâmetros!$E$15,"Sim","Não"))</f>
        <v/>
      </c>
      <c r="U2118" s="17" t="str">
        <f t="shared" si="359"/>
        <v>Folga</v>
      </c>
      <c r="V2118" s="17" t="str">
        <f>IF($AC2118&lt;&gt;"",IF($L2118&gt;0,"ATENÇÃO · apontou em dia de "&amp;LOWER($AC2118)&amp;" cadastrado","Exceção cadastrada · "&amp;$AC2118)&amp;IF($AD2118="",""," · "&amp;$AD2118),IF($E2118="Férias",IF($L2118&gt;0,"ATENÇÃO · apontou estando de férias no cadastro","Férias no cadastro"),IF($Y2118="Férias / afastamento","Afastamento · "&amp;($Z2118+$AA2118-1)&amp;" dias seguidos sem apontamento",IF($Y2118="Folga trabalhada","ATENÇÃO · apontou em dia de '[Apontamento_Mes_Setembro Atualizado.xlsx]Base Diária'!$V$221folga da escala 5x2",IF($Y2118="Folga",IF(AND($D2118="5x2",OR(WEEKDAY($F2118,2)=6,WEEKDAY($F2118,2)=7)),"Folga de fim de semana da escala 5x2",IF(AND(OR($D2118="6x1",$D2118="FF 6x1"),WEEKDAY($F2118,2)=6,FALSE()),"Folga de fim de semana · apontou no domingo anterior",IF(AND(OR($D2118="6x1",$D2118="FF 6x1"),WEEKDAY($F2118,2)=7,AND($A2118=$A2117,$L2117&gt;0)),"Folga de fim de semana · apontou no sábado",IF(AND(OR($D2118="6x1",$D2118="FF 6x1"),OR(WEEKDAY($F2118,2)=6,WEEKDAY($F2118,2)=7)),"Folga de fim de semana · sem apontamento no sábado nem no domingo","Folga prevista pelo ciclo")))),IF($Y2118="Indeterminado (início da série)","Sem histórico anterior — informe o dia do ciclo no Cadastro",IF($Y2118="Falta de registro",IF(OR(OR($D2118="6x1",$D2118="FF 6x1"),$D2118="5x2"),"FALTA DE REGISTRO · dia útil da escala "&amp;$E2118,"FALTA DE REGISTRO · dia "&amp;$W2118&amp;" de "&amp;IFERROR(INDEX(Parâmetros!$B$39:$B$48,MATCH($E2118,Parâmetros!$A$39:$A$48,0)),99)&amp;" do ciclo"),IF(OR($D2118="6x1",$D2118="FF 6x1"),IF(OR(AND(WEEKDAY($F2118,2)=6,AND($A2118=$A2119,$L2119&gt;0)),AND(WEEKDAY($F2118,2)=7,AND($A2118=$A2117,$L2117&gt;0))),"ATENÇÃO · apontou sábado e domingo no mesmo fim de semana",IF(OR(WEEKDAY($F2118,2)=6,WEEKDAY($F2118,2)=7),"Jornada de fim de semana do 6x1",IF(OR($H2118&gt;=Parâmetros!$E$20,$H2118&lt;Parâmetros!$E$19),"ATENÇÃO · 6x1 apontou fora do horário diurno","Jornada fixa do 6x1"))),IF($D2118="5x2","Jornada fixa do 5x2",IF($D2118="Folguista",IF($J2118=$K2118,"Evidência confirma sequência","DIVERGE · sequência "&amp;$J2118&amp;" × evidência "&amp;$K2118),IF($K2118=$E2118,"Evidência confirma cadastro","DIVERGE · cadastro "&amp;$E2118&amp;" × evidência "&amp;$K2118)))))))))))</f>
        <v>Folga de fim de semana · sem apontamento no sábado nem no domingo</v>
      </c>
      <c r="W2118" s="34" t="str">
        <f>IF(OR(OR($D2118="6x1",$D2118="FF 6x1"),$D2118="5x2"),"",IF($AB2118&lt;&gt;$AB2117,IF(IFERROR(INDEX(Cadastro!$F$5:$F$148,$AB2118),"")="",IF($L2118&gt;0,1,0),IF(IFERROR(INDEX(Cadastro!$F$5:$F$148,$AB2118),"")&lt;=IFERROR(INDEX(Parâmetros!$B$39:$B$48,MATCH($E2118,Parâmetros!$A$39:$A$48,0)),99),IFERROR(INDEX(Cadastro!$F$5:$F$148,$AB2118),""),0)),IF($L2118&gt;0,IF(N($X2117)&gt;0,1,N($W2117)+1),IF(AND($L2118=0,OR(N($W2117)&gt;=IFERROR(INDEX(Parâmetros!$B$39:$B$48,MATCH($E2118,Parâmetros!$A$39:$A$48,0)),99),AND(N($X2117)&gt;0,N($X2117)&lt;IFERROR(INDEX(Parâmetros!$C$39:$C$48,MATCH($E2118,Parâmetros!$A$39:$A$48,0)),0)))),0,N($W2117)+1))))</f>
        <v/>
      </c>
      <c r="X2118" s="34" t="str">
        <f>IF(OR(OR($D2118="6x1",$D2118="FF 6x1"),$D2118="5x2"),"",IF($AB2118&lt;&gt;$AB2117,IF(IFERROR(INDEX(Cadastro!$F$5:$F$148,$AB2118),"")="",0,IF(IFERROR(INDEX(Cadastro!$F$5:$F$148,$AB2118),"")&gt;IFERROR(INDEX(Parâmetros!$B$39:$B$48,MATCH($E2118,Parâmetros!$A$39:$A$48,0)),99),IFERROR(INDEX(Cadastro!$F$5:$F$148,$AB2118),"")-IFERROR(INDEX(Parâmetros!$B$39:$B$48,MATCH($E2118,Parâmetros!$A$39:$A$48,0)),99),0)),IF(AND($L2118=0,OR(N($W2117)&gt;=IFERROR(INDEX(Parâmetros!$B$39:$B$48,MATCH($E2118,Parâmetros!$A$39:$A$48,0)),99),AND(N($X2117)&gt;0,N($X2117)&lt;IFERROR(INDEX(Parâmetros!$C$39:$C$48,MATCH($E2118,Parâmetros!$A$39:$A$48,0)),0)))),N($X2117)+1,0)))</f>
        <v/>
      </c>
      <c r="Y2118" t="str">
        <f>IF($AC2118&lt;&gt;"",IF($L2118&gt;0,$AC2118&amp;" · com apontamento",$AC2118),IF($E2118="Férias",IF($L2118&gt;0,"Férias · com apontamento","Férias (cadastro)"),IF(($Z2118+$AA2118-1)&gt;Parâmetros!$E$16,"Férias / afastamento",IF(AND($D2118="5x2",OR(WEEKDAY($F2118,2)=6,WEEKDAY($F2118,2)=7)),IF($L2118&gt;0,"Folga trabalhada","Folga"),IF($L2118&gt;0,"Trabalhado",IF(OR(OR($D2118="6x1",$D2118="FF 6x1"),$D2118="5x2"),IF(AND(OR($D2118="6x1",$D2118="FF 6x1"),OR(WEEKDAY($F2118,2)=6,WEEKDAY($F2118,2)=7)),"Folga","Falta de registro"),IF(AND($AB2118&lt;&gt;$AB2117,IFERROR(INDEX(Cadastro!$F$5:$F$148,$AB2118),"")=""),"Indeterminado (início da série)",IF($X2118&gt;0,"Folga","Falta de registro"))))))))</f>
        <v>Folga</v>
      </c>
      <c r="Z2118" s="34">
        <f>IF(OR($L2118&gt;0,$F2118&gt;Parâmetros!$E$14),0,IF($A2118&lt;&gt;$A2117,1,N($Z2117)+1))</f>
        <v>0</v>
      </c>
      <c r="AA2118" s="34">
        <f>IF(OR($L2118&gt;0,$F2118&gt;Parâmetros!$E$14),0,IF(OR($A2118&lt;&gt;$A2119,$F2119&gt;Parâmetros!$E$14),1,N($AA2119)+1))</f>
        <v>0</v>
      </c>
      <c r="AB2118" s="31">
        <f>IFERROR(MATCH($A2118&amp;"|"&amp;TEXT(_xlfn.MAXIFS(Cadastro!$E$5:$E$148,Cadastro!$A$5:$A$148,$A2118,Cadastro!$E$5:$E$148,"&lt;="&amp;$F2118),"yyyymmdd"),Cadastro!$I$5:$I$148,0),"")</f>
        <v>83</v>
      </c>
      <c r="AC2118" t="str">
        <f>IFERROR(_xlfn.SINGLE(INDEX(Exceções!$D$5:$D$203,MATCH($A2118&amp;"|"&amp;$F2118,Exceções!$F$5:$F$203,0))),"")</f>
        <v/>
      </c>
      <c r="AD2118" t="str">
        <f>IF($AC2118="","",IFERROR(_xlfn.SINGLE(INDEX(Exceções!$E$5:$E$203,MATCH($A2118&amp;"|"&amp;$F2118,Exceções!$F$5:$F$203,0))),""))</f>
        <v/>
      </c>
    </row>
    <row r="2119" spans="1:30" ht="15" hidden="1" customHeight="1" x14ac:dyDescent="0.25">
      <c r="A2119" s="31">
        <v>56377</v>
      </c>
      <c r="B2119" s="17" t="s">
        <v>216</v>
      </c>
      <c r="C2119" s="17" t="str">
        <f>IFERROR(INDEX(Cadastro!$C$5:$C$148,$AB2119),"NÃO INFORMADO")</f>
        <v>AUT</v>
      </c>
      <c r="D2119" s="17" t="str">
        <f>IFERROR(INDEX(Cadastro!$D$5:$D$148,$AB2119),"")</f>
        <v>6x1</v>
      </c>
      <c r="E2119" s="17" t="str">
        <f>IFERROR(INDEX(Cadastro!$G$5:$G$148,$AB2119),"")</f>
        <v>6x1</v>
      </c>
      <c r="F2119" s="29">
        <v>46293</v>
      </c>
      <c r="G2119" s="32" t="str">
        <f t="shared" si="354"/>
        <v>seg</v>
      </c>
      <c r="H2119" s="31" t="str">
        <f>IF($L2119=0,"",_xlfn.MINIFS(Dados!$Q:$Q,Dados!$A:$A,$A2119,Dados!$S:$S,$F2119))</f>
        <v/>
      </c>
      <c r="I2119" s="31" t="str">
        <f>IF($H2119="","",_xlfn.MAXIFS(Dados!$R:$R,Dados!$A:$A,$A2119,Dados!$S:$S,$F2119))</f>
        <v/>
      </c>
      <c r="J2119" s="32" t="str">
        <f>IF($D2119&lt;&gt;"Folguista","",IFERROR(INDEX(Parâmetros!$D$52:$G$52,1,MIN(4,MAX(1,$W2119))),""))</f>
        <v/>
      </c>
      <c r="K2119" s="32" t="str">
        <f>IF(OR($AC2119&lt;&gt;"",$Y2119="Folga",$Y2119="Folga trabalhada",$Y2119="Férias (cadastro)",$Y2119="Férias / afastamento",$Y2119="Indeterminado (início da série)"),"",IF(OR($D2119="6x1",$D2119="FF 6x1"),IF(OR(WEEKDAY($F2119,2)=6,WEEKDAY($F2119,2)=7),"6x1 sáb/dom","6x1"),IF($D2119="5x2","5x2",IF($H2119="",IF($D2119="Folguista",$J2119,$E2119),IF(OR($H2119&gt;=Parâmetros!$E$18,$H2119&lt;Parâmetros!$E$19),"C",IF($H2119&lt;Parâmetros!$E$20,"A","B"))))))</f>
        <v>6x1</v>
      </c>
      <c r="L2119" s="30">
        <f>SUMIFS(Dados!$E:$E,Dados!$A:$A,$A2119,Dados!$S:$S,$F2119)</f>
        <v>0</v>
      </c>
      <c r="M2119" s="30">
        <f>IFERROR(INDEX(Parâmetros!$E$6:$E$11,MATCH($K2119,Parâmetros!$A$6:$A$11,0)),"")</f>
        <v>8.8000000000000007</v>
      </c>
      <c r="N2119" s="33">
        <f t="shared" si="355"/>
        <v>0</v>
      </c>
      <c r="O2119" s="33">
        <f>Parâmetros!$E$13</f>
        <v>0.8</v>
      </c>
      <c r="P2119" s="32" t="str">
        <f>IF(OR($M2119="",$F2119&gt;Parâmetros!$E$14),"Não","Sim")</f>
        <v>Não</v>
      </c>
      <c r="Q2119" s="32" t="str">
        <f t="shared" si="356"/>
        <v/>
      </c>
      <c r="R2119" s="32" t="str">
        <f t="shared" si="357"/>
        <v/>
      </c>
      <c r="S2119" s="30" t="str">
        <f t="shared" si="358"/>
        <v/>
      </c>
      <c r="T2119" s="32" t="str">
        <f>IF($Q2119&lt;&gt;"Sim","",IF($N2119&gt;Parâmetros!$E$15,"Sim","Não"))</f>
        <v/>
      </c>
      <c r="U2119" s="17" t="str">
        <f t="shared" si="359"/>
        <v>Fora da apuração</v>
      </c>
      <c r="V2119" s="17" t="str">
        <f>IF($AC2119&lt;&gt;"",IF($L2119&gt;0,"ATENÇÃO · apontou em dia de "&amp;LOWER($AC2119)&amp;" cadastrado","Exceção cadastrada · "&amp;$AC2119)&amp;IF($AD2119="",""," · "&amp;$AD2119),IF($E2119="Férias",IF($L2119&gt;0,"ATENÇÃO · apontou estando de férias no cadastro","Férias no cadastro"),IF($Y2119="Férias / afastamento","Afastamento · "&amp;($Z2119+$AA2119-1)&amp;" dias seguidos sem apontamento",IF($Y2119="Folga trabalhada","ATENÇÃO · apontou em dia de '[Apontamento_Mes_Setembro Atualizado.xlsx]Base Diária'!$V$221folga da escala 5x2",IF($Y2119="Folga",IF(AND($D2119="5x2",OR(WEEKDAY($F2119,2)=6,WEEKDAY($F2119,2)=7)),"Folga de fim de semana da escala 5x2",IF(AND(OR($D2119="6x1",$D2119="FF 6x1"),WEEKDAY($F2119,2)=6,FALSE()),"Folga de fim de semana · apontou no domingo anterior",IF(AND(OR($D2119="6x1",$D2119="FF 6x1"),WEEKDAY($F2119,2)=7,AND($A2119=$A2118,$L2118&gt;0)),"Folga de fim de semana · apontou no sábado",IF(AND(OR($D2119="6x1",$D2119="FF 6x1"),OR(WEEKDAY($F2119,2)=6,WEEKDAY($F2119,2)=7)),"Folga de fim de semana · sem apontamento no sábado nem no domingo","Folga prevista pelo ciclo")))),IF($Y2119="Indeterminado (início da série)","Sem histórico anterior — informe o dia do ciclo no Cadastro",IF($Y2119="Falta de registro",IF(OR(OR($D2119="6x1",$D2119="FF 6x1"),$D2119="5x2"),"FALTA DE REGISTRO · dia útil da escala "&amp;$E2119,"FALTA DE REGISTRO · dia "&amp;$W2119&amp;" de "&amp;IFERROR(INDEX(Parâmetros!$B$39:$B$48,MATCH($E2119,Parâmetros!$A$39:$A$48,0)),99)&amp;" do ciclo"),IF(OR($D2119="6x1",$D2119="FF 6x1"),IF(OR(AND(WEEKDAY($F2119,2)=6,AND($A2119=$A2120,$L2120&gt;0)),AND(WEEKDAY($F2119,2)=7,AND($A2119=$A2118,$L2118&gt;0))),"ATENÇÃO · apontou sábado e domingo no mesmo fim de semana",IF(OR(WEEKDAY($F2119,2)=6,WEEKDAY($F2119,2)=7),"Jornada de fim de semana do 6x1",IF(OR($H2119&gt;=Parâmetros!$E$20,$H2119&lt;Parâmetros!$E$19),"ATENÇÃO · 6x1 apontou fora do horário diurno","Jornada fixa do 6x1"))),IF($D2119="5x2","Jornada fixa do 5x2",IF($D2119="Folguista",IF($J2119=$K2119,"Evidência confirma sequência","DIVERGE · sequência "&amp;$J2119&amp;" × evidência "&amp;$K2119),IF($K2119=$E2119,"Evidência confirma cadastro","DIVERGE · cadastro "&amp;$E2119&amp;" × evidência "&amp;$K2119)))))))))))</f>
        <v>FALTA DE REGISTRO · dia útil da escala 6x1</v>
      </c>
      <c r="W2119" s="34" t="str">
        <f>IF(OR(OR($D2119="6x1",$D2119="FF 6x1"),$D2119="5x2"),"",IF($AB2119&lt;&gt;$AB2118,IF(IFERROR(INDEX(Cadastro!$F$5:$F$148,$AB2119),"")="",IF($L2119&gt;0,1,0),IF(IFERROR(INDEX(Cadastro!$F$5:$F$148,$AB2119),"")&lt;=IFERROR(INDEX(Parâmetros!$B$39:$B$48,MATCH($E2119,Parâmetros!$A$39:$A$48,0)),99),IFERROR(INDEX(Cadastro!$F$5:$F$148,$AB2119),""),0)),IF($L2119&gt;0,IF(N($X2118)&gt;0,1,N($W2118)+1),IF(AND($L2119=0,OR(N($W2118)&gt;=IFERROR(INDEX(Parâmetros!$B$39:$B$48,MATCH($E2119,Parâmetros!$A$39:$A$48,0)),99),AND(N($X2118)&gt;0,N($X2118)&lt;IFERROR(INDEX(Parâmetros!$C$39:$C$48,MATCH($E2119,Parâmetros!$A$39:$A$48,0)),0)))),0,N($W2118)+1))))</f>
        <v/>
      </c>
      <c r="X2119" s="34" t="str">
        <f>IF(OR(OR($D2119="6x1",$D2119="FF 6x1"),$D2119="5x2"),"",IF($AB2119&lt;&gt;$AB2118,IF(IFERROR(INDEX(Cadastro!$F$5:$F$148,$AB2119),"")="",0,IF(IFERROR(INDEX(Cadastro!$F$5:$F$148,$AB2119),"")&gt;IFERROR(INDEX(Parâmetros!$B$39:$B$48,MATCH($E2119,Parâmetros!$A$39:$A$48,0)),99),IFERROR(INDEX(Cadastro!$F$5:$F$148,$AB2119),"")-IFERROR(INDEX(Parâmetros!$B$39:$B$48,MATCH($E2119,Parâmetros!$A$39:$A$48,0)),99),0)),IF(AND($L2119=0,OR(N($W2118)&gt;=IFERROR(INDEX(Parâmetros!$B$39:$B$48,MATCH($E2119,Parâmetros!$A$39:$A$48,0)),99),AND(N($X2118)&gt;0,N($X2118)&lt;IFERROR(INDEX(Parâmetros!$C$39:$C$48,MATCH($E2119,Parâmetros!$A$39:$A$48,0)),0)))),N($X2118)+1,0)))</f>
        <v/>
      </c>
      <c r="Y2119" t="str">
        <f>IF($AC2119&lt;&gt;"",IF($L2119&gt;0,$AC2119&amp;" · com apontamento",$AC2119),IF($E2119="Férias",IF($L2119&gt;0,"Férias · com apontamento","Férias (cadastro)"),IF(($Z2119+$AA2119-1)&gt;Parâmetros!$E$16,"Férias / afastamento",IF(AND($D2119="5x2",OR(WEEKDAY($F2119,2)=6,WEEKDAY($F2119,2)=7)),IF($L2119&gt;0,"Folga trabalhada","Folga"),IF($L2119&gt;0,"Trabalhado",IF(OR(OR($D2119="6x1",$D2119="FF 6x1"),$D2119="5x2"),IF(AND(OR($D2119="6x1",$D2119="FF 6x1"),OR(WEEKDAY($F2119,2)=6,WEEKDAY($F2119,2)=7)),"Folga","Falta de registro"),IF(AND($AB2119&lt;&gt;$AB2118,IFERROR(INDEX(Cadastro!$F$5:$F$148,$AB2119),"")=""),"Indeterminado (início da série)",IF($X2119&gt;0,"Folga","Falta de registro"))))))))</f>
        <v>Falta de registro</v>
      </c>
      <c r="Z2119" s="34">
        <f>IF(OR($L2119&gt;0,$F2119&gt;Parâmetros!$E$14),0,IF($A2119&lt;&gt;$A2118,1,N($Z2118)+1))</f>
        <v>0</v>
      </c>
      <c r="AA2119" s="34">
        <f>IF(OR($L2119&gt;0,$F2119&gt;Parâmetros!$E$14),0,IF(OR($A2119&lt;&gt;$A2120,$F2120&gt;Parâmetros!$E$14),1,N($AA2120)+1))</f>
        <v>0</v>
      </c>
      <c r="AB2119" s="31">
        <f>IFERROR(MATCH($A2119&amp;"|"&amp;TEXT(_xlfn.MAXIFS(Cadastro!$E$5:$E$148,Cadastro!$A$5:$A$148,$A2119,Cadastro!$E$5:$E$148,"&lt;="&amp;$F2119),"yyyymmdd"),Cadastro!$I$5:$I$148,0),"")</f>
        <v>83</v>
      </c>
      <c r="AC2119" t="str">
        <f>IFERROR(_xlfn.SINGLE(INDEX(Exceções!$D$5:$D$203,MATCH($A2119&amp;"|"&amp;$F2119,Exceções!$F$5:$F$203,0))),"")</f>
        <v/>
      </c>
      <c r="AD2119" t="str">
        <f>IF($AC2119="","",IFERROR(_xlfn.SINGLE(INDEX(Exceções!$E$5:$E$203,MATCH($A2119&amp;"|"&amp;$F2119,Exceções!$F$5:$F$203,0))),""))</f>
        <v/>
      </c>
    </row>
    <row r="2120" spans="1:30" ht="15" hidden="1" customHeight="1" x14ac:dyDescent="0.25">
      <c r="A2120" s="31">
        <v>56377</v>
      </c>
      <c r="B2120" s="17" t="s">
        <v>216</v>
      </c>
      <c r="C2120" s="17" t="str">
        <f>IFERROR(INDEX(Cadastro!$C$5:$C$148,$AB2120),"NÃO INFORMADO")</f>
        <v>AUT</v>
      </c>
      <c r="D2120" s="17" t="str">
        <f>IFERROR(INDEX(Cadastro!$D$5:$D$148,$AB2120),"")</f>
        <v>6x1</v>
      </c>
      <c r="E2120" s="17" t="str">
        <f>IFERROR(INDEX(Cadastro!$G$5:$G$148,$AB2120),"")</f>
        <v>6x1</v>
      </c>
      <c r="F2120" s="29">
        <v>46294</v>
      </c>
      <c r="G2120" s="32" t="str">
        <f t="shared" si="354"/>
        <v>ter</v>
      </c>
      <c r="H2120" s="31" t="str">
        <f>IF($L2120=0,"",_xlfn.MINIFS(Dados!$Q:$Q,Dados!$A:$A,$A2120,Dados!$S:$S,$F2120))</f>
        <v/>
      </c>
      <c r="I2120" s="31" t="str">
        <f>IF($H2120="","",_xlfn.MAXIFS(Dados!$R:$R,Dados!$A:$A,$A2120,Dados!$S:$S,$F2120))</f>
        <v/>
      </c>
      <c r="J2120" s="32" t="str">
        <f>IF($D2120&lt;&gt;"Folguista","",IFERROR(INDEX(Parâmetros!$D$52:$G$52,1,MIN(4,MAX(1,$W2120))),""))</f>
        <v/>
      </c>
      <c r="K2120" s="32" t="str">
        <f>IF(OR($AC2120&lt;&gt;"",$Y2120="Folga",$Y2120="Folga trabalhada",$Y2120="Férias (cadastro)",$Y2120="Férias / afastamento",$Y2120="Indeterminado (início da série)"),"",IF(OR($D2120="6x1",$D2120="FF 6x1"),IF(OR(WEEKDAY($F2120,2)=6,WEEKDAY($F2120,2)=7),"6x1 sáb/dom","6x1"),IF($D2120="5x2","5x2",IF($H2120="",IF($D2120="Folguista",$J2120,$E2120),IF(OR($H2120&gt;=Parâmetros!$E$18,$H2120&lt;Parâmetros!$E$19),"C",IF($H2120&lt;Parâmetros!$E$20,"A","B"))))))</f>
        <v>6x1</v>
      </c>
      <c r="L2120" s="30">
        <f>SUMIFS(Dados!$E:$E,Dados!$A:$A,$A2120,Dados!$S:$S,$F2120)</f>
        <v>0</v>
      </c>
      <c r="M2120" s="30">
        <f>IFERROR(INDEX(Parâmetros!$E$6:$E$11,MATCH($K2120,Parâmetros!$A$6:$A$11,0)),"")</f>
        <v>8.8000000000000007</v>
      </c>
      <c r="N2120" s="33">
        <f t="shared" si="355"/>
        <v>0</v>
      </c>
      <c r="O2120" s="33">
        <f>Parâmetros!$E$13</f>
        <v>0.8</v>
      </c>
      <c r="P2120" s="32" t="str">
        <f>IF(OR($M2120="",$F2120&gt;Parâmetros!$E$14),"Não","Sim")</f>
        <v>Não</v>
      </c>
      <c r="Q2120" s="32" t="str">
        <f t="shared" si="356"/>
        <v/>
      </c>
      <c r="R2120" s="32" t="str">
        <f t="shared" si="357"/>
        <v/>
      </c>
      <c r="S2120" s="30" t="str">
        <f t="shared" si="358"/>
        <v/>
      </c>
      <c r="T2120" s="32" t="str">
        <f>IF($Q2120&lt;&gt;"Sim","",IF($N2120&gt;Parâmetros!$E$15,"Sim","Não"))</f>
        <v/>
      </c>
      <c r="U2120" s="17" t="str">
        <f t="shared" si="359"/>
        <v>Fora da apuração</v>
      </c>
      <c r="V2120" s="17" t="str">
        <f>IF($AC2120&lt;&gt;"",IF($L2120&gt;0,"ATENÇÃO · apontou em dia de "&amp;LOWER($AC2120)&amp;" cadastrado","Exceção cadastrada · "&amp;$AC2120)&amp;IF($AD2120="",""," · "&amp;$AD2120),IF($E2120="Férias",IF($L2120&gt;0,"ATENÇÃO · apontou estando de férias no cadastro","Férias no cadastro"),IF($Y2120="Férias / afastamento","Afastamento · "&amp;($Z2120+$AA2120-1)&amp;" dias seguidos sem apontamento",IF($Y2120="Folga trabalhada","ATENÇÃO · apontou em dia de '[Apontamento_Mes_Setembro Atualizado.xlsx]Base Diária'!$V$221folga da escala 5x2",IF($Y2120="Folga",IF(AND($D2120="5x2",OR(WEEKDAY($F2120,2)=6,WEEKDAY($F2120,2)=7)),"Folga de fim de semana da escala 5x2",IF(AND(OR($D2120="6x1",$D2120="FF 6x1"),WEEKDAY($F2120,2)=6,FALSE()),"Folga de fim de semana · apontou no domingo anterior",IF(AND(OR($D2120="6x1",$D2120="FF 6x1"),WEEKDAY($F2120,2)=7,AND($A2120=$A2119,$L2119&gt;0)),"Folga de fim de semana · apontou no sábado",IF(AND(OR($D2120="6x1",$D2120="FF 6x1"),OR(WEEKDAY($F2120,2)=6,WEEKDAY($F2120,2)=7)),"Folga de fim de semana · sem apontamento no sábado nem no domingo","Folga prevista pelo ciclo")))),IF($Y2120="Indeterminado (início da série)","Sem histórico anterior — informe o dia do ciclo no Cadastro",IF($Y2120="Falta de registro",IF(OR(OR($D2120="6x1",$D2120="FF 6x1"),$D2120="5x2"),"FALTA DE REGISTRO · dia útil da escala "&amp;$E2120,"FALTA DE REGISTRO · dia "&amp;$W2120&amp;" de "&amp;IFERROR(INDEX(Parâmetros!$B$39:$B$48,MATCH($E2120,Parâmetros!$A$39:$A$48,0)),99)&amp;" do ciclo"),IF(OR($D2120="6x1",$D2120="FF 6x1"),IF(OR(AND(WEEKDAY($F2120,2)=6,AND($A2120=$A2121,$L2121&gt;0)),AND(WEEKDAY($F2120,2)=7,AND($A2120=$A2119,$L2119&gt;0))),"ATENÇÃO · apontou sábado e domingo no mesmo fim de semana",IF(OR(WEEKDAY($F2120,2)=6,WEEKDAY($F2120,2)=7),"Jornada de fim de semana do 6x1",IF(OR($H2120&gt;=Parâmetros!$E$20,$H2120&lt;Parâmetros!$E$19),"ATENÇÃO · 6x1 apontou fora do horário diurno","Jornada fixa do 6x1"))),IF($D2120="5x2","Jornada fixa do 5x2",IF($D2120="Folguista",IF($J2120=$K2120,"Evidência confirma sequência","DIVERGE · sequência "&amp;$J2120&amp;" × evidência "&amp;$K2120),IF($K2120=$E2120,"Evidência confirma cadastro","DIVERGE · cadastro "&amp;$E2120&amp;" × evidência "&amp;$K2120)))))))))))</f>
        <v>FALTA DE REGISTRO · dia útil da escala 6x1</v>
      </c>
      <c r="W2120" s="34" t="str">
        <f>IF(OR(OR($D2120="6x1",$D2120="FF 6x1"),$D2120="5x2"),"",IF($AB2120&lt;&gt;$AB2119,IF(IFERROR(INDEX(Cadastro!$F$5:$F$148,$AB2120),"")="",IF($L2120&gt;0,1,0),IF(IFERROR(INDEX(Cadastro!$F$5:$F$148,$AB2120),"")&lt;=IFERROR(INDEX(Parâmetros!$B$39:$B$48,MATCH($E2120,Parâmetros!$A$39:$A$48,0)),99),IFERROR(INDEX(Cadastro!$F$5:$F$148,$AB2120),""),0)),IF($L2120&gt;0,IF(N($X2119)&gt;0,1,N($W2119)+1),IF(AND($L2120=0,OR(N($W2119)&gt;=IFERROR(INDEX(Parâmetros!$B$39:$B$48,MATCH($E2120,Parâmetros!$A$39:$A$48,0)),99),AND(N($X2119)&gt;0,N($X2119)&lt;IFERROR(INDEX(Parâmetros!$C$39:$C$48,MATCH($E2120,Parâmetros!$A$39:$A$48,0)),0)))),0,N($W2119)+1))))</f>
        <v/>
      </c>
      <c r="X2120" s="34" t="str">
        <f>IF(OR(OR($D2120="6x1",$D2120="FF 6x1"),$D2120="5x2"),"",IF($AB2120&lt;&gt;$AB2119,IF(IFERROR(INDEX(Cadastro!$F$5:$F$148,$AB2120),"")="",0,IF(IFERROR(INDEX(Cadastro!$F$5:$F$148,$AB2120),"")&gt;IFERROR(INDEX(Parâmetros!$B$39:$B$48,MATCH($E2120,Parâmetros!$A$39:$A$48,0)),99),IFERROR(INDEX(Cadastro!$F$5:$F$148,$AB2120),"")-IFERROR(INDEX(Parâmetros!$B$39:$B$48,MATCH($E2120,Parâmetros!$A$39:$A$48,0)),99),0)),IF(AND($L2120=0,OR(N($W2119)&gt;=IFERROR(INDEX(Parâmetros!$B$39:$B$48,MATCH($E2120,Parâmetros!$A$39:$A$48,0)),99),AND(N($X2119)&gt;0,N($X2119)&lt;IFERROR(INDEX(Parâmetros!$C$39:$C$48,MATCH($E2120,Parâmetros!$A$39:$A$48,0)),0)))),N($X2119)+1,0)))</f>
        <v/>
      </c>
      <c r="Y2120" t="str">
        <f>IF($AC2120&lt;&gt;"",IF($L2120&gt;0,$AC2120&amp;" · com apontamento",$AC2120),IF($E2120="Férias",IF($L2120&gt;0,"Férias · com apontamento","Férias (cadastro)"),IF(($Z2120+$AA2120-1)&gt;Parâmetros!$E$16,"Férias / afastamento",IF(AND($D2120="5x2",OR(WEEKDAY($F2120,2)=6,WEEKDAY($F2120,2)=7)),IF($L2120&gt;0,"Folga trabalhada","Folga"),IF($L2120&gt;0,"Trabalhado",IF(OR(OR($D2120="6x1",$D2120="FF 6x1"),$D2120="5x2"),IF(AND(OR($D2120="6x1",$D2120="FF 6x1"),OR(WEEKDAY($F2120,2)=6,WEEKDAY($F2120,2)=7)),"Folga","Falta de registro"),IF(AND($AB2120&lt;&gt;$AB2119,IFERROR(INDEX(Cadastro!$F$5:$F$148,$AB2120),"")=""),"Indeterminado (início da série)",IF($X2120&gt;0,"Folga","Falta de registro"))))))))</f>
        <v>Falta de registro</v>
      </c>
      <c r="Z2120" s="34">
        <f>IF(OR($L2120&gt;0,$F2120&gt;Parâmetros!$E$14),0,IF($A2120&lt;&gt;$A2119,1,N($Z2119)+1))</f>
        <v>0</v>
      </c>
      <c r="AA2120" s="34">
        <f>IF(OR($L2120&gt;0,$F2120&gt;Parâmetros!$E$14),0,IF(OR($A2120&lt;&gt;$A2121,$F2121&gt;Parâmetros!$E$14),1,N($AA2121)+1))</f>
        <v>0</v>
      </c>
      <c r="AB2120" s="31">
        <f>IFERROR(MATCH($A2120&amp;"|"&amp;TEXT(_xlfn.MAXIFS(Cadastro!$E$5:$E$148,Cadastro!$A$5:$A$148,$A2120,Cadastro!$E$5:$E$148,"&lt;="&amp;$F2120),"yyyymmdd"),Cadastro!$I$5:$I$148,0),"")</f>
        <v>83</v>
      </c>
      <c r="AC2120" t="str">
        <f>IFERROR(_xlfn.SINGLE(INDEX(Exceções!$D$5:$D$203,MATCH($A2120&amp;"|"&amp;$F2120,Exceções!$F$5:$F$203,0))),"")</f>
        <v/>
      </c>
      <c r="AD2120" t="str">
        <f>IF($AC2120="","",IFERROR(_xlfn.SINGLE(INDEX(Exceções!$E$5:$E$203,MATCH($A2120&amp;"|"&amp;$F2120,Exceções!$F$5:$F$203,0))),""))</f>
        <v/>
      </c>
    </row>
    <row r="2121" spans="1:30" ht="15" hidden="1" customHeight="1" x14ac:dyDescent="0.25">
      <c r="A2121" s="31">
        <v>56377</v>
      </c>
      <c r="B2121" s="17" t="s">
        <v>216</v>
      </c>
      <c r="C2121" s="17" t="str">
        <f>IFERROR(INDEX(Cadastro!$C$5:$C$148,$AB2121),"NÃO INFORMADO")</f>
        <v>AUT</v>
      </c>
      <c r="D2121" s="17" t="str">
        <f>IFERROR(INDEX(Cadastro!$D$5:$D$148,$AB2121),"")</f>
        <v>6x1</v>
      </c>
      <c r="E2121" s="17" t="str">
        <f>IFERROR(INDEX(Cadastro!$G$5:$G$148,$AB2121),"")</f>
        <v>6x1</v>
      </c>
      <c r="F2121" s="29">
        <v>46295</v>
      </c>
      <c r="G2121" s="32" t="str">
        <f t="shared" si="354"/>
        <v>qua</v>
      </c>
      <c r="H2121" s="31" t="str">
        <f>IF($L2121=0,"",_xlfn.MINIFS(Dados!$Q:$Q,Dados!$A:$A,$A2121,Dados!$S:$S,$F2121))</f>
        <v/>
      </c>
      <c r="I2121" s="31" t="str">
        <f>IF($H2121="","",_xlfn.MAXIFS(Dados!$R:$R,Dados!$A:$A,$A2121,Dados!$S:$S,$F2121))</f>
        <v/>
      </c>
      <c r="J2121" s="32" t="str">
        <f>IF($D2121&lt;&gt;"Folguista","",IFERROR(INDEX(Parâmetros!$D$52:$G$52,1,MIN(4,MAX(1,$W2121))),""))</f>
        <v/>
      </c>
      <c r="K2121" s="32" t="str">
        <f>IF(OR($AC2121&lt;&gt;"",$Y2121="Folga",$Y2121="Folga trabalhada",$Y2121="Férias (cadastro)",$Y2121="Férias / afastamento",$Y2121="Indeterminado (início da série)"),"",IF(OR($D2121="6x1",$D2121="FF 6x1"),IF(OR(WEEKDAY($F2121,2)=6,WEEKDAY($F2121,2)=7),"6x1 sáb/dom","6x1"),IF($D2121="5x2","5x2",IF($H2121="",IF($D2121="Folguista",$J2121,$E2121),IF(OR($H2121&gt;=Parâmetros!$E$18,$H2121&lt;Parâmetros!$E$19),"C",IF($H2121&lt;Parâmetros!$E$20,"A","B"))))))</f>
        <v>6x1</v>
      </c>
      <c r="L2121" s="30">
        <f>SUMIFS(Dados!$E:$E,Dados!$A:$A,$A2121,Dados!$S:$S,$F2121)</f>
        <v>0</v>
      </c>
      <c r="M2121" s="30">
        <f>IFERROR(INDEX(Parâmetros!$E$6:$E$11,MATCH($K2121,Parâmetros!$A$6:$A$11,0)),"")</f>
        <v>8.8000000000000007</v>
      </c>
      <c r="N2121" s="33">
        <f t="shared" si="355"/>
        <v>0</v>
      </c>
      <c r="O2121" s="33">
        <f>Parâmetros!$E$13</f>
        <v>0.8</v>
      </c>
      <c r="P2121" s="32" t="str">
        <f>IF(OR($M2121="",$F2121&gt;Parâmetros!$E$14),"Não","Sim")</f>
        <v>Não</v>
      </c>
      <c r="Q2121" s="32" t="str">
        <f t="shared" si="356"/>
        <v/>
      </c>
      <c r="R2121" s="32" t="str">
        <f t="shared" si="357"/>
        <v/>
      </c>
      <c r="S2121" s="30" t="str">
        <f t="shared" si="358"/>
        <v/>
      </c>
      <c r="T2121" s="32" t="str">
        <f>IF($Q2121&lt;&gt;"Sim","",IF($N2121&gt;Parâmetros!$E$15,"Sim","Não"))</f>
        <v/>
      </c>
      <c r="U2121" s="17" t="str">
        <f t="shared" si="359"/>
        <v>Fora da apuração</v>
      </c>
      <c r="V2121" s="17" t="str">
        <f>IF($AC2121&lt;&gt;"",IF($L2121&gt;0,"ATENÇÃO · apontou em dia de "&amp;LOWER($AC2121)&amp;" cadastrado","Exceção cadastrada · "&amp;$AC2121)&amp;IF($AD2121="",""," · "&amp;$AD2121),IF($E2121="Férias",IF($L2121&gt;0,"ATENÇÃO · apontou estando de férias no cadastro","Férias no cadastro"),IF($Y2121="Férias / afastamento","Afastamento · "&amp;($Z2121+$AA2121-1)&amp;" dias seguidos sem apontamento",IF($Y2121="Folga trabalhada","ATENÇÃO · apontou em dia de '[Apontamento_Mes_Setembro Atualizado.xlsx]Base Diária'!$V$221folga da escala 5x2",IF($Y2121="Folga",IF(AND($D2121="5x2",OR(WEEKDAY($F2121,2)=6,WEEKDAY($F2121,2)=7)),"Folga de fim de semana da escala 5x2",IF(AND(OR($D2121="6x1",$D2121="FF 6x1"),WEEKDAY($F2121,2)=6,FALSE()),"Folga de fim de semana · apontou no domingo anterior",IF(AND(OR($D2121="6x1",$D2121="FF 6x1"),WEEKDAY($F2121,2)=7,AND($A2121=$A2120,$L2120&gt;0)),"Folga de fim de semana · apontou no sábado",IF(AND(OR($D2121="6x1",$D2121="FF 6x1"),OR(WEEKDAY($F2121,2)=6,WEEKDAY($F2121,2)=7)),"Folga de fim de semana · sem apontamento no sábado nem no domingo","Folga prevista pelo ciclo")))),IF($Y2121="Indeterminado (início da série)","Sem histórico anterior — informe o dia do ciclo no Cadastro",IF($Y2121="Falta de registro",IF(OR(OR($D2121="6x1",$D2121="FF 6x1"),$D2121="5x2"),"FALTA DE REGISTRO · dia útil da escala "&amp;$E2121,"FALTA DE REGISTRO · dia "&amp;$W2121&amp;" de "&amp;IFERROR(INDEX(Parâmetros!$B$39:$B$48,MATCH($E2121,Parâmetros!$A$39:$A$48,0)),99)&amp;" do ciclo"),IF(OR($D2121="6x1",$D2121="FF 6x1"),IF(OR(AND(WEEKDAY($F2121,2)=6,AND($A2121=$A2122,$L2122&gt;0)),AND(WEEKDAY($F2121,2)=7,AND($A2121=$A2120,$L2120&gt;0))),"ATENÇÃO · apontou sábado e domingo no mesmo fim de semana",IF(OR(WEEKDAY($F2121,2)=6,WEEKDAY($F2121,2)=7),"Jornada de fim de semana do 6x1",IF(OR($H2121&gt;=Parâmetros!$E$20,$H2121&lt;Parâmetros!$E$19),"ATENÇÃO · 6x1 apontou fora do horário diurno","Jornada fixa do 6x1"))),IF($D2121="5x2","Jornada fixa do 5x2",IF($D2121="Folguista",IF($J2121=$K2121,"Evidência confirma sequência","DIVERGE · sequência "&amp;$J2121&amp;" × evidência "&amp;$K2121),IF($K2121=$E2121,"Evidência confirma cadastro","DIVERGE · cadastro "&amp;$E2121&amp;" × evidência "&amp;$K2121)))))))))))</f>
        <v>FALTA DE REGISTRO · dia útil da escala 6x1</v>
      </c>
      <c r="W2121" s="34" t="str">
        <f>IF(OR(OR($D2121="6x1",$D2121="FF 6x1"),$D2121="5x2"),"",IF($AB2121&lt;&gt;$AB2120,IF(IFERROR(INDEX(Cadastro!$F$5:$F$148,$AB2121),"")="",IF($L2121&gt;0,1,0),IF(IFERROR(INDEX(Cadastro!$F$5:$F$148,$AB2121),"")&lt;=IFERROR(INDEX(Parâmetros!$B$39:$B$48,MATCH($E2121,Parâmetros!$A$39:$A$48,0)),99),IFERROR(INDEX(Cadastro!$F$5:$F$148,$AB2121),""),0)),IF($L2121&gt;0,IF(N($X2120)&gt;0,1,N($W2120)+1),IF(AND($L2121=0,OR(N($W2120)&gt;=IFERROR(INDEX(Parâmetros!$B$39:$B$48,MATCH($E2121,Parâmetros!$A$39:$A$48,0)),99),AND(N($X2120)&gt;0,N($X2120)&lt;IFERROR(INDEX(Parâmetros!$C$39:$C$48,MATCH($E2121,Parâmetros!$A$39:$A$48,0)),0)))),0,N($W2120)+1))))</f>
        <v/>
      </c>
      <c r="X2121" s="34" t="str">
        <f>IF(OR(OR($D2121="6x1",$D2121="FF 6x1"),$D2121="5x2"),"",IF($AB2121&lt;&gt;$AB2120,IF(IFERROR(INDEX(Cadastro!$F$5:$F$148,$AB2121),"")="",0,IF(IFERROR(INDEX(Cadastro!$F$5:$F$148,$AB2121),"")&gt;IFERROR(INDEX(Parâmetros!$B$39:$B$48,MATCH($E2121,Parâmetros!$A$39:$A$48,0)),99),IFERROR(INDEX(Cadastro!$F$5:$F$148,$AB2121),"")-IFERROR(INDEX(Parâmetros!$B$39:$B$48,MATCH($E2121,Parâmetros!$A$39:$A$48,0)),99),0)),IF(AND($L2121=0,OR(N($W2120)&gt;=IFERROR(INDEX(Parâmetros!$B$39:$B$48,MATCH($E2121,Parâmetros!$A$39:$A$48,0)),99),AND(N($X2120)&gt;0,N($X2120)&lt;IFERROR(INDEX(Parâmetros!$C$39:$C$48,MATCH($E2121,Parâmetros!$A$39:$A$48,0)),0)))),N($X2120)+1,0)))</f>
        <v/>
      </c>
      <c r="Y2121" t="str">
        <f>IF($AC2121&lt;&gt;"",IF($L2121&gt;0,$AC2121&amp;" · com apontamento",$AC2121),IF($E2121="Férias",IF($L2121&gt;0,"Férias · com apontamento","Férias (cadastro)"),IF(($Z2121+$AA2121-1)&gt;Parâmetros!$E$16,"Férias / afastamento",IF(AND($D2121="5x2",OR(WEEKDAY($F2121,2)=6,WEEKDAY($F2121,2)=7)),IF($L2121&gt;0,"Folga trabalhada","Folga"),IF($L2121&gt;0,"Trabalhado",IF(OR(OR($D2121="6x1",$D2121="FF 6x1"),$D2121="5x2"),IF(AND(OR($D2121="6x1",$D2121="FF 6x1"),OR(WEEKDAY($F2121,2)=6,WEEKDAY($F2121,2)=7)),"Folga","Falta de registro"),IF(AND($AB2121&lt;&gt;$AB2120,IFERROR(INDEX(Cadastro!$F$5:$F$148,$AB2121),"")=""),"Indeterminado (início da série)",IF($X2121&gt;0,"Folga","Falta de registro"))))))))</f>
        <v>Falta de registro</v>
      </c>
      <c r="Z2121" s="34">
        <f>IF(OR($L2121&gt;0,$F2121&gt;Parâmetros!$E$14),0,IF($A2121&lt;&gt;$A2120,1,N($Z2120)+1))</f>
        <v>0</v>
      </c>
      <c r="AA2121" s="34">
        <f>IF(OR($L2121&gt;0,$F2121&gt;Parâmetros!$E$14),0,IF(OR($A2121&lt;&gt;$A2122,$F2122&gt;Parâmetros!$E$14),1,N($AA2122)+1))</f>
        <v>0</v>
      </c>
      <c r="AB2121" s="31">
        <f>IFERROR(MATCH($A2121&amp;"|"&amp;TEXT(_xlfn.MAXIFS(Cadastro!$E$5:$E$148,Cadastro!$A$5:$A$148,$A2121,Cadastro!$E$5:$E$148,"&lt;="&amp;$F2121),"yyyymmdd"),Cadastro!$I$5:$I$148,0),"")</f>
        <v>83</v>
      </c>
      <c r="AC2121" t="str">
        <f>IFERROR(_xlfn.SINGLE(INDEX(Exceções!$D$5:$D$203,MATCH($A2121&amp;"|"&amp;$F2121,Exceções!$F$5:$F$203,0))),"")</f>
        <v/>
      </c>
      <c r="AD2121" t="str">
        <f>IF($AC2121="","",IFERROR(_xlfn.SINGLE(INDEX(Exceções!$E$5:$E$203,MATCH($A2121&amp;"|"&amp;$F2121,Exceções!$F$5:$F$203,0))),""))</f>
        <v/>
      </c>
    </row>
    <row r="2122" spans="1:30" ht="15" hidden="1" customHeight="1" x14ac:dyDescent="0.25">
      <c r="A2122" s="31">
        <v>56377</v>
      </c>
      <c r="B2122" s="17" t="s">
        <v>216</v>
      </c>
      <c r="C2122" s="17" t="str">
        <f>IFERROR(INDEX(Cadastro!$C$5:$C$148,$AB2122),"NÃO INFORMADO")</f>
        <v>AUT</v>
      </c>
      <c r="D2122" s="17" t="str">
        <f>IFERROR(INDEX(Cadastro!$D$5:$D$148,$AB2122),"")</f>
        <v>6x1</v>
      </c>
      <c r="E2122" s="17" t="str">
        <f>IFERROR(INDEX(Cadastro!$G$5:$G$148,$AB2122),"")</f>
        <v>6x1</v>
      </c>
      <c r="F2122" s="29">
        <v>46296</v>
      </c>
      <c r="G2122" s="32" t="str">
        <f t="shared" si="354"/>
        <v>qui</v>
      </c>
      <c r="H2122" s="31" t="str">
        <f>IF($L2122=0,"",_xlfn.MINIFS(Dados!$Q:$Q,Dados!$A:$A,$A2122,Dados!$S:$S,$F2122))</f>
        <v/>
      </c>
      <c r="I2122" s="31" t="str">
        <f>IF($H2122="","",_xlfn.MAXIFS(Dados!$R:$R,Dados!$A:$A,$A2122,Dados!$S:$S,$F2122))</f>
        <v/>
      </c>
      <c r="J2122" s="32" t="str">
        <f>IF($D2122&lt;&gt;"Folguista","",IFERROR(INDEX(Parâmetros!$D$52:$G$52,1,MIN(4,MAX(1,$W2122))),""))</f>
        <v/>
      </c>
      <c r="K2122" s="32" t="str">
        <f>IF(OR($AC2122&lt;&gt;"",$Y2122="Folga",$Y2122="Folga trabalhada",$Y2122="Férias (cadastro)",$Y2122="Férias / afastamento",$Y2122="Indeterminado (início da série)"),"",IF(OR($D2122="6x1",$D2122="FF 6x1"),IF(OR(WEEKDAY($F2122,2)=6,WEEKDAY($F2122,2)=7),"6x1 sáb/dom","6x1"),IF($D2122="5x2","5x2",IF($H2122="",IF($D2122="Folguista",$J2122,$E2122),IF(OR($H2122&gt;=Parâmetros!$E$18,$H2122&lt;Parâmetros!$E$19),"C",IF($H2122&lt;Parâmetros!$E$20,"A","B"))))))</f>
        <v>6x1</v>
      </c>
      <c r="L2122" s="30">
        <f>SUMIFS(Dados!$E:$E,Dados!$A:$A,$A2122,Dados!$S:$S,$F2122)</f>
        <v>0</v>
      </c>
      <c r="M2122" s="30">
        <f>IFERROR(INDEX(Parâmetros!$E$6:$E$11,MATCH($K2122,Parâmetros!$A$6:$A$11,0)),"")</f>
        <v>8.8000000000000007</v>
      </c>
      <c r="N2122" s="33">
        <f t="shared" si="355"/>
        <v>0</v>
      </c>
      <c r="O2122" s="33">
        <f>Parâmetros!$E$13</f>
        <v>0.8</v>
      </c>
      <c r="P2122" s="32" t="str">
        <f>IF(OR($M2122="",$F2122&gt;Parâmetros!$E$14),"Não","Sim")</f>
        <v>Não</v>
      </c>
      <c r="Q2122" s="32" t="str">
        <f t="shared" si="356"/>
        <v/>
      </c>
      <c r="R2122" s="32" t="str">
        <f t="shared" si="357"/>
        <v/>
      </c>
      <c r="S2122" s="30" t="str">
        <f t="shared" si="358"/>
        <v/>
      </c>
      <c r="T2122" s="32" t="str">
        <f>IF($Q2122&lt;&gt;"Sim","",IF($N2122&gt;Parâmetros!$E$15,"Sim","Não"))</f>
        <v/>
      </c>
      <c r="U2122" s="17" t="str">
        <f t="shared" si="359"/>
        <v>Fora da apuração</v>
      </c>
      <c r="V2122" s="17" t="str">
        <f>IF($AC2122&lt;&gt;"",IF($L2122&gt;0,"ATENÇÃO · apontou em dia de "&amp;LOWER($AC2122)&amp;" cadastrado","Exceção cadastrada · "&amp;$AC2122)&amp;IF($AD2122="",""," · "&amp;$AD2122),IF($E2122="Férias",IF($L2122&gt;0,"ATENÇÃO · apontou estando de férias no cadastro","Férias no cadastro"),IF($Y2122="Férias / afastamento","Afastamento · "&amp;($Z2122+$AA2122-1)&amp;" dias seguidos sem apontamento",IF($Y2122="Folga trabalhada","ATENÇÃO · apontou em dia de '[Apontamento_Mes_Setembro Atualizado.xlsx]Base Diária'!$V$221folga da escala 5x2",IF($Y2122="Folga",IF(AND($D2122="5x2",OR(WEEKDAY($F2122,2)=6,WEEKDAY($F2122,2)=7)),"Folga de fim de semana da escala 5x2",IF(AND(OR($D2122="6x1",$D2122="FF 6x1"),WEEKDAY($F2122,2)=6,FALSE()),"Folga de fim de semana · apontou no domingo anterior",IF(AND(OR($D2122="6x1",$D2122="FF 6x1"),WEEKDAY($F2122,2)=7,AND($A2122=$A2121,$L2121&gt;0)),"Folga de fim de semana · apontou no sábado",IF(AND(OR($D2122="6x1",$D2122="FF 6x1"),OR(WEEKDAY($F2122,2)=6,WEEKDAY($F2122,2)=7)),"Folga de fim de semana · sem apontamento no sábado nem no domingo","Folga prevista pelo ciclo")))),IF($Y2122="Indeterminado (início da série)","Sem histórico anterior — informe o dia do ciclo no Cadastro",IF($Y2122="Falta de registro",IF(OR(OR($D2122="6x1",$D2122="FF 6x1"),$D2122="5x2"),"FALTA DE REGISTRO · dia útil da escala "&amp;$E2122,"FALTA DE REGISTRO · dia "&amp;$W2122&amp;" de "&amp;IFERROR(INDEX(Parâmetros!$B$39:$B$48,MATCH($E2122,Parâmetros!$A$39:$A$48,0)),99)&amp;" do ciclo"),IF(OR($D2122="6x1",$D2122="FF 6x1"),IF(OR(AND(WEEKDAY($F2122,2)=6,AND($A2122=$A2123,$L2123&gt;0)),AND(WEEKDAY($F2122,2)=7,AND($A2122=$A2121,$L2121&gt;0))),"ATENÇÃO · apontou sábado e domingo no mesmo fim de semana",IF(OR(WEEKDAY($F2122,2)=6,WEEKDAY($F2122,2)=7),"Jornada de fim de semana do 6x1",IF(OR($H2122&gt;=Parâmetros!$E$20,$H2122&lt;Parâmetros!$E$19),"ATENÇÃO · 6x1 apontou fora do horário diurno","Jornada fixa do 6x1"))),IF($D2122="5x2","Jornada fixa do 5x2",IF($D2122="Folguista",IF($J2122=$K2122,"Evidência confirma sequência","DIVERGE · sequência "&amp;$J2122&amp;" × evidência "&amp;$K2122),IF($K2122=$E2122,"Evidência confirma cadastro","DIVERGE · cadastro "&amp;$E2122&amp;" × evidência "&amp;$K2122)))))))))))</f>
        <v>FALTA DE REGISTRO · dia útil da escala 6x1</v>
      </c>
      <c r="W2122" s="34" t="str">
        <f>IF(OR(OR($D2122="6x1",$D2122="FF 6x1"),$D2122="5x2"),"",IF($AB2122&lt;&gt;$AB2121,IF(IFERROR(INDEX(Cadastro!$F$5:$F$148,$AB2122),"")="",IF($L2122&gt;0,1,0),IF(IFERROR(INDEX(Cadastro!$F$5:$F$148,$AB2122),"")&lt;=IFERROR(INDEX(Parâmetros!$B$39:$B$48,MATCH($E2122,Parâmetros!$A$39:$A$48,0)),99),IFERROR(INDEX(Cadastro!$F$5:$F$148,$AB2122),""),0)),IF($L2122&gt;0,IF(N($X2121)&gt;0,1,N($W2121)+1),IF(AND($L2122=0,OR(N($W2121)&gt;=IFERROR(INDEX(Parâmetros!$B$39:$B$48,MATCH($E2122,Parâmetros!$A$39:$A$48,0)),99),AND(N($X2121)&gt;0,N($X2121)&lt;IFERROR(INDEX(Parâmetros!$C$39:$C$48,MATCH($E2122,Parâmetros!$A$39:$A$48,0)),0)))),0,N($W2121)+1))))</f>
        <v/>
      </c>
      <c r="X2122" s="34" t="str">
        <f>IF(OR(OR($D2122="6x1",$D2122="FF 6x1"),$D2122="5x2"),"",IF($AB2122&lt;&gt;$AB2121,IF(IFERROR(INDEX(Cadastro!$F$5:$F$148,$AB2122),"")="",0,IF(IFERROR(INDEX(Cadastro!$F$5:$F$148,$AB2122),"")&gt;IFERROR(INDEX(Parâmetros!$B$39:$B$48,MATCH($E2122,Parâmetros!$A$39:$A$48,0)),99),IFERROR(INDEX(Cadastro!$F$5:$F$148,$AB2122),"")-IFERROR(INDEX(Parâmetros!$B$39:$B$48,MATCH($E2122,Parâmetros!$A$39:$A$48,0)),99),0)),IF(AND($L2122=0,OR(N($W2121)&gt;=IFERROR(INDEX(Parâmetros!$B$39:$B$48,MATCH($E2122,Parâmetros!$A$39:$A$48,0)),99),AND(N($X2121)&gt;0,N($X2121)&lt;IFERROR(INDEX(Parâmetros!$C$39:$C$48,MATCH($E2122,Parâmetros!$A$39:$A$48,0)),0)))),N($X2121)+1,0)))</f>
        <v/>
      </c>
      <c r="Y2122" t="str">
        <f>IF($AC2122&lt;&gt;"",IF($L2122&gt;0,$AC2122&amp;" · com apontamento",$AC2122),IF($E2122="Férias",IF($L2122&gt;0,"Férias · com apontamento","Férias (cadastro)"),IF(($Z2122+$AA2122-1)&gt;Parâmetros!$E$16,"Férias / afastamento",IF(AND($D2122="5x2",OR(WEEKDAY($F2122,2)=6,WEEKDAY($F2122,2)=7)),IF($L2122&gt;0,"Folga trabalhada","Folga"),IF($L2122&gt;0,"Trabalhado",IF(OR(OR($D2122="6x1",$D2122="FF 6x1"),$D2122="5x2"),IF(AND(OR($D2122="6x1",$D2122="FF 6x1"),OR(WEEKDAY($F2122,2)=6,WEEKDAY($F2122,2)=7)),"Folga","Falta de registro"),IF(AND($AB2122&lt;&gt;$AB2121,IFERROR(INDEX(Cadastro!$F$5:$F$148,$AB2122),"")=""),"Indeterminado (início da série)",IF($X2122&gt;0,"Folga","Falta de registro"))))))))</f>
        <v>Falta de registro</v>
      </c>
      <c r="Z2122" s="34">
        <f>IF(OR($L2122&gt;0,$F2122&gt;Parâmetros!$E$14),0,IF($A2122&lt;&gt;$A2121,1,N($Z2121)+1))</f>
        <v>0</v>
      </c>
      <c r="AA2122" s="34">
        <f>IF(OR($L2122&gt;0,$F2122&gt;Parâmetros!$E$14),0,IF(OR($A2122&lt;&gt;$A2123,$F2123&gt;Parâmetros!$E$14),1,N($AA2123)+1))</f>
        <v>0</v>
      </c>
      <c r="AB2122" s="31">
        <f>IFERROR(MATCH($A2122&amp;"|"&amp;TEXT(_xlfn.MAXIFS(Cadastro!$E$5:$E$148,Cadastro!$A$5:$A$148,$A2122,Cadastro!$E$5:$E$148,"&lt;="&amp;$F2122),"yyyymmdd"),Cadastro!$I$5:$I$148,0),"")</f>
        <v>83</v>
      </c>
      <c r="AC2122" t="str">
        <f>IFERROR(_xlfn.SINGLE(INDEX(Exceções!$D$5:$D$203,MATCH($A2122&amp;"|"&amp;$F2122,Exceções!$F$5:$F$203,0))),"")</f>
        <v/>
      </c>
      <c r="AD2122" t="str">
        <f>IF($AC2122="","",IFERROR(_xlfn.SINGLE(INDEX(Exceções!$E$5:$E$203,MATCH($A2122&amp;"|"&amp;$F2122,Exceções!$F$5:$F$203,0))),""))</f>
        <v/>
      </c>
    </row>
    <row r="2123" spans="1:30" ht="15" hidden="1" customHeight="1" x14ac:dyDescent="0.25">
      <c r="A2123" s="31">
        <v>56377</v>
      </c>
      <c r="B2123" s="17" t="s">
        <v>216</v>
      </c>
      <c r="C2123" s="17" t="str">
        <f>IFERROR(INDEX(Cadastro!$C$5:$C$148,$AB2123),"NÃO INFORMADO")</f>
        <v>AUT</v>
      </c>
      <c r="D2123" s="17" t="str">
        <f>IFERROR(INDEX(Cadastro!$D$5:$D$148,$AB2123),"")</f>
        <v>6x1</v>
      </c>
      <c r="E2123" s="17" t="str">
        <f>IFERROR(INDEX(Cadastro!$G$5:$G$148,$AB2123),"")</f>
        <v>6x1</v>
      </c>
      <c r="F2123" s="29">
        <v>46297</v>
      </c>
      <c r="G2123" s="32" t="str">
        <f t="shared" si="354"/>
        <v>sex</v>
      </c>
      <c r="H2123" s="31" t="str">
        <f>IF($L2123=0,"",_xlfn.MINIFS(Dados!$Q:$Q,Dados!$A:$A,$A2123,Dados!$S:$S,$F2123))</f>
        <v/>
      </c>
      <c r="I2123" s="31" t="str">
        <f>IF($H2123="","",_xlfn.MAXIFS(Dados!$R:$R,Dados!$A:$A,$A2123,Dados!$S:$S,$F2123))</f>
        <v/>
      </c>
      <c r="J2123" s="32" t="str">
        <f>IF($D2123&lt;&gt;"Folguista","",IFERROR(INDEX(Parâmetros!$D$52:$G$52,1,MIN(4,MAX(1,$W2123))),""))</f>
        <v/>
      </c>
      <c r="K2123" s="32" t="str">
        <f>IF(OR($AC2123&lt;&gt;"",$Y2123="Folga",$Y2123="Folga trabalhada",$Y2123="Férias (cadastro)",$Y2123="Férias / afastamento",$Y2123="Indeterminado (início da série)"),"",IF(OR($D2123="6x1",$D2123="FF 6x1"),IF(OR(WEEKDAY($F2123,2)=6,WEEKDAY($F2123,2)=7),"6x1 sáb/dom","6x1"),IF($D2123="5x2","5x2",IF($H2123="",IF($D2123="Folguista",$J2123,$E2123),IF(OR($H2123&gt;=Parâmetros!$E$18,$H2123&lt;Parâmetros!$E$19),"C",IF($H2123&lt;Parâmetros!$E$20,"A","B"))))))</f>
        <v>6x1</v>
      </c>
      <c r="L2123" s="30">
        <f>SUMIFS(Dados!$E:$E,Dados!$A:$A,$A2123,Dados!$S:$S,$F2123)</f>
        <v>0</v>
      </c>
      <c r="M2123" s="30">
        <f>IFERROR(INDEX(Parâmetros!$E$6:$E$11,MATCH($K2123,Parâmetros!$A$6:$A$11,0)),"")</f>
        <v>8.8000000000000007</v>
      </c>
      <c r="N2123" s="33">
        <f t="shared" si="355"/>
        <v>0</v>
      </c>
      <c r="O2123" s="33">
        <f>Parâmetros!$E$13</f>
        <v>0.8</v>
      </c>
      <c r="P2123" s="32" t="str">
        <f>IF(OR($M2123="",$F2123&gt;Parâmetros!$E$14),"Não","Sim")</f>
        <v>Não</v>
      </c>
      <c r="Q2123" s="32" t="str">
        <f t="shared" si="356"/>
        <v/>
      </c>
      <c r="R2123" s="32" t="str">
        <f t="shared" si="357"/>
        <v/>
      </c>
      <c r="S2123" s="30" t="str">
        <f t="shared" si="358"/>
        <v/>
      </c>
      <c r="T2123" s="32" t="str">
        <f>IF($Q2123&lt;&gt;"Sim","",IF($N2123&gt;Parâmetros!$E$15,"Sim","Não"))</f>
        <v/>
      </c>
      <c r="U2123" s="17" t="str">
        <f t="shared" si="359"/>
        <v>Fora da apuração</v>
      </c>
      <c r="V2123" s="17" t="str">
        <f>IF($AC2123&lt;&gt;"",IF($L2123&gt;0,"ATENÇÃO · apontou em dia de "&amp;LOWER($AC2123)&amp;" cadastrado","Exceção cadastrada · "&amp;$AC2123)&amp;IF($AD2123="",""," · "&amp;$AD2123),IF($E2123="Férias",IF($L2123&gt;0,"ATENÇÃO · apontou estando de férias no cadastro","Férias no cadastro"),IF($Y2123="Férias / afastamento","Afastamento · "&amp;($Z2123+$AA2123-1)&amp;" dias seguidos sem apontamento",IF($Y2123="Folga trabalhada","ATENÇÃO · apontou em dia de '[Apontamento_Mes_Setembro Atualizado.xlsx]Base Diária'!$V$221folga da escala 5x2",IF($Y2123="Folga",IF(AND($D2123="5x2",OR(WEEKDAY($F2123,2)=6,WEEKDAY($F2123,2)=7)),"Folga de fim de semana da escala 5x2",IF(AND(OR($D2123="6x1",$D2123="FF 6x1"),WEEKDAY($F2123,2)=6,FALSE()),"Folga de fim de semana · apontou no domingo anterior",IF(AND(OR($D2123="6x1",$D2123="FF 6x1"),WEEKDAY($F2123,2)=7,AND($A2123=$A2122,$L2122&gt;0)),"Folga de fim de semana · apontou no sábado",IF(AND(OR($D2123="6x1",$D2123="FF 6x1"),OR(WEEKDAY($F2123,2)=6,WEEKDAY($F2123,2)=7)),"Folga de fim de semana · sem apontamento no sábado nem no domingo","Folga prevista pelo ciclo")))),IF($Y2123="Indeterminado (início da série)","Sem histórico anterior — informe o dia do ciclo no Cadastro",IF($Y2123="Falta de registro",IF(OR(OR($D2123="6x1",$D2123="FF 6x1"),$D2123="5x2"),"FALTA DE REGISTRO · dia útil da escala "&amp;$E2123,"FALTA DE REGISTRO · dia "&amp;$W2123&amp;" de "&amp;IFERROR(INDEX(Parâmetros!$B$39:$B$48,MATCH($E2123,Parâmetros!$A$39:$A$48,0)),99)&amp;" do ciclo"),IF(OR($D2123="6x1",$D2123="FF 6x1"),IF(OR(AND(WEEKDAY($F2123,2)=6,AND($A2123=$A2124,$L2124&gt;0)),AND(WEEKDAY($F2123,2)=7,AND($A2123=$A2122,$L2122&gt;0))),"ATENÇÃO · apontou sábado e domingo no mesmo fim de semana",IF(OR(WEEKDAY($F2123,2)=6,WEEKDAY($F2123,2)=7),"Jornada de fim de semana do 6x1",IF(OR($H2123&gt;=Parâmetros!$E$20,$H2123&lt;Parâmetros!$E$19),"ATENÇÃO · 6x1 apontou fora do horário diurno","Jornada fixa do 6x1"))),IF($D2123="5x2","Jornada fixa do 5x2",IF($D2123="Folguista",IF($J2123=$K2123,"Evidência confirma sequência","DIVERGE · sequência "&amp;$J2123&amp;" × evidência "&amp;$K2123),IF($K2123=$E2123,"Evidência confirma cadastro","DIVERGE · cadastro "&amp;$E2123&amp;" × evidência "&amp;$K2123)))))))))))</f>
        <v>FALTA DE REGISTRO · dia útil da escala 6x1</v>
      </c>
      <c r="W2123" s="34" t="str">
        <f>IF(OR(OR($D2123="6x1",$D2123="FF 6x1"),$D2123="5x2"),"",IF($AB2123&lt;&gt;$AB2122,IF(IFERROR(INDEX(Cadastro!$F$5:$F$148,$AB2123),"")="",IF($L2123&gt;0,1,0),IF(IFERROR(INDEX(Cadastro!$F$5:$F$148,$AB2123),"")&lt;=IFERROR(INDEX(Parâmetros!$B$39:$B$48,MATCH($E2123,Parâmetros!$A$39:$A$48,0)),99),IFERROR(INDEX(Cadastro!$F$5:$F$148,$AB2123),""),0)),IF($L2123&gt;0,IF(N($X2122)&gt;0,1,N($W2122)+1),IF(AND($L2123=0,OR(N($W2122)&gt;=IFERROR(INDEX(Parâmetros!$B$39:$B$48,MATCH($E2123,Parâmetros!$A$39:$A$48,0)),99),AND(N($X2122)&gt;0,N($X2122)&lt;IFERROR(INDEX(Parâmetros!$C$39:$C$48,MATCH($E2123,Parâmetros!$A$39:$A$48,0)),0)))),0,N($W2122)+1))))</f>
        <v/>
      </c>
      <c r="X2123" s="34" t="str">
        <f>IF(OR(OR($D2123="6x1",$D2123="FF 6x1"),$D2123="5x2"),"",IF($AB2123&lt;&gt;$AB2122,IF(IFERROR(INDEX(Cadastro!$F$5:$F$148,$AB2123),"")="",0,IF(IFERROR(INDEX(Cadastro!$F$5:$F$148,$AB2123),"")&gt;IFERROR(INDEX(Parâmetros!$B$39:$B$48,MATCH($E2123,Parâmetros!$A$39:$A$48,0)),99),IFERROR(INDEX(Cadastro!$F$5:$F$148,$AB2123),"")-IFERROR(INDEX(Parâmetros!$B$39:$B$48,MATCH($E2123,Parâmetros!$A$39:$A$48,0)),99),0)),IF(AND($L2123=0,OR(N($W2122)&gt;=IFERROR(INDEX(Parâmetros!$B$39:$B$48,MATCH($E2123,Parâmetros!$A$39:$A$48,0)),99),AND(N($X2122)&gt;0,N($X2122)&lt;IFERROR(INDEX(Parâmetros!$C$39:$C$48,MATCH($E2123,Parâmetros!$A$39:$A$48,0)),0)))),N($X2122)+1,0)))</f>
        <v/>
      </c>
      <c r="Y2123" t="str">
        <f>IF($AC2123&lt;&gt;"",IF($L2123&gt;0,$AC2123&amp;" · com apontamento",$AC2123),IF($E2123="Férias",IF($L2123&gt;0,"Férias · com apontamento","Férias (cadastro)"),IF(($Z2123+$AA2123-1)&gt;Parâmetros!$E$16,"Férias / afastamento",IF(AND($D2123="5x2",OR(WEEKDAY($F2123,2)=6,WEEKDAY($F2123,2)=7)),IF($L2123&gt;0,"Folga trabalhada","Folga"),IF($L2123&gt;0,"Trabalhado",IF(OR(OR($D2123="6x1",$D2123="FF 6x1"),$D2123="5x2"),IF(AND(OR($D2123="6x1",$D2123="FF 6x1"),OR(WEEKDAY($F2123,2)=6,WEEKDAY($F2123,2)=7)),"Folga","Falta de registro"),IF(AND($AB2123&lt;&gt;$AB2122,IFERROR(INDEX(Cadastro!$F$5:$F$148,$AB2123),"")=""),"Indeterminado (início da série)",IF($X2123&gt;0,"Folga","Falta de registro"))))))))</f>
        <v>Falta de registro</v>
      </c>
      <c r="Z2123" s="34">
        <f>IF(OR($L2123&gt;0,$F2123&gt;Parâmetros!$E$14),0,IF($A2123&lt;&gt;$A2122,1,N($Z2122)+1))</f>
        <v>0</v>
      </c>
      <c r="AA2123" s="34">
        <f>IF(OR($L2123&gt;0,$F2123&gt;Parâmetros!$E$14),0,IF(OR($A2123&lt;&gt;$A2124,$F2124&gt;Parâmetros!$E$14),1,N($AA2124)+1))</f>
        <v>0</v>
      </c>
      <c r="AB2123" s="31">
        <f>IFERROR(MATCH($A2123&amp;"|"&amp;TEXT(_xlfn.MAXIFS(Cadastro!$E$5:$E$148,Cadastro!$A$5:$A$148,$A2123,Cadastro!$E$5:$E$148,"&lt;="&amp;$F2123),"yyyymmdd"),Cadastro!$I$5:$I$148,0),"")</f>
        <v>83</v>
      </c>
      <c r="AC2123" t="str">
        <f>IFERROR(_xlfn.SINGLE(INDEX(Exceções!$D$5:$D$203,MATCH($A2123&amp;"|"&amp;$F2123,Exceções!$F$5:$F$203,0))),"")</f>
        <v/>
      </c>
      <c r="AD2123" t="str">
        <f>IF($AC2123="","",IFERROR(_xlfn.SINGLE(INDEX(Exceções!$E$5:$E$203,MATCH($A2123&amp;"|"&amp;$F2123,Exceções!$F$5:$F$203,0))),""))</f>
        <v/>
      </c>
    </row>
    <row r="2124" spans="1:30" ht="15" hidden="1" customHeight="1" x14ac:dyDescent="0.25">
      <c r="A2124" s="31">
        <v>56377</v>
      </c>
      <c r="B2124" s="17" t="s">
        <v>216</v>
      </c>
      <c r="C2124" s="17" t="str">
        <f>IFERROR(INDEX(Cadastro!$C$5:$C$148,$AB2124),"NÃO INFORMADO")</f>
        <v>AUT</v>
      </c>
      <c r="D2124" s="17" t="str">
        <f>IFERROR(INDEX(Cadastro!$D$5:$D$148,$AB2124),"")</f>
        <v>6x1</v>
      </c>
      <c r="E2124" s="17" t="str">
        <f>IFERROR(INDEX(Cadastro!$G$5:$G$148,$AB2124),"")</f>
        <v>6x1</v>
      </c>
      <c r="F2124" s="29">
        <v>46298</v>
      </c>
      <c r="G2124" s="32" t="str">
        <f t="shared" si="354"/>
        <v>sáb</v>
      </c>
      <c r="H2124" s="31" t="str">
        <f>IF($L2124=0,"",_xlfn.MINIFS(Dados!$Q:$Q,Dados!$A:$A,$A2124,Dados!$S:$S,$F2124))</f>
        <v/>
      </c>
      <c r="I2124" s="31" t="str">
        <f>IF($H2124="","",_xlfn.MAXIFS(Dados!$R:$R,Dados!$A:$A,$A2124,Dados!$S:$S,$F2124))</f>
        <v/>
      </c>
      <c r="J2124" s="32" t="str">
        <f>IF($D2124&lt;&gt;"Folguista","",IFERROR(INDEX(Parâmetros!$D$52:$G$52,1,MIN(4,MAX(1,$W2124))),""))</f>
        <v/>
      </c>
      <c r="K2124" s="32" t="str">
        <f>IF(OR($AC2124&lt;&gt;"",$Y2124="Folga",$Y2124="Folga trabalhada",$Y2124="Férias (cadastro)",$Y2124="Férias / afastamento",$Y2124="Indeterminado (início da série)"),"",IF(OR($D2124="6x1",$D2124="FF 6x1"),IF(OR(WEEKDAY($F2124,2)=6,WEEKDAY($F2124,2)=7),"6x1 sáb/dom","6x1"),IF($D2124="5x2","5x2",IF($H2124="",IF($D2124="Folguista",$J2124,$E2124),IF(OR($H2124&gt;=Parâmetros!$E$18,$H2124&lt;Parâmetros!$E$19),"C",IF($H2124&lt;Parâmetros!$E$20,"A","B"))))))</f>
        <v/>
      </c>
      <c r="L2124" s="30">
        <f>SUMIFS(Dados!$E:$E,Dados!$A:$A,$A2124,Dados!$S:$S,$F2124)</f>
        <v>0</v>
      </c>
      <c r="M2124" s="30" t="str">
        <f>IFERROR(INDEX(Parâmetros!$E$6:$E$11,MATCH($K2124,Parâmetros!$A$6:$A$11,0)),"")</f>
        <v/>
      </c>
      <c r="N2124" s="33" t="str">
        <f t="shared" si="355"/>
        <v/>
      </c>
      <c r="O2124" s="33">
        <f>Parâmetros!$E$13</f>
        <v>0.8</v>
      </c>
      <c r="P2124" s="32" t="str">
        <f>IF(OR($M2124="",$F2124&gt;Parâmetros!$E$14),"Não","Sim")</f>
        <v>Não</v>
      </c>
      <c r="Q2124" s="32" t="str">
        <f t="shared" si="356"/>
        <v/>
      </c>
      <c r="R2124" s="32" t="str">
        <f t="shared" si="357"/>
        <v/>
      </c>
      <c r="S2124" s="30" t="str">
        <f t="shared" si="358"/>
        <v/>
      </c>
      <c r="T2124" s="32" t="str">
        <f>IF($Q2124&lt;&gt;"Sim","",IF($N2124&gt;Parâmetros!$E$15,"Sim","Não"))</f>
        <v/>
      </c>
      <c r="U2124" s="17" t="str">
        <f t="shared" si="359"/>
        <v>Folga</v>
      </c>
      <c r="V2124" s="17" t="str">
        <f>IF($AC2124&lt;&gt;"",IF($L2124&gt;0,"ATENÇÃO · apontou em dia de "&amp;LOWER($AC2124)&amp;" cadastrado","Exceção cadastrada · "&amp;$AC2124)&amp;IF($AD2124="",""," · "&amp;$AD2124),IF($E2124="Férias",IF($L2124&gt;0,"ATENÇÃO · apontou estando de férias no cadastro","Férias no cadastro"),IF($Y2124="Férias / afastamento","Afastamento · "&amp;($Z2124+$AA2124-1)&amp;" dias seguidos sem apontamento",IF($Y2124="Folga trabalhada","ATENÇÃO · apontou em dia de '[Apontamento_Mes_Setembro Atualizado.xlsx]Base Diária'!$V$221folga da escala 5x2",IF($Y2124="Folga",IF(AND($D2124="5x2",OR(WEEKDAY($F2124,2)=6,WEEKDAY($F2124,2)=7)),"Folga de fim de semana da escala 5x2",IF(AND(OR($D2124="6x1",$D2124="FF 6x1"),WEEKDAY($F2124,2)=6,FALSE()),"Folga de fim de semana · apontou no domingo anterior",IF(AND(OR($D2124="6x1",$D2124="FF 6x1"),WEEKDAY($F2124,2)=7,AND($A2124=$A2123,$L2123&gt;0)),"Folga de fim de semana · apontou no sábado",IF(AND(OR($D2124="6x1",$D2124="FF 6x1"),OR(WEEKDAY($F2124,2)=6,WEEKDAY($F2124,2)=7)),"Folga de fim de semana · sem apontamento no sábado nem no domingo","Folga prevista pelo ciclo")))),IF($Y2124="Indeterminado (início da série)","Sem histórico anterior — informe o dia do ciclo no Cadastro",IF($Y2124="Falta de registro",IF(OR(OR($D2124="6x1",$D2124="FF 6x1"),$D2124="5x2"),"FALTA DE REGISTRO · dia útil da escala "&amp;$E2124,"FALTA DE REGISTRO · dia "&amp;$W2124&amp;" de "&amp;IFERROR(INDEX(Parâmetros!$B$39:$B$48,MATCH($E2124,Parâmetros!$A$39:$A$48,0)),99)&amp;" do ciclo"),IF(OR($D2124="6x1",$D2124="FF 6x1"),IF(OR(AND(WEEKDAY($F2124,2)=6,AND($A2124=$A2125,$L2125&gt;0)),AND(WEEKDAY($F2124,2)=7,AND($A2124=$A2123,$L2123&gt;0))),"ATENÇÃO · apontou sábado e domingo no mesmo fim de semana",IF(OR(WEEKDAY($F2124,2)=6,WEEKDAY($F2124,2)=7),"Jornada de fim de semana do 6x1",IF(OR($H2124&gt;=Parâmetros!$E$20,$H2124&lt;Parâmetros!$E$19),"ATENÇÃO · 6x1 apontou fora do horário diurno","Jornada fixa do 6x1"))),IF($D2124="5x2","Jornada fixa do 5x2",IF($D2124="Folguista",IF($J2124=$K2124,"Evidência confirma sequência","DIVERGE · sequência "&amp;$J2124&amp;" × evidência "&amp;$K2124),IF($K2124=$E2124,"Evidência confirma cadastro","DIVERGE · cadastro "&amp;$E2124&amp;" × evidência "&amp;$K2124)))))))))))</f>
        <v>Folga de fim de semana · sem apontamento no sábado nem no domingo</v>
      </c>
      <c r="W2124" s="34" t="str">
        <f>IF(OR(OR($D2124="6x1",$D2124="FF 6x1"),$D2124="5x2"),"",IF($AB2124&lt;&gt;$AB2123,IF(IFERROR(INDEX(Cadastro!$F$5:$F$148,$AB2124),"")="",IF($L2124&gt;0,1,0),IF(IFERROR(INDEX(Cadastro!$F$5:$F$148,$AB2124),"")&lt;=IFERROR(INDEX(Parâmetros!$B$39:$B$48,MATCH($E2124,Parâmetros!$A$39:$A$48,0)),99),IFERROR(INDEX(Cadastro!$F$5:$F$148,$AB2124),""),0)),IF($L2124&gt;0,IF(N($X2123)&gt;0,1,N($W2123)+1),IF(AND($L2124=0,OR(N($W2123)&gt;=IFERROR(INDEX(Parâmetros!$B$39:$B$48,MATCH($E2124,Parâmetros!$A$39:$A$48,0)),99),AND(N($X2123)&gt;0,N($X2123)&lt;IFERROR(INDEX(Parâmetros!$C$39:$C$48,MATCH($E2124,Parâmetros!$A$39:$A$48,0)),0)))),0,N($W2123)+1))))</f>
        <v/>
      </c>
      <c r="X2124" s="34" t="str">
        <f>IF(OR(OR($D2124="6x1",$D2124="FF 6x1"),$D2124="5x2"),"",IF($AB2124&lt;&gt;$AB2123,IF(IFERROR(INDEX(Cadastro!$F$5:$F$148,$AB2124),"")="",0,IF(IFERROR(INDEX(Cadastro!$F$5:$F$148,$AB2124),"")&gt;IFERROR(INDEX(Parâmetros!$B$39:$B$48,MATCH($E2124,Parâmetros!$A$39:$A$48,0)),99),IFERROR(INDEX(Cadastro!$F$5:$F$148,$AB2124),"")-IFERROR(INDEX(Parâmetros!$B$39:$B$48,MATCH($E2124,Parâmetros!$A$39:$A$48,0)),99),0)),IF(AND($L2124=0,OR(N($W2123)&gt;=IFERROR(INDEX(Parâmetros!$B$39:$B$48,MATCH($E2124,Parâmetros!$A$39:$A$48,0)),99),AND(N($X2123)&gt;0,N($X2123)&lt;IFERROR(INDEX(Parâmetros!$C$39:$C$48,MATCH($E2124,Parâmetros!$A$39:$A$48,0)),0)))),N($X2123)+1,0)))</f>
        <v/>
      </c>
      <c r="Y2124" t="str">
        <f>IF($AC2124&lt;&gt;"",IF($L2124&gt;0,$AC2124&amp;" · com apontamento",$AC2124),IF($E2124="Férias",IF($L2124&gt;0,"Férias · com apontamento","Férias (cadastro)"),IF(($Z2124+$AA2124-1)&gt;Parâmetros!$E$16,"Férias / afastamento",IF(AND($D2124="5x2",OR(WEEKDAY($F2124,2)=6,WEEKDAY($F2124,2)=7)),IF($L2124&gt;0,"Folga trabalhada","Folga"),IF($L2124&gt;0,"Trabalhado",IF(OR(OR($D2124="6x1",$D2124="FF 6x1"),$D2124="5x2"),IF(AND(OR($D2124="6x1",$D2124="FF 6x1"),OR(WEEKDAY($F2124,2)=6,WEEKDAY($F2124,2)=7)),"Folga","Falta de registro"),IF(AND($AB2124&lt;&gt;$AB2123,IFERROR(INDEX(Cadastro!$F$5:$F$148,$AB2124),"")=""),"Indeterminado (início da série)",IF($X2124&gt;0,"Folga","Falta de registro"))))))))</f>
        <v>Folga</v>
      </c>
      <c r="Z2124" s="34">
        <f>IF(OR($L2124&gt;0,$F2124&gt;Parâmetros!$E$14),0,IF($A2124&lt;&gt;$A2123,1,N($Z2123)+1))</f>
        <v>0</v>
      </c>
      <c r="AA2124" s="34">
        <f>IF(OR($L2124&gt;0,$F2124&gt;Parâmetros!$E$14),0,IF(OR($A2124&lt;&gt;$A2125,$F2125&gt;Parâmetros!$E$14),1,N($AA2125)+1))</f>
        <v>0</v>
      </c>
      <c r="AB2124" s="31">
        <f>IFERROR(MATCH($A2124&amp;"|"&amp;TEXT(_xlfn.MAXIFS(Cadastro!$E$5:$E$148,Cadastro!$A$5:$A$148,$A2124,Cadastro!$E$5:$E$148,"&lt;="&amp;$F2124),"yyyymmdd"),Cadastro!$I$5:$I$148,0),"")</f>
        <v>83</v>
      </c>
      <c r="AC2124" t="str">
        <f>IFERROR(_xlfn.SINGLE(INDEX(Exceções!$D$5:$D$203,MATCH($A2124&amp;"|"&amp;$F2124,Exceções!$F$5:$F$203,0))),"")</f>
        <v/>
      </c>
      <c r="AD2124" t="str">
        <f>IF($AC2124="","",IFERROR(_xlfn.SINGLE(INDEX(Exceções!$E$5:$E$203,MATCH($A2124&amp;"|"&amp;$F2124,Exceções!$F$5:$F$203,0))),""))</f>
        <v/>
      </c>
    </row>
    <row r="2125" spans="1:30" ht="15" hidden="1" customHeight="1" x14ac:dyDescent="0.25">
      <c r="A2125" s="31">
        <v>56377</v>
      </c>
      <c r="B2125" s="17" t="s">
        <v>216</v>
      </c>
      <c r="C2125" s="17" t="str">
        <f>IFERROR(INDEX(Cadastro!$C$5:$C$148,$AB2125),"NÃO INFORMADO")</f>
        <v>AUT</v>
      </c>
      <c r="D2125" s="17" t="str">
        <f>IFERROR(INDEX(Cadastro!$D$5:$D$148,$AB2125),"")</f>
        <v>6x1</v>
      </c>
      <c r="E2125" s="17" t="str">
        <f>IFERROR(INDEX(Cadastro!$G$5:$G$148,$AB2125),"")</f>
        <v>6x1</v>
      </c>
      <c r="F2125" s="29">
        <v>46299</v>
      </c>
      <c r="G2125" s="32" t="str">
        <f t="shared" si="354"/>
        <v>dom</v>
      </c>
      <c r="H2125" s="31" t="str">
        <f>IF($L2125=0,"",_xlfn.MINIFS(Dados!$Q:$Q,Dados!$A:$A,$A2125,Dados!$S:$S,$F2125))</f>
        <v/>
      </c>
      <c r="I2125" s="31" t="str">
        <f>IF($H2125="","",_xlfn.MAXIFS(Dados!$R:$R,Dados!$A:$A,$A2125,Dados!$S:$S,$F2125))</f>
        <v/>
      </c>
      <c r="J2125" s="32" t="str">
        <f>IF($D2125&lt;&gt;"Folguista","",IFERROR(INDEX(Parâmetros!$D$52:$G$52,1,MIN(4,MAX(1,$W2125))),""))</f>
        <v/>
      </c>
      <c r="K2125" s="32" t="str">
        <f>IF(OR($AC2125&lt;&gt;"",$Y2125="Folga",$Y2125="Folga trabalhada",$Y2125="Férias (cadastro)",$Y2125="Férias / afastamento",$Y2125="Indeterminado (início da série)"),"",IF(OR($D2125="6x1",$D2125="FF 6x1"),IF(OR(WEEKDAY($F2125,2)=6,WEEKDAY($F2125,2)=7),"6x1 sáb/dom","6x1"),IF($D2125="5x2","5x2",IF($H2125="",IF($D2125="Folguista",$J2125,$E2125),IF(OR($H2125&gt;=Parâmetros!$E$18,$H2125&lt;Parâmetros!$E$19),"C",IF($H2125&lt;Parâmetros!$E$20,"A","B"))))))</f>
        <v/>
      </c>
      <c r="L2125" s="30">
        <f>SUMIFS(Dados!$E:$E,Dados!$A:$A,$A2125,Dados!$S:$S,$F2125)</f>
        <v>0</v>
      </c>
      <c r="M2125" s="30" t="str">
        <f>IFERROR(INDEX(Parâmetros!$E$6:$E$11,MATCH($K2125,Parâmetros!$A$6:$A$11,0)),"")</f>
        <v/>
      </c>
      <c r="N2125" s="33" t="str">
        <f t="shared" si="355"/>
        <v/>
      </c>
      <c r="O2125" s="33">
        <f>Parâmetros!$E$13</f>
        <v>0.8</v>
      </c>
      <c r="P2125" s="32" t="str">
        <f>IF(OR($M2125="",$F2125&gt;Parâmetros!$E$14),"Não","Sim")</f>
        <v>Não</v>
      </c>
      <c r="Q2125" s="32" t="str">
        <f t="shared" si="356"/>
        <v/>
      </c>
      <c r="R2125" s="32" t="str">
        <f t="shared" si="357"/>
        <v/>
      </c>
      <c r="S2125" s="30" t="str">
        <f t="shared" si="358"/>
        <v/>
      </c>
      <c r="T2125" s="32" t="str">
        <f>IF($Q2125&lt;&gt;"Sim","",IF($N2125&gt;Parâmetros!$E$15,"Sim","Não"))</f>
        <v/>
      </c>
      <c r="U2125" s="17" t="str">
        <f t="shared" si="359"/>
        <v>Folga</v>
      </c>
      <c r="V2125" s="17" t="str">
        <f>IF($AC2125&lt;&gt;"",IF($L2125&gt;0,"ATENÇÃO · apontou em dia de "&amp;LOWER($AC2125)&amp;" cadastrado","Exceção cadastrada · "&amp;$AC2125)&amp;IF($AD2125="",""," · "&amp;$AD2125),IF($E2125="Férias",IF($L2125&gt;0,"ATENÇÃO · apontou estando de férias no cadastro","Férias no cadastro"),IF($Y2125="Férias / afastamento","Afastamento · "&amp;($Z2125+$AA2125-1)&amp;" dias seguidos sem apontamento",IF($Y2125="Folga trabalhada","ATENÇÃO · apontou em dia de '[Apontamento_Mes_Setembro Atualizado.xlsx]Base Diária'!$V$221folga da escala 5x2",IF($Y2125="Folga",IF(AND($D2125="5x2",OR(WEEKDAY($F2125,2)=6,WEEKDAY($F2125,2)=7)),"Folga de fim de semana da escala 5x2",IF(AND(OR($D2125="6x1",$D2125="FF 6x1"),WEEKDAY($F2125,2)=6,FALSE()),"Folga de fim de semana · apontou no domingo anterior",IF(AND(OR($D2125="6x1",$D2125="FF 6x1"),WEEKDAY($F2125,2)=7,AND($A2125=$A2124,$L2124&gt;0)),"Folga de fim de semana · apontou no sábado",IF(AND(OR($D2125="6x1",$D2125="FF 6x1"),OR(WEEKDAY($F2125,2)=6,WEEKDAY($F2125,2)=7)),"Folga de fim de semana · sem apontamento no sábado nem no domingo","Folga prevista pelo ciclo")))),IF($Y2125="Indeterminado (início da série)","Sem histórico anterior — informe o dia do ciclo no Cadastro",IF($Y2125="Falta de registro",IF(OR(OR($D2125="6x1",$D2125="FF 6x1"),$D2125="5x2"),"FALTA DE REGISTRO · dia útil da escala "&amp;$E2125,"FALTA DE REGISTRO · dia "&amp;$W2125&amp;" de "&amp;IFERROR(INDEX(Parâmetros!$B$39:$B$48,MATCH($E2125,Parâmetros!$A$39:$A$48,0)),99)&amp;" do ciclo"),IF(OR($D2125="6x1",$D2125="FF 6x1"),IF(OR(AND(WEEKDAY($F2125,2)=6,AND($A2125=$A2126,$L2126&gt;0)),AND(WEEKDAY($F2125,2)=7,AND($A2125=$A2124,$L2124&gt;0))),"ATENÇÃO · apontou sábado e domingo no mesmo fim de semana",IF(OR(WEEKDAY($F2125,2)=6,WEEKDAY($F2125,2)=7),"Jornada de fim de semana do 6x1",IF(OR($H2125&gt;=Parâmetros!$E$20,$H2125&lt;Parâmetros!$E$19),"ATENÇÃO · 6x1 apontou fora do horário diurno","Jornada fixa do 6x1"))),IF($D2125="5x2","Jornada fixa do 5x2",IF($D2125="Folguista",IF($J2125=$K2125,"Evidência confirma sequência","DIVERGE · sequência "&amp;$J2125&amp;" × evidência "&amp;$K2125),IF($K2125=$E2125,"Evidência confirma cadastro","DIVERGE · cadastro "&amp;$E2125&amp;" × evidência "&amp;$K2125)))))))))))</f>
        <v>Folga de fim de semana · sem apontamento no sábado nem no domingo</v>
      </c>
      <c r="W2125" s="34" t="str">
        <f>IF(OR(OR($D2125="6x1",$D2125="FF 6x1"),$D2125="5x2"),"",IF($AB2125&lt;&gt;$AB2124,IF(IFERROR(INDEX(Cadastro!$F$5:$F$148,$AB2125),"")="",IF($L2125&gt;0,1,0),IF(IFERROR(INDEX(Cadastro!$F$5:$F$148,$AB2125),"")&lt;=IFERROR(INDEX(Parâmetros!$B$39:$B$48,MATCH($E2125,Parâmetros!$A$39:$A$48,0)),99),IFERROR(INDEX(Cadastro!$F$5:$F$148,$AB2125),""),0)),IF($L2125&gt;0,IF(N($X2124)&gt;0,1,N($W2124)+1),IF(AND($L2125=0,OR(N($W2124)&gt;=IFERROR(INDEX(Parâmetros!$B$39:$B$48,MATCH($E2125,Parâmetros!$A$39:$A$48,0)),99),AND(N($X2124)&gt;0,N($X2124)&lt;IFERROR(INDEX(Parâmetros!$C$39:$C$48,MATCH($E2125,Parâmetros!$A$39:$A$48,0)),0)))),0,N($W2124)+1))))</f>
        <v/>
      </c>
      <c r="X2125" s="34" t="str">
        <f>IF(OR(OR($D2125="6x1",$D2125="FF 6x1"),$D2125="5x2"),"",IF($AB2125&lt;&gt;$AB2124,IF(IFERROR(INDEX(Cadastro!$F$5:$F$148,$AB2125),"")="",0,IF(IFERROR(INDEX(Cadastro!$F$5:$F$148,$AB2125),"")&gt;IFERROR(INDEX(Parâmetros!$B$39:$B$48,MATCH($E2125,Parâmetros!$A$39:$A$48,0)),99),IFERROR(INDEX(Cadastro!$F$5:$F$148,$AB2125),"")-IFERROR(INDEX(Parâmetros!$B$39:$B$48,MATCH($E2125,Parâmetros!$A$39:$A$48,0)),99),0)),IF(AND($L2125=0,OR(N($W2124)&gt;=IFERROR(INDEX(Parâmetros!$B$39:$B$48,MATCH($E2125,Parâmetros!$A$39:$A$48,0)),99),AND(N($X2124)&gt;0,N($X2124)&lt;IFERROR(INDEX(Parâmetros!$C$39:$C$48,MATCH($E2125,Parâmetros!$A$39:$A$48,0)),0)))),N($X2124)+1,0)))</f>
        <v/>
      </c>
      <c r="Y2125" t="str">
        <f>IF($AC2125&lt;&gt;"",IF($L2125&gt;0,$AC2125&amp;" · com apontamento",$AC2125),IF($E2125="Férias",IF($L2125&gt;0,"Férias · com apontamento","Férias (cadastro)"),IF(($Z2125+$AA2125-1)&gt;Parâmetros!$E$16,"Férias / afastamento",IF(AND($D2125="5x2",OR(WEEKDAY($F2125,2)=6,WEEKDAY($F2125,2)=7)),IF($L2125&gt;0,"Folga trabalhada","Folga"),IF($L2125&gt;0,"Trabalhado",IF(OR(OR($D2125="6x1",$D2125="FF 6x1"),$D2125="5x2"),IF(AND(OR($D2125="6x1",$D2125="FF 6x1"),OR(WEEKDAY($F2125,2)=6,WEEKDAY($F2125,2)=7)),"Folga","Falta de registro"),IF(AND($AB2125&lt;&gt;$AB2124,IFERROR(INDEX(Cadastro!$F$5:$F$148,$AB2125),"")=""),"Indeterminado (início da série)",IF($X2125&gt;0,"Folga","Falta de registro"))))))))</f>
        <v>Folga</v>
      </c>
      <c r="Z2125" s="34">
        <f>IF(OR($L2125&gt;0,$F2125&gt;Parâmetros!$E$14),0,IF($A2125&lt;&gt;$A2124,1,N($Z2124)+1))</f>
        <v>0</v>
      </c>
      <c r="AA2125" s="34">
        <f>IF(OR($L2125&gt;0,$F2125&gt;Parâmetros!$E$14),0,IF(OR($A2125&lt;&gt;$A2126,$F2126&gt;Parâmetros!$E$14),1,N($AA2126)+1))</f>
        <v>0</v>
      </c>
      <c r="AB2125" s="31">
        <f>IFERROR(MATCH($A2125&amp;"|"&amp;TEXT(_xlfn.MAXIFS(Cadastro!$E$5:$E$148,Cadastro!$A$5:$A$148,$A2125,Cadastro!$E$5:$E$148,"&lt;="&amp;$F2125),"yyyymmdd"),Cadastro!$I$5:$I$148,0),"")</f>
        <v>83</v>
      </c>
      <c r="AC2125" t="str">
        <f>IFERROR(_xlfn.SINGLE(INDEX(Exceções!$D$5:$D$203,MATCH($A2125&amp;"|"&amp;$F2125,Exceções!$F$5:$F$203,0))),"")</f>
        <v/>
      </c>
      <c r="AD2125" t="str">
        <f>IF($AC2125="","",IFERROR(_xlfn.SINGLE(INDEX(Exceções!$E$5:$E$203,MATCH($A2125&amp;"|"&amp;$F2125,Exceções!$F$5:$F$203,0))),""))</f>
        <v/>
      </c>
    </row>
    <row r="2126" spans="1:30" ht="15" hidden="1" customHeight="1" x14ac:dyDescent="0.25">
      <c r="A2126" s="31">
        <v>56377</v>
      </c>
      <c r="B2126" s="17" t="s">
        <v>216</v>
      </c>
      <c r="C2126" s="17" t="str">
        <f>IFERROR(INDEX(Cadastro!$C$5:$C$148,$AB2126),"NÃO INFORMADO")</f>
        <v>AUT</v>
      </c>
      <c r="D2126" s="17" t="str">
        <f>IFERROR(INDEX(Cadastro!$D$5:$D$148,$AB2126),"")</f>
        <v>6x1</v>
      </c>
      <c r="E2126" s="17" t="str">
        <f>IFERROR(INDEX(Cadastro!$G$5:$G$148,$AB2126),"")</f>
        <v>6x1</v>
      </c>
      <c r="F2126" s="29">
        <v>46300</v>
      </c>
      <c r="G2126" s="32" t="str">
        <f t="shared" si="354"/>
        <v>seg</v>
      </c>
      <c r="H2126" s="31" t="str">
        <f>IF($L2126=0,"",_xlfn.MINIFS(Dados!$Q:$Q,Dados!$A:$A,$A2126,Dados!$S:$S,$F2126))</f>
        <v/>
      </c>
      <c r="I2126" s="31" t="str">
        <f>IF($H2126="","",_xlfn.MAXIFS(Dados!$R:$R,Dados!$A:$A,$A2126,Dados!$S:$S,$F2126))</f>
        <v/>
      </c>
      <c r="J2126" s="32" t="str">
        <f>IF($D2126&lt;&gt;"Folguista","",IFERROR(INDEX(Parâmetros!$D$52:$G$52,1,MIN(4,MAX(1,$W2126))),""))</f>
        <v/>
      </c>
      <c r="K2126" s="32" t="str">
        <f>IF(OR($AC2126&lt;&gt;"",$Y2126="Folga",$Y2126="Folga trabalhada",$Y2126="Férias (cadastro)",$Y2126="Férias / afastamento",$Y2126="Indeterminado (início da série)"),"",IF(OR($D2126="6x1",$D2126="FF 6x1"),IF(OR(WEEKDAY($F2126,2)=6,WEEKDAY($F2126,2)=7),"6x1 sáb/dom","6x1"),IF($D2126="5x2","5x2",IF($H2126="",IF($D2126="Folguista",$J2126,$E2126),IF(OR($H2126&gt;=Parâmetros!$E$18,$H2126&lt;Parâmetros!$E$19),"C",IF($H2126&lt;Parâmetros!$E$20,"A","B"))))))</f>
        <v>6x1</v>
      </c>
      <c r="L2126" s="30">
        <f>SUMIFS(Dados!$E:$E,Dados!$A:$A,$A2126,Dados!$S:$S,$F2126)</f>
        <v>0</v>
      </c>
      <c r="M2126" s="30">
        <f>IFERROR(INDEX(Parâmetros!$E$6:$E$11,MATCH($K2126,Parâmetros!$A$6:$A$11,0)),"")</f>
        <v>8.8000000000000007</v>
      </c>
      <c r="N2126" s="33">
        <f t="shared" si="355"/>
        <v>0</v>
      </c>
      <c r="O2126" s="33">
        <f>Parâmetros!$E$13</f>
        <v>0.8</v>
      </c>
      <c r="P2126" s="32" t="str">
        <f>IF(OR($M2126="",$F2126&gt;Parâmetros!$E$14),"Não","Sim")</f>
        <v>Não</v>
      </c>
      <c r="Q2126" s="32" t="str">
        <f t="shared" si="356"/>
        <v/>
      </c>
      <c r="R2126" s="32" t="str">
        <f t="shared" si="357"/>
        <v/>
      </c>
      <c r="S2126" s="30" t="str">
        <f t="shared" si="358"/>
        <v/>
      </c>
      <c r="T2126" s="32" t="str">
        <f>IF($Q2126&lt;&gt;"Sim","",IF($N2126&gt;Parâmetros!$E$15,"Sim","Não"))</f>
        <v/>
      </c>
      <c r="U2126" s="17" t="str">
        <f t="shared" si="359"/>
        <v>Fora da apuração</v>
      </c>
      <c r="V2126" s="17" t="str">
        <f>IF($AC2126&lt;&gt;"",IF($L2126&gt;0,"ATENÇÃO · apontou em dia de "&amp;LOWER($AC2126)&amp;" cadastrado","Exceção cadastrada · "&amp;$AC2126)&amp;IF($AD2126="",""," · "&amp;$AD2126),IF($E2126="Férias",IF($L2126&gt;0,"ATENÇÃO · apontou estando de férias no cadastro","Férias no cadastro"),IF($Y2126="Férias / afastamento","Afastamento · "&amp;($Z2126+$AA2126-1)&amp;" dias seguidos sem apontamento",IF($Y2126="Folga trabalhada","ATENÇÃO · apontou em dia de '[Apontamento_Mes_Setembro Atualizado.xlsx]Base Diária'!$V$221folga da escala 5x2",IF($Y2126="Folga",IF(AND($D2126="5x2",OR(WEEKDAY($F2126,2)=6,WEEKDAY($F2126,2)=7)),"Folga de fim de semana da escala 5x2",IF(AND(OR($D2126="6x1",$D2126="FF 6x1"),WEEKDAY($F2126,2)=6,FALSE()),"Folga de fim de semana · apontou no domingo anterior",IF(AND(OR($D2126="6x1",$D2126="FF 6x1"),WEEKDAY($F2126,2)=7,AND($A2126=$A2125,$L2125&gt;0)),"Folga de fim de semana · apontou no sábado",IF(AND(OR($D2126="6x1",$D2126="FF 6x1"),OR(WEEKDAY($F2126,2)=6,WEEKDAY($F2126,2)=7)),"Folga de fim de semana · sem apontamento no sábado nem no domingo","Folga prevista pelo ciclo")))),IF($Y2126="Indeterminado (início da série)","Sem histórico anterior — informe o dia do ciclo no Cadastro",IF($Y2126="Falta de registro",IF(OR(OR($D2126="6x1",$D2126="FF 6x1"),$D2126="5x2"),"FALTA DE REGISTRO · dia útil da escala "&amp;$E2126,"FALTA DE REGISTRO · dia "&amp;$W2126&amp;" de "&amp;IFERROR(INDEX(Parâmetros!$B$39:$B$48,MATCH($E2126,Parâmetros!$A$39:$A$48,0)),99)&amp;" do ciclo"),IF(OR($D2126="6x1",$D2126="FF 6x1"),IF(OR(AND(WEEKDAY($F2126,2)=6,AND($A2126=$A2127,$L2127&gt;0)),AND(WEEKDAY($F2126,2)=7,AND($A2126=$A2125,$L2125&gt;0))),"ATENÇÃO · apontou sábado e domingo no mesmo fim de semana",IF(OR(WEEKDAY($F2126,2)=6,WEEKDAY($F2126,2)=7),"Jornada de fim de semana do 6x1",IF(OR($H2126&gt;=Parâmetros!$E$20,$H2126&lt;Parâmetros!$E$19),"ATENÇÃO · 6x1 apontou fora do horário diurno","Jornada fixa do 6x1"))),IF($D2126="5x2","Jornada fixa do 5x2",IF($D2126="Folguista",IF($J2126=$K2126,"Evidência confirma sequência","DIVERGE · sequência "&amp;$J2126&amp;" × evidência "&amp;$K2126),IF($K2126=$E2126,"Evidência confirma cadastro","DIVERGE · cadastro "&amp;$E2126&amp;" × evidência "&amp;$K2126)))))))))))</f>
        <v>FALTA DE REGISTRO · dia útil da escala 6x1</v>
      </c>
      <c r="W2126" s="34" t="str">
        <f>IF(OR(OR($D2126="6x1",$D2126="FF 6x1"),$D2126="5x2"),"",IF($AB2126&lt;&gt;$AB2125,IF(IFERROR(INDEX(Cadastro!$F$5:$F$148,$AB2126),"")="",IF($L2126&gt;0,1,0),IF(IFERROR(INDEX(Cadastro!$F$5:$F$148,$AB2126),"")&lt;=IFERROR(INDEX(Parâmetros!$B$39:$B$48,MATCH($E2126,Parâmetros!$A$39:$A$48,0)),99),IFERROR(INDEX(Cadastro!$F$5:$F$148,$AB2126),""),0)),IF($L2126&gt;0,IF(N($X2125)&gt;0,1,N($W2125)+1),IF(AND($L2126=0,OR(N($W2125)&gt;=IFERROR(INDEX(Parâmetros!$B$39:$B$48,MATCH($E2126,Parâmetros!$A$39:$A$48,0)),99),AND(N($X2125)&gt;0,N($X2125)&lt;IFERROR(INDEX(Parâmetros!$C$39:$C$48,MATCH($E2126,Parâmetros!$A$39:$A$48,0)),0)))),0,N($W2125)+1))))</f>
        <v/>
      </c>
      <c r="X2126" s="34" t="str">
        <f>IF(OR(OR($D2126="6x1",$D2126="FF 6x1"),$D2126="5x2"),"",IF($AB2126&lt;&gt;$AB2125,IF(IFERROR(INDEX(Cadastro!$F$5:$F$148,$AB2126),"")="",0,IF(IFERROR(INDEX(Cadastro!$F$5:$F$148,$AB2126),"")&gt;IFERROR(INDEX(Parâmetros!$B$39:$B$48,MATCH($E2126,Parâmetros!$A$39:$A$48,0)),99),IFERROR(INDEX(Cadastro!$F$5:$F$148,$AB2126),"")-IFERROR(INDEX(Parâmetros!$B$39:$B$48,MATCH($E2126,Parâmetros!$A$39:$A$48,0)),99),0)),IF(AND($L2126=0,OR(N($W2125)&gt;=IFERROR(INDEX(Parâmetros!$B$39:$B$48,MATCH($E2126,Parâmetros!$A$39:$A$48,0)),99),AND(N($X2125)&gt;0,N($X2125)&lt;IFERROR(INDEX(Parâmetros!$C$39:$C$48,MATCH($E2126,Parâmetros!$A$39:$A$48,0)),0)))),N($X2125)+1,0)))</f>
        <v/>
      </c>
      <c r="Y2126" t="str">
        <f>IF($AC2126&lt;&gt;"",IF($L2126&gt;0,$AC2126&amp;" · com apontamento",$AC2126),IF($E2126="Férias",IF($L2126&gt;0,"Férias · com apontamento","Férias (cadastro)"),IF(($Z2126+$AA2126-1)&gt;Parâmetros!$E$16,"Férias / afastamento",IF(AND($D2126="5x2",OR(WEEKDAY($F2126,2)=6,WEEKDAY($F2126,2)=7)),IF($L2126&gt;0,"Folga trabalhada","Folga"),IF($L2126&gt;0,"Trabalhado",IF(OR(OR($D2126="6x1",$D2126="FF 6x1"),$D2126="5x2"),IF(AND(OR($D2126="6x1",$D2126="FF 6x1"),OR(WEEKDAY($F2126,2)=6,WEEKDAY($F2126,2)=7)),"Folga","Falta de registro"),IF(AND($AB2126&lt;&gt;$AB2125,IFERROR(INDEX(Cadastro!$F$5:$F$148,$AB2126),"")=""),"Indeterminado (início da série)",IF($X2126&gt;0,"Folga","Falta de registro"))))))))</f>
        <v>Falta de registro</v>
      </c>
      <c r="Z2126" s="34">
        <f>IF(OR($L2126&gt;0,$F2126&gt;Parâmetros!$E$14),0,IF($A2126&lt;&gt;$A2125,1,N($Z2125)+1))</f>
        <v>0</v>
      </c>
      <c r="AA2126" s="34">
        <f>IF(OR($L2126&gt;0,$F2126&gt;Parâmetros!$E$14),0,IF(OR($A2126&lt;&gt;$A2127,$F2127&gt;Parâmetros!$E$14),1,N($AA2127)+1))</f>
        <v>0</v>
      </c>
      <c r="AB2126" s="31">
        <f>IFERROR(MATCH($A2126&amp;"|"&amp;TEXT(_xlfn.MAXIFS(Cadastro!$E$5:$E$148,Cadastro!$A$5:$A$148,$A2126,Cadastro!$E$5:$E$148,"&lt;="&amp;$F2126),"yyyymmdd"),Cadastro!$I$5:$I$148,0),"")</f>
        <v>83</v>
      </c>
      <c r="AC2126" t="str">
        <f>IFERROR(_xlfn.SINGLE(INDEX(Exceções!$D$5:$D$203,MATCH($A2126&amp;"|"&amp;$F2126,Exceções!$F$5:$F$203,0))),"")</f>
        <v/>
      </c>
      <c r="AD2126" t="str">
        <f>IF($AC2126="","",IFERROR(_xlfn.SINGLE(INDEX(Exceções!$E$5:$E$203,MATCH($A2126&amp;"|"&amp;$F2126,Exceções!$F$5:$F$203,0))),""))</f>
        <v/>
      </c>
    </row>
    <row r="2127" spans="1:30" hidden="1" x14ac:dyDescent="0.25">
      <c r="A2127" s="25">
        <v>56784</v>
      </c>
      <c r="B2127" s="10" t="s">
        <v>169</v>
      </c>
      <c r="C2127" s="17" t="str">
        <f>IFERROR(INDEX(Cadastro!$C$5:$C$148,$AB2127),"NÃO INFORMADO")</f>
        <v>USI</v>
      </c>
      <c r="D2127" s="17" t="str">
        <f>IFERROR(INDEX(Cadastro!$D$5:$D$148,AB2127),"")</f>
        <v>C</v>
      </c>
      <c r="E2127" s="17" t="str">
        <f>IFERROR(INDEX(Cadastro!$G$5:$G$148,$AB2127),"")</f>
        <v>C</v>
      </c>
      <c r="F2127" s="66">
        <v>46265</v>
      </c>
      <c r="G2127" s="32" t="str">
        <f t="shared" si="354"/>
        <v>seg</v>
      </c>
      <c r="H2127" s="31">
        <f>IF($L2127=0,"",_xlfn.MINIFS(Dados!$Q:$Q,Dados!$A:$A,$A2127,Dados!$S:$S,$F2127))</f>
        <v>2</v>
      </c>
      <c r="I2127" s="31">
        <f>IF($H2127="","",_xlfn.MAXIFS(Dados!$R:$R,Dados!$A:$A,$A2127,Dados!$S:$S,$F2127))</f>
        <v>414</v>
      </c>
      <c r="J2127" s="32" t="str">
        <f>IF($D2127&lt;&gt;"Folguista","",IFERROR(INDEX(Parâmetros!$D$52:$G$52,1,MIN(4,MAX(1,$W2127))),""))</f>
        <v/>
      </c>
      <c r="K2127" s="32" t="str">
        <f>IF(OR($AC2127&lt;&gt;"",$Y2127="Folga",$Y2127="Folga trabalhada",$Y2127="Férias (cadastro)",$Y2127="Férias / afastamento",$Y2127="Indeterminado (início da série)"),"",IF(OR($D2127="6x1",$D2127="FF 6x1"),IF(OR(WEEKDAY($F2127,2)=6,WEEKDAY($F2127,2)=7),"6x1 sáb/dom","6x1"),IF($D2127="5x2","5x2",IF($H2127="",IF($D2127="Folguista",$J2127,$E2127),IF(OR($H2127&gt;=Parâmetros!$E$18,$H2127&lt;Parâmetros!$E$19),"C",IF($H2127&lt;Parâmetros!$E$20,"A","B"))))))</f>
        <v>C</v>
      </c>
      <c r="L2127" s="30">
        <f>SUMIFS(Dados!$E:$E,Dados!$A:$A,$A2127,Dados!$S:$S,$F2127)</f>
        <v>6.1800000000000006</v>
      </c>
      <c r="M2127" s="30">
        <f>IFERROR(INDEX(Parâmetros!$E$6:$E$11,MATCH($K2127,Parâmetros!$A$6:$A$11,0)),"")</f>
        <v>6.67</v>
      </c>
      <c r="N2127" s="33">
        <f t="shared" si="355"/>
        <v>0.92653673163418304</v>
      </c>
      <c r="O2127" s="33">
        <f>Parâmetros!$E$13</f>
        <v>0.8</v>
      </c>
      <c r="P2127" s="32" t="str">
        <f>IF(OR($M2127="",$F2127&gt;Parâmetros!$E$14),"Não","Sim")</f>
        <v>Sim</v>
      </c>
      <c r="Q2127" s="32" t="str">
        <f t="shared" si="356"/>
        <v>Sim</v>
      </c>
      <c r="R2127" s="32" t="str">
        <f t="shared" si="357"/>
        <v>Sim</v>
      </c>
      <c r="S2127" s="30">
        <f t="shared" si="358"/>
        <v>0</v>
      </c>
      <c r="T2127" s="32" t="str">
        <f>IF($Q2127&lt;&gt;"Sim","",IF($N2127&gt;Parâmetros!$E$15,"Sim","Não"))</f>
        <v>Não</v>
      </c>
      <c r="U2127" s="17" t="str">
        <f t="shared" si="359"/>
        <v>Na meta</v>
      </c>
      <c r="V2127" s="17" t="str">
        <f>IF($AC2127&lt;&gt;"",IF($L2127&gt;0,"ATENÇÃO · apontou em dia de "&amp;LOWER($AC2127)&amp;" cadastrado","Exceção cadastrada · "&amp;$AC2127)&amp;IF($AD2127="",""," · "&amp;$AD2127),IF($E2127="Férias",IF($L2127&gt;0,"ATENÇÃO · apontou estando de férias no cadastro","Férias no cadastro"),IF($Y2127="Férias / afastamento","Afastamento · "&amp;($Z2127+$AA2127-1)&amp;" dias seguidos sem apontamento",IF($Y2127="Folga trabalhada","ATENÇÃO · apontou em dia de '[Apontamento_Mes_Setembro Atualizado.xlsx]Base Diária'!$V$221folga da escala 5x2",IF($Y2127="Folga",IF(AND($D2127="5x2",OR(WEEKDAY($F2127,2)=6,WEEKDAY($F2127,2)=7)),"Folga de fim de semana da escala 5x2",IF(AND(OR($D2127="6x1",$D2127="FF 6x1"),WEEKDAY($F2127,2)=6,FALSE()),"Folga de fim de semana · apontou no domingo anterior",IF(AND(OR($D2127="6x1",$D2127="FF 6x1"),WEEKDAY($F2127,2)=7,AND($A2127=$A2126,$L2126&gt;0)),"Folga de fim de semana · apontou no sábado",IF(AND(OR($D2127="6x1",$D2127="FF 6x1"),OR(WEEKDAY($F2127,2)=6,WEEKDAY($F2127,2)=7)),"Folga de fim de semana · sem apontamento no sábado nem no domingo","Folga prevista pelo ciclo")))),IF($Y2127="Indeterminado (início da série)","Sem histórico anterior — informe o dia do ciclo no Cadastro",IF($Y2127="Falta de registro",IF(OR(OR($D2127="6x1",$D2127="FF 6x1"),$D2127="5x2"),"FALTA DE REGISTRO · dia útil da escala "&amp;$E2127,"FALTA DE REGISTRO · dia "&amp;$W2127&amp;" de "&amp;IFERROR(INDEX(Parâmetros!$B$39:$B$48,MATCH($E2127,Parâmetros!$A$39:$A$48,0)),99)&amp;" do ciclo"),IF(OR($D2127="6x1",$D2127="FF 6x1"),IF(OR(AND(WEEKDAY($F2127,2)=6,AND($A2127=$A2128,$L2128&gt;0)),AND(WEEKDAY($F2127,2)=7,AND($A2127=$A2126,$L2126&gt;0))),"ATENÇÃO · apontou sábado e domingo no mesmo fim de semana",IF(OR(WEEKDAY($F2127,2)=6,WEEKDAY($F2127,2)=7),"Jornada de fim de semana do 6x1",IF(OR($H2127&gt;=Parâmetros!$E$20,$H2127&lt;Parâmetros!$E$19),"ATENÇÃO · 6x1 apontou fora do horário diurno","Jornada fixa do 6x1"))),IF($D2127="5x2","Jornada fixa do 5x2",IF($D2127="Folguista",IF($J2127=$K2127,"Evidência confirma sequência","DIVERGE · sequência "&amp;$J2127&amp;" × evidência "&amp;$K2127),IF($K2127=$E2127,"Evidência confirma cadastro","DIVERGE · cadastro "&amp;$E2127&amp;" × evidência "&amp;$K2127)))))))))))</f>
        <v>Evidência confirma cadastro</v>
      </c>
      <c r="W2127" s="34">
        <f>IF(OR(OR($D2127="6x1",$D2127="FF 6x1"),$D2127="5x2"),"",IF($AB2127&lt;&gt;$AB2119,IF(IFERROR(INDEX(Cadastro!$F$5:$F$148,$AB2127),"")="",IF($L2127&gt;0,1,0),IF(IFERROR(INDEX(Cadastro!$F$5:$F$148,$AB2127),"")&lt;=IFERROR(INDEX(Parâmetros!$B$39:$B$48,MATCH($E2127,Parâmetros!$A$39:$A$48,0)),99),IFERROR(INDEX(Cadastro!$F$5:$F$148,$AB2127),""),0)),IF($L2127&gt;0,IF(N($X2119)&gt;0,1,N($W2119)+1),IF(AND($L2127=0,OR(N($W2119)&gt;=IFERROR(INDEX(Parâmetros!$B$39:$B$48,MATCH($E2127,Parâmetros!$A$39:$A$48,0)),99),AND(N($X2119)&gt;0,N($X2119)&lt;IFERROR(INDEX(Parâmetros!$C$39:$C$48,MATCH($E2127,Parâmetros!$A$39:$A$48,0)),0)))),0,N($W2119)+1))))</f>
        <v>1</v>
      </c>
      <c r="X2127" s="34">
        <f>IF(OR(OR($D2127="6x1",$D2127="FF 6x1"),$D2127="5x2"),"",IF($AB2127&lt;&gt;$AB2119,IF(IFERROR(INDEX(Cadastro!$F$5:$F$148,$AB2127),"")="",0,IF(IFERROR(INDEX(Cadastro!$F$5:$F$148,$AB2127),"")&gt;IFERROR(INDEX(Parâmetros!$B$39:$B$48,MATCH($E2127,Parâmetros!$A$39:$A$48,0)),99),IFERROR(INDEX(Cadastro!$F$5:$F$148,$AB2127),"")-IFERROR(INDEX(Parâmetros!$B$39:$B$48,MATCH($E2127,Parâmetros!$A$39:$A$48,0)),99),0)),IF(AND($L2127=0,OR(N($W2119)&gt;=IFERROR(INDEX(Parâmetros!$B$39:$B$48,MATCH($E2127,Parâmetros!$A$39:$A$48,0)),99),AND(N($X2119)&gt;0,N($X2119)&lt;IFERROR(INDEX(Parâmetros!$C$39:$C$48,MATCH($E2127,Parâmetros!$A$39:$A$48,0)),0)))),N($X2119)+1,0)))</f>
        <v>0</v>
      </c>
      <c r="Y2127" t="str">
        <f>IF($AC2127&lt;&gt;"",IF($L2127&gt;0,$AC2127&amp;" · com apontamento",$AC2127),IF($E2127="Férias",IF($L2127&gt;0,"Férias · com apontamento","Férias (cadastro)"),IF(($Z2127+$AA2127-1)&gt;Parâmetros!$E$16,"Férias / afastamento",IF(AND($D2127="5x2",OR(WEEKDAY($F2127,2)=6,WEEKDAY($F2127,2)=7)),IF($L2127&gt;0,"Folga trabalhada","Folga"),IF($L2127&gt;0,"Trabalhado",IF(OR(OR($D2127="6x1",$D2127="FF 6x1"),$D2127="5x2"),IF(AND(OR($D2127="6x1",$D2127="FF 6x1"),OR(WEEKDAY($F2127,2)=6,WEEKDAY($F2127,2)=7)),"Folga","Falta de registro"),IF(AND($AB2127&lt;&gt;$AB2119,IFERROR(INDEX(Cadastro!$F$5:$F$148,$AB2127),"")=""),"Indeterminado (início da série)",IF($X2127&gt;0,"Folga","Falta de registro"))))))))</f>
        <v>Trabalhado</v>
      </c>
      <c r="Z2127" s="34">
        <f>IF(OR($L2127&gt;0,$F2127&gt;Parâmetros!$E$14),0,IF($A2127&lt;&gt;$A2119,1,N($Z2119)+1))</f>
        <v>0</v>
      </c>
      <c r="AA2127" s="34">
        <f>IF(OR($L2127&gt;0,$F2127&gt;Parâmetros!$E$14),0,IF(OR($A2127&lt;&gt;$A2128,$F2128&gt;Parâmetros!$E$14),1,N($AA2128)+1))</f>
        <v>0</v>
      </c>
      <c r="AB2127" s="31">
        <f>IFERROR(MATCH($A2127&amp;"|"&amp;TEXT(_xlfn.MAXIFS(Cadastro!$E$5:$E$148,Cadastro!$A$5:$A$148,$A2127,Cadastro!$E$5:$E$148,"&lt;="&amp;$F2127),"yyyymmdd"),Cadastro!$I$5:$I$148,0),"")</f>
        <v>16</v>
      </c>
      <c r="AC2127" t="str">
        <f>IFERROR(_xlfn.SINGLE(INDEX(Exceções!$D$5:$D$203,MATCH($A2127&amp;"|"&amp;$F2127,Exceções!$F$5:$F$203,0))),"")</f>
        <v/>
      </c>
      <c r="AD2127" t="str">
        <f>IF($AC2127="","",IFERROR(_xlfn.SINGLE(INDEX(Exceções!$E$5:$E$203,MATCH($A2127&amp;"|"&amp;$F2127,Exceções!$F$5:$F$203,0))),""))</f>
        <v/>
      </c>
    </row>
    <row r="2128" spans="1:30" hidden="1" x14ac:dyDescent="0.25">
      <c r="A2128" s="31">
        <v>56784</v>
      </c>
      <c r="B2128" s="10" t="s">
        <v>169</v>
      </c>
      <c r="C2128" s="17" t="str">
        <f>IFERROR(INDEX(Cadastro!$C$5:$C$148,$AB2128),"NÃO INFORMADO")</f>
        <v>USI</v>
      </c>
      <c r="D2128" s="17" t="str">
        <f>IFERROR(INDEX(Cadastro!$D$5:$D$148,AB2128),"")</f>
        <v>C</v>
      </c>
      <c r="E2128" s="17" t="str">
        <f>IFERROR(INDEX(Cadastro!$G$5:$G$148,$AB2128),"")</f>
        <v>C</v>
      </c>
      <c r="F2128" s="66">
        <v>46266</v>
      </c>
      <c r="G2128" s="32" t="str">
        <f t="shared" si="354"/>
        <v>ter</v>
      </c>
      <c r="H2128" s="31" t="str">
        <f>IF($L2128=0,"",_xlfn.MINIFS(Dados!$Q:$Q,Dados!$A:$A,$A2128,Dados!$S:$S,$F2128))</f>
        <v/>
      </c>
      <c r="I2128" s="31" t="str">
        <f>IF($H2128="","",_xlfn.MAXIFS(Dados!$R:$R,Dados!$A:$A,$A2128,Dados!$S:$S,$F2128))</f>
        <v/>
      </c>
      <c r="J2128" s="32" t="str">
        <f>IF($D2128&lt;&gt;"Folguista","",IFERROR(INDEX(Parâmetros!$D$52:$G$52,1,MIN(4,MAX(1,$W2128))),""))</f>
        <v/>
      </c>
      <c r="K2128" s="32" t="str">
        <f>IF(OR($AC2128&lt;&gt;"",$Y2128="Folga",$Y2128="Folga trabalhada",$Y2128="Férias (cadastro)",$Y2128="Férias / afastamento",$Y2128="Indeterminado (início da série)"),"",IF(OR($D2128="6x1",$D2128="FF 6x1"),IF(OR(WEEKDAY($F2128,2)=6,WEEKDAY($F2128,2)=7),"6x1 sáb/dom","6x1"),IF($D2128="5x2","5x2",IF($H2128="",IF($D2128="Folguista",$J2128,$E2128),IF(OR($H2128&gt;=Parâmetros!$E$18,$H2128&lt;Parâmetros!$E$19),"C",IF($H2128&lt;Parâmetros!$E$20,"A","B"))))))</f>
        <v/>
      </c>
      <c r="L2128" s="30">
        <f>SUMIFS(Dados!$E:$E,Dados!$A:$A,$A2128,Dados!$S:$S,$F2128)</f>
        <v>0</v>
      </c>
      <c r="M2128" s="30" t="str">
        <f>IFERROR(INDEX(Parâmetros!$E$6:$E$11,MATCH($K2128,Parâmetros!$A$6:$A$11,0)),"")</f>
        <v/>
      </c>
      <c r="N2128" s="33" t="str">
        <f t="shared" si="355"/>
        <v/>
      </c>
      <c r="O2128" s="33">
        <f>Parâmetros!$E$13</f>
        <v>0.8</v>
      </c>
      <c r="P2128" s="32" t="str">
        <f>IF(OR($M2128="",$F2128&gt;Parâmetros!$E$14),"Não","Sim")</f>
        <v>Não</v>
      </c>
      <c r="Q2128" s="32" t="str">
        <f t="shared" si="356"/>
        <v/>
      </c>
      <c r="R2128" s="32" t="str">
        <f t="shared" si="357"/>
        <v/>
      </c>
      <c r="S2128" s="30" t="str">
        <f t="shared" si="358"/>
        <v/>
      </c>
      <c r="T2128" s="32" t="str">
        <f>IF($Q2128&lt;&gt;"Sim","",IF($N2128&gt;Parâmetros!$E$15,"Sim","Não"))</f>
        <v/>
      </c>
      <c r="U2128" s="17" t="str">
        <f t="shared" si="359"/>
        <v>Início da série</v>
      </c>
      <c r="V2128" s="17" t="str">
        <f>IF($AC2128&lt;&gt;"",IF($L2128&gt;0,"ATENÇÃO · apontou em dia de "&amp;LOWER($AC2128)&amp;" cadastrado","Exceção cadastrada · "&amp;$AC2128)&amp;IF($AD2128="",""," · "&amp;$AD2128),IF($E2128="Férias",IF($L2128&gt;0,"ATENÇÃO · apontou estando de férias no cadastro","Férias no cadastro"),IF($Y2128="Férias / afastamento","Afastamento · "&amp;($Z2128+$AA2128-1)&amp;" dias seguidos sem apontamento",IF($Y2128="Folga trabalhada","ATENÇÃO · apontou em dia de '[Apontamento_Mes_Setembro Atualizado.xlsx]Base Diária'!$V$221folga da escala 5x2",IF($Y2128="Folga",IF(AND($D2128="5x2",OR(WEEKDAY($F2128,2)=6,WEEKDAY($F2128,2)=7)),"Folga de fim de semana da escala 5x2",IF(AND(OR($D2128="6x1",$D2128="FF 6x1"),WEEKDAY($F2128,2)=6,FALSE()),"Folga de fim de semana · apontou no domingo anterior",IF(AND(OR($D2128="6x1",$D2128="FF 6x1"),WEEKDAY($F2128,2)=7,AND($A2128=$A2127,$L2127&gt;0)),"Folga de fim de semana · apontou no sábado",IF(AND(OR($D2128="6x1",$D2128="FF 6x1"),OR(WEEKDAY($F2128,2)=6,WEEKDAY($F2128,2)=7)),"Folga de fim de semana · sem apontamento no sábado nem no domingo","Folga prevista pelo ciclo")))),IF($Y2128="Indeterminado (início da série)","Sem histórico anterior — informe o dia do ciclo no Cadastro",IF($Y2128="Falta de registro",IF(OR(OR($D2128="6x1",$D2128="FF 6x1"),$D2128="5x2"),"FALTA DE REGISTRO · dia útil da escala "&amp;$E2128,"FALTA DE REGISTRO · dia "&amp;$W2128&amp;" de "&amp;IFERROR(INDEX(Parâmetros!$B$39:$B$48,MATCH($E2128,Parâmetros!$A$39:$A$48,0)),99)&amp;" do ciclo"),IF(OR($D2128="6x1",$D2128="FF 6x1"),IF(OR(AND(WEEKDAY($F2128,2)=6,AND($A2128=$A2129,$L2129&gt;0)),AND(WEEKDAY($F2128,2)=7,AND($A2128=$A2127,$L2127&gt;0))),"ATENÇÃO · apontou sábado e domingo no mesmo fim de semana",IF(OR(WEEKDAY($F2128,2)=6,WEEKDAY($F2128,2)=7),"Jornada de fim de semana do 6x1",IF(OR($H2128&gt;=Parâmetros!$E$20,$H2128&lt;Parâmetros!$E$19),"ATENÇÃO · 6x1 apontou fora do horário diurno","Jornada fixa do 6x1"))),IF($D2128="5x2","Jornada fixa do 5x2",IF($D2128="Folguista",IF($J2128=$K2128,"Evidência confirma sequência","DIVERGE · sequência "&amp;$J2128&amp;" × evidência "&amp;$K2128),IF($K2128=$E2128,"Evidência confirma cadastro","DIVERGE · cadastro "&amp;$E2128&amp;" × evidência "&amp;$K2128)))))))))))</f>
        <v>Sem histórico anterior — informe o dia do ciclo no Cadastro</v>
      </c>
      <c r="W2128" s="34">
        <f>IF(OR(OR($D2128="6x1",$D2128="FF 6x1"),$D2128="5x2"),"",IF($AB2128&lt;&gt;$AB2120,IF(IFERROR(INDEX(Cadastro!$F$5:$F$148,$AB2128),"")="",IF($L2128&gt;0,1,0),IF(IFERROR(INDEX(Cadastro!$F$5:$F$148,$AB2128),"")&lt;=IFERROR(INDEX(Parâmetros!$B$39:$B$48,MATCH($E2128,Parâmetros!$A$39:$A$48,0)),99),IFERROR(INDEX(Cadastro!$F$5:$F$148,$AB2128),""),0)),IF($L2128&gt;0,IF(N($X2120)&gt;0,1,N($W2120)+1),IF(AND($L2128=0,OR(N($W2120)&gt;=IFERROR(INDEX(Parâmetros!$B$39:$B$48,MATCH($E2128,Parâmetros!$A$39:$A$48,0)),99),AND(N($X2120)&gt;0,N($X2120)&lt;IFERROR(INDEX(Parâmetros!$C$39:$C$48,MATCH($E2128,Parâmetros!$A$39:$A$48,0)),0)))),0,N($W2120)+1))))</f>
        <v>0</v>
      </c>
      <c r="X2128" s="34">
        <f>IF(OR(OR($D2128="6x1",$D2128="FF 6x1"),$D2128="5x2"),"",IF($AB2128&lt;&gt;$AB2120,IF(IFERROR(INDEX(Cadastro!$F$5:$F$148,$AB2128),"")="",0,IF(IFERROR(INDEX(Cadastro!$F$5:$F$148,$AB2128),"")&gt;IFERROR(INDEX(Parâmetros!$B$39:$B$48,MATCH($E2128,Parâmetros!$A$39:$A$48,0)),99),IFERROR(INDEX(Cadastro!$F$5:$F$148,$AB2128),"")-IFERROR(INDEX(Parâmetros!$B$39:$B$48,MATCH($E2128,Parâmetros!$A$39:$A$48,0)),99),0)),IF(AND($L2128=0,OR(N($W2120)&gt;=IFERROR(INDEX(Parâmetros!$B$39:$B$48,MATCH($E2128,Parâmetros!$A$39:$A$48,0)),99),AND(N($X2120)&gt;0,N($X2120)&lt;IFERROR(INDEX(Parâmetros!$C$39:$C$48,MATCH($E2128,Parâmetros!$A$39:$A$48,0)),0)))),N($X2120)+1,0)))</f>
        <v>0</v>
      </c>
      <c r="Y2128" t="str">
        <f>IF($AC2128&lt;&gt;"",IF($L2128&gt;0,$AC2128&amp;" · com apontamento",$AC2128),IF($E2128="Férias",IF($L2128&gt;0,"Férias · com apontamento","Férias (cadastro)"),IF(($Z2128+$AA2128-1)&gt;Parâmetros!$E$16,"Férias / afastamento",IF(AND($D2128="5x2",OR(WEEKDAY($F2128,2)=6,WEEKDAY($F2128,2)=7)),IF($L2128&gt;0,"Folga trabalhada","Folga"),IF($L2128&gt;0,"Trabalhado",IF(OR(OR($D2128="6x1",$D2128="FF 6x1"),$D2128="5x2"),IF(AND(OR($D2128="6x1",$D2128="FF 6x1"),OR(WEEKDAY($F2128,2)=6,WEEKDAY($F2128,2)=7)),"Folga","Falta de registro"),IF(AND($AB2128&lt;&gt;$AB2120,IFERROR(INDEX(Cadastro!$F$5:$F$148,$AB2128),"")=""),"Indeterminado (início da série)",IF($X2128&gt;0,"Folga","Falta de registro"))))))))</f>
        <v>Indeterminado (início da série)</v>
      </c>
      <c r="Z2128" s="34">
        <f>IF(OR($L2128&gt;0,$F2128&gt;Parâmetros!$E$14),0,IF($A2128&lt;&gt;$A2120,1,N($Z2120)+1))</f>
        <v>1</v>
      </c>
      <c r="AA2128" s="34">
        <f>IF(OR($L2128&gt;0,$F2128&gt;Parâmetros!$E$14),0,IF(OR($A2128&lt;&gt;$A2129,$F2129&gt;Parâmetros!$E$14),1,N($AA2129)+1))</f>
        <v>1</v>
      </c>
      <c r="AB2128" s="31">
        <f>IFERROR(MATCH($A2128&amp;"|"&amp;TEXT(_xlfn.MAXIFS(Cadastro!$E$5:$E$148,Cadastro!$A$5:$A$148,$A2128,Cadastro!$E$5:$E$148,"&lt;="&amp;$F2128),"yyyymmdd"),Cadastro!$I$5:$I$148,0),"")</f>
        <v>16</v>
      </c>
      <c r="AC2128" t="str">
        <f>IFERROR(_xlfn.SINGLE(INDEX(Exceções!$D$5:$D$203,MATCH($A2128&amp;"|"&amp;$F2128,Exceções!$F$5:$F$203,0))),"")</f>
        <v/>
      </c>
      <c r="AD2128" t="str">
        <f>IF($AC2128="","",IFERROR(_xlfn.SINGLE(INDEX(Exceções!$E$5:$E$203,MATCH($A2128&amp;"|"&amp;$F2128,Exceções!$F$5:$F$203,0))),""))</f>
        <v/>
      </c>
    </row>
    <row r="2129" spans="1:30" hidden="1" x14ac:dyDescent="0.25">
      <c r="A2129" s="25">
        <v>56784</v>
      </c>
      <c r="B2129" s="10" t="s">
        <v>169</v>
      </c>
      <c r="C2129" s="17" t="str">
        <f>IFERROR(INDEX(Cadastro!$C$5:$C$148,$AB2129),"NÃO INFORMADO")</f>
        <v>USI</v>
      </c>
      <c r="D2129" s="17" t="str">
        <f>IFERROR(INDEX(Cadastro!$D$5:$D$148,AB2129),"")</f>
        <v>C</v>
      </c>
      <c r="E2129" s="17" t="str">
        <f>IFERROR(INDEX(Cadastro!$G$5:$G$148,$AB2129),"")</f>
        <v>C</v>
      </c>
      <c r="F2129" s="66">
        <v>46267</v>
      </c>
      <c r="G2129" s="32" t="str">
        <f t="shared" si="354"/>
        <v>qua</v>
      </c>
      <c r="H2129" s="31">
        <f>IF($L2129=0,"",_xlfn.MINIFS(Dados!$Q:$Q,Dados!$A:$A,$A2129,Dados!$S:$S,$F2129))</f>
        <v>1</v>
      </c>
      <c r="I2129" s="31">
        <f>IF($H2129="","",_xlfn.MAXIFS(Dados!$R:$R,Dados!$A:$A,$A2129,Dados!$S:$S,$F2129))</f>
        <v>413</v>
      </c>
      <c r="J2129" s="32" t="str">
        <f>IF($D2129&lt;&gt;"Folguista","",IFERROR(INDEX(Parâmetros!$D$52:$G$52,1,MIN(4,MAX(1,$W2129))),""))</f>
        <v/>
      </c>
      <c r="K2129" s="32" t="str">
        <f>IF(OR($AC2129&lt;&gt;"",$Y2129="Folga",$Y2129="Folga trabalhada",$Y2129="Férias (cadastro)",$Y2129="Férias / afastamento",$Y2129="Indeterminado (início da série)"),"",IF(OR($D2129="6x1",$D2129="FF 6x1"),IF(OR(WEEKDAY($F2129,2)=6,WEEKDAY($F2129,2)=7),"6x1 sáb/dom","6x1"),IF($D2129="5x2","5x2",IF($H2129="",IF($D2129="Folguista",$J2129,$E2129),IF(OR($H2129&gt;=Parâmetros!$E$18,$H2129&lt;Parâmetros!$E$19),"C",IF($H2129&lt;Parâmetros!$E$20,"A","B"))))))</f>
        <v>C</v>
      </c>
      <c r="L2129" s="30">
        <f>SUMIFS(Dados!$E:$E,Dados!$A:$A,$A2129,Dados!$S:$S,$F2129)</f>
        <v>6.05</v>
      </c>
      <c r="M2129" s="30">
        <f>IFERROR(INDEX(Parâmetros!$E$6:$E$11,MATCH($K2129,Parâmetros!$A$6:$A$11,0)),"")</f>
        <v>6.67</v>
      </c>
      <c r="N2129" s="33">
        <f t="shared" si="355"/>
        <v>0.9070464767616192</v>
      </c>
      <c r="O2129" s="33">
        <f>Parâmetros!$E$13</f>
        <v>0.8</v>
      </c>
      <c r="P2129" s="32" t="str">
        <f>IF(OR($M2129="",$F2129&gt;Parâmetros!$E$14),"Não","Sim")</f>
        <v>Sim</v>
      </c>
      <c r="Q2129" s="32" t="str">
        <f t="shared" si="356"/>
        <v>Sim</v>
      </c>
      <c r="R2129" s="32" t="str">
        <f t="shared" si="357"/>
        <v>Sim</v>
      </c>
      <c r="S2129" s="30">
        <f t="shared" si="358"/>
        <v>0</v>
      </c>
      <c r="T2129" s="32" t="str">
        <f>IF($Q2129&lt;&gt;"Sim","",IF($N2129&gt;Parâmetros!$E$15,"Sim","Não"))</f>
        <v>Não</v>
      </c>
      <c r="U2129" s="17" t="str">
        <f t="shared" si="359"/>
        <v>Na meta</v>
      </c>
      <c r="V2129" s="17" t="str">
        <f>IF($AC2129&lt;&gt;"",IF($L2129&gt;0,"ATENÇÃO · apontou em dia de "&amp;LOWER($AC2129)&amp;" cadastrado","Exceção cadastrada · "&amp;$AC2129)&amp;IF($AD2129="",""," · "&amp;$AD2129),IF($E2129="Férias",IF($L2129&gt;0,"ATENÇÃO · apontou estando de férias no cadastro","Férias no cadastro"),IF($Y2129="Férias / afastamento","Afastamento · "&amp;($Z2129+$AA2129-1)&amp;" dias seguidos sem apontamento",IF($Y2129="Folga trabalhada","ATENÇÃO · apontou em dia de '[Apontamento_Mes_Setembro Atualizado.xlsx]Base Diária'!$V$221folga da escala 5x2",IF($Y2129="Folga",IF(AND($D2129="5x2",OR(WEEKDAY($F2129,2)=6,WEEKDAY($F2129,2)=7)),"Folga de fim de semana da escala 5x2",IF(AND(OR($D2129="6x1",$D2129="FF 6x1"),WEEKDAY($F2129,2)=6,FALSE()),"Folga de fim de semana · apontou no domingo anterior",IF(AND(OR($D2129="6x1",$D2129="FF 6x1"),WEEKDAY($F2129,2)=7,AND($A2129=$A2128,$L2128&gt;0)),"Folga de fim de semana · apontou no sábado",IF(AND(OR($D2129="6x1",$D2129="FF 6x1"),OR(WEEKDAY($F2129,2)=6,WEEKDAY($F2129,2)=7)),"Folga de fim de semana · sem apontamento no sábado nem no domingo","Folga prevista pelo ciclo")))),IF($Y2129="Indeterminado (início da série)","Sem histórico anterior — informe o dia do ciclo no Cadastro",IF($Y2129="Falta de registro",IF(OR(OR($D2129="6x1",$D2129="FF 6x1"),$D2129="5x2"),"FALTA DE REGISTRO · dia útil da escala "&amp;$E2129,"FALTA DE REGISTRO · dia "&amp;$W2129&amp;" de "&amp;IFERROR(INDEX(Parâmetros!$B$39:$B$48,MATCH($E2129,Parâmetros!$A$39:$A$48,0)),99)&amp;" do ciclo"),IF(OR($D2129="6x1",$D2129="FF 6x1"),IF(OR(AND(WEEKDAY($F2129,2)=6,AND($A2129=$A2130,$L2130&gt;0)),AND(WEEKDAY($F2129,2)=7,AND($A2129=$A2128,$L2128&gt;0))),"ATENÇÃO · apontou sábado e domingo no mesmo fim de semana",IF(OR(WEEKDAY($F2129,2)=6,WEEKDAY($F2129,2)=7),"Jornada de fim de semana do 6x1",IF(OR($H2129&gt;=Parâmetros!$E$20,$H2129&lt;Parâmetros!$E$19),"ATENÇÃO · 6x1 apontou fora do horário diurno","Jornada fixa do 6x1"))),IF($D2129="5x2","Jornada fixa do 5x2",IF($D2129="Folguista",IF($J2129=$K2129,"Evidência confirma sequência","DIVERGE · sequência "&amp;$J2129&amp;" × evidência "&amp;$K2129),IF($K2129=$E2129,"Evidência confirma cadastro","DIVERGE · cadastro "&amp;$E2129&amp;" × evidência "&amp;$K2129)))))))))))</f>
        <v>Evidência confirma cadastro</v>
      </c>
      <c r="W2129" s="34">
        <f>IF(OR(OR($D2129="6x1",$D2129="FF 6x1"),$D2129="5x2"),"",IF($AB2129&lt;&gt;$AB2121,IF(IFERROR(INDEX(Cadastro!$F$5:$F$148,$AB2129),"")="",IF($L2129&gt;0,1,0),IF(IFERROR(INDEX(Cadastro!$F$5:$F$148,$AB2129),"")&lt;=IFERROR(INDEX(Parâmetros!$B$39:$B$48,MATCH($E2129,Parâmetros!$A$39:$A$48,0)),99),IFERROR(INDEX(Cadastro!$F$5:$F$148,$AB2129),""),0)),IF($L2129&gt;0,IF(N($X2121)&gt;0,1,N($W2121)+1),IF(AND($L2129=0,OR(N($W2121)&gt;=IFERROR(INDEX(Parâmetros!$B$39:$B$48,MATCH($E2129,Parâmetros!$A$39:$A$48,0)),99),AND(N($X2121)&gt;0,N($X2121)&lt;IFERROR(INDEX(Parâmetros!$C$39:$C$48,MATCH($E2129,Parâmetros!$A$39:$A$48,0)),0)))),0,N($W2121)+1))))</f>
        <v>1</v>
      </c>
      <c r="X2129" s="34">
        <f>IF(OR(OR($D2129="6x1",$D2129="FF 6x1"),$D2129="5x2"),"",IF($AB2129&lt;&gt;$AB2121,IF(IFERROR(INDEX(Cadastro!$F$5:$F$148,$AB2129),"")="",0,IF(IFERROR(INDEX(Cadastro!$F$5:$F$148,$AB2129),"")&gt;IFERROR(INDEX(Parâmetros!$B$39:$B$48,MATCH($E2129,Parâmetros!$A$39:$A$48,0)),99),IFERROR(INDEX(Cadastro!$F$5:$F$148,$AB2129),"")-IFERROR(INDEX(Parâmetros!$B$39:$B$48,MATCH($E2129,Parâmetros!$A$39:$A$48,0)),99),0)),IF(AND($L2129=0,OR(N($W2121)&gt;=IFERROR(INDEX(Parâmetros!$B$39:$B$48,MATCH($E2129,Parâmetros!$A$39:$A$48,0)),99),AND(N($X2121)&gt;0,N($X2121)&lt;IFERROR(INDEX(Parâmetros!$C$39:$C$48,MATCH($E2129,Parâmetros!$A$39:$A$48,0)),0)))),N($X2121)+1,0)))</f>
        <v>0</v>
      </c>
      <c r="Y2129" t="str">
        <f>IF($AC2129&lt;&gt;"",IF($L2129&gt;0,$AC2129&amp;" · com apontamento",$AC2129),IF($E2129="Férias",IF($L2129&gt;0,"Férias · com apontamento","Férias (cadastro)"),IF(($Z2129+$AA2129-1)&gt;Parâmetros!$E$16,"Férias / afastamento",IF(AND($D2129="5x2",OR(WEEKDAY($F2129,2)=6,WEEKDAY($F2129,2)=7)),IF($L2129&gt;0,"Folga trabalhada","Folga"),IF($L2129&gt;0,"Trabalhado",IF(OR(OR($D2129="6x1",$D2129="FF 6x1"),$D2129="5x2"),IF(AND(OR($D2129="6x1",$D2129="FF 6x1"),OR(WEEKDAY($F2129,2)=6,WEEKDAY($F2129,2)=7)),"Folga","Falta de registro"),IF(AND($AB2129&lt;&gt;$AB2121,IFERROR(INDEX(Cadastro!$F$5:$F$148,$AB2129),"")=""),"Indeterminado (início da série)",IF($X2129&gt;0,"Folga","Falta de registro"))))))))</f>
        <v>Trabalhado</v>
      </c>
      <c r="Z2129" s="34">
        <f>IF(OR($L2129&gt;0,$F2129&gt;Parâmetros!$E$14),0,IF($A2129&lt;&gt;$A2121,1,N($Z2121)+1))</f>
        <v>0</v>
      </c>
      <c r="AA2129" s="34">
        <f>IF(OR($L2129&gt;0,$F2129&gt;Parâmetros!$E$14),0,IF(OR($A2129&lt;&gt;$A2130,$F2130&gt;Parâmetros!$E$14),1,N($AA2130)+1))</f>
        <v>0</v>
      </c>
      <c r="AB2129" s="31">
        <f>IFERROR(MATCH($A2129&amp;"|"&amp;TEXT(_xlfn.MAXIFS(Cadastro!$E$5:$E$148,Cadastro!$A$5:$A$148,$A2129,Cadastro!$E$5:$E$148,"&lt;="&amp;$F2129),"yyyymmdd"),Cadastro!$I$5:$I$148,0),"")</f>
        <v>16</v>
      </c>
      <c r="AC2129" t="str">
        <f>IFERROR(_xlfn.SINGLE(INDEX(Exceções!$D$5:$D$203,MATCH($A2129&amp;"|"&amp;$F2129,Exceções!$F$5:$F$203,0))),"")</f>
        <v/>
      </c>
      <c r="AD2129" t="str">
        <f>IF($AC2129="","",IFERROR(_xlfn.SINGLE(INDEX(Exceções!$E$5:$E$203,MATCH($A2129&amp;"|"&amp;$F2129,Exceções!$F$5:$F$203,0))),""))</f>
        <v/>
      </c>
    </row>
    <row r="2130" spans="1:30" hidden="1" x14ac:dyDescent="0.25">
      <c r="A2130" s="31">
        <v>56784</v>
      </c>
      <c r="B2130" s="10" t="s">
        <v>169</v>
      </c>
      <c r="C2130" s="17" t="str">
        <f>IFERROR(INDEX(Cadastro!$C$5:$C$148,$AB2130),"NÃO INFORMADO")</f>
        <v>USI</v>
      </c>
      <c r="D2130" s="17" t="str">
        <f>IFERROR(INDEX(Cadastro!$D$5:$D$148,AB2130),"")</f>
        <v>C</v>
      </c>
      <c r="E2130" s="17" t="str">
        <f>IFERROR(INDEX(Cadastro!$G$5:$G$148,$AB2130),"")</f>
        <v>C</v>
      </c>
      <c r="F2130" s="66">
        <v>46268</v>
      </c>
      <c r="G2130" s="32" t="str">
        <f t="shared" si="354"/>
        <v>qui</v>
      </c>
      <c r="H2130" s="31">
        <f>IF($L2130=0,"",_xlfn.MINIFS(Dados!$Q:$Q,Dados!$A:$A,$A2130,Dados!$S:$S,$F2130))</f>
        <v>169</v>
      </c>
      <c r="I2130" s="31">
        <f>IF($H2130="","",_xlfn.MAXIFS(Dados!$R:$R,Dados!$A:$A,$A2130,Dados!$S:$S,$F2130))</f>
        <v>416</v>
      </c>
      <c r="J2130" s="32" t="str">
        <f>IF($D2130&lt;&gt;"Folguista","",IFERROR(INDEX(Parâmetros!$D$52:$G$52,1,MIN(4,MAX(1,$W2130))),""))</f>
        <v/>
      </c>
      <c r="K2130" s="32" t="str">
        <f>IF(OR($AC2130&lt;&gt;"",$Y2130="Folga",$Y2130="Folga trabalhada",$Y2130="Férias (cadastro)",$Y2130="Férias / afastamento",$Y2130="Indeterminado (início da série)"),"",IF(OR($D2130="6x1",$D2130="FF 6x1"),IF(OR(WEEKDAY($F2130,2)=6,WEEKDAY($F2130,2)=7),"6x1 sáb/dom","6x1"),IF($D2130="5x2","5x2",IF($H2130="",IF($D2130="Folguista",$J2130,$E2130),IF(OR($H2130&gt;=Parâmetros!$E$18,$H2130&lt;Parâmetros!$E$19),"C",IF($H2130&lt;Parâmetros!$E$20,"A","B"))))))</f>
        <v>C</v>
      </c>
      <c r="L2130" s="30">
        <f>SUMIFS(Dados!$E:$E,Dados!$A:$A,$A2130,Dados!$S:$S,$F2130)</f>
        <v>5.85</v>
      </c>
      <c r="M2130" s="30">
        <f>IFERROR(INDEX(Parâmetros!$E$6:$E$11,MATCH($K2130,Parâmetros!$A$6:$A$11,0)),"")</f>
        <v>6.67</v>
      </c>
      <c r="N2130" s="33">
        <f t="shared" si="355"/>
        <v>0.87706146926536732</v>
      </c>
      <c r="O2130" s="33">
        <f>Parâmetros!$E$13</f>
        <v>0.8</v>
      </c>
      <c r="P2130" s="32" t="str">
        <f>IF(OR($M2130="",$F2130&gt;Parâmetros!$E$14),"Não","Sim")</f>
        <v>Sim</v>
      </c>
      <c r="Q2130" s="32" t="str">
        <f t="shared" si="356"/>
        <v>Sim</v>
      </c>
      <c r="R2130" s="32" t="str">
        <f t="shared" si="357"/>
        <v>Sim</v>
      </c>
      <c r="S2130" s="30">
        <f t="shared" si="358"/>
        <v>0</v>
      </c>
      <c r="T2130" s="32" t="str">
        <f>IF($Q2130&lt;&gt;"Sim","",IF($N2130&gt;Parâmetros!$E$15,"Sim","Não"))</f>
        <v>Não</v>
      </c>
      <c r="U2130" s="17" t="str">
        <f t="shared" si="359"/>
        <v>Na meta</v>
      </c>
      <c r="V2130" s="17" t="str">
        <f>IF($AC2130&lt;&gt;"",IF($L2130&gt;0,"ATENÇÃO · apontou em dia de "&amp;LOWER($AC2130)&amp;" cadastrado","Exceção cadastrada · "&amp;$AC2130)&amp;IF($AD2130="",""," · "&amp;$AD2130),IF($E2130="Férias",IF($L2130&gt;0,"ATENÇÃO · apontou estando de férias no cadastro","Férias no cadastro"),IF($Y2130="Férias / afastamento","Afastamento · "&amp;($Z2130+$AA2130-1)&amp;" dias seguidos sem apontamento",IF($Y2130="Folga trabalhada","ATENÇÃO · apontou em dia de '[Apontamento_Mes_Setembro Atualizado.xlsx]Base Diária'!$V$221folga da escala 5x2",IF($Y2130="Folga",IF(AND($D2130="5x2",OR(WEEKDAY($F2130,2)=6,WEEKDAY($F2130,2)=7)),"Folga de fim de semana da escala 5x2",IF(AND(OR($D2130="6x1",$D2130="FF 6x1"),WEEKDAY($F2130,2)=6,FALSE()),"Folga de fim de semana · apontou no domingo anterior",IF(AND(OR($D2130="6x1",$D2130="FF 6x1"),WEEKDAY($F2130,2)=7,AND($A2130=$A2129,$L2129&gt;0)),"Folga de fim de semana · apontou no sábado",IF(AND(OR($D2130="6x1",$D2130="FF 6x1"),OR(WEEKDAY($F2130,2)=6,WEEKDAY($F2130,2)=7)),"Folga de fim de semana · sem apontamento no sábado nem no domingo","Folga prevista pelo ciclo")))),IF($Y2130="Indeterminado (início da série)","Sem histórico anterior — informe o dia do ciclo no Cadastro",IF($Y2130="Falta de registro",IF(OR(OR($D2130="6x1",$D2130="FF 6x1"),$D2130="5x2"),"FALTA DE REGISTRO · dia útil da escala "&amp;$E2130,"FALTA DE REGISTRO · dia "&amp;$W2130&amp;" de "&amp;IFERROR(INDEX(Parâmetros!$B$39:$B$48,MATCH($E2130,Parâmetros!$A$39:$A$48,0)),99)&amp;" do ciclo"),IF(OR($D2130="6x1",$D2130="FF 6x1"),IF(OR(AND(WEEKDAY($F2130,2)=6,AND($A2130=$A2131,$L2131&gt;0)),AND(WEEKDAY($F2130,2)=7,AND($A2130=$A2129,$L2129&gt;0))),"ATENÇÃO · apontou sábado e domingo no mesmo fim de semana",IF(OR(WEEKDAY($F2130,2)=6,WEEKDAY($F2130,2)=7),"Jornada de fim de semana do 6x1",IF(OR($H2130&gt;=Parâmetros!$E$20,$H2130&lt;Parâmetros!$E$19),"ATENÇÃO · 6x1 apontou fora do horário diurno","Jornada fixa do 6x1"))),IF($D2130="5x2","Jornada fixa do 5x2",IF($D2130="Folguista",IF($J2130=$K2130,"Evidência confirma sequência","DIVERGE · sequência "&amp;$J2130&amp;" × evidência "&amp;$K2130),IF($K2130=$E2130,"Evidência confirma cadastro","DIVERGE · cadastro "&amp;$E2130&amp;" × evidência "&amp;$K2130)))))))))))</f>
        <v>Evidência confirma cadastro</v>
      </c>
      <c r="W2130" s="34">
        <f>IF(OR(OR($D2130="6x1",$D2130="FF 6x1"),$D2130="5x2"),"",IF($AB2130&lt;&gt;$AB2122,IF(IFERROR(INDEX(Cadastro!$F$5:$F$148,$AB2130),"")="",IF($L2130&gt;0,1,0),IF(IFERROR(INDEX(Cadastro!$F$5:$F$148,$AB2130),"")&lt;=IFERROR(INDEX(Parâmetros!$B$39:$B$48,MATCH($E2130,Parâmetros!$A$39:$A$48,0)),99),IFERROR(INDEX(Cadastro!$F$5:$F$148,$AB2130),""),0)),IF($L2130&gt;0,IF(N($X2122)&gt;0,1,N($W2122)+1),IF(AND($L2130=0,OR(N($W2122)&gt;=IFERROR(INDEX(Parâmetros!$B$39:$B$48,MATCH($E2130,Parâmetros!$A$39:$A$48,0)),99),AND(N($X2122)&gt;0,N($X2122)&lt;IFERROR(INDEX(Parâmetros!$C$39:$C$48,MATCH($E2130,Parâmetros!$A$39:$A$48,0)),0)))),0,N($W2122)+1))))</f>
        <v>1</v>
      </c>
      <c r="X2130" s="34">
        <f>IF(OR(OR($D2130="6x1",$D2130="FF 6x1"),$D2130="5x2"),"",IF($AB2130&lt;&gt;$AB2122,IF(IFERROR(INDEX(Cadastro!$F$5:$F$148,$AB2130),"")="",0,IF(IFERROR(INDEX(Cadastro!$F$5:$F$148,$AB2130),"")&gt;IFERROR(INDEX(Parâmetros!$B$39:$B$48,MATCH($E2130,Parâmetros!$A$39:$A$48,0)),99),IFERROR(INDEX(Cadastro!$F$5:$F$148,$AB2130),"")-IFERROR(INDEX(Parâmetros!$B$39:$B$48,MATCH($E2130,Parâmetros!$A$39:$A$48,0)),99),0)),IF(AND($L2130=0,OR(N($W2122)&gt;=IFERROR(INDEX(Parâmetros!$B$39:$B$48,MATCH($E2130,Parâmetros!$A$39:$A$48,0)),99),AND(N($X2122)&gt;0,N($X2122)&lt;IFERROR(INDEX(Parâmetros!$C$39:$C$48,MATCH($E2130,Parâmetros!$A$39:$A$48,0)),0)))),N($X2122)+1,0)))</f>
        <v>0</v>
      </c>
      <c r="Y2130" t="str">
        <f>IF($AC2130&lt;&gt;"",IF($L2130&gt;0,$AC2130&amp;" · com apontamento",$AC2130),IF($E2130="Férias",IF($L2130&gt;0,"Férias · com apontamento","Férias (cadastro)"),IF(($Z2130+$AA2130-1)&gt;Parâmetros!$E$16,"Férias / afastamento",IF(AND($D2130="5x2",OR(WEEKDAY($F2130,2)=6,WEEKDAY($F2130,2)=7)),IF($L2130&gt;0,"Folga trabalhada","Folga"),IF($L2130&gt;0,"Trabalhado",IF(OR(OR($D2130="6x1",$D2130="FF 6x1"),$D2130="5x2"),IF(AND(OR($D2130="6x1",$D2130="FF 6x1"),OR(WEEKDAY($F2130,2)=6,WEEKDAY($F2130,2)=7)),"Folga","Falta de registro"),IF(AND($AB2130&lt;&gt;$AB2122,IFERROR(INDEX(Cadastro!$F$5:$F$148,$AB2130),"")=""),"Indeterminado (início da série)",IF($X2130&gt;0,"Folga","Falta de registro"))))))))</f>
        <v>Trabalhado</v>
      </c>
      <c r="Z2130" s="34">
        <f>IF(OR($L2130&gt;0,$F2130&gt;Parâmetros!$E$14),0,IF($A2130&lt;&gt;$A2122,1,N($Z2122)+1))</f>
        <v>0</v>
      </c>
      <c r="AA2130" s="34">
        <f>IF(OR($L2130&gt;0,$F2130&gt;Parâmetros!$E$14),0,IF(OR($A2130&lt;&gt;$A2131,$F2131&gt;Parâmetros!$E$14),1,N($AA2131)+1))</f>
        <v>0</v>
      </c>
      <c r="AB2130" s="31">
        <f>IFERROR(MATCH($A2130&amp;"|"&amp;TEXT(_xlfn.MAXIFS(Cadastro!$E$5:$E$148,Cadastro!$A$5:$A$148,$A2130,Cadastro!$E$5:$E$148,"&lt;="&amp;$F2130),"yyyymmdd"),Cadastro!$I$5:$I$148,0),"")</f>
        <v>16</v>
      </c>
      <c r="AC2130" t="str">
        <f>IFERROR(_xlfn.SINGLE(INDEX(Exceções!$D$5:$D$203,MATCH($A2130&amp;"|"&amp;$F2130,Exceções!$F$5:$F$203,0))),"")</f>
        <v/>
      </c>
      <c r="AD2130" t="str">
        <f>IF($AC2130="","",IFERROR(_xlfn.SINGLE(INDEX(Exceções!$E$5:$E$203,MATCH($A2130&amp;"|"&amp;$F2130,Exceções!$F$5:$F$203,0))),""))</f>
        <v/>
      </c>
    </row>
    <row r="2131" spans="1:30" hidden="1" x14ac:dyDescent="0.25">
      <c r="A2131" s="25">
        <v>56784</v>
      </c>
      <c r="B2131" s="10" t="s">
        <v>169</v>
      </c>
      <c r="C2131" s="17" t="str">
        <f>IFERROR(INDEX(Cadastro!$C$5:$C$148,$AB2131),"NÃO INFORMADO")</f>
        <v>USI</v>
      </c>
      <c r="D2131" s="17" t="str">
        <f>IFERROR(INDEX(Cadastro!$D$5:$D$148,AB2131),"")</f>
        <v>C</v>
      </c>
      <c r="E2131" s="17" t="str">
        <f>IFERROR(INDEX(Cadastro!$G$5:$G$148,$AB2131),"")</f>
        <v>C</v>
      </c>
      <c r="F2131" s="66">
        <v>46269</v>
      </c>
      <c r="G2131" s="32" t="str">
        <f t="shared" si="354"/>
        <v>sex</v>
      </c>
      <c r="H2131" s="31">
        <f>IF($L2131=0,"",_xlfn.MINIFS(Dados!$Q:$Q,Dados!$A:$A,$A2131,Dados!$S:$S,$F2131))</f>
        <v>17</v>
      </c>
      <c r="I2131" s="31">
        <f>IF($H2131="","",_xlfn.MAXIFS(Dados!$R:$R,Dados!$A:$A,$A2131,Dados!$S:$S,$F2131))</f>
        <v>410</v>
      </c>
      <c r="J2131" s="32" t="str">
        <f>IF($D2131&lt;&gt;"Folguista","",IFERROR(INDEX(Parâmetros!$D$52:$G$52,1,MIN(4,MAX(1,$W2131))),""))</f>
        <v/>
      </c>
      <c r="K2131" s="32" t="str">
        <f>IF(OR($AC2131&lt;&gt;"",$Y2131="Folga",$Y2131="Folga trabalhada",$Y2131="Férias (cadastro)",$Y2131="Férias / afastamento",$Y2131="Indeterminado (início da série)"),"",IF(OR($D2131="6x1",$D2131="FF 6x1"),IF(OR(WEEKDAY($F2131,2)=6,WEEKDAY($F2131,2)=7),"6x1 sáb/dom","6x1"),IF($D2131="5x2","5x2",IF($H2131="",IF($D2131="Folguista",$J2131,$E2131),IF(OR($H2131&gt;=Parâmetros!$E$18,$H2131&lt;Parâmetros!$E$19),"C",IF($H2131&lt;Parâmetros!$E$20,"A","B"))))))</f>
        <v>C</v>
      </c>
      <c r="L2131" s="30">
        <f>SUMIFS(Dados!$E:$E,Dados!$A:$A,$A2131,Dados!$S:$S,$F2131)</f>
        <v>5.8599999999999994</v>
      </c>
      <c r="M2131" s="30">
        <f>IFERROR(INDEX(Parâmetros!$E$6:$E$11,MATCH($K2131,Parâmetros!$A$6:$A$11,0)),"")</f>
        <v>6.67</v>
      </c>
      <c r="N2131" s="33">
        <f t="shared" si="355"/>
        <v>0.87856071964017979</v>
      </c>
      <c r="O2131" s="33">
        <f>Parâmetros!$E$13</f>
        <v>0.8</v>
      </c>
      <c r="P2131" s="32" t="str">
        <f>IF(OR($M2131="",$F2131&gt;Parâmetros!$E$14),"Não","Sim")</f>
        <v>Sim</v>
      </c>
      <c r="Q2131" s="32" t="str">
        <f t="shared" si="356"/>
        <v>Sim</v>
      </c>
      <c r="R2131" s="32" t="str">
        <f t="shared" si="357"/>
        <v>Sim</v>
      </c>
      <c r="S2131" s="30">
        <f t="shared" si="358"/>
        <v>0</v>
      </c>
      <c r="T2131" s="32" t="str">
        <f>IF($Q2131&lt;&gt;"Sim","",IF($N2131&gt;Parâmetros!$E$15,"Sim","Não"))</f>
        <v>Não</v>
      </c>
      <c r="U2131" s="17" t="str">
        <f t="shared" si="359"/>
        <v>Na meta</v>
      </c>
      <c r="V2131" s="17" t="str">
        <f>IF($AC2131&lt;&gt;"",IF($L2131&gt;0,"ATENÇÃO · apontou em dia de "&amp;LOWER($AC2131)&amp;" cadastrado","Exceção cadastrada · "&amp;$AC2131)&amp;IF($AD2131="",""," · "&amp;$AD2131),IF($E2131="Férias",IF($L2131&gt;0,"ATENÇÃO · apontou estando de férias no cadastro","Férias no cadastro"),IF($Y2131="Férias / afastamento","Afastamento · "&amp;($Z2131+$AA2131-1)&amp;" dias seguidos sem apontamento",IF($Y2131="Folga trabalhada","ATENÇÃO · apontou em dia de '[Apontamento_Mes_Setembro Atualizado.xlsx]Base Diária'!$V$221folga da escala 5x2",IF($Y2131="Folga",IF(AND($D2131="5x2",OR(WEEKDAY($F2131,2)=6,WEEKDAY($F2131,2)=7)),"Folga de fim de semana da escala 5x2",IF(AND(OR($D2131="6x1",$D2131="FF 6x1"),WEEKDAY($F2131,2)=6,FALSE()),"Folga de fim de semana · apontou no domingo anterior",IF(AND(OR($D2131="6x1",$D2131="FF 6x1"),WEEKDAY($F2131,2)=7,AND($A2131=$A2130,$L2130&gt;0)),"Folga de fim de semana · apontou no sábado",IF(AND(OR($D2131="6x1",$D2131="FF 6x1"),OR(WEEKDAY($F2131,2)=6,WEEKDAY($F2131,2)=7)),"Folga de fim de semana · sem apontamento no sábado nem no domingo","Folga prevista pelo ciclo")))),IF($Y2131="Indeterminado (início da série)","Sem histórico anterior — informe o dia do ciclo no Cadastro",IF($Y2131="Falta de registro",IF(OR(OR($D2131="6x1",$D2131="FF 6x1"),$D2131="5x2"),"FALTA DE REGISTRO · dia útil da escala "&amp;$E2131,"FALTA DE REGISTRO · dia "&amp;$W2131&amp;" de "&amp;IFERROR(INDEX(Parâmetros!$B$39:$B$48,MATCH($E2131,Parâmetros!$A$39:$A$48,0)),99)&amp;" do ciclo"),IF(OR($D2131="6x1",$D2131="FF 6x1"),IF(OR(AND(WEEKDAY($F2131,2)=6,AND($A2131=$A2132,$L2132&gt;0)),AND(WEEKDAY($F2131,2)=7,AND($A2131=$A2130,$L2130&gt;0))),"ATENÇÃO · apontou sábado e domingo no mesmo fim de semana",IF(OR(WEEKDAY($F2131,2)=6,WEEKDAY($F2131,2)=7),"Jornada de fim de semana do 6x1",IF(OR($H2131&gt;=Parâmetros!$E$20,$H2131&lt;Parâmetros!$E$19),"ATENÇÃO · 6x1 apontou fora do horário diurno","Jornada fixa do 6x1"))),IF($D2131="5x2","Jornada fixa do 5x2",IF($D2131="Folguista",IF($J2131=$K2131,"Evidência confirma sequência","DIVERGE · sequência "&amp;$J2131&amp;" × evidência "&amp;$K2131),IF($K2131=$E2131,"Evidência confirma cadastro","DIVERGE · cadastro "&amp;$E2131&amp;" × evidência "&amp;$K2131)))))))))))</f>
        <v>Evidência confirma cadastro</v>
      </c>
      <c r="W2131" s="34">
        <f>IF(OR(OR($D2131="6x1",$D2131="FF 6x1"),$D2131="5x2"),"",IF($AB2131&lt;&gt;$AB2123,IF(IFERROR(INDEX(Cadastro!$F$5:$F$148,$AB2131),"")="",IF($L2131&gt;0,1,0),IF(IFERROR(INDEX(Cadastro!$F$5:$F$148,$AB2131),"")&lt;=IFERROR(INDEX(Parâmetros!$B$39:$B$48,MATCH($E2131,Parâmetros!$A$39:$A$48,0)),99),IFERROR(INDEX(Cadastro!$F$5:$F$148,$AB2131),""),0)),IF($L2131&gt;0,IF(N($X2123)&gt;0,1,N($W2123)+1),IF(AND($L2131=0,OR(N($W2123)&gt;=IFERROR(INDEX(Parâmetros!$B$39:$B$48,MATCH($E2131,Parâmetros!$A$39:$A$48,0)),99),AND(N($X2123)&gt;0,N($X2123)&lt;IFERROR(INDEX(Parâmetros!$C$39:$C$48,MATCH($E2131,Parâmetros!$A$39:$A$48,0)),0)))),0,N($W2123)+1))))</f>
        <v>1</v>
      </c>
      <c r="X2131" s="34">
        <f>IF(OR(OR($D2131="6x1",$D2131="FF 6x1"),$D2131="5x2"),"",IF($AB2131&lt;&gt;$AB2123,IF(IFERROR(INDEX(Cadastro!$F$5:$F$148,$AB2131),"")="",0,IF(IFERROR(INDEX(Cadastro!$F$5:$F$148,$AB2131),"")&gt;IFERROR(INDEX(Parâmetros!$B$39:$B$48,MATCH($E2131,Parâmetros!$A$39:$A$48,0)),99),IFERROR(INDEX(Cadastro!$F$5:$F$148,$AB2131),"")-IFERROR(INDEX(Parâmetros!$B$39:$B$48,MATCH($E2131,Parâmetros!$A$39:$A$48,0)),99),0)),IF(AND($L2131=0,OR(N($W2123)&gt;=IFERROR(INDEX(Parâmetros!$B$39:$B$48,MATCH($E2131,Parâmetros!$A$39:$A$48,0)),99),AND(N($X2123)&gt;0,N($X2123)&lt;IFERROR(INDEX(Parâmetros!$C$39:$C$48,MATCH($E2131,Parâmetros!$A$39:$A$48,0)),0)))),N($X2123)+1,0)))</f>
        <v>0</v>
      </c>
      <c r="Y2131" t="str">
        <f>IF($AC2131&lt;&gt;"",IF($L2131&gt;0,$AC2131&amp;" · com apontamento",$AC2131),IF($E2131="Férias",IF($L2131&gt;0,"Férias · com apontamento","Férias (cadastro)"),IF(($Z2131+$AA2131-1)&gt;Parâmetros!$E$16,"Férias / afastamento",IF(AND($D2131="5x2",OR(WEEKDAY($F2131,2)=6,WEEKDAY($F2131,2)=7)),IF($L2131&gt;0,"Folga trabalhada","Folga"),IF($L2131&gt;0,"Trabalhado",IF(OR(OR($D2131="6x1",$D2131="FF 6x1"),$D2131="5x2"),IF(AND(OR($D2131="6x1",$D2131="FF 6x1"),OR(WEEKDAY($F2131,2)=6,WEEKDAY($F2131,2)=7)),"Folga","Falta de registro"),IF(AND($AB2131&lt;&gt;$AB2123,IFERROR(INDEX(Cadastro!$F$5:$F$148,$AB2131),"")=""),"Indeterminado (início da série)",IF($X2131&gt;0,"Folga","Falta de registro"))))))))</f>
        <v>Trabalhado</v>
      </c>
      <c r="Z2131" s="34">
        <f>IF(OR($L2131&gt;0,$F2131&gt;Parâmetros!$E$14),0,IF($A2131&lt;&gt;$A2123,1,N($Z2123)+1))</f>
        <v>0</v>
      </c>
      <c r="AA2131" s="34">
        <f>IF(OR($L2131&gt;0,$F2131&gt;Parâmetros!$E$14),0,IF(OR($A2131&lt;&gt;$A2132,$F2132&gt;Parâmetros!$E$14),1,N($AA2132)+1))</f>
        <v>0</v>
      </c>
      <c r="AB2131" s="31">
        <f>IFERROR(MATCH($A2131&amp;"|"&amp;TEXT(_xlfn.MAXIFS(Cadastro!$E$5:$E$148,Cadastro!$A$5:$A$148,$A2131,Cadastro!$E$5:$E$148,"&lt;="&amp;$F2131),"yyyymmdd"),Cadastro!$I$5:$I$148,0),"")</f>
        <v>16</v>
      </c>
      <c r="AC2131" t="str">
        <f>IFERROR(_xlfn.SINGLE(INDEX(Exceções!$D$5:$D$203,MATCH($A2131&amp;"|"&amp;$F2131,Exceções!$F$5:$F$203,0))),"")</f>
        <v/>
      </c>
      <c r="AD2131" t="str">
        <f>IF($AC2131="","",IFERROR(_xlfn.SINGLE(INDEX(Exceções!$E$5:$E$203,MATCH($A2131&amp;"|"&amp;$F2131,Exceções!$F$5:$F$203,0))),""))</f>
        <v/>
      </c>
    </row>
    <row r="2132" spans="1:30" hidden="1" x14ac:dyDescent="0.25">
      <c r="A2132" s="31">
        <v>56784</v>
      </c>
      <c r="B2132" s="10" t="s">
        <v>169</v>
      </c>
      <c r="C2132" s="17" t="str">
        <f>IFERROR(INDEX(Cadastro!$C$5:$C$148,$AB2132),"NÃO INFORMADO")</f>
        <v>USI</v>
      </c>
      <c r="D2132" s="17" t="str">
        <f>IFERROR(INDEX(Cadastro!$D$5:$D$148,AB2132),"")</f>
        <v>C</v>
      </c>
      <c r="E2132" s="17" t="str">
        <f>IFERROR(INDEX(Cadastro!$G$5:$G$148,$AB2132),"")</f>
        <v>C</v>
      </c>
      <c r="F2132" s="66">
        <v>46270</v>
      </c>
      <c r="G2132" s="32" t="str">
        <f t="shared" si="354"/>
        <v>sáb</v>
      </c>
      <c r="H2132" s="31">
        <f>IF($L2132=0,"",_xlfn.MINIFS(Dados!$Q:$Q,Dados!$A:$A,$A2132,Dados!$S:$S,$F2132))</f>
        <v>156</v>
      </c>
      <c r="I2132" s="31">
        <f>IF($H2132="","",_xlfn.MAXIFS(Dados!$R:$R,Dados!$A:$A,$A2132,Dados!$S:$S,$F2132))</f>
        <v>415</v>
      </c>
      <c r="J2132" s="32" t="str">
        <f>IF($D2132&lt;&gt;"Folguista","",IFERROR(INDEX(Parâmetros!$D$52:$G$52,1,MIN(4,MAX(1,$W2132))),""))</f>
        <v/>
      </c>
      <c r="K2132" s="32" t="str">
        <f>IF(OR($AC2132&lt;&gt;"",$Y2132="Folga",$Y2132="Folga trabalhada",$Y2132="Férias (cadastro)",$Y2132="Férias / afastamento",$Y2132="Indeterminado (início da série)"),"",IF(OR($D2132="6x1",$D2132="FF 6x1"),IF(OR(WEEKDAY($F2132,2)=6,WEEKDAY($F2132,2)=7),"6x1 sáb/dom","6x1"),IF($D2132="5x2","5x2",IF($H2132="",IF($D2132="Folguista",$J2132,$E2132),IF(OR($H2132&gt;=Parâmetros!$E$18,$H2132&lt;Parâmetros!$E$19),"C",IF($H2132&lt;Parâmetros!$E$20,"A","B"))))))</f>
        <v>C</v>
      </c>
      <c r="L2132" s="30">
        <f>SUMIFS(Dados!$E:$E,Dados!$A:$A,$A2132,Dados!$S:$S,$F2132)</f>
        <v>6.09</v>
      </c>
      <c r="M2132" s="30">
        <f>IFERROR(INDEX(Parâmetros!$E$6:$E$11,MATCH($K2132,Parâmetros!$A$6:$A$11,0)),"")</f>
        <v>6.67</v>
      </c>
      <c r="N2132" s="33">
        <f t="shared" si="355"/>
        <v>0.91304347826086951</v>
      </c>
      <c r="O2132" s="33">
        <f>Parâmetros!$E$13</f>
        <v>0.8</v>
      </c>
      <c r="P2132" s="32" t="str">
        <f>IF(OR($M2132="",$F2132&gt;Parâmetros!$E$14),"Não","Sim")</f>
        <v>Sim</v>
      </c>
      <c r="Q2132" s="32" t="str">
        <f t="shared" si="356"/>
        <v>Sim</v>
      </c>
      <c r="R2132" s="32" t="str">
        <f t="shared" si="357"/>
        <v>Sim</v>
      </c>
      <c r="S2132" s="30">
        <f t="shared" si="358"/>
        <v>0</v>
      </c>
      <c r="T2132" s="32" t="str">
        <f>IF($Q2132&lt;&gt;"Sim","",IF($N2132&gt;Parâmetros!$E$15,"Sim","Não"))</f>
        <v>Não</v>
      </c>
      <c r="U2132" s="17" t="str">
        <f t="shared" si="359"/>
        <v>Na meta</v>
      </c>
      <c r="V2132" s="17" t="str">
        <f>IF($AC2132&lt;&gt;"",IF($L2132&gt;0,"ATENÇÃO · apontou em dia de "&amp;LOWER($AC2132)&amp;" cadastrado","Exceção cadastrada · "&amp;$AC2132)&amp;IF($AD2132="",""," · "&amp;$AD2132),IF($E2132="Férias",IF($L2132&gt;0,"ATENÇÃO · apontou estando de férias no cadastro","Férias no cadastro"),IF($Y2132="Férias / afastamento","Afastamento · "&amp;($Z2132+$AA2132-1)&amp;" dias seguidos sem apontamento",IF($Y2132="Folga trabalhada","ATENÇÃO · apontou em dia de '[Apontamento_Mes_Setembro Atualizado.xlsx]Base Diária'!$V$221folga da escala 5x2",IF($Y2132="Folga",IF(AND($D2132="5x2",OR(WEEKDAY($F2132,2)=6,WEEKDAY($F2132,2)=7)),"Folga de fim de semana da escala 5x2",IF(AND(OR($D2132="6x1",$D2132="FF 6x1"),WEEKDAY($F2132,2)=6,FALSE()),"Folga de fim de semana · apontou no domingo anterior",IF(AND(OR($D2132="6x1",$D2132="FF 6x1"),WEEKDAY($F2132,2)=7,AND($A2132=$A2131,$L2131&gt;0)),"Folga de fim de semana · apontou no sábado",IF(AND(OR($D2132="6x1",$D2132="FF 6x1"),OR(WEEKDAY($F2132,2)=6,WEEKDAY($F2132,2)=7)),"Folga de fim de semana · sem apontamento no sábado nem no domingo","Folga prevista pelo ciclo")))),IF($Y2132="Indeterminado (início da série)","Sem histórico anterior — informe o dia do ciclo no Cadastro",IF($Y2132="Falta de registro",IF(OR(OR($D2132="6x1",$D2132="FF 6x1"),$D2132="5x2"),"FALTA DE REGISTRO · dia útil da escala "&amp;$E2132,"FALTA DE REGISTRO · dia "&amp;$W2132&amp;" de "&amp;IFERROR(INDEX(Parâmetros!$B$39:$B$48,MATCH($E2132,Parâmetros!$A$39:$A$48,0)),99)&amp;" do ciclo"),IF(OR($D2132="6x1",$D2132="FF 6x1"),IF(OR(AND(WEEKDAY($F2132,2)=6,AND($A2132=$A2133,$L2133&gt;0)),AND(WEEKDAY($F2132,2)=7,AND($A2132=$A2131,$L2131&gt;0))),"ATENÇÃO · apontou sábado e domingo no mesmo fim de semana",IF(OR(WEEKDAY($F2132,2)=6,WEEKDAY($F2132,2)=7),"Jornada de fim de semana do 6x1",IF(OR($H2132&gt;=Parâmetros!$E$20,$H2132&lt;Parâmetros!$E$19),"ATENÇÃO · 6x1 apontou fora do horário diurno","Jornada fixa do 6x1"))),IF($D2132="5x2","Jornada fixa do 5x2",IF($D2132="Folguista",IF($J2132=$K2132,"Evidência confirma sequência","DIVERGE · sequência "&amp;$J2132&amp;" × evidência "&amp;$K2132),IF($K2132=$E2132,"Evidência confirma cadastro","DIVERGE · cadastro "&amp;$E2132&amp;" × evidência "&amp;$K2132)))))))))))</f>
        <v>Evidência confirma cadastro</v>
      </c>
      <c r="W2132" s="34">
        <f>IF(OR(OR($D2132="6x1",$D2132="FF 6x1"),$D2132="5x2"),"",IF($AB2132&lt;&gt;$AB2124,IF(IFERROR(INDEX(Cadastro!$F$5:$F$148,$AB2132),"")="",IF($L2132&gt;0,1,0),IF(IFERROR(INDEX(Cadastro!$F$5:$F$148,$AB2132),"")&lt;=IFERROR(INDEX(Parâmetros!$B$39:$B$48,MATCH($E2132,Parâmetros!$A$39:$A$48,0)),99),IFERROR(INDEX(Cadastro!$F$5:$F$148,$AB2132),""),0)),IF($L2132&gt;0,IF(N($X2124)&gt;0,1,N($W2124)+1),IF(AND($L2132=0,OR(N($W2124)&gt;=IFERROR(INDEX(Parâmetros!$B$39:$B$48,MATCH($E2132,Parâmetros!$A$39:$A$48,0)),99),AND(N($X2124)&gt;0,N($X2124)&lt;IFERROR(INDEX(Parâmetros!$C$39:$C$48,MATCH($E2132,Parâmetros!$A$39:$A$48,0)),0)))),0,N($W2124)+1))))</f>
        <v>1</v>
      </c>
      <c r="X2132" s="34">
        <f>IF(OR(OR($D2132="6x1",$D2132="FF 6x1"),$D2132="5x2"),"",IF($AB2132&lt;&gt;$AB2124,IF(IFERROR(INDEX(Cadastro!$F$5:$F$148,$AB2132),"")="",0,IF(IFERROR(INDEX(Cadastro!$F$5:$F$148,$AB2132),"")&gt;IFERROR(INDEX(Parâmetros!$B$39:$B$48,MATCH($E2132,Parâmetros!$A$39:$A$48,0)),99),IFERROR(INDEX(Cadastro!$F$5:$F$148,$AB2132),"")-IFERROR(INDEX(Parâmetros!$B$39:$B$48,MATCH($E2132,Parâmetros!$A$39:$A$48,0)),99),0)),IF(AND($L2132=0,OR(N($W2124)&gt;=IFERROR(INDEX(Parâmetros!$B$39:$B$48,MATCH($E2132,Parâmetros!$A$39:$A$48,0)),99),AND(N($X2124)&gt;0,N($X2124)&lt;IFERROR(INDEX(Parâmetros!$C$39:$C$48,MATCH($E2132,Parâmetros!$A$39:$A$48,0)),0)))),N($X2124)+1,0)))</f>
        <v>0</v>
      </c>
      <c r="Y2132" t="str">
        <f>IF($AC2132&lt;&gt;"",IF($L2132&gt;0,$AC2132&amp;" · com apontamento",$AC2132),IF($E2132="Férias",IF($L2132&gt;0,"Férias · com apontamento","Férias (cadastro)"),IF(($Z2132+$AA2132-1)&gt;Parâmetros!$E$16,"Férias / afastamento",IF(AND($D2132="5x2",OR(WEEKDAY($F2132,2)=6,WEEKDAY($F2132,2)=7)),IF($L2132&gt;0,"Folga trabalhada","Folga"),IF($L2132&gt;0,"Trabalhado",IF(OR(OR($D2132="6x1",$D2132="FF 6x1"),$D2132="5x2"),IF(AND(OR($D2132="6x1",$D2132="FF 6x1"),OR(WEEKDAY($F2132,2)=6,WEEKDAY($F2132,2)=7)),"Folga","Falta de registro"),IF(AND($AB2132&lt;&gt;$AB2124,IFERROR(INDEX(Cadastro!$F$5:$F$148,$AB2132),"")=""),"Indeterminado (início da série)",IF($X2132&gt;0,"Folga","Falta de registro"))))))))</f>
        <v>Trabalhado</v>
      </c>
      <c r="Z2132" s="34">
        <f>IF(OR($L2132&gt;0,$F2132&gt;Parâmetros!$E$14),0,IF($A2132&lt;&gt;$A2124,1,N($Z2124)+1))</f>
        <v>0</v>
      </c>
      <c r="AA2132" s="34">
        <f>IF(OR($L2132&gt;0,$F2132&gt;Parâmetros!$E$14),0,IF(OR($A2132&lt;&gt;$A2133,$F2133&gt;Parâmetros!$E$14),1,N($AA2133)+1))</f>
        <v>0</v>
      </c>
      <c r="AB2132" s="31">
        <f>IFERROR(MATCH($A2132&amp;"|"&amp;TEXT(_xlfn.MAXIFS(Cadastro!$E$5:$E$148,Cadastro!$A$5:$A$148,$A2132,Cadastro!$E$5:$E$148,"&lt;="&amp;$F2132),"yyyymmdd"),Cadastro!$I$5:$I$148,0),"")</f>
        <v>16</v>
      </c>
      <c r="AC2132" t="str">
        <f>IFERROR(_xlfn.SINGLE(INDEX(Exceções!$D$5:$D$203,MATCH($A2132&amp;"|"&amp;$F2132,Exceções!$F$5:$F$203,0))),"")</f>
        <v/>
      </c>
      <c r="AD2132" t="str">
        <f>IF($AC2132="","",IFERROR(_xlfn.SINGLE(INDEX(Exceções!$E$5:$E$203,MATCH($A2132&amp;"|"&amp;$F2132,Exceções!$F$5:$F$203,0))),""))</f>
        <v/>
      </c>
    </row>
    <row r="2133" spans="1:30" hidden="1" x14ac:dyDescent="0.25">
      <c r="A2133" s="25">
        <v>56784</v>
      </c>
      <c r="B2133" s="10" t="s">
        <v>169</v>
      </c>
      <c r="C2133" s="17" t="str">
        <f>IFERROR(INDEX(Cadastro!$C$5:$C$148,$AB2133),"NÃO INFORMADO")</f>
        <v>USI</v>
      </c>
      <c r="D2133" s="17" t="str">
        <f>IFERROR(INDEX(Cadastro!$D$5:$D$148,AB2133),"")</f>
        <v>C</v>
      </c>
      <c r="E2133" s="17" t="str">
        <f>IFERROR(INDEX(Cadastro!$G$5:$G$148,$AB2133),"")</f>
        <v>C</v>
      </c>
      <c r="F2133" s="66">
        <v>46271</v>
      </c>
      <c r="G2133" s="32" t="str">
        <f t="shared" si="354"/>
        <v>dom</v>
      </c>
      <c r="H2133" s="31">
        <f>IF($L2133=0,"",_xlfn.MINIFS(Dados!$Q:$Q,Dados!$A:$A,$A2133,Dados!$S:$S,$F2133))</f>
        <v>0</v>
      </c>
      <c r="I2133" s="31">
        <f>IF($H2133="","",_xlfn.MAXIFS(Dados!$R:$R,Dados!$A:$A,$A2133,Dados!$S:$S,$F2133))</f>
        <v>419</v>
      </c>
      <c r="J2133" s="32" t="str">
        <f>IF($D2133&lt;&gt;"Folguista","",IFERROR(INDEX(Parâmetros!$D$52:$G$52,1,MIN(4,MAX(1,$W2133))),""))</f>
        <v/>
      </c>
      <c r="K2133" s="32" t="str">
        <f>IF(OR($AC2133&lt;&gt;"",$Y2133="Folga",$Y2133="Folga trabalhada",$Y2133="Férias (cadastro)",$Y2133="Férias / afastamento",$Y2133="Indeterminado (início da série)"),"",IF(OR($D2133="6x1",$D2133="FF 6x1"),IF(OR(WEEKDAY($F2133,2)=6,WEEKDAY($F2133,2)=7),"6x1 sáb/dom","6x1"),IF($D2133="5x2","5x2",IF($H2133="",IF($D2133="Folguista",$J2133,$E2133),IF(OR($H2133&gt;=Parâmetros!$E$18,$H2133&lt;Parâmetros!$E$19),"C",IF($H2133&lt;Parâmetros!$E$20,"A","B"))))))</f>
        <v>C</v>
      </c>
      <c r="L2133" s="30">
        <f>SUMIFS(Dados!$E:$E,Dados!$A:$A,$A2133,Dados!$S:$S,$F2133)</f>
        <v>6.15</v>
      </c>
      <c r="M2133" s="30">
        <f>IFERROR(INDEX(Parâmetros!$E$6:$E$11,MATCH($K2133,Parâmetros!$A$6:$A$11,0)),"")</f>
        <v>6.67</v>
      </c>
      <c r="N2133" s="33">
        <f t="shared" si="355"/>
        <v>0.9220389805097452</v>
      </c>
      <c r="O2133" s="33">
        <f>Parâmetros!$E$13</f>
        <v>0.8</v>
      </c>
      <c r="P2133" s="32" t="str">
        <f>IF(OR($M2133="",$F2133&gt;Parâmetros!$E$14),"Não","Sim")</f>
        <v>Sim</v>
      </c>
      <c r="Q2133" s="32" t="str">
        <f t="shared" si="356"/>
        <v>Sim</v>
      </c>
      <c r="R2133" s="32" t="str">
        <f t="shared" si="357"/>
        <v>Sim</v>
      </c>
      <c r="S2133" s="30">
        <f t="shared" si="358"/>
        <v>0</v>
      </c>
      <c r="T2133" s="32" t="str">
        <f>IF($Q2133&lt;&gt;"Sim","",IF($N2133&gt;Parâmetros!$E$15,"Sim","Não"))</f>
        <v>Não</v>
      </c>
      <c r="U2133" s="17" t="str">
        <f t="shared" si="359"/>
        <v>Na meta</v>
      </c>
      <c r="V2133" s="17" t="str">
        <f>IF($AC2133&lt;&gt;"",IF($L2133&gt;0,"ATENÇÃO · apontou em dia de "&amp;LOWER($AC2133)&amp;" cadastrado","Exceção cadastrada · "&amp;$AC2133)&amp;IF($AD2133="",""," · "&amp;$AD2133),IF($E2133="Férias",IF($L2133&gt;0,"ATENÇÃO · apontou estando de férias no cadastro","Férias no cadastro"),IF($Y2133="Férias / afastamento","Afastamento · "&amp;($Z2133+$AA2133-1)&amp;" dias seguidos sem apontamento",IF($Y2133="Folga trabalhada","ATENÇÃO · apontou em dia de '[Apontamento_Mes_Setembro Atualizado.xlsx]Base Diária'!$V$221folga da escala 5x2",IF($Y2133="Folga",IF(AND($D2133="5x2",OR(WEEKDAY($F2133,2)=6,WEEKDAY($F2133,2)=7)),"Folga de fim de semana da escala 5x2",IF(AND(OR($D2133="6x1",$D2133="FF 6x1"),WEEKDAY($F2133,2)=6,FALSE()),"Folga de fim de semana · apontou no domingo anterior",IF(AND(OR($D2133="6x1",$D2133="FF 6x1"),WEEKDAY($F2133,2)=7,AND($A2133=$A2132,$L2132&gt;0)),"Folga de fim de semana · apontou no sábado",IF(AND(OR($D2133="6x1",$D2133="FF 6x1"),OR(WEEKDAY($F2133,2)=6,WEEKDAY($F2133,2)=7)),"Folga de fim de semana · sem apontamento no sábado nem no domingo","Folga prevista pelo ciclo")))),IF($Y2133="Indeterminado (início da série)","Sem histórico anterior — informe o dia do ciclo no Cadastro",IF($Y2133="Falta de registro",IF(OR(OR($D2133="6x1",$D2133="FF 6x1"),$D2133="5x2"),"FALTA DE REGISTRO · dia útil da escala "&amp;$E2133,"FALTA DE REGISTRO · dia "&amp;$W2133&amp;" de "&amp;IFERROR(INDEX(Parâmetros!$B$39:$B$48,MATCH($E2133,Parâmetros!$A$39:$A$48,0)),99)&amp;" do ciclo"),IF(OR($D2133="6x1",$D2133="FF 6x1"),IF(OR(AND(WEEKDAY($F2133,2)=6,AND($A2133=$A2134,$L2134&gt;0)),AND(WEEKDAY($F2133,2)=7,AND($A2133=$A2132,$L2132&gt;0))),"ATENÇÃO · apontou sábado e domingo no mesmo fim de semana",IF(OR(WEEKDAY($F2133,2)=6,WEEKDAY($F2133,2)=7),"Jornada de fim de semana do 6x1",IF(OR($H2133&gt;=Parâmetros!$E$20,$H2133&lt;Parâmetros!$E$19),"ATENÇÃO · 6x1 apontou fora do horário diurno","Jornada fixa do 6x1"))),IF($D2133="5x2","Jornada fixa do 5x2",IF($D2133="Folguista",IF($J2133=$K2133,"Evidência confirma sequência","DIVERGE · sequência "&amp;$J2133&amp;" × evidência "&amp;$K2133),IF($K2133=$E2133,"Evidência confirma cadastro","DIVERGE · cadastro "&amp;$E2133&amp;" × evidência "&amp;$K2133)))))))))))</f>
        <v>Evidência confirma cadastro</v>
      </c>
      <c r="W2133" s="34">
        <f>IF(OR(OR($D2133="6x1",$D2133="FF 6x1"),$D2133="5x2"),"",IF($AB2133&lt;&gt;$AB2125,IF(IFERROR(INDEX(Cadastro!$F$5:$F$148,$AB2133),"")="",IF($L2133&gt;0,1,0),IF(IFERROR(INDEX(Cadastro!$F$5:$F$148,$AB2133),"")&lt;=IFERROR(INDEX(Parâmetros!$B$39:$B$48,MATCH($E2133,Parâmetros!$A$39:$A$48,0)),99),IFERROR(INDEX(Cadastro!$F$5:$F$148,$AB2133),""),0)),IF($L2133&gt;0,IF(N($X2125)&gt;0,1,N($W2125)+1),IF(AND($L2133=0,OR(N($W2125)&gt;=IFERROR(INDEX(Parâmetros!$B$39:$B$48,MATCH($E2133,Parâmetros!$A$39:$A$48,0)),99),AND(N($X2125)&gt;0,N($X2125)&lt;IFERROR(INDEX(Parâmetros!$C$39:$C$48,MATCH($E2133,Parâmetros!$A$39:$A$48,0)),0)))),0,N($W2125)+1))))</f>
        <v>1</v>
      </c>
      <c r="X2133" s="34">
        <f>IF(OR(OR($D2133="6x1",$D2133="FF 6x1"),$D2133="5x2"),"",IF($AB2133&lt;&gt;$AB2125,IF(IFERROR(INDEX(Cadastro!$F$5:$F$148,$AB2133),"")="",0,IF(IFERROR(INDEX(Cadastro!$F$5:$F$148,$AB2133),"")&gt;IFERROR(INDEX(Parâmetros!$B$39:$B$48,MATCH($E2133,Parâmetros!$A$39:$A$48,0)),99),IFERROR(INDEX(Cadastro!$F$5:$F$148,$AB2133),"")-IFERROR(INDEX(Parâmetros!$B$39:$B$48,MATCH($E2133,Parâmetros!$A$39:$A$48,0)),99),0)),IF(AND($L2133=0,OR(N($W2125)&gt;=IFERROR(INDEX(Parâmetros!$B$39:$B$48,MATCH($E2133,Parâmetros!$A$39:$A$48,0)),99),AND(N($X2125)&gt;0,N($X2125)&lt;IFERROR(INDEX(Parâmetros!$C$39:$C$48,MATCH($E2133,Parâmetros!$A$39:$A$48,0)),0)))),N($X2125)+1,0)))</f>
        <v>0</v>
      </c>
      <c r="Y2133" t="str">
        <f>IF($AC2133&lt;&gt;"",IF($L2133&gt;0,$AC2133&amp;" · com apontamento",$AC2133),IF($E2133="Férias",IF($L2133&gt;0,"Férias · com apontamento","Férias (cadastro)"),IF(($Z2133+$AA2133-1)&gt;Parâmetros!$E$16,"Férias / afastamento",IF(AND($D2133="5x2",OR(WEEKDAY($F2133,2)=6,WEEKDAY($F2133,2)=7)),IF($L2133&gt;0,"Folga trabalhada","Folga"),IF($L2133&gt;0,"Trabalhado",IF(OR(OR($D2133="6x1",$D2133="FF 6x1"),$D2133="5x2"),IF(AND(OR($D2133="6x1",$D2133="FF 6x1"),OR(WEEKDAY($F2133,2)=6,WEEKDAY($F2133,2)=7)),"Folga","Falta de registro"),IF(AND($AB2133&lt;&gt;$AB2125,IFERROR(INDEX(Cadastro!$F$5:$F$148,$AB2133),"")=""),"Indeterminado (início da série)",IF($X2133&gt;0,"Folga","Falta de registro"))))))))</f>
        <v>Trabalhado</v>
      </c>
      <c r="Z2133" s="34">
        <f>IF(OR($L2133&gt;0,$F2133&gt;Parâmetros!$E$14),0,IF($A2133&lt;&gt;$A2125,1,N($Z2125)+1))</f>
        <v>0</v>
      </c>
      <c r="AA2133" s="34">
        <f>IF(OR($L2133&gt;0,$F2133&gt;Parâmetros!$E$14),0,IF(OR($A2133&lt;&gt;$A2134,$F2134&gt;Parâmetros!$E$14),1,N($AA2134)+1))</f>
        <v>0</v>
      </c>
      <c r="AB2133" s="31">
        <f>IFERROR(MATCH($A2133&amp;"|"&amp;TEXT(_xlfn.MAXIFS(Cadastro!$E$5:$E$148,Cadastro!$A$5:$A$148,$A2133,Cadastro!$E$5:$E$148,"&lt;="&amp;$F2133),"yyyymmdd"),Cadastro!$I$5:$I$148,0),"")</f>
        <v>16</v>
      </c>
      <c r="AC2133" t="str">
        <f>IFERROR(_xlfn.SINGLE(INDEX(Exceções!$D$5:$D$203,MATCH($A2133&amp;"|"&amp;$F2133,Exceções!$F$5:$F$203,0))),"")</f>
        <v/>
      </c>
      <c r="AD2133" t="str">
        <f>IF($AC2133="","",IFERROR(_xlfn.SINGLE(INDEX(Exceções!$E$5:$E$203,MATCH($A2133&amp;"|"&amp;$F2133,Exceções!$F$5:$F$203,0))),""))</f>
        <v/>
      </c>
    </row>
    <row r="2134" spans="1:30" hidden="1" x14ac:dyDescent="0.25">
      <c r="A2134" s="31">
        <v>56784</v>
      </c>
      <c r="B2134" s="10" t="s">
        <v>169</v>
      </c>
      <c r="C2134" s="17" t="str">
        <f>IFERROR(INDEX(Cadastro!$C$5:$C$148,$AB2134),"NÃO INFORMADO")</f>
        <v>USI</v>
      </c>
      <c r="D2134" s="17" t="str">
        <f>IFERROR(INDEX(Cadastro!$D$5:$D$148,AB2134),"")</f>
        <v>C</v>
      </c>
      <c r="E2134" s="17" t="str">
        <f>IFERROR(INDEX(Cadastro!$G$5:$G$148,$AB2134),"")</f>
        <v>C</v>
      </c>
      <c r="F2134" s="66">
        <v>46272</v>
      </c>
      <c r="G2134" s="32" t="str">
        <f t="shared" si="354"/>
        <v>seg</v>
      </c>
      <c r="H2134" s="31" t="str">
        <f>IF($L2134=0,"",_xlfn.MINIFS(Dados!$Q:$Q,Dados!$A:$A,$A2134,Dados!$S:$S,$F2134))</f>
        <v/>
      </c>
      <c r="I2134" s="31" t="str">
        <f>IF($H2134="","",_xlfn.MAXIFS(Dados!$R:$R,Dados!$A:$A,$A2134,Dados!$S:$S,$F2134))</f>
        <v/>
      </c>
      <c r="J2134" s="32" t="str">
        <f>IF($D2134&lt;&gt;"Folguista","",IFERROR(INDEX(Parâmetros!$D$52:$G$52,1,MIN(4,MAX(1,$W2134))),""))</f>
        <v/>
      </c>
      <c r="K2134" s="32" t="str">
        <f>IF(OR($AC2134&lt;&gt;"",$Y2134="Folga",$Y2134="Folga trabalhada",$Y2134="Férias (cadastro)",$Y2134="Férias / afastamento",$Y2134="Indeterminado (início da série)"),"",IF(OR($D2134="6x1",$D2134="FF 6x1"),IF(OR(WEEKDAY($F2134,2)=6,WEEKDAY($F2134,2)=7),"6x1 sáb/dom","6x1"),IF($D2134="5x2","5x2",IF($H2134="",IF($D2134="Folguista",$J2134,$E2134),IF(OR($H2134&gt;=Parâmetros!$E$18,$H2134&lt;Parâmetros!$E$19),"C",IF($H2134&lt;Parâmetros!$E$20,"A","B"))))))</f>
        <v/>
      </c>
      <c r="L2134" s="30">
        <f>SUMIFS(Dados!$E:$E,Dados!$A:$A,$A2134,Dados!$S:$S,$F2134)</f>
        <v>0</v>
      </c>
      <c r="M2134" s="30" t="str">
        <f>IFERROR(INDEX(Parâmetros!$E$6:$E$11,MATCH($K2134,Parâmetros!$A$6:$A$11,0)),"")</f>
        <v/>
      </c>
      <c r="N2134" s="33" t="str">
        <f t="shared" si="355"/>
        <v/>
      </c>
      <c r="O2134" s="33">
        <f>Parâmetros!$E$13</f>
        <v>0.8</v>
      </c>
      <c r="P2134" s="32" t="str">
        <f>IF(OR($M2134="",$F2134&gt;Parâmetros!$E$14),"Não","Sim")</f>
        <v>Não</v>
      </c>
      <c r="Q2134" s="32" t="str">
        <f t="shared" si="356"/>
        <v/>
      </c>
      <c r="R2134" s="32" t="str">
        <f t="shared" si="357"/>
        <v/>
      </c>
      <c r="S2134" s="30" t="str">
        <f t="shared" si="358"/>
        <v/>
      </c>
      <c r="T2134" s="32" t="str">
        <f>IF($Q2134&lt;&gt;"Sim","",IF($N2134&gt;Parâmetros!$E$15,"Sim","Não"))</f>
        <v/>
      </c>
      <c r="U2134" s="17" t="str">
        <f t="shared" si="359"/>
        <v>Início da série</v>
      </c>
      <c r="V2134" s="17" t="str">
        <f>IF($AC2134&lt;&gt;"",IF($L2134&gt;0,"ATENÇÃO · apontou em dia de "&amp;LOWER($AC2134)&amp;" cadastrado","Exceção cadastrada · "&amp;$AC2134)&amp;IF($AD2134="",""," · "&amp;$AD2134),IF($E2134="Férias",IF($L2134&gt;0,"ATENÇÃO · apontou estando de férias no cadastro","Férias no cadastro"),IF($Y2134="Férias / afastamento","Afastamento · "&amp;($Z2134+$AA2134-1)&amp;" dias seguidos sem apontamento",IF($Y2134="Folga trabalhada","ATENÇÃO · apontou em dia de '[Apontamento_Mes_Setembro Atualizado.xlsx]Base Diária'!$V$221folga da escala 5x2",IF($Y2134="Folga",IF(AND($D2134="5x2",OR(WEEKDAY($F2134,2)=6,WEEKDAY($F2134,2)=7)),"Folga de fim de semana da escala 5x2",IF(AND(OR($D2134="6x1",$D2134="FF 6x1"),WEEKDAY($F2134,2)=6,FALSE()),"Folga de fim de semana · apontou no domingo anterior",IF(AND(OR($D2134="6x1",$D2134="FF 6x1"),WEEKDAY($F2134,2)=7,AND($A2134=$A2133,$L2133&gt;0)),"Folga de fim de semana · apontou no sábado",IF(AND(OR($D2134="6x1",$D2134="FF 6x1"),OR(WEEKDAY($F2134,2)=6,WEEKDAY($F2134,2)=7)),"Folga de fim de semana · sem apontamento no sábado nem no domingo","Folga prevista pelo ciclo")))),IF($Y2134="Indeterminado (início da série)","Sem histórico anterior — informe o dia do ciclo no Cadastro",IF($Y2134="Falta de registro",IF(OR(OR($D2134="6x1",$D2134="FF 6x1"),$D2134="5x2"),"FALTA DE REGISTRO · dia útil da escala "&amp;$E2134,"FALTA DE REGISTRO · dia "&amp;$W2134&amp;" de "&amp;IFERROR(INDEX(Parâmetros!$B$39:$B$48,MATCH($E2134,Parâmetros!$A$39:$A$48,0)),99)&amp;" do ciclo"),IF(OR($D2134="6x1",$D2134="FF 6x1"),IF(OR(AND(WEEKDAY($F2134,2)=6,AND($A2134=$A2135,$L2135&gt;0)),AND(WEEKDAY($F2134,2)=7,AND($A2134=$A2133,$L2133&gt;0))),"ATENÇÃO · apontou sábado e domingo no mesmo fim de semana",IF(OR(WEEKDAY($F2134,2)=6,WEEKDAY($F2134,2)=7),"Jornada de fim de semana do 6x1",IF(OR($H2134&gt;=Parâmetros!$E$20,$H2134&lt;Parâmetros!$E$19),"ATENÇÃO · 6x1 apontou fora do horário diurno","Jornada fixa do 6x1"))),IF($D2134="5x2","Jornada fixa do 5x2",IF($D2134="Folguista",IF($J2134=$K2134,"Evidência confirma sequência","DIVERGE · sequência "&amp;$J2134&amp;" × evidência "&amp;$K2134),IF($K2134=$E2134,"Evidência confirma cadastro","DIVERGE · cadastro "&amp;$E2134&amp;" × evidência "&amp;$K2134)))))))))))</f>
        <v>Sem histórico anterior — informe o dia do ciclo no Cadastro</v>
      </c>
      <c r="W2134" s="34">
        <f>IF(OR(OR($D2134="6x1",$D2134="FF 6x1"),$D2134="5x2"),"",IF($AB2134&lt;&gt;$AB2126,IF(IFERROR(INDEX(Cadastro!$F$5:$F$148,$AB2134),"")="",IF($L2134&gt;0,1,0),IF(IFERROR(INDEX(Cadastro!$F$5:$F$148,$AB2134),"")&lt;=IFERROR(INDEX(Parâmetros!$B$39:$B$48,MATCH($E2134,Parâmetros!$A$39:$A$48,0)),99),IFERROR(INDEX(Cadastro!$F$5:$F$148,$AB2134),""),0)),IF($L2134&gt;0,IF(N($X2126)&gt;0,1,N($W2126)+1),IF(AND($L2134=0,OR(N($W2126)&gt;=IFERROR(INDEX(Parâmetros!$B$39:$B$48,MATCH($E2134,Parâmetros!$A$39:$A$48,0)),99),AND(N($X2126)&gt;0,N($X2126)&lt;IFERROR(INDEX(Parâmetros!$C$39:$C$48,MATCH($E2134,Parâmetros!$A$39:$A$48,0)),0)))),0,N($W2126)+1))))</f>
        <v>0</v>
      </c>
      <c r="X2134" s="34">
        <f>IF(OR(OR($D2134="6x1",$D2134="FF 6x1"),$D2134="5x2"),"",IF($AB2134&lt;&gt;$AB2126,IF(IFERROR(INDEX(Cadastro!$F$5:$F$148,$AB2134),"")="",0,IF(IFERROR(INDEX(Cadastro!$F$5:$F$148,$AB2134),"")&gt;IFERROR(INDEX(Parâmetros!$B$39:$B$48,MATCH($E2134,Parâmetros!$A$39:$A$48,0)),99),IFERROR(INDEX(Cadastro!$F$5:$F$148,$AB2134),"")-IFERROR(INDEX(Parâmetros!$B$39:$B$48,MATCH($E2134,Parâmetros!$A$39:$A$48,0)),99),0)),IF(AND($L2134=0,OR(N($W2126)&gt;=IFERROR(INDEX(Parâmetros!$B$39:$B$48,MATCH($E2134,Parâmetros!$A$39:$A$48,0)),99),AND(N($X2126)&gt;0,N($X2126)&lt;IFERROR(INDEX(Parâmetros!$C$39:$C$48,MATCH($E2134,Parâmetros!$A$39:$A$48,0)),0)))),N($X2126)+1,0)))</f>
        <v>0</v>
      </c>
      <c r="Y2134" t="str">
        <f>IF($AC2134&lt;&gt;"",IF($L2134&gt;0,$AC2134&amp;" · com apontamento",$AC2134),IF($E2134="Férias",IF($L2134&gt;0,"Férias · com apontamento","Férias (cadastro)"),IF(($Z2134+$AA2134-1)&gt;Parâmetros!$E$16,"Férias / afastamento",IF(AND($D2134="5x2",OR(WEEKDAY($F2134,2)=6,WEEKDAY($F2134,2)=7)),IF($L2134&gt;0,"Folga trabalhada","Folga"),IF($L2134&gt;0,"Trabalhado",IF(OR(OR($D2134="6x1",$D2134="FF 6x1"),$D2134="5x2"),IF(AND(OR($D2134="6x1",$D2134="FF 6x1"),OR(WEEKDAY($F2134,2)=6,WEEKDAY($F2134,2)=7)),"Folga","Falta de registro"),IF(AND($AB2134&lt;&gt;$AB2126,IFERROR(INDEX(Cadastro!$F$5:$F$148,$AB2134),"")=""),"Indeterminado (início da série)",IF($X2134&gt;0,"Folga","Falta de registro"))))))))</f>
        <v>Indeterminado (início da série)</v>
      </c>
      <c r="Z2134" s="34">
        <f>IF(OR($L2134&gt;0,$F2134&gt;Parâmetros!$E$14),0,IF($A2134&lt;&gt;$A2126,1,N($Z2126)+1))</f>
        <v>1</v>
      </c>
      <c r="AA2134" s="34">
        <f>IF(OR($L2134&gt;0,$F2134&gt;Parâmetros!$E$14),0,IF(OR($A2134&lt;&gt;$A2135,$F2135&gt;Parâmetros!$E$14),1,N($AA2135)+1))</f>
        <v>1</v>
      </c>
      <c r="AB2134" s="31">
        <f>IFERROR(MATCH($A2134&amp;"|"&amp;TEXT(_xlfn.MAXIFS(Cadastro!$E$5:$E$148,Cadastro!$A$5:$A$148,$A2134,Cadastro!$E$5:$E$148,"&lt;="&amp;$F2134),"yyyymmdd"),Cadastro!$I$5:$I$148,0),"")</f>
        <v>16</v>
      </c>
      <c r="AC2134" t="str">
        <f>IFERROR(_xlfn.SINGLE(INDEX(Exceções!$D$5:$D$203,MATCH($A2134&amp;"|"&amp;$F2134,Exceções!$F$5:$F$203,0))),"")</f>
        <v/>
      </c>
      <c r="AD2134" t="str">
        <f>IF($AC2134="","",IFERROR(_xlfn.SINGLE(INDEX(Exceções!$E$5:$E$203,MATCH($A2134&amp;"|"&amp;$F2134,Exceções!$F$5:$F$203,0))),""))</f>
        <v/>
      </c>
    </row>
    <row r="2135" spans="1:30" hidden="1" x14ac:dyDescent="0.25">
      <c r="A2135" s="25">
        <v>56784</v>
      </c>
      <c r="B2135" s="10" t="s">
        <v>169</v>
      </c>
      <c r="C2135" s="17" t="str">
        <f>IFERROR(INDEX(Cadastro!$C$5:$C$148,$AB2135),"NÃO INFORMADO")</f>
        <v>USI</v>
      </c>
      <c r="D2135" s="17" t="str">
        <f>IFERROR(INDEX(Cadastro!$D$5:$D$148,AB2135),"")</f>
        <v>C</v>
      </c>
      <c r="E2135" s="17" t="str">
        <f>IFERROR(INDEX(Cadastro!$G$5:$G$148,$AB2135),"")</f>
        <v>C</v>
      </c>
      <c r="F2135" s="66">
        <v>46273</v>
      </c>
      <c r="G2135" s="32" t="str">
        <f t="shared" si="354"/>
        <v>ter</v>
      </c>
      <c r="H2135" s="31">
        <f>IF($L2135=0,"",_xlfn.MINIFS(Dados!$Q:$Q,Dados!$A:$A,$A2135,Dados!$S:$S,$F2135))</f>
        <v>0</v>
      </c>
      <c r="I2135" s="31">
        <f>IF($H2135="","",_xlfn.MAXIFS(Dados!$R:$R,Dados!$A:$A,$A2135,Dados!$S:$S,$F2135))</f>
        <v>414</v>
      </c>
      <c r="J2135" s="32" t="str">
        <f>IF($D2135&lt;&gt;"Folguista","",IFERROR(INDEX(Parâmetros!$D$52:$G$52,1,MIN(4,MAX(1,$W2135))),""))</f>
        <v/>
      </c>
      <c r="K2135" s="32" t="str">
        <f>IF(OR($AC2135&lt;&gt;"",$Y2135="Folga",$Y2135="Folga trabalhada",$Y2135="Férias (cadastro)",$Y2135="Férias / afastamento",$Y2135="Indeterminado (início da série)"),"",IF(OR($D2135="6x1",$D2135="FF 6x1"),IF(OR(WEEKDAY($F2135,2)=6,WEEKDAY($F2135,2)=7),"6x1 sáb/dom","6x1"),IF($D2135="5x2","5x2",IF($H2135="",IF($D2135="Folguista",$J2135,$E2135),IF(OR($H2135&gt;=Parâmetros!$E$18,$H2135&lt;Parâmetros!$E$19),"C",IF($H2135&lt;Parâmetros!$E$20,"A","B"))))))</f>
        <v>C</v>
      </c>
      <c r="L2135" s="30">
        <f>SUMIFS(Dados!$E:$E,Dados!$A:$A,$A2135,Dados!$S:$S,$F2135)</f>
        <v>6.11</v>
      </c>
      <c r="M2135" s="30">
        <f>IFERROR(INDEX(Parâmetros!$E$6:$E$11,MATCH($K2135,Parâmetros!$A$6:$A$11,0)),"")</f>
        <v>6.67</v>
      </c>
      <c r="N2135" s="33">
        <f t="shared" si="355"/>
        <v>0.91604197901049478</v>
      </c>
      <c r="O2135" s="33">
        <f>Parâmetros!$E$13</f>
        <v>0.8</v>
      </c>
      <c r="P2135" s="32" t="str">
        <f>IF(OR($M2135="",$F2135&gt;Parâmetros!$E$14),"Não","Sim")</f>
        <v>Sim</v>
      </c>
      <c r="Q2135" s="32" t="str">
        <f t="shared" si="356"/>
        <v>Sim</v>
      </c>
      <c r="R2135" s="32" t="str">
        <f t="shared" si="357"/>
        <v>Sim</v>
      </c>
      <c r="S2135" s="30">
        <f t="shared" si="358"/>
        <v>0</v>
      </c>
      <c r="T2135" s="32" t="str">
        <f>IF($Q2135&lt;&gt;"Sim","",IF($N2135&gt;Parâmetros!$E$15,"Sim","Não"))</f>
        <v>Não</v>
      </c>
      <c r="U2135" s="17" t="str">
        <f t="shared" si="359"/>
        <v>Na meta</v>
      </c>
      <c r="V2135" s="17" t="str">
        <f>IF($AC2135&lt;&gt;"",IF($L2135&gt;0,"ATENÇÃO · apontou em dia de "&amp;LOWER($AC2135)&amp;" cadastrado","Exceção cadastrada · "&amp;$AC2135)&amp;IF($AD2135="",""," · "&amp;$AD2135),IF($E2135="Férias",IF($L2135&gt;0,"ATENÇÃO · apontou estando de férias no cadastro","Férias no cadastro"),IF($Y2135="Férias / afastamento","Afastamento · "&amp;($Z2135+$AA2135-1)&amp;" dias seguidos sem apontamento",IF($Y2135="Folga trabalhada","ATENÇÃO · apontou em dia de '[Apontamento_Mes_Setembro Atualizado.xlsx]Base Diária'!$V$221folga da escala 5x2",IF($Y2135="Folga",IF(AND($D2135="5x2",OR(WEEKDAY($F2135,2)=6,WEEKDAY($F2135,2)=7)),"Folga de fim de semana da escala 5x2",IF(AND(OR($D2135="6x1",$D2135="FF 6x1"),WEEKDAY($F2135,2)=6,FALSE()),"Folga de fim de semana · apontou no domingo anterior",IF(AND(OR($D2135="6x1",$D2135="FF 6x1"),WEEKDAY($F2135,2)=7,AND($A2135=$A2134,$L2134&gt;0)),"Folga de fim de semana · apontou no sábado",IF(AND(OR($D2135="6x1",$D2135="FF 6x1"),OR(WEEKDAY($F2135,2)=6,WEEKDAY($F2135,2)=7)),"Folga de fim de semana · sem apontamento no sábado nem no domingo","Folga prevista pelo ciclo")))),IF($Y2135="Indeterminado (início da série)","Sem histórico anterior — informe o dia do ciclo no Cadastro",IF($Y2135="Falta de registro",IF(OR(OR($D2135="6x1",$D2135="FF 6x1"),$D2135="5x2"),"FALTA DE REGISTRO · dia útil da escala "&amp;$E2135,"FALTA DE REGISTRO · dia "&amp;$W2135&amp;" de "&amp;IFERROR(INDEX(Parâmetros!$B$39:$B$48,MATCH($E2135,Parâmetros!$A$39:$A$48,0)),99)&amp;" do ciclo"),IF(OR($D2135="6x1",$D2135="FF 6x1"),IF(OR(AND(WEEKDAY($F2135,2)=6,AND($A2135=$A2136,$L2136&gt;0)),AND(WEEKDAY($F2135,2)=7,AND($A2135=$A2134,$L2134&gt;0))),"ATENÇÃO · apontou sábado e domingo no mesmo fim de semana",IF(OR(WEEKDAY($F2135,2)=6,WEEKDAY($F2135,2)=7),"Jornada de fim de semana do 6x1",IF(OR($H2135&gt;=Parâmetros!$E$20,$H2135&lt;Parâmetros!$E$19),"ATENÇÃO · 6x1 apontou fora do horário diurno","Jornada fixa do 6x1"))),IF($D2135="5x2","Jornada fixa do 5x2",IF($D2135="Folguista",IF($J2135=$K2135,"Evidência confirma sequência","DIVERGE · sequência "&amp;$J2135&amp;" × evidência "&amp;$K2135),IF($K2135=$E2135,"Evidência confirma cadastro","DIVERGE · cadastro "&amp;$E2135&amp;" × evidência "&amp;$K2135)))))))))))</f>
        <v>Evidência confirma cadastro</v>
      </c>
      <c r="W2135" s="34">
        <f>IF(OR(OR($D2135="6x1",$D2135="FF 6x1"),$D2135="5x2"),"",IF($AB2135&lt;&gt;$AB2127,IF(IFERROR(INDEX(Cadastro!$F$5:$F$148,$AB2135),"")="",IF($L2135&gt;0,1,0),IF(IFERROR(INDEX(Cadastro!$F$5:$F$148,$AB2135),"")&lt;=IFERROR(INDEX(Parâmetros!$B$39:$B$48,MATCH($E2135,Parâmetros!$A$39:$A$48,0)),99),IFERROR(INDEX(Cadastro!$F$5:$F$148,$AB2135),""),0)),IF($L2135&gt;0,IF(N($X2127)&gt;0,1,N($W2127)+1),IF(AND($L2135=0,OR(N($W2127)&gt;=IFERROR(INDEX(Parâmetros!$B$39:$B$48,MATCH($E2135,Parâmetros!$A$39:$A$48,0)),99),AND(N($X2127)&gt;0,N($X2127)&lt;IFERROR(INDEX(Parâmetros!$C$39:$C$48,MATCH($E2135,Parâmetros!$A$39:$A$48,0)),0)))),0,N($W2127)+1))))</f>
        <v>2</v>
      </c>
      <c r="X2135" s="34">
        <f>IF(OR(OR($D2135="6x1",$D2135="FF 6x1"),$D2135="5x2"),"",IF($AB2135&lt;&gt;$AB2127,IF(IFERROR(INDEX(Cadastro!$F$5:$F$148,$AB2135),"")="",0,IF(IFERROR(INDEX(Cadastro!$F$5:$F$148,$AB2135),"")&gt;IFERROR(INDEX(Parâmetros!$B$39:$B$48,MATCH($E2135,Parâmetros!$A$39:$A$48,0)),99),IFERROR(INDEX(Cadastro!$F$5:$F$148,$AB2135),"")-IFERROR(INDEX(Parâmetros!$B$39:$B$48,MATCH($E2135,Parâmetros!$A$39:$A$48,0)),99),0)),IF(AND($L2135=0,OR(N($W2127)&gt;=IFERROR(INDEX(Parâmetros!$B$39:$B$48,MATCH($E2135,Parâmetros!$A$39:$A$48,0)),99),AND(N($X2127)&gt;0,N($X2127)&lt;IFERROR(INDEX(Parâmetros!$C$39:$C$48,MATCH($E2135,Parâmetros!$A$39:$A$48,0)),0)))),N($X2127)+1,0)))</f>
        <v>0</v>
      </c>
      <c r="Y2135" t="str">
        <f>IF($AC2135&lt;&gt;"",IF($L2135&gt;0,$AC2135&amp;" · com apontamento",$AC2135),IF($E2135="Férias",IF($L2135&gt;0,"Férias · com apontamento","Férias (cadastro)"),IF(($Z2135+$AA2135-1)&gt;Parâmetros!$E$16,"Férias / afastamento",IF(AND($D2135="5x2",OR(WEEKDAY($F2135,2)=6,WEEKDAY($F2135,2)=7)),IF($L2135&gt;0,"Folga trabalhada","Folga"),IF($L2135&gt;0,"Trabalhado",IF(OR(OR($D2135="6x1",$D2135="FF 6x1"),$D2135="5x2"),IF(AND(OR($D2135="6x1",$D2135="FF 6x1"),OR(WEEKDAY($F2135,2)=6,WEEKDAY($F2135,2)=7)),"Folga","Falta de registro"),IF(AND($AB2135&lt;&gt;$AB2127,IFERROR(INDEX(Cadastro!$F$5:$F$148,$AB2135),"")=""),"Indeterminado (início da série)",IF($X2135&gt;0,"Folga","Falta de registro"))))))))</f>
        <v>Trabalhado</v>
      </c>
      <c r="Z2135" s="34">
        <f>IF(OR($L2135&gt;0,$F2135&gt;Parâmetros!$E$14),0,IF($A2135&lt;&gt;$A2127,1,N($Z2127)+1))</f>
        <v>0</v>
      </c>
      <c r="AA2135" s="34">
        <f>IF(OR($L2135&gt;0,$F2135&gt;Parâmetros!$E$14),0,IF(OR($A2135&lt;&gt;$A2136,$F2136&gt;Parâmetros!$E$14),1,N($AA2136)+1))</f>
        <v>0</v>
      </c>
      <c r="AB2135" s="31">
        <f>IFERROR(MATCH($A2135&amp;"|"&amp;TEXT(_xlfn.MAXIFS(Cadastro!$E$5:$E$148,Cadastro!$A$5:$A$148,$A2135,Cadastro!$E$5:$E$148,"&lt;="&amp;$F2135),"yyyymmdd"),Cadastro!$I$5:$I$148,0),"")</f>
        <v>16</v>
      </c>
      <c r="AC2135" t="str">
        <f>IFERROR(_xlfn.SINGLE(INDEX(Exceções!$D$5:$D$203,MATCH($A2135&amp;"|"&amp;$F2135,Exceções!$F$5:$F$203,0))),"")</f>
        <v/>
      </c>
      <c r="AD2135" t="str">
        <f>IF($AC2135="","",IFERROR(_xlfn.SINGLE(INDEX(Exceções!$E$5:$E$203,MATCH($A2135&amp;"|"&amp;$F2135,Exceções!$F$5:$F$203,0))),""))</f>
        <v/>
      </c>
    </row>
    <row r="2136" spans="1:30" hidden="1" x14ac:dyDescent="0.25">
      <c r="A2136" s="31">
        <v>56784</v>
      </c>
      <c r="B2136" s="10" t="s">
        <v>169</v>
      </c>
      <c r="C2136" s="17" t="str">
        <f>IFERROR(INDEX(Cadastro!$C$5:$C$148,$AB2136),"NÃO INFORMADO")</f>
        <v>USI</v>
      </c>
      <c r="D2136" s="17" t="str">
        <f>IFERROR(INDEX(Cadastro!$D$5:$D$148,AB2136),"")</f>
        <v>C</v>
      </c>
      <c r="E2136" s="17" t="str">
        <f>IFERROR(INDEX(Cadastro!$G$5:$G$148,$AB2136),"")</f>
        <v>C</v>
      </c>
      <c r="F2136" s="66">
        <v>46274</v>
      </c>
      <c r="G2136" s="32" t="str">
        <f t="shared" si="354"/>
        <v>qua</v>
      </c>
      <c r="H2136" s="31">
        <f>IF($L2136=0,"",_xlfn.MINIFS(Dados!$Q:$Q,Dados!$A:$A,$A2136,Dados!$S:$S,$F2136))</f>
        <v>3</v>
      </c>
      <c r="I2136" s="31">
        <f>IF($H2136="","",_xlfn.MAXIFS(Dados!$R:$R,Dados!$A:$A,$A2136,Dados!$S:$S,$F2136))</f>
        <v>415</v>
      </c>
      <c r="J2136" s="32" t="str">
        <f>IF($D2136&lt;&gt;"Folguista","",IFERROR(INDEX(Parâmetros!$D$52:$G$52,1,MIN(4,MAX(1,$W2136))),""))</f>
        <v/>
      </c>
      <c r="K2136" s="32" t="str">
        <f>IF(OR($AC2136&lt;&gt;"",$Y2136="Folga",$Y2136="Folga trabalhada",$Y2136="Férias (cadastro)",$Y2136="Férias / afastamento",$Y2136="Indeterminado (início da série)"),"",IF(OR($D2136="6x1",$D2136="FF 6x1"),IF(OR(WEEKDAY($F2136,2)=6,WEEKDAY($F2136,2)=7),"6x1 sáb/dom","6x1"),IF($D2136="5x2","5x2",IF($H2136="",IF($D2136="Folguista",$J2136,$E2136),IF(OR($H2136&gt;=Parâmetros!$E$18,$H2136&lt;Parâmetros!$E$19),"C",IF($H2136&lt;Parâmetros!$E$20,"A","B"))))))</f>
        <v>C</v>
      </c>
      <c r="L2136" s="30">
        <f>SUMIFS(Dados!$E:$E,Dados!$A:$A,$A2136,Dados!$S:$S,$F2136)</f>
        <v>6.29</v>
      </c>
      <c r="M2136" s="30">
        <f>IFERROR(INDEX(Parâmetros!$E$6:$E$11,MATCH($K2136,Parâmetros!$A$6:$A$11,0)),"")</f>
        <v>6.67</v>
      </c>
      <c r="N2136" s="33">
        <f t="shared" si="355"/>
        <v>0.9430284857571215</v>
      </c>
      <c r="O2136" s="33">
        <f>Parâmetros!$E$13</f>
        <v>0.8</v>
      </c>
      <c r="P2136" s="32" t="str">
        <f>IF(OR($M2136="",$F2136&gt;Parâmetros!$E$14),"Não","Sim")</f>
        <v>Sim</v>
      </c>
      <c r="Q2136" s="32" t="str">
        <f t="shared" si="356"/>
        <v>Sim</v>
      </c>
      <c r="R2136" s="32" t="str">
        <f t="shared" si="357"/>
        <v>Sim</v>
      </c>
      <c r="S2136" s="30">
        <f t="shared" si="358"/>
        <v>0</v>
      </c>
      <c r="T2136" s="32" t="str">
        <f>IF($Q2136&lt;&gt;"Sim","",IF($N2136&gt;Parâmetros!$E$15,"Sim","Não"))</f>
        <v>Não</v>
      </c>
      <c r="U2136" s="17" t="str">
        <f t="shared" si="359"/>
        <v>Na meta</v>
      </c>
      <c r="V2136" s="17" t="str">
        <f>IF($AC2136&lt;&gt;"",IF($L2136&gt;0,"ATENÇÃO · apontou em dia de "&amp;LOWER($AC2136)&amp;" cadastrado","Exceção cadastrada · "&amp;$AC2136)&amp;IF($AD2136="",""," · "&amp;$AD2136),IF($E2136="Férias",IF($L2136&gt;0,"ATENÇÃO · apontou estando de férias no cadastro","Férias no cadastro"),IF($Y2136="Férias / afastamento","Afastamento · "&amp;($Z2136+$AA2136-1)&amp;" dias seguidos sem apontamento",IF($Y2136="Folga trabalhada","ATENÇÃO · apontou em dia de '[Apontamento_Mes_Setembro Atualizado.xlsx]Base Diária'!$V$221folga da escala 5x2",IF($Y2136="Folga",IF(AND($D2136="5x2",OR(WEEKDAY($F2136,2)=6,WEEKDAY($F2136,2)=7)),"Folga de fim de semana da escala 5x2",IF(AND(OR($D2136="6x1",$D2136="FF 6x1"),WEEKDAY($F2136,2)=6,FALSE()),"Folga de fim de semana · apontou no domingo anterior",IF(AND(OR($D2136="6x1",$D2136="FF 6x1"),WEEKDAY($F2136,2)=7,AND($A2136=$A2135,$L2135&gt;0)),"Folga de fim de semana · apontou no sábado",IF(AND(OR($D2136="6x1",$D2136="FF 6x1"),OR(WEEKDAY($F2136,2)=6,WEEKDAY($F2136,2)=7)),"Folga de fim de semana · sem apontamento no sábado nem no domingo","Folga prevista pelo ciclo")))),IF($Y2136="Indeterminado (início da série)","Sem histórico anterior — informe o dia do ciclo no Cadastro",IF($Y2136="Falta de registro",IF(OR(OR($D2136="6x1",$D2136="FF 6x1"),$D2136="5x2"),"FALTA DE REGISTRO · dia útil da escala "&amp;$E2136,"FALTA DE REGISTRO · dia "&amp;$W2136&amp;" de "&amp;IFERROR(INDEX(Parâmetros!$B$39:$B$48,MATCH($E2136,Parâmetros!$A$39:$A$48,0)),99)&amp;" do ciclo"),IF(OR($D2136="6x1",$D2136="FF 6x1"),IF(OR(AND(WEEKDAY($F2136,2)=6,AND($A2136=$A2137,$L2137&gt;0)),AND(WEEKDAY($F2136,2)=7,AND($A2136=$A2135,$L2135&gt;0))),"ATENÇÃO · apontou sábado e domingo no mesmo fim de semana",IF(OR(WEEKDAY($F2136,2)=6,WEEKDAY($F2136,2)=7),"Jornada de fim de semana do 6x1",IF(OR($H2136&gt;=Parâmetros!$E$20,$H2136&lt;Parâmetros!$E$19),"ATENÇÃO · 6x1 apontou fora do horário diurno","Jornada fixa do 6x1"))),IF($D2136="5x2","Jornada fixa do 5x2",IF($D2136="Folguista",IF($J2136=$K2136,"Evidência confirma sequência","DIVERGE · sequência "&amp;$J2136&amp;" × evidência "&amp;$K2136),IF($K2136=$E2136,"Evidência confirma cadastro","DIVERGE · cadastro "&amp;$E2136&amp;" × evidência "&amp;$K2136)))))))))))</f>
        <v>Evidência confirma cadastro</v>
      </c>
      <c r="W2136" s="34">
        <f>IF(OR(OR($D2136="6x1",$D2136="FF 6x1"),$D2136="5x2"),"",IF($AB2136&lt;&gt;$AB2128,IF(IFERROR(INDEX(Cadastro!$F$5:$F$148,$AB2136),"")="",IF($L2136&gt;0,1,0),IF(IFERROR(INDEX(Cadastro!$F$5:$F$148,$AB2136),"")&lt;=IFERROR(INDEX(Parâmetros!$B$39:$B$48,MATCH($E2136,Parâmetros!$A$39:$A$48,0)),99),IFERROR(INDEX(Cadastro!$F$5:$F$148,$AB2136),""),0)),IF($L2136&gt;0,IF(N($X2128)&gt;0,1,N($W2128)+1),IF(AND($L2136=0,OR(N($W2128)&gt;=IFERROR(INDEX(Parâmetros!$B$39:$B$48,MATCH($E2136,Parâmetros!$A$39:$A$48,0)),99),AND(N($X2128)&gt;0,N($X2128)&lt;IFERROR(INDEX(Parâmetros!$C$39:$C$48,MATCH($E2136,Parâmetros!$A$39:$A$48,0)),0)))),0,N($W2128)+1))))</f>
        <v>1</v>
      </c>
      <c r="X2136" s="34">
        <f>IF(OR(OR($D2136="6x1",$D2136="FF 6x1"),$D2136="5x2"),"",IF($AB2136&lt;&gt;$AB2128,IF(IFERROR(INDEX(Cadastro!$F$5:$F$148,$AB2136),"")="",0,IF(IFERROR(INDEX(Cadastro!$F$5:$F$148,$AB2136),"")&gt;IFERROR(INDEX(Parâmetros!$B$39:$B$48,MATCH($E2136,Parâmetros!$A$39:$A$48,0)),99),IFERROR(INDEX(Cadastro!$F$5:$F$148,$AB2136),"")-IFERROR(INDEX(Parâmetros!$B$39:$B$48,MATCH($E2136,Parâmetros!$A$39:$A$48,0)),99),0)),IF(AND($L2136=0,OR(N($W2128)&gt;=IFERROR(INDEX(Parâmetros!$B$39:$B$48,MATCH($E2136,Parâmetros!$A$39:$A$48,0)),99),AND(N($X2128)&gt;0,N($X2128)&lt;IFERROR(INDEX(Parâmetros!$C$39:$C$48,MATCH($E2136,Parâmetros!$A$39:$A$48,0)),0)))),N($X2128)+1,0)))</f>
        <v>0</v>
      </c>
      <c r="Y2136" t="str">
        <f>IF($AC2136&lt;&gt;"",IF($L2136&gt;0,$AC2136&amp;" · com apontamento",$AC2136),IF($E2136="Férias",IF($L2136&gt;0,"Férias · com apontamento","Férias (cadastro)"),IF(($Z2136+$AA2136-1)&gt;Parâmetros!$E$16,"Férias / afastamento",IF(AND($D2136="5x2",OR(WEEKDAY($F2136,2)=6,WEEKDAY($F2136,2)=7)),IF($L2136&gt;0,"Folga trabalhada","Folga"),IF($L2136&gt;0,"Trabalhado",IF(OR(OR($D2136="6x1",$D2136="FF 6x1"),$D2136="5x2"),IF(AND(OR($D2136="6x1",$D2136="FF 6x1"),OR(WEEKDAY($F2136,2)=6,WEEKDAY($F2136,2)=7)),"Folga","Falta de registro"),IF(AND($AB2136&lt;&gt;$AB2128,IFERROR(INDEX(Cadastro!$F$5:$F$148,$AB2136),"")=""),"Indeterminado (início da série)",IF($X2136&gt;0,"Folga","Falta de registro"))))))))</f>
        <v>Trabalhado</v>
      </c>
      <c r="Z2136" s="34">
        <f>IF(OR($L2136&gt;0,$F2136&gt;Parâmetros!$E$14),0,IF($A2136&lt;&gt;$A2128,1,N($Z2128)+1))</f>
        <v>0</v>
      </c>
      <c r="AA2136" s="34">
        <f>IF(OR($L2136&gt;0,$F2136&gt;Parâmetros!$E$14),0,IF(OR($A2136&lt;&gt;$A2137,$F2137&gt;Parâmetros!$E$14),1,N($AA2137)+1))</f>
        <v>0</v>
      </c>
      <c r="AB2136" s="31">
        <f>IFERROR(MATCH($A2136&amp;"|"&amp;TEXT(_xlfn.MAXIFS(Cadastro!$E$5:$E$148,Cadastro!$A$5:$A$148,$A2136,Cadastro!$E$5:$E$148,"&lt;="&amp;$F2136),"yyyymmdd"),Cadastro!$I$5:$I$148,0),"")</f>
        <v>16</v>
      </c>
      <c r="AC2136" t="str">
        <f>IFERROR(_xlfn.SINGLE(INDEX(Exceções!$D$5:$D$203,MATCH($A2136&amp;"|"&amp;$F2136,Exceções!$F$5:$F$203,0))),"")</f>
        <v/>
      </c>
      <c r="AD2136" t="str">
        <f>IF($AC2136="","",IFERROR(_xlfn.SINGLE(INDEX(Exceções!$E$5:$E$203,MATCH($A2136&amp;"|"&amp;$F2136,Exceções!$F$5:$F$203,0))),""))</f>
        <v/>
      </c>
    </row>
    <row r="2137" spans="1:30" hidden="1" x14ac:dyDescent="0.25">
      <c r="A2137" s="25">
        <v>56784</v>
      </c>
      <c r="B2137" s="10" t="s">
        <v>169</v>
      </c>
      <c r="C2137" s="17" t="str">
        <f>IFERROR(INDEX(Cadastro!$C$5:$C$148,$AB2137),"NÃO INFORMADO")</f>
        <v>USI</v>
      </c>
      <c r="D2137" s="17" t="str">
        <f>IFERROR(INDEX(Cadastro!$D$5:$D$148,AB2137),"")</f>
        <v>C</v>
      </c>
      <c r="E2137" s="17" t="str">
        <f>IFERROR(INDEX(Cadastro!$G$5:$G$148,$AB2137),"")</f>
        <v>C</v>
      </c>
      <c r="F2137" s="66">
        <v>46275</v>
      </c>
      <c r="G2137" s="32" t="str">
        <f t="shared" si="354"/>
        <v>qui</v>
      </c>
      <c r="H2137" s="31">
        <f>IF($L2137=0,"",_xlfn.MINIFS(Dados!$Q:$Q,Dados!$A:$A,$A2137,Dados!$S:$S,$F2137))</f>
        <v>0</v>
      </c>
      <c r="I2137" s="31">
        <f>IF($H2137="","",_xlfn.MAXIFS(Dados!$R:$R,Dados!$A:$A,$A2137,Dados!$S:$S,$F2137))</f>
        <v>416</v>
      </c>
      <c r="J2137" s="32" t="str">
        <f>IF($D2137&lt;&gt;"Folguista","",IFERROR(INDEX(Parâmetros!$D$52:$G$52,1,MIN(4,MAX(1,$W2137))),""))</f>
        <v/>
      </c>
      <c r="K2137" s="32" t="str">
        <f>IF(OR($AC2137&lt;&gt;"",$Y2137="Folga",$Y2137="Folga trabalhada",$Y2137="Férias (cadastro)",$Y2137="Férias / afastamento",$Y2137="Indeterminado (início da série)"),"",IF(OR($D2137="6x1",$D2137="FF 6x1"),IF(OR(WEEKDAY($F2137,2)=6,WEEKDAY($F2137,2)=7),"6x1 sáb/dom","6x1"),IF($D2137="5x2","5x2",IF($H2137="",IF($D2137="Folguista",$J2137,$E2137),IF(OR($H2137&gt;=Parâmetros!$E$18,$H2137&lt;Parâmetros!$E$19),"C",IF($H2137&lt;Parâmetros!$E$20,"A","B"))))))</f>
        <v>C</v>
      </c>
      <c r="L2137" s="30">
        <f>SUMIFS(Dados!$E:$E,Dados!$A:$A,$A2137,Dados!$S:$S,$F2137)</f>
        <v>6.37</v>
      </c>
      <c r="M2137" s="30">
        <f>IFERROR(INDEX(Parâmetros!$E$6:$E$11,MATCH($K2137,Parâmetros!$A$6:$A$11,0)),"")</f>
        <v>6.67</v>
      </c>
      <c r="N2137" s="33">
        <f t="shared" si="355"/>
        <v>0.95502248875562223</v>
      </c>
      <c r="O2137" s="33">
        <f>Parâmetros!$E$13</f>
        <v>0.8</v>
      </c>
      <c r="P2137" s="32" t="str">
        <f>IF(OR($M2137="",$F2137&gt;Parâmetros!$E$14),"Não","Sim")</f>
        <v>Sim</v>
      </c>
      <c r="Q2137" s="32" t="str">
        <f t="shared" si="356"/>
        <v>Sim</v>
      </c>
      <c r="R2137" s="32" t="str">
        <f t="shared" si="357"/>
        <v>Sim</v>
      </c>
      <c r="S2137" s="30">
        <f t="shared" si="358"/>
        <v>0</v>
      </c>
      <c r="T2137" s="32" t="str">
        <f>IF($Q2137&lt;&gt;"Sim","",IF($N2137&gt;Parâmetros!$E$15,"Sim","Não"))</f>
        <v>Não</v>
      </c>
      <c r="U2137" s="17" t="str">
        <f t="shared" si="359"/>
        <v>Na meta</v>
      </c>
      <c r="V2137" s="17" t="str">
        <f>IF($AC2137&lt;&gt;"",IF($L2137&gt;0,"ATENÇÃO · apontou em dia de "&amp;LOWER($AC2137)&amp;" cadastrado","Exceção cadastrada · "&amp;$AC2137)&amp;IF($AD2137="",""," · "&amp;$AD2137),IF($E2137="Férias",IF($L2137&gt;0,"ATENÇÃO · apontou estando de férias no cadastro","Férias no cadastro"),IF($Y2137="Férias / afastamento","Afastamento · "&amp;($Z2137+$AA2137-1)&amp;" dias seguidos sem apontamento",IF($Y2137="Folga trabalhada","ATENÇÃO · apontou em dia de '[Apontamento_Mes_Setembro Atualizado.xlsx]Base Diária'!$V$221folga da escala 5x2",IF($Y2137="Folga",IF(AND($D2137="5x2",OR(WEEKDAY($F2137,2)=6,WEEKDAY($F2137,2)=7)),"Folga de fim de semana da escala 5x2",IF(AND(OR($D2137="6x1",$D2137="FF 6x1"),WEEKDAY($F2137,2)=6,FALSE()),"Folga de fim de semana · apontou no domingo anterior",IF(AND(OR($D2137="6x1",$D2137="FF 6x1"),WEEKDAY($F2137,2)=7,AND($A2137=$A2136,$L2136&gt;0)),"Folga de fim de semana · apontou no sábado",IF(AND(OR($D2137="6x1",$D2137="FF 6x1"),OR(WEEKDAY($F2137,2)=6,WEEKDAY($F2137,2)=7)),"Folga de fim de semana · sem apontamento no sábado nem no domingo","Folga prevista pelo ciclo")))),IF($Y2137="Indeterminado (início da série)","Sem histórico anterior — informe o dia do ciclo no Cadastro",IF($Y2137="Falta de registro",IF(OR(OR($D2137="6x1",$D2137="FF 6x1"),$D2137="5x2"),"FALTA DE REGISTRO · dia útil da escala "&amp;$E2137,"FALTA DE REGISTRO · dia "&amp;$W2137&amp;" de "&amp;IFERROR(INDEX(Parâmetros!$B$39:$B$48,MATCH($E2137,Parâmetros!$A$39:$A$48,0)),99)&amp;" do ciclo"),IF(OR($D2137="6x1",$D2137="FF 6x1"),IF(OR(AND(WEEKDAY($F2137,2)=6,AND($A2137=$A2138,$L2138&gt;0)),AND(WEEKDAY($F2137,2)=7,AND($A2137=$A2136,$L2136&gt;0))),"ATENÇÃO · apontou sábado e domingo no mesmo fim de semana",IF(OR(WEEKDAY($F2137,2)=6,WEEKDAY($F2137,2)=7),"Jornada de fim de semana do 6x1",IF(OR($H2137&gt;=Parâmetros!$E$20,$H2137&lt;Parâmetros!$E$19),"ATENÇÃO · 6x1 apontou fora do horário diurno","Jornada fixa do 6x1"))),IF($D2137="5x2","Jornada fixa do 5x2",IF($D2137="Folguista",IF($J2137=$K2137,"Evidência confirma sequência","DIVERGE · sequência "&amp;$J2137&amp;" × evidência "&amp;$K2137),IF($K2137=$E2137,"Evidência confirma cadastro","DIVERGE · cadastro "&amp;$E2137&amp;" × evidência "&amp;$K2137)))))))))))</f>
        <v>Evidência confirma cadastro</v>
      </c>
      <c r="W2137" s="34">
        <f>IF(OR(OR($D2137="6x1",$D2137="FF 6x1"),$D2137="5x2"),"",IF($AB2137&lt;&gt;$AB2129,IF(IFERROR(INDEX(Cadastro!$F$5:$F$148,$AB2137),"")="",IF($L2137&gt;0,1,0),IF(IFERROR(INDEX(Cadastro!$F$5:$F$148,$AB2137),"")&lt;=IFERROR(INDEX(Parâmetros!$B$39:$B$48,MATCH($E2137,Parâmetros!$A$39:$A$48,0)),99),IFERROR(INDEX(Cadastro!$F$5:$F$148,$AB2137),""),0)),IF($L2137&gt;0,IF(N($X2129)&gt;0,1,N($W2129)+1),IF(AND($L2137=0,OR(N($W2129)&gt;=IFERROR(INDEX(Parâmetros!$B$39:$B$48,MATCH($E2137,Parâmetros!$A$39:$A$48,0)),99),AND(N($X2129)&gt;0,N($X2129)&lt;IFERROR(INDEX(Parâmetros!$C$39:$C$48,MATCH($E2137,Parâmetros!$A$39:$A$48,0)),0)))),0,N($W2129)+1))))</f>
        <v>2</v>
      </c>
      <c r="X2137" s="34">
        <f>IF(OR(OR($D2137="6x1",$D2137="FF 6x1"),$D2137="5x2"),"",IF($AB2137&lt;&gt;$AB2129,IF(IFERROR(INDEX(Cadastro!$F$5:$F$148,$AB2137),"")="",0,IF(IFERROR(INDEX(Cadastro!$F$5:$F$148,$AB2137),"")&gt;IFERROR(INDEX(Parâmetros!$B$39:$B$48,MATCH($E2137,Parâmetros!$A$39:$A$48,0)),99),IFERROR(INDEX(Cadastro!$F$5:$F$148,$AB2137),"")-IFERROR(INDEX(Parâmetros!$B$39:$B$48,MATCH($E2137,Parâmetros!$A$39:$A$48,0)),99),0)),IF(AND($L2137=0,OR(N($W2129)&gt;=IFERROR(INDEX(Parâmetros!$B$39:$B$48,MATCH($E2137,Parâmetros!$A$39:$A$48,0)),99),AND(N($X2129)&gt;0,N($X2129)&lt;IFERROR(INDEX(Parâmetros!$C$39:$C$48,MATCH($E2137,Parâmetros!$A$39:$A$48,0)),0)))),N($X2129)+1,0)))</f>
        <v>0</v>
      </c>
      <c r="Y2137" t="str">
        <f>IF($AC2137&lt;&gt;"",IF($L2137&gt;0,$AC2137&amp;" · com apontamento",$AC2137),IF($E2137="Férias",IF($L2137&gt;0,"Férias · com apontamento","Férias (cadastro)"),IF(($Z2137+$AA2137-1)&gt;Parâmetros!$E$16,"Férias / afastamento",IF(AND($D2137="5x2",OR(WEEKDAY($F2137,2)=6,WEEKDAY($F2137,2)=7)),IF($L2137&gt;0,"Folga trabalhada","Folga"),IF($L2137&gt;0,"Trabalhado",IF(OR(OR($D2137="6x1",$D2137="FF 6x1"),$D2137="5x2"),IF(AND(OR($D2137="6x1",$D2137="FF 6x1"),OR(WEEKDAY($F2137,2)=6,WEEKDAY($F2137,2)=7)),"Folga","Falta de registro"),IF(AND($AB2137&lt;&gt;$AB2129,IFERROR(INDEX(Cadastro!$F$5:$F$148,$AB2137),"")=""),"Indeterminado (início da série)",IF($X2137&gt;0,"Folga","Falta de registro"))))))))</f>
        <v>Trabalhado</v>
      </c>
      <c r="Z2137" s="34">
        <f>IF(OR($L2137&gt;0,$F2137&gt;Parâmetros!$E$14),0,IF($A2137&lt;&gt;$A2129,1,N($Z2129)+1))</f>
        <v>0</v>
      </c>
      <c r="AA2137" s="34">
        <f>IF(OR($L2137&gt;0,$F2137&gt;Parâmetros!$E$14),0,IF(OR($A2137&lt;&gt;$A2138,$F2138&gt;Parâmetros!$E$14),1,N($AA2138)+1))</f>
        <v>0</v>
      </c>
      <c r="AB2137" s="31">
        <f>IFERROR(MATCH($A2137&amp;"|"&amp;TEXT(_xlfn.MAXIFS(Cadastro!$E$5:$E$148,Cadastro!$A$5:$A$148,$A2137,Cadastro!$E$5:$E$148,"&lt;="&amp;$F2137),"yyyymmdd"),Cadastro!$I$5:$I$148,0),"")</f>
        <v>16</v>
      </c>
      <c r="AC2137" t="str">
        <f>IFERROR(_xlfn.SINGLE(INDEX(Exceções!$D$5:$D$203,MATCH($A2137&amp;"|"&amp;$F2137,Exceções!$F$5:$F$203,0))),"")</f>
        <v/>
      </c>
      <c r="AD2137" t="str">
        <f>IF($AC2137="","",IFERROR(_xlfn.SINGLE(INDEX(Exceções!$E$5:$E$203,MATCH($A2137&amp;"|"&amp;$F2137,Exceções!$F$5:$F$203,0))),""))</f>
        <v/>
      </c>
    </row>
    <row r="2138" spans="1:30" hidden="1" x14ac:dyDescent="0.25">
      <c r="A2138" s="31">
        <v>56784</v>
      </c>
      <c r="B2138" s="10" t="s">
        <v>169</v>
      </c>
      <c r="C2138" s="17" t="str">
        <f>IFERROR(INDEX(Cadastro!$C$5:$C$148,$AB2138),"NÃO INFORMADO")</f>
        <v>USI</v>
      </c>
      <c r="D2138" s="17" t="str">
        <f>IFERROR(INDEX(Cadastro!$D$5:$D$148,AB2138),"")</f>
        <v>C</v>
      </c>
      <c r="E2138" s="17" t="str">
        <f>IFERROR(INDEX(Cadastro!$G$5:$G$148,$AB2138),"")</f>
        <v>C</v>
      </c>
      <c r="F2138" s="66">
        <v>46276</v>
      </c>
      <c r="G2138" s="32" t="str">
        <f t="shared" si="354"/>
        <v>sex</v>
      </c>
      <c r="H2138" s="31">
        <f>IF($L2138=0,"",_xlfn.MINIFS(Dados!$Q:$Q,Dados!$A:$A,$A2138,Dados!$S:$S,$F2138))</f>
        <v>137</v>
      </c>
      <c r="I2138" s="31">
        <f>IF($H2138="","",_xlfn.MAXIFS(Dados!$R:$R,Dados!$A:$A,$A2138,Dados!$S:$S,$F2138))</f>
        <v>418</v>
      </c>
      <c r="J2138" s="32" t="str">
        <f>IF($D2138&lt;&gt;"Folguista","",IFERROR(INDEX(Parâmetros!$D$52:$G$52,1,MIN(4,MAX(1,$W2138))),""))</f>
        <v/>
      </c>
      <c r="K2138" s="32" t="str">
        <f>IF(OR($AC2138&lt;&gt;"",$Y2138="Folga",$Y2138="Folga trabalhada",$Y2138="Férias (cadastro)",$Y2138="Férias / afastamento",$Y2138="Indeterminado (início da série)"),"",IF(OR($D2138="6x1",$D2138="FF 6x1"),IF(OR(WEEKDAY($F2138,2)=6,WEEKDAY($F2138,2)=7),"6x1 sáb/dom","6x1"),IF($D2138="5x2","5x2",IF($H2138="",IF($D2138="Folguista",$J2138,$E2138),IF(OR($H2138&gt;=Parâmetros!$E$18,$H2138&lt;Parâmetros!$E$19),"C",IF($H2138&lt;Parâmetros!$E$20,"A","B"))))))</f>
        <v>C</v>
      </c>
      <c r="L2138" s="30">
        <f>SUMIFS(Dados!$E:$E,Dados!$A:$A,$A2138,Dados!$S:$S,$F2138)</f>
        <v>6.41</v>
      </c>
      <c r="M2138" s="30">
        <f>IFERROR(INDEX(Parâmetros!$E$6:$E$11,MATCH($K2138,Parâmetros!$A$6:$A$11,0)),"")</f>
        <v>6.67</v>
      </c>
      <c r="N2138" s="33">
        <f t="shared" si="355"/>
        <v>0.96101949025487254</v>
      </c>
      <c r="O2138" s="33">
        <f>Parâmetros!$E$13</f>
        <v>0.8</v>
      </c>
      <c r="P2138" s="32" t="str">
        <f>IF(OR($M2138="",$F2138&gt;Parâmetros!$E$14),"Não","Sim")</f>
        <v>Sim</v>
      </c>
      <c r="Q2138" s="32" t="str">
        <f t="shared" si="356"/>
        <v>Sim</v>
      </c>
      <c r="R2138" s="32" t="str">
        <f t="shared" si="357"/>
        <v>Sim</v>
      </c>
      <c r="S2138" s="30">
        <f t="shared" si="358"/>
        <v>0</v>
      </c>
      <c r="T2138" s="32" t="str">
        <f>IF($Q2138&lt;&gt;"Sim","",IF($N2138&gt;Parâmetros!$E$15,"Sim","Não"))</f>
        <v>Não</v>
      </c>
      <c r="U2138" s="17" t="str">
        <f t="shared" si="359"/>
        <v>Na meta</v>
      </c>
      <c r="V2138" s="17" t="str">
        <f>IF($AC2138&lt;&gt;"",IF($L2138&gt;0,"ATENÇÃO · apontou em dia de "&amp;LOWER($AC2138)&amp;" cadastrado","Exceção cadastrada · "&amp;$AC2138)&amp;IF($AD2138="",""," · "&amp;$AD2138),IF($E2138="Férias",IF($L2138&gt;0,"ATENÇÃO · apontou estando de férias no cadastro","Férias no cadastro"),IF($Y2138="Férias / afastamento","Afastamento · "&amp;($Z2138+$AA2138-1)&amp;" dias seguidos sem apontamento",IF($Y2138="Folga trabalhada","ATENÇÃO · apontou em dia de '[Apontamento_Mes_Setembro Atualizado.xlsx]Base Diária'!$V$221folga da escala 5x2",IF($Y2138="Folga",IF(AND($D2138="5x2",OR(WEEKDAY($F2138,2)=6,WEEKDAY($F2138,2)=7)),"Folga de fim de semana da escala 5x2",IF(AND(OR($D2138="6x1",$D2138="FF 6x1"),WEEKDAY($F2138,2)=6,FALSE()),"Folga de fim de semana · apontou no domingo anterior",IF(AND(OR($D2138="6x1",$D2138="FF 6x1"),WEEKDAY($F2138,2)=7,AND($A2138=$A2137,$L2137&gt;0)),"Folga de fim de semana · apontou no sábado",IF(AND(OR($D2138="6x1",$D2138="FF 6x1"),OR(WEEKDAY($F2138,2)=6,WEEKDAY($F2138,2)=7)),"Folga de fim de semana · sem apontamento no sábado nem no domingo","Folga prevista pelo ciclo")))),IF($Y2138="Indeterminado (início da série)","Sem histórico anterior — informe o dia do ciclo no Cadastro",IF($Y2138="Falta de registro",IF(OR(OR($D2138="6x1",$D2138="FF 6x1"),$D2138="5x2"),"FALTA DE REGISTRO · dia útil da escala "&amp;$E2138,"FALTA DE REGISTRO · dia "&amp;$W2138&amp;" de "&amp;IFERROR(INDEX(Parâmetros!$B$39:$B$48,MATCH($E2138,Parâmetros!$A$39:$A$48,0)),99)&amp;" do ciclo"),IF(OR($D2138="6x1",$D2138="FF 6x1"),IF(OR(AND(WEEKDAY($F2138,2)=6,AND($A2138=$A2139,$L2139&gt;0)),AND(WEEKDAY($F2138,2)=7,AND($A2138=$A2137,$L2137&gt;0))),"ATENÇÃO · apontou sábado e domingo no mesmo fim de semana",IF(OR(WEEKDAY($F2138,2)=6,WEEKDAY($F2138,2)=7),"Jornada de fim de semana do 6x1",IF(OR($H2138&gt;=Parâmetros!$E$20,$H2138&lt;Parâmetros!$E$19),"ATENÇÃO · 6x1 apontou fora do horário diurno","Jornada fixa do 6x1"))),IF($D2138="5x2","Jornada fixa do 5x2",IF($D2138="Folguista",IF($J2138=$K2138,"Evidência confirma sequência","DIVERGE · sequência "&amp;$J2138&amp;" × evidência "&amp;$K2138),IF($K2138=$E2138,"Evidência confirma cadastro","DIVERGE · cadastro "&amp;$E2138&amp;" × evidência "&amp;$K2138)))))))))))</f>
        <v>Evidência confirma cadastro</v>
      </c>
      <c r="W2138" s="34">
        <f>IF(OR(OR($D2138="6x1",$D2138="FF 6x1"),$D2138="5x2"),"",IF($AB2138&lt;&gt;$AB2130,IF(IFERROR(INDEX(Cadastro!$F$5:$F$148,$AB2138),"")="",IF($L2138&gt;0,1,0),IF(IFERROR(INDEX(Cadastro!$F$5:$F$148,$AB2138),"")&lt;=IFERROR(INDEX(Parâmetros!$B$39:$B$48,MATCH($E2138,Parâmetros!$A$39:$A$48,0)),99),IFERROR(INDEX(Cadastro!$F$5:$F$148,$AB2138),""),0)),IF($L2138&gt;0,IF(N($X2130)&gt;0,1,N($W2130)+1),IF(AND($L2138=0,OR(N($W2130)&gt;=IFERROR(INDEX(Parâmetros!$B$39:$B$48,MATCH($E2138,Parâmetros!$A$39:$A$48,0)),99),AND(N($X2130)&gt;0,N($X2130)&lt;IFERROR(INDEX(Parâmetros!$C$39:$C$48,MATCH($E2138,Parâmetros!$A$39:$A$48,0)),0)))),0,N($W2130)+1))))</f>
        <v>2</v>
      </c>
      <c r="X2138" s="34">
        <f>IF(OR(OR($D2138="6x1",$D2138="FF 6x1"),$D2138="5x2"),"",IF($AB2138&lt;&gt;$AB2130,IF(IFERROR(INDEX(Cadastro!$F$5:$F$148,$AB2138),"")="",0,IF(IFERROR(INDEX(Cadastro!$F$5:$F$148,$AB2138),"")&gt;IFERROR(INDEX(Parâmetros!$B$39:$B$48,MATCH($E2138,Parâmetros!$A$39:$A$48,0)),99),IFERROR(INDEX(Cadastro!$F$5:$F$148,$AB2138),"")-IFERROR(INDEX(Parâmetros!$B$39:$B$48,MATCH($E2138,Parâmetros!$A$39:$A$48,0)),99),0)),IF(AND($L2138=0,OR(N($W2130)&gt;=IFERROR(INDEX(Parâmetros!$B$39:$B$48,MATCH($E2138,Parâmetros!$A$39:$A$48,0)),99),AND(N($X2130)&gt;0,N($X2130)&lt;IFERROR(INDEX(Parâmetros!$C$39:$C$48,MATCH($E2138,Parâmetros!$A$39:$A$48,0)),0)))),N($X2130)+1,0)))</f>
        <v>0</v>
      </c>
      <c r="Y2138" t="str">
        <f>IF($AC2138&lt;&gt;"",IF($L2138&gt;0,$AC2138&amp;" · com apontamento",$AC2138),IF($E2138="Férias",IF($L2138&gt;0,"Férias · com apontamento","Férias (cadastro)"),IF(($Z2138+$AA2138-1)&gt;Parâmetros!$E$16,"Férias / afastamento",IF(AND($D2138="5x2",OR(WEEKDAY($F2138,2)=6,WEEKDAY($F2138,2)=7)),IF($L2138&gt;0,"Folga trabalhada","Folga"),IF($L2138&gt;0,"Trabalhado",IF(OR(OR($D2138="6x1",$D2138="FF 6x1"),$D2138="5x2"),IF(AND(OR($D2138="6x1",$D2138="FF 6x1"),OR(WEEKDAY($F2138,2)=6,WEEKDAY($F2138,2)=7)),"Folga","Falta de registro"),IF(AND($AB2138&lt;&gt;$AB2130,IFERROR(INDEX(Cadastro!$F$5:$F$148,$AB2138),"")=""),"Indeterminado (início da série)",IF($X2138&gt;0,"Folga","Falta de registro"))))))))</f>
        <v>Trabalhado</v>
      </c>
      <c r="Z2138" s="34">
        <f>IF(OR($L2138&gt;0,$F2138&gt;Parâmetros!$E$14),0,IF($A2138&lt;&gt;$A2130,1,N($Z2130)+1))</f>
        <v>0</v>
      </c>
      <c r="AA2138" s="34">
        <f>IF(OR($L2138&gt;0,$F2138&gt;Parâmetros!$E$14),0,IF(OR($A2138&lt;&gt;$A2139,$F2139&gt;Parâmetros!$E$14),1,N($AA2139)+1))</f>
        <v>0</v>
      </c>
      <c r="AB2138" s="31">
        <f>IFERROR(MATCH($A2138&amp;"|"&amp;TEXT(_xlfn.MAXIFS(Cadastro!$E$5:$E$148,Cadastro!$A$5:$A$148,$A2138,Cadastro!$E$5:$E$148,"&lt;="&amp;$F2138),"yyyymmdd"),Cadastro!$I$5:$I$148,0),"")</f>
        <v>16</v>
      </c>
      <c r="AC2138" t="str">
        <f>IFERROR(_xlfn.SINGLE(INDEX(Exceções!$D$5:$D$203,MATCH($A2138&amp;"|"&amp;$F2138,Exceções!$F$5:$F$203,0))),"")</f>
        <v/>
      </c>
      <c r="AD2138" t="str">
        <f>IF($AC2138="","",IFERROR(_xlfn.SINGLE(INDEX(Exceções!$E$5:$E$203,MATCH($A2138&amp;"|"&amp;$F2138,Exceções!$F$5:$F$203,0))),""))</f>
        <v/>
      </c>
    </row>
    <row r="2139" spans="1:30" hidden="1" x14ac:dyDescent="0.25">
      <c r="A2139" s="25">
        <v>56784</v>
      </c>
      <c r="B2139" s="10" t="s">
        <v>169</v>
      </c>
      <c r="C2139" s="17" t="str">
        <f>IFERROR(INDEX(Cadastro!$C$5:$C$148,$AB2139),"NÃO INFORMADO")</f>
        <v>USI</v>
      </c>
      <c r="D2139" s="17" t="str">
        <f>IFERROR(INDEX(Cadastro!$D$5:$D$148,AB2139),"")</f>
        <v>C</v>
      </c>
      <c r="E2139" s="17" t="str">
        <f>IFERROR(INDEX(Cadastro!$G$5:$G$148,$AB2139),"")</f>
        <v>C</v>
      </c>
      <c r="F2139" s="66">
        <v>46277</v>
      </c>
      <c r="G2139" s="32" t="str">
        <f t="shared" si="354"/>
        <v>sáb</v>
      </c>
      <c r="H2139" s="31" t="str">
        <f>IF($L2139=0,"",_xlfn.MINIFS(Dados!$Q:$Q,Dados!$A:$A,$A2139,Dados!$S:$S,$F2139))</f>
        <v/>
      </c>
      <c r="I2139" s="31" t="str">
        <f>IF($H2139="","",_xlfn.MAXIFS(Dados!$R:$R,Dados!$A:$A,$A2139,Dados!$S:$S,$F2139))</f>
        <v/>
      </c>
      <c r="J2139" s="32" t="str">
        <f>IF($D2139&lt;&gt;"Folguista","",IFERROR(INDEX(Parâmetros!$D$52:$G$52,1,MIN(4,MAX(1,$W2139))),""))</f>
        <v/>
      </c>
      <c r="K2139" s="32" t="str">
        <f>IF(OR($AC2139&lt;&gt;"",$Y2139="Folga",$Y2139="Folga trabalhada",$Y2139="Férias (cadastro)",$Y2139="Férias / afastamento",$Y2139="Indeterminado (início da série)"),"",IF(OR($D2139="6x1",$D2139="FF 6x1"),IF(OR(WEEKDAY($F2139,2)=6,WEEKDAY($F2139,2)=7),"6x1 sáb/dom","6x1"),IF($D2139="5x2","5x2",IF($H2139="",IF($D2139="Folguista",$J2139,$E2139),IF(OR($H2139&gt;=Parâmetros!$E$18,$H2139&lt;Parâmetros!$E$19),"C",IF($H2139&lt;Parâmetros!$E$20,"A","B"))))))</f>
        <v>C</v>
      </c>
      <c r="L2139" s="30">
        <f>SUMIFS(Dados!$E:$E,Dados!$A:$A,$A2139,Dados!$S:$S,$F2139)</f>
        <v>0</v>
      </c>
      <c r="M2139" s="30">
        <f>IFERROR(INDEX(Parâmetros!$E$6:$E$11,MATCH($K2139,Parâmetros!$A$6:$A$11,0)),"")</f>
        <v>6.67</v>
      </c>
      <c r="N2139" s="33">
        <f t="shared" si="355"/>
        <v>0</v>
      </c>
      <c r="O2139" s="33">
        <f>Parâmetros!$E$13</f>
        <v>0.8</v>
      </c>
      <c r="P2139" s="32" t="str">
        <f>IF(OR($M2139="",$F2139&gt;Parâmetros!$E$14),"Não","Sim")</f>
        <v>Não</v>
      </c>
      <c r="Q2139" s="32" t="str">
        <f t="shared" si="356"/>
        <v/>
      </c>
      <c r="R2139" s="32" t="str">
        <f t="shared" si="357"/>
        <v/>
      </c>
      <c r="S2139" s="30" t="str">
        <f t="shared" si="358"/>
        <v/>
      </c>
      <c r="T2139" s="32" t="str">
        <f>IF($Q2139&lt;&gt;"Sim","",IF($N2139&gt;Parâmetros!$E$15,"Sim","Não"))</f>
        <v/>
      </c>
      <c r="U2139" s="17" t="str">
        <f t="shared" si="359"/>
        <v>Fora da apuração</v>
      </c>
      <c r="V2139" s="17" t="str">
        <f>IF($AC2139&lt;&gt;"",IF($L2139&gt;0,"ATENÇÃO · apontou em dia de "&amp;LOWER($AC2139)&amp;" cadastrado","Exceção cadastrada · "&amp;$AC2139)&amp;IF($AD2139="",""," · "&amp;$AD2139),IF($E2139="Férias",IF($L2139&gt;0,"ATENÇÃO · apontou estando de férias no cadastro","Férias no cadastro"),IF($Y2139="Férias / afastamento","Afastamento · "&amp;($Z2139+$AA2139-1)&amp;" dias seguidos sem apontamento",IF($Y2139="Folga trabalhada","ATENÇÃO · apontou em dia de '[Apontamento_Mes_Setembro Atualizado.xlsx]Base Diária'!$V$221folga da escala 5x2",IF($Y2139="Folga",IF(AND($D2139="5x2",OR(WEEKDAY($F2139,2)=6,WEEKDAY($F2139,2)=7)),"Folga de fim de semana da escala 5x2",IF(AND(OR($D2139="6x1",$D2139="FF 6x1"),WEEKDAY($F2139,2)=6,FALSE()),"Folga de fim de semana · apontou no domingo anterior",IF(AND(OR($D2139="6x1",$D2139="FF 6x1"),WEEKDAY($F2139,2)=7,AND($A2139=$A2138,$L2138&gt;0)),"Folga de fim de semana · apontou no sábado",IF(AND(OR($D2139="6x1",$D2139="FF 6x1"),OR(WEEKDAY($F2139,2)=6,WEEKDAY($F2139,2)=7)),"Folga de fim de semana · sem apontamento no sábado nem no domingo","Folga prevista pelo ciclo")))),IF($Y2139="Indeterminado (início da série)","Sem histórico anterior — informe o dia do ciclo no Cadastro",IF($Y2139="Falta de registro",IF(OR(OR($D2139="6x1",$D2139="FF 6x1"),$D2139="5x2"),"FALTA DE REGISTRO · dia útil da escala "&amp;$E2139,"FALTA DE REGISTRO · dia "&amp;$W2139&amp;" de "&amp;IFERROR(INDEX(Parâmetros!$B$39:$B$48,MATCH($E2139,Parâmetros!$A$39:$A$48,0)),99)&amp;" do ciclo"),IF(OR($D2139="6x1",$D2139="FF 6x1"),IF(OR(AND(WEEKDAY($F2139,2)=6,AND($A2139=$A2140,$L2140&gt;0)),AND(WEEKDAY($F2139,2)=7,AND($A2139=$A2138,$L2138&gt;0))),"ATENÇÃO · apontou sábado e domingo no mesmo fim de semana",IF(OR(WEEKDAY($F2139,2)=6,WEEKDAY($F2139,2)=7),"Jornada de fim de semana do 6x1",IF(OR($H2139&gt;=Parâmetros!$E$20,$H2139&lt;Parâmetros!$E$19),"ATENÇÃO · 6x1 apontou fora do horário diurno","Jornada fixa do 6x1"))),IF($D2139="5x2","Jornada fixa do 5x2",IF($D2139="Folguista",IF($J2139=$K2139,"Evidência confirma sequência","DIVERGE · sequência "&amp;$J2139&amp;" × evidência "&amp;$K2139),IF($K2139=$E2139,"Evidência confirma cadastro","DIVERGE · cadastro "&amp;$E2139&amp;" × evidência "&amp;$K2139)))))))))))</f>
        <v>FALTA DE REGISTRO · dia 2 de 5 do ciclo</v>
      </c>
      <c r="W2139" s="34">
        <f>IF(OR(OR($D2139="6x1",$D2139="FF 6x1"),$D2139="5x2"),"",IF($AB2139&lt;&gt;$AB2131,IF(IFERROR(INDEX(Cadastro!$F$5:$F$148,$AB2139),"")="",IF($L2139&gt;0,1,0),IF(IFERROR(INDEX(Cadastro!$F$5:$F$148,$AB2139),"")&lt;=IFERROR(INDEX(Parâmetros!$B$39:$B$48,MATCH($E2139,Parâmetros!$A$39:$A$48,0)),99),IFERROR(INDEX(Cadastro!$F$5:$F$148,$AB2139),""),0)),IF($L2139&gt;0,IF(N($X2131)&gt;0,1,N($W2131)+1),IF(AND($L2139=0,OR(N($W2131)&gt;=IFERROR(INDEX(Parâmetros!$B$39:$B$48,MATCH($E2139,Parâmetros!$A$39:$A$48,0)),99),AND(N($X2131)&gt;0,N($X2131)&lt;IFERROR(INDEX(Parâmetros!$C$39:$C$48,MATCH($E2139,Parâmetros!$A$39:$A$48,0)),0)))),0,N($W2131)+1))))</f>
        <v>2</v>
      </c>
      <c r="X2139" s="34">
        <f>IF(OR(OR($D2139="6x1",$D2139="FF 6x1"),$D2139="5x2"),"",IF($AB2139&lt;&gt;$AB2131,IF(IFERROR(INDEX(Cadastro!$F$5:$F$148,$AB2139),"")="",0,IF(IFERROR(INDEX(Cadastro!$F$5:$F$148,$AB2139),"")&gt;IFERROR(INDEX(Parâmetros!$B$39:$B$48,MATCH($E2139,Parâmetros!$A$39:$A$48,0)),99),IFERROR(INDEX(Cadastro!$F$5:$F$148,$AB2139),"")-IFERROR(INDEX(Parâmetros!$B$39:$B$48,MATCH($E2139,Parâmetros!$A$39:$A$48,0)),99),0)),IF(AND($L2139=0,OR(N($W2131)&gt;=IFERROR(INDEX(Parâmetros!$B$39:$B$48,MATCH($E2139,Parâmetros!$A$39:$A$48,0)),99),AND(N($X2131)&gt;0,N($X2131)&lt;IFERROR(INDEX(Parâmetros!$C$39:$C$48,MATCH($E2139,Parâmetros!$A$39:$A$48,0)),0)))),N($X2131)+1,0)))</f>
        <v>0</v>
      </c>
      <c r="Y2139" t="str">
        <f>IF($AC2139&lt;&gt;"",IF($L2139&gt;0,$AC2139&amp;" · com apontamento",$AC2139),IF($E2139="Férias",IF($L2139&gt;0,"Férias · com apontamento","Férias (cadastro)"),IF(($Z2139+$AA2139-1)&gt;Parâmetros!$E$16,"Férias / afastamento",IF(AND($D2139="5x2",OR(WEEKDAY($F2139,2)=6,WEEKDAY($F2139,2)=7)),IF($L2139&gt;0,"Folga trabalhada","Folga"),IF($L2139&gt;0,"Trabalhado",IF(OR(OR($D2139="6x1",$D2139="FF 6x1"),$D2139="5x2"),IF(AND(OR($D2139="6x1",$D2139="FF 6x1"),OR(WEEKDAY($F2139,2)=6,WEEKDAY($F2139,2)=7)),"Folga","Falta de registro"),IF(AND($AB2139&lt;&gt;$AB2131,IFERROR(INDEX(Cadastro!$F$5:$F$148,$AB2139),"")=""),"Indeterminado (início da série)",IF($X2139&gt;0,"Folga","Falta de registro"))))))))</f>
        <v>Falta de registro</v>
      </c>
      <c r="Z2139" s="34">
        <f>IF(OR($L2139&gt;0,$F2139&gt;Parâmetros!$E$14),0,IF($A2139&lt;&gt;$A2131,1,N($Z2131)+1))</f>
        <v>0</v>
      </c>
      <c r="AA2139" s="34">
        <f>IF(OR($L2139&gt;0,$F2139&gt;Parâmetros!$E$14),0,IF(OR($A2139&lt;&gt;$A2140,$F2140&gt;Parâmetros!$E$14),1,N($AA2140)+1))</f>
        <v>0</v>
      </c>
      <c r="AB2139" s="31">
        <f>IFERROR(MATCH($A2139&amp;"|"&amp;TEXT(_xlfn.MAXIFS(Cadastro!$E$5:$E$148,Cadastro!$A$5:$A$148,$A2139,Cadastro!$E$5:$E$148,"&lt;="&amp;$F2139),"yyyymmdd"),Cadastro!$I$5:$I$148,0),"")</f>
        <v>16</v>
      </c>
      <c r="AC2139" t="str">
        <f>IFERROR(_xlfn.SINGLE(INDEX(Exceções!$D$5:$D$203,MATCH($A2139&amp;"|"&amp;$F2139,Exceções!$F$5:$F$203,0))),"")</f>
        <v/>
      </c>
      <c r="AD2139" t="str">
        <f>IF($AC2139="","",IFERROR(_xlfn.SINGLE(INDEX(Exceções!$E$5:$E$203,MATCH($A2139&amp;"|"&amp;$F2139,Exceções!$F$5:$F$203,0))),""))</f>
        <v/>
      </c>
    </row>
    <row r="2140" spans="1:30" hidden="1" x14ac:dyDescent="0.25">
      <c r="A2140" s="31">
        <v>56784</v>
      </c>
      <c r="B2140" s="10" t="s">
        <v>169</v>
      </c>
      <c r="C2140" s="17" t="str">
        <f>IFERROR(INDEX(Cadastro!$C$5:$C$148,$AB2140),"NÃO INFORMADO")</f>
        <v>USI</v>
      </c>
      <c r="D2140" s="17" t="str">
        <f>IFERROR(INDEX(Cadastro!$D$5:$D$148,AB2140),"")</f>
        <v>C</v>
      </c>
      <c r="E2140" s="17" t="str">
        <f>IFERROR(INDEX(Cadastro!$G$5:$G$148,$AB2140),"")</f>
        <v>C</v>
      </c>
      <c r="F2140" s="66">
        <v>46278</v>
      </c>
      <c r="G2140" s="32" t="str">
        <f t="shared" si="354"/>
        <v>dom</v>
      </c>
      <c r="H2140" s="31" t="str">
        <f>IF($L2140=0,"",_xlfn.MINIFS(Dados!$Q:$Q,Dados!$A:$A,$A2140,Dados!$S:$S,$F2140))</f>
        <v/>
      </c>
      <c r="I2140" s="31" t="str">
        <f>IF($H2140="","",_xlfn.MAXIFS(Dados!$R:$R,Dados!$A:$A,$A2140,Dados!$S:$S,$F2140))</f>
        <v/>
      </c>
      <c r="J2140" s="32" t="str">
        <f>IF($D2140&lt;&gt;"Folguista","",IFERROR(INDEX(Parâmetros!$D$52:$G$52,1,MIN(4,MAX(1,$W2140))),""))</f>
        <v/>
      </c>
      <c r="K2140" s="32" t="str">
        <f>IF(OR($AC2140&lt;&gt;"",$Y2140="Folga",$Y2140="Folga trabalhada",$Y2140="Férias (cadastro)",$Y2140="Férias / afastamento",$Y2140="Indeterminado (início da série)"),"",IF(OR($D2140="6x1",$D2140="FF 6x1"),IF(OR(WEEKDAY($F2140,2)=6,WEEKDAY($F2140,2)=7),"6x1 sáb/dom","6x1"),IF($D2140="5x2","5x2",IF($H2140="",IF($D2140="Folguista",$J2140,$E2140),IF(OR($H2140&gt;=Parâmetros!$E$18,$H2140&lt;Parâmetros!$E$19),"C",IF($H2140&lt;Parâmetros!$E$20,"A","B"))))))</f>
        <v>C</v>
      </c>
      <c r="L2140" s="30">
        <f>SUMIFS(Dados!$E:$E,Dados!$A:$A,$A2140,Dados!$S:$S,$F2140)</f>
        <v>0</v>
      </c>
      <c r="M2140" s="30">
        <f>IFERROR(INDEX(Parâmetros!$E$6:$E$11,MATCH($K2140,Parâmetros!$A$6:$A$11,0)),"")</f>
        <v>6.67</v>
      </c>
      <c r="N2140" s="33">
        <f t="shared" si="355"/>
        <v>0</v>
      </c>
      <c r="O2140" s="33">
        <f>Parâmetros!$E$13</f>
        <v>0.8</v>
      </c>
      <c r="P2140" s="32" t="str">
        <f>IF(OR($M2140="",$F2140&gt;Parâmetros!$E$14),"Não","Sim")</f>
        <v>Não</v>
      </c>
      <c r="Q2140" s="32" t="str">
        <f t="shared" si="356"/>
        <v/>
      </c>
      <c r="R2140" s="32" t="str">
        <f t="shared" si="357"/>
        <v/>
      </c>
      <c r="S2140" s="30" t="str">
        <f t="shared" si="358"/>
        <v/>
      </c>
      <c r="T2140" s="32" t="str">
        <f>IF($Q2140&lt;&gt;"Sim","",IF($N2140&gt;Parâmetros!$E$15,"Sim","Não"))</f>
        <v/>
      </c>
      <c r="U2140" s="17" t="str">
        <f t="shared" si="359"/>
        <v>Fora da apuração</v>
      </c>
      <c r="V2140" s="17" t="str">
        <f>IF($AC2140&lt;&gt;"",IF($L2140&gt;0,"ATENÇÃO · apontou em dia de "&amp;LOWER($AC2140)&amp;" cadastrado","Exceção cadastrada · "&amp;$AC2140)&amp;IF($AD2140="",""," · "&amp;$AD2140),IF($E2140="Férias",IF($L2140&gt;0,"ATENÇÃO · apontou estando de férias no cadastro","Férias no cadastro"),IF($Y2140="Férias / afastamento","Afastamento · "&amp;($Z2140+$AA2140-1)&amp;" dias seguidos sem apontamento",IF($Y2140="Folga trabalhada","ATENÇÃO · apontou em dia de '[Apontamento_Mes_Setembro Atualizado.xlsx]Base Diária'!$V$221folga da escala 5x2",IF($Y2140="Folga",IF(AND($D2140="5x2",OR(WEEKDAY($F2140,2)=6,WEEKDAY($F2140,2)=7)),"Folga de fim de semana da escala 5x2",IF(AND(OR($D2140="6x1",$D2140="FF 6x1"),WEEKDAY($F2140,2)=6,FALSE()),"Folga de fim de semana · apontou no domingo anterior",IF(AND(OR($D2140="6x1",$D2140="FF 6x1"),WEEKDAY($F2140,2)=7,AND($A2140=$A2139,$L2139&gt;0)),"Folga de fim de semana · apontou no sábado",IF(AND(OR($D2140="6x1",$D2140="FF 6x1"),OR(WEEKDAY($F2140,2)=6,WEEKDAY($F2140,2)=7)),"Folga de fim de semana · sem apontamento no sábado nem no domingo","Folga prevista pelo ciclo")))),IF($Y2140="Indeterminado (início da série)","Sem histórico anterior — informe o dia do ciclo no Cadastro",IF($Y2140="Falta de registro",IF(OR(OR($D2140="6x1",$D2140="FF 6x1"),$D2140="5x2"),"FALTA DE REGISTRO · dia útil da escala "&amp;$E2140,"FALTA DE REGISTRO · dia "&amp;$W2140&amp;" de "&amp;IFERROR(INDEX(Parâmetros!$B$39:$B$48,MATCH($E2140,Parâmetros!$A$39:$A$48,0)),99)&amp;" do ciclo"),IF(OR($D2140="6x1",$D2140="FF 6x1"),IF(OR(AND(WEEKDAY($F2140,2)=6,AND($A2140=$A2141,$L2141&gt;0)),AND(WEEKDAY($F2140,2)=7,AND($A2140=$A2139,$L2139&gt;0))),"ATENÇÃO · apontou sábado e domingo no mesmo fim de semana",IF(OR(WEEKDAY($F2140,2)=6,WEEKDAY($F2140,2)=7),"Jornada de fim de semana do 6x1",IF(OR($H2140&gt;=Parâmetros!$E$20,$H2140&lt;Parâmetros!$E$19),"ATENÇÃO · 6x1 apontou fora do horário diurno","Jornada fixa do 6x1"))),IF($D2140="5x2","Jornada fixa do 5x2",IF($D2140="Folguista",IF($J2140=$K2140,"Evidência confirma sequência","DIVERGE · sequência "&amp;$J2140&amp;" × evidência "&amp;$K2140),IF($K2140=$E2140,"Evidência confirma cadastro","DIVERGE · cadastro "&amp;$E2140&amp;" × evidência "&amp;$K2140)))))))))))</f>
        <v>FALTA DE REGISTRO · dia 2 de 5 do ciclo</v>
      </c>
      <c r="W2140" s="34">
        <f>IF(OR(OR($D2140="6x1",$D2140="FF 6x1"),$D2140="5x2"),"",IF($AB2140&lt;&gt;$AB2132,IF(IFERROR(INDEX(Cadastro!$F$5:$F$148,$AB2140),"")="",IF($L2140&gt;0,1,0),IF(IFERROR(INDEX(Cadastro!$F$5:$F$148,$AB2140),"")&lt;=IFERROR(INDEX(Parâmetros!$B$39:$B$48,MATCH($E2140,Parâmetros!$A$39:$A$48,0)),99),IFERROR(INDEX(Cadastro!$F$5:$F$148,$AB2140),""),0)),IF($L2140&gt;0,IF(N($X2132)&gt;0,1,N($W2132)+1),IF(AND($L2140=0,OR(N($W2132)&gt;=IFERROR(INDEX(Parâmetros!$B$39:$B$48,MATCH($E2140,Parâmetros!$A$39:$A$48,0)),99),AND(N($X2132)&gt;0,N($X2132)&lt;IFERROR(INDEX(Parâmetros!$C$39:$C$48,MATCH($E2140,Parâmetros!$A$39:$A$48,0)),0)))),0,N($W2132)+1))))</f>
        <v>2</v>
      </c>
      <c r="X2140" s="34">
        <f>IF(OR(OR($D2140="6x1",$D2140="FF 6x1"),$D2140="5x2"),"",IF($AB2140&lt;&gt;$AB2132,IF(IFERROR(INDEX(Cadastro!$F$5:$F$148,$AB2140),"")="",0,IF(IFERROR(INDEX(Cadastro!$F$5:$F$148,$AB2140),"")&gt;IFERROR(INDEX(Parâmetros!$B$39:$B$48,MATCH($E2140,Parâmetros!$A$39:$A$48,0)),99),IFERROR(INDEX(Cadastro!$F$5:$F$148,$AB2140),"")-IFERROR(INDEX(Parâmetros!$B$39:$B$48,MATCH($E2140,Parâmetros!$A$39:$A$48,0)),99),0)),IF(AND($L2140=0,OR(N($W2132)&gt;=IFERROR(INDEX(Parâmetros!$B$39:$B$48,MATCH($E2140,Parâmetros!$A$39:$A$48,0)),99),AND(N($X2132)&gt;0,N($X2132)&lt;IFERROR(INDEX(Parâmetros!$C$39:$C$48,MATCH($E2140,Parâmetros!$A$39:$A$48,0)),0)))),N($X2132)+1,0)))</f>
        <v>0</v>
      </c>
      <c r="Y2140" t="str">
        <f>IF($AC2140&lt;&gt;"",IF($L2140&gt;0,$AC2140&amp;" · com apontamento",$AC2140),IF($E2140="Férias",IF($L2140&gt;0,"Férias · com apontamento","Férias (cadastro)"),IF(($Z2140+$AA2140-1)&gt;Parâmetros!$E$16,"Férias / afastamento",IF(AND($D2140="5x2",OR(WEEKDAY($F2140,2)=6,WEEKDAY($F2140,2)=7)),IF($L2140&gt;0,"Folga trabalhada","Folga"),IF($L2140&gt;0,"Trabalhado",IF(OR(OR($D2140="6x1",$D2140="FF 6x1"),$D2140="5x2"),IF(AND(OR($D2140="6x1",$D2140="FF 6x1"),OR(WEEKDAY($F2140,2)=6,WEEKDAY($F2140,2)=7)),"Folga","Falta de registro"),IF(AND($AB2140&lt;&gt;$AB2132,IFERROR(INDEX(Cadastro!$F$5:$F$148,$AB2140),"")=""),"Indeterminado (início da série)",IF($X2140&gt;0,"Folga","Falta de registro"))))))))</f>
        <v>Falta de registro</v>
      </c>
      <c r="Z2140" s="34">
        <f>IF(OR($L2140&gt;0,$F2140&gt;Parâmetros!$E$14),0,IF($A2140&lt;&gt;$A2132,1,N($Z2132)+1))</f>
        <v>0</v>
      </c>
      <c r="AA2140" s="34">
        <f>IF(OR($L2140&gt;0,$F2140&gt;Parâmetros!$E$14),0,IF(OR($A2140&lt;&gt;$A2141,$F2141&gt;Parâmetros!$E$14),1,N($AA2141)+1))</f>
        <v>0</v>
      </c>
      <c r="AB2140" s="31">
        <f>IFERROR(MATCH($A2140&amp;"|"&amp;TEXT(_xlfn.MAXIFS(Cadastro!$E$5:$E$148,Cadastro!$A$5:$A$148,$A2140,Cadastro!$E$5:$E$148,"&lt;="&amp;$F2140),"yyyymmdd"),Cadastro!$I$5:$I$148,0),"")</f>
        <v>16</v>
      </c>
      <c r="AC2140" t="str">
        <f>IFERROR(_xlfn.SINGLE(INDEX(Exceções!$D$5:$D$203,MATCH($A2140&amp;"|"&amp;$F2140,Exceções!$F$5:$F$203,0))),"")</f>
        <v/>
      </c>
      <c r="AD2140" t="str">
        <f>IF($AC2140="","",IFERROR(_xlfn.SINGLE(INDEX(Exceções!$E$5:$E$203,MATCH($A2140&amp;"|"&amp;$F2140,Exceções!$F$5:$F$203,0))),""))</f>
        <v/>
      </c>
    </row>
    <row r="2141" spans="1:30" hidden="1" x14ac:dyDescent="0.25">
      <c r="A2141" s="25">
        <v>56784</v>
      </c>
      <c r="B2141" s="10" t="s">
        <v>169</v>
      </c>
      <c r="C2141" s="17" t="str">
        <f>IFERROR(INDEX(Cadastro!$C$5:$C$148,$AB2141),"NÃO INFORMADO")</f>
        <v>USI</v>
      </c>
      <c r="D2141" s="17" t="str">
        <f>IFERROR(INDEX(Cadastro!$D$5:$D$148,AB2141),"")</f>
        <v>C</v>
      </c>
      <c r="E2141" s="17" t="str">
        <f>IFERROR(INDEX(Cadastro!$G$5:$G$148,$AB2141),"")</f>
        <v>C</v>
      </c>
      <c r="F2141" s="66">
        <v>46279</v>
      </c>
      <c r="G2141" s="32" t="str">
        <f t="shared" si="354"/>
        <v>seg</v>
      </c>
      <c r="H2141" s="31" t="str">
        <f>IF($L2141=0,"",_xlfn.MINIFS(Dados!$Q:$Q,Dados!$A:$A,$A2141,Dados!$S:$S,$F2141))</f>
        <v/>
      </c>
      <c r="I2141" s="31" t="str">
        <f>IF($H2141="","",_xlfn.MAXIFS(Dados!$R:$R,Dados!$A:$A,$A2141,Dados!$S:$S,$F2141))</f>
        <v/>
      </c>
      <c r="J2141" s="32" t="str">
        <f>IF($D2141&lt;&gt;"Folguista","",IFERROR(INDEX(Parâmetros!$D$52:$G$52,1,MIN(4,MAX(1,$W2141))),""))</f>
        <v/>
      </c>
      <c r="K2141" s="32" t="str">
        <f>IF(OR($AC2141&lt;&gt;"",$Y2141="Folga",$Y2141="Folga trabalhada",$Y2141="Férias (cadastro)",$Y2141="Férias / afastamento",$Y2141="Indeterminado (início da série)"),"",IF(OR($D2141="6x1",$D2141="FF 6x1"),IF(OR(WEEKDAY($F2141,2)=6,WEEKDAY($F2141,2)=7),"6x1 sáb/dom","6x1"),IF($D2141="5x2","5x2",IF($H2141="",IF($D2141="Folguista",$J2141,$E2141),IF(OR($H2141&gt;=Parâmetros!$E$18,$H2141&lt;Parâmetros!$E$19),"C",IF($H2141&lt;Parâmetros!$E$20,"A","B"))))))</f>
        <v>C</v>
      </c>
      <c r="L2141" s="30">
        <f>SUMIFS(Dados!$E:$E,Dados!$A:$A,$A2141,Dados!$S:$S,$F2141)</f>
        <v>0</v>
      </c>
      <c r="M2141" s="30">
        <f>IFERROR(INDEX(Parâmetros!$E$6:$E$11,MATCH($K2141,Parâmetros!$A$6:$A$11,0)),"")</f>
        <v>6.67</v>
      </c>
      <c r="N2141" s="33">
        <f t="shared" si="355"/>
        <v>0</v>
      </c>
      <c r="O2141" s="33">
        <f>Parâmetros!$E$13</f>
        <v>0.8</v>
      </c>
      <c r="P2141" s="32" t="str">
        <f>IF(OR($M2141="",$F2141&gt;Parâmetros!$E$14),"Não","Sim")</f>
        <v>Não</v>
      </c>
      <c r="Q2141" s="32" t="str">
        <f t="shared" si="356"/>
        <v/>
      </c>
      <c r="R2141" s="32" t="str">
        <f t="shared" si="357"/>
        <v/>
      </c>
      <c r="S2141" s="30" t="str">
        <f t="shared" si="358"/>
        <v/>
      </c>
      <c r="T2141" s="32" t="str">
        <f>IF($Q2141&lt;&gt;"Sim","",IF($N2141&gt;Parâmetros!$E$15,"Sim","Não"))</f>
        <v/>
      </c>
      <c r="U2141" s="17" t="str">
        <f t="shared" si="359"/>
        <v>Fora da apuração</v>
      </c>
      <c r="V2141" s="17" t="str">
        <f>IF($AC2141&lt;&gt;"",IF($L2141&gt;0,"ATENÇÃO · apontou em dia de "&amp;LOWER($AC2141)&amp;" cadastrado","Exceção cadastrada · "&amp;$AC2141)&amp;IF($AD2141="",""," · "&amp;$AD2141),IF($E2141="Férias",IF($L2141&gt;0,"ATENÇÃO · apontou estando de férias no cadastro","Férias no cadastro"),IF($Y2141="Férias / afastamento","Afastamento · "&amp;($Z2141+$AA2141-1)&amp;" dias seguidos sem apontamento",IF($Y2141="Folga trabalhada","ATENÇÃO · apontou em dia de '[Apontamento_Mes_Setembro Atualizado.xlsx]Base Diária'!$V$221folga da escala 5x2",IF($Y2141="Folga",IF(AND($D2141="5x2",OR(WEEKDAY($F2141,2)=6,WEEKDAY($F2141,2)=7)),"Folga de fim de semana da escala 5x2",IF(AND(OR($D2141="6x1",$D2141="FF 6x1"),WEEKDAY($F2141,2)=6,FALSE()),"Folga de fim de semana · apontou no domingo anterior",IF(AND(OR($D2141="6x1",$D2141="FF 6x1"),WEEKDAY($F2141,2)=7,AND($A2141=$A2140,$L2140&gt;0)),"Folga de fim de semana · apontou no sábado",IF(AND(OR($D2141="6x1",$D2141="FF 6x1"),OR(WEEKDAY($F2141,2)=6,WEEKDAY($F2141,2)=7)),"Folga de fim de semana · sem apontamento no sábado nem no domingo","Folga prevista pelo ciclo")))),IF($Y2141="Indeterminado (início da série)","Sem histórico anterior — informe o dia do ciclo no Cadastro",IF($Y2141="Falta de registro",IF(OR(OR($D2141="6x1",$D2141="FF 6x1"),$D2141="5x2"),"FALTA DE REGISTRO · dia útil da escala "&amp;$E2141,"FALTA DE REGISTRO · dia "&amp;$W2141&amp;" de "&amp;IFERROR(INDEX(Parâmetros!$B$39:$B$48,MATCH($E2141,Parâmetros!$A$39:$A$48,0)),99)&amp;" do ciclo"),IF(OR($D2141="6x1",$D2141="FF 6x1"),IF(OR(AND(WEEKDAY($F2141,2)=6,AND($A2141=$A2142,$L2142&gt;0)),AND(WEEKDAY($F2141,2)=7,AND($A2141=$A2140,$L2140&gt;0))),"ATENÇÃO · apontou sábado e domingo no mesmo fim de semana",IF(OR(WEEKDAY($F2141,2)=6,WEEKDAY($F2141,2)=7),"Jornada de fim de semana do 6x1",IF(OR($H2141&gt;=Parâmetros!$E$20,$H2141&lt;Parâmetros!$E$19),"ATENÇÃO · 6x1 apontou fora do horário diurno","Jornada fixa do 6x1"))),IF($D2141="5x2","Jornada fixa do 5x2",IF($D2141="Folguista",IF($J2141=$K2141,"Evidência confirma sequência","DIVERGE · sequência "&amp;$J2141&amp;" × evidência "&amp;$K2141),IF($K2141=$E2141,"Evidência confirma cadastro","DIVERGE · cadastro "&amp;$E2141&amp;" × evidência "&amp;$K2141)))))))))))</f>
        <v>FALTA DE REGISTRO · dia 2 de 5 do ciclo</v>
      </c>
      <c r="W2141" s="34">
        <f>IF(OR(OR($D2141="6x1",$D2141="FF 6x1"),$D2141="5x2"),"",IF($AB2141&lt;&gt;$AB2133,IF(IFERROR(INDEX(Cadastro!$F$5:$F$148,$AB2141),"")="",IF($L2141&gt;0,1,0),IF(IFERROR(INDEX(Cadastro!$F$5:$F$148,$AB2141),"")&lt;=IFERROR(INDEX(Parâmetros!$B$39:$B$48,MATCH($E2141,Parâmetros!$A$39:$A$48,0)),99),IFERROR(INDEX(Cadastro!$F$5:$F$148,$AB2141),""),0)),IF($L2141&gt;0,IF(N($X2133)&gt;0,1,N($W2133)+1),IF(AND($L2141=0,OR(N($W2133)&gt;=IFERROR(INDEX(Parâmetros!$B$39:$B$48,MATCH($E2141,Parâmetros!$A$39:$A$48,0)),99),AND(N($X2133)&gt;0,N($X2133)&lt;IFERROR(INDEX(Parâmetros!$C$39:$C$48,MATCH($E2141,Parâmetros!$A$39:$A$48,0)),0)))),0,N($W2133)+1))))</f>
        <v>2</v>
      </c>
      <c r="X2141" s="34">
        <f>IF(OR(OR($D2141="6x1",$D2141="FF 6x1"),$D2141="5x2"),"",IF($AB2141&lt;&gt;$AB2133,IF(IFERROR(INDEX(Cadastro!$F$5:$F$148,$AB2141),"")="",0,IF(IFERROR(INDEX(Cadastro!$F$5:$F$148,$AB2141),"")&gt;IFERROR(INDEX(Parâmetros!$B$39:$B$48,MATCH($E2141,Parâmetros!$A$39:$A$48,0)),99),IFERROR(INDEX(Cadastro!$F$5:$F$148,$AB2141),"")-IFERROR(INDEX(Parâmetros!$B$39:$B$48,MATCH($E2141,Parâmetros!$A$39:$A$48,0)),99),0)),IF(AND($L2141=0,OR(N($W2133)&gt;=IFERROR(INDEX(Parâmetros!$B$39:$B$48,MATCH($E2141,Parâmetros!$A$39:$A$48,0)),99),AND(N($X2133)&gt;0,N($X2133)&lt;IFERROR(INDEX(Parâmetros!$C$39:$C$48,MATCH($E2141,Parâmetros!$A$39:$A$48,0)),0)))),N($X2133)+1,0)))</f>
        <v>0</v>
      </c>
      <c r="Y2141" t="str">
        <f>IF($AC2141&lt;&gt;"",IF($L2141&gt;0,$AC2141&amp;" · com apontamento",$AC2141),IF($E2141="Férias",IF($L2141&gt;0,"Férias · com apontamento","Férias (cadastro)"),IF(($Z2141+$AA2141-1)&gt;Parâmetros!$E$16,"Férias / afastamento",IF(AND($D2141="5x2",OR(WEEKDAY($F2141,2)=6,WEEKDAY($F2141,2)=7)),IF($L2141&gt;0,"Folga trabalhada","Folga"),IF($L2141&gt;0,"Trabalhado",IF(OR(OR($D2141="6x1",$D2141="FF 6x1"),$D2141="5x2"),IF(AND(OR($D2141="6x1",$D2141="FF 6x1"),OR(WEEKDAY($F2141,2)=6,WEEKDAY($F2141,2)=7)),"Folga","Falta de registro"),IF(AND($AB2141&lt;&gt;$AB2133,IFERROR(INDEX(Cadastro!$F$5:$F$148,$AB2141),"")=""),"Indeterminado (início da série)",IF($X2141&gt;0,"Folga","Falta de registro"))))))))</f>
        <v>Falta de registro</v>
      </c>
      <c r="Z2141" s="34">
        <f>IF(OR($L2141&gt;0,$F2141&gt;Parâmetros!$E$14),0,IF($A2141&lt;&gt;$A2133,1,N($Z2133)+1))</f>
        <v>0</v>
      </c>
      <c r="AA2141" s="34">
        <f>IF(OR($L2141&gt;0,$F2141&gt;Parâmetros!$E$14),0,IF(OR($A2141&lt;&gt;$A2142,$F2142&gt;Parâmetros!$E$14),1,N($AA2142)+1))</f>
        <v>0</v>
      </c>
      <c r="AB2141" s="31">
        <f>IFERROR(MATCH($A2141&amp;"|"&amp;TEXT(_xlfn.MAXIFS(Cadastro!$E$5:$E$148,Cadastro!$A$5:$A$148,$A2141,Cadastro!$E$5:$E$148,"&lt;="&amp;$F2141),"yyyymmdd"),Cadastro!$I$5:$I$148,0),"")</f>
        <v>16</v>
      </c>
      <c r="AC2141" t="str">
        <f>IFERROR(_xlfn.SINGLE(INDEX(Exceções!$D$5:$D$203,MATCH($A2141&amp;"|"&amp;$F2141,Exceções!$F$5:$F$203,0))),"")</f>
        <v/>
      </c>
      <c r="AD2141" t="str">
        <f>IF($AC2141="","",IFERROR(_xlfn.SINGLE(INDEX(Exceções!$E$5:$E$203,MATCH($A2141&amp;"|"&amp;$F2141,Exceções!$F$5:$F$203,0))),""))</f>
        <v/>
      </c>
    </row>
    <row r="2142" spans="1:30" hidden="1" x14ac:dyDescent="0.25">
      <c r="A2142" s="31">
        <v>56784</v>
      </c>
      <c r="B2142" s="10" t="s">
        <v>169</v>
      </c>
      <c r="C2142" s="17" t="str">
        <f>IFERROR(INDEX(Cadastro!$C$5:$C$148,$AB2142),"NÃO INFORMADO")</f>
        <v>USI</v>
      </c>
      <c r="D2142" s="17" t="str">
        <f>IFERROR(INDEX(Cadastro!$D$5:$D$148,AB2142),"")</f>
        <v>C</v>
      </c>
      <c r="E2142" s="17" t="str">
        <f>IFERROR(INDEX(Cadastro!$G$5:$G$148,$AB2142),"")</f>
        <v>C</v>
      </c>
      <c r="F2142" s="66">
        <v>46280</v>
      </c>
      <c r="G2142" s="32" t="str">
        <f t="shared" si="354"/>
        <v>ter</v>
      </c>
      <c r="H2142" s="31" t="str">
        <f>IF($L2142=0,"",_xlfn.MINIFS(Dados!$Q:$Q,Dados!$A:$A,$A2142,Dados!$S:$S,$F2142))</f>
        <v/>
      </c>
      <c r="I2142" s="31" t="str">
        <f>IF($H2142="","",_xlfn.MAXIFS(Dados!$R:$R,Dados!$A:$A,$A2142,Dados!$S:$S,$F2142))</f>
        <v/>
      </c>
      <c r="J2142" s="32" t="str">
        <f>IF($D2142&lt;&gt;"Folguista","",IFERROR(INDEX(Parâmetros!$D$52:$G$52,1,MIN(4,MAX(1,$W2142))),""))</f>
        <v/>
      </c>
      <c r="K2142" s="32" t="str">
        <f>IF(OR($AC2142&lt;&gt;"",$Y2142="Folga",$Y2142="Folga trabalhada",$Y2142="Férias (cadastro)",$Y2142="Férias / afastamento",$Y2142="Indeterminado (início da série)"),"",IF(OR($D2142="6x1",$D2142="FF 6x1"),IF(OR(WEEKDAY($F2142,2)=6,WEEKDAY($F2142,2)=7),"6x1 sáb/dom","6x1"),IF($D2142="5x2","5x2",IF($H2142="",IF($D2142="Folguista",$J2142,$E2142),IF(OR($H2142&gt;=Parâmetros!$E$18,$H2142&lt;Parâmetros!$E$19),"C",IF($H2142&lt;Parâmetros!$E$20,"A","B"))))))</f>
        <v>C</v>
      </c>
      <c r="L2142" s="30">
        <f>SUMIFS(Dados!$E:$E,Dados!$A:$A,$A2142,Dados!$S:$S,$F2142)</f>
        <v>0</v>
      </c>
      <c r="M2142" s="30">
        <f>IFERROR(INDEX(Parâmetros!$E$6:$E$11,MATCH($K2142,Parâmetros!$A$6:$A$11,0)),"")</f>
        <v>6.67</v>
      </c>
      <c r="N2142" s="33">
        <f t="shared" si="355"/>
        <v>0</v>
      </c>
      <c r="O2142" s="33">
        <f>Parâmetros!$E$13</f>
        <v>0.8</v>
      </c>
      <c r="P2142" s="32" t="str">
        <f>IF(OR($M2142="",$F2142&gt;Parâmetros!$E$14),"Não","Sim")</f>
        <v>Não</v>
      </c>
      <c r="Q2142" s="32" t="str">
        <f t="shared" si="356"/>
        <v/>
      </c>
      <c r="R2142" s="32" t="str">
        <f t="shared" si="357"/>
        <v/>
      </c>
      <c r="S2142" s="30" t="str">
        <f t="shared" si="358"/>
        <v/>
      </c>
      <c r="T2142" s="32" t="str">
        <f>IF($Q2142&lt;&gt;"Sim","",IF($N2142&gt;Parâmetros!$E$15,"Sim","Não"))</f>
        <v/>
      </c>
      <c r="U2142" s="17" t="str">
        <f t="shared" si="359"/>
        <v>Fora da apuração</v>
      </c>
      <c r="V2142" s="17" t="str">
        <f>IF($AC2142&lt;&gt;"",IF($L2142&gt;0,"ATENÇÃO · apontou em dia de "&amp;LOWER($AC2142)&amp;" cadastrado","Exceção cadastrada · "&amp;$AC2142)&amp;IF($AD2142="",""," · "&amp;$AD2142),IF($E2142="Férias",IF($L2142&gt;0,"ATENÇÃO · apontou estando de férias no cadastro","Férias no cadastro"),IF($Y2142="Férias / afastamento","Afastamento · "&amp;($Z2142+$AA2142-1)&amp;" dias seguidos sem apontamento",IF($Y2142="Folga trabalhada","ATENÇÃO · apontou em dia de '[Apontamento_Mes_Setembro Atualizado.xlsx]Base Diária'!$V$221folga da escala 5x2",IF($Y2142="Folga",IF(AND($D2142="5x2",OR(WEEKDAY($F2142,2)=6,WEEKDAY($F2142,2)=7)),"Folga de fim de semana da escala 5x2",IF(AND(OR($D2142="6x1",$D2142="FF 6x1"),WEEKDAY($F2142,2)=6,FALSE()),"Folga de fim de semana · apontou no domingo anterior",IF(AND(OR($D2142="6x1",$D2142="FF 6x1"),WEEKDAY($F2142,2)=7,AND($A2142=$A2141,$L2141&gt;0)),"Folga de fim de semana · apontou no sábado",IF(AND(OR($D2142="6x1",$D2142="FF 6x1"),OR(WEEKDAY($F2142,2)=6,WEEKDAY($F2142,2)=7)),"Folga de fim de semana · sem apontamento no sábado nem no domingo","Folga prevista pelo ciclo")))),IF($Y2142="Indeterminado (início da série)","Sem histórico anterior — informe o dia do ciclo no Cadastro",IF($Y2142="Falta de registro",IF(OR(OR($D2142="6x1",$D2142="FF 6x1"),$D2142="5x2"),"FALTA DE REGISTRO · dia útil da escala "&amp;$E2142,"FALTA DE REGISTRO · dia "&amp;$W2142&amp;" de "&amp;IFERROR(INDEX(Parâmetros!$B$39:$B$48,MATCH($E2142,Parâmetros!$A$39:$A$48,0)),99)&amp;" do ciclo"),IF(OR($D2142="6x1",$D2142="FF 6x1"),IF(OR(AND(WEEKDAY($F2142,2)=6,AND($A2142=$A2143,$L2143&gt;0)),AND(WEEKDAY($F2142,2)=7,AND($A2142=$A2141,$L2141&gt;0))),"ATENÇÃO · apontou sábado e domingo no mesmo fim de semana",IF(OR(WEEKDAY($F2142,2)=6,WEEKDAY($F2142,2)=7),"Jornada de fim de semana do 6x1",IF(OR($H2142&gt;=Parâmetros!$E$20,$H2142&lt;Parâmetros!$E$19),"ATENÇÃO · 6x1 apontou fora do horário diurno","Jornada fixa do 6x1"))),IF($D2142="5x2","Jornada fixa do 5x2",IF($D2142="Folguista",IF($J2142=$K2142,"Evidência confirma sequência","DIVERGE · sequência "&amp;$J2142&amp;" × evidência "&amp;$K2142),IF($K2142=$E2142,"Evidência confirma cadastro","DIVERGE · cadastro "&amp;$E2142&amp;" × evidência "&amp;$K2142)))))))))))</f>
        <v>FALTA DE REGISTRO · dia 1 de 5 do ciclo</v>
      </c>
      <c r="W2142" s="34">
        <f>IF(OR(OR($D2142="6x1",$D2142="FF 6x1"),$D2142="5x2"),"",IF($AB2142&lt;&gt;$AB2134,IF(IFERROR(INDEX(Cadastro!$F$5:$F$148,$AB2142),"")="",IF($L2142&gt;0,1,0),IF(IFERROR(INDEX(Cadastro!$F$5:$F$148,$AB2142),"")&lt;=IFERROR(INDEX(Parâmetros!$B$39:$B$48,MATCH($E2142,Parâmetros!$A$39:$A$48,0)),99),IFERROR(INDEX(Cadastro!$F$5:$F$148,$AB2142),""),0)),IF($L2142&gt;0,IF(N($X2134)&gt;0,1,N($W2134)+1),IF(AND($L2142=0,OR(N($W2134)&gt;=IFERROR(INDEX(Parâmetros!$B$39:$B$48,MATCH($E2142,Parâmetros!$A$39:$A$48,0)),99),AND(N($X2134)&gt;0,N($X2134)&lt;IFERROR(INDEX(Parâmetros!$C$39:$C$48,MATCH($E2142,Parâmetros!$A$39:$A$48,0)),0)))),0,N($W2134)+1))))</f>
        <v>1</v>
      </c>
      <c r="X2142" s="34">
        <f>IF(OR(OR($D2142="6x1",$D2142="FF 6x1"),$D2142="5x2"),"",IF($AB2142&lt;&gt;$AB2134,IF(IFERROR(INDEX(Cadastro!$F$5:$F$148,$AB2142),"")="",0,IF(IFERROR(INDEX(Cadastro!$F$5:$F$148,$AB2142),"")&gt;IFERROR(INDEX(Parâmetros!$B$39:$B$48,MATCH($E2142,Parâmetros!$A$39:$A$48,0)),99),IFERROR(INDEX(Cadastro!$F$5:$F$148,$AB2142),"")-IFERROR(INDEX(Parâmetros!$B$39:$B$48,MATCH($E2142,Parâmetros!$A$39:$A$48,0)),99),0)),IF(AND($L2142=0,OR(N($W2134)&gt;=IFERROR(INDEX(Parâmetros!$B$39:$B$48,MATCH($E2142,Parâmetros!$A$39:$A$48,0)),99),AND(N($X2134)&gt;0,N($X2134)&lt;IFERROR(INDEX(Parâmetros!$C$39:$C$48,MATCH($E2142,Parâmetros!$A$39:$A$48,0)),0)))),N($X2134)+1,0)))</f>
        <v>0</v>
      </c>
      <c r="Y2142" t="str">
        <f>IF($AC2142&lt;&gt;"",IF($L2142&gt;0,$AC2142&amp;" · com apontamento",$AC2142),IF($E2142="Férias",IF($L2142&gt;0,"Férias · com apontamento","Férias (cadastro)"),IF(($Z2142+$AA2142-1)&gt;Parâmetros!$E$16,"Férias / afastamento",IF(AND($D2142="5x2",OR(WEEKDAY($F2142,2)=6,WEEKDAY($F2142,2)=7)),IF($L2142&gt;0,"Folga trabalhada","Folga"),IF($L2142&gt;0,"Trabalhado",IF(OR(OR($D2142="6x1",$D2142="FF 6x1"),$D2142="5x2"),IF(AND(OR($D2142="6x1",$D2142="FF 6x1"),OR(WEEKDAY($F2142,2)=6,WEEKDAY($F2142,2)=7)),"Folga","Falta de registro"),IF(AND($AB2142&lt;&gt;$AB2134,IFERROR(INDEX(Cadastro!$F$5:$F$148,$AB2142),"")=""),"Indeterminado (início da série)",IF($X2142&gt;0,"Folga","Falta de registro"))))))))</f>
        <v>Falta de registro</v>
      </c>
      <c r="Z2142" s="34">
        <f>IF(OR($L2142&gt;0,$F2142&gt;Parâmetros!$E$14),0,IF($A2142&lt;&gt;$A2134,1,N($Z2134)+1))</f>
        <v>0</v>
      </c>
      <c r="AA2142" s="34">
        <f>IF(OR($L2142&gt;0,$F2142&gt;Parâmetros!$E$14),0,IF(OR($A2142&lt;&gt;$A2143,$F2143&gt;Parâmetros!$E$14),1,N($AA2143)+1))</f>
        <v>0</v>
      </c>
      <c r="AB2142" s="31">
        <f>IFERROR(MATCH($A2142&amp;"|"&amp;TEXT(_xlfn.MAXIFS(Cadastro!$E$5:$E$148,Cadastro!$A$5:$A$148,$A2142,Cadastro!$E$5:$E$148,"&lt;="&amp;$F2142),"yyyymmdd"),Cadastro!$I$5:$I$148,0),"")</f>
        <v>16</v>
      </c>
      <c r="AC2142" t="str">
        <f>IFERROR(_xlfn.SINGLE(INDEX(Exceções!$D$5:$D$203,MATCH($A2142&amp;"|"&amp;$F2142,Exceções!$F$5:$F$203,0))),"")</f>
        <v/>
      </c>
      <c r="AD2142" t="str">
        <f>IF($AC2142="","",IFERROR(_xlfn.SINGLE(INDEX(Exceções!$E$5:$E$203,MATCH($A2142&amp;"|"&amp;$F2142,Exceções!$F$5:$F$203,0))),""))</f>
        <v/>
      </c>
    </row>
    <row r="2143" spans="1:30" hidden="1" x14ac:dyDescent="0.25">
      <c r="A2143" s="25">
        <v>56784</v>
      </c>
      <c r="B2143" s="10" t="s">
        <v>169</v>
      </c>
      <c r="C2143" s="17" t="str">
        <f>IFERROR(INDEX(Cadastro!$C$5:$C$148,$AB2143),"NÃO INFORMADO")</f>
        <v>USI</v>
      </c>
      <c r="D2143" s="17" t="str">
        <f>IFERROR(INDEX(Cadastro!$D$5:$D$148,AB2143),"")</f>
        <v>C</v>
      </c>
      <c r="E2143" s="17" t="str">
        <f>IFERROR(INDEX(Cadastro!$G$5:$G$148,$AB2143),"")</f>
        <v>C</v>
      </c>
      <c r="F2143" s="66">
        <v>46281</v>
      </c>
      <c r="G2143" s="32" t="str">
        <f t="shared" si="354"/>
        <v>qua</v>
      </c>
      <c r="H2143" s="31" t="str">
        <f>IF($L2143=0,"",_xlfn.MINIFS(Dados!$Q:$Q,Dados!$A:$A,$A2143,Dados!$S:$S,$F2143))</f>
        <v/>
      </c>
      <c r="I2143" s="31" t="str">
        <f>IF($H2143="","",_xlfn.MAXIFS(Dados!$R:$R,Dados!$A:$A,$A2143,Dados!$S:$S,$F2143))</f>
        <v/>
      </c>
      <c r="J2143" s="32" t="str">
        <f>IF($D2143&lt;&gt;"Folguista","",IFERROR(INDEX(Parâmetros!$D$52:$G$52,1,MIN(4,MAX(1,$W2143))),""))</f>
        <v/>
      </c>
      <c r="K2143" s="32" t="str">
        <f>IF(OR($AC2143&lt;&gt;"",$Y2143="Folga",$Y2143="Folga trabalhada",$Y2143="Férias (cadastro)",$Y2143="Férias / afastamento",$Y2143="Indeterminado (início da série)"),"",IF(OR($D2143="6x1",$D2143="FF 6x1"),IF(OR(WEEKDAY($F2143,2)=6,WEEKDAY($F2143,2)=7),"6x1 sáb/dom","6x1"),IF($D2143="5x2","5x2",IF($H2143="",IF($D2143="Folguista",$J2143,$E2143),IF(OR($H2143&gt;=Parâmetros!$E$18,$H2143&lt;Parâmetros!$E$19),"C",IF($H2143&lt;Parâmetros!$E$20,"A","B"))))))</f>
        <v>C</v>
      </c>
      <c r="L2143" s="30">
        <f>SUMIFS(Dados!$E:$E,Dados!$A:$A,$A2143,Dados!$S:$S,$F2143)</f>
        <v>0</v>
      </c>
      <c r="M2143" s="30">
        <f>IFERROR(INDEX(Parâmetros!$E$6:$E$11,MATCH($K2143,Parâmetros!$A$6:$A$11,0)),"")</f>
        <v>6.67</v>
      </c>
      <c r="N2143" s="33">
        <f t="shared" si="355"/>
        <v>0</v>
      </c>
      <c r="O2143" s="33">
        <f>Parâmetros!$E$13</f>
        <v>0.8</v>
      </c>
      <c r="P2143" s="32" t="str">
        <f>IF(OR($M2143="",$F2143&gt;Parâmetros!$E$14),"Não","Sim")</f>
        <v>Não</v>
      </c>
      <c r="Q2143" s="32" t="str">
        <f t="shared" si="356"/>
        <v/>
      </c>
      <c r="R2143" s="32" t="str">
        <f t="shared" si="357"/>
        <v/>
      </c>
      <c r="S2143" s="30" t="str">
        <f t="shared" si="358"/>
        <v/>
      </c>
      <c r="T2143" s="32" t="str">
        <f>IF($Q2143&lt;&gt;"Sim","",IF($N2143&gt;Parâmetros!$E$15,"Sim","Não"))</f>
        <v/>
      </c>
      <c r="U2143" s="17" t="str">
        <f t="shared" si="359"/>
        <v>Fora da apuração</v>
      </c>
      <c r="V2143" s="17" t="str">
        <f>IF($AC2143&lt;&gt;"",IF($L2143&gt;0,"ATENÇÃO · apontou em dia de "&amp;LOWER($AC2143)&amp;" cadastrado","Exceção cadastrada · "&amp;$AC2143)&amp;IF($AD2143="",""," · "&amp;$AD2143),IF($E2143="Férias",IF($L2143&gt;0,"ATENÇÃO · apontou estando de férias no cadastro","Férias no cadastro"),IF($Y2143="Férias / afastamento","Afastamento · "&amp;($Z2143+$AA2143-1)&amp;" dias seguidos sem apontamento",IF($Y2143="Folga trabalhada","ATENÇÃO · apontou em dia de '[Apontamento_Mes_Setembro Atualizado.xlsx]Base Diária'!$V$221folga da escala 5x2",IF($Y2143="Folga",IF(AND($D2143="5x2",OR(WEEKDAY($F2143,2)=6,WEEKDAY($F2143,2)=7)),"Folga de fim de semana da escala 5x2",IF(AND(OR($D2143="6x1",$D2143="FF 6x1"),WEEKDAY($F2143,2)=6,FALSE()),"Folga de fim de semana · apontou no domingo anterior",IF(AND(OR($D2143="6x1",$D2143="FF 6x1"),WEEKDAY($F2143,2)=7,AND($A2143=$A2142,$L2142&gt;0)),"Folga de fim de semana · apontou no sábado",IF(AND(OR($D2143="6x1",$D2143="FF 6x1"),OR(WEEKDAY($F2143,2)=6,WEEKDAY($F2143,2)=7)),"Folga de fim de semana · sem apontamento no sábado nem no domingo","Folga prevista pelo ciclo")))),IF($Y2143="Indeterminado (início da série)","Sem histórico anterior — informe o dia do ciclo no Cadastro",IF($Y2143="Falta de registro",IF(OR(OR($D2143="6x1",$D2143="FF 6x1"),$D2143="5x2"),"FALTA DE REGISTRO · dia útil da escala "&amp;$E2143,"FALTA DE REGISTRO · dia "&amp;$W2143&amp;" de "&amp;IFERROR(INDEX(Parâmetros!$B$39:$B$48,MATCH($E2143,Parâmetros!$A$39:$A$48,0)),99)&amp;" do ciclo"),IF(OR($D2143="6x1",$D2143="FF 6x1"),IF(OR(AND(WEEKDAY($F2143,2)=6,AND($A2143=$A2144,$L2144&gt;0)),AND(WEEKDAY($F2143,2)=7,AND($A2143=$A2142,$L2142&gt;0))),"ATENÇÃO · apontou sábado e domingo no mesmo fim de semana",IF(OR(WEEKDAY($F2143,2)=6,WEEKDAY($F2143,2)=7),"Jornada de fim de semana do 6x1",IF(OR($H2143&gt;=Parâmetros!$E$20,$H2143&lt;Parâmetros!$E$19),"ATENÇÃO · 6x1 apontou fora do horário diurno","Jornada fixa do 6x1"))),IF($D2143="5x2","Jornada fixa do 5x2",IF($D2143="Folguista",IF($J2143=$K2143,"Evidência confirma sequência","DIVERGE · sequência "&amp;$J2143&amp;" × evidência "&amp;$K2143),IF($K2143=$E2143,"Evidência confirma cadastro","DIVERGE · cadastro "&amp;$E2143&amp;" × evidência "&amp;$K2143)))))))))))</f>
        <v>FALTA DE REGISTRO · dia 3 de 5 do ciclo</v>
      </c>
      <c r="W2143" s="34">
        <f>IF(OR(OR($D2143="6x1",$D2143="FF 6x1"),$D2143="5x2"),"",IF($AB2143&lt;&gt;$AB2135,IF(IFERROR(INDEX(Cadastro!$F$5:$F$148,$AB2143),"")="",IF($L2143&gt;0,1,0),IF(IFERROR(INDEX(Cadastro!$F$5:$F$148,$AB2143),"")&lt;=IFERROR(INDEX(Parâmetros!$B$39:$B$48,MATCH($E2143,Parâmetros!$A$39:$A$48,0)),99),IFERROR(INDEX(Cadastro!$F$5:$F$148,$AB2143),""),0)),IF($L2143&gt;0,IF(N($X2135)&gt;0,1,N($W2135)+1),IF(AND($L2143=0,OR(N($W2135)&gt;=IFERROR(INDEX(Parâmetros!$B$39:$B$48,MATCH($E2143,Parâmetros!$A$39:$A$48,0)),99),AND(N($X2135)&gt;0,N($X2135)&lt;IFERROR(INDEX(Parâmetros!$C$39:$C$48,MATCH($E2143,Parâmetros!$A$39:$A$48,0)),0)))),0,N($W2135)+1))))</f>
        <v>3</v>
      </c>
      <c r="X2143" s="34">
        <f>IF(OR(OR($D2143="6x1",$D2143="FF 6x1"),$D2143="5x2"),"",IF($AB2143&lt;&gt;$AB2135,IF(IFERROR(INDEX(Cadastro!$F$5:$F$148,$AB2143),"")="",0,IF(IFERROR(INDEX(Cadastro!$F$5:$F$148,$AB2143),"")&gt;IFERROR(INDEX(Parâmetros!$B$39:$B$48,MATCH($E2143,Parâmetros!$A$39:$A$48,0)),99),IFERROR(INDEX(Cadastro!$F$5:$F$148,$AB2143),"")-IFERROR(INDEX(Parâmetros!$B$39:$B$48,MATCH($E2143,Parâmetros!$A$39:$A$48,0)),99),0)),IF(AND($L2143=0,OR(N($W2135)&gt;=IFERROR(INDEX(Parâmetros!$B$39:$B$48,MATCH($E2143,Parâmetros!$A$39:$A$48,0)),99),AND(N($X2135)&gt;0,N($X2135)&lt;IFERROR(INDEX(Parâmetros!$C$39:$C$48,MATCH($E2143,Parâmetros!$A$39:$A$48,0)),0)))),N($X2135)+1,0)))</f>
        <v>0</v>
      </c>
      <c r="Y2143" t="str">
        <f>IF($AC2143&lt;&gt;"",IF($L2143&gt;0,$AC2143&amp;" · com apontamento",$AC2143),IF($E2143="Férias",IF($L2143&gt;0,"Férias · com apontamento","Férias (cadastro)"),IF(($Z2143+$AA2143-1)&gt;Parâmetros!$E$16,"Férias / afastamento",IF(AND($D2143="5x2",OR(WEEKDAY($F2143,2)=6,WEEKDAY($F2143,2)=7)),IF($L2143&gt;0,"Folga trabalhada","Folga"),IF($L2143&gt;0,"Trabalhado",IF(OR(OR($D2143="6x1",$D2143="FF 6x1"),$D2143="5x2"),IF(AND(OR($D2143="6x1",$D2143="FF 6x1"),OR(WEEKDAY($F2143,2)=6,WEEKDAY($F2143,2)=7)),"Folga","Falta de registro"),IF(AND($AB2143&lt;&gt;$AB2135,IFERROR(INDEX(Cadastro!$F$5:$F$148,$AB2143),"")=""),"Indeterminado (início da série)",IF($X2143&gt;0,"Folga","Falta de registro"))))))))</f>
        <v>Falta de registro</v>
      </c>
      <c r="Z2143" s="34">
        <f>IF(OR($L2143&gt;0,$F2143&gt;Parâmetros!$E$14),0,IF($A2143&lt;&gt;$A2135,1,N($Z2135)+1))</f>
        <v>0</v>
      </c>
      <c r="AA2143" s="34">
        <f>IF(OR($L2143&gt;0,$F2143&gt;Parâmetros!$E$14),0,IF(OR($A2143&lt;&gt;$A2144,$F2144&gt;Parâmetros!$E$14),1,N($AA2144)+1))</f>
        <v>0</v>
      </c>
      <c r="AB2143" s="31">
        <f>IFERROR(MATCH($A2143&amp;"|"&amp;TEXT(_xlfn.MAXIFS(Cadastro!$E$5:$E$148,Cadastro!$A$5:$A$148,$A2143,Cadastro!$E$5:$E$148,"&lt;="&amp;$F2143),"yyyymmdd"),Cadastro!$I$5:$I$148,0),"")</f>
        <v>16</v>
      </c>
      <c r="AC2143" t="str">
        <f>IFERROR(_xlfn.SINGLE(INDEX(Exceções!$D$5:$D$203,MATCH($A2143&amp;"|"&amp;$F2143,Exceções!$F$5:$F$203,0))),"")</f>
        <v/>
      </c>
      <c r="AD2143" t="str">
        <f>IF($AC2143="","",IFERROR(_xlfn.SINGLE(INDEX(Exceções!$E$5:$E$203,MATCH($A2143&amp;"|"&amp;$F2143,Exceções!$F$5:$F$203,0))),""))</f>
        <v/>
      </c>
    </row>
    <row r="2144" spans="1:30" hidden="1" x14ac:dyDescent="0.25">
      <c r="A2144" s="31">
        <v>56784</v>
      </c>
      <c r="B2144" s="10" t="s">
        <v>169</v>
      </c>
      <c r="C2144" s="17" t="str">
        <f>IFERROR(INDEX(Cadastro!$C$5:$C$148,$AB2144),"NÃO INFORMADO")</f>
        <v>USI</v>
      </c>
      <c r="D2144" s="17" t="str">
        <f>IFERROR(INDEX(Cadastro!$D$5:$D$148,AB2144),"")</f>
        <v>C</v>
      </c>
      <c r="E2144" s="17" t="str">
        <f>IFERROR(INDEX(Cadastro!$G$5:$G$148,$AB2144),"")</f>
        <v>C</v>
      </c>
      <c r="F2144" s="66">
        <v>46282</v>
      </c>
      <c r="G2144" s="32" t="str">
        <f t="shared" si="354"/>
        <v>qui</v>
      </c>
      <c r="H2144" s="31" t="str">
        <f>IF($L2144=0,"",_xlfn.MINIFS(Dados!$Q:$Q,Dados!$A:$A,$A2144,Dados!$S:$S,$F2144))</f>
        <v/>
      </c>
      <c r="I2144" s="31" t="str">
        <f>IF($H2144="","",_xlfn.MAXIFS(Dados!$R:$R,Dados!$A:$A,$A2144,Dados!$S:$S,$F2144))</f>
        <v/>
      </c>
      <c r="J2144" s="32" t="str">
        <f>IF($D2144&lt;&gt;"Folguista","",IFERROR(INDEX(Parâmetros!$D$52:$G$52,1,MIN(4,MAX(1,$W2144))),""))</f>
        <v/>
      </c>
      <c r="K2144" s="32" t="str">
        <f>IF(OR($AC2144&lt;&gt;"",$Y2144="Folga",$Y2144="Folga trabalhada",$Y2144="Férias (cadastro)",$Y2144="Férias / afastamento",$Y2144="Indeterminado (início da série)"),"",IF(OR($D2144="6x1",$D2144="FF 6x1"),IF(OR(WEEKDAY($F2144,2)=6,WEEKDAY($F2144,2)=7),"6x1 sáb/dom","6x1"),IF($D2144="5x2","5x2",IF($H2144="",IF($D2144="Folguista",$J2144,$E2144),IF(OR($H2144&gt;=Parâmetros!$E$18,$H2144&lt;Parâmetros!$E$19),"C",IF($H2144&lt;Parâmetros!$E$20,"A","B"))))))</f>
        <v>C</v>
      </c>
      <c r="L2144" s="30">
        <f>SUMIFS(Dados!$E:$E,Dados!$A:$A,$A2144,Dados!$S:$S,$F2144)</f>
        <v>0</v>
      </c>
      <c r="M2144" s="30">
        <f>IFERROR(INDEX(Parâmetros!$E$6:$E$11,MATCH($K2144,Parâmetros!$A$6:$A$11,0)),"")</f>
        <v>6.67</v>
      </c>
      <c r="N2144" s="33">
        <f t="shared" si="355"/>
        <v>0</v>
      </c>
      <c r="O2144" s="33">
        <f>Parâmetros!$E$13</f>
        <v>0.8</v>
      </c>
      <c r="P2144" s="32" t="str">
        <f>IF(OR($M2144="",$F2144&gt;Parâmetros!$E$14),"Não","Sim")</f>
        <v>Não</v>
      </c>
      <c r="Q2144" s="32" t="str">
        <f t="shared" si="356"/>
        <v/>
      </c>
      <c r="R2144" s="32" t="str">
        <f t="shared" si="357"/>
        <v/>
      </c>
      <c r="S2144" s="30" t="str">
        <f t="shared" si="358"/>
        <v/>
      </c>
      <c r="T2144" s="32" t="str">
        <f>IF($Q2144&lt;&gt;"Sim","",IF($N2144&gt;Parâmetros!$E$15,"Sim","Não"))</f>
        <v/>
      </c>
      <c r="U2144" s="17" t="str">
        <f t="shared" si="359"/>
        <v>Fora da apuração</v>
      </c>
      <c r="V2144" s="17" t="str">
        <f>IF($AC2144&lt;&gt;"",IF($L2144&gt;0,"ATENÇÃO · apontou em dia de "&amp;LOWER($AC2144)&amp;" cadastrado","Exceção cadastrada · "&amp;$AC2144)&amp;IF($AD2144="",""," · "&amp;$AD2144),IF($E2144="Férias",IF($L2144&gt;0,"ATENÇÃO · apontou estando de férias no cadastro","Férias no cadastro"),IF($Y2144="Férias / afastamento","Afastamento · "&amp;($Z2144+$AA2144-1)&amp;" dias seguidos sem apontamento",IF($Y2144="Folga trabalhada","ATENÇÃO · apontou em dia de '[Apontamento_Mes_Setembro Atualizado.xlsx]Base Diária'!$V$221folga da escala 5x2",IF($Y2144="Folga",IF(AND($D2144="5x2",OR(WEEKDAY($F2144,2)=6,WEEKDAY($F2144,2)=7)),"Folga de fim de semana da escala 5x2",IF(AND(OR($D2144="6x1",$D2144="FF 6x1"),WEEKDAY($F2144,2)=6,FALSE()),"Folga de fim de semana · apontou no domingo anterior",IF(AND(OR($D2144="6x1",$D2144="FF 6x1"),WEEKDAY($F2144,2)=7,AND($A2144=$A2143,$L2143&gt;0)),"Folga de fim de semana · apontou no sábado",IF(AND(OR($D2144="6x1",$D2144="FF 6x1"),OR(WEEKDAY($F2144,2)=6,WEEKDAY($F2144,2)=7)),"Folga de fim de semana · sem apontamento no sábado nem no domingo","Folga prevista pelo ciclo")))),IF($Y2144="Indeterminado (início da série)","Sem histórico anterior — informe o dia do ciclo no Cadastro",IF($Y2144="Falta de registro",IF(OR(OR($D2144="6x1",$D2144="FF 6x1"),$D2144="5x2"),"FALTA DE REGISTRO · dia útil da escala "&amp;$E2144,"FALTA DE REGISTRO · dia "&amp;$W2144&amp;" de "&amp;IFERROR(INDEX(Parâmetros!$B$39:$B$48,MATCH($E2144,Parâmetros!$A$39:$A$48,0)),99)&amp;" do ciclo"),IF(OR($D2144="6x1",$D2144="FF 6x1"),IF(OR(AND(WEEKDAY($F2144,2)=6,AND($A2144=$A2145,$L2145&gt;0)),AND(WEEKDAY($F2144,2)=7,AND($A2144=$A2143,$L2143&gt;0))),"ATENÇÃO · apontou sábado e domingo no mesmo fim de semana",IF(OR(WEEKDAY($F2144,2)=6,WEEKDAY($F2144,2)=7),"Jornada de fim de semana do 6x1",IF(OR($H2144&gt;=Parâmetros!$E$20,$H2144&lt;Parâmetros!$E$19),"ATENÇÃO · 6x1 apontou fora do horário diurno","Jornada fixa do 6x1"))),IF($D2144="5x2","Jornada fixa do 5x2",IF($D2144="Folguista",IF($J2144=$K2144,"Evidência confirma sequência","DIVERGE · sequência "&amp;$J2144&amp;" × evidência "&amp;$K2144),IF($K2144=$E2144,"Evidência confirma cadastro","DIVERGE · cadastro "&amp;$E2144&amp;" × evidência "&amp;$K2144)))))))))))</f>
        <v>FALTA DE REGISTRO · dia 2 de 5 do ciclo</v>
      </c>
      <c r="W2144" s="34">
        <f>IF(OR(OR($D2144="6x1",$D2144="FF 6x1"),$D2144="5x2"),"",IF($AB2144&lt;&gt;$AB2136,IF(IFERROR(INDEX(Cadastro!$F$5:$F$148,$AB2144),"")="",IF($L2144&gt;0,1,0),IF(IFERROR(INDEX(Cadastro!$F$5:$F$148,$AB2144),"")&lt;=IFERROR(INDEX(Parâmetros!$B$39:$B$48,MATCH($E2144,Parâmetros!$A$39:$A$48,0)),99),IFERROR(INDEX(Cadastro!$F$5:$F$148,$AB2144),""),0)),IF($L2144&gt;0,IF(N($X2136)&gt;0,1,N($W2136)+1),IF(AND($L2144=0,OR(N($W2136)&gt;=IFERROR(INDEX(Parâmetros!$B$39:$B$48,MATCH($E2144,Parâmetros!$A$39:$A$48,0)),99),AND(N($X2136)&gt;0,N($X2136)&lt;IFERROR(INDEX(Parâmetros!$C$39:$C$48,MATCH($E2144,Parâmetros!$A$39:$A$48,0)),0)))),0,N($W2136)+1))))</f>
        <v>2</v>
      </c>
      <c r="X2144" s="34">
        <f>IF(OR(OR($D2144="6x1",$D2144="FF 6x1"),$D2144="5x2"),"",IF($AB2144&lt;&gt;$AB2136,IF(IFERROR(INDEX(Cadastro!$F$5:$F$148,$AB2144),"")="",0,IF(IFERROR(INDEX(Cadastro!$F$5:$F$148,$AB2144),"")&gt;IFERROR(INDEX(Parâmetros!$B$39:$B$48,MATCH($E2144,Parâmetros!$A$39:$A$48,0)),99),IFERROR(INDEX(Cadastro!$F$5:$F$148,$AB2144),"")-IFERROR(INDEX(Parâmetros!$B$39:$B$48,MATCH($E2144,Parâmetros!$A$39:$A$48,0)),99),0)),IF(AND($L2144=0,OR(N($W2136)&gt;=IFERROR(INDEX(Parâmetros!$B$39:$B$48,MATCH($E2144,Parâmetros!$A$39:$A$48,0)),99),AND(N($X2136)&gt;0,N($X2136)&lt;IFERROR(INDEX(Parâmetros!$C$39:$C$48,MATCH($E2144,Parâmetros!$A$39:$A$48,0)),0)))),N($X2136)+1,0)))</f>
        <v>0</v>
      </c>
      <c r="Y2144" t="str">
        <f>IF($AC2144&lt;&gt;"",IF($L2144&gt;0,$AC2144&amp;" · com apontamento",$AC2144),IF($E2144="Férias",IF($L2144&gt;0,"Férias · com apontamento","Férias (cadastro)"),IF(($Z2144+$AA2144-1)&gt;Parâmetros!$E$16,"Férias / afastamento",IF(AND($D2144="5x2",OR(WEEKDAY($F2144,2)=6,WEEKDAY($F2144,2)=7)),IF($L2144&gt;0,"Folga trabalhada","Folga"),IF($L2144&gt;0,"Trabalhado",IF(OR(OR($D2144="6x1",$D2144="FF 6x1"),$D2144="5x2"),IF(AND(OR($D2144="6x1",$D2144="FF 6x1"),OR(WEEKDAY($F2144,2)=6,WEEKDAY($F2144,2)=7)),"Folga","Falta de registro"),IF(AND($AB2144&lt;&gt;$AB2136,IFERROR(INDEX(Cadastro!$F$5:$F$148,$AB2144),"")=""),"Indeterminado (início da série)",IF($X2144&gt;0,"Folga","Falta de registro"))))))))</f>
        <v>Falta de registro</v>
      </c>
      <c r="Z2144" s="34">
        <f>IF(OR($L2144&gt;0,$F2144&gt;Parâmetros!$E$14),0,IF($A2144&lt;&gt;$A2136,1,N($Z2136)+1))</f>
        <v>0</v>
      </c>
      <c r="AA2144" s="34">
        <f>IF(OR($L2144&gt;0,$F2144&gt;Parâmetros!$E$14),0,IF(OR($A2144&lt;&gt;$A2145,$F2145&gt;Parâmetros!$E$14),1,N($AA2145)+1))</f>
        <v>0</v>
      </c>
      <c r="AB2144" s="31">
        <f>IFERROR(MATCH($A2144&amp;"|"&amp;TEXT(_xlfn.MAXIFS(Cadastro!$E$5:$E$148,Cadastro!$A$5:$A$148,$A2144,Cadastro!$E$5:$E$148,"&lt;="&amp;$F2144),"yyyymmdd"),Cadastro!$I$5:$I$148,0),"")</f>
        <v>16</v>
      </c>
      <c r="AC2144" t="str">
        <f>IFERROR(_xlfn.SINGLE(INDEX(Exceções!$D$5:$D$203,MATCH($A2144&amp;"|"&amp;$F2144,Exceções!$F$5:$F$203,0))),"")</f>
        <v/>
      </c>
      <c r="AD2144" t="str">
        <f>IF($AC2144="","",IFERROR(_xlfn.SINGLE(INDEX(Exceções!$E$5:$E$203,MATCH($A2144&amp;"|"&amp;$F2144,Exceções!$F$5:$F$203,0))),""))</f>
        <v/>
      </c>
    </row>
    <row r="2145" spans="1:30" hidden="1" x14ac:dyDescent="0.25">
      <c r="A2145" s="25">
        <v>56784</v>
      </c>
      <c r="B2145" s="10" t="s">
        <v>169</v>
      </c>
      <c r="C2145" s="17" t="str">
        <f>IFERROR(INDEX(Cadastro!$C$5:$C$148,$AB2145),"NÃO INFORMADO")</f>
        <v>USI</v>
      </c>
      <c r="D2145" s="17" t="str">
        <f>IFERROR(INDEX(Cadastro!$D$5:$D$148,AB2145),"")</f>
        <v>C</v>
      </c>
      <c r="E2145" s="17" t="str">
        <f>IFERROR(INDEX(Cadastro!$G$5:$G$148,$AB2145),"")</f>
        <v>C</v>
      </c>
      <c r="F2145" s="66">
        <v>46283</v>
      </c>
      <c r="G2145" s="32" t="str">
        <f t="shared" si="354"/>
        <v>sex</v>
      </c>
      <c r="H2145" s="31" t="str">
        <f>IF($L2145=0,"",_xlfn.MINIFS(Dados!$Q:$Q,Dados!$A:$A,$A2145,Dados!$S:$S,$F2145))</f>
        <v/>
      </c>
      <c r="I2145" s="31" t="str">
        <f>IF($H2145="","",_xlfn.MAXIFS(Dados!$R:$R,Dados!$A:$A,$A2145,Dados!$S:$S,$F2145))</f>
        <v/>
      </c>
      <c r="J2145" s="32" t="str">
        <f>IF($D2145&lt;&gt;"Folguista","",IFERROR(INDEX(Parâmetros!$D$52:$G$52,1,MIN(4,MAX(1,$W2145))),""))</f>
        <v/>
      </c>
      <c r="K2145" s="32" t="str">
        <f>IF(OR($AC2145&lt;&gt;"",$Y2145="Folga",$Y2145="Folga trabalhada",$Y2145="Férias (cadastro)",$Y2145="Férias / afastamento",$Y2145="Indeterminado (início da série)"),"",IF(OR($D2145="6x1",$D2145="FF 6x1"),IF(OR(WEEKDAY($F2145,2)=6,WEEKDAY($F2145,2)=7),"6x1 sáb/dom","6x1"),IF($D2145="5x2","5x2",IF($H2145="",IF($D2145="Folguista",$J2145,$E2145),IF(OR($H2145&gt;=Parâmetros!$E$18,$H2145&lt;Parâmetros!$E$19),"C",IF($H2145&lt;Parâmetros!$E$20,"A","B"))))))</f>
        <v>C</v>
      </c>
      <c r="L2145" s="30">
        <f>SUMIFS(Dados!$E:$E,Dados!$A:$A,$A2145,Dados!$S:$S,$F2145)</f>
        <v>0</v>
      </c>
      <c r="M2145" s="30">
        <f>IFERROR(INDEX(Parâmetros!$E$6:$E$11,MATCH($K2145,Parâmetros!$A$6:$A$11,0)),"")</f>
        <v>6.67</v>
      </c>
      <c r="N2145" s="33">
        <f t="shared" si="355"/>
        <v>0</v>
      </c>
      <c r="O2145" s="33">
        <f>Parâmetros!$E$13</f>
        <v>0.8</v>
      </c>
      <c r="P2145" s="32" t="str">
        <f>IF(OR($M2145="",$F2145&gt;Parâmetros!$E$14),"Não","Sim")</f>
        <v>Não</v>
      </c>
      <c r="Q2145" s="32" t="str">
        <f t="shared" si="356"/>
        <v/>
      </c>
      <c r="R2145" s="32" t="str">
        <f t="shared" si="357"/>
        <v/>
      </c>
      <c r="S2145" s="30" t="str">
        <f t="shared" si="358"/>
        <v/>
      </c>
      <c r="T2145" s="32" t="str">
        <f>IF($Q2145&lt;&gt;"Sim","",IF($N2145&gt;Parâmetros!$E$15,"Sim","Não"))</f>
        <v/>
      </c>
      <c r="U2145" s="17" t="str">
        <f t="shared" si="359"/>
        <v>Fora da apuração</v>
      </c>
      <c r="V2145" s="17" t="str">
        <f>IF($AC2145&lt;&gt;"",IF($L2145&gt;0,"ATENÇÃO · apontou em dia de "&amp;LOWER($AC2145)&amp;" cadastrado","Exceção cadastrada · "&amp;$AC2145)&amp;IF($AD2145="",""," · "&amp;$AD2145),IF($E2145="Férias",IF($L2145&gt;0,"ATENÇÃO · apontou estando de férias no cadastro","Férias no cadastro"),IF($Y2145="Férias / afastamento","Afastamento · "&amp;($Z2145+$AA2145-1)&amp;" dias seguidos sem apontamento",IF($Y2145="Folga trabalhada","ATENÇÃO · apontou em dia de '[Apontamento_Mes_Setembro Atualizado.xlsx]Base Diária'!$V$221folga da escala 5x2",IF($Y2145="Folga",IF(AND($D2145="5x2",OR(WEEKDAY($F2145,2)=6,WEEKDAY($F2145,2)=7)),"Folga de fim de semana da escala 5x2",IF(AND(OR($D2145="6x1",$D2145="FF 6x1"),WEEKDAY($F2145,2)=6,FALSE()),"Folga de fim de semana · apontou no domingo anterior",IF(AND(OR($D2145="6x1",$D2145="FF 6x1"),WEEKDAY($F2145,2)=7,AND($A2145=$A2144,$L2144&gt;0)),"Folga de fim de semana · apontou no sábado",IF(AND(OR($D2145="6x1",$D2145="FF 6x1"),OR(WEEKDAY($F2145,2)=6,WEEKDAY($F2145,2)=7)),"Folga de fim de semana · sem apontamento no sábado nem no domingo","Folga prevista pelo ciclo")))),IF($Y2145="Indeterminado (início da série)","Sem histórico anterior — informe o dia do ciclo no Cadastro",IF($Y2145="Falta de registro",IF(OR(OR($D2145="6x1",$D2145="FF 6x1"),$D2145="5x2"),"FALTA DE REGISTRO · dia útil da escala "&amp;$E2145,"FALTA DE REGISTRO · dia "&amp;$W2145&amp;" de "&amp;IFERROR(INDEX(Parâmetros!$B$39:$B$48,MATCH($E2145,Parâmetros!$A$39:$A$48,0)),99)&amp;" do ciclo"),IF(OR($D2145="6x1",$D2145="FF 6x1"),IF(OR(AND(WEEKDAY($F2145,2)=6,AND($A2145=$A2146,$L2146&gt;0)),AND(WEEKDAY($F2145,2)=7,AND($A2145=$A2144,$L2144&gt;0))),"ATENÇÃO · apontou sábado e domingo no mesmo fim de semana",IF(OR(WEEKDAY($F2145,2)=6,WEEKDAY($F2145,2)=7),"Jornada de fim de semana do 6x1",IF(OR($H2145&gt;=Parâmetros!$E$20,$H2145&lt;Parâmetros!$E$19),"ATENÇÃO · 6x1 apontou fora do horário diurno","Jornada fixa do 6x1"))),IF($D2145="5x2","Jornada fixa do 5x2",IF($D2145="Folguista",IF($J2145=$K2145,"Evidência confirma sequência","DIVERGE · sequência "&amp;$J2145&amp;" × evidência "&amp;$K2145),IF($K2145=$E2145,"Evidência confirma cadastro","DIVERGE · cadastro "&amp;$E2145&amp;" × evidência "&amp;$K2145)))))))))))</f>
        <v>FALTA DE REGISTRO · dia 3 de 5 do ciclo</v>
      </c>
      <c r="W2145" s="34">
        <f>IF(OR(OR($D2145="6x1",$D2145="FF 6x1"),$D2145="5x2"),"",IF($AB2145&lt;&gt;$AB2137,IF(IFERROR(INDEX(Cadastro!$F$5:$F$148,$AB2145),"")="",IF($L2145&gt;0,1,0),IF(IFERROR(INDEX(Cadastro!$F$5:$F$148,$AB2145),"")&lt;=IFERROR(INDEX(Parâmetros!$B$39:$B$48,MATCH($E2145,Parâmetros!$A$39:$A$48,0)),99),IFERROR(INDEX(Cadastro!$F$5:$F$148,$AB2145),""),0)),IF($L2145&gt;0,IF(N($X2137)&gt;0,1,N($W2137)+1),IF(AND($L2145=0,OR(N($W2137)&gt;=IFERROR(INDEX(Parâmetros!$B$39:$B$48,MATCH($E2145,Parâmetros!$A$39:$A$48,0)),99),AND(N($X2137)&gt;0,N($X2137)&lt;IFERROR(INDEX(Parâmetros!$C$39:$C$48,MATCH($E2145,Parâmetros!$A$39:$A$48,0)),0)))),0,N($W2137)+1))))</f>
        <v>3</v>
      </c>
      <c r="X2145" s="34">
        <f>IF(OR(OR($D2145="6x1",$D2145="FF 6x1"),$D2145="5x2"),"",IF($AB2145&lt;&gt;$AB2137,IF(IFERROR(INDEX(Cadastro!$F$5:$F$148,$AB2145),"")="",0,IF(IFERROR(INDEX(Cadastro!$F$5:$F$148,$AB2145),"")&gt;IFERROR(INDEX(Parâmetros!$B$39:$B$48,MATCH($E2145,Parâmetros!$A$39:$A$48,0)),99),IFERROR(INDEX(Cadastro!$F$5:$F$148,$AB2145),"")-IFERROR(INDEX(Parâmetros!$B$39:$B$48,MATCH($E2145,Parâmetros!$A$39:$A$48,0)),99),0)),IF(AND($L2145=0,OR(N($W2137)&gt;=IFERROR(INDEX(Parâmetros!$B$39:$B$48,MATCH($E2145,Parâmetros!$A$39:$A$48,0)),99),AND(N($X2137)&gt;0,N($X2137)&lt;IFERROR(INDEX(Parâmetros!$C$39:$C$48,MATCH($E2145,Parâmetros!$A$39:$A$48,0)),0)))),N($X2137)+1,0)))</f>
        <v>0</v>
      </c>
      <c r="Y2145" t="str">
        <f>IF($AC2145&lt;&gt;"",IF($L2145&gt;0,$AC2145&amp;" · com apontamento",$AC2145),IF($E2145="Férias",IF($L2145&gt;0,"Férias · com apontamento","Férias (cadastro)"),IF(($Z2145+$AA2145-1)&gt;Parâmetros!$E$16,"Férias / afastamento",IF(AND($D2145="5x2",OR(WEEKDAY($F2145,2)=6,WEEKDAY($F2145,2)=7)),IF($L2145&gt;0,"Folga trabalhada","Folga"),IF($L2145&gt;0,"Trabalhado",IF(OR(OR($D2145="6x1",$D2145="FF 6x1"),$D2145="5x2"),IF(AND(OR($D2145="6x1",$D2145="FF 6x1"),OR(WEEKDAY($F2145,2)=6,WEEKDAY($F2145,2)=7)),"Folga","Falta de registro"),IF(AND($AB2145&lt;&gt;$AB2137,IFERROR(INDEX(Cadastro!$F$5:$F$148,$AB2145),"")=""),"Indeterminado (início da série)",IF($X2145&gt;0,"Folga","Falta de registro"))))))))</f>
        <v>Falta de registro</v>
      </c>
      <c r="Z2145" s="34">
        <f>IF(OR($L2145&gt;0,$F2145&gt;Parâmetros!$E$14),0,IF($A2145&lt;&gt;$A2137,1,N($Z2137)+1))</f>
        <v>0</v>
      </c>
      <c r="AA2145" s="34">
        <f>IF(OR($L2145&gt;0,$F2145&gt;Parâmetros!$E$14),0,IF(OR($A2145&lt;&gt;$A2146,$F2146&gt;Parâmetros!$E$14),1,N($AA2146)+1))</f>
        <v>0</v>
      </c>
      <c r="AB2145" s="31">
        <f>IFERROR(MATCH($A2145&amp;"|"&amp;TEXT(_xlfn.MAXIFS(Cadastro!$E$5:$E$148,Cadastro!$A$5:$A$148,$A2145,Cadastro!$E$5:$E$148,"&lt;="&amp;$F2145),"yyyymmdd"),Cadastro!$I$5:$I$148,0),"")</f>
        <v>16</v>
      </c>
      <c r="AC2145" t="str">
        <f>IFERROR(_xlfn.SINGLE(INDEX(Exceções!$D$5:$D$203,MATCH($A2145&amp;"|"&amp;$F2145,Exceções!$F$5:$F$203,0))),"")</f>
        <v/>
      </c>
      <c r="AD2145" t="str">
        <f>IF($AC2145="","",IFERROR(_xlfn.SINGLE(INDEX(Exceções!$E$5:$E$203,MATCH($A2145&amp;"|"&amp;$F2145,Exceções!$F$5:$F$203,0))),""))</f>
        <v/>
      </c>
    </row>
    <row r="2146" spans="1:30" hidden="1" x14ac:dyDescent="0.25">
      <c r="A2146" s="31">
        <v>56784</v>
      </c>
      <c r="B2146" s="10" t="s">
        <v>169</v>
      </c>
      <c r="C2146" s="17" t="str">
        <f>IFERROR(INDEX(Cadastro!$C$5:$C$148,$AB2146),"NÃO INFORMADO")</f>
        <v>USI</v>
      </c>
      <c r="D2146" s="17" t="str">
        <f>IFERROR(INDEX(Cadastro!$D$5:$D$148,AB2146),"")</f>
        <v>C</v>
      </c>
      <c r="E2146" s="17" t="str">
        <f>IFERROR(INDEX(Cadastro!$G$5:$G$148,$AB2146),"")</f>
        <v>C</v>
      </c>
      <c r="F2146" s="66">
        <v>46284</v>
      </c>
      <c r="G2146" s="32" t="str">
        <f t="shared" si="354"/>
        <v>sáb</v>
      </c>
      <c r="H2146" s="31" t="str">
        <f>IF($L2146=0,"",_xlfn.MINIFS(Dados!$Q:$Q,Dados!$A:$A,$A2146,Dados!$S:$S,$F2146))</f>
        <v/>
      </c>
      <c r="I2146" s="31" t="str">
        <f>IF($H2146="","",_xlfn.MAXIFS(Dados!$R:$R,Dados!$A:$A,$A2146,Dados!$S:$S,$F2146))</f>
        <v/>
      </c>
      <c r="J2146" s="32" t="str">
        <f>IF($D2146&lt;&gt;"Folguista","",IFERROR(INDEX(Parâmetros!$D$52:$G$52,1,MIN(4,MAX(1,$W2146))),""))</f>
        <v/>
      </c>
      <c r="K2146" s="32" t="str">
        <f>IF(OR($AC2146&lt;&gt;"",$Y2146="Folga",$Y2146="Folga trabalhada",$Y2146="Férias (cadastro)",$Y2146="Férias / afastamento",$Y2146="Indeterminado (início da série)"),"",IF(OR($D2146="6x1",$D2146="FF 6x1"),IF(OR(WEEKDAY($F2146,2)=6,WEEKDAY($F2146,2)=7),"6x1 sáb/dom","6x1"),IF($D2146="5x2","5x2",IF($H2146="",IF($D2146="Folguista",$J2146,$E2146),IF(OR($H2146&gt;=Parâmetros!$E$18,$H2146&lt;Parâmetros!$E$19),"C",IF($H2146&lt;Parâmetros!$E$20,"A","B"))))))</f>
        <v>C</v>
      </c>
      <c r="L2146" s="30">
        <f>SUMIFS(Dados!$E:$E,Dados!$A:$A,$A2146,Dados!$S:$S,$F2146)</f>
        <v>0</v>
      </c>
      <c r="M2146" s="30">
        <f>IFERROR(INDEX(Parâmetros!$E$6:$E$11,MATCH($K2146,Parâmetros!$A$6:$A$11,0)),"")</f>
        <v>6.67</v>
      </c>
      <c r="N2146" s="33">
        <f t="shared" si="355"/>
        <v>0</v>
      </c>
      <c r="O2146" s="33">
        <f>Parâmetros!$E$13</f>
        <v>0.8</v>
      </c>
      <c r="P2146" s="32" t="str">
        <f>IF(OR($M2146="",$F2146&gt;Parâmetros!$E$14),"Não","Sim")</f>
        <v>Não</v>
      </c>
      <c r="Q2146" s="32" t="str">
        <f t="shared" si="356"/>
        <v/>
      </c>
      <c r="R2146" s="32" t="str">
        <f t="shared" si="357"/>
        <v/>
      </c>
      <c r="S2146" s="30" t="str">
        <f t="shared" si="358"/>
        <v/>
      </c>
      <c r="T2146" s="32" t="str">
        <f>IF($Q2146&lt;&gt;"Sim","",IF($N2146&gt;Parâmetros!$E$15,"Sim","Não"))</f>
        <v/>
      </c>
      <c r="U2146" s="17" t="str">
        <f t="shared" si="359"/>
        <v>Fora da apuração</v>
      </c>
      <c r="V2146" s="17" t="str">
        <f>IF($AC2146&lt;&gt;"",IF($L2146&gt;0,"ATENÇÃO · apontou em dia de "&amp;LOWER($AC2146)&amp;" cadastrado","Exceção cadastrada · "&amp;$AC2146)&amp;IF($AD2146="",""," · "&amp;$AD2146),IF($E2146="Férias",IF($L2146&gt;0,"ATENÇÃO · apontou estando de férias no cadastro","Férias no cadastro"),IF($Y2146="Férias / afastamento","Afastamento · "&amp;($Z2146+$AA2146-1)&amp;" dias seguidos sem apontamento",IF($Y2146="Folga trabalhada","ATENÇÃO · apontou em dia de '[Apontamento_Mes_Setembro Atualizado.xlsx]Base Diária'!$V$221folga da escala 5x2",IF($Y2146="Folga",IF(AND($D2146="5x2",OR(WEEKDAY($F2146,2)=6,WEEKDAY($F2146,2)=7)),"Folga de fim de semana da escala 5x2",IF(AND(OR($D2146="6x1",$D2146="FF 6x1"),WEEKDAY($F2146,2)=6,FALSE()),"Folga de fim de semana · apontou no domingo anterior",IF(AND(OR($D2146="6x1",$D2146="FF 6x1"),WEEKDAY($F2146,2)=7,AND($A2146=$A2145,$L2145&gt;0)),"Folga de fim de semana · apontou no sábado",IF(AND(OR($D2146="6x1",$D2146="FF 6x1"),OR(WEEKDAY($F2146,2)=6,WEEKDAY($F2146,2)=7)),"Folga de fim de semana · sem apontamento no sábado nem no domingo","Folga prevista pelo ciclo")))),IF($Y2146="Indeterminado (início da série)","Sem histórico anterior — informe o dia do ciclo no Cadastro",IF($Y2146="Falta de registro",IF(OR(OR($D2146="6x1",$D2146="FF 6x1"),$D2146="5x2"),"FALTA DE REGISTRO · dia útil da escala "&amp;$E2146,"FALTA DE REGISTRO · dia "&amp;$W2146&amp;" de "&amp;IFERROR(INDEX(Parâmetros!$B$39:$B$48,MATCH($E2146,Parâmetros!$A$39:$A$48,0)),99)&amp;" do ciclo"),IF(OR($D2146="6x1",$D2146="FF 6x1"),IF(OR(AND(WEEKDAY($F2146,2)=6,AND($A2146=$A2147,$L2147&gt;0)),AND(WEEKDAY($F2146,2)=7,AND($A2146=$A2145,$L2145&gt;0))),"ATENÇÃO · apontou sábado e domingo no mesmo fim de semana",IF(OR(WEEKDAY($F2146,2)=6,WEEKDAY($F2146,2)=7),"Jornada de fim de semana do 6x1",IF(OR($H2146&gt;=Parâmetros!$E$20,$H2146&lt;Parâmetros!$E$19),"ATENÇÃO · 6x1 apontou fora do horário diurno","Jornada fixa do 6x1"))),IF($D2146="5x2","Jornada fixa do 5x2",IF($D2146="Folguista",IF($J2146=$K2146,"Evidência confirma sequência","DIVERGE · sequência "&amp;$J2146&amp;" × evidência "&amp;$K2146),IF($K2146=$E2146,"Evidência confirma cadastro","DIVERGE · cadastro "&amp;$E2146&amp;" × evidência "&amp;$K2146)))))))))))</f>
        <v>FALTA DE REGISTRO · dia 3 de 5 do ciclo</v>
      </c>
      <c r="W2146" s="34">
        <f>IF(OR(OR($D2146="6x1",$D2146="FF 6x1"),$D2146="5x2"),"",IF($AB2146&lt;&gt;$AB2138,IF(IFERROR(INDEX(Cadastro!$F$5:$F$148,$AB2146),"")="",IF($L2146&gt;0,1,0),IF(IFERROR(INDEX(Cadastro!$F$5:$F$148,$AB2146),"")&lt;=IFERROR(INDEX(Parâmetros!$B$39:$B$48,MATCH($E2146,Parâmetros!$A$39:$A$48,0)),99),IFERROR(INDEX(Cadastro!$F$5:$F$148,$AB2146),""),0)),IF($L2146&gt;0,IF(N($X2138)&gt;0,1,N($W2138)+1),IF(AND($L2146=0,OR(N($W2138)&gt;=IFERROR(INDEX(Parâmetros!$B$39:$B$48,MATCH($E2146,Parâmetros!$A$39:$A$48,0)),99),AND(N($X2138)&gt;0,N($X2138)&lt;IFERROR(INDEX(Parâmetros!$C$39:$C$48,MATCH($E2146,Parâmetros!$A$39:$A$48,0)),0)))),0,N($W2138)+1))))</f>
        <v>3</v>
      </c>
      <c r="X2146" s="34">
        <f>IF(OR(OR($D2146="6x1",$D2146="FF 6x1"),$D2146="5x2"),"",IF($AB2146&lt;&gt;$AB2138,IF(IFERROR(INDEX(Cadastro!$F$5:$F$148,$AB2146),"")="",0,IF(IFERROR(INDEX(Cadastro!$F$5:$F$148,$AB2146),"")&gt;IFERROR(INDEX(Parâmetros!$B$39:$B$48,MATCH($E2146,Parâmetros!$A$39:$A$48,0)),99),IFERROR(INDEX(Cadastro!$F$5:$F$148,$AB2146),"")-IFERROR(INDEX(Parâmetros!$B$39:$B$48,MATCH($E2146,Parâmetros!$A$39:$A$48,0)),99),0)),IF(AND($L2146=0,OR(N($W2138)&gt;=IFERROR(INDEX(Parâmetros!$B$39:$B$48,MATCH($E2146,Parâmetros!$A$39:$A$48,0)),99),AND(N($X2138)&gt;0,N($X2138)&lt;IFERROR(INDEX(Parâmetros!$C$39:$C$48,MATCH($E2146,Parâmetros!$A$39:$A$48,0)),0)))),N($X2138)+1,0)))</f>
        <v>0</v>
      </c>
      <c r="Y2146" t="str">
        <f>IF($AC2146&lt;&gt;"",IF($L2146&gt;0,$AC2146&amp;" · com apontamento",$AC2146),IF($E2146="Férias",IF($L2146&gt;0,"Férias · com apontamento","Férias (cadastro)"),IF(($Z2146+$AA2146-1)&gt;Parâmetros!$E$16,"Férias / afastamento",IF(AND($D2146="5x2",OR(WEEKDAY($F2146,2)=6,WEEKDAY($F2146,2)=7)),IF($L2146&gt;0,"Folga trabalhada","Folga"),IF($L2146&gt;0,"Trabalhado",IF(OR(OR($D2146="6x1",$D2146="FF 6x1"),$D2146="5x2"),IF(AND(OR($D2146="6x1",$D2146="FF 6x1"),OR(WEEKDAY($F2146,2)=6,WEEKDAY($F2146,2)=7)),"Folga","Falta de registro"),IF(AND($AB2146&lt;&gt;$AB2138,IFERROR(INDEX(Cadastro!$F$5:$F$148,$AB2146),"")=""),"Indeterminado (início da série)",IF($X2146&gt;0,"Folga","Falta de registro"))))))))</f>
        <v>Falta de registro</v>
      </c>
      <c r="Z2146" s="34">
        <f>IF(OR($L2146&gt;0,$F2146&gt;Parâmetros!$E$14),0,IF($A2146&lt;&gt;$A2138,1,N($Z2138)+1))</f>
        <v>0</v>
      </c>
      <c r="AA2146" s="34">
        <f>IF(OR($L2146&gt;0,$F2146&gt;Parâmetros!$E$14),0,IF(OR($A2146&lt;&gt;$A2147,$F2147&gt;Parâmetros!$E$14),1,N($AA2147)+1))</f>
        <v>0</v>
      </c>
      <c r="AB2146" s="31">
        <f>IFERROR(MATCH($A2146&amp;"|"&amp;TEXT(_xlfn.MAXIFS(Cadastro!$E$5:$E$148,Cadastro!$A$5:$A$148,$A2146,Cadastro!$E$5:$E$148,"&lt;="&amp;$F2146),"yyyymmdd"),Cadastro!$I$5:$I$148,0),"")</f>
        <v>16</v>
      </c>
      <c r="AC2146" t="str">
        <f>IFERROR(_xlfn.SINGLE(INDEX(Exceções!$D$5:$D$203,MATCH($A2146&amp;"|"&amp;$F2146,Exceções!$F$5:$F$203,0))),"")</f>
        <v/>
      </c>
      <c r="AD2146" t="str">
        <f>IF($AC2146="","",IFERROR(_xlfn.SINGLE(INDEX(Exceções!$E$5:$E$203,MATCH($A2146&amp;"|"&amp;$F2146,Exceções!$F$5:$F$203,0))),""))</f>
        <v/>
      </c>
    </row>
    <row r="2147" spans="1:30" hidden="1" x14ac:dyDescent="0.25">
      <c r="A2147" s="25">
        <v>56784</v>
      </c>
      <c r="B2147" s="10" t="s">
        <v>169</v>
      </c>
      <c r="C2147" s="17" t="str">
        <f>IFERROR(INDEX(Cadastro!$C$5:$C$148,$AB2147),"NÃO INFORMADO")</f>
        <v>USI</v>
      </c>
      <c r="D2147" s="17" t="str">
        <f>IFERROR(INDEX(Cadastro!$D$5:$D$148,AB2147),"")</f>
        <v>C</v>
      </c>
      <c r="E2147" s="17" t="str">
        <f>IFERROR(INDEX(Cadastro!$G$5:$G$148,$AB2147),"")</f>
        <v>C</v>
      </c>
      <c r="F2147" s="66">
        <v>46285</v>
      </c>
      <c r="G2147" s="32" t="str">
        <f t="shared" si="354"/>
        <v>dom</v>
      </c>
      <c r="H2147" s="31" t="str">
        <f>IF($L2147=0,"",_xlfn.MINIFS(Dados!$Q:$Q,Dados!$A:$A,$A2147,Dados!$S:$S,$F2147))</f>
        <v/>
      </c>
      <c r="I2147" s="31" t="str">
        <f>IF($H2147="","",_xlfn.MAXIFS(Dados!$R:$R,Dados!$A:$A,$A2147,Dados!$S:$S,$F2147))</f>
        <v/>
      </c>
      <c r="J2147" s="32" t="str">
        <f>IF($D2147&lt;&gt;"Folguista","",IFERROR(INDEX(Parâmetros!$D$52:$G$52,1,MIN(4,MAX(1,$W2147))),""))</f>
        <v/>
      </c>
      <c r="K2147" s="32" t="str">
        <f>IF(OR($AC2147&lt;&gt;"",$Y2147="Folga",$Y2147="Folga trabalhada",$Y2147="Férias (cadastro)",$Y2147="Férias / afastamento",$Y2147="Indeterminado (início da série)"),"",IF(OR($D2147="6x1",$D2147="FF 6x1"),IF(OR(WEEKDAY($F2147,2)=6,WEEKDAY($F2147,2)=7),"6x1 sáb/dom","6x1"),IF($D2147="5x2","5x2",IF($H2147="",IF($D2147="Folguista",$J2147,$E2147),IF(OR($H2147&gt;=Parâmetros!$E$18,$H2147&lt;Parâmetros!$E$19),"C",IF($H2147&lt;Parâmetros!$E$20,"A","B"))))))</f>
        <v>C</v>
      </c>
      <c r="L2147" s="30">
        <f>SUMIFS(Dados!$E:$E,Dados!$A:$A,$A2147,Dados!$S:$S,$F2147)</f>
        <v>0</v>
      </c>
      <c r="M2147" s="30">
        <f>IFERROR(INDEX(Parâmetros!$E$6:$E$11,MATCH($K2147,Parâmetros!$A$6:$A$11,0)),"")</f>
        <v>6.67</v>
      </c>
      <c r="N2147" s="33">
        <f t="shared" si="355"/>
        <v>0</v>
      </c>
      <c r="O2147" s="33">
        <f>Parâmetros!$E$13</f>
        <v>0.8</v>
      </c>
      <c r="P2147" s="32" t="str">
        <f>IF(OR($M2147="",$F2147&gt;Parâmetros!$E$14),"Não","Sim")</f>
        <v>Não</v>
      </c>
      <c r="Q2147" s="32" t="str">
        <f t="shared" si="356"/>
        <v/>
      </c>
      <c r="R2147" s="32" t="str">
        <f t="shared" si="357"/>
        <v/>
      </c>
      <c r="S2147" s="30" t="str">
        <f t="shared" si="358"/>
        <v/>
      </c>
      <c r="T2147" s="32" t="str">
        <f>IF($Q2147&lt;&gt;"Sim","",IF($N2147&gt;Parâmetros!$E$15,"Sim","Não"))</f>
        <v/>
      </c>
      <c r="U2147" s="17" t="str">
        <f t="shared" si="359"/>
        <v>Fora da apuração</v>
      </c>
      <c r="V2147" s="17" t="str">
        <f>IF($AC2147&lt;&gt;"",IF($L2147&gt;0,"ATENÇÃO · apontou em dia de "&amp;LOWER($AC2147)&amp;" cadastrado","Exceção cadastrada · "&amp;$AC2147)&amp;IF($AD2147="",""," · "&amp;$AD2147),IF($E2147="Férias",IF($L2147&gt;0,"ATENÇÃO · apontou estando de férias no cadastro","Férias no cadastro"),IF($Y2147="Férias / afastamento","Afastamento · "&amp;($Z2147+$AA2147-1)&amp;" dias seguidos sem apontamento",IF($Y2147="Folga trabalhada","ATENÇÃO · apontou em dia de '[Apontamento_Mes_Setembro Atualizado.xlsx]Base Diária'!$V$221folga da escala 5x2",IF($Y2147="Folga",IF(AND($D2147="5x2",OR(WEEKDAY($F2147,2)=6,WEEKDAY($F2147,2)=7)),"Folga de fim de semana da escala 5x2",IF(AND(OR($D2147="6x1",$D2147="FF 6x1"),WEEKDAY($F2147,2)=6,FALSE()),"Folga de fim de semana · apontou no domingo anterior",IF(AND(OR($D2147="6x1",$D2147="FF 6x1"),WEEKDAY($F2147,2)=7,AND($A2147=$A2146,$L2146&gt;0)),"Folga de fim de semana · apontou no sábado",IF(AND(OR($D2147="6x1",$D2147="FF 6x1"),OR(WEEKDAY($F2147,2)=6,WEEKDAY($F2147,2)=7)),"Folga de fim de semana · sem apontamento no sábado nem no domingo","Folga prevista pelo ciclo")))),IF($Y2147="Indeterminado (início da série)","Sem histórico anterior — informe o dia do ciclo no Cadastro",IF($Y2147="Falta de registro",IF(OR(OR($D2147="6x1",$D2147="FF 6x1"),$D2147="5x2"),"FALTA DE REGISTRO · dia útil da escala "&amp;$E2147,"FALTA DE REGISTRO · dia "&amp;$W2147&amp;" de "&amp;IFERROR(INDEX(Parâmetros!$B$39:$B$48,MATCH($E2147,Parâmetros!$A$39:$A$48,0)),99)&amp;" do ciclo"),IF(OR($D2147="6x1",$D2147="FF 6x1"),IF(OR(AND(WEEKDAY($F2147,2)=6,AND($A2147=$A2148,$L2148&gt;0)),AND(WEEKDAY($F2147,2)=7,AND($A2147=$A2146,$L2146&gt;0))),"ATENÇÃO · apontou sábado e domingo no mesmo fim de semana",IF(OR(WEEKDAY($F2147,2)=6,WEEKDAY($F2147,2)=7),"Jornada de fim de semana do 6x1",IF(OR($H2147&gt;=Parâmetros!$E$20,$H2147&lt;Parâmetros!$E$19),"ATENÇÃO · 6x1 apontou fora do horário diurno","Jornada fixa do 6x1"))),IF($D2147="5x2","Jornada fixa do 5x2",IF($D2147="Folguista",IF($J2147=$K2147,"Evidência confirma sequência","DIVERGE · sequência "&amp;$J2147&amp;" × evidência "&amp;$K2147),IF($K2147=$E2147,"Evidência confirma cadastro","DIVERGE · cadastro "&amp;$E2147&amp;" × evidência "&amp;$K2147)))))))))))</f>
        <v>FALTA DE REGISTRO · dia 3 de 5 do ciclo</v>
      </c>
      <c r="W2147" s="34">
        <f>IF(OR(OR($D2147="6x1",$D2147="FF 6x1"),$D2147="5x2"),"",IF($AB2147&lt;&gt;$AB2139,IF(IFERROR(INDEX(Cadastro!$F$5:$F$148,$AB2147),"")="",IF($L2147&gt;0,1,0),IF(IFERROR(INDEX(Cadastro!$F$5:$F$148,$AB2147),"")&lt;=IFERROR(INDEX(Parâmetros!$B$39:$B$48,MATCH($E2147,Parâmetros!$A$39:$A$48,0)),99),IFERROR(INDEX(Cadastro!$F$5:$F$148,$AB2147),""),0)),IF($L2147&gt;0,IF(N($X2139)&gt;0,1,N($W2139)+1),IF(AND($L2147=0,OR(N($W2139)&gt;=IFERROR(INDEX(Parâmetros!$B$39:$B$48,MATCH($E2147,Parâmetros!$A$39:$A$48,0)),99),AND(N($X2139)&gt;0,N($X2139)&lt;IFERROR(INDEX(Parâmetros!$C$39:$C$48,MATCH($E2147,Parâmetros!$A$39:$A$48,0)),0)))),0,N($W2139)+1))))</f>
        <v>3</v>
      </c>
      <c r="X2147" s="34">
        <f>IF(OR(OR($D2147="6x1",$D2147="FF 6x1"),$D2147="5x2"),"",IF($AB2147&lt;&gt;$AB2139,IF(IFERROR(INDEX(Cadastro!$F$5:$F$148,$AB2147),"")="",0,IF(IFERROR(INDEX(Cadastro!$F$5:$F$148,$AB2147),"")&gt;IFERROR(INDEX(Parâmetros!$B$39:$B$48,MATCH($E2147,Parâmetros!$A$39:$A$48,0)),99),IFERROR(INDEX(Cadastro!$F$5:$F$148,$AB2147),"")-IFERROR(INDEX(Parâmetros!$B$39:$B$48,MATCH($E2147,Parâmetros!$A$39:$A$48,0)),99),0)),IF(AND($L2147=0,OR(N($W2139)&gt;=IFERROR(INDEX(Parâmetros!$B$39:$B$48,MATCH($E2147,Parâmetros!$A$39:$A$48,0)),99),AND(N($X2139)&gt;0,N($X2139)&lt;IFERROR(INDEX(Parâmetros!$C$39:$C$48,MATCH($E2147,Parâmetros!$A$39:$A$48,0)),0)))),N($X2139)+1,0)))</f>
        <v>0</v>
      </c>
      <c r="Y2147" t="str">
        <f>IF($AC2147&lt;&gt;"",IF($L2147&gt;0,$AC2147&amp;" · com apontamento",$AC2147),IF($E2147="Férias",IF($L2147&gt;0,"Férias · com apontamento","Férias (cadastro)"),IF(($Z2147+$AA2147-1)&gt;Parâmetros!$E$16,"Férias / afastamento",IF(AND($D2147="5x2",OR(WEEKDAY($F2147,2)=6,WEEKDAY($F2147,2)=7)),IF($L2147&gt;0,"Folga trabalhada","Folga"),IF($L2147&gt;0,"Trabalhado",IF(OR(OR($D2147="6x1",$D2147="FF 6x1"),$D2147="5x2"),IF(AND(OR($D2147="6x1",$D2147="FF 6x1"),OR(WEEKDAY($F2147,2)=6,WEEKDAY($F2147,2)=7)),"Folga","Falta de registro"),IF(AND($AB2147&lt;&gt;$AB2139,IFERROR(INDEX(Cadastro!$F$5:$F$148,$AB2147),"")=""),"Indeterminado (início da série)",IF($X2147&gt;0,"Folga","Falta de registro"))))))))</f>
        <v>Falta de registro</v>
      </c>
      <c r="Z2147" s="34">
        <f>IF(OR($L2147&gt;0,$F2147&gt;Parâmetros!$E$14),0,IF($A2147&lt;&gt;$A2139,1,N($Z2139)+1))</f>
        <v>0</v>
      </c>
      <c r="AA2147" s="34">
        <f>IF(OR($L2147&gt;0,$F2147&gt;Parâmetros!$E$14),0,IF(OR($A2147&lt;&gt;$A2148,$F2148&gt;Parâmetros!$E$14),1,N($AA2148)+1))</f>
        <v>0</v>
      </c>
      <c r="AB2147" s="31">
        <f>IFERROR(MATCH($A2147&amp;"|"&amp;TEXT(_xlfn.MAXIFS(Cadastro!$E$5:$E$148,Cadastro!$A$5:$A$148,$A2147,Cadastro!$E$5:$E$148,"&lt;="&amp;$F2147),"yyyymmdd"),Cadastro!$I$5:$I$148,0),"")</f>
        <v>16</v>
      </c>
      <c r="AC2147" t="str">
        <f>IFERROR(_xlfn.SINGLE(INDEX(Exceções!$D$5:$D$203,MATCH($A2147&amp;"|"&amp;$F2147,Exceções!$F$5:$F$203,0))),"")</f>
        <v/>
      </c>
      <c r="AD2147" t="str">
        <f>IF($AC2147="","",IFERROR(_xlfn.SINGLE(INDEX(Exceções!$E$5:$E$203,MATCH($A2147&amp;"|"&amp;$F2147,Exceções!$F$5:$F$203,0))),""))</f>
        <v/>
      </c>
    </row>
    <row r="2148" spans="1:30" hidden="1" x14ac:dyDescent="0.25">
      <c r="A2148" s="31">
        <v>56784</v>
      </c>
      <c r="B2148" s="10" t="s">
        <v>169</v>
      </c>
      <c r="C2148" s="17" t="str">
        <f>IFERROR(INDEX(Cadastro!$C$5:$C$148,$AB2148),"NÃO INFORMADO")</f>
        <v>USI</v>
      </c>
      <c r="D2148" s="17" t="str">
        <f>IFERROR(INDEX(Cadastro!$D$5:$D$148,AB2148),"")</f>
        <v>C</v>
      </c>
      <c r="E2148" s="17" t="str">
        <f>IFERROR(INDEX(Cadastro!$G$5:$G$148,$AB2148),"")</f>
        <v>C</v>
      </c>
      <c r="F2148" s="66">
        <v>46286</v>
      </c>
      <c r="G2148" s="32" t="str">
        <f t="shared" si="354"/>
        <v>seg</v>
      </c>
      <c r="H2148" s="31" t="str">
        <f>IF($L2148=0,"",_xlfn.MINIFS(Dados!$Q:$Q,Dados!$A:$A,$A2148,Dados!$S:$S,$F2148))</f>
        <v/>
      </c>
      <c r="I2148" s="31" t="str">
        <f>IF($H2148="","",_xlfn.MAXIFS(Dados!$R:$R,Dados!$A:$A,$A2148,Dados!$S:$S,$F2148))</f>
        <v/>
      </c>
      <c r="J2148" s="32" t="str">
        <f>IF($D2148&lt;&gt;"Folguista","",IFERROR(INDEX(Parâmetros!$D$52:$G$52,1,MIN(4,MAX(1,$W2148))),""))</f>
        <v/>
      </c>
      <c r="K2148" s="32" t="str">
        <f>IF(OR($AC2148&lt;&gt;"",$Y2148="Folga",$Y2148="Folga trabalhada",$Y2148="Férias (cadastro)",$Y2148="Férias / afastamento",$Y2148="Indeterminado (início da série)"),"",IF(OR($D2148="6x1",$D2148="FF 6x1"),IF(OR(WEEKDAY($F2148,2)=6,WEEKDAY($F2148,2)=7),"6x1 sáb/dom","6x1"),IF($D2148="5x2","5x2",IF($H2148="",IF($D2148="Folguista",$J2148,$E2148),IF(OR($H2148&gt;=Parâmetros!$E$18,$H2148&lt;Parâmetros!$E$19),"C",IF($H2148&lt;Parâmetros!$E$20,"A","B"))))))</f>
        <v>C</v>
      </c>
      <c r="L2148" s="30">
        <f>SUMIFS(Dados!$E:$E,Dados!$A:$A,$A2148,Dados!$S:$S,$F2148)</f>
        <v>0</v>
      </c>
      <c r="M2148" s="30">
        <f>IFERROR(INDEX(Parâmetros!$E$6:$E$11,MATCH($K2148,Parâmetros!$A$6:$A$11,0)),"")</f>
        <v>6.67</v>
      </c>
      <c r="N2148" s="33">
        <f t="shared" si="355"/>
        <v>0</v>
      </c>
      <c r="O2148" s="33">
        <f>Parâmetros!$E$13</f>
        <v>0.8</v>
      </c>
      <c r="P2148" s="32" t="str">
        <f>IF(OR($M2148="",$F2148&gt;Parâmetros!$E$14),"Não","Sim")</f>
        <v>Não</v>
      </c>
      <c r="Q2148" s="32" t="str">
        <f t="shared" si="356"/>
        <v/>
      </c>
      <c r="R2148" s="32" t="str">
        <f t="shared" si="357"/>
        <v/>
      </c>
      <c r="S2148" s="30" t="str">
        <f t="shared" si="358"/>
        <v/>
      </c>
      <c r="T2148" s="32" t="str">
        <f>IF($Q2148&lt;&gt;"Sim","",IF($N2148&gt;Parâmetros!$E$15,"Sim","Não"))</f>
        <v/>
      </c>
      <c r="U2148" s="17" t="str">
        <f t="shared" si="359"/>
        <v>Fora da apuração</v>
      </c>
      <c r="V2148" s="17" t="str">
        <f>IF($AC2148&lt;&gt;"",IF($L2148&gt;0,"ATENÇÃO · apontou em dia de "&amp;LOWER($AC2148)&amp;" cadastrado","Exceção cadastrada · "&amp;$AC2148)&amp;IF($AD2148="",""," · "&amp;$AD2148),IF($E2148="Férias",IF($L2148&gt;0,"ATENÇÃO · apontou estando de férias no cadastro","Férias no cadastro"),IF($Y2148="Férias / afastamento","Afastamento · "&amp;($Z2148+$AA2148-1)&amp;" dias seguidos sem apontamento",IF($Y2148="Folga trabalhada","ATENÇÃO · apontou em dia de '[Apontamento_Mes_Setembro Atualizado.xlsx]Base Diária'!$V$221folga da escala 5x2",IF($Y2148="Folga",IF(AND($D2148="5x2",OR(WEEKDAY($F2148,2)=6,WEEKDAY($F2148,2)=7)),"Folga de fim de semana da escala 5x2",IF(AND(OR($D2148="6x1",$D2148="FF 6x1"),WEEKDAY($F2148,2)=6,FALSE()),"Folga de fim de semana · apontou no domingo anterior",IF(AND(OR($D2148="6x1",$D2148="FF 6x1"),WEEKDAY($F2148,2)=7,AND($A2148=$A2147,$L2147&gt;0)),"Folga de fim de semana · apontou no sábado",IF(AND(OR($D2148="6x1",$D2148="FF 6x1"),OR(WEEKDAY($F2148,2)=6,WEEKDAY($F2148,2)=7)),"Folga de fim de semana · sem apontamento no sábado nem no domingo","Folga prevista pelo ciclo")))),IF($Y2148="Indeterminado (início da série)","Sem histórico anterior — informe o dia do ciclo no Cadastro",IF($Y2148="Falta de registro",IF(OR(OR($D2148="6x1",$D2148="FF 6x1"),$D2148="5x2"),"FALTA DE REGISTRO · dia útil da escala "&amp;$E2148,"FALTA DE REGISTRO · dia "&amp;$W2148&amp;" de "&amp;IFERROR(INDEX(Parâmetros!$B$39:$B$48,MATCH($E2148,Parâmetros!$A$39:$A$48,0)),99)&amp;" do ciclo"),IF(OR($D2148="6x1",$D2148="FF 6x1"),IF(OR(AND(WEEKDAY($F2148,2)=6,AND($A2148=$A2149,$L2149&gt;0)),AND(WEEKDAY($F2148,2)=7,AND($A2148=$A2147,$L2147&gt;0))),"ATENÇÃO · apontou sábado e domingo no mesmo fim de semana",IF(OR(WEEKDAY($F2148,2)=6,WEEKDAY($F2148,2)=7),"Jornada de fim de semana do 6x1",IF(OR($H2148&gt;=Parâmetros!$E$20,$H2148&lt;Parâmetros!$E$19),"ATENÇÃO · 6x1 apontou fora do horário diurno","Jornada fixa do 6x1"))),IF($D2148="5x2","Jornada fixa do 5x2",IF($D2148="Folguista",IF($J2148=$K2148,"Evidência confirma sequência","DIVERGE · sequência "&amp;$J2148&amp;" × evidência "&amp;$K2148),IF($K2148=$E2148,"Evidência confirma cadastro","DIVERGE · cadastro "&amp;$E2148&amp;" × evidência "&amp;$K2148)))))))))))</f>
        <v>FALTA DE REGISTRO · dia 3 de 5 do ciclo</v>
      </c>
      <c r="W2148" s="34">
        <f>IF(OR(OR($D2148="6x1",$D2148="FF 6x1"),$D2148="5x2"),"",IF($AB2148&lt;&gt;$AB2140,IF(IFERROR(INDEX(Cadastro!$F$5:$F$148,$AB2148),"")="",IF($L2148&gt;0,1,0),IF(IFERROR(INDEX(Cadastro!$F$5:$F$148,$AB2148),"")&lt;=IFERROR(INDEX(Parâmetros!$B$39:$B$48,MATCH($E2148,Parâmetros!$A$39:$A$48,0)),99),IFERROR(INDEX(Cadastro!$F$5:$F$148,$AB2148),""),0)),IF($L2148&gt;0,IF(N($X2140)&gt;0,1,N($W2140)+1),IF(AND($L2148=0,OR(N($W2140)&gt;=IFERROR(INDEX(Parâmetros!$B$39:$B$48,MATCH($E2148,Parâmetros!$A$39:$A$48,0)),99),AND(N($X2140)&gt;0,N($X2140)&lt;IFERROR(INDEX(Parâmetros!$C$39:$C$48,MATCH($E2148,Parâmetros!$A$39:$A$48,0)),0)))),0,N($W2140)+1))))</f>
        <v>3</v>
      </c>
      <c r="X2148" s="34">
        <f>IF(OR(OR($D2148="6x1",$D2148="FF 6x1"),$D2148="5x2"),"",IF($AB2148&lt;&gt;$AB2140,IF(IFERROR(INDEX(Cadastro!$F$5:$F$148,$AB2148),"")="",0,IF(IFERROR(INDEX(Cadastro!$F$5:$F$148,$AB2148),"")&gt;IFERROR(INDEX(Parâmetros!$B$39:$B$48,MATCH($E2148,Parâmetros!$A$39:$A$48,0)),99),IFERROR(INDEX(Cadastro!$F$5:$F$148,$AB2148),"")-IFERROR(INDEX(Parâmetros!$B$39:$B$48,MATCH($E2148,Parâmetros!$A$39:$A$48,0)),99),0)),IF(AND($L2148=0,OR(N($W2140)&gt;=IFERROR(INDEX(Parâmetros!$B$39:$B$48,MATCH($E2148,Parâmetros!$A$39:$A$48,0)),99),AND(N($X2140)&gt;0,N($X2140)&lt;IFERROR(INDEX(Parâmetros!$C$39:$C$48,MATCH($E2148,Parâmetros!$A$39:$A$48,0)),0)))),N($X2140)+1,0)))</f>
        <v>0</v>
      </c>
      <c r="Y2148" t="str">
        <f>IF($AC2148&lt;&gt;"",IF($L2148&gt;0,$AC2148&amp;" · com apontamento",$AC2148),IF($E2148="Férias",IF($L2148&gt;0,"Férias · com apontamento","Férias (cadastro)"),IF(($Z2148+$AA2148-1)&gt;Parâmetros!$E$16,"Férias / afastamento",IF(AND($D2148="5x2",OR(WEEKDAY($F2148,2)=6,WEEKDAY($F2148,2)=7)),IF($L2148&gt;0,"Folga trabalhada","Folga"),IF($L2148&gt;0,"Trabalhado",IF(OR(OR($D2148="6x1",$D2148="FF 6x1"),$D2148="5x2"),IF(AND(OR($D2148="6x1",$D2148="FF 6x1"),OR(WEEKDAY($F2148,2)=6,WEEKDAY($F2148,2)=7)),"Folga","Falta de registro"),IF(AND($AB2148&lt;&gt;$AB2140,IFERROR(INDEX(Cadastro!$F$5:$F$148,$AB2148),"")=""),"Indeterminado (início da série)",IF($X2148&gt;0,"Folga","Falta de registro"))))))))</f>
        <v>Falta de registro</v>
      </c>
      <c r="Z2148" s="34">
        <f>IF(OR($L2148&gt;0,$F2148&gt;Parâmetros!$E$14),0,IF($A2148&lt;&gt;$A2140,1,N($Z2140)+1))</f>
        <v>0</v>
      </c>
      <c r="AA2148" s="34">
        <f>IF(OR($L2148&gt;0,$F2148&gt;Parâmetros!$E$14),0,IF(OR($A2148&lt;&gt;$A2149,$F2149&gt;Parâmetros!$E$14),1,N($AA2149)+1))</f>
        <v>0</v>
      </c>
      <c r="AB2148" s="31">
        <f>IFERROR(MATCH($A2148&amp;"|"&amp;TEXT(_xlfn.MAXIFS(Cadastro!$E$5:$E$148,Cadastro!$A$5:$A$148,$A2148,Cadastro!$E$5:$E$148,"&lt;="&amp;$F2148),"yyyymmdd"),Cadastro!$I$5:$I$148,0),"")</f>
        <v>16</v>
      </c>
      <c r="AC2148" t="str">
        <f>IFERROR(_xlfn.SINGLE(INDEX(Exceções!$D$5:$D$203,MATCH($A2148&amp;"|"&amp;$F2148,Exceções!$F$5:$F$203,0))),"")</f>
        <v/>
      </c>
      <c r="AD2148" t="str">
        <f>IF($AC2148="","",IFERROR(_xlfn.SINGLE(INDEX(Exceções!$E$5:$E$203,MATCH($A2148&amp;"|"&amp;$F2148,Exceções!$F$5:$F$203,0))),""))</f>
        <v/>
      </c>
    </row>
    <row r="2149" spans="1:30" hidden="1" x14ac:dyDescent="0.25">
      <c r="A2149" s="25">
        <v>56784</v>
      </c>
      <c r="B2149" s="10" t="s">
        <v>169</v>
      </c>
      <c r="C2149" s="17" t="str">
        <f>IFERROR(INDEX(Cadastro!$C$5:$C$148,$AB2149),"NÃO INFORMADO")</f>
        <v>USI</v>
      </c>
      <c r="D2149" s="17" t="str">
        <f>IFERROR(INDEX(Cadastro!$D$5:$D$148,AB2149),"")</f>
        <v>C</v>
      </c>
      <c r="E2149" s="17" t="str">
        <f>IFERROR(INDEX(Cadastro!$G$5:$G$148,$AB2149),"")</f>
        <v>C</v>
      </c>
      <c r="F2149" s="66">
        <v>46287</v>
      </c>
      <c r="G2149" s="32" t="str">
        <f t="shared" si="354"/>
        <v>ter</v>
      </c>
      <c r="H2149" s="31" t="str">
        <f>IF($L2149=0,"",_xlfn.MINIFS(Dados!$Q:$Q,Dados!$A:$A,$A2149,Dados!$S:$S,$F2149))</f>
        <v/>
      </c>
      <c r="I2149" s="31" t="str">
        <f>IF($H2149="","",_xlfn.MAXIFS(Dados!$R:$R,Dados!$A:$A,$A2149,Dados!$S:$S,$F2149))</f>
        <v/>
      </c>
      <c r="J2149" s="32" t="str">
        <f>IF($D2149&lt;&gt;"Folguista","",IFERROR(INDEX(Parâmetros!$D$52:$G$52,1,MIN(4,MAX(1,$W2149))),""))</f>
        <v/>
      </c>
      <c r="K2149" s="32" t="str">
        <f>IF(OR($AC2149&lt;&gt;"",$Y2149="Folga",$Y2149="Folga trabalhada",$Y2149="Férias (cadastro)",$Y2149="Férias / afastamento",$Y2149="Indeterminado (início da série)"),"",IF(OR($D2149="6x1",$D2149="FF 6x1"),IF(OR(WEEKDAY($F2149,2)=6,WEEKDAY($F2149,2)=7),"6x1 sáb/dom","6x1"),IF($D2149="5x2","5x2",IF($H2149="",IF($D2149="Folguista",$J2149,$E2149),IF(OR($H2149&gt;=Parâmetros!$E$18,$H2149&lt;Parâmetros!$E$19),"C",IF($H2149&lt;Parâmetros!$E$20,"A","B"))))))</f>
        <v>C</v>
      </c>
      <c r="L2149" s="30">
        <f>SUMIFS(Dados!$E:$E,Dados!$A:$A,$A2149,Dados!$S:$S,$F2149)</f>
        <v>0</v>
      </c>
      <c r="M2149" s="30">
        <f>IFERROR(INDEX(Parâmetros!$E$6:$E$11,MATCH($K2149,Parâmetros!$A$6:$A$11,0)),"")</f>
        <v>6.67</v>
      </c>
      <c r="N2149" s="33">
        <f t="shared" si="355"/>
        <v>0</v>
      </c>
      <c r="O2149" s="33">
        <f>Parâmetros!$E$13</f>
        <v>0.8</v>
      </c>
      <c r="P2149" s="32" t="str">
        <f>IF(OR($M2149="",$F2149&gt;Parâmetros!$E$14),"Não","Sim")</f>
        <v>Não</v>
      </c>
      <c r="Q2149" s="32" t="str">
        <f t="shared" si="356"/>
        <v/>
      </c>
      <c r="R2149" s="32" t="str">
        <f t="shared" si="357"/>
        <v/>
      </c>
      <c r="S2149" s="30" t="str">
        <f t="shared" si="358"/>
        <v/>
      </c>
      <c r="T2149" s="32" t="str">
        <f>IF($Q2149&lt;&gt;"Sim","",IF($N2149&gt;Parâmetros!$E$15,"Sim","Não"))</f>
        <v/>
      </c>
      <c r="U2149" s="17" t="str">
        <f t="shared" si="359"/>
        <v>Fora da apuração</v>
      </c>
      <c r="V2149" s="17" t="str">
        <f>IF($AC2149&lt;&gt;"",IF($L2149&gt;0,"ATENÇÃO · apontou em dia de "&amp;LOWER($AC2149)&amp;" cadastrado","Exceção cadastrada · "&amp;$AC2149)&amp;IF($AD2149="",""," · "&amp;$AD2149),IF($E2149="Férias",IF($L2149&gt;0,"ATENÇÃO · apontou estando de férias no cadastro","Férias no cadastro"),IF($Y2149="Férias / afastamento","Afastamento · "&amp;($Z2149+$AA2149-1)&amp;" dias seguidos sem apontamento",IF($Y2149="Folga trabalhada","ATENÇÃO · apontou em dia de '[Apontamento_Mes_Setembro Atualizado.xlsx]Base Diária'!$V$221folga da escala 5x2",IF($Y2149="Folga",IF(AND($D2149="5x2",OR(WEEKDAY($F2149,2)=6,WEEKDAY($F2149,2)=7)),"Folga de fim de semana da escala 5x2",IF(AND(OR($D2149="6x1",$D2149="FF 6x1"),WEEKDAY($F2149,2)=6,FALSE()),"Folga de fim de semana · apontou no domingo anterior",IF(AND(OR($D2149="6x1",$D2149="FF 6x1"),WEEKDAY($F2149,2)=7,AND($A2149=$A2148,$L2148&gt;0)),"Folga de fim de semana · apontou no sábado",IF(AND(OR($D2149="6x1",$D2149="FF 6x1"),OR(WEEKDAY($F2149,2)=6,WEEKDAY($F2149,2)=7)),"Folga de fim de semana · sem apontamento no sábado nem no domingo","Folga prevista pelo ciclo")))),IF($Y2149="Indeterminado (início da série)","Sem histórico anterior — informe o dia do ciclo no Cadastro",IF($Y2149="Falta de registro",IF(OR(OR($D2149="6x1",$D2149="FF 6x1"),$D2149="5x2"),"FALTA DE REGISTRO · dia útil da escala "&amp;$E2149,"FALTA DE REGISTRO · dia "&amp;$W2149&amp;" de "&amp;IFERROR(INDEX(Parâmetros!$B$39:$B$48,MATCH($E2149,Parâmetros!$A$39:$A$48,0)),99)&amp;" do ciclo"),IF(OR($D2149="6x1",$D2149="FF 6x1"),IF(OR(AND(WEEKDAY($F2149,2)=6,AND($A2149=$A2150,$L2150&gt;0)),AND(WEEKDAY($F2149,2)=7,AND($A2149=$A2148,$L2148&gt;0))),"ATENÇÃO · apontou sábado e domingo no mesmo fim de semana",IF(OR(WEEKDAY($F2149,2)=6,WEEKDAY($F2149,2)=7),"Jornada de fim de semana do 6x1",IF(OR($H2149&gt;=Parâmetros!$E$20,$H2149&lt;Parâmetros!$E$19),"ATENÇÃO · 6x1 apontou fora do horário diurno","Jornada fixa do 6x1"))),IF($D2149="5x2","Jornada fixa do 5x2",IF($D2149="Folguista",IF($J2149=$K2149,"Evidência confirma sequência","DIVERGE · sequência "&amp;$J2149&amp;" × evidência "&amp;$K2149),IF($K2149=$E2149,"Evidência confirma cadastro","DIVERGE · cadastro "&amp;$E2149&amp;" × evidência "&amp;$K2149)))))))))))</f>
        <v>FALTA DE REGISTRO · dia 3 de 5 do ciclo</v>
      </c>
      <c r="W2149" s="34">
        <f>IF(OR(OR($D2149="6x1",$D2149="FF 6x1"),$D2149="5x2"),"",IF($AB2149&lt;&gt;$AB2141,IF(IFERROR(INDEX(Cadastro!$F$5:$F$148,$AB2149),"")="",IF($L2149&gt;0,1,0),IF(IFERROR(INDEX(Cadastro!$F$5:$F$148,$AB2149),"")&lt;=IFERROR(INDEX(Parâmetros!$B$39:$B$48,MATCH($E2149,Parâmetros!$A$39:$A$48,0)),99),IFERROR(INDEX(Cadastro!$F$5:$F$148,$AB2149),""),0)),IF($L2149&gt;0,IF(N($X2141)&gt;0,1,N($W2141)+1),IF(AND($L2149=0,OR(N($W2141)&gt;=IFERROR(INDEX(Parâmetros!$B$39:$B$48,MATCH($E2149,Parâmetros!$A$39:$A$48,0)),99),AND(N($X2141)&gt;0,N($X2141)&lt;IFERROR(INDEX(Parâmetros!$C$39:$C$48,MATCH($E2149,Parâmetros!$A$39:$A$48,0)),0)))),0,N($W2141)+1))))</f>
        <v>3</v>
      </c>
      <c r="X2149" s="34">
        <f>IF(OR(OR($D2149="6x1",$D2149="FF 6x1"),$D2149="5x2"),"",IF($AB2149&lt;&gt;$AB2141,IF(IFERROR(INDEX(Cadastro!$F$5:$F$148,$AB2149),"")="",0,IF(IFERROR(INDEX(Cadastro!$F$5:$F$148,$AB2149),"")&gt;IFERROR(INDEX(Parâmetros!$B$39:$B$48,MATCH($E2149,Parâmetros!$A$39:$A$48,0)),99),IFERROR(INDEX(Cadastro!$F$5:$F$148,$AB2149),"")-IFERROR(INDEX(Parâmetros!$B$39:$B$48,MATCH($E2149,Parâmetros!$A$39:$A$48,0)),99),0)),IF(AND($L2149=0,OR(N($W2141)&gt;=IFERROR(INDEX(Parâmetros!$B$39:$B$48,MATCH($E2149,Parâmetros!$A$39:$A$48,0)),99),AND(N($X2141)&gt;0,N($X2141)&lt;IFERROR(INDEX(Parâmetros!$C$39:$C$48,MATCH($E2149,Parâmetros!$A$39:$A$48,0)),0)))),N($X2141)+1,0)))</f>
        <v>0</v>
      </c>
      <c r="Y2149" t="str">
        <f>IF($AC2149&lt;&gt;"",IF($L2149&gt;0,$AC2149&amp;" · com apontamento",$AC2149),IF($E2149="Férias",IF($L2149&gt;0,"Férias · com apontamento","Férias (cadastro)"),IF(($Z2149+$AA2149-1)&gt;Parâmetros!$E$16,"Férias / afastamento",IF(AND($D2149="5x2",OR(WEEKDAY($F2149,2)=6,WEEKDAY($F2149,2)=7)),IF($L2149&gt;0,"Folga trabalhada","Folga"),IF($L2149&gt;0,"Trabalhado",IF(OR(OR($D2149="6x1",$D2149="FF 6x1"),$D2149="5x2"),IF(AND(OR($D2149="6x1",$D2149="FF 6x1"),OR(WEEKDAY($F2149,2)=6,WEEKDAY($F2149,2)=7)),"Folga","Falta de registro"),IF(AND($AB2149&lt;&gt;$AB2141,IFERROR(INDEX(Cadastro!$F$5:$F$148,$AB2149),"")=""),"Indeterminado (início da série)",IF($X2149&gt;0,"Folga","Falta de registro"))))))))</f>
        <v>Falta de registro</v>
      </c>
      <c r="Z2149" s="34">
        <f>IF(OR($L2149&gt;0,$F2149&gt;Parâmetros!$E$14),0,IF($A2149&lt;&gt;$A2141,1,N($Z2141)+1))</f>
        <v>0</v>
      </c>
      <c r="AA2149" s="34">
        <f>IF(OR($L2149&gt;0,$F2149&gt;Parâmetros!$E$14),0,IF(OR($A2149&lt;&gt;$A2150,$F2150&gt;Parâmetros!$E$14),1,N($AA2150)+1))</f>
        <v>0</v>
      </c>
      <c r="AB2149" s="31">
        <f>IFERROR(MATCH($A2149&amp;"|"&amp;TEXT(_xlfn.MAXIFS(Cadastro!$E$5:$E$148,Cadastro!$A$5:$A$148,$A2149,Cadastro!$E$5:$E$148,"&lt;="&amp;$F2149),"yyyymmdd"),Cadastro!$I$5:$I$148,0),"")</f>
        <v>16</v>
      </c>
      <c r="AC2149" t="str">
        <f>IFERROR(_xlfn.SINGLE(INDEX(Exceções!$D$5:$D$203,MATCH($A2149&amp;"|"&amp;$F2149,Exceções!$F$5:$F$203,0))),"")</f>
        <v/>
      </c>
      <c r="AD2149" t="str">
        <f>IF($AC2149="","",IFERROR(_xlfn.SINGLE(INDEX(Exceções!$E$5:$E$203,MATCH($A2149&amp;"|"&amp;$F2149,Exceções!$F$5:$F$203,0))),""))</f>
        <v/>
      </c>
    </row>
    <row r="2150" spans="1:30" hidden="1" x14ac:dyDescent="0.25">
      <c r="A2150" s="31">
        <v>56784</v>
      </c>
      <c r="B2150" s="10" t="s">
        <v>169</v>
      </c>
      <c r="C2150" s="17" t="str">
        <f>IFERROR(INDEX(Cadastro!$C$5:$C$148,$AB2150),"NÃO INFORMADO")</f>
        <v>USI</v>
      </c>
      <c r="D2150" s="17" t="str">
        <f>IFERROR(INDEX(Cadastro!$D$5:$D$148,AB2150),"")</f>
        <v>C</v>
      </c>
      <c r="E2150" s="17" t="str">
        <f>IFERROR(INDEX(Cadastro!$G$5:$G$148,$AB2150),"")</f>
        <v>C</v>
      </c>
      <c r="F2150" s="66">
        <v>46288</v>
      </c>
      <c r="G2150" s="32" t="str">
        <f t="shared" si="354"/>
        <v>qua</v>
      </c>
      <c r="H2150" s="31" t="str">
        <f>IF($L2150=0,"",_xlfn.MINIFS(Dados!$Q:$Q,Dados!$A:$A,$A2150,Dados!$S:$S,$F2150))</f>
        <v/>
      </c>
      <c r="I2150" s="31" t="str">
        <f>IF($H2150="","",_xlfn.MAXIFS(Dados!$R:$R,Dados!$A:$A,$A2150,Dados!$S:$S,$F2150))</f>
        <v/>
      </c>
      <c r="J2150" s="32" t="str">
        <f>IF($D2150&lt;&gt;"Folguista","",IFERROR(INDEX(Parâmetros!$D$52:$G$52,1,MIN(4,MAX(1,$W2150))),""))</f>
        <v/>
      </c>
      <c r="K2150" s="32" t="str">
        <f>IF(OR($AC2150&lt;&gt;"",$Y2150="Folga",$Y2150="Folga trabalhada",$Y2150="Férias (cadastro)",$Y2150="Férias / afastamento",$Y2150="Indeterminado (início da série)"),"",IF(OR($D2150="6x1",$D2150="FF 6x1"),IF(OR(WEEKDAY($F2150,2)=6,WEEKDAY($F2150,2)=7),"6x1 sáb/dom","6x1"),IF($D2150="5x2","5x2",IF($H2150="",IF($D2150="Folguista",$J2150,$E2150),IF(OR($H2150&gt;=Parâmetros!$E$18,$H2150&lt;Parâmetros!$E$19),"C",IF($H2150&lt;Parâmetros!$E$20,"A","B"))))))</f>
        <v>C</v>
      </c>
      <c r="L2150" s="30">
        <f>SUMIFS(Dados!$E:$E,Dados!$A:$A,$A2150,Dados!$S:$S,$F2150)</f>
        <v>0</v>
      </c>
      <c r="M2150" s="30">
        <f>IFERROR(INDEX(Parâmetros!$E$6:$E$11,MATCH($K2150,Parâmetros!$A$6:$A$11,0)),"")</f>
        <v>6.67</v>
      </c>
      <c r="N2150" s="33">
        <f t="shared" si="355"/>
        <v>0</v>
      </c>
      <c r="O2150" s="33">
        <f>Parâmetros!$E$13</f>
        <v>0.8</v>
      </c>
      <c r="P2150" s="32" t="str">
        <f>IF(OR($M2150="",$F2150&gt;Parâmetros!$E$14),"Não","Sim")</f>
        <v>Não</v>
      </c>
      <c r="Q2150" s="32" t="str">
        <f t="shared" si="356"/>
        <v/>
      </c>
      <c r="R2150" s="32" t="str">
        <f t="shared" si="357"/>
        <v/>
      </c>
      <c r="S2150" s="30" t="str">
        <f t="shared" si="358"/>
        <v/>
      </c>
      <c r="T2150" s="32" t="str">
        <f>IF($Q2150&lt;&gt;"Sim","",IF($N2150&gt;Parâmetros!$E$15,"Sim","Não"))</f>
        <v/>
      </c>
      <c r="U2150" s="17" t="str">
        <f t="shared" si="359"/>
        <v>Fora da apuração</v>
      </c>
      <c r="V2150" s="17" t="str">
        <f>IF($AC2150&lt;&gt;"",IF($L2150&gt;0,"ATENÇÃO · apontou em dia de "&amp;LOWER($AC2150)&amp;" cadastrado","Exceção cadastrada · "&amp;$AC2150)&amp;IF($AD2150="",""," · "&amp;$AD2150),IF($E2150="Férias",IF($L2150&gt;0,"ATENÇÃO · apontou estando de férias no cadastro","Férias no cadastro"),IF($Y2150="Férias / afastamento","Afastamento · "&amp;($Z2150+$AA2150-1)&amp;" dias seguidos sem apontamento",IF($Y2150="Folga trabalhada","ATENÇÃO · apontou em dia de '[Apontamento_Mes_Setembro Atualizado.xlsx]Base Diária'!$V$221folga da escala 5x2",IF($Y2150="Folga",IF(AND($D2150="5x2",OR(WEEKDAY($F2150,2)=6,WEEKDAY($F2150,2)=7)),"Folga de fim de semana da escala 5x2",IF(AND(OR($D2150="6x1",$D2150="FF 6x1"),WEEKDAY($F2150,2)=6,FALSE()),"Folga de fim de semana · apontou no domingo anterior",IF(AND(OR($D2150="6x1",$D2150="FF 6x1"),WEEKDAY($F2150,2)=7,AND($A2150=$A2149,$L2149&gt;0)),"Folga de fim de semana · apontou no sábado",IF(AND(OR($D2150="6x1",$D2150="FF 6x1"),OR(WEEKDAY($F2150,2)=6,WEEKDAY($F2150,2)=7)),"Folga de fim de semana · sem apontamento no sábado nem no domingo","Folga prevista pelo ciclo")))),IF($Y2150="Indeterminado (início da série)","Sem histórico anterior — informe o dia do ciclo no Cadastro",IF($Y2150="Falta de registro",IF(OR(OR($D2150="6x1",$D2150="FF 6x1"),$D2150="5x2"),"FALTA DE REGISTRO · dia útil da escala "&amp;$E2150,"FALTA DE REGISTRO · dia "&amp;$W2150&amp;" de "&amp;IFERROR(INDEX(Parâmetros!$B$39:$B$48,MATCH($E2150,Parâmetros!$A$39:$A$48,0)),99)&amp;" do ciclo"),IF(OR($D2150="6x1",$D2150="FF 6x1"),IF(OR(AND(WEEKDAY($F2150,2)=6,AND($A2150=$A2151,$L2151&gt;0)),AND(WEEKDAY($F2150,2)=7,AND($A2150=$A2149,$L2149&gt;0))),"ATENÇÃO · apontou sábado e domingo no mesmo fim de semana",IF(OR(WEEKDAY($F2150,2)=6,WEEKDAY($F2150,2)=7),"Jornada de fim de semana do 6x1",IF(OR($H2150&gt;=Parâmetros!$E$20,$H2150&lt;Parâmetros!$E$19),"ATENÇÃO · 6x1 apontou fora do horário diurno","Jornada fixa do 6x1"))),IF($D2150="5x2","Jornada fixa do 5x2",IF($D2150="Folguista",IF($J2150=$K2150,"Evidência confirma sequência","DIVERGE · sequência "&amp;$J2150&amp;" × evidência "&amp;$K2150),IF($K2150=$E2150,"Evidência confirma cadastro","DIVERGE · cadastro "&amp;$E2150&amp;" × evidência "&amp;$K2150)))))))))))</f>
        <v>FALTA DE REGISTRO · dia 2 de 5 do ciclo</v>
      </c>
      <c r="W2150" s="34">
        <f>IF(OR(OR($D2150="6x1",$D2150="FF 6x1"),$D2150="5x2"),"",IF($AB2150&lt;&gt;$AB2142,IF(IFERROR(INDEX(Cadastro!$F$5:$F$148,$AB2150),"")="",IF($L2150&gt;0,1,0),IF(IFERROR(INDEX(Cadastro!$F$5:$F$148,$AB2150),"")&lt;=IFERROR(INDEX(Parâmetros!$B$39:$B$48,MATCH($E2150,Parâmetros!$A$39:$A$48,0)),99),IFERROR(INDEX(Cadastro!$F$5:$F$148,$AB2150),""),0)),IF($L2150&gt;0,IF(N($X2142)&gt;0,1,N($W2142)+1),IF(AND($L2150=0,OR(N($W2142)&gt;=IFERROR(INDEX(Parâmetros!$B$39:$B$48,MATCH($E2150,Parâmetros!$A$39:$A$48,0)),99),AND(N($X2142)&gt;0,N($X2142)&lt;IFERROR(INDEX(Parâmetros!$C$39:$C$48,MATCH($E2150,Parâmetros!$A$39:$A$48,0)),0)))),0,N($W2142)+1))))</f>
        <v>2</v>
      </c>
      <c r="X2150" s="34">
        <f>IF(OR(OR($D2150="6x1",$D2150="FF 6x1"),$D2150="5x2"),"",IF($AB2150&lt;&gt;$AB2142,IF(IFERROR(INDEX(Cadastro!$F$5:$F$148,$AB2150),"")="",0,IF(IFERROR(INDEX(Cadastro!$F$5:$F$148,$AB2150),"")&gt;IFERROR(INDEX(Parâmetros!$B$39:$B$48,MATCH($E2150,Parâmetros!$A$39:$A$48,0)),99),IFERROR(INDEX(Cadastro!$F$5:$F$148,$AB2150),"")-IFERROR(INDEX(Parâmetros!$B$39:$B$48,MATCH($E2150,Parâmetros!$A$39:$A$48,0)),99),0)),IF(AND($L2150=0,OR(N($W2142)&gt;=IFERROR(INDEX(Parâmetros!$B$39:$B$48,MATCH($E2150,Parâmetros!$A$39:$A$48,0)),99),AND(N($X2142)&gt;0,N($X2142)&lt;IFERROR(INDEX(Parâmetros!$C$39:$C$48,MATCH($E2150,Parâmetros!$A$39:$A$48,0)),0)))),N($X2142)+1,0)))</f>
        <v>0</v>
      </c>
      <c r="Y2150" t="str">
        <f>IF($AC2150&lt;&gt;"",IF($L2150&gt;0,$AC2150&amp;" · com apontamento",$AC2150),IF($E2150="Férias",IF($L2150&gt;0,"Férias · com apontamento","Férias (cadastro)"),IF(($Z2150+$AA2150-1)&gt;Parâmetros!$E$16,"Férias / afastamento",IF(AND($D2150="5x2",OR(WEEKDAY($F2150,2)=6,WEEKDAY($F2150,2)=7)),IF($L2150&gt;0,"Folga trabalhada","Folga"),IF($L2150&gt;0,"Trabalhado",IF(OR(OR($D2150="6x1",$D2150="FF 6x1"),$D2150="5x2"),IF(AND(OR($D2150="6x1",$D2150="FF 6x1"),OR(WEEKDAY($F2150,2)=6,WEEKDAY($F2150,2)=7)),"Folga","Falta de registro"),IF(AND($AB2150&lt;&gt;$AB2142,IFERROR(INDEX(Cadastro!$F$5:$F$148,$AB2150),"")=""),"Indeterminado (início da série)",IF($X2150&gt;0,"Folga","Falta de registro"))))))))</f>
        <v>Falta de registro</v>
      </c>
      <c r="Z2150" s="34">
        <f>IF(OR($L2150&gt;0,$F2150&gt;Parâmetros!$E$14),0,IF($A2150&lt;&gt;$A2142,1,N($Z2142)+1))</f>
        <v>0</v>
      </c>
      <c r="AA2150" s="34">
        <f>IF(OR($L2150&gt;0,$F2150&gt;Parâmetros!$E$14),0,IF(OR($A2150&lt;&gt;$A2151,$F2151&gt;Parâmetros!$E$14),1,N($AA2151)+1))</f>
        <v>0</v>
      </c>
      <c r="AB2150" s="31">
        <f>IFERROR(MATCH($A2150&amp;"|"&amp;TEXT(_xlfn.MAXIFS(Cadastro!$E$5:$E$148,Cadastro!$A$5:$A$148,$A2150,Cadastro!$E$5:$E$148,"&lt;="&amp;$F2150),"yyyymmdd"),Cadastro!$I$5:$I$148,0),"")</f>
        <v>16</v>
      </c>
      <c r="AC2150" t="str">
        <f>IFERROR(_xlfn.SINGLE(INDEX(Exceções!$D$5:$D$203,MATCH($A2150&amp;"|"&amp;$F2150,Exceções!$F$5:$F$203,0))),"")</f>
        <v/>
      </c>
      <c r="AD2150" t="str">
        <f>IF($AC2150="","",IFERROR(_xlfn.SINGLE(INDEX(Exceções!$E$5:$E$203,MATCH($A2150&amp;"|"&amp;$F2150,Exceções!$F$5:$F$203,0))),""))</f>
        <v/>
      </c>
    </row>
    <row r="2151" spans="1:30" hidden="1" x14ac:dyDescent="0.25">
      <c r="A2151" s="25">
        <v>56784</v>
      </c>
      <c r="B2151" s="10" t="s">
        <v>169</v>
      </c>
      <c r="C2151" s="17" t="str">
        <f>IFERROR(INDEX(Cadastro!$C$5:$C$148,$AB2151),"NÃO INFORMADO")</f>
        <v>USI</v>
      </c>
      <c r="D2151" s="17" t="str">
        <f>IFERROR(INDEX(Cadastro!$D$5:$D$148,AB2151),"")</f>
        <v>C</v>
      </c>
      <c r="E2151" s="17" t="str">
        <f>IFERROR(INDEX(Cadastro!$G$5:$G$148,$AB2151),"")</f>
        <v>C</v>
      </c>
      <c r="F2151" s="66">
        <v>46289</v>
      </c>
      <c r="G2151" s="32" t="str">
        <f t="shared" si="354"/>
        <v>qui</v>
      </c>
      <c r="H2151" s="31" t="str">
        <f>IF($L2151=0,"",_xlfn.MINIFS(Dados!$Q:$Q,Dados!$A:$A,$A2151,Dados!$S:$S,$F2151))</f>
        <v/>
      </c>
      <c r="I2151" s="31" t="str">
        <f>IF($H2151="","",_xlfn.MAXIFS(Dados!$R:$R,Dados!$A:$A,$A2151,Dados!$S:$S,$F2151))</f>
        <v/>
      </c>
      <c r="J2151" s="32" t="str">
        <f>IF($D2151&lt;&gt;"Folguista","",IFERROR(INDEX(Parâmetros!$D$52:$G$52,1,MIN(4,MAX(1,$W2151))),""))</f>
        <v/>
      </c>
      <c r="K2151" s="32" t="str">
        <f>IF(OR($AC2151&lt;&gt;"",$Y2151="Folga",$Y2151="Folga trabalhada",$Y2151="Férias (cadastro)",$Y2151="Férias / afastamento",$Y2151="Indeterminado (início da série)"),"",IF(OR($D2151="6x1",$D2151="FF 6x1"),IF(OR(WEEKDAY($F2151,2)=6,WEEKDAY($F2151,2)=7),"6x1 sáb/dom","6x1"),IF($D2151="5x2","5x2",IF($H2151="",IF($D2151="Folguista",$J2151,$E2151),IF(OR($H2151&gt;=Parâmetros!$E$18,$H2151&lt;Parâmetros!$E$19),"C",IF($H2151&lt;Parâmetros!$E$20,"A","B"))))))</f>
        <v>C</v>
      </c>
      <c r="L2151" s="30">
        <f>SUMIFS(Dados!$E:$E,Dados!$A:$A,$A2151,Dados!$S:$S,$F2151)</f>
        <v>0</v>
      </c>
      <c r="M2151" s="30">
        <f>IFERROR(INDEX(Parâmetros!$E$6:$E$11,MATCH($K2151,Parâmetros!$A$6:$A$11,0)),"")</f>
        <v>6.67</v>
      </c>
      <c r="N2151" s="33">
        <f t="shared" si="355"/>
        <v>0</v>
      </c>
      <c r="O2151" s="33">
        <f>Parâmetros!$E$13</f>
        <v>0.8</v>
      </c>
      <c r="P2151" s="32" t="str">
        <f>IF(OR($M2151="",$F2151&gt;Parâmetros!$E$14),"Não","Sim")</f>
        <v>Não</v>
      </c>
      <c r="Q2151" s="32" t="str">
        <f t="shared" si="356"/>
        <v/>
      </c>
      <c r="R2151" s="32" t="str">
        <f t="shared" si="357"/>
        <v/>
      </c>
      <c r="S2151" s="30" t="str">
        <f t="shared" si="358"/>
        <v/>
      </c>
      <c r="T2151" s="32" t="str">
        <f>IF($Q2151&lt;&gt;"Sim","",IF($N2151&gt;Parâmetros!$E$15,"Sim","Não"))</f>
        <v/>
      </c>
      <c r="U2151" s="17" t="str">
        <f t="shared" si="359"/>
        <v>Fora da apuração</v>
      </c>
      <c r="V2151" s="17" t="str">
        <f>IF($AC2151&lt;&gt;"",IF($L2151&gt;0,"ATENÇÃO · apontou em dia de "&amp;LOWER($AC2151)&amp;" cadastrado","Exceção cadastrada · "&amp;$AC2151)&amp;IF($AD2151="",""," · "&amp;$AD2151),IF($E2151="Férias",IF($L2151&gt;0,"ATENÇÃO · apontou estando de férias no cadastro","Férias no cadastro"),IF($Y2151="Férias / afastamento","Afastamento · "&amp;($Z2151+$AA2151-1)&amp;" dias seguidos sem apontamento",IF($Y2151="Folga trabalhada","ATENÇÃO · apontou em dia de '[Apontamento_Mes_Setembro Atualizado.xlsx]Base Diária'!$V$221folga da escala 5x2",IF($Y2151="Folga",IF(AND($D2151="5x2",OR(WEEKDAY($F2151,2)=6,WEEKDAY($F2151,2)=7)),"Folga de fim de semana da escala 5x2",IF(AND(OR($D2151="6x1",$D2151="FF 6x1"),WEEKDAY($F2151,2)=6,FALSE()),"Folga de fim de semana · apontou no domingo anterior",IF(AND(OR($D2151="6x1",$D2151="FF 6x1"),WEEKDAY($F2151,2)=7,AND($A2151=$A2150,$L2150&gt;0)),"Folga de fim de semana · apontou no sábado",IF(AND(OR($D2151="6x1",$D2151="FF 6x1"),OR(WEEKDAY($F2151,2)=6,WEEKDAY($F2151,2)=7)),"Folga de fim de semana · sem apontamento no sábado nem no domingo","Folga prevista pelo ciclo")))),IF($Y2151="Indeterminado (início da série)","Sem histórico anterior — informe o dia do ciclo no Cadastro",IF($Y2151="Falta de registro",IF(OR(OR($D2151="6x1",$D2151="FF 6x1"),$D2151="5x2"),"FALTA DE REGISTRO · dia útil da escala "&amp;$E2151,"FALTA DE REGISTRO · dia "&amp;$W2151&amp;" de "&amp;IFERROR(INDEX(Parâmetros!$B$39:$B$48,MATCH($E2151,Parâmetros!$A$39:$A$48,0)),99)&amp;" do ciclo"),IF(OR($D2151="6x1",$D2151="FF 6x1"),IF(OR(AND(WEEKDAY($F2151,2)=6,AND($A2151=$A2152,$L2152&gt;0)),AND(WEEKDAY($F2151,2)=7,AND($A2151=$A2150,$L2150&gt;0))),"ATENÇÃO · apontou sábado e domingo no mesmo fim de semana",IF(OR(WEEKDAY($F2151,2)=6,WEEKDAY($F2151,2)=7),"Jornada de fim de semana do 6x1",IF(OR($H2151&gt;=Parâmetros!$E$20,$H2151&lt;Parâmetros!$E$19),"ATENÇÃO · 6x1 apontou fora do horário diurno","Jornada fixa do 6x1"))),IF($D2151="5x2","Jornada fixa do 5x2",IF($D2151="Folguista",IF($J2151=$K2151,"Evidência confirma sequência","DIVERGE · sequência "&amp;$J2151&amp;" × evidência "&amp;$K2151),IF($K2151=$E2151,"Evidência confirma cadastro","DIVERGE · cadastro "&amp;$E2151&amp;" × evidência "&amp;$K2151)))))))))))</f>
        <v>FALTA DE REGISTRO · dia 4 de 5 do ciclo</v>
      </c>
      <c r="W2151" s="34">
        <f>IF(OR(OR($D2151="6x1",$D2151="FF 6x1"),$D2151="5x2"),"",IF($AB2151&lt;&gt;$AB2143,IF(IFERROR(INDEX(Cadastro!$F$5:$F$148,$AB2151),"")="",IF($L2151&gt;0,1,0),IF(IFERROR(INDEX(Cadastro!$F$5:$F$148,$AB2151),"")&lt;=IFERROR(INDEX(Parâmetros!$B$39:$B$48,MATCH($E2151,Parâmetros!$A$39:$A$48,0)),99),IFERROR(INDEX(Cadastro!$F$5:$F$148,$AB2151),""),0)),IF($L2151&gt;0,IF(N($X2143)&gt;0,1,N($W2143)+1),IF(AND($L2151=0,OR(N($W2143)&gt;=IFERROR(INDEX(Parâmetros!$B$39:$B$48,MATCH($E2151,Parâmetros!$A$39:$A$48,0)),99),AND(N($X2143)&gt;0,N($X2143)&lt;IFERROR(INDEX(Parâmetros!$C$39:$C$48,MATCH($E2151,Parâmetros!$A$39:$A$48,0)),0)))),0,N($W2143)+1))))</f>
        <v>4</v>
      </c>
      <c r="X2151" s="34">
        <f>IF(OR(OR($D2151="6x1",$D2151="FF 6x1"),$D2151="5x2"),"",IF($AB2151&lt;&gt;$AB2143,IF(IFERROR(INDEX(Cadastro!$F$5:$F$148,$AB2151),"")="",0,IF(IFERROR(INDEX(Cadastro!$F$5:$F$148,$AB2151),"")&gt;IFERROR(INDEX(Parâmetros!$B$39:$B$48,MATCH($E2151,Parâmetros!$A$39:$A$48,0)),99),IFERROR(INDEX(Cadastro!$F$5:$F$148,$AB2151),"")-IFERROR(INDEX(Parâmetros!$B$39:$B$48,MATCH($E2151,Parâmetros!$A$39:$A$48,0)),99),0)),IF(AND($L2151=0,OR(N($W2143)&gt;=IFERROR(INDEX(Parâmetros!$B$39:$B$48,MATCH($E2151,Parâmetros!$A$39:$A$48,0)),99),AND(N($X2143)&gt;0,N($X2143)&lt;IFERROR(INDEX(Parâmetros!$C$39:$C$48,MATCH($E2151,Parâmetros!$A$39:$A$48,0)),0)))),N($X2143)+1,0)))</f>
        <v>0</v>
      </c>
      <c r="Y2151" t="str">
        <f>IF($AC2151&lt;&gt;"",IF($L2151&gt;0,$AC2151&amp;" · com apontamento",$AC2151),IF($E2151="Férias",IF($L2151&gt;0,"Férias · com apontamento","Férias (cadastro)"),IF(($Z2151+$AA2151-1)&gt;Parâmetros!$E$16,"Férias / afastamento",IF(AND($D2151="5x2",OR(WEEKDAY($F2151,2)=6,WEEKDAY($F2151,2)=7)),IF($L2151&gt;0,"Folga trabalhada","Folga"),IF($L2151&gt;0,"Trabalhado",IF(OR(OR($D2151="6x1",$D2151="FF 6x1"),$D2151="5x2"),IF(AND(OR($D2151="6x1",$D2151="FF 6x1"),OR(WEEKDAY($F2151,2)=6,WEEKDAY($F2151,2)=7)),"Folga","Falta de registro"),IF(AND($AB2151&lt;&gt;$AB2143,IFERROR(INDEX(Cadastro!$F$5:$F$148,$AB2151),"")=""),"Indeterminado (início da série)",IF($X2151&gt;0,"Folga","Falta de registro"))))))))</f>
        <v>Falta de registro</v>
      </c>
      <c r="Z2151" s="34">
        <f>IF(OR($L2151&gt;0,$F2151&gt;Parâmetros!$E$14),0,IF($A2151&lt;&gt;$A2143,1,N($Z2143)+1))</f>
        <v>0</v>
      </c>
      <c r="AA2151" s="34">
        <f>IF(OR($L2151&gt;0,$F2151&gt;Parâmetros!$E$14),0,IF(OR($A2151&lt;&gt;$A2152,$F2152&gt;Parâmetros!$E$14),1,N($AA2152)+1))</f>
        <v>0</v>
      </c>
      <c r="AB2151" s="31">
        <f>IFERROR(MATCH($A2151&amp;"|"&amp;TEXT(_xlfn.MAXIFS(Cadastro!$E$5:$E$148,Cadastro!$A$5:$A$148,$A2151,Cadastro!$E$5:$E$148,"&lt;="&amp;$F2151),"yyyymmdd"),Cadastro!$I$5:$I$148,0),"")</f>
        <v>16</v>
      </c>
      <c r="AC2151" t="str">
        <f>IFERROR(_xlfn.SINGLE(INDEX(Exceções!$D$5:$D$203,MATCH($A2151&amp;"|"&amp;$F2151,Exceções!$F$5:$F$203,0))),"")</f>
        <v/>
      </c>
      <c r="AD2151" t="str">
        <f>IF($AC2151="","",IFERROR(_xlfn.SINGLE(INDEX(Exceções!$E$5:$E$203,MATCH($A2151&amp;"|"&amp;$F2151,Exceções!$F$5:$F$203,0))),""))</f>
        <v/>
      </c>
    </row>
    <row r="2152" spans="1:30" hidden="1" x14ac:dyDescent="0.25">
      <c r="A2152" s="31">
        <v>56784</v>
      </c>
      <c r="B2152" s="10" t="s">
        <v>169</v>
      </c>
      <c r="C2152" s="17" t="str">
        <f>IFERROR(INDEX(Cadastro!$C$5:$C$148,$AB2152),"NÃO INFORMADO")</f>
        <v>USI</v>
      </c>
      <c r="D2152" s="17" t="str">
        <f>IFERROR(INDEX(Cadastro!$D$5:$D$148,AB2152),"")</f>
        <v>C</v>
      </c>
      <c r="E2152" s="17" t="str">
        <f>IFERROR(INDEX(Cadastro!$G$5:$G$148,$AB2152),"")</f>
        <v>C</v>
      </c>
      <c r="F2152" s="66">
        <v>46290</v>
      </c>
      <c r="G2152" s="32" t="str">
        <f t="shared" si="354"/>
        <v>sex</v>
      </c>
      <c r="H2152" s="31" t="str">
        <f>IF($L2152=0,"",_xlfn.MINIFS(Dados!$Q:$Q,Dados!$A:$A,$A2152,Dados!$S:$S,$F2152))</f>
        <v/>
      </c>
      <c r="I2152" s="31" t="str">
        <f>IF($H2152="","",_xlfn.MAXIFS(Dados!$R:$R,Dados!$A:$A,$A2152,Dados!$S:$S,$F2152))</f>
        <v/>
      </c>
      <c r="J2152" s="32" t="str">
        <f>IF($D2152&lt;&gt;"Folguista","",IFERROR(INDEX(Parâmetros!$D$52:$G$52,1,MIN(4,MAX(1,$W2152))),""))</f>
        <v/>
      </c>
      <c r="K2152" s="32" t="str">
        <f>IF(OR($AC2152&lt;&gt;"",$Y2152="Folga",$Y2152="Folga trabalhada",$Y2152="Férias (cadastro)",$Y2152="Férias / afastamento",$Y2152="Indeterminado (início da série)"),"",IF(OR($D2152="6x1",$D2152="FF 6x1"),IF(OR(WEEKDAY($F2152,2)=6,WEEKDAY($F2152,2)=7),"6x1 sáb/dom","6x1"),IF($D2152="5x2","5x2",IF($H2152="",IF($D2152="Folguista",$J2152,$E2152),IF(OR($H2152&gt;=Parâmetros!$E$18,$H2152&lt;Parâmetros!$E$19),"C",IF($H2152&lt;Parâmetros!$E$20,"A","B"))))))</f>
        <v>C</v>
      </c>
      <c r="L2152" s="30">
        <f>SUMIFS(Dados!$E:$E,Dados!$A:$A,$A2152,Dados!$S:$S,$F2152)</f>
        <v>0</v>
      </c>
      <c r="M2152" s="30">
        <f>IFERROR(INDEX(Parâmetros!$E$6:$E$11,MATCH($K2152,Parâmetros!$A$6:$A$11,0)),"")</f>
        <v>6.67</v>
      </c>
      <c r="N2152" s="33">
        <f t="shared" si="355"/>
        <v>0</v>
      </c>
      <c r="O2152" s="33">
        <f>Parâmetros!$E$13</f>
        <v>0.8</v>
      </c>
      <c r="P2152" s="32" t="str">
        <f>IF(OR($M2152="",$F2152&gt;Parâmetros!$E$14),"Não","Sim")</f>
        <v>Não</v>
      </c>
      <c r="Q2152" s="32" t="str">
        <f t="shared" si="356"/>
        <v/>
      </c>
      <c r="R2152" s="32" t="str">
        <f t="shared" si="357"/>
        <v/>
      </c>
      <c r="S2152" s="30" t="str">
        <f t="shared" si="358"/>
        <v/>
      </c>
      <c r="T2152" s="32" t="str">
        <f>IF($Q2152&lt;&gt;"Sim","",IF($N2152&gt;Parâmetros!$E$15,"Sim","Não"))</f>
        <v/>
      </c>
      <c r="U2152" s="17" t="str">
        <f t="shared" si="359"/>
        <v>Fora da apuração</v>
      </c>
      <c r="V2152" s="17" t="str">
        <f>IF($AC2152&lt;&gt;"",IF($L2152&gt;0,"ATENÇÃO · apontou em dia de "&amp;LOWER($AC2152)&amp;" cadastrado","Exceção cadastrada · "&amp;$AC2152)&amp;IF($AD2152="",""," · "&amp;$AD2152),IF($E2152="Férias",IF($L2152&gt;0,"ATENÇÃO · apontou estando de férias no cadastro","Férias no cadastro"),IF($Y2152="Férias / afastamento","Afastamento · "&amp;($Z2152+$AA2152-1)&amp;" dias seguidos sem apontamento",IF($Y2152="Folga trabalhada","ATENÇÃO · apontou em dia de '[Apontamento_Mes_Setembro Atualizado.xlsx]Base Diária'!$V$221folga da escala 5x2",IF($Y2152="Folga",IF(AND($D2152="5x2",OR(WEEKDAY($F2152,2)=6,WEEKDAY($F2152,2)=7)),"Folga de fim de semana da escala 5x2",IF(AND(OR($D2152="6x1",$D2152="FF 6x1"),WEEKDAY($F2152,2)=6,FALSE()),"Folga de fim de semana · apontou no domingo anterior",IF(AND(OR($D2152="6x1",$D2152="FF 6x1"),WEEKDAY($F2152,2)=7,AND($A2152=$A2151,$L2151&gt;0)),"Folga de fim de semana · apontou no sábado",IF(AND(OR($D2152="6x1",$D2152="FF 6x1"),OR(WEEKDAY($F2152,2)=6,WEEKDAY($F2152,2)=7)),"Folga de fim de semana · sem apontamento no sábado nem no domingo","Folga prevista pelo ciclo")))),IF($Y2152="Indeterminado (início da série)","Sem histórico anterior — informe o dia do ciclo no Cadastro",IF($Y2152="Falta de registro",IF(OR(OR($D2152="6x1",$D2152="FF 6x1"),$D2152="5x2"),"FALTA DE REGISTRO · dia útil da escala "&amp;$E2152,"FALTA DE REGISTRO · dia "&amp;$W2152&amp;" de "&amp;IFERROR(INDEX(Parâmetros!$B$39:$B$48,MATCH($E2152,Parâmetros!$A$39:$A$48,0)),99)&amp;" do ciclo"),IF(OR($D2152="6x1",$D2152="FF 6x1"),IF(OR(AND(WEEKDAY($F2152,2)=6,AND($A2152=$A2153,$L2153&gt;0)),AND(WEEKDAY($F2152,2)=7,AND($A2152=$A2151,$L2151&gt;0))),"ATENÇÃO · apontou sábado e domingo no mesmo fim de semana",IF(OR(WEEKDAY($F2152,2)=6,WEEKDAY($F2152,2)=7),"Jornada de fim de semana do 6x1",IF(OR($H2152&gt;=Parâmetros!$E$20,$H2152&lt;Parâmetros!$E$19),"ATENÇÃO · 6x1 apontou fora do horário diurno","Jornada fixa do 6x1"))),IF($D2152="5x2","Jornada fixa do 5x2",IF($D2152="Folguista",IF($J2152=$K2152,"Evidência confirma sequência","DIVERGE · sequência "&amp;$J2152&amp;" × evidência "&amp;$K2152),IF($K2152=$E2152,"Evidência confirma cadastro","DIVERGE · cadastro "&amp;$E2152&amp;" × evidência "&amp;$K2152)))))))))))</f>
        <v>FALTA DE REGISTRO · dia 3 de 5 do ciclo</v>
      </c>
      <c r="W2152" s="34">
        <f>IF(OR(OR($D2152="6x1",$D2152="FF 6x1"),$D2152="5x2"),"",IF($AB2152&lt;&gt;$AB2144,IF(IFERROR(INDEX(Cadastro!$F$5:$F$148,$AB2152),"")="",IF($L2152&gt;0,1,0),IF(IFERROR(INDEX(Cadastro!$F$5:$F$148,$AB2152),"")&lt;=IFERROR(INDEX(Parâmetros!$B$39:$B$48,MATCH($E2152,Parâmetros!$A$39:$A$48,0)),99),IFERROR(INDEX(Cadastro!$F$5:$F$148,$AB2152),""),0)),IF($L2152&gt;0,IF(N($X2144)&gt;0,1,N($W2144)+1),IF(AND($L2152=0,OR(N($W2144)&gt;=IFERROR(INDEX(Parâmetros!$B$39:$B$48,MATCH($E2152,Parâmetros!$A$39:$A$48,0)),99),AND(N($X2144)&gt;0,N($X2144)&lt;IFERROR(INDEX(Parâmetros!$C$39:$C$48,MATCH($E2152,Parâmetros!$A$39:$A$48,0)),0)))),0,N($W2144)+1))))</f>
        <v>3</v>
      </c>
      <c r="X2152" s="34">
        <f>IF(OR(OR($D2152="6x1",$D2152="FF 6x1"),$D2152="5x2"),"",IF($AB2152&lt;&gt;$AB2144,IF(IFERROR(INDEX(Cadastro!$F$5:$F$148,$AB2152),"")="",0,IF(IFERROR(INDEX(Cadastro!$F$5:$F$148,$AB2152),"")&gt;IFERROR(INDEX(Parâmetros!$B$39:$B$48,MATCH($E2152,Parâmetros!$A$39:$A$48,0)),99),IFERROR(INDEX(Cadastro!$F$5:$F$148,$AB2152),"")-IFERROR(INDEX(Parâmetros!$B$39:$B$48,MATCH($E2152,Parâmetros!$A$39:$A$48,0)),99),0)),IF(AND($L2152=0,OR(N($W2144)&gt;=IFERROR(INDEX(Parâmetros!$B$39:$B$48,MATCH($E2152,Parâmetros!$A$39:$A$48,0)),99),AND(N($X2144)&gt;0,N($X2144)&lt;IFERROR(INDEX(Parâmetros!$C$39:$C$48,MATCH($E2152,Parâmetros!$A$39:$A$48,0)),0)))),N($X2144)+1,0)))</f>
        <v>0</v>
      </c>
      <c r="Y2152" t="str">
        <f>IF($AC2152&lt;&gt;"",IF($L2152&gt;0,$AC2152&amp;" · com apontamento",$AC2152),IF($E2152="Férias",IF($L2152&gt;0,"Férias · com apontamento","Férias (cadastro)"),IF(($Z2152+$AA2152-1)&gt;Parâmetros!$E$16,"Férias / afastamento",IF(AND($D2152="5x2",OR(WEEKDAY($F2152,2)=6,WEEKDAY($F2152,2)=7)),IF($L2152&gt;0,"Folga trabalhada","Folga"),IF($L2152&gt;0,"Trabalhado",IF(OR(OR($D2152="6x1",$D2152="FF 6x1"),$D2152="5x2"),IF(AND(OR($D2152="6x1",$D2152="FF 6x1"),OR(WEEKDAY($F2152,2)=6,WEEKDAY($F2152,2)=7)),"Folga","Falta de registro"),IF(AND($AB2152&lt;&gt;$AB2144,IFERROR(INDEX(Cadastro!$F$5:$F$148,$AB2152),"")=""),"Indeterminado (início da série)",IF($X2152&gt;0,"Folga","Falta de registro"))))))))</f>
        <v>Falta de registro</v>
      </c>
      <c r="Z2152" s="34">
        <f>IF(OR($L2152&gt;0,$F2152&gt;Parâmetros!$E$14),0,IF($A2152&lt;&gt;$A2144,1,N($Z2144)+1))</f>
        <v>0</v>
      </c>
      <c r="AA2152" s="34">
        <f>IF(OR($L2152&gt;0,$F2152&gt;Parâmetros!$E$14),0,IF(OR($A2152&lt;&gt;$A2153,$F2153&gt;Parâmetros!$E$14),1,N($AA2153)+1))</f>
        <v>0</v>
      </c>
      <c r="AB2152" s="31">
        <f>IFERROR(MATCH($A2152&amp;"|"&amp;TEXT(_xlfn.MAXIFS(Cadastro!$E$5:$E$148,Cadastro!$A$5:$A$148,$A2152,Cadastro!$E$5:$E$148,"&lt;="&amp;$F2152),"yyyymmdd"),Cadastro!$I$5:$I$148,0),"")</f>
        <v>16</v>
      </c>
      <c r="AC2152" t="str">
        <f>IFERROR(_xlfn.SINGLE(INDEX(Exceções!$D$5:$D$203,MATCH($A2152&amp;"|"&amp;$F2152,Exceções!$F$5:$F$203,0))),"")</f>
        <v/>
      </c>
      <c r="AD2152" t="str">
        <f>IF($AC2152="","",IFERROR(_xlfn.SINGLE(INDEX(Exceções!$E$5:$E$203,MATCH($A2152&amp;"|"&amp;$F2152,Exceções!$F$5:$F$203,0))),""))</f>
        <v/>
      </c>
    </row>
    <row r="2153" spans="1:30" hidden="1" x14ac:dyDescent="0.25">
      <c r="A2153" s="25">
        <v>56784</v>
      </c>
      <c r="B2153" s="10" t="s">
        <v>169</v>
      </c>
      <c r="C2153" s="17" t="str">
        <f>IFERROR(INDEX(Cadastro!$C$5:$C$148,$AB2153),"NÃO INFORMADO")</f>
        <v>USI</v>
      </c>
      <c r="D2153" s="17" t="str">
        <f>IFERROR(INDEX(Cadastro!$D$5:$D$148,AB2153),"")</f>
        <v>C</v>
      </c>
      <c r="E2153" s="17" t="str">
        <f>IFERROR(INDEX(Cadastro!$G$5:$G$148,$AB2153),"")</f>
        <v>C</v>
      </c>
      <c r="F2153" s="66">
        <v>46291</v>
      </c>
      <c r="G2153" s="32" t="str">
        <f t="shared" si="354"/>
        <v>sáb</v>
      </c>
      <c r="H2153" s="31" t="str">
        <f>IF($L2153=0,"",_xlfn.MINIFS(Dados!$Q:$Q,Dados!$A:$A,$A2153,Dados!$S:$S,$F2153))</f>
        <v/>
      </c>
      <c r="I2153" s="31" t="str">
        <f>IF($H2153="","",_xlfn.MAXIFS(Dados!$R:$R,Dados!$A:$A,$A2153,Dados!$S:$S,$F2153))</f>
        <v/>
      </c>
      <c r="J2153" s="32" t="str">
        <f>IF($D2153&lt;&gt;"Folguista","",IFERROR(INDEX(Parâmetros!$D$52:$G$52,1,MIN(4,MAX(1,$W2153))),""))</f>
        <v/>
      </c>
      <c r="K2153" s="32" t="str">
        <f>IF(OR($AC2153&lt;&gt;"",$Y2153="Folga",$Y2153="Folga trabalhada",$Y2153="Férias (cadastro)",$Y2153="Férias / afastamento",$Y2153="Indeterminado (início da série)"),"",IF(OR($D2153="6x1",$D2153="FF 6x1"),IF(OR(WEEKDAY($F2153,2)=6,WEEKDAY($F2153,2)=7),"6x1 sáb/dom","6x1"),IF($D2153="5x2","5x2",IF($H2153="",IF($D2153="Folguista",$J2153,$E2153),IF(OR($H2153&gt;=Parâmetros!$E$18,$H2153&lt;Parâmetros!$E$19),"C",IF($H2153&lt;Parâmetros!$E$20,"A","B"))))))</f>
        <v>C</v>
      </c>
      <c r="L2153" s="30">
        <f>SUMIFS(Dados!$E:$E,Dados!$A:$A,$A2153,Dados!$S:$S,$F2153)</f>
        <v>0</v>
      </c>
      <c r="M2153" s="30">
        <f>IFERROR(INDEX(Parâmetros!$E$6:$E$11,MATCH($K2153,Parâmetros!$A$6:$A$11,0)),"")</f>
        <v>6.67</v>
      </c>
      <c r="N2153" s="33">
        <f t="shared" si="355"/>
        <v>0</v>
      </c>
      <c r="O2153" s="33">
        <f>Parâmetros!$E$13</f>
        <v>0.8</v>
      </c>
      <c r="P2153" s="32" t="str">
        <f>IF(OR($M2153="",$F2153&gt;Parâmetros!$E$14),"Não","Sim")</f>
        <v>Não</v>
      </c>
      <c r="Q2153" s="32" t="str">
        <f t="shared" si="356"/>
        <v/>
      </c>
      <c r="R2153" s="32" t="str">
        <f t="shared" si="357"/>
        <v/>
      </c>
      <c r="S2153" s="30" t="str">
        <f t="shared" si="358"/>
        <v/>
      </c>
      <c r="T2153" s="32" t="str">
        <f>IF($Q2153&lt;&gt;"Sim","",IF($N2153&gt;Parâmetros!$E$15,"Sim","Não"))</f>
        <v/>
      </c>
      <c r="U2153" s="17" t="str">
        <f t="shared" si="359"/>
        <v>Fora da apuração</v>
      </c>
      <c r="V2153" s="17" t="str">
        <f>IF($AC2153&lt;&gt;"",IF($L2153&gt;0,"ATENÇÃO · apontou em dia de "&amp;LOWER($AC2153)&amp;" cadastrado","Exceção cadastrada · "&amp;$AC2153)&amp;IF($AD2153="",""," · "&amp;$AD2153),IF($E2153="Férias",IF($L2153&gt;0,"ATENÇÃO · apontou estando de férias no cadastro","Férias no cadastro"),IF($Y2153="Férias / afastamento","Afastamento · "&amp;($Z2153+$AA2153-1)&amp;" dias seguidos sem apontamento",IF($Y2153="Folga trabalhada","ATENÇÃO · apontou em dia de '[Apontamento_Mes_Setembro Atualizado.xlsx]Base Diária'!$V$221folga da escala 5x2",IF($Y2153="Folga",IF(AND($D2153="5x2",OR(WEEKDAY($F2153,2)=6,WEEKDAY($F2153,2)=7)),"Folga de fim de semana da escala 5x2",IF(AND(OR($D2153="6x1",$D2153="FF 6x1"),WEEKDAY($F2153,2)=6,FALSE()),"Folga de fim de semana · apontou no domingo anterior",IF(AND(OR($D2153="6x1",$D2153="FF 6x1"),WEEKDAY($F2153,2)=7,AND($A2153=$A2152,$L2152&gt;0)),"Folga de fim de semana · apontou no sábado",IF(AND(OR($D2153="6x1",$D2153="FF 6x1"),OR(WEEKDAY($F2153,2)=6,WEEKDAY($F2153,2)=7)),"Folga de fim de semana · sem apontamento no sábado nem no domingo","Folga prevista pelo ciclo")))),IF($Y2153="Indeterminado (início da série)","Sem histórico anterior — informe o dia do ciclo no Cadastro",IF($Y2153="Falta de registro",IF(OR(OR($D2153="6x1",$D2153="FF 6x1"),$D2153="5x2"),"FALTA DE REGISTRO · dia útil da escala "&amp;$E2153,"FALTA DE REGISTRO · dia "&amp;$W2153&amp;" de "&amp;IFERROR(INDEX(Parâmetros!$B$39:$B$48,MATCH($E2153,Parâmetros!$A$39:$A$48,0)),99)&amp;" do ciclo"),IF(OR($D2153="6x1",$D2153="FF 6x1"),IF(OR(AND(WEEKDAY($F2153,2)=6,AND($A2153=$A2154,$L2154&gt;0)),AND(WEEKDAY($F2153,2)=7,AND($A2153=$A2152,$L2152&gt;0))),"ATENÇÃO · apontou sábado e domingo no mesmo fim de semana",IF(OR(WEEKDAY($F2153,2)=6,WEEKDAY($F2153,2)=7),"Jornada de fim de semana do 6x1",IF(OR($H2153&gt;=Parâmetros!$E$20,$H2153&lt;Parâmetros!$E$19),"ATENÇÃO · 6x1 apontou fora do horário diurno","Jornada fixa do 6x1"))),IF($D2153="5x2","Jornada fixa do 5x2",IF($D2153="Folguista",IF($J2153=$K2153,"Evidência confirma sequência","DIVERGE · sequência "&amp;$J2153&amp;" × evidência "&amp;$K2153),IF($K2153=$E2153,"Evidência confirma cadastro","DIVERGE · cadastro "&amp;$E2153&amp;" × evidência "&amp;$K2153)))))))))))</f>
        <v>FALTA DE REGISTRO · dia 4 de 5 do ciclo</v>
      </c>
      <c r="W2153" s="34">
        <f>IF(OR(OR($D2153="6x1",$D2153="FF 6x1"),$D2153="5x2"),"",IF($AB2153&lt;&gt;$AB2145,IF(IFERROR(INDEX(Cadastro!$F$5:$F$148,$AB2153),"")="",IF($L2153&gt;0,1,0),IF(IFERROR(INDEX(Cadastro!$F$5:$F$148,$AB2153),"")&lt;=IFERROR(INDEX(Parâmetros!$B$39:$B$48,MATCH($E2153,Parâmetros!$A$39:$A$48,0)),99),IFERROR(INDEX(Cadastro!$F$5:$F$148,$AB2153),""),0)),IF($L2153&gt;0,IF(N($X2145)&gt;0,1,N($W2145)+1),IF(AND($L2153=0,OR(N($W2145)&gt;=IFERROR(INDEX(Parâmetros!$B$39:$B$48,MATCH($E2153,Parâmetros!$A$39:$A$48,0)),99),AND(N($X2145)&gt;0,N($X2145)&lt;IFERROR(INDEX(Parâmetros!$C$39:$C$48,MATCH($E2153,Parâmetros!$A$39:$A$48,0)),0)))),0,N($W2145)+1))))</f>
        <v>4</v>
      </c>
      <c r="X2153" s="34">
        <f>IF(OR(OR($D2153="6x1",$D2153="FF 6x1"),$D2153="5x2"),"",IF($AB2153&lt;&gt;$AB2145,IF(IFERROR(INDEX(Cadastro!$F$5:$F$148,$AB2153),"")="",0,IF(IFERROR(INDEX(Cadastro!$F$5:$F$148,$AB2153),"")&gt;IFERROR(INDEX(Parâmetros!$B$39:$B$48,MATCH($E2153,Parâmetros!$A$39:$A$48,0)),99),IFERROR(INDEX(Cadastro!$F$5:$F$148,$AB2153),"")-IFERROR(INDEX(Parâmetros!$B$39:$B$48,MATCH($E2153,Parâmetros!$A$39:$A$48,0)),99),0)),IF(AND($L2153=0,OR(N($W2145)&gt;=IFERROR(INDEX(Parâmetros!$B$39:$B$48,MATCH($E2153,Parâmetros!$A$39:$A$48,0)),99),AND(N($X2145)&gt;0,N($X2145)&lt;IFERROR(INDEX(Parâmetros!$C$39:$C$48,MATCH($E2153,Parâmetros!$A$39:$A$48,0)),0)))),N($X2145)+1,0)))</f>
        <v>0</v>
      </c>
      <c r="Y2153" t="str">
        <f>IF($AC2153&lt;&gt;"",IF($L2153&gt;0,$AC2153&amp;" · com apontamento",$AC2153),IF($E2153="Férias",IF($L2153&gt;0,"Férias · com apontamento","Férias (cadastro)"),IF(($Z2153+$AA2153-1)&gt;Parâmetros!$E$16,"Férias / afastamento",IF(AND($D2153="5x2",OR(WEEKDAY($F2153,2)=6,WEEKDAY($F2153,2)=7)),IF($L2153&gt;0,"Folga trabalhada","Folga"),IF($L2153&gt;0,"Trabalhado",IF(OR(OR($D2153="6x1",$D2153="FF 6x1"),$D2153="5x2"),IF(AND(OR($D2153="6x1",$D2153="FF 6x1"),OR(WEEKDAY($F2153,2)=6,WEEKDAY($F2153,2)=7)),"Folga","Falta de registro"),IF(AND($AB2153&lt;&gt;$AB2145,IFERROR(INDEX(Cadastro!$F$5:$F$148,$AB2153),"")=""),"Indeterminado (início da série)",IF($X2153&gt;0,"Folga","Falta de registro"))))))))</f>
        <v>Falta de registro</v>
      </c>
      <c r="Z2153" s="34">
        <f>IF(OR($L2153&gt;0,$F2153&gt;Parâmetros!$E$14),0,IF($A2153&lt;&gt;$A2145,1,N($Z2145)+1))</f>
        <v>0</v>
      </c>
      <c r="AA2153" s="34">
        <f>IF(OR($L2153&gt;0,$F2153&gt;Parâmetros!$E$14),0,IF(OR($A2153&lt;&gt;$A2154,$F2154&gt;Parâmetros!$E$14),1,N($AA2154)+1))</f>
        <v>0</v>
      </c>
      <c r="AB2153" s="31">
        <f>IFERROR(MATCH($A2153&amp;"|"&amp;TEXT(_xlfn.MAXIFS(Cadastro!$E$5:$E$148,Cadastro!$A$5:$A$148,$A2153,Cadastro!$E$5:$E$148,"&lt;="&amp;$F2153),"yyyymmdd"),Cadastro!$I$5:$I$148,0),"")</f>
        <v>16</v>
      </c>
      <c r="AC2153" t="str">
        <f>IFERROR(_xlfn.SINGLE(INDEX(Exceções!$D$5:$D$203,MATCH($A2153&amp;"|"&amp;$F2153,Exceções!$F$5:$F$203,0))),"")</f>
        <v/>
      </c>
      <c r="AD2153" t="str">
        <f>IF($AC2153="","",IFERROR(_xlfn.SINGLE(INDEX(Exceções!$E$5:$E$203,MATCH($A2153&amp;"|"&amp;$F2153,Exceções!$F$5:$F$203,0))),""))</f>
        <v/>
      </c>
    </row>
    <row r="2154" spans="1:30" hidden="1" x14ac:dyDescent="0.25">
      <c r="A2154" s="31">
        <v>56784</v>
      </c>
      <c r="B2154" s="10" t="s">
        <v>169</v>
      </c>
      <c r="C2154" s="17" t="str">
        <f>IFERROR(INDEX(Cadastro!$C$5:$C$148,$AB2154),"NÃO INFORMADO")</f>
        <v>USI</v>
      </c>
      <c r="D2154" s="17" t="str">
        <f>IFERROR(INDEX(Cadastro!$D$5:$D$148,AB2154),"")</f>
        <v>C</v>
      </c>
      <c r="E2154" s="17" t="str">
        <f>IFERROR(INDEX(Cadastro!$G$5:$G$148,$AB2154),"")</f>
        <v>C</v>
      </c>
      <c r="F2154" s="66">
        <v>46292</v>
      </c>
      <c r="G2154" s="32" t="str">
        <f t="shared" si="354"/>
        <v>dom</v>
      </c>
      <c r="H2154" s="31" t="str">
        <f>IF($L2154=0,"",_xlfn.MINIFS(Dados!$Q:$Q,Dados!$A:$A,$A2154,Dados!$S:$S,$F2154))</f>
        <v/>
      </c>
      <c r="I2154" s="31" t="str">
        <f>IF($H2154="","",_xlfn.MAXIFS(Dados!$R:$R,Dados!$A:$A,$A2154,Dados!$S:$S,$F2154))</f>
        <v/>
      </c>
      <c r="J2154" s="32" t="str">
        <f>IF($D2154&lt;&gt;"Folguista","",IFERROR(INDEX(Parâmetros!$D$52:$G$52,1,MIN(4,MAX(1,$W2154))),""))</f>
        <v/>
      </c>
      <c r="K2154" s="32" t="str">
        <f>IF(OR($AC2154&lt;&gt;"",$Y2154="Folga",$Y2154="Folga trabalhada",$Y2154="Férias (cadastro)",$Y2154="Férias / afastamento",$Y2154="Indeterminado (início da série)"),"",IF(OR($D2154="6x1",$D2154="FF 6x1"),IF(OR(WEEKDAY($F2154,2)=6,WEEKDAY($F2154,2)=7),"6x1 sáb/dom","6x1"),IF($D2154="5x2","5x2",IF($H2154="",IF($D2154="Folguista",$J2154,$E2154),IF(OR($H2154&gt;=Parâmetros!$E$18,$H2154&lt;Parâmetros!$E$19),"C",IF($H2154&lt;Parâmetros!$E$20,"A","B"))))))</f>
        <v>C</v>
      </c>
      <c r="L2154" s="30">
        <f>SUMIFS(Dados!$E:$E,Dados!$A:$A,$A2154,Dados!$S:$S,$F2154)</f>
        <v>0</v>
      </c>
      <c r="M2154" s="30">
        <f>IFERROR(INDEX(Parâmetros!$E$6:$E$11,MATCH($K2154,Parâmetros!$A$6:$A$11,0)),"")</f>
        <v>6.67</v>
      </c>
      <c r="N2154" s="33">
        <f t="shared" si="355"/>
        <v>0</v>
      </c>
      <c r="O2154" s="33">
        <f>Parâmetros!$E$13</f>
        <v>0.8</v>
      </c>
      <c r="P2154" s="32" t="str">
        <f>IF(OR($M2154="",$F2154&gt;Parâmetros!$E$14),"Não","Sim")</f>
        <v>Não</v>
      </c>
      <c r="Q2154" s="32" t="str">
        <f t="shared" si="356"/>
        <v/>
      </c>
      <c r="R2154" s="32" t="str">
        <f t="shared" si="357"/>
        <v/>
      </c>
      <c r="S2154" s="30" t="str">
        <f t="shared" si="358"/>
        <v/>
      </c>
      <c r="T2154" s="32" t="str">
        <f>IF($Q2154&lt;&gt;"Sim","",IF($N2154&gt;Parâmetros!$E$15,"Sim","Não"))</f>
        <v/>
      </c>
      <c r="U2154" s="17" t="str">
        <f t="shared" si="359"/>
        <v>Fora da apuração</v>
      </c>
      <c r="V2154" s="17" t="str">
        <f>IF($AC2154&lt;&gt;"",IF($L2154&gt;0,"ATENÇÃO · apontou em dia de "&amp;LOWER($AC2154)&amp;" cadastrado","Exceção cadastrada · "&amp;$AC2154)&amp;IF($AD2154="",""," · "&amp;$AD2154),IF($E2154="Férias",IF($L2154&gt;0,"ATENÇÃO · apontou estando de férias no cadastro","Férias no cadastro"),IF($Y2154="Férias / afastamento","Afastamento · "&amp;($Z2154+$AA2154-1)&amp;" dias seguidos sem apontamento",IF($Y2154="Folga trabalhada","ATENÇÃO · apontou em dia de '[Apontamento_Mes_Setembro Atualizado.xlsx]Base Diária'!$V$221folga da escala 5x2",IF($Y2154="Folga",IF(AND($D2154="5x2",OR(WEEKDAY($F2154,2)=6,WEEKDAY($F2154,2)=7)),"Folga de fim de semana da escala 5x2",IF(AND(OR($D2154="6x1",$D2154="FF 6x1"),WEEKDAY($F2154,2)=6,FALSE()),"Folga de fim de semana · apontou no domingo anterior",IF(AND(OR($D2154="6x1",$D2154="FF 6x1"),WEEKDAY($F2154,2)=7,AND($A2154=$A2153,$L2153&gt;0)),"Folga de fim de semana · apontou no sábado",IF(AND(OR($D2154="6x1",$D2154="FF 6x1"),OR(WEEKDAY($F2154,2)=6,WEEKDAY($F2154,2)=7)),"Folga de fim de semana · sem apontamento no sábado nem no domingo","Folga prevista pelo ciclo")))),IF($Y2154="Indeterminado (início da série)","Sem histórico anterior — informe o dia do ciclo no Cadastro",IF($Y2154="Falta de registro",IF(OR(OR($D2154="6x1",$D2154="FF 6x1"),$D2154="5x2"),"FALTA DE REGISTRO · dia útil da escala "&amp;$E2154,"FALTA DE REGISTRO · dia "&amp;$W2154&amp;" de "&amp;IFERROR(INDEX(Parâmetros!$B$39:$B$48,MATCH($E2154,Parâmetros!$A$39:$A$48,0)),99)&amp;" do ciclo"),IF(OR($D2154="6x1",$D2154="FF 6x1"),IF(OR(AND(WEEKDAY($F2154,2)=6,AND($A2154=$A2155,$L2155&gt;0)),AND(WEEKDAY($F2154,2)=7,AND($A2154=$A2153,$L2153&gt;0))),"ATENÇÃO · apontou sábado e domingo no mesmo fim de semana",IF(OR(WEEKDAY($F2154,2)=6,WEEKDAY($F2154,2)=7),"Jornada de fim de semana do 6x1",IF(OR($H2154&gt;=Parâmetros!$E$20,$H2154&lt;Parâmetros!$E$19),"ATENÇÃO · 6x1 apontou fora do horário diurno","Jornada fixa do 6x1"))),IF($D2154="5x2","Jornada fixa do 5x2",IF($D2154="Folguista",IF($J2154=$K2154,"Evidência confirma sequência","DIVERGE · sequência "&amp;$J2154&amp;" × evidência "&amp;$K2154),IF($K2154=$E2154,"Evidência confirma cadastro","DIVERGE · cadastro "&amp;$E2154&amp;" × evidência "&amp;$K2154)))))))))))</f>
        <v>FALTA DE REGISTRO · dia 4 de 5 do ciclo</v>
      </c>
      <c r="W2154" s="34">
        <f>IF(OR(OR($D2154="6x1",$D2154="FF 6x1"),$D2154="5x2"),"",IF($AB2154&lt;&gt;$AB2146,IF(IFERROR(INDEX(Cadastro!$F$5:$F$148,$AB2154),"")="",IF($L2154&gt;0,1,0),IF(IFERROR(INDEX(Cadastro!$F$5:$F$148,$AB2154),"")&lt;=IFERROR(INDEX(Parâmetros!$B$39:$B$48,MATCH($E2154,Parâmetros!$A$39:$A$48,0)),99),IFERROR(INDEX(Cadastro!$F$5:$F$148,$AB2154),""),0)),IF($L2154&gt;0,IF(N($X2146)&gt;0,1,N($W2146)+1),IF(AND($L2154=0,OR(N($W2146)&gt;=IFERROR(INDEX(Parâmetros!$B$39:$B$48,MATCH($E2154,Parâmetros!$A$39:$A$48,0)),99),AND(N($X2146)&gt;0,N($X2146)&lt;IFERROR(INDEX(Parâmetros!$C$39:$C$48,MATCH($E2154,Parâmetros!$A$39:$A$48,0)),0)))),0,N($W2146)+1))))</f>
        <v>4</v>
      </c>
      <c r="X2154" s="34">
        <f>IF(OR(OR($D2154="6x1",$D2154="FF 6x1"),$D2154="5x2"),"",IF($AB2154&lt;&gt;$AB2146,IF(IFERROR(INDEX(Cadastro!$F$5:$F$148,$AB2154),"")="",0,IF(IFERROR(INDEX(Cadastro!$F$5:$F$148,$AB2154),"")&gt;IFERROR(INDEX(Parâmetros!$B$39:$B$48,MATCH($E2154,Parâmetros!$A$39:$A$48,0)),99),IFERROR(INDEX(Cadastro!$F$5:$F$148,$AB2154),"")-IFERROR(INDEX(Parâmetros!$B$39:$B$48,MATCH($E2154,Parâmetros!$A$39:$A$48,0)),99),0)),IF(AND($L2154=0,OR(N($W2146)&gt;=IFERROR(INDEX(Parâmetros!$B$39:$B$48,MATCH($E2154,Parâmetros!$A$39:$A$48,0)),99),AND(N($X2146)&gt;0,N($X2146)&lt;IFERROR(INDEX(Parâmetros!$C$39:$C$48,MATCH($E2154,Parâmetros!$A$39:$A$48,0)),0)))),N($X2146)+1,0)))</f>
        <v>0</v>
      </c>
      <c r="Y2154" t="str">
        <f>IF($AC2154&lt;&gt;"",IF($L2154&gt;0,$AC2154&amp;" · com apontamento",$AC2154),IF($E2154="Férias",IF($L2154&gt;0,"Férias · com apontamento","Férias (cadastro)"),IF(($Z2154+$AA2154-1)&gt;Parâmetros!$E$16,"Férias / afastamento",IF(AND($D2154="5x2",OR(WEEKDAY($F2154,2)=6,WEEKDAY($F2154,2)=7)),IF($L2154&gt;0,"Folga trabalhada","Folga"),IF($L2154&gt;0,"Trabalhado",IF(OR(OR($D2154="6x1",$D2154="FF 6x1"),$D2154="5x2"),IF(AND(OR($D2154="6x1",$D2154="FF 6x1"),OR(WEEKDAY($F2154,2)=6,WEEKDAY($F2154,2)=7)),"Folga","Falta de registro"),IF(AND($AB2154&lt;&gt;$AB2146,IFERROR(INDEX(Cadastro!$F$5:$F$148,$AB2154),"")=""),"Indeterminado (início da série)",IF($X2154&gt;0,"Folga","Falta de registro"))))))))</f>
        <v>Falta de registro</v>
      </c>
      <c r="Z2154" s="34">
        <f>IF(OR($L2154&gt;0,$F2154&gt;Parâmetros!$E$14),0,IF($A2154&lt;&gt;$A2146,1,N($Z2146)+1))</f>
        <v>0</v>
      </c>
      <c r="AA2154" s="34">
        <f>IF(OR($L2154&gt;0,$F2154&gt;Parâmetros!$E$14),0,IF(OR($A2154&lt;&gt;$A2155,$F2155&gt;Parâmetros!$E$14),1,N($AA2155)+1))</f>
        <v>0</v>
      </c>
      <c r="AB2154" s="31">
        <f>IFERROR(MATCH($A2154&amp;"|"&amp;TEXT(_xlfn.MAXIFS(Cadastro!$E$5:$E$148,Cadastro!$A$5:$A$148,$A2154,Cadastro!$E$5:$E$148,"&lt;="&amp;$F2154),"yyyymmdd"),Cadastro!$I$5:$I$148,0),"")</f>
        <v>16</v>
      </c>
      <c r="AC2154" t="str">
        <f>IFERROR(_xlfn.SINGLE(INDEX(Exceções!$D$5:$D$203,MATCH($A2154&amp;"|"&amp;$F2154,Exceções!$F$5:$F$203,0))),"")</f>
        <v/>
      </c>
      <c r="AD2154" t="str">
        <f>IF($AC2154="","",IFERROR(_xlfn.SINGLE(INDEX(Exceções!$E$5:$E$203,MATCH($A2154&amp;"|"&amp;$F2154,Exceções!$F$5:$F$203,0))),""))</f>
        <v/>
      </c>
    </row>
    <row r="2155" spans="1:30" hidden="1" x14ac:dyDescent="0.25">
      <c r="A2155" s="25">
        <v>56784</v>
      </c>
      <c r="B2155" s="10" t="s">
        <v>169</v>
      </c>
      <c r="C2155" s="17" t="str">
        <f>IFERROR(INDEX(Cadastro!$C$5:$C$148,$AB2155),"NÃO INFORMADO")</f>
        <v>USI</v>
      </c>
      <c r="D2155" s="17" t="str">
        <f>IFERROR(INDEX(Cadastro!$D$5:$D$148,AB2155),"")</f>
        <v>C</v>
      </c>
      <c r="E2155" s="17" t="str">
        <f>IFERROR(INDEX(Cadastro!$G$5:$G$148,$AB2155),"")</f>
        <v>C</v>
      </c>
      <c r="F2155" s="66">
        <v>46293</v>
      </c>
      <c r="G2155" s="32" t="str">
        <f t="shared" si="354"/>
        <v>seg</v>
      </c>
      <c r="H2155" s="31" t="str">
        <f>IF($L2155=0,"",_xlfn.MINIFS(Dados!$Q:$Q,Dados!$A:$A,$A2155,Dados!$S:$S,$F2155))</f>
        <v/>
      </c>
      <c r="I2155" s="31" t="str">
        <f>IF($H2155="","",_xlfn.MAXIFS(Dados!$R:$R,Dados!$A:$A,$A2155,Dados!$S:$S,$F2155))</f>
        <v/>
      </c>
      <c r="J2155" s="32" t="str">
        <f>IF($D2155&lt;&gt;"Folguista","",IFERROR(INDEX(Parâmetros!$D$52:$G$52,1,MIN(4,MAX(1,$W2155))),""))</f>
        <v/>
      </c>
      <c r="K2155" s="32" t="str">
        <f>IF(OR($AC2155&lt;&gt;"",$Y2155="Folga",$Y2155="Folga trabalhada",$Y2155="Férias (cadastro)",$Y2155="Férias / afastamento",$Y2155="Indeterminado (início da série)"),"",IF(OR($D2155="6x1",$D2155="FF 6x1"),IF(OR(WEEKDAY($F2155,2)=6,WEEKDAY($F2155,2)=7),"6x1 sáb/dom","6x1"),IF($D2155="5x2","5x2",IF($H2155="",IF($D2155="Folguista",$J2155,$E2155),IF(OR($H2155&gt;=Parâmetros!$E$18,$H2155&lt;Parâmetros!$E$19),"C",IF($H2155&lt;Parâmetros!$E$20,"A","B"))))))</f>
        <v>C</v>
      </c>
      <c r="L2155" s="30">
        <f>SUMIFS(Dados!$E:$E,Dados!$A:$A,$A2155,Dados!$S:$S,$F2155)</f>
        <v>0</v>
      </c>
      <c r="M2155" s="30">
        <f>IFERROR(INDEX(Parâmetros!$E$6:$E$11,MATCH($K2155,Parâmetros!$A$6:$A$11,0)),"")</f>
        <v>6.67</v>
      </c>
      <c r="N2155" s="33">
        <f t="shared" si="355"/>
        <v>0</v>
      </c>
      <c r="O2155" s="33">
        <f>Parâmetros!$E$13</f>
        <v>0.8</v>
      </c>
      <c r="P2155" s="32" t="str">
        <f>IF(OR($M2155="",$F2155&gt;Parâmetros!$E$14),"Não","Sim")</f>
        <v>Não</v>
      </c>
      <c r="Q2155" s="32" t="str">
        <f t="shared" si="356"/>
        <v/>
      </c>
      <c r="R2155" s="32" t="str">
        <f t="shared" si="357"/>
        <v/>
      </c>
      <c r="S2155" s="30" t="str">
        <f t="shared" si="358"/>
        <v/>
      </c>
      <c r="T2155" s="32" t="str">
        <f>IF($Q2155&lt;&gt;"Sim","",IF($N2155&gt;Parâmetros!$E$15,"Sim","Não"))</f>
        <v/>
      </c>
      <c r="U2155" s="17" t="str">
        <f t="shared" si="359"/>
        <v>Fora da apuração</v>
      </c>
      <c r="V2155" s="17" t="str">
        <f>IF($AC2155&lt;&gt;"",IF($L2155&gt;0,"ATENÇÃO · apontou em dia de "&amp;LOWER($AC2155)&amp;" cadastrado","Exceção cadastrada · "&amp;$AC2155)&amp;IF($AD2155="",""," · "&amp;$AD2155),IF($E2155="Férias",IF($L2155&gt;0,"ATENÇÃO · apontou estando de férias no cadastro","Férias no cadastro"),IF($Y2155="Férias / afastamento","Afastamento · "&amp;($Z2155+$AA2155-1)&amp;" dias seguidos sem apontamento",IF($Y2155="Folga trabalhada","ATENÇÃO · apontou em dia de '[Apontamento_Mes_Setembro Atualizado.xlsx]Base Diária'!$V$221folga da escala 5x2",IF($Y2155="Folga",IF(AND($D2155="5x2",OR(WEEKDAY($F2155,2)=6,WEEKDAY($F2155,2)=7)),"Folga de fim de semana da escala 5x2",IF(AND(OR($D2155="6x1",$D2155="FF 6x1"),WEEKDAY($F2155,2)=6,FALSE()),"Folga de fim de semana · apontou no domingo anterior",IF(AND(OR($D2155="6x1",$D2155="FF 6x1"),WEEKDAY($F2155,2)=7,AND($A2155=$A2154,$L2154&gt;0)),"Folga de fim de semana · apontou no sábado",IF(AND(OR($D2155="6x1",$D2155="FF 6x1"),OR(WEEKDAY($F2155,2)=6,WEEKDAY($F2155,2)=7)),"Folga de fim de semana · sem apontamento no sábado nem no domingo","Folga prevista pelo ciclo")))),IF($Y2155="Indeterminado (início da série)","Sem histórico anterior — informe o dia do ciclo no Cadastro",IF($Y2155="Falta de registro",IF(OR(OR($D2155="6x1",$D2155="FF 6x1"),$D2155="5x2"),"FALTA DE REGISTRO · dia útil da escala "&amp;$E2155,"FALTA DE REGISTRO · dia "&amp;$W2155&amp;" de "&amp;IFERROR(INDEX(Parâmetros!$B$39:$B$48,MATCH($E2155,Parâmetros!$A$39:$A$48,0)),99)&amp;" do ciclo"),IF(OR($D2155="6x1",$D2155="FF 6x1"),IF(OR(AND(WEEKDAY($F2155,2)=6,AND($A2155=$A2156,$L2156&gt;0)),AND(WEEKDAY($F2155,2)=7,AND($A2155=$A2154,$L2154&gt;0))),"ATENÇÃO · apontou sábado e domingo no mesmo fim de semana",IF(OR(WEEKDAY($F2155,2)=6,WEEKDAY($F2155,2)=7),"Jornada de fim de semana do 6x1",IF(OR($H2155&gt;=Parâmetros!$E$20,$H2155&lt;Parâmetros!$E$19),"ATENÇÃO · 6x1 apontou fora do horário diurno","Jornada fixa do 6x1"))),IF($D2155="5x2","Jornada fixa do 5x2",IF($D2155="Folguista",IF($J2155=$K2155,"Evidência confirma sequência","DIVERGE · sequência "&amp;$J2155&amp;" × evidência "&amp;$K2155),IF($K2155=$E2155,"Evidência confirma cadastro","DIVERGE · cadastro "&amp;$E2155&amp;" × evidência "&amp;$K2155)))))))))))</f>
        <v>FALTA DE REGISTRO · dia 4 de 5 do ciclo</v>
      </c>
      <c r="W2155" s="34">
        <f>IF(OR(OR($D2155="6x1",$D2155="FF 6x1"),$D2155="5x2"),"",IF($AB2155&lt;&gt;$AB2147,IF(IFERROR(INDEX(Cadastro!$F$5:$F$148,$AB2155),"")="",IF($L2155&gt;0,1,0),IF(IFERROR(INDEX(Cadastro!$F$5:$F$148,$AB2155),"")&lt;=IFERROR(INDEX(Parâmetros!$B$39:$B$48,MATCH($E2155,Parâmetros!$A$39:$A$48,0)),99),IFERROR(INDEX(Cadastro!$F$5:$F$148,$AB2155),""),0)),IF($L2155&gt;0,IF(N($X2147)&gt;0,1,N($W2147)+1),IF(AND($L2155=0,OR(N($W2147)&gt;=IFERROR(INDEX(Parâmetros!$B$39:$B$48,MATCH($E2155,Parâmetros!$A$39:$A$48,0)),99),AND(N($X2147)&gt;0,N($X2147)&lt;IFERROR(INDEX(Parâmetros!$C$39:$C$48,MATCH($E2155,Parâmetros!$A$39:$A$48,0)),0)))),0,N($W2147)+1))))</f>
        <v>4</v>
      </c>
      <c r="X2155" s="34">
        <f>IF(OR(OR($D2155="6x1",$D2155="FF 6x1"),$D2155="5x2"),"",IF($AB2155&lt;&gt;$AB2147,IF(IFERROR(INDEX(Cadastro!$F$5:$F$148,$AB2155),"")="",0,IF(IFERROR(INDEX(Cadastro!$F$5:$F$148,$AB2155),"")&gt;IFERROR(INDEX(Parâmetros!$B$39:$B$48,MATCH($E2155,Parâmetros!$A$39:$A$48,0)),99),IFERROR(INDEX(Cadastro!$F$5:$F$148,$AB2155),"")-IFERROR(INDEX(Parâmetros!$B$39:$B$48,MATCH($E2155,Parâmetros!$A$39:$A$48,0)),99),0)),IF(AND($L2155=0,OR(N($W2147)&gt;=IFERROR(INDEX(Parâmetros!$B$39:$B$48,MATCH($E2155,Parâmetros!$A$39:$A$48,0)),99),AND(N($X2147)&gt;0,N($X2147)&lt;IFERROR(INDEX(Parâmetros!$C$39:$C$48,MATCH($E2155,Parâmetros!$A$39:$A$48,0)),0)))),N($X2147)+1,0)))</f>
        <v>0</v>
      </c>
      <c r="Y2155" t="str">
        <f>IF($AC2155&lt;&gt;"",IF($L2155&gt;0,$AC2155&amp;" · com apontamento",$AC2155),IF($E2155="Férias",IF($L2155&gt;0,"Férias · com apontamento","Férias (cadastro)"),IF(($Z2155+$AA2155-1)&gt;Parâmetros!$E$16,"Férias / afastamento",IF(AND($D2155="5x2",OR(WEEKDAY($F2155,2)=6,WEEKDAY($F2155,2)=7)),IF($L2155&gt;0,"Folga trabalhada","Folga"),IF($L2155&gt;0,"Trabalhado",IF(OR(OR($D2155="6x1",$D2155="FF 6x1"),$D2155="5x2"),IF(AND(OR($D2155="6x1",$D2155="FF 6x1"),OR(WEEKDAY($F2155,2)=6,WEEKDAY($F2155,2)=7)),"Folga","Falta de registro"),IF(AND($AB2155&lt;&gt;$AB2147,IFERROR(INDEX(Cadastro!$F$5:$F$148,$AB2155),"")=""),"Indeterminado (início da série)",IF($X2155&gt;0,"Folga","Falta de registro"))))))))</f>
        <v>Falta de registro</v>
      </c>
      <c r="Z2155" s="34">
        <f>IF(OR($L2155&gt;0,$F2155&gt;Parâmetros!$E$14),0,IF($A2155&lt;&gt;$A2147,1,N($Z2147)+1))</f>
        <v>0</v>
      </c>
      <c r="AA2155" s="34">
        <f>IF(OR($L2155&gt;0,$F2155&gt;Parâmetros!$E$14),0,IF(OR($A2155&lt;&gt;$A2156,$F2156&gt;Parâmetros!$E$14),1,N($AA2156)+1))</f>
        <v>0</v>
      </c>
      <c r="AB2155" s="31">
        <f>IFERROR(MATCH($A2155&amp;"|"&amp;TEXT(_xlfn.MAXIFS(Cadastro!$E$5:$E$148,Cadastro!$A$5:$A$148,$A2155,Cadastro!$E$5:$E$148,"&lt;="&amp;$F2155),"yyyymmdd"),Cadastro!$I$5:$I$148,0),"")</f>
        <v>16</v>
      </c>
      <c r="AC2155" t="str">
        <f>IFERROR(_xlfn.SINGLE(INDEX(Exceções!$D$5:$D$203,MATCH($A2155&amp;"|"&amp;$F2155,Exceções!$F$5:$F$203,0))),"")</f>
        <v/>
      </c>
      <c r="AD2155" t="str">
        <f>IF($AC2155="","",IFERROR(_xlfn.SINGLE(INDEX(Exceções!$E$5:$E$203,MATCH($A2155&amp;"|"&amp;$F2155,Exceções!$F$5:$F$203,0))),""))</f>
        <v/>
      </c>
    </row>
    <row r="2156" spans="1:30" hidden="1" x14ac:dyDescent="0.25">
      <c r="A2156" s="25">
        <v>56784</v>
      </c>
      <c r="B2156" s="10" t="s">
        <v>169</v>
      </c>
      <c r="C2156" s="17" t="str">
        <f>IFERROR(INDEX(Cadastro!$C$5:$C$148,$AB2156),"NÃO INFORMADO")</f>
        <v>USI</v>
      </c>
      <c r="D2156" s="17" t="str">
        <f>IFERROR(INDEX(Cadastro!$D$5:$D$148,AB2156),"")</f>
        <v>C</v>
      </c>
      <c r="E2156" s="17" t="str">
        <f>IFERROR(INDEX(Cadastro!$G$5:$G$148,$AB2156),"")</f>
        <v>C</v>
      </c>
      <c r="F2156" s="66">
        <v>46294</v>
      </c>
      <c r="G2156" s="32" t="str">
        <f t="shared" ref="G2156:G2162" si="360">CHOOSE(WEEKDAY($F2156,1),"dom","seg","ter","qua","qui","sex","sáb")</f>
        <v>ter</v>
      </c>
      <c r="H2156" s="31" t="str">
        <f>IF($L2156=0,"",_xlfn.MINIFS(Dados!$Q:$Q,Dados!$A:$A,$A2156,Dados!$S:$S,$F2156))</f>
        <v/>
      </c>
      <c r="I2156" s="31" t="str">
        <f>IF($H2156="","",_xlfn.MAXIFS(Dados!$R:$R,Dados!$A:$A,$A2156,Dados!$S:$S,$F2156))</f>
        <v/>
      </c>
      <c r="J2156" s="32" t="str">
        <f>IF($D2156&lt;&gt;"Folguista","",IFERROR(INDEX(Parâmetros!$D$52:$G$52,1,MIN(4,MAX(1,$W2156))),""))</f>
        <v/>
      </c>
      <c r="K2156" s="32" t="str">
        <f>IF(OR($AC2156&lt;&gt;"",$Y2156="Folga",$Y2156="Folga trabalhada",$Y2156="Férias (cadastro)",$Y2156="Férias / afastamento",$Y2156="Indeterminado (início da série)"),"",IF(OR($D2156="6x1",$D2156="FF 6x1"),IF(OR(WEEKDAY($F2156,2)=6,WEEKDAY($F2156,2)=7),"6x1 sáb/dom","6x1"),IF($D2156="5x2","5x2",IF($H2156="",IF($D2156="Folguista",$J2156,$E2156),IF(OR($H2156&gt;=Parâmetros!$E$18,$H2156&lt;Parâmetros!$E$19),"C",IF($H2156&lt;Parâmetros!$E$20,"A","B"))))))</f>
        <v>C</v>
      </c>
      <c r="L2156" s="30">
        <f>SUMIFS(Dados!$E:$E,Dados!$A:$A,$A2156,Dados!$S:$S,$F2156)</f>
        <v>0</v>
      </c>
      <c r="M2156" s="30">
        <f>IFERROR(INDEX(Parâmetros!$E$6:$E$11,MATCH($K2156,Parâmetros!$A$6:$A$11,0)),"")</f>
        <v>6.67</v>
      </c>
      <c r="N2156" s="33">
        <f t="shared" ref="N2156:N2162" si="361">IFERROR($L2156/$M2156,"")</f>
        <v>0</v>
      </c>
      <c r="O2156" s="33">
        <f>Parâmetros!$E$13</f>
        <v>0.8</v>
      </c>
      <c r="P2156" s="32" t="str">
        <f>IF(OR($M2156="",$F2156&gt;Parâmetros!$E$14),"Não","Sim")</f>
        <v>Não</v>
      </c>
      <c r="Q2156" s="32" t="str">
        <f t="shared" ref="Q2156:Q2162" si="362">IF($P2156="Não","",IF($L2156&gt;0,"Sim","Não"))</f>
        <v/>
      </c>
      <c r="R2156" s="32" t="str">
        <f t="shared" ref="R2156:R2162" si="363">IF($Q2156&lt;&gt;"Sim","",IF($N2156&gt;=$O2156,"Sim","Não"))</f>
        <v/>
      </c>
      <c r="S2156" s="30" t="str">
        <f t="shared" ref="S2156:S2162" si="364">IF($Q2156&lt;&gt;"Sim","",MAX(0,$M2156*$O2156-$L2156))</f>
        <v/>
      </c>
      <c r="T2156" s="32" t="str">
        <f>IF($Q2156&lt;&gt;"Sim","",IF($N2156&gt;Parâmetros!$E$15,"Sim","Não"))</f>
        <v/>
      </c>
      <c r="U2156" s="17" t="str">
        <f t="shared" ref="U2156:U2162" si="365">IF($AC2156&lt;&gt;"",$AC2156,IF($P2156="Não",IF($Y2156="Folga","Folga",IF(LEFT($Y2156,6)="Férias","Férias / afastamento",IF($Y2156="Indeterminado (início da série)","Início da série","Fora da apuração"))),IF($Q2156="Não","Falta de registro",IF($R2156="Sim","Na meta","Abaixo da meta"))))</f>
        <v>Fora da apuração</v>
      </c>
      <c r="V2156" s="17" t="str">
        <f>IF($AC2156&lt;&gt;"",IF($L2156&gt;0,"ATENÇÃO · apontou em dia de "&amp;LOWER($AC2156)&amp;" cadastrado","Exceção cadastrada · "&amp;$AC2156)&amp;IF($AD2156="",""," · "&amp;$AD2156),IF($E2156="Férias",IF($L2156&gt;0,"ATENÇÃO · apontou estando de férias no cadastro","Férias no cadastro"),IF($Y2156="Férias / afastamento","Afastamento · "&amp;($Z2156+$AA2156-1)&amp;" dias seguidos sem apontamento",IF($Y2156="Folga trabalhada","ATENÇÃO · apontou em dia de '[Apontamento_Mes_Setembro Atualizado.xlsx]Base Diária'!$V$221folga da escala 5x2",IF($Y2156="Folga",IF(AND($D2156="5x2",OR(WEEKDAY($F2156,2)=6,WEEKDAY($F2156,2)=7)),"Folga de fim de semana da escala 5x2",IF(AND(OR($D2156="6x1",$D2156="FF 6x1"),WEEKDAY($F2156,2)=6,FALSE()),"Folga de fim de semana · apontou no domingo anterior",IF(AND(OR($D2156="6x1",$D2156="FF 6x1"),WEEKDAY($F2156,2)=7,AND($A2156=$A2155,$L2155&gt;0)),"Folga de fim de semana · apontou no sábado",IF(AND(OR($D2156="6x1",$D2156="FF 6x1"),OR(WEEKDAY($F2156,2)=6,WEEKDAY($F2156,2)=7)),"Folga de fim de semana · sem apontamento no sábado nem no domingo","Folga prevista pelo ciclo")))),IF($Y2156="Indeterminado (início da série)","Sem histórico anterior — informe o dia do ciclo no Cadastro",IF($Y2156="Falta de registro",IF(OR(OR($D2156="6x1",$D2156="FF 6x1"),$D2156="5x2"),"FALTA DE REGISTRO · dia útil da escala "&amp;$E2156,"FALTA DE REGISTRO · dia "&amp;$W2156&amp;" de "&amp;IFERROR(INDEX(Parâmetros!$B$39:$B$48,MATCH($E2156,Parâmetros!$A$39:$A$48,0)),99)&amp;" do ciclo"),IF(OR($D2156="6x1",$D2156="FF 6x1"),IF(OR(AND(WEEKDAY($F2156,2)=6,AND($A2156=$A2157,$L2157&gt;0)),AND(WEEKDAY($F2156,2)=7,AND($A2156=$A2155,$L2155&gt;0))),"ATENÇÃO · apontou sábado e domingo no mesmo fim de semana",IF(OR(WEEKDAY($F2156,2)=6,WEEKDAY($F2156,2)=7),"Jornada de fim de semana do 6x1",IF(OR($H2156&gt;=Parâmetros!$E$20,$H2156&lt;Parâmetros!$E$19),"ATENÇÃO · 6x1 apontou fora do horário diurno","Jornada fixa do 6x1"))),IF($D2156="5x2","Jornada fixa do 5x2",IF($D2156="Folguista",IF($J2156=$K2156,"Evidência confirma sequência","DIVERGE · sequência "&amp;$J2156&amp;" × evidência "&amp;$K2156),IF($K2156=$E2156,"Evidência confirma cadastro","DIVERGE · cadastro "&amp;$E2156&amp;" × evidência "&amp;$K2156)))))))))))</f>
        <v>FALTA DE REGISTRO · dia 4 de 5 do ciclo</v>
      </c>
      <c r="W2156" s="34">
        <f>IF(OR(OR($D2156="6x1",$D2156="FF 6x1"),$D2156="5x2"),"",IF($AB2156&lt;&gt;$AB2148,IF(IFERROR(INDEX(Cadastro!$F$5:$F$148,$AB2156),"")="",IF($L2156&gt;0,1,0),IF(IFERROR(INDEX(Cadastro!$F$5:$F$148,$AB2156),"")&lt;=IFERROR(INDEX(Parâmetros!$B$39:$B$48,MATCH($E2156,Parâmetros!$A$39:$A$48,0)),99),IFERROR(INDEX(Cadastro!$F$5:$F$148,$AB2156),""),0)),IF($L2156&gt;0,IF(N($X2148)&gt;0,1,N($W2148)+1),IF(AND($L2156=0,OR(N($W2148)&gt;=IFERROR(INDEX(Parâmetros!$B$39:$B$48,MATCH($E2156,Parâmetros!$A$39:$A$48,0)),99),AND(N($X2148)&gt;0,N($X2148)&lt;IFERROR(INDEX(Parâmetros!$C$39:$C$48,MATCH($E2156,Parâmetros!$A$39:$A$48,0)),0)))),0,N($W2148)+1))))</f>
        <v>4</v>
      </c>
      <c r="X2156" s="34">
        <f>IF(OR(OR($D2156="6x1",$D2156="FF 6x1"),$D2156="5x2"),"",IF($AB2156&lt;&gt;$AB2148,IF(IFERROR(INDEX(Cadastro!$F$5:$F$148,$AB2156),"")="",0,IF(IFERROR(INDEX(Cadastro!$F$5:$F$148,$AB2156),"")&gt;IFERROR(INDEX(Parâmetros!$B$39:$B$48,MATCH($E2156,Parâmetros!$A$39:$A$48,0)),99),IFERROR(INDEX(Cadastro!$F$5:$F$148,$AB2156),"")-IFERROR(INDEX(Parâmetros!$B$39:$B$48,MATCH($E2156,Parâmetros!$A$39:$A$48,0)),99),0)),IF(AND($L2156=0,OR(N($W2148)&gt;=IFERROR(INDEX(Parâmetros!$B$39:$B$48,MATCH($E2156,Parâmetros!$A$39:$A$48,0)),99),AND(N($X2148)&gt;0,N($X2148)&lt;IFERROR(INDEX(Parâmetros!$C$39:$C$48,MATCH($E2156,Parâmetros!$A$39:$A$48,0)),0)))),N($X2148)+1,0)))</f>
        <v>0</v>
      </c>
      <c r="Y2156" t="str">
        <f>IF($AC2156&lt;&gt;"",IF($L2156&gt;0,$AC2156&amp;" · com apontamento",$AC2156),IF($E2156="Férias",IF($L2156&gt;0,"Férias · com apontamento","Férias (cadastro)"),IF(($Z2156+$AA2156-1)&gt;Parâmetros!$E$16,"Férias / afastamento",IF(AND($D2156="5x2",OR(WEEKDAY($F2156,2)=6,WEEKDAY($F2156,2)=7)),IF($L2156&gt;0,"Folga trabalhada","Folga"),IF($L2156&gt;0,"Trabalhado",IF(OR(OR($D2156="6x1",$D2156="FF 6x1"),$D2156="5x2"),IF(AND(OR($D2156="6x1",$D2156="FF 6x1"),OR(WEEKDAY($F2156,2)=6,WEEKDAY($F2156,2)=7)),"Folga","Falta de registro"),IF(AND($AB2156&lt;&gt;$AB2148,IFERROR(INDEX(Cadastro!$F$5:$F$148,$AB2156),"")=""),"Indeterminado (início da série)",IF($X2156&gt;0,"Folga","Falta de registro"))))))))</f>
        <v>Falta de registro</v>
      </c>
      <c r="Z2156" s="34">
        <f>IF(OR($L2156&gt;0,$F2156&gt;Parâmetros!$E$14),0,IF($A2156&lt;&gt;$A2148,1,N($Z2148)+1))</f>
        <v>0</v>
      </c>
      <c r="AA2156" s="34">
        <f>IF(OR($L2156&gt;0,$F2156&gt;Parâmetros!$E$14),0,IF(OR($A2156&lt;&gt;$A2157,$F2157&gt;Parâmetros!$E$14),1,N($AA2157)+1))</f>
        <v>0</v>
      </c>
      <c r="AB2156" s="31">
        <f>IFERROR(MATCH($A2156&amp;"|"&amp;TEXT(_xlfn.MAXIFS(Cadastro!$E$5:$E$148,Cadastro!$A$5:$A$148,$A2156,Cadastro!$E$5:$E$148,"&lt;="&amp;$F2156),"yyyymmdd"),Cadastro!$I$5:$I$148,0),"")</f>
        <v>16</v>
      </c>
      <c r="AC2156" t="str">
        <f>IFERROR(_xlfn.SINGLE(INDEX(Exceções!$D$5:$D$203,MATCH($A2156&amp;"|"&amp;$F2156,Exceções!$F$5:$F$203,0))),"")</f>
        <v/>
      </c>
      <c r="AD2156" t="str">
        <f>IF($AC2156="","",IFERROR(_xlfn.SINGLE(INDEX(Exceções!$E$5:$E$203,MATCH($A2156&amp;"|"&amp;$F2156,Exceções!$F$5:$F$203,0))),""))</f>
        <v/>
      </c>
    </row>
    <row r="2157" spans="1:30" hidden="1" x14ac:dyDescent="0.25">
      <c r="A2157" s="25">
        <v>56784</v>
      </c>
      <c r="B2157" s="10" t="s">
        <v>169</v>
      </c>
      <c r="C2157" s="17" t="str">
        <f>IFERROR(INDEX(Cadastro!$C$5:$C$148,$AB2157),"NÃO INFORMADO")</f>
        <v>USI</v>
      </c>
      <c r="D2157" s="17" t="str">
        <f>IFERROR(INDEX(Cadastro!$D$5:$D$148,AB2157),"")</f>
        <v>C</v>
      </c>
      <c r="E2157" s="17" t="str">
        <f>IFERROR(INDEX(Cadastro!$G$5:$G$148,$AB2157),"")</f>
        <v>C</v>
      </c>
      <c r="F2157" s="66">
        <v>46295</v>
      </c>
      <c r="G2157" s="32" t="str">
        <f t="shared" si="360"/>
        <v>qua</v>
      </c>
      <c r="H2157" s="31" t="str">
        <f>IF($L2157=0,"",_xlfn.MINIFS(Dados!$Q:$Q,Dados!$A:$A,$A2157,Dados!$S:$S,$F2157))</f>
        <v/>
      </c>
      <c r="I2157" s="31" t="str">
        <f>IF($H2157="","",_xlfn.MAXIFS(Dados!$R:$R,Dados!$A:$A,$A2157,Dados!$S:$S,$F2157))</f>
        <v/>
      </c>
      <c r="J2157" s="32" t="str">
        <f>IF($D2157&lt;&gt;"Folguista","",IFERROR(INDEX(Parâmetros!$D$52:$G$52,1,MIN(4,MAX(1,$W2157))),""))</f>
        <v/>
      </c>
      <c r="K2157" s="32" t="str">
        <f>IF(OR($AC2157&lt;&gt;"",$Y2157="Folga",$Y2157="Folga trabalhada",$Y2157="Férias (cadastro)",$Y2157="Férias / afastamento",$Y2157="Indeterminado (início da série)"),"",IF(OR($D2157="6x1",$D2157="FF 6x1"),IF(OR(WEEKDAY($F2157,2)=6,WEEKDAY($F2157,2)=7),"6x1 sáb/dom","6x1"),IF($D2157="5x2","5x2",IF($H2157="",IF($D2157="Folguista",$J2157,$E2157),IF(OR($H2157&gt;=Parâmetros!$E$18,$H2157&lt;Parâmetros!$E$19),"C",IF($H2157&lt;Parâmetros!$E$20,"A","B"))))))</f>
        <v>C</v>
      </c>
      <c r="L2157" s="30">
        <f>SUMIFS(Dados!$E:$E,Dados!$A:$A,$A2157,Dados!$S:$S,$F2157)</f>
        <v>0</v>
      </c>
      <c r="M2157" s="30">
        <f>IFERROR(INDEX(Parâmetros!$E$6:$E$11,MATCH($K2157,Parâmetros!$A$6:$A$11,0)),"")</f>
        <v>6.67</v>
      </c>
      <c r="N2157" s="33">
        <f t="shared" si="361"/>
        <v>0</v>
      </c>
      <c r="O2157" s="33">
        <f>Parâmetros!$E$13</f>
        <v>0.8</v>
      </c>
      <c r="P2157" s="32" t="str">
        <f>IF(OR($M2157="",$F2157&gt;Parâmetros!$E$14),"Não","Sim")</f>
        <v>Não</v>
      </c>
      <c r="Q2157" s="32" t="str">
        <f t="shared" si="362"/>
        <v/>
      </c>
      <c r="R2157" s="32" t="str">
        <f t="shared" si="363"/>
        <v/>
      </c>
      <c r="S2157" s="30" t="str">
        <f t="shared" si="364"/>
        <v/>
      </c>
      <c r="T2157" s="32" t="str">
        <f>IF($Q2157&lt;&gt;"Sim","",IF($N2157&gt;Parâmetros!$E$15,"Sim","Não"))</f>
        <v/>
      </c>
      <c r="U2157" s="17" t="str">
        <f t="shared" si="365"/>
        <v>Fora da apuração</v>
      </c>
      <c r="V2157" s="17" t="str">
        <f>IF($AC2157&lt;&gt;"",IF($L2157&gt;0,"ATENÇÃO · apontou em dia de "&amp;LOWER($AC2157)&amp;" cadastrado","Exceção cadastrada · "&amp;$AC2157)&amp;IF($AD2157="",""," · "&amp;$AD2157),IF($E2157="Férias",IF($L2157&gt;0,"ATENÇÃO · apontou estando de férias no cadastro","Férias no cadastro"),IF($Y2157="Férias / afastamento","Afastamento · "&amp;($Z2157+$AA2157-1)&amp;" dias seguidos sem apontamento",IF($Y2157="Folga trabalhada","ATENÇÃO · apontou em dia de '[Apontamento_Mes_Setembro Atualizado.xlsx]Base Diária'!$V$221folga da escala 5x2",IF($Y2157="Folga",IF(AND($D2157="5x2",OR(WEEKDAY($F2157,2)=6,WEEKDAY($F2157,2)=7)),"Folga de fim de semana da escala 5x2",IF(AND(OR($D2157="6x1",$D2157="FF 6x1"),WEEKDAY($F2157,2)=6,FALSE()),"Folga de fim de semana · apontou no domingo anterior",IF(AND(OR($D2157="6x1",$D2157="FF 6x1"),WEEKDAY($F2157,2)=7,AND($A2157=$A2156,$L2156&gt;0)),"Folga de fim de semana · apontou no sábado",IF(AND(OR($D2157="6x1",$D2157="FF 6x1"),OR(WEEKDAY($F2157,2)=6,WEEKDAY($F2157,2)=7)),"Folga de fim de semana · sem apontamento no sábado nem no domingo","Folga prevista pelo ciclo")))),IF($Y2157="Indeterminado (início da série)","Sem histórico anterior — informe o dia do ciclo no Cadastro",IF($Y2157="Falta de registro",IF(OR(OR($D2157="6x1",$D2157="FF 6x1"),$D2157="5x2"),"FALTA DE REGISTRO · dia útil da escala "&amp;$E2157,"FALTA DE REGISTRO · dia "&amp;$W2157&amp;" de "&amp;IFERROR(INDEX(Parâmetros!$B$39:$B$48,MATCH($E2157,Parâmetros!$A$39:$A$48,0)),99)&amp;" do ciclo"),IF(OR($D2157="6x1",$D2157="FF 6x1"),IF(OR(AND(WEEKDAY($F2157,2)=6,AND($A2157=$A2158,$L2158&gt;0)),AND(WEEKDAY($F2157,2)=7,AND($A2157=$A2156,$L2156&gt;0))),"ATENÇÃO · apontou sábado e domingo no mesmo fim de semana",IF(OR(WEEKDAY($F2157,2)=6,WEEKDAY($F2157,2)=7),"Jornada de fim de semana do 6x1",IF(OR($H2157&gt;=Parâmetros!$E$20,$H2157&lt;Parâmetros!$E$19),"ATENÇÃO · 6x1 apontou fora do horário diurno","Jornada fixa do 6x1"))),IF($D2157="5x2","Jornada fixa do 5x2",IF($D2157="Folguista",IF($J2157=$K2157,"Evidência confirma sequência","DIVERGE · sequência "&amp;$J2157&amp;" × evidência "&amp;$K2157),IF($K2157=$E2157,"Evidência confirma cadastro","DIVERGE · cadastro "&amp;$E2157&amp;" × evidência "&amp;$K2157)))))))))))</f>
        <v>FALTA DE REGISTRO · dia 4 de 5 do ciclo</v>
      </c>
      <c r="W2157" s="34">
        <f>IF(OR(OR($D2157="6x1",$D2157="FF 6x1"),$D2157="5x2"),"",IF($AB2157&lt;&gt;$AB2149,IF(IFERROR(INDEX(Cadastro!$F$5:$F$148,$AB2157),"")="",IF($L2157&gt;0,1,0),IF(IFERROR(INDEX(Cadastro!$F$5:$F$148,$AB2157),"")&lt;=IFERROR(INDEX(Parâmetros!$B$39:$B$48,MATCH($E2157,Parâmetros!$A$39:$A$48,0)),99),IFERROR(INDEX(Cadastro!$F$5:$F$148,$AB2157),""),0)),IF($L2157&gt;0,IF(N($X2149)&gt;0,1,N($W2149)+1),IF(AND($L2157=0,OR(N($W2149)&gt;=IFERROR(INDEX(Parâmetros!$B$39:$B$48,MATCH($E2157,Parâmetros!$A$39:$A$48,0)),99),AND(N($X2149)&gt;0,N($X2149)&lt;IFERROR(INDEX(Parâmetros!$C$39:$C$48,MATCH($E2157,Parâmetros!$A$39:$A$48,0)),0)))),0,N($W2149)+1))))</f>
        <v>4</v>
      </c>
      <c r="X2157" s="34">
        <f>IF(OR(OR($D2157="6x1",$D2157="FF 6x1"),$D2157="5x2"),"",IF($AB2157&lt;&gt;$AB2149,IF(IFERROR(INDEX(Cadastro!$F$5:$F$148,$AB2157),"")="",0,IF(IFERROR(INDEX(Cadastro!$F$5:$F$148,$AB2157),"")&gt;IFERROR(INDEX(Parâmetros!$B$39:$B$48,MATCH($E2157,Parâmetros!$A$39:$A$48,0)),99),IFERROR(INDEX(Cadastro!$F$5:$F$148,$AB2157),"")-IFERROR(INDEX(Parâmetros!$B$39:$B$48,MATCH($E2157,Parâmetros!$A$39:$A$48,0)),99),0)),IF(AND($L2157=0,OR(N($W2149)&gt;=IFERROR(INDEX(Parâmetros!$B$39:$B$48,MATCH($E2157,Parâmetros!$A$39:$A$48,0)),99),AND(N($X2149)&gt;0,N($X2149)&lt;IFERROR(INDEX(Parâmetros!$C$39:$C$48,MATCH($E2157,Parâmetros!$A$39:$A$48,0)),0)))),N($X2149)+1,0)))</f>
        <v>0</v>
      </c>
      <c r="Y2157" t="str">
        <f>IF($AC2157&lt;&gt;"",IF($L2157&gt;0,$AC2157&amp;" · com apontamento",$AC2157),IF($E2157="Férias",IF($L2157&gt;0,"Férias · com apontamento","Férias (cadastro)"),IF(($Z2157+$AA2157-1)&gt;Parâmetros!$E$16,"Férias / afastamento",IF(AND($D2157="5x2",OR(WEEKDAY($F2157,2)=6,WEEKDAY($F2157,2)=7)),IF($L2157&gt;0,"Folga trabalhada","Folga"),IF($L2157&gt;0,"Trabalhado",IF(OR(OR($D2157="6x1",$D2157="FF 6x1"),$D2157="5x2"),IF(AND(OR($D2157="6x1",$D2157="FF 6x1"),OR(WEEKDAY($F2157,2)=6,WEEKDAY($F2157,2)=7)),"Folga","Falta de registro"),IF(AND($AB2157&lt;&gt;$AB2149,IFERROR(INDEX(Cadastro!$F$5:$F$148,$AB2157),"")=""),"Indeterminado (início da série)",IF($X2157&gt;0,"Folga","Falta de registro"))))))))</f>
        <v>Falta de registro</v>
      </c>
      <c r="Z2157" s="34">
        <f>IF(OR($L2157&gt;0,$F2157&gt;Parâmetros!$E$14),0,IF($A2157&lt;&gt;$A2149,1,N($Z2149)+1))</f>
        <v>0</v>
      </c>
      <c r="AA2157" s="34">
        <f>IF(OR($L2157&gt;0,$F2157&gt;Parâmetros!$E$14),0,IF(OR($A2157&lt;&gt;$A2158,$F2158&gt;Parâmetros!$E$14),1,N($AA2158)+1))</f>
        <v>0</v>
      </c>
      <c r="AB2157" s="31">
        <f>IFERROR(MATCH($A2157&amp;"|"&amp;TEXT(_xlfn.MAXIFS(Cadastro!$E$5:$E$148,Cadastro!$A$5:$A$148,$A2157,Cadastro!$E$5:$E$148,"&lt;="&amp;$F2157),"yyyymmdd"),Cadastro!$I$5:$I$148,0),"")</f>
        <v>16</v>
      </c>
      <c r="AC2157" t="str">
        <f>IFERROR(_xlfn.SINGLE(INDEX(Exceções!$D$5:$D$203,MATCH($A2157&amp;"|"&amp;$F2157,Exceções!$F$5:$F$203,0))),"")</f>
        <v/>
      </c>
      <c r="AD2157" t="str">
        <f>IF($AC2157="","",IFERROR(_xlfn.SINGLE(INDEX(Exceções!$E$5:$E$203,MATCH($A2157&amp;"|"&amp;$F2157,Exceções!$F$5:$F$203,0))),""))</f>
        <v/>
      </c>
    </row>
    <row r="2158" spans="1:30" hidden="1" x14ac:dyDescent="0.25">
      <c r="A2158" s="25">
        <v>56784</v>
      </c>
      <c r="B2158" s="10" t="s">
        <v>169</v>
      </c>
      <c r="C2158" s="17" t="str">
        <f>IFERROR(INDEX(Cadastro!$C$5:$C$148,$AB2158),"NÃO INFORMADO")</f>
        <v>USI</v>
      </c>
      <c r="D2158" s="17" t="str">
        <f>IFERROR(INDEX(Cadastro!$D$5:$D$148,AB2158),"")</f>
        <v>C</v>
      </c>
      <c r="E2158" s="17" t="str">
        <f>IFERROR(INDEX(Cadastro!$G$5:$G$148,$AB2158),"")</f>
        <v>C</v>
      </c>
      <c r="F2158" s="66">
        <v>46296</v>
      </c>
      <c r="G2158" s="32" t="str">
        <f t="shared" si="360"/>
        <v>qui</v>
      </c>
      <c r="H2158" s="31" t="str">
        <f>IF($L2158=0,"",_xlfn.MINIFS(Dados!$Q:$Q,Dados!$A:$A,$A2158,Dados!$S:$S,$F2158))</f>
        <v/>
      </c>
      <c r="I2158" s="31" t="str">
        <f>IF($H2158="","",_xlfn.MAXIFS(Dados!$R:$R,Dados!$A:$A,$A2158,Dados!$S:$S,$F2158))</f>
        <v/>
      </c>
      <c r="J2158" s="32" t="str">
        <f>IF($D2158&lt;&gt;"Folguista","",IFERROR(INDEX(Parâmetros!$D$52:$G$52,1,MIN(4,MAX(1,$W2158))),""))</f>
        <v/>
      </c>
      <c r="K2158" s="32" t="str">
        <f>IF(OR($AC2158&lt;&gt;"",$Y2158="Folga",$Y2158="Folga trabalhada",$Y2158="Férias (cadastro)",$Y2158="Férias / afastamento",$Y2158="Indeterminado (início da série)"),"",IF(OR($D2158="6x1",$D2158="FF 6x1"),IF(OR(WEEKDAY($F2158,2)=6,WEEKDAY($F2158,2)=7),"6x1 sáb/dom","6x1"),IF($D2158="5x2","5x2",IF($H2158="",IF($D2158="Folguista",$J2158,$E2158),IF(OR($H2158&gt;=Parâmetros!$E$18,$H2158&lt;Parâmetros!$E$19),"C",IF($H2158&lt;Parâmetros!$E$20,"A","B"))))))</f>
        <v>C</v>
      </c>
      <c r="L2158" s="30">
        <f>SUMIFS(Dados!$E:$E,Dados!$A:$A,$A2158,Dados!$S:$S,$F2158)</f>
        <v>0</v>
      </c>
      <c r="M2158" s="30">
        <f>IFERROR(INDEX(Parâmetros!$E$6:$E$11,MATCH($K2158,Parâmetros!$A$6:$A$11,0)),"")</f>
        <v>6.67</v>
      </c>
      <c r="N2158" s="33">
        <f t="shared" si="361"/>
        <v>0</v>
      </c>
      <c r="O2158" s="33">
        <f>Parâmetros!$E$13</f>
        <v>0.8</v>
      </c>
      <c r="P2158" s="32" t="str">
        <f>IF(OR($M2158="",$F2158&gt;Parâmetros!$E$14),"Não","Sim")</f>
        <v>Não</v>
      </c>
      <c r="Q2158" s="32" t="str">
        <f t="shared" si="362"/>
        <v/>
      </c>
      <c r="R2158" s="32" t="str">
        <f t="shared" si="363"/>
        <v/>
      </c>
      <c r="S2158" s="30" t="str">
        <f t="shared" si="364"/>
        <v/>
      </c>
      <c r="T2158" s="32" t="str">
        <f>IF($Q2158&lt;&gt;"Sim","",IF($N2158&gt;Parâmetros!$E$15,"Sim","Não"))</f>
        <v/>
      </c>
      <c r="U2158" s="17" t="str">
        <f t="shared" si="365"/>
        <v>Fora da apuração</v>
      </c>
      <c r="V2158" s="17" t="str">
        <f>IF($AC2158&lt;&gt;"",IF($L2158&gt;0,"ATENÇÃO · apontou em dia de "&amp;LOWER($AC2158)&amp;" cadastrado","Exceção cadastrada · "&amp;$AC2158)&amp;IF($AD2158="",""," · "&amp;$AD2158),IF($E2158="Férias",IF($L2158&gt;0,"ATENÇÃO · apontou estando de férias no cadastro","Férias no cadastro"),IF($Y2158="Férias / afastamento","Afastamento · "&amp;($Z2158+$AA2158-1)&amp;" dias seguidos sem apontamento",IF($Y2158="Folga trabalhada","ATENÇÃO · apontou em dia de '[Apontamento_Mes_Setembro Atualizado.xlsx]Base Diária'!$V$221folga da escala 5x2",IF($Y2158="Folga",IF(AND($D2158="5x2",OR(WEEKDAY($F2158,2)=6,WEEKDAY($F2158,2)=7)),"Folga de fim de semana da escala 5x2",IF(AND(OR($D2158="6x1",$D2158="FF 6x1"),WEEKDAY($F2158,2)=6,FALSE()),"Folga de fim de semana · apontou no domingo anterior",IF(AND(OR($D2158="6x1",$D2158="FF 6x1"),WEEKDAY($F2158,2)=7,AND($A2158=$A2157,$L2157&gt;0)),"Folga de fim de semana · apontou no sábado",IF(AND(OR($D2158="6x1",$D2158="FF 6x1"),OR(WEEKDAY($F2158,2)=6,WEEKDAY($F2158,2)=7)),"Folga de fim de semana · sem apontamento no sábado nem no domingo","Folga prevista pelo ciclo")))),IF($Y2158="Indeterminado (início da série)","Sem histórico anterior — informe o dia do ciclo no Cadastro",IF($Y2158="Falta de registro",IF(OR(OR($D2158="6x1",$D2158="FF 6x1"),$D2158="5x2"),"FALTA DE REGISTRO · dia útil da escala "&amp;$E2158,"FALTA DE REGISTRO · dia "&amp;$W2158&amp;" de "&amp;IFERROR(INDEX(Parâmetros!$B$39:$B$48,MATCH($E2158,Parâmetros!$A$39:$A$48,0)),99)&amp;" do ciclo"),IF(OR($D2158="6x1",$D2158="FF 6x1"),IF(OR(AND(WEEKDAY($F2158,2)=6,AND($A2158=$A2159,$L2159&gt;0)),AND(WEEKDAY($F2158,2)=7,AND($A2158=$A2157,$L2157&gt;0))),"ATENÇÃO · apontou sábado e domingo no mesmo fim de semana",IF(OR(WEEKDAY($F2158,2)=6,WEEKDAY($F2158,2)=7),"Jornada de fim de semana do 6x1",IF(OR($H2158&gt;=Parâmetros!$E$20,$H2158&lt;Parâmetros!$E$19),"ATENÇÃO · 6x1 apontou fora do horário diurno","Jornada fixa do 6x1"))),IF($D2158="5x2","Jornada fixa do 5x2",IF($D2158="Folguista",IF($J2158=$K2158,"Evidência confirma sequência","DIVERGE · sequência "&amp;$J2158&amp;" × evidência "&amp;$K2158),IF($K2158=$E2158,"Evidência confirma cadastro","DIVERGE · cadastro "&amp;$E2158&amp;" × evidência "&amp;$K2158)))))))))))</f>
        <v>FALTA DE REGISTRO · dia 3 de 5 do ciclo</v>
      </c>
      <c r="W2158" s="34">
        <f>IF(OR(OR($D2158="6x1",$D2158="FF 6x1"),$D2158="5x2"),"",IF($AB2158&lt;&gt;$AB2150,IF(IFERROR(INDEX(Cadastro!$F$5:$F$148,$AB2158),"")="",IF($L2158&gt;0,1,0),IF(IFERROR(INDEX(Cadastro!$F$5:$F$148,$AB2158),"")&lt;=IFERROR(INDEX(Parâmetros!$B$39:$B$48,MATCH($E2158,Parâmetros!$A$39:$A$48,0)),99),IFERROR(INDEX(Cadastro!$F$5:$F$148,$AB2158),""),0)),IF($L2158&gt;0,IF(N($X2150)&gt;0,1,N($W2150)+1),IF(AND($L2158=0,OR(N($W2150)&gt;=IFERROR(INDEX(Parâmetros!$B$39:$B$48,MATCH($E2158,Parâmetros!$A$39:$A$48,0)),99),AND(N($X2150)&gt;0,N($X2150)&lt;IFERROR(INDEX(Parâmetros!$C$39:$C$48,MATCH($E2158,Parâmetros!$A$39:$A$48,0)),0)))),0,N($W2150)+1))))</f>
        <v>3</v>
      </c>
      <c r="X2158" s="34">
        <f>IF(OR(OR($D2158="6x1",$D2158="FF 6x1"),$D2158="5x2"),"",IF($AB2158&lt;&gt;$AB2150,IF(IFERROR(INDEX(Cadastro!$F$5:$F$148,$AB2158),"")="",0,IF(IFERROR(INDEX(Cadastro!$F$5:$F$148,$AB2158),"")&gt;IFERROR(INDEX(Parâmetros!$B$39:$B$48,MATCH($E2158,Parâmetros!$A$39:$A$48,0)),99),IFERROR(INDEX(Cadastro!$F$5:$F$148,$AB2158),"")-IFERROR(INDEX(Parâmetros!$B$39:$B$48,MATCH($E2158,Parâmetros!$A$39:$A$48,0)),99),0)),IF(AND($L2158=0,OR(N($W2150)&gt;=IFERROR(INDEX(Parâmetros!$B$39:$B$48,MATCH($E2158,Parâmetros!$A$39:$A$48,0)),99),AND(N($X2150)&gt;0,N($X2150)&lt;IFERROR(INDEX(Parâmetros!$C$39:$C$48,MATCH($E2158,Parâmetros!$A$39:$A$48,0)),0)))),N($X2150)+1,0)))</f>
        <v>0</v>
      </c>
      <c r="Y2158" t="str">
        <f>IF($AC2158&lt;&gt;"",IF($L2158&gt;0,$AC2158&amp;" · com apontamento",$AC2158),IF($E2158="Férias",IF($L2158&gt;0,"Férias · com apontamento","Férias (cadastro)"),IF(($Z2158+$AA2158-1)&gt;Parâmetros!$E$16,"Férias / afastamento",IF(AND($D2158="5x2",OR(WEEKDAY($F2158,2)=6,WEEKDAY($F2158,2)=7)),IF($L2158&gt;0,"Folga trabalhada","Folga"),IF($L2158&gt;0,"Trabalhado",IF(OR(OR($D2158="6x1",$D2158="FF 6x1"),$D2158="5x2"),IF(AND(OR($D2158="6x1",$D2158="FF 6x1"),OR(WEEKDAY($F2158,2)=6,WEEKDAY($F2158,2)=7)),"Folga","Falta de registro"),IF(AND($AB2158&lt;&gt;$AB2150,IFERROR(INDEX(Cadastro!$F$5:$F$148,$AB2158),"")=""),"Indeterminado (início da série)",IF($X2158&gt;0,"Folga","Falta de registro"))))))))</f>
        <v>Falta de registro</v>
      </c>
      <c r="Z2158" s="34">
        <f>IF(OR($L2158&gt;0,$F2158&gt;Parâmetros!$E$14),0,IF($A2158&lt;&gt;$A2150,1,N($Z2150)+1))</f>
        <v>0</v>
      </c>
      <c r="AA2158" s="34">
        <f>IF(OR($L2158&gt;0,$F2158&gt;Parâmetros!$E$14),0,IF(OR($A2158&lt;&gt;$A2159,$F2159&gt;Parâmetros!$E$14),1,N($AA2159)+1))</f>
        <v>0</v>
      </c>
      <c r="AB2158" s="31">
        <f>IFERROR(MATCH($A2158&amp;"|"&amp;TEXT(_xlfn.MAXIFS(Cadastro!$E$5:$E$148,Cadastro!$A$5:$A$148,$A2158,Cadastro!$E$5:$E$148,"&lt;="&amp;$F2158),"yyyymmdd"),Cadastro!$I$5:$I$148,0),"")</f>
        <v>16</v>
      </c>
      <c r="AC2158" t="str">
        <f>IFERROR(_xlfn.SINGLE(INDEX(Exceções!$D$5:$D$203,MATCH($A2158&amp;"|"&amp;$F2158,Exceções!$F$5:$F$203,0))),"")</f>
        <v/>
      </c>
      <c r="AD2158" t="str">
        <f>IF($AC2158="","",IFERROR(_xlfn.SINGLE(INDEX(Exceções!$E$5:$E$203,MATCH($A2158&amp;"|"&amp;$F2158,Exceções!$F$5:$F$203,0))),""))</f>
        <v/>
      </c>
    </row>
    <row r="2159" spans="1:30" hidden="1" x14ac:dyDescent="0.25">
      <c r="A2159" s="25">
        <v>56784</v>
      </c>
      <c r="B2159" s="10" t="s">
        <v>169</v>
      </c>
      <c r="C2159" s="17" t="str">
        <f>IFERROR(INDEX(Cadastro!$C$5:$C$148,$AB2159),"NÃO INFORMADO")</f>
        <v>USI</v>
      </c>
      <c r="D2159" s="17" t="str">
        <f>IFERROR(INDEX(Cadastro!$D$5:$D$148,AB2159),"")</f>
        <v>C</v>
      </c>
      <c r="E2159" s="17" t="str">
        <f>IFERROR(INDEX(Cadastro!$G$5:$G$148,$AB2159),"")</f>
        <v>C</v>
      </c>
      <c r="F2159" s="66">
        <v>46297</v>
      </c>
      <c r="G2159" s="32" t="str">
        <f t="shared" si="360"/>
        <v>sex</v>
      </c>
      <c r="H2159" s="31" t="str">
        <f>IF($L2159=0,"",_xlfn.MINIFS(Dados!$Q:$Q,Dados!$A:$A,$A2159,Dados!$S:$S,$F2159))</f>
        <v/>
      </c>
      <c r="I2159" s="31" t="str">
        <f>IF($H2159="","",_xlfn.MAXIFS(Dados!$R:$R,Dados!$A:$A,$A2159,Dados!$S:$S,$F2159))</f>
        <v/>
      </c>
      <c r="J2159" s="32" t="str">
        <f>IF($D2159&lt;&gt;"Folguista","",IFERROR(INDEX(Parâmetros!$D$52:$G$52,1,MIN(4,MAX(1,$W2159))),""))</f>
        <v/>
      </c>
      <c r="K2159" s="32" t="str">
        <f>IF(OR($AC2159&lt;&gt;"",$Y2159="Folga",$Y2159="Folga trabalhada",$Y2159="Férias (cadastro)",$Y2159="Férias / afastamento",$Y2159="Indeterminado (início da série)"),"",IF(OR($D2159="6x1",$D2159="FF 6x1"),IF(OR(WEEKDAY($F2159,2)=6,WEEKDAY($F2159,2)=7),"6x1 sáb/dom","6x1"),IF($D2159="5x2","5x2",IF($H2159="",IF($D2159="Folguista",$J2159,$E2159),IF(OR($H2159&gt;=Parâmetros!$E$18,$H2159&lt;Parâmetros!$E$19),"C",IF($H2159&lt;Parâmetros!$E$20,"A","B"))))))</f>
        <v>C</v>
      </c>
      <c r="L2159" s="30">
        <f>SUMIFS(Dados!$E:$E,Dados!$A:$A,$A2159,Dados!$S:$S,$F2159)</f>
        <v>0</v>
      </c>
      <c r="M2159" s="30">
        <f>IFERROR(INDEX(Parâmetros!$E$6:$E$11,MATCH($K2159,Parâmetros!$A$6:$A$11,0)),"")</f>
        <v>6.67</v>
      </c>
      <c r="N2159" s="33">
        <f t="shared" si="361"/>
        <v>0</v>
      </c>
      <c r="O2159" s="33">
        <f>Parâmetros!$E$13</f>
        <v>0.8</v>
      </c>
      <c r="P2159" s="32" t="str">
        <f>IF(OR($M2159="",$F2159&gt;Parâmetros!$E$14),"Não","Sim")</f>
        <v>Não</v>
      </c>
      <c r="Q2159" s="32" t="str">
        <f t="shared" si="362"/>
        <v/>
      </c>
      <c r="R2159" s="32" t="str">
        <f t="shared" si="363"/>
        <v/>
      </c>
      <c r="S2159" s="30" t="str">
        <f t="shared" si="364"/>
        <v/>
      </c>
      <c r="T2159" s="32" t="str">
        <f>IF($Q2159&lt;&gt;"Sim","",IF($N2159&gt;Parâmetros!$E$15,"Sim","Não"))</f>
        <v/>
      </c>
      <c r="U2159" s="17" t="str">
        <f t="shared" si="365"/>
        <v>Fora da apuração</v>
      </c>
      <c r="V2159" s="17" t="str">
        <f>IF($AC2159&lt;&gt;"",IF($L2159&gt;0,"ATENÇÃO · apontou em dia de "&amp;LOWER($AC2159)&amp;" cadastrado","Exceção cadastrada · "&amp;$AC2159)&amp;IF($AD2159="",""," · "&amp;$AD2159),IF($E2159="Férias",IF($L2159&gt;0,"ATENÇÃO · apontou estando de férias no cadastro","Férias no cadastro"),IF($Y2159="Férias / afastamento","Afastamento · "&amp;($Z2159+$AA2159-1)&amp;" dias seguidos sem apontamento",IF($Y2159="Folga trabalhada","ATENÇÃO · apontou em dia de '[Apontamento_Mes_Setembro Atualizado.xlsx]Base Diária'!$V$221folga da escala 5x2",IF($Y2159="Folga",IF(AND($D2159="5x2",OR(WEEKDAY($F2159,2)=6,WEEKDAY($F2159,2)=7)),"Folga de fim de semana da escala 5x2",IF(AND(OR($D2159="6x1",$D2159="FF 6x1"),WEEKDAY($F2159,2)=6,FALSE()),"Folga de fim de semana · apontou no domingo anterior",IF(AND(OR($D2159="6x1",$D2159="FF 6x1"),WEEKDAY($F2159,2)=7,AND($A2159=$A2158,$L2158&gt;0)),"Folga de fim de semana · apontou no sábado",IF(AND(OR($D2159="6x1",$D2159="FF 6x1"),OR(WEEKDAY($F2159,2)=6,WEEKDAY($F2159,2)=7)),"Folga de fim de semana · sem apontamento no sábado nem no domingo","Folga prevista pelo ciclo")))),IF($Y2159="Indeterminado (início da série)","Sem histórico anterior — informe o dia do ciclo no Cadastro",IF($Y2159="Falta de registro",IF(OR(OR($D2159="6x1",$D2159="FF 6x1"),$D2159="5x2"),"FALTA DE REGISTRO · dia útil da escala "&amp;$E2159,"FALTA DE REGISTRO · dia "&amp;$W2159&amp;" de "&amp;IFERROR(INDEX(Parâmetros!$B$39:$B$48,MATCH($E2159,Parâmetros!$A$39:$A$48,0)),99)&amp;" do ciclo"),IF(OR($D2159="6x1",$D2159="FF 6x1"),IF(OR(AND(WEEKDAY($F2159,2)=6,AND($A2159=$A2160,$L2160&gt;0)),AND(WEEKDAY($F2159,2)=7,AND($A2159=$A2158,$L2158&gt;0))),"ATENÇÃO · apontou sábado e domingo no mesmo fim de semana",IF(OR(WEEKDAY($F2159,2)=6,WEEKDAY($F2159,2)=7),"Jornada de fim de semana do 6x1",IF(OR($H2159&gt;=Parâmetros!$E$20,$H2159&lt;Parâmetros!$E$19),"ATENÇÃO · 6x1 apontou fora do horário diurno","Jornada fixa do 6x1"))),IF($D2159="5x2","Jornada fixa do 5x2",IF($D2159="Folguista",IF($J2159=$K2159,"Evidência confirma sequência","DIVERGE · sequência "&amp;$J2159&amp;" × evidência "&amp;$K2159),IF($K2159=$E2159,"Evidência confirma cadastro","DIVERGE · cadastro "&amp;$E2159&amp;" × evidência "&amp;$K2159)))))))))))</f>
        <v>FALTA DE REGISTRO · dia 5 de 5 do ciclo</v>
      </c>
      <c r="W2159" s="34">
        <f>IF(OR(OR($D2159="6x1",$D2159="FF 6x1"),$D2159="5x2"),"",IF($AB2159&lt;&gt;$AB2151,IF(IFERROR(INDEX(Cadastro!$F$5:$F$148,$AB2159),"")="",IF($L2159&gt;0,1,0),IF(IFERROR(INDEX(Cadastro!$F$5:$F$148,$AB2159),"")&lt;=IFERROR(INDEX(Parâmetros!$B$39:$B$48,MATCH($E2159,Parâmetros!$A$39:$A$48,0)),99),IFERROR(INDEX(Cadastro!$F$5:$F$148,$AB2159),""),0)),IF($L2159&gt;0,IF(N($X2151)&gt;0,1,N($W2151)+1),IF(AND($L2159=0,OR(N($W2151)&gt;=IFERROR(INDEX(Parâmetros!$B$39:$B$48,MATCH($E2159,Parâmetros!$A$39:$A$48,0)),99),AND(N($X2151)&gt;0,N($X2151)&lt;IFERROR(INDEX(Parâmetros!$C$39:$C$48,MATCH($E2159,Parâmetros!$A$39:$A$48,0)),0)))),0,N($W2151)+1))))</f>
        <v>5</v>
      </c>
      <c r="X2159" s="34">
        <f>IF(OR(OR($D2159="6x1",$D2159="FF 6x1"),$D2159="5x2"),"",IF($AB2159&lt;&gt;$AB2151,IF(IFERROR(INDEX(Cadastro!$F$5:$F$148,$AB2159),"")="",0,IF(IFERROR(INDEX(Cadastro!$F$5:$F$148,$AB2159),"")&gt;IFERROR(INDEX(Parâmetros!$B$39:$B$48,MATCH($E2159,Parâmetros!$A$39:$A$48,0)),99),IFERROR(INDEX(Cadastro!$F$5:$F$148,$AB2159),"")-IFERROR(INDEX(Parâmetros!$B$39:$B$48,MATCH($E2159,Parâmetros!$A$39:$A$48,0)),99),0)),IF(AND($L2159=0,OR(N($W2151)&gt;=IFERROR(INDEX(Parâmetros!$B$39:$B$48,MATCH($E2159,Parâmetros!$A$39:$A$48,0)),99),AND(N($X2151)&gt;0,N($X2151)&lt;IFERROR(INDEX(Parâmetros!$C$39:$C$48,MATCH($E2159,Parâmetros!$A$39:$A$48,0)),0)))),N($X2151)+1,0)))</f>
        <v>0</v>
      </c>
      <c r="Y2159" t="str">
        <f>IF($AC2159&lt;&gt;"",IF($L2159&gt;0,$AC2159&amp;" · com apontamento",$AC2159),IF($E2159="Férias",IF($L2159&gt;0,"Férias · com apontamento","Férias (cadastro)"),IF(($Z2159+$AA2159-1)&gt;Parâmetros!$E$16,"Férias / afastamento",IF(AND($D2159="5x2",OR(WEEKDAY($F2159,2)=6,WEEKDAY($F2159,2)=7)),IF($L2159&gt;0,"Folga trabalhada","Folga"),IF($L2159&gt;0,"Trabalhado",IF(OR(OR($D2159="6x1",$D2159="FF 6x1"),$D2159="5x2"),IF(AND(OR($D2159="6x1",$D2159="FF 6x1"),OR(WEEKDAY($F2159,2)=6,WEEKDAY($F2159,2)=7)),"Folga","Falta de registro"),IF(AND($AB2159&lt;&gt;$AB2151,IFERROR(INDEX(Cadastro!$F$5:$F$148,$AB2159),"")=""),"Indeterminado (início da série)",IF($X2159&gt;0,"Folga","Falta de registro"))))))))</f>
        <v>Falta de registro</v>
      </c>
      <c r="Z2159" s="34">
        <f>IF(OR($L2159&gt;0,$F2159&gt;Parâmetros!$E$14),0,IF($A2159&lt;&gt;$A2151,1,N($Z2151)+1))</f>
        <v>0</v>
      </c>
      <c r="AA2159" s="34">
        <f>IF(OR($L2159&gt;0,$F2159&gt;Parâmetros!$E$14),0,IF(OR($A2159&lt;&gt;$A2160,$F2160&gt;Parâmetros!$E$14),1,N($AA2160)+1))</f>
        <v>0</v>
      </c>
      <c r="AB2159" s="31">
        <f>IFERROR(MATCH($A2159&amp;"|"&amp;TEXT(_xlfn.MAXIFS(Cadastro!$E$5:$E$148,Cadastro!$A$5:$A$148,$A2159,Cadastro!$E$5:$E$148,"&lt;="&amp;$F2159),"yyyymmdd"),Cadastro!$I$5:$I$148,0),"")</f>
        <v>16</v>
      </c>
      <c r="AC2159" t="str">
        <f>IFERROR(_xlfn.SINGLE(INDEX(Exceções!$D$5:$D$203,MATCH($A2159&amp;"|"&amp;$F2159,Exceções!$F$5:$F$203,0))),"")</f>
        <v/>
      </c>
      <c r="AD2159" t="str">
        <f>IF($AC2159="","",IFERROR(_xlfn.SINGLE(INDEX(Exceções!$E$5:$E$203,MATCH($A2159&amp;"|"&amp;$F2159,Exceções!$F$5:$F$203,0))),""))</f>
        <v/>
      </c>
    </row>
    <row r="2160" spans="1:30" hidden="1" x14ac:dyDescent="0.25">
      <c r="A2160" s="25">
        <v>56784</v>
      </c>
      <c r="B2160" s="10" t="s">
        <v>169</v>
      </c>
      <c r="C2160" s="17" t="str">
        <f>IFERROR(INDEX(Cadastro!$C$5:$C$148,$AB2160),"NÃO INFORMADO")</f>
        <v>USI</v>
      </c>
      <c r="D2160" s="17" t="str">
        <f>IFERROR(INDEX(Cadastro!$D$5:$D$148,AB2160),"")</f>
        <v>C</v>
      </c>
      <c r="E2160" s="17" t="str">
        <f>IFERROR(INDEX(Cadastro!$G$5:$G$148,$AB2160),"")</f>
        <v>C</v>
      </c>
      <c r="F2160" s="66">
        <v>46298</v>
      </c>
      <c r="G2160" s="32" t="str">
        <f t="shared" si="360"/>
        <v>sáb</v>
      </c>
      <c r="H2160" s="31" t="str">
        <f>IF($L2160=0,"",_xlfn.MINIFS(Dados!$Q:$Q,Dados!$A:$A,$A2160,Dados!$S:$S,$F2160))</f>
        <v/>
      </c>
      <c r="I2160" s="31" t="str">
        <f>IF($H2160="","",_xlfn.MAXIFS(Dados!$R:$R,Dados!$A:$A,$A2160,Dados!$S:$S,$F2160))</f>
        <v/>
      </c>
      <c r="J2160" s="32" t="str">
        <f>IF($D2160&lt;&gt;"Folguista","",IFERROR(INDEX(Parâmetros!$D$52:$G$52,1,MIN(4,MAX(1,$W2160))),""))</f>
        <v/>
      </c>
      <c r="K2160" s="32" t="str">
        <f>IF(OR($AC2160&lt;&gt;"",$Y2160="Folga",$Y2160="Folga trabalhada",$Y2160="Férias (cadastro)",$Y2160="Férias / afastamento",$Y2160="Indeterminado (início da série)"),"",IF(OR($D2160="6x1",$D2160="FF 6x1"),IF(OR(WEEKDAY($F2160,2)=6,WEEKDAY($F2160,2)=7),"6x1 sáb/dom","6x1"),IF($D2160="5x2","5x2",IF($H2160="",IF($D2160="Folguista",$J2160,$E2160),IF(OR($H2160&gt;=Parâmetros!$E$18,$H2160&lt;Parâmetros!$E$19),"C",IF($H2160&lt;Parâmetros!$E$20,"A","B"))))))</f>
        <v>C</v>
      </c>
      <c r="L2160" s="30">
        <f>SUMIFS(Dados!$E:$E,Dados!$A:$A,$A2160,Dados!$S:$S,$F2160)</f>
        <v>0</v>
      </c>
      <c r="M2160" s="30">
        <f>IFERROR(INDEX(Parâmetros!$E$6:$E$11,MATCH($K2160,Parâmetros!$A$6:$A$11,0)),"")</f>
        <v>6.67</v>
      </c>
      <c r="N2160" s="33">
        <f t="shared" si="361"/>
        <v>0</v>
      </c>
      <c r="O2160" s="33">
        <f>Parâmetros!$E$13</f>
        <v>0.8</v>
      </c>
      <c r="P2160" s="32" t="str">
        <f>IF(OR($M2160="",$F2160&gt;Parâmetros!$E$14),"Não","Sim")</f>
        <v>Não</v>
      </c>
      <c r="Q2160" s="32" t="str">
        <f t="shared" si="362"/>
        <v/>
      </c>
      <c r="R2160" s="32" t="str">
        <f t="shared" si="363"/>
        <v/>
      </c>
      <c r="S2160" s="30" t="str">
        <f t="shared" si="364"/>
        <v/>
      </c>
      <c r="T2160" s="32" t="str">
        <f>IF($Q2160&lt;&gt;"Sim","",IF($N2160&gt;Parâmetros!$E$15,"Sim","Não"))</f>
        <v/>
      </c>
      <c r="U2160" s="17" t="str">
        <f t="shared" si="365"/>
        <v>Fora da apuração</v>
      </c>
      <c r="V2160" s="17" t="str">
        <f>IF($AC2160&lt;&gt;"",IF($L2160&gt;0,"ATENÇÃO · apontou em dia de "&amp;LOWER($AC2160)&amp;" cadastrado","Exceção cadastrada · "&amp;$AC2160)&amp;IF($AD2160="",""," · "&amp;$AD2160),IF($E2160="Férias",IF($L2160&gt;0,"ATENÇÃO · apontou estando de férias no cadastro","Férias no cadastro"),IF($Y2160="Férias / afastamento","Afastamento · "&amp;($Z2160+$AA2160-1)&amp;" dias seguidos sem apontamento",IF($Y2160="Folga trabalhada","ATENÇÃO · apontou em dia de '[Apontamento_Mes_Setembro Atualizado.xlsx]Base Diária'!$V$221folga da escala 5x2",IF($Y2160="Folga",IF(AND($D2160="5x2",OR(WEEKDAY($F2160,2)=6,WEEKDAY($F2160,2)=7)),"Folga de fim de semana da escala 5x2",IF(AND(OR($D2160="6x1",$D2160="FF 6x1"),WEEKDAY($F2160,2)=6,FALSE()),"Folga de fim de semana · apontou no domingo anterior",IF(AND(OR($D2160="6x1",$D2160="FF 6x1"),WEEKDAY($F2160,2)=7,AND($A2160=$A2159,$L2159&gt;0)),"Folga de fim de semana · apontou no sábado",IF(AND(OR($D2160="6x1",$D2160="FF 6x1"),OR(WEEKDAY($F2160,2)=6,WEEKDAY($F2160,2)=7)),"Folga de fim de semana · sem apontamento no sábado nem no domingo","Folga prevista pelo ciclo")))),IF($Y2160="Indeterminado (início da série)","Sem histórico anterior — informe o dia do ciclo no Cadastro",IF($Y2160="Falta de registro",IF(OR(OR($D2160="6x1",$D2160="FF 6x1"),$D2160="5x2"),"FALTA DE REGISTRO · dia útil da escala "&amp;$E2160,"FALTA DE REGISTRO · dia "&amp;$W2160&amp;" de "&amp;IFERROR(INDEX(Parâmetros!$B$39:$B$48,MATCH($E2160,Parâmetros!$A$39:$A$48,0)),99)&amp;" do ciclo"),IF(OR($D2160="6x1",$D2160="FF 6x1"),IF(OR(AND(WEEKDAY($F2160,2)=6,AND($A2160=$A2161,$L2161&gt;0)),AND(WEEKDAY($F2160,2)=7,AND($A2160=$A2159,$L2159&gt;0))),"ATENÇÃO · apontou sábado e domingo no mesmo fim de semana",IF(OR(WEEKDAY($F2160,2)=6,WEEKDAY($F2160,2)=7),"Jornada de fim de semana do 6x1",IF(OR($H2160&gt;=Parâmetros!$E$20,$H2160&lt;Parâmetros!$E$19),"ATENÇÃO · 6x1 apontou fora do horário diurno","Jornada fixa do 6x1"))),IF($D2160="5x2","Jornada fixa do 5x2",IF($D2160="Folguista",IF($J2160=$K2160,"Evidência confirma sequência","DIVERGE · sequência "&amp;$J2160&amp;" × evidência "&amp;$K2160),IF($K2160=$E2160,"Evidência confirma cadastro","DIVERGE · cadastro "&amp;$E2160&amp;" × evidência "&amp;$K2160)))))))))))</f>
        <v>FALTA DE REGISTRO · dia 4 de 5 do ciclo</v>
      </c>
      <c r="W2160" s="34">
        <f>IF(OR(OR($D2160="6x1",$D2160="FF 6x1"),$D2160="5x2"),"",IF($AB2160&lt;&gt;$AB2152,IF(IFERROR(INDEX(Cadastro!$F$5:$F$148,$AB2160),"")="",IF($L2160&gt;0,1,0),IF(IFERROR(INDEX(Cadastro!$F$5:$F$148,$AB2160),"")&lt;=IFERROR(INDEX(Parâmetros!$B$39:$B$48,MATCH($E2160,Parâmetros!$A$39:$A$48,0)),99),IFERROR(INDEX(Cadastro!$F$5:$F$148,$AB2160),""),0)),IF($L2160&gt;0,IF(N($X2152)&gt;0,1,N($W2152)+1),IF(AND($L2160=0,OR(N($W2152)&gt;=IFERROR(INDEX(Parâmetros!$B$39:$B$48,MATCH($E2160,Parâmetros!$A$39:$A$48,0)),99),AND(N($X2152)&gt;0,N($X2152)&lt;IFERROR(INDEX(Parâmetros!$C$39:$C$48,MATCH($E2160,Parâmetros!$A$39:$A$48,0)),0)))),0,N($W2152)+1))))</f>
        <v>4</v>
      </c>
      <c r="X2160" s="34">
        <f>IF(OR(OR($D2160="6x1",$D2160="FF 6x1"),$D2160="5x2"),"",IF($AB2160&lt;&gt;$AB2152,IF(IFERROR(INDEX(Cadastro!$F$5:$F$148,$AB2160),"")="",0,IF(IFERROR(INDEX(Cadastro!$F$5:$F$148,$AB2160),"")&gt;IFERROR(INDEX(Parâmetros!$B$39:$B$48,MATCH($E2160,Parâmetros!$A$39:$A$48,0)),99),IFERROR(INDEX(Cadastro!$F$5:$F$148,$AB2160),"")-IFERROR(INDEX(Parâmetros!$B$39:$B$48,MATCH($E2160,Parâmetros!$A$39:$A$48,0)),99),0)),IF(AND($L2160=0,OR(N($W2152)&gt;=IFERROR(INDEX(Parâmetros!$B$39:$B$48,MATCH($E2160,Parâmetros!$A$39:$A$48,0)),99),AND(N($X2152)&gt;0,N($X2152)&lt;IFERROR(INDEX(Parâmetros!$C$39:$C$48,MATCH($E2160,Parâmetros!$A$39:$A$48,0)),0)))),N($X2152)+1,0)))</f>
        <v>0</v>
      </c>
      <c r="Y2160" t="str">
        <f>IF($AC2160&lt;&gt;"",IF($L2160&gt;0,$AC2160&amp;" · com apontamento",$AC2160),IF($E2160="Férias",IF($L2160&gt;0,"Férias · com apontamento","Férias (cadastro)"),IF(($Z2160+$AA2160-1)&gt;Parâmetros!$E$16,"Férias / afastamento",IF(AND($D2160="5x2",OR(WEEKDAY($F2160,2)=6,WEEKDAY($F2160,2)=7)),IF($L2160&gt;0,"Folga trabalhada","Folga"),IF($L2160&gt;0,"Trabalhado",IF(OR(OR($D2160="6x1",$D2160="FF 6x1"),$D2160="5x2"),IF(AND(OR($D2160="6x1",$D2160="FF 6x1"),OR(WEEKDAY($F2160,2)=6,WEEKDAY($F2160,2)=7)),"Folga","Falta de registro"),IF(AND($AB2160&lt;&gt;$AB2152,IFERROR(INDEX(Cadastro!$F$5:$F$148,$AB2160),"")=""),"Indeterminado (início da série)",IF($X2160&gt;0,"Folga","Falta de registro"))))))))</f>
        <v>Falta de registro</v>
      </c>
      <c r="Z2160" s="34">
        <f>IF(OR($L2160&gt;0,$F2160&gt;Parâmetros!$E$14),0,IF($A2160&lt;&gt;$A2152,1,N($Z2152)+1))</f>
        <v>0</v>
      </c>
      <c r="AA2160" s="34">
        <f>IF(OR($L2160&gt;0,$F2160&gt;Parâmetros!$E$14),0,IF(OR($A2160&lt;&gt;$A2161,$F2161&gt;Parâmetros!$E$14),1,N($AA2161)+1))</f>
        <v>0</v>
      </c>
      <c r="AB2160" s="31">
        <f>IFERROR(MATCH($A2160&amp;"|"&amp;TEXT(_xlfn.MAXIFS(Cadastro!$E$5:$E$148,Cadastro!$A$5:$A$148,$A2160,Cadastro!$E$5:$E$148,"&lt;="&amp;$F2160),"yyyymmdd"),Cadastro!$I$5:$I$148,0),"")</f>
        <v>16</v>
      </c>
      <c r="AC2160" t="str">
        <f>IFERROR(_xlfn.SINGLE(INDEX(Exceções!$D$5:$D$203,MATCH($A2160&amp;"|"&amp;$F2160,Exceções!$F$5:$F$203,0))),"")</f>
        <v/>
      </c>
      <c r="AD2160" t="str">
        <f>IF($AC2160="","",IFERROR(_xlfn.SINGLE(INDEX(Exceções!$E$5:$E$203,MATCH($A2160&amp;"|"&amp;$F2160,Exceções!$F$5:$F$203,0))),""))</f>
        <v/>
      </c>
    </row>
    <row r="2161" spans="1:30" hidden="1" x14ac:dyDescent="0.25">
      <c r="A2161" s="25">
        <v>56784</v>
      </c>
      <c r="B2161" s="10" t="s">
        <v>169</v>
      </c>
      <c r="C2161" s="17" t="str">
        <f>IFERROR(INDEX(Cadastro!$C$5:$C$148,$AB2161),"NÃO INFORMADO")</f>
        <v>USI</v>
      </c>
      <c r="D2161" s="17" t="str">
        <f>IFERROR(INDEX(Cadastro!$D$5:$D$148,AB2161),"")</f>
        <v>C</v>
      </c>
      <c r="E2161" s="17" t="str">
        <f>IFERROR(INDEX(Cadastro!$G$5:$G$148,$AB2161),"")</f>
        <v>C</v>
      </c>
      <c r="F2161" s="66">
        <v>46299</v>
      </c>
      <c r="G2161" s="32" t="str">
        <f t="shared" si="360"/>
        <v>dom</v>
      </c>
      <c r="H2161" s="31" t="str">
        <f>IF($L2161=0,"",_xlfn.MINIFS(Dados!$Q:$Q,Dados!$A:$A,$A2161,Dados!$S:$S,$F2161))</f>
        <v/>
      </c>
      <c r="I2161" s="31" t="str">
        <f>IF($H2161="","",_xlfn.MAXIFS(Dados!$R:$R,Dados!$A:$A,$A2161,Dados!$S:$S,$F2161))</f>
        <v/>
      </c>
      <c r="J2161" s="32" t="str">
        <f>IF($D2161&lt;&gt;"Folguista","",IFERROR(INDEX(Parâmetros!$D$52:$G$52,1,MIN(4,MAX(1,$W2161))),""))</f>
        <v/>
      </c>
      <c r="K2161" s="32" t="str">
        <f>IF(OR($AC2161&lt;&gt;"",$Y2161="Folga",$Y2161="Folga trabalhada",$Y2161="Férias (cadastro)",$Y2161="Férias / afastamento",$Y2161="Indeterminado (início da série)"),"",IF(OR($D2161="6x1",$D2161="FF 6x1"),IF(OR(WEEKDAY($F2161,2)=6,WEEKDAY($F2161,2)=7),"6x1 sáb/dom","6x1"),IF($D2161="5x2","5x2",IF($H2161="",IF($D2161="Folguista",$J2161,$E2161),IF(OR($H2161&gt;=Parâmetros!$E$18,$H2161&lt;Parâmetros!$E$19),"C",IF($H2161&lt;Parâmetros!$E$20,"A","B"))))))</f>
        <v>C</v>
      </c>
      <c r="L2161" s="30">
        <f>SUMIFS(Dados!$E:$E,Dados!$A:$A,$A2161,Dados!$S:$S,$F2161)</f>
        <v>0</v>
      </c>
      <c r="M2161" s="30">
        <f>IFERROR(INDEX(Parâmetros!$E$6:$E$11,MATCH($K2161,Parâmetros!$A$6:$A$11,0)),"")</f>
        <v>6.67</v>
      </c>
      <c r="N2161" s="33">
        <f t="shared" si="361"/>
        <v>0</v>
      </c>
      <c r="O2161" s="33">
        <f>Parâmetros!$E$13</f>
        <v>0.8</v>
      </c>
      <c r="P2161" s="32" t="str">
        <f>IF(OR($M2161="",$F2161&gt;Parâmetros!$E$14),"Não","Sim")</f>
        <v>Não</v>
      </c>
      <c r="Q2161" s="32" t="str">
        <f t="shared" si="362"/>
        <v/>
      </c>
      <c r="R2161" s="32" t="str">
        <f t="shared" si="363"/>
        <v/>
      </c>
      <c r="S2161" s="30" t="str">
        <f t="shared" si="364"/>
        <v/>
      </c>
      <c r="T2161" s="32" t="str">
        <f>IF($Q2161&lt;&gt;"Sim","",IF($N2161&gt;Parâmetros!$E$15,"Sim","Não"))</f>
        <v/>
      </c>
      <c r="U2161" s="17" t="str">
        <f t="shared" si="365"/>
        <v>Fora da apuração</v>
      </c>
      <c r="V2161" s="17" t="str">
        <f>IF($AC2161&lt;&gt;"",IF($L2161&gt;0,"ATENÇÃO · apontou em dia de "&amp;LOWER($AC2161)&amp;" cadastrado","Exceção cadastrada · "&amp;$AC2161)&amp;IF($AD2161="",""," · "&amp;$AD2161),IF($E2161="Férias",IF($L2161&gt;0,"ATENÇÃO · apontou estando de férias no cadastro","Férias no cadastro"),IF($Y2161="Férias / afastamento","Afastamento · "&amp;($Z2161+$AA2161-1)&amp;" dias seguidos sem apontamento",IF($Y2161="Folga trabalhada","ATENÇÃO · apontou em dia de '[Apontamento_Mes_Setembro Atualizado.xlsx]Base Diária'!$V$221folga da escala 5x2",IF($Y2161="Folga",IF(AND($D2161="5x2",OR(WEEKDAY($F2161,2)=6,WEEKDAY($F2161,2)=7)),"Folga de fim de semana da escala 5x2",IF(AND(OR($D2161="6x1",$D2161="FF 6x1"),WEEKDAY($F2161,2)=6,FALSE()),"Folga de fim de semana · apontou no domingo anterior",IF(AND(OR($D2161="6x1",$D2161="FF 6x1"),WEEKDAY($F2161,2)=7,AND($A2161=$A2160,$L2160&gt;0)),"Folga de fim de semana · apontou no sábado",IF(AND(OR($D2161="6x1",$D2161="FF 6x1"),OR(WEEKDAY($F2161,2)=6,WEEKDAY($F2161,2)=7)),"Folga de fim de semana · sem apontamento no sábado nem no domingo","Folga prevista pelo ciclo")))),IF($Y2161="Indeterminado (início da série)","Sem histórico anterior — informe o dia do ciclo no Cadastro",IF($Y2161="Falta de registro",IF(OR(OR($D2161="6x1",$D2161="FF 6x1"),$D2161="5x2"),"FALTA DE REGISTRO · dia útil da escala "&amp;$E2161,"FALTA DE REGISTRO · dia "&amp;$W2161&amp;" de "&amp;IFERROR(INDEX(Parâmetros!$B$39:$B$48,MATCH($E2161,Parâmetros!$A$39:$A$48,0)),99)&amp;" do ciclo"),IF(OR($D2161="6x1",$D2161="FF 6x1"),IF(OR(AND(WEEKDAY($F2161,2)=6,AND($A2161=$A2162,$L2162&gt;0)),AND(WEEKDAY($F2161,2)=7,AND($A2161=$A2160,$L2160&gt;0))),"ATENÇÃO · apontou sábado e domingo no mesmo fim de semana",IF(OR(WEEKDAY($F2161,2)=6,WEEKDAY($F2161,2)=7),"Jornada de fim de semana do 6x1",IF(OR($H2161&gt;=Parâmetros!$E$20,$H2161&lt;Parâmetros!$E$19),"ATENÇÃO · 6x1 apontou fora do horário diurno","Jornada fixa do 6x1"))),IF($D2161="5x2","Jornada fixa do 5x2",IF($D2161="Folguista",IF($J2161=$K2161,"Evidência confirma sequência","DIVERGE · sequência "&amp;$J2161&amp;" × evidência "&amp;$K2161),IF($K2161=$E2161,"Evidência confirma cadastro","DIVERGE · cadastro "&amp;$E2161&amp;" × evidência "&amp;$K2161)))))))))))</f>
        <v>FALTA DE REGISTRO · dia 5 de 5 do ciclo</v>
      </c>
      <c r="W2161" s="34">
        <f>IF(OR(OR($D2161="6x1",$D2161="FF 6x1"),$D2161="5x2"),"",IF($AB2161&lt;&gt;$AB2153,IF(IFERROR(INDEX(Cadastro!$F$5:$F$148,$AB2161),"")="",IF($L2161&gt;0,1,0),IF(IFERROR(INDEX(Cadastro!$F$5:$F$148,$AB2161),"")&lt;=IFERROR(INDEX(Parâmetros!$B$39:$B$48,MATCH($E2161,Parâmetros!$A$39:$A$48,0)),99),IFERROR(INDEX(Cadastro!$F$5:$F$148,$AB2161),""),0)),IF($L2161&gt;0,IF(N($X2153)&gt;0,1,N($W2153)+1),IF(AND($L2161=0,OR(N($W2153)&gt;=IFERROR(INDEX(Parâmetros!$B$39:$B$48,MATCH($E2161,Parâmetros!$A$39:$A$48,0)),99),AND(N($X2153)&gt;0,N($X2153)&lt;IFERROR(INDEX(Parâmetros!$C$39:$C$48,MATCH($E2161,Parâmetros!$A$39:$A$48,0)),0)))),0,N($W2153)+1))))</f>
        <v>5</v>
      </c>
      <c r="X2161" s="34">
        <f>IF(OR(OR($D2161="6x1",$D2161="FF 6x1"),$D2161="5x2"),"",IF($AB2161&lt;&gt;$AB2153,IF(IFERROR(INDEX(Cadastro!$F$5:$F$148,$AB2161),"")="",0,IF(IFERROR(INDEX(Cadastro!$F$5:$F$148,$AB2161),"")&gt;IFERROR(INDEX(Parâmetros!$B$39:$B$48,MATCH($E2161,Parâmetros!$A$39:$A$48,0)),99),IFERROR(INDEX(Cadastro!$F$5:$F$148,$AB2161),"")-IFERROR(INDEX(Parâmetros!$B$39:$B$48,MATCH($E2161,Parâmetros!$A$39:$A$48,0)),99),0)),IF(AND($L2161=0,OR(N($W2153)&gt;=IFERROR(INDEX(Parâmetros!$B$39:$B$48,MATCH($E2161,Parâmetros!$A$39:$A$48,0)),99),AND(N($X2153)&gt;0,N($X2153)&lt;IFERROR(INDEX(Parâmetros!$C$39:$C$48,MATCH($E2161,Parâmetros!$A$39:$A$48,0)),0)))),N($X2153)+1,0)))</f>
        <v>0</v>
      </c>
      <c r="Y2161" t="str">
        <f>IF($AC2161&lt;&gt;"",IF($L2161&gt;0,$AC2161&amp;" · com apontamento",$AC2161),IF($E2161="Férias",IF($L2161&gt;0,"Férias · com apontamento","Férias (cadastro)"),IF(($Z2161+$AA2161-1)&gt;Parâmetros!$E$16,"Férias / afastamento",IF(AND($D2161="5x2",OR(WEEKDAY($F2161,2)=6,WEEKDAY($F2161,2)=7)),IF($L2161&gt;0,"Folga trabalhada","Folga"),IF($L2161&gt;0,"Trabalhado",IF(OR(OR($D2161="6x1",$D2161="FF 6x1"),$D2161="5x2"),IF(AND(OR($D2161="6x1",$D2161="FF 6x1"),OR(WEEKDAY($F2161,2)=6,WEEKDAY($F2161,2)=7)),"Folga","Falta de registro"),IF(AND($AB2161&lt;&gt;$AB2153,IFERROR(INDEX(Cadastro!$F$5:$F$148,$AB2161),"")=""),"Indeterminado (início da série)",IF($X2161&gt;0,"Folga","Falta de registro"))))))))</f>
        <v>Falta de registro</v>
      </c>
      <c r="Z2161" s="34">
        <f>IF(OR($L2161&gt;0,$F2161&gt;Parâmetros!$E$14),0,IF($A2161&lt;&gt;$A2153,1,N($Z2153)+1))</f>
        <v>0</v>
      </c>
      <c r="AA2161" s="34">
        <f>IF(OR($L2161&gt;0,$F2161&gt;Parâmetros!$E$14),0,IF(OR($A2161&lt;&gt;$A2162,$F2162&gt;Parâmetros!$E$14),1,N($AA2162)+1))</f>
        <v>0</v>
      </c>
      <c r="AB2161" s="31">
        <f>IFERROR(MATCH($A2161&amp;"|"&amp;TEXT(_xlfn.MAXIFS(Cadastro!$E$5:$E$148,Cadastro!$A$5:$A$148,$A2161,Cadastro!$E$5:$E$148,"&lt;="&amp;$F2161),"yyyymmdd"),Cadastro!$I$5:$I$148,0),"")</f>
        <v>16</v>
      </c>
      <c r="AC2161" t="str">
        <f>IFERROR(_xlfn.SINGLE(INDEX(Exceções!$D$5:$D$203,MATCH($A2161&amp;"|"&amp;$F2161,Exceções!$F$5:$F$203,0))),"")</f>
        <v/>
      </c>
      <c r="AD2161" t="str">
        <f>IF($AC2161="","",IFERROR(_xlfn.SINGLE(INDEX(Exceções!$E$5:$E$203,MATCH($A2161&amp;"|"&amp;$F2161,Exceções!$F$5:$F$203,0))),""))</f>
        <v/>
      </c>
    </row>
    <row r="2162" spans="1:30" hidden="1" x14ac:dyDescent="0.25">
      <c r="A2162" s="25">
        <v>56784</v>
      </c>
      <c r="B2162" s="10" t="s">
        <v>169</v>
      </c>
      <c r="C2162" s="17" t="str">
        <f>IFERROR(INDEX(Cadastro!$C$5:$C$148,$AB2162),"NÃO INFORMADO")</f>
        <v>USI</v>
      </c>
      <c r="D2162" s="17" t="str">
        <f>IFERROR(INDEX(Cadastro!$D$5:$D$148,AB2162),"")</f>
        <v>C</v>
      </c>
      <c r="E2162" s="17" t="str">
        <f>IFERROR(INDEX(Cadastro!$G$5:$G$148,$AB2162),"")</f>
        <v>C</v>
      </c>
      <c r="F2162" s="66">
        <v>46300</v>
      </c>
      <c r="G2162" s="32" t="str">
        <f t="shared" si="360"/>
        <v>seg</v>
      </c>
      <c r="H2162" s="31" t="str">
        <f>IF($L2162=0,"",_xlfn.MINIFS(Dados!$Q:$Q,Dados!$A:$A,$A2162,Dados!$S:$S,$F2162))</f>
        <v/>
      </c>
      <c r="I2162" s="31" t="str">
        <f>IF($H2162="","",_xlfn.MAXIFS(Dados!$R:$R,Dados!$A:$A,$A2162,Dados!$S:$S,$F2162))</f>
        <v/>
      </c>
      <c r="J2162" s="32" t="str">
        <f>IF($D2162&lt;&gt;"Folguista","",IFERROR(INDEX(Parâmetros!$D$52:$G$52,1,MIN(4,MAX(1,$W2162))),""))</f>
        <v/>
      </c>
      <c r="K2162" s="32" t="str">
        <f>IF(OR($AC2162&lt;&gt;"",$Y2162="Folga",$Y2162="Folga trabalhada",$Y2162="Férias (cadastro)",$Y2162="Férias / afastamento",$Y2162="Indeterminado (início da série)"),"",IF(OR($D2162="6x1",$D2162="FF 6x1"),IF(OR(WEEKDAY($F2162,2)=6,WEEKDAY($F2162,2)=7),"6x1 sáb/dom","6x1"),IF($D2162="5x2","5x2",IF($H2162="",IF($D2162="Folguista",$J2162,$E2162),IF(OR($H2162&gt;=Parâmetros!$E$18,$H2162&lt;Parâmetros!$E$19),"C",IF($H2162&lt;Parâmetros!$E$20,"A","B"))))))</f>
        <v>C</v>
      </c>
      <c r="L2162" s="30">
        <f>SUMIFS(Dados!$E:$E,Dados!$A:$A,$A2162,Dados!$S:$S,$F2162)</f>
        <v>0</v>
      </c>
      <c r="M2162" s="30">
        <f>IFERROR(INDEX(Parâmetros!$E$6:$E$11,MATCH($K2162,Parâmetros!$A$6:$A$11,0)),"")</f>
        <v>6.67</v>
      </c>
      <c r="N2162" s="33">
        <f t="shared" si="361"/>
        <v>0</v>
      </c>
      <c r="O2162" s="33">
        <f>Parâmetros!$E$13</f>
        <v>0.8</v>
      </c>
      <c r="P2162" s="32" t="str">
        <f>IF(OR($M2162="",$F2162&gt;Parâmetros!$E$14),"Não","Sim")</f>
        <v>Não</v>
      </c>
      <c r="Q2162" s="32" t="str">
        <f t="shared" si="362"/>
        <v/>
      </c>
      <c r="R2162" s="32" t="str">
        <f t="shared" si="363"/>
        <v/>
      </c>
      <c r="S2162" s="30" t="str">
        <f t="shared" si="364"/>
        <v/>
      </c>
      <c r="T2162" s="32" t="str">
        <f>IF($Q2162&lt;&gt;"Sim","",IF($N2162&gt;Parâmetros!$E$15,"Sim","Não"))</f>
        <v/>
      </c>
      <c r="U2162" s="17" t="str">
        <f t="shared" si="365"/>
        <v>Fora da apuração</v>
      </c>
      <c r="V2162" s="17" t="str">
        <f>IF($AC2162&lt;&gt;"",IF($L2162&gt;0,"ATENÇÃO · apontou em dia de "&amp;LOWER($AC2162)&amp;" cadastrado","Exceção cadastrada · "&amp;$AC2162)&amp;IF($AD2162="",""," · "&amp;$AD2162),IF($E2162="Férias",IF($L2162&gt;0,"ATENÇÃO · apontou estando de férias no cadastro","Férias no cadastro"),IF($Y2162="Férias / afastamento","Afastamento · "&amp;($Z2162+$AA2162-1)&amp;" dias seguidos sem apontamento",IF($Y2162="Folga trabalhada","ATENÇÃO · apontou em dia de '[Apontamento_Mes_Setembro Atualizado.xlsx]Base Diária'!$V$221folga da escala 5x2",IF($Y2162="Folga",IF(AND($D2162="5x2",OR(WEEKDAY($F2162,2)=6,WEEKDAY($F2162,2)=7)),"Folga de fim de semana da escala 5x2",IF(AND(OR($D2162="6x1",$D2162="FF 6x1"),WEEKDAY($F2162,2)=6,FALSE()),"Folga de fim de semana · apontou no domingo anterior",IF(AND(OR($D2162="6x1",$D2162="FF 6x1"),WEEKDAY($F2162,2)=7,AND($A2162=$A2161,$L2161&gt;0)),"Folga de fim de semana · apontou no sábado",IF(AND(OR($D2162="6x1",$D2162="FF 6x1"),OR(WEEKDAY($F2162,2)=6,WEEKDAY($F2162,2)=7)),"Folga de fim de semana · sem apontamento no sábado nem no domingo","Folga prevista pelo ciclo")))),IF($Y2162="Indeterminado (início da série)","Sem histórico anterior — informe o dia do ciclo no Cadastro",IF($Y2162="Falta de registro",IF(OR(OR($D2162="6x1",$D2162="FF 6x1"),$D2162="5x2"),"FALTA DE REGISTRO · dia útil da escala "&amp;$E2162,"FALTA DE REGISTRO · dia "&amp;$W2162&amp;" de "&amp;IFERROR(INDEX(Parâmetros!$B$39:$B$48,MATCH($E2162,Parâmetros!$A$39:$A$48,0)),99)&amp;" do ciclo"),IF(OR($D2162="6x1",$D2162="FF 6x1"),IF(OR(AND(WEEKDAY($F2162,2)=6,AND($A2162=$A2163,$L2163&gt;0)),AND(WEEKDAY($F2162,2)=7,AND($A2162=$A2161,$L2161&gt;0))),"ATENÇÃO · apontou sábado e domingo no mesmo fim de semana",IF(OR(WEEKDAY($F2162,2)=6,WEEKDAY($F2162,2)=7),"Jornada de fim de semana do 6x1",IF(OR($H2162&gt;=Parâmetros!$E$20,$H2162&lt;Parâmetros!$E$19),"ATENÇÃO · 6x1 apontou fora do horário diurno","Jornada fixa do 6x1"))),IF($D2162="5x2","Jornada fixa do 5x2",IF($D2162="Folguista",IF($J2162=$K2162,"Evidência confirma sequência","DIVERGE · sequência "&amp;$J2162&amp;" × evidência "&amp;$K2162),IF($K2162=$E2162,"Evidência confirma cadastro","DIVERGE · cadastro "&amp;$E2162&amp;" × evidência "&amp;$K2162)))))))))))</f>
        <v>FALTA DE REGISTRO · dia 5 de 5 do ciclo</v>
      </c>
      <c r="W2162" s="34">
        <f>IF(OR(OR($D2162="6x1",$D2162="FF 6x1"),$D2162="5x2"),"",IF($AB2162&lt;&gt;$AB2154,IF(IFERROR(INDEX(Cadastro!$F$5:$F$148,$AB2162),"")="",IF($L2162&gt;0,1,0),IF(IFERROR(INDEX(Cadastro!$F$5:$F$148,$AB2162),"")&lt;=IFERROR(INDEX(Parâmetros!$B$39:$B$48,MATCH($E2162,Parâmetros!$A$39:$A$48,0)),99),IFERROR(INDEX(Cadastro!$F$5:$F$148,$AB2162),""),0)),IF($L2162&gt;0,IF(N($X2154)&gt;0,1,N($W2154)+1),IF(AND($L2162=0,OR(N($W2154)&gt;=IFERROR(INDEX(Parâmetros!$B$39:$B$48,MATCH($E2162,Parâmetros!$A$39:$A$48,0)),99),AND(N($X2154)&gt;0,N($X2154)&lt;IFERROR(INDEX(Parâmetros!$C$39:$C$48,MATCH($E2162,Parâmetros!$A$39:$A$48,0)),0)))),0,N($W2154)+1))))</f>
        <v>5</v>
      </c>
      <c r="X2162" s="34">
        <f>IF(OR(OR($D2162="6x1",$D2162="FF 6x1"),$D2162="5x2"),"",IF($AB2162&lt;&gt;$AB2154,IF(IFERROR(INDEX(Cadastro!$F$5:$F$148,$AB2162),"")="",0,IF(IFERROR(INDEX(Cadastro!$F$5:$F$148,$AB2162),"")&gt;IFERROR(INDEX(Parâmetros!$B$39:$B$48,MATCH($E2162,Parâmetros!$A$39:$A$48,0)),99),IFERROR(INDEX(Cadastro!$F$5:$F$148,$AB2162),"")-IFERROR(INDEX(Parâmetros!$B$39:$B$48,MATCH($E2162,Parâmetros!$A$39:$A$48,0)),99),0)),IF(AND($L2162=0,OR(N($W2154)&gt;=IFERROR(INDEX(Parâmetros!$B$39:$B$48,MATCH($E2162,Parâmetros!$A$39:$A$48,0)),99),AND(N($X2154)&gt;0,N($X2154)&lt;IFERROR(INDEX(Parâmetros!$C$39:$C$48,MATCH($E2162,Parâmetros!$A$39:$A$48,0)),0)))),N($X2154)+1,0)))</f>
        <v>0</v>
      </c>
      <c r="Y2162" t="str">
        <f>IF($AC2162&lt;&gt;"",IF($L2162&gt;0,$AC2162&amp;" · com apontamento",$AC2162),IF($E2162="Férias",IF($L2162&gt;0,"Férias · com apontamento","Férias (cadastro)"),IF(($Z2162+$AA2162-1)&gt;Parâmetros!$E$16,"Férias / afastamento",IF(AND($D2162="5x2",OR(WEEKDAY($F2162,2)=6,WEEKDAY($F2162,2)=7)),IF($L2162&gt;0,"Folga trabalhada","Folga"),IF($L2162&gt;0,"Trabalhado",IF(OR(OR($D2162="6x1",$D2162="FF 6x1"),$D2162="5x2"),IF(AND(OR($D2162="6x1",$D2162="FF 6x1"),OR(WEEKDAY($F2162,2)=6,WEEKDAY($F2162,2)=7)),"Folga","Falta de registro"),IF(AND($AB2162&lt;&gt;$AB2154,IFERROR(INDEX(Cadastro!$F$5:$F$148,$AB2162),"")=""),"Indeterminado (início da série)",IF($X2162&gt;0,"Folga","Falta de registro"))))))))</f>
        <v>Falta de registro</v>
      </c>
      <c r="Z2162" s="34">
        <f>IF(OR($L2162&gt;0,$F2162&gt;Parâmetros!$E$14),0,IF($A2162&lt;&gt;$A2154,1,N($Z2154)+1))</f>
        <v>0</v>
      </c>
      <c r="AA2162" s="34">
        <f>IF(OR($L2162&gt;0,$F2162&gt;Parâmetros!$E$14),0,IF(OR($A2162&lt;&gt;$A2163,$F2163&gt;Parâmetros!$E$14),1,N($AA2163)+1))</f>
        <v>0</v>
      </c>
      <c r="AB2162" s="31">
        <f>IFERROR(MATCH($A2162&amp;"|"&amp;TEXT(_xlfn.MAXIFS(Cadastro!$E$5:$E$148,Cadastro!$A$5:$A$148,$A2162,Cadastro!$E$5:$E$148,"&lt;="&amp;$F2162),"yyyymmdd"),Cadastro!$I$5:$I$148,0),"")</f>
        <v>16</v>
      </c>
      <c r="AC2162" t="str">
        <f>IFERROR(_xlfn.SINGLE(INDEX(Exceções!$D$5:$D$203,MATCH($A2162&amp;"|"&amp;$F2162,Exceções!$F$5:$F$203,0))),"")</f>
        <v/>
      </c>
      <c r="AD2162" t="str">
        <f>IF($AC2162="","",IFERROR(_xlfn.SINGLE(INDEX(Exceções!$E$5:$E$203,MATCH($A2162&amp;"|"&amp;$F2162,Exceções!$F$5:$F$203,0))),""))</f>
        <v/>
      </c>
    </row>
    <row r="2163" spans="1:30" x14ac:dyDescent="0.25">
      <c r="A2163" s="25"/>
    </row>
    <row r="2164" spans="1:30" x14ac:dyDescent="0.25">
      <c r="A2164" s="31"/>
    </row>
    <row r="2165" spans="1:30" x14ac:dyDescent="0.25">
      <c r="A2165" s="25"/>
    </row>
    <row r="2166" spans="1:30" x14ac:dyDescent="0.25">
      <c r="A2166" s="31"/>
    </row>
    <row r="2167" spans="1:30" x14ac:dyDescent="0.25">
      <c r="A2167" s="25"/>
    </row>
    <row r="2168" spans="1:30" x14ac:dyDescent="0.25">
      <c r="A2168" s="31"/>
    </row>
    <row r="2169" spans="1:30" x14ac:dyDescent="0.25">
      <c r="A2169" s="25"/>
    </row>
    <row r="2170" spans="1:30" x14ac:dyDescent="0.25">
      <c r="A2170" s="31"/>
    </row>
    <row r="2171" spans="1:30" x14ac:dyDescent="0.25">
      <c r="A2171" s="25"/>
    </row>
    <row r="2172" spans="1:30" x14ac:dyDescent="0.25">
      <c r="A2172" s="31"/>
    </row>
    <row r="2173" spans="1:30" x14ac:dyDescent="0.25">
      <c r="A2173" s="25"/>
    </row>
    <row r="2174" spans="1:30" x14ac:dyDescent="0.25">
      <c r="A2174" s="31"/>
    </row>
    <row r="2175" spans="1:30" x14ac:dyDescent="0.25">
      <c r="A2175" s="25"/>
    </row>
    <row r="2176" spans="1:30" x14ac:dyDescent="0.25">
      <c r="A2176" s="31"/>
    </row>
    <row r="2177" spans="1:1" x14ac:dyDescent="0.25">
      <c r="A2177" s="25"/>
    </row>
    <row r="2178" spans="1:1" x14ac:dyDescent="0.25">
      <c r="A2178" s="31"/>
    </row>
    <row r="2179" spans="1:1" x14ac:dyDescent="0.25">
      <c r="A2179" s="25"/>
    </row>
    <row r="2180" spans="1:1" x14ac:dyDescent="0.25">
      <c r="A2180" s="31"/>
    </row>
    <row r="2181" spans="1:1" x14ac:dyDescent="0.25">
      <c r="A2181" s="25"/>
    </row>
    <row r="2182" spans="1:1" x14ac:dyDescent="0.25">
      <c r="A2182" s="31"/>
    </row>
    <row r="2183" spans="1:1" x14ac:dyDescent="0.25">
      <c r="A2183" s="25"/>
    </row>
    <row r="2184" spans="1:1" x14ac:dyDescent="0.25">
      <c r="A2184" s="31"/>
    </row>
    <row r="2185" spans="1:1" x14ac:dyDescent="0.25">
      <c r="A2185" s="25"/>
    </row>
    <row r="2186" spans="1:1" x14ac:dyDescent="0.25">
      <c r="A2186" s="31"/>
    </row>
    <row r="2187" spans="1:1" x14ac:dyDescent="0.25">
      <c r="A2187" s="25"/>
    </row>
    <row r="2188" spans="1:1" x14ac:dyDescent="0.25">
      <c r="A2188" s="31"/>
    </row>
    <row r="2189" spans="1:1" x14ac:dyDescent="0.25">
      <c r="A2189" s="25"/>
    </row>
    <row r="2190" spans="1:1" x14ac:dyDescent="0.25">
      <c r="A2190" s="31"/>
    </row>
    <row r="2191" spans="1:1" x14ac:dyDescent="0.25">
      <c r="A2191" s="25"/>
    </row>
    <row r="2192" spans="1:1" x14ac:dyDescent="0.25">
      <c r="A2192" s="31"/>
    </row>
    <row r="2193" spans="1:1" x14ac:dyDescent="0.25">
      <c r="A2193" s="25"/>
    </row>
    <row r="2194" spans="1:1" x14ac:dyDescent="0.25">
      <c r="A2194" s="31"/>
    </row>
    <row r="2195" spans="1:1" x14ac:dyDescent="0.25">
      <c r="A2195" s="25"/>
    </row>
    <row r="2196" spans="1:1" x14ac:dyDescent="0.25">
      <c r="A2196" s="31"/>
    </row>
    <row r="2197" spans="1:1" x14ac:dyDescent="0.25">
      <c r="A2197" s="25"/>
    </row>
    <row r="2198" spans="1:1" x14ac:dyDescent="0.25">
      <c r="A2198" s="31"/>
    </row>
    <row r="2199" spans="1:1" x14ac:dyDescent="0.25">
      <c r="A2199" s="25"/>
    </row>
    <row r="2200" spans="1:1" x14ac:dyDescent="0.25">
      <c r="A2200" s="31"/>
    </row>
    <row r="2201" spans="1:1" x14ac:dyDescent="0.25">
      <c r="A2201" s="25"/>
    </row>
    <row r="2202" spans="1:1" x14ac:dyDescent="0.25">
      <c r="A2202" s="31"/>
    </row>
    <row r="2203" spans="1:1" x14ac:dyDescent="0.25">
      <c r="A2203" s="25"/>
    </row>
    <row r="2204" spans="1:1" x14ac:dyDescent="0.25">
      <c r="A2204" s="31"/>
    </row>
    <row r="2205" spans="1:1" x14ac:dyDescent="0.25">
      <c r="A2205" s="25"/>
    </row>
    <row r="2206" spans="1:1" x14ac:dyDescent="0.25">
      <c r="A2206" s="31"/>
    </row>
    <row r="2207" spans="1:1" x14ac:dyDescent="0.25">
      <c r="A2207" s="25"/>
    </row>
    <row r="2208" spans="1:1" x14ac:dyDescent="0.25">
      <c r="A2208" s="31"/>
    </row>
    <row r="2209" spans="1:1" x14ac:dyDescent="0.25">
      <c r="A2209" s="25"/>
    </row>
    <row r="2210" spans="1:1" x14ac:dyDescent="0.25">
      <c r="A2210" s="31"/>
    </row>
    <row r="2211" spans="1:1" x14ac:dyDescent="0.25">
      <c r="A2211" s="25"/>
    </row>
    <row r="2212" spans="1:1" x14ac:dyDescent="0.25">
      <c r="A2212" s="31"/>
    </row>
    <row r="2213" spans="1:1" x14ac:dyDescent="0.25">
      <c r="A2213" s="25"/>
    </row>
    <row r="2214" spans="1:1" x14ac:dyDescent="0.25">
      <c r="A2214" s="31"/>
    </row>
    <row r="2215" spans="1:1" x14ac:dyDescent="0.25">
      <c r="A2215" s="25"/>
    </row>
    <row r="2216" spans="1:1" x14ac:dyDescent="0.25">
      <c r="A2216" s="31"/>
    </row>
    <row r="2217" spans="1:1" x14ac:dyDescent="0.25">
      <c r="A2217" s="25"/>
    </row>
    <row r="2218" spans="1:1" x14ac:dyDescent="0.25">
      <c r="A2218" s="31"/>
    </row>
    <row r="2219" spans="1:1" x14ac:dyDescent="0.25">
      <c r="A2219" s="25"/>
    </row>
    <row r="2220" spans="1:1" x14ac:dyDescent="0.25">
      <c r="A2220" s="31"/>
    </row>
    <row r="2221" spans="1:1" x14ac:dyDescent="0.25">
      <c r="A2221" s="25"/>
    </row>
    <row r="2222" spans="1:1" x14ac:dyDescent="0.25">
      <c r="A2222" s="31"/>
    </row>
    <row r="2223" spans="1:1" x14ac:dyDescent="0.25">
      <c r="A2223" s="25"/>
    </row>
    <row r="2224" spans="1:1" x14ac:dyDescent="0.25">
      <c r="A2224" s="31"/>
    </row>
    <row r="2225" spans="1:1" x14ac:dyDescent="0.25">
      <c r="A2225" s="25"/>
    </row>
    <row r="2226" spans="1:1" x14ac:dyDescent="0.25">
      <c r="A2226" s="31"/>
    </row>
    <row r="2227" spans="1:1" x14ac:dyDescent="0.25">
      <c r="A2227" s="25"/>
    </row>
    <row r="2228" spans="1:1" x14ac:dyDescent="0.25">
      <c r="A2228" s="31"/>
    </row>
    <row r="2229" spans="1:1" x14ac:dyDescent="0.25">
      <c r="A2229" s="25"/>
    </row>
    <row r="2230" spans="1:1" x14ac:dyDescent="0.25">
      <c r="A2230" s="31"/>
    </row>
    <row r="2231" spans="1:1" x14ac:dyDescent="0.25">
      <c r="A2231" s="25"/>
    </row>
    <row r="2232" spans="1:1" x14ac:dyDescent="0.25">
      <c r="A2232" s="31"/>
    </row>
    <row r="2233" spans="1:1" x14ac:dyDescent="0.25">
      <c r="A2233" s="25"/>
    </row>
    <row r="2234" spans="1:1" x14ac:dyDescent="0.25">
      <c r="A2234" s="31"/>
    </row>
    <row r="2235" spans="1:1" x14ac:dyDescent="0.25">
      <c r="A2235" s="25"/>
    </row>
    <row r="2236" spans="1:1" x14ac:dyDescent="0.25">
      <c r="A2236" s="31"/>
    </row>
    <row r="2237" spans="1:1" x14ac:dyDescent="0.25">
      <c r="A2237" s="25"/>
    </row>
    <row r="2238" spans="1:1" x14ac:dyDescent="0.25">
      <c r="A2238" s="31"/>
    </row>
    <row r="2239" spans="1:1" x14ac:dyDescent="0.25">
      <c r="A2239" s="25"/>
    </row>
    <row r="2240" spans="1:1" x14ac:dyDescent="0.25">
      <c r="A2240" s="31"/>
    </row>
    <row r="2241" spans="1:1" x14ac:dyDescent="0.25">
      <c r="A2241" s="25"/>
    </row>
    <row r="2242" spans="1:1" x14ac:dyDescent="0.25">
      <c r="A2242" s="31"/>
    </row>
    <row r="2243" spans="1:1" x14ac:dyDescent="0.25">
      <c r="A2243" s="25"/>
    </row>
    <row r="2244" spans="1:1" x14ac:dyDescent="0.25">
      <c r="A2244" s="31"/>
    </row>
    <row r="2245" spans="1:1" x14ac:dyDescent="0.25">
      <c r="A2245" s="25"/>
    </row>
    <row r="2246" spans="1:1" x14ac:dyDescent="0.25">
      <c r="A2246" s="31"/>
    </row>
    <row r="2247" spans="1:1" x14ac:dyDescent="0.25">
      <c r="A2247" s="25"/>
    </row>
    <row r="2248" spans="1:1" x14ac:dyDescent="0.25">
      <c r="A2248" s="31"/>
    </row>
    <row r="2249" spans="1:1" x14ac:dyDescent="0.25">
      <c r="A2249" s="25"/>
    </row>
    <row r="2250" spans="1:1" x14ac:dyDescent="0.25">
      <c r="A2250" s="31"/>
    </row>
    <row r="2251" spans="1:1" x14ac:dyDescent="0.25">
      <c r="A2251" s="25"/>
    </row>
    <row r="2252" spans="1:1" x14ac:dyDescent="0.25">
      <c r="A2252" s="31"/>
    </row>
    <row r="2253" spans="1:1" x14ac:dyDescent="0.25">
      <c r="A2253" s="25"/>
    </row>
    <row r="2254" spans="1:1" x14ac:dyDescent="0.25">
      <c r="A2254" s="31"/>
    </row>
    <row r="2255" spans="1:1" x14ac:dyDescent="0.25">
      <c r="A2255" s="25"/>
    </row>
    <row r="2256" spans="1:1" x14ac:dyDescent="0.25">
      <c r="A2256" s="31"/>
    </row>
    <row r="2257" spans="1:1" x14ac:dyDescent="0.25">
      <c r="A2257" s="25"/>
    </row>
    <row r="2258" spans="1:1" x14ac:dyDescent="0.25">
      <c r="A2258" s="31"/>
    </row>
    <row r="2259" spans="1:1" x14ac:dyDescent="0.25">
      <c r="A2259" s="25"/>
    </row>
    <row r="2260" spans="1:1" x14ac:dyDescent="0.25">
      <c r="A2260" s="31"/>
    </row>
    <row r="2261" spans="1:1" x14ac:dyDescent="0.25">
      <c r="A2261" s="25"/>
    </row>
    <row r="2262" spans="1:1" x14ac:dyDescent="0.25">
      <c r="A2262" s="31"/>
    </row>
    <row r="2263" spans="1:1" x14ac:dyDescent="0.25">
      <c r="A2263" s="25"/>
    </row>
    <row r="2264" spans="1:1" x14ac:dyDescent="0.25">
      <c r="A2264" s="31"/>
    </row>
    <row r="2265" spans="1:1" x14ac:dyDescent="0.25">
      <c r="A2265" s="25"/>
    </row>
    <row r="2266" spans="1:1" x14ac:dyDescent="0.25">
      <c r="A2266" s="31"/>
    </row>
    <row r="2267" spans="1:1" x14ac:dyDescent="0.25">
      <c r="A2267" s="25"/>
    </row>
    <row r="2268" spans="1:1" x14ac:dyDescent="0.25">
      <c r="A2268" s="31"/>
    </row>
    <row r="2269" spans="1:1" x14ac:dyDescent="0.25">
      <c r="A2269" s="25"/>
    </row>
    <row r="2270" spans="1:1" x14ac:dyDescent="0.25">
      <c r="A2270" s="31"/>
    </row>
    <row r="2271" spans="1:1" x14ac:dyDescent="0.25">
      <c r="A2271" s="25"/>
    </row>
    <row r="2272" spans="1:1" x14ac:dyDescent="0.25">
      <c r="A2272" s="31"/>
    </row>
    <row r="2273" spans="1:1" x14ac:dyDescent="0.25">
      <c r="A2273" s="25"/>
    </row>
    <row r="2274" spans="1:1" x14ac:dyDescent="0.25">
      <c r="A2274" s="31"/>
    </row>
    <row r="2275" spans="1:1" x14ac:dyDescent="0.25">
      <c r="A2275" s="25"/>
    </row>
    <row r="2276" spans="1:1" x14ac:dyDescent="0.25">
      <c r="A2276" s="31"/>
    </row>
    <row r="2277" spans="1:1" x14ac:dyDescent="0.25">
      <c r="A2277" s="25"/>
    </row>
    <row r="2278" spans="1:1" x14ac:dyDescent="0.25">
      <c r="A2278" s="31"/>
    </row>
    <row r="2279" spans="1:1" x14ac:dyDescent="0.25">
      <c r="A2279" s="25"/>
    </row>
    <row r="2280" spans="1:1" x14ac:dyDescent="0.25">
      <c r="A2280" s="31"/>
    </row>
    <row r="2281" spans="1:1" x14ac:dyDescent="0.25">
      <c r="A2281" s="25"/>
    </row>
    <row r="2282" spans="1:1" x14ac:dyDescent="0.25">
      <c r="A2282" s="31"/>
    </row>
    <row r="2283" spans="1:1" x14ac:dyDescent="0.25">
      <c r="A2283" s="25"/>
    </row>
    <row r="2284" spans="1:1" x14ac:dyDescent="0.25">
      <c r="A2284" s="31"/>
    </row>
    <row r="2285" spans="1:1" x14ac:dyDescent="0.25">
      <c r="A2285" s="25"/>
    </row>
    <row r="2286" spans="1:1" x14ac:dyDescent="0.25">
      <c r="A2286" s="31"/>
    </row>
    <row r="2287" spans="1:1" x14ac:dyDescent="0.25">
      <c r="A2287" s="25"/>
    </row>
    <row r="2288" spans="1:1" x14ac:dyDescent="0.25">
      <c r="A2288" s="31"/>
    </row>
    <row r="2289" spans="1:1" x14ac:dyDescent="0.25">
      <c r="A2289" s="25"/>
    </row>
    <row r="2290" spans="1:1" x14ac:dyDescent="0.25">
      <c r="A2290" s="31"/>
    </row>
    <row r="2291" spans="1:1" x14ac:dyDescent="0.25">
      <c r="A2291" s="25"/>
    </row>
    <row r="2292" spans="1:1" x14ac:dyDescent="0.25">
      <c r="A2292" s="31"/>
    </row>
    <row r="2293" spans="1:1" x14ac:dyDescent="0.25">
      <c r="A2293" s="25"/>
    </row>
    <row r="2294" spans="1:1" x14ac:dyDescent="0.25">
      <c r="A2294" s="31"/>
    </row>
    <row r="2295" spans="1:1" x14ac:dyDescent="0.25">
      <c r="A2295" s="25"/>
    </row>
    <row r="2296" spans="1:1" x14ac:dyDescent="0.25">
      <c r="A2296" s="31"/>
    </row>
    <row r="2297" spans="1:1" x14ac:dyDescent="0.25">
      <c r="A2297" s="25"/>
    </row>
    <row r="2298" spans="1:1" x14ac:dyDescent="0.25">
      <c r="A2298" s="31"/>
    </row>
    <row r="2299" spans="1:1" x14ac:dyDescent="0.25">
      <c r="A2299" s="25"/>
    </row>
    <row r="2300" spans="1:1" x14ac:dyDescent="0.25">
      <c r="A2300" s="31"/>
    </row>
    <row r="2301" spans="1:1" x14ac:dyDescent="0.25">
      <c r="A2301" s="25"/>
    </row>
    <row r="2302" spans="1:1" x14ac:dyDescent="0.25">
      <c r="A2302" s="31"/>
    </row>
    <row r="2303" spans="1:1" x14ac:dyDescent="0.25">
      <c r="A2303" s="25"/>
    </row>
    <row r="2304" spans="1:1" x14ac:dyDescent="0.25">
      <c r="A2304" s="31"/>
    </row>
    <row r="2305" spans="1:1" x14ac:dyDescent="0.25">
      <c r="A2305" s="25"/>
    </row>
    <row r="2306" spans="1:1" x14ac:dyDescent="0.25">
      <c r="A2306" s="31"/>
    </row>
    <row r="2307" spans="1:1" x14ac:dyDescent="0.25">
      <c r="A2307" s="25"/>
    </row>
    <row r="2308" spans="1:1" x14ac:dyDescent="0.25">
      <c r="A2308" s="31"/>
    </row>
    <row r="2309" spans="1:1" x14ac:dyDescent="0.25">
      <c r="A2309" s="25"/>
    </row>
    <row r="2310" spans="1:1" x14ac:dyDescent="0.25">
      <c r="A2310" s="31"/>
    </row>
    <row r="2311" spans="1:1" x14ac:dyDescent="0.25">
      <c r="A2311" s="25"/>
    </row>
    <row r="2312" spans="1:1" x14ac:dyDescent="0.25">
      <c r="A2312" s="31"/>
    </row>
    <row r="2313" spans="1:1" x14ac:dyDescent="0.25">
      <c r="A2313" s="25"/>
    </row>
    <row r="2314" spans="1:1" x14ac:dyDescent="0.25">
      <c r="A2314" s="31"/>
    </row>
    <row r="2315" spans="1:1" x14ac:dyDescent="0.25">
      <c r="A2315" s="25"/>
    </row>
    <row r="2316" spans="1:1" x14ac:dyDescent="0.25">
      <c r="A2316" s="31"/>
    </row>
    <row r="2317" spans="1:1" x14ac:dyDescent="0.25">
      <c r="A2317" s="25"/>
    </row>
    <row r="2318" spans="1:1" x14ac:dyDescent="0.25">
      <c r="A2318" s="31"/>
    </row>
    <row r="2319" spans="1:1" x14ac:dyDescent="0.25">
      <c r="A2319" s="25"/>
    </row>
    <row r="2320" spans="1:1" x14ac:dyDescent="0.25">
      <c r="A2320" s="31"/>
    </row>
  </sheetData>
  <autoFilter ref="A1:AB2162" xr:uid="{00000000-0009-0000-0000-000004000000}">
    <filterColumn colId="1">
      <filters>
        <filter val="Jose Eliton Ramos"/>
      </filters>
    </filterColumn>
  </autoFilter>
  <conditionalFormatting sqref="N2:N2162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2162">
    <cfRule type="cellIs" dxfId="27" priority="11" operator="equal">
      <formula>"Falta de registro"</formula>
    </cfRule>
  </conditionalFormatting>
  <conditionalFormatting sqref="Y2:Y2162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G7" sqref="G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391</v>
      </c>
    </row>
    <row r="2" spans="1:15" ht="15" customHeight="1" x14ac:dyDescent="0.25">
      <c r="A2" s="3" t="s">
        <v>392</v>
      </c>
    </row>
    <row r="4" spans="1:15" ht="31.5" customHeight="1" x14ac:dyDescent="0.25">
      <c r="A4" s="5" t="s">
        <v>151</v>
      </c>
      <c r="B4" s="5" t="s">
        <v>393</v>
      </c>
      <c r="C4" s="5" t="s">
        <v>394</v>
      </c>
      <c r="D4" s="5" t="s">
        <v>395</v>
      </c>
      <c r="E4" s="5" t="s">
        <v>34</v>
      </c>
      <c r="F4" s="5" t="s">
        <v>373</v>
      </c>
      <c r="G4" s="5" t="s">
        <v>374</v>
      </c>
      <c r="H4" s="5" t="s">
        <v>396</v>
      </c>
      <c r="I4" s="5" t="s">
        <v>5</v>
      </c>
      <c r="J4" s="5" t="s">
        <v>397</v>
      </c>
      <c r="K4" s="5" t="s">
        <v>398</v>
      </c>
      <c r="L4" s="5" t="s">
        <v>22</v>
      </c>
      <c r="M4" s="5" t="s">
        <v>399</v>
      </c>
      <c r="N4" s="5" t="s">
        <v>400</v>
      </c>
      <c r="O4" s="5" t="s">
        <v>401</v>
      </c>
    </row>
    <row r="5" spans="1:15" ht="15" customHeight="1" x14ac:dyDescent="0.25">
      <c r="A5" s="10" t="s">
        <v>263</v>
      </c>
      <c r="B5" s="25">
        <f>COUNTIF('Painel Empregado'!$C$5:$C$63,$A5)</f>
        <v>7</v>
      </c>
      <c r="C5" s="25">
        <f>COUNTIFS('Base Diária'!$C:$C,$A5,'Base Diária'!$P:$P,"Sim")</f>
        <v>70</v>
      </c>
      <c r="D5" s="25">
        <f>COUNTIFS('Base Diária'!$C:$C,$A5,'Base Diária'!$Q:$Q,"Sim")</f>
        <v>70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522.1099999999999</v>
      </c>
      <c r="G5" s="36">
        <f>SUMIFS('Base Diária'!$M:$M,'Base Diária'!$C:$C,$A5,'Base Diária'!$Q:$Q,"Sim")</f>
        <v>551.56000000000074</v>
      </c>
      <c r="H5" s="37">
        <f t="shared" ref="H5:H15" si="0">IFERROR($F5/$G5,"")</f>
        <v>0.94660599028210746</v>
      </c>
      <c r="I5" s="37">
        <f>Parâmetros!$E$13</f>
        <v>0.8</v>
      </c>
      <c r="J5" s="38">
        <f t="shared" ref="J5:J15" si="1">IFERROR($H5-$I5,"")</f>
        <v>0.14660599028210741</v>
      </c>
      <c r="K5" s="37">
        <f>IFERROR(COUNTIFS('Base Diária'!$C:$C,$A5,'Base Diária'!$R:$R,"Sim")/$D5,"")</f>
        <v>0.98571428571428577</v>
      </c>
      <c r="L5" s="36">
        <f>SUMIFS('Base Diária'!$S:$S,'Base Diária'!$C:$C,$A5,'Base Diária'!$Q:$Q,"Sim")</f>
        <v>4.5999999999999375E-2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288</v>
      </c>
      <c r="B6" s="25">
        <f>COUNTIF('Painel Empregado'!$C$5:$C$63,$A6)</f>
        <v>12</v>
      </c>
      <c r="C6" s="25">
        <f>COUNTIFS('Base Diária'!$C:$C,$A6,'Base Diária'!$P:$P,"Sim")</f>
        <v>118</v>
      </c>
      <c r="D6" s="25">
        <f>COUNTIFS('Base Diária'!$C:$C,$A6,'Base Diária'!$Q:$Q,"Sim")</f>
        <v>100</v>
      </c>
      <c r="E6" s="25">
        <f>COUNTIFS('Base Diária'!$C:$C,$A6,'Base Diária'!$P:$P,"Sim",'Base Diária'!$Y:$Y,"Falta de registro")</f>
        <v>18</v>
      </c>
      <c r="F6" s="36">
        <f>SUMIFS('Base Diária'!$L:$L,'Base Diária'!$C:$C,$A6,'Base Diária'!$Q:$Q,"Sim")</f>
        <v>724.30999999999972</v>
      </c>
      <c r="G6" s="36">
        <f>SUMIFS('Base Diária'!$M:$M,'Base Diária'!$C:$C,$A6,'Base Diária'!$Q:$Q,"Sim")</f>
        <v>840.57999999999925</v>
      </c>
      <c r="H6" s="37">
        <f t="shared" si="0"/>
        <v>0.86167884080040014</v>
      </c>
      <c r="I6" s="37">
        <f>Parâmetros!$E$13</f>
        <v>0.8</v>
      </c>
      <c r="J6" s="38">
        <f t="shared" si="1"/>
        <v>6.1678840800400092E-2</v>
      </c>
      <c r="K6" s="37">
        <f>IFERROR(COUNTIFS('Base Diária'!$C:$C,$A6,'Base Diária'!$R:$R,"Sim")/$D6,"")</f>
        <v>0.87</v>
      </c>
      <c r="L6" s="36">
        <f>SUMIFS('Base Diária'!$S:$S,'Base Diária'!$C:$C,$A6,'Base Diária'!$Q:$Q,"Sim")</f>
        <v>25.990000000000009</v>
      </c>
      <c r="M6" s="26" t="str">
        <f>COUNTIFS('Painel Empregado'!$C$5:$C$63,$A6,'Painel Empregado'!$Q$5:$Q$63,"Na meta")&amp;" de "&amp;$B6</f>
        <v>9 de 12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262</v>
      </c>
      <c r="B7" s="25">
        <f>COUNTIF('Painel Empregado'!$C$5:$C$63,$A7)</f>
        <v>11</v>
      </c>
      <c r="C7" s="25">
        <f>COUNTIFS('Base Diária'!$C:$C,$A7,'Base Diária'!$P:$P,"Sim")</f>
        <v>112</v>
      </c>
      <c r="D7" s="25">
        <f>COUNTIFS('Base Diária'!$C:$C,$A7,'Base Diária'!$Q:$Q,"Sim")</f>
        <v>95</v>
      </c>
      <c r="E7" s="25">
        <f>COUNTIFS('Base Diária'!$C:$C,$A7,'Base Diária'!$P:$P,"Sim",'Base Diária'!$Y:$Y,"Falta de registro")</f>
        <v>17</v>
      </c>
      <c r="F7" s="36">
        <f>SUMIFS('Base Diária'!$L:$L,'Base Diária'!$C:$C,$A7,'Base Diária'!$Q:$Q,"Sim")</f>
        <v>619.73999999999967</v>
      </c>
      <c r="G7" s="36">
        <f>SUMIFS('Base Diária'!$M:$M,'Base Diária'!$C:$C,$A7,'Base Diária'!$Q:$Q,"Sim")</f>
        <v>714.47999999999945</v>
      </c>
      <c r="H7" s="37">
        <f t="shared" si="0"/>
        <v>0.8674000671817268</v>
      </c>
      <c r="I7" s="37">
        <f>Parâmetros!$E$13</f>
        <v>0.8</v>
      </c>
      <c r="J7" s="38">
        <f t="shared" si="1"/>
        <v>6.7400067181726753E-2</v>
      </c>
      <c r="K7" s="37">
        <f>IFERROR(COUNTIFS('Base Diária'!$C:$C,$A7,'Base Diária'!$R:$R,"Sim")/$D7,"")</f>
        <v>0.86315789473684212</v>
      </c>
      <c r="L7" s="36">
        <f>SUMIFS('Base Diária'!$S:$S,'Base Diária'!$C:$C,$A7,'Base Diária'!$Q:$Q,"Sim")</f>
        <v>15.925999999999998</v>
      </c>
      <c r="M7" s="26" t="str">
        <f>COUNTIFS('Painel Empregado'!$C$5:$C$63,$A7,'Painel Empregado'!$Q$5:$Q$63,"Na meta")&amp;" de "&amp;$B7</f>
        <v>7 de 11</v>
      </c>
      <c r="N7" s="25">
        <f>COUNTIFS('Base Diária'!$C:$C,$A7,'Base Diária'!$P:$P,"Sim",'Base Diária'!$V:$V,"DIVERGE*")</f>
        <v>9</v>
      </c>
      <c r="O7" s="26" t="str">
        <f t="shared" si="2"/>
        <v>Na meta</v>
      </c>
    </row>
    <row r="8" spans="1:15" ht="15" customHeight="1" x14ac:dyDescent="0.25">
      <c r="A8" s="10" t="s">
        <v>280</v>
      </c>
      <c r="B8" s="25">
        <f>COUNTIF('Painel Empregado'!$C$5:$C$63,$A8)</f>
        <v>3</v>
      </c>
      <c r="C8" s="25">
        <f>COUNTIFS('Base Diária'!$C:$C,$A8,'Base Diária'!$P:$P,"Sim")</f>
        <v>32</v>
      </c>
      <c r="D8" s="25">
        <f>COUNTIFS('Base Diária'!$C:$C,$A8,'Base Diária'!$Q:$Q,"Sim")</f>
        <v>31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261.06</v>
      </c>
      <c r="G8" s="36">
        <f>SUMIFS('Base Diária'!$M:$M,'Base Diária'!$C:$C,$A8,'Base Diária'!$Q:$Q,"Sim")</f>
        <v>269.86000000000013</v>
      </c>
      <c r="H8" s="37">
        <f t="shared" si="0"/>
        <v>0.96739049877714323</v>
      </c>
      <c r="I8" s="37">
        <f>Parâmetros!$E$13</f>
        <v>0.8</v>
      </c>
      <c r="J8" s="38">
        <f t="shared" si="1"/>
        <v>0.16739049877714318</v>
      </c>
      <c r="K8" s="37">
        <f>IFERROR(COUNTIFS('Base Diária'!$C:$C,$A8,'Base Diária'!$R:$R,"Sim")/$D8,"")</f>
        <v>1</v>
      </c>
      <c r="L8" s="36">
        <f>SUMIFS('Base Diária'!$S:$S,'Base Diária'!$C:$C,$A8,'Base Diária'!$Q:$Q,"Sim")</f>
        <v>0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254</v>
      </c>
      <c r="B9" s="25">
        <f>COUNTIF('Painel Empregado'!$C$5:$C$63,$A9)</f>
        <v>9</v>
      </c>
      <c r="C9" s="25">
        <f>COUNTIFS('Base Diária'!$C:$C,$A9,'Base Diária'!$P:$P,"Sim")</f>
        <v>83</v>
      </c>
      <c r="D9" s="25">
        <f>COUNTIFS('Base Diária'!$C:$C,$A9,'Base Diária'!$Q:$Q,"Sim")</f>
        <v>74</v>
      </c>
      <c r="E9" s="25">
        <f>COUNTIFS('Base Diária'!$C:$C,$A9,'Base Diária'!$P:$P,"Sim",'Base Diária'!$Y:$Y,"Falta de registro")</f>
        <v>9</v>
      </c>
      <c r="F9" s="36">
        <f>SUMIFS('Base Diária'!$L:$L,'Base Diária'!$C:$C,$A9,'Base Diária'!$Q:$Q,"Sim")</f>
        <v>495.04999999999984</v>
      </c>
      <c r="G9" s="36">
        <f>SUMIFS('Base Diária'!$M:$M,'Base Diária'!$C:$C,$A9,'Base Diária'!$Q:$Q,"Sim")</f>
        <v>557.19999999999959</v>
      </c>
      <c r="H9" s="37">
        <f t="shared" si="0"/>
        <v>0.88846015793252009</v>
      </c>
      <c r="I9" s="37">
        <f>Parâmetros!$E$13</f>
        <v>0.8</v>
      </c>
      <c r="J9" s="38">
        <f t="shared" si="1"/>
        <v>8.8460157932520045E-2</v>
      </c>
      <c r="K9" s="37">
        <f>IFERROR(COUNTIFS('Base Diária'!$C:$C,$A9,'Base Diária'!$R:$R,"Sim")/$D9,"")</f>
        <v>0.8783783783783784</v>
      </c>
      <c r="L9" s="36">
        <f>SUMIFS('Base Diária'!$S:$S,'Base Diária'!$C:$C,$A9,'Base Diária'!$Q:$Q,"Sim")</f>
        <v>6.336000000000003</v>
      </c>
      <c r="M9" s="26" t="str">
        <f>COUNTIFS('Painel Empregado'!$C$5:$C$63,$A9,'Painel Empregado'!$Q$5:$Q$63,"Na meta")&amp;" de "&amp;$B9</f>
        <v>6 de 9</v>
      </c>
      <c r="N9" s="25">
        <f>COUNTIFS('Base Diária'!$C:$C,$A9,'Base Diária'!$P:$P,"Sim",'Base Diária'!$V:$V,"DIVERGE*")</f>
        <v>9</v>
      </c>
      <c r="O9" s="26" t="str">
        <f t="shared" si="2"/>
        <v>Na meta</v>
      </c>
    </row>
    <row r="10" spans="1:15" ht="15" customHeight="1" x14ac:dyDescent="0.25">
      <c r="A10" s="10" t="s">
        <v>290</v>
      </c>
      <c r="B10" s="25">
        <f>COUNTIF('Painel Empregado'!$C$5:$C$63,$A10)</f>
        <v>3</v>
      </c>
      <c r="C10" s="25">
        <f>COUNTIFS('Base Diária'!$C:$C,$A10,'Base Diária'!$P:$P,"Sim")</f>
        <v>33</v>
      </c>
      <c r="D10" s="25">
        <f>COUNTIFS('Base Diária'!$C:$C,$A10,'Base Diária'!$Q:$Q,"Sim")</f>
        <v>30</v>
      </c>
      <c r="E10" s="25">
        <f>COUNTIFS('Base Diária'!$C:$C,$A10,'Base Diária'!$P:$P,"Sim",'Base Diária'!$Y:$Y,"Falta de registro")</f>
        <v>3</v>
      </c>
      <c r="F10" s="36">
        <f>SUMIFS('Base Diária'!$L:$L,'Base Diária'!$C:$C,$A10,'Base Diária'!$Q:$Q,"Sim")</f>
        <v>219.67000000000002</v>
      </c>
      <c r="G10" s="36">
        <f>SUMIFS('Base Diária'!$M:$M,'Base Diária'!$C:$C,$A10,'Base Diária'!$Q:$Q,"Sim")</f>
        <v>257.15000000000015</v>
      </c>
      <c r="H10" s="37">
        <f t="shared" si="0"/>
        <v>0.85424849309741357</v>
      </c>
      <c r="I10" s="37">
        <f>Parâmetros!$E$13</f>
        <v>0.8</v>
      </c>
      <c r="J10" s="38">
        <f t="shared" si="1"/>
        <v>5.424849309741353E-2</v>
      </c>
      <c r="K10" s="37">
        <f>IFERROR(COUNTIFS('Base Diária'!$C:$C,$A10,'Base Diária'!$R:$R,"Sim")/$D10,"")</f>
        <v>0.8666666666666667</v>
      </c>
      <c r="L10" s="36">
        <f>SUMIFS('Base Diária'!$S:$S,'Base Diária'!$C:$C,$A10,'Base Diária'!$Q:$Q,"Sim")</f>
        <v>5.5000000000000018</v>
      </c>
      <c r="M10" s="26" t="str">
        <f>COUNTIFS('Painel Empregado'!$C$5:$C$63,$A10,'Painel Empregado'!$Q$5:$Q$63,"Na meta")&amp;" de "&amp;$B10</f>
        <v>2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285</v>
      </c>
      <c r="B11" s="25">
        <f>COUNTIF('Painel Empregado'!$C$5:$C$63,$A11)</f>
        <v>4</v>
      </c>
      <c r="C11" s="25">
        <f>COUNTIFS('Base Diária'!$C:$C,$A11,'Base Diária'!$P:$P,"Sim")</f>
        <v>43</v>
      </c>
      <c r="D11" s="25">
        <f>COUNTIFS('Base Diária'!$C:$C,$A11,'Base Diária'!$Q:$Q,"Sim")</f>
        <v>41</v>
      </c>
      <c r="E11" s="25">
        <f>COUNTIFS('Base Diária'!$C:$C,$A11,'Base Diária'!$P:$P,"Sim",'Base Diária'!$Y:$Y,"Falta de registro")</f>
        <v>2</v>
      </c>
      <c r="F11" s="36">
        <f>SUMIFS('Base Diária'!$L:$L,'Base Diária'!$C:$C,$A11,'Base Diária'!$Q:$Q,"Sim")</f>
        <v>298.76999999999992</v>
      </c>
      <c r="G11" s="36">
        <f>SUMIFS('Base Diária'!$M:$M,'Base Diária'!$C:$C,$A11,'Base Diária'!$Q:$Q,"Sim")</f>
        <v>355.17000000000024</v>
      </c>
      <c r="H11" s="37">
        <f t="shared" si="0"/>
        <v>0.84120280429090211</v>
      </c>
      <c r="I11" s="37">
        <f>Parâmetros!$E$13</f>
        <v>0.8</v>
      </c>
      <c r="J11" s="38">
        <f t="shared" si="1"/>
        <v>4.1202804290902062E-2</v>
      </c>
      <c r="K11" s="37">
        <f>IFERROR(COUNTIFS('Base Diária'!$C:$C,$A11,'Base Diária'!$R:$R,"Sim")/$D11,"")</f>
        <v>0.85365853658536583</v>
      </c>
      <c r="L11" s="36">
        <f>SUMIFS('Base Diária'!$S:$S,'Base Diária'!$C:$C,$A11,'Base Diária'!$Q:$Q,"Sim")</f>
        <v>14.854000000000006</v>
      </c>
      <c r="M11" s="26" t="str">
        <f>COUNTIFS('Painel Empregado'!$C$5:$C$63,$A11,'Painel Empregado'!$Q$5:$Q$63,"Na meta")&amp;" de "&amp;$B11</f>
        <v>3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282</v>
      </c>
      <c r="B12" s="25">
        <f>COUNTIF('Painel Empregado'!$C$5:$C$63,$A12)</f>
        <v>2</v>
      </c>
      <c r="C12" s="25">
        <f>COUNTIFS('Base Diária'!$C:$C,$A12,'Base Diária'!$P:$P,"Sim")</f>
        <v>22</v>
      </c>
      <c r="D12" s="25">
        <f>COUNTIFS('Base Diária'!$C:$C,$A12,'Base Diária'!$Q:$Q,"Sim")</f>
        <v>22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163.50999999999996</v>
      </c>
      <c r="G12" s="36">
        <f>SUMIFS('Base Diária'!$M:$M,'Base Diária'!$C:$C,$A12,'Base Diária'!$Q:$Q,"Sim")</f>
        <v>188.22000000000006</v>
      </c>
      <c r="H12" s="37">
        <f t="shared" si="0"/>
        <v>0.8687174582934859</v>
      </c>
      <c r="I12" s="37">
        <f>Parâmetros!$E$13</f>
        <v>0.8</v>
      </c>
      <c r="J12" s="38">
        <f t="shared" si="1"/>
        <v>6.8717458293485856E-2</v>
      </c>
      <c r="K12" s="37">
        <f>IFERROR(COUNTIFS('Base Diária'!$C:$C,$A12,'Base Diária'!$R:$R,"Sim")/$D12,"")</f>
        <v>0.95454545454545459</v>
      </c>
      <c r="L12" s="36">
        <f>SUMIFS('Base Diária'!$S:$S,'Base Diária'!$C:$C,$A12,'Base Diária'!$Q:$Q,"Sim")</f>
        <v>7.400000000000162E-2</v>
      </c>
      <c r="M12" s="26" t="str">
        <f>COUNTIFS('Painel Empregado'!$C$5:$C$63,$A12,'Painel Empregado'!$Q$5:$Q$63,"Na meta")&amp;" de "&amp;$B12</f>
        <v>2 de 2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277</v>
      </c>
      <c r="B13" s="25">
        <f>COUNTIF('Painel Empregado'!$C$5:$C$63,$A13)</f>
        <v>2</v>
      </c>
      <c r="C13" s="25">
        <f>COUNTIFS('Base Diária'!$C:$C,$A13,'Base Diária'!$P:$P,"Sim")</f>
        <v>20</v>
      </c>
      <c r="D13" s="25">
        <f>COUNTIFS('Base Diária'!$C:$C,$A13,'Base Diária'!$Q:$Q,"Sim")</f>
        <v>17</v>
      </c>
      <c r="E13" s="25">
        <f>COUNTIFS('Base Diária'!$C:$C,$A13,'Base Diária'!$P:$P,"Sim",'Base Diária'!$Y:$Y,"Falta de registro")</f>
        <v>3</v>
      </c>
      <c r="F13" s="36">
        <f>SUMIFS('Base Diária'!$L:$L,'Base Diária'!$C:$C,$A13,'Base Diária'!$Q:$Q,"Sim")</f>
        <v>118.58000000000003</v>
      </c>
      <c r="G13" s="36">
        <f>SUMIFS('Base Diária'!$M:$M,'Base Diária'!$C:$C,$A13,'Base Diária'!$Q:$Q,"Sim")</f>
        <v>146.66</v>
      </c>
      <c r="H13" s="37">
        <f t="shared" si="0"/>
        <v>0.80853675167053063</v>
      </c>
      <c r="I13" s="37">
        <f>Parâmetros!$E$13</f>
        <v>0.8</v>
      </c>
      <c r="J13" s="38">
        <f t="shared" si="1"/>
        <v>8.5367516705305846E-3</v>
      </c>
      <c r="K13" s="37">
        <f>IFERROR(COUNTIFS('Base Diária'!$C:$C,$A13,'Base Diária'!$R:$R,"Sim")/$D13,"")</f>
        <v>0.88235294117647056</v>
      </c>
      <c r="L13" s="36">
        <f>SUMIFS('Base Diária'!$S:$S,'Base Diária'!$C:$C,$A13,'Base Diária'!$Q:$Q,"Sim")</f>
        <v>1.740000000000002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260</v>
      </c>
      <c r="B14" s="25">
        <f>COUNTIF('Painel Empregado'!$C$5:$C$63,$A14)</f>
        <v>2</v>
      </c>
      <c r="C14" s="25">
        <f>COUNTIFS('Base Diária'!$C:$C,$A14,'Base Diária'!$P:$P,"Sim")</f>
        <v>30</v>
      </c>
      <c r="D14" s="25">
        <f>COUNTIFS('Base Diária'!$C:$C,$A14,'Base Diária'!$Q:$Q,"Sim")</f>
        <v>30</v>
      </c>
      <c r="E14" s="25">
        <f>COUNTIFS('Base Diária'!$C:$C,$A14,'Base Diária'!$P:$P,"Sim",'Base Diária'!$Y:$Y,"Falta de registro")</f>
        <v>0</v>
      </c>
      <c r="F14" s="36">
        <f>SUMIFS('Base Diária'!$L:$L,'Base Diária'!$C:$C,$A14,'Base Diária'!$Q:$Q,"Sim")</f>
        <v>193.04000000000002</v>
      </c>
      <c r="G14" s="36">
        <f>SUMIFS('Base Diária'!$M:$M,'Base Diária'!$C:$C,$A14,'Base Diária'!$Q:$Q,"Sim")</f>
        <v>219.1099999999999</v>
      </c>
      <c r="H14" s="37">
        <f t="shared" si="0"/>
        <v>0.88101866642325821</v>
      </c>
      <c r="I14" s="37">
        <f>Parâmetros!$E$13</f>
        <v>0.8</v>
      </c>
      <c r="J14" s="38">
        <f t="shared" si="1"/>
        <v>8.1018666423258168E-2</v>
      </c>
      <c r="K14" s="37">
        <f>IFERROR(COUNTIFS('Base Diária'!$C:$C,$A14,'Base Diária'!$R:$R,"Sim")/$D14,"")</f>
        <v>0.93333333333333335</v>
      </c>
      <c r="L14" s="36">
        <f>SUMIFS('Base Diária'!$S:$S,'Base Diária'!$C:$C,$A14,'Base Diária'!$Q:$Q,"Sim")</f>
        <v>2.1220000000000008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1</v>
      </c>
      <c r="O14" s="26" t="str">
        <f t="shared" si="2"/>
        <v>Na meta</v>
      </c>
    </row>
    <row r="15" spans="1:15" ht="15" customHeight="1" x14ac:dyDescent="0.25">
      <c r="A15" s="39" t="s">
        <v>402</v>
      </c>
      <c r="B15" s="40">
        <f t="shared" ref="B15:G15" si="3">SUM(B5:B14)</f>
        <v>55</v>
      </c>
      <c r="C15" s="40">
        <f t="shared" si="3"/>
        <v>563</v>
      </c>
      <c r="D15" s="40">
        <f t="shared" si="3"/>
        <v>510</v>
      </c>
      <c r="E15" s="40">
        <f t="shared" si="3"/>
        <v>53</v>
      </c>
      <c r="F15" s="41">
        <f t="shared" si="3"/>
        <v>3615.8399999999988</v>
      </c>
      <c r="G15" s="41">
        <f t="shared" si="3"/>
        <v>4099.99</v>
      </c>
      <c r="H15" s="42">
        <f t="shared" si="0"/>
        <v>0.88191434613255126</v>
      </c>
      <c r="I15" s="42">
        <f>Parâmetros!$E$13</f>
        <v>0.8</v>
      </c>
      <c r="J15" s="43">
        <f t="shared" si="1"/>
        <v>8.1914346132551219E-2</v>
      </c>
      <c r="K15" s="42">
        <f>IFERROR(COUNTIF('Base Diária'!$R:$R,"Sim")/$D15,"")</f>
        <v>0.9</v>
      </c>
      <c r="L15" s="41">
        <f>SUM(L5:L14)</f>
        <v>72.588000000000008</v>
      </c>
      <c r="M15" s="39" t="str">
        <f>COUNTIF('Painel Empregado'!$Q$5:$Q$63,"Na meta")&amp;" de "&amp;$B15</f>
        <v>43 de 55</v>
      </c>
      <c r="N15" s="40">
        <f>SUM(N5:N14)</f>
        <v>19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D17" activePane="bottomRight" state="frozen"/>
      <selection pane="topRight" activeCell="D1" sqref="D1"/>
      <selection pane="bottomLeft" activeCell="A5" sqref="A5"/>
      <selection pane="bottomRight" activeCell="J31" sqref="J31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403</v>
      </c>
    </row>
    <row r="2" spans="1:17" ht="15" customHeight="1" x14ac:dyDescent="0.25">
      <c r="A2" s="3" t="s">
        <v>404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405</v>
      </c>
      <c r="E4" s="5" t="s">
        <v>394</v>
      </c>
      <c r="F4" s="5" t="s">
        <v>395</v>
      </c>
      <c r="G4" s="5" t="s">
        <v>34</v>
      </c>
      <c r="H4" s="5" t="s">
        <v>373</v>
      </c>
      <c r="I4" s="5" t="s">
        <v>374</v>
      </c>
      <c r="J4" s="5" t="s">
        <v>396</v>
      </c>
      <c r="K4" s="5" t="s">
        <v>5</v>
      </c>
      <c r="L4" s="5" t="s">
        <v>397</v>
      </c>
      <c r="M4" s="5" t="s">
        <v>398</v>
      </c>
      <c r="N4" s="5" t="s">
        <v>22</v>
      </c>
      <c r="O4" s="5" t="s">
        <v>406</v>
      </c>
      <c r="P4" s="5" t="s">
        <v>400</v>
      </c>
      <c r="Q4" s="5" t="s">
        <v>401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$148,Cadastro!$A$5:$A$148,$A5,Cadastro!$E$5:$E$148,"&lt;="&amp;_xlpm.corte),_xlfn.XLOOKUP(1,(Cadastro!$A$5:$A$148=$A5)*(Cadastro!$E$5:$E$148=_xlpm.dt),Cadastro!$C$5:$C$148)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$148,Cadastro!$A$5:$A$148,$A5,Cadastro!$E$5:$E$148,"&lt;="&amp;_xlpm.corte),_xlfn.XLOOKUP(1,(Cadastro!$A$5:$A$148=$A5)*(Cadastro!$E$5:$E$148=_xlpm.dt),Cadastro!$D$5:$D$148)),"")</f>
        <v>6x1</v>
      </c>
      <c r="E5" s="76">
        <f>COUNTIFS('Base Diária'!$A:$A,$A5,'Base Diária'!$P:$P,"Sim")</f>
        <v>10</v>
      </c>
      <c r="F5" s="76">
        <f>COUNTIFS('Base Diária'!$A:$A,$A5,'Base Diária'!$Q:$Q,"Sim")</f>
        <v>10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84.229999999999976</v>
      </c>
      <c r="I5" s="77">
        <f>SUMIFS('Base Diária'!$M:$M,'Base Diária'!$A:$A,$A5,'Base Diária'!$Q:$Q,"Sim")</f>
        <v>87.999999999999986</v>
      </c>
      <c r="J5" s="78">
        <f t="shared" ref="J5:J36" si="0">IFERROR($H5/$I5,"")</f>
        <v>0.95715909090909079</v>
      </c>
      <c r="K5" s="78">
        <f>Parâmetros!$E$13</f>
        <v>0.8</v>
      </c>
      <c r="L5" s="79">
        <f t="shared" ref="L5:L36" si="1">IFERROR($J5-$K5,"")</f>
        <v>0.15715909090909075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$148,Cadastro!$A$5:$A$148,$A6,Cadastro!$E$5:$E$148,"&lt;="&amp;_xlpm.corte),_xlfn.XLOOKUP(1,(Cadastro!$A$5:$A$148=$A6)*(Cadastro!$E$5:$E$148=_xlpm.dt),Cadastro!$C$5:$C$148)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$148,Cadastro!$A$5:$A$148,$A6,Cadastro!$E$5:$E$148,"&lt;="&amp;_xlpm.corte),_xlfn.XLOOKUP(1,(Cadastro!$A$5:$A$148=$A6)*(Cadastro!$E$5:$E$148=_xlpm.dt),Cadastro!$D$5:$D$148)),"")</f>
        <v>6x1</v>
      </c>
      <c r="E6" s="76">
        <f>COUNTIFS('Base Diária'!$A:$A,$A6,'Base Diária'!$P:$P,"Sim")</f>
        <v>11</v>
      </c>
      <c r="F6" s="76">
        <f>COUNTIFS('Base Diária'!$A:$A,$A6,'Base Diária'!$Q:$Q,"Sim")</f>
        <v>10</v>
      </c>
      <c r="G6" s="76">
        <f>COUNTIFS('Base Diária'!$A:$A,$A6,'Base Diária'!$P:$P,"Sim",'Base Diária'!$Y:$Y,"Falta de registro")</f>
        <v>1</v>
      </c>
      <c r="H6" s="77">
        <f>SUMIFS('Base Diária'!$L:$L,'Base Diária'!$A:$A,$A6,'Base Diária'!$Q:$Q,"Sim")</f>
        <v>86.139999999999986</v>
      </c>
      <c r="I6" s="77">
        <f>SUMIFS('Base Diária'!$M:$M,'Base Diária'!$A:$A,$A6,'Base Diária'!$Q:$Q,"Sim")</f>
        <v>86.529999999999987</v>
      </c>
      <c r="J6" s="78">
        <f t="shared" si="0"/>
        <v>0.99549289263839125</v>
      </c>
      <c r="K6" s="78">
        <f>Parâmetros!$E$13</f>
        <v>0.8</v>
      </c>
      <c r="L6" s="79">
        <f t="shared" si="1"/>
        <v>0.1954928926383912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6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$148,Cadastro!$A$5:$A$148,$A7,Cadastro!$E$5:$E$148,"&lt;="&amp;_xlpm.corte),_xlfn.XLOOKUP(1,(Cadastro!$A$5:$A$148=$A7)*(Cadastro!$E$5:$E$148=_xlpm.dt),Cadastro!$C$5:$C$148)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$148,Cadastro!$A$5:$A$148,$A7,Cadastro!$E$5:$E$148,"&lt;="&amp;_xlpm.corte),_xlfn.XLOOKUP(1,(Cadastro!$A$5:$A$148=$A7)*(Cadastro!$E$5:$E$148=_xlpm.dt),Cadastro!$D$5:$D$148)),"")</f>
        <v>6x1</v>
      </c>
      <c r="E7" s="76">
        <f>COUNTIFS('Base Diária'!$A:$A,$A7,'Base Diária'!$P:$P,"Sim")</f>
        <v>11</v>
      </c>
      <c r="F7" s="76">
        <f>COUNTIFS('Base Diária'!$A:$A,$A7,'Base Diária'!$Q:$Q,"Sim")</f>
        <v>11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90.689999999999984</v>
      </c>
      <c r="I7" s="77">
        <f>SUMIFS('Base Diária'!$M:$M,'Base Diária'!$A:$A,$A7,'Base Diária'!$Q:$Q,"Sim")</f>
        <v>95.329999999999984</v>
      </c>
      <c r="J7" s="78">
        <f t="shared" si="0"/>
        <v>0.95132696947445716</v>
      </c>
      <c r="K7" s="78">
        <f>Parâmetros!$E$13</f>
        <v>0.8</v>
      </c>
      <c r="L7" s="79">
        <f t="shared" si="1"/>
        <v>0.15132696947445712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$148,Cadastro!$A$5:$A$148,$A8,Cadastro!$E$5:$E$148,"&lt;="&amp;_xlpm.corte),_xlfn.XLOOKUP(1,(Cadastro!$A$5:$A$148=$A8)*(Cadastro!$E$5:$E$148=_xlpm.dt),Cadastro!$C$5:$C$148)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$148,Cadastro!$A$5:$A$148,$A8,Cadastro!$E$5:$E$148,"&lt;="&amp;_xlpm.corte),_xlfn.XLOOKUP(1,(Cadastro!$A$5:$A$148=$A8)*(Cadastro!$E$5:$E$148=_xlpm.dt),Cadastro!$D$5:$D$148)),"")</f>
        <v>6x1</v>
      </c>
      <c r="E8" s="76">
        <f>COUNTIFS('Base Diária'!$A:$A,$A8,'Base Diária'!$P:$P,"Sim")</f>
        <v>12</v>
      </c>
      <c r="F8" s="76">
        <f>COUNTIFS('Base Diária'!$A:$A,$A8,'Base Diária'!$Q:$Q,"Sim")</f>
        <v>11</v>
      </c>
      <c r="G8" s="76">
        <f>COUNTIFS('Base Diária'!$A:$A,$A8,'Base Diária'!$P:$P,"Sim",'Base Diária'!$Y:$Y,"Falta de registro")</f>
        <v>1</v>
      </c>
      <c r="H8" s="77">
        <f>SUMIFS('Base Diária'!$L:$L,'Base Diária'!$A:$A,$A8,'Base Diária'!$Q:$Q,"Sim")</f>
        <v>79.959999999999994</v>
      </c>
      <c r="I8" s="77">
        <f>SUMIFS('Base Diária'!$M:$M,'Base Diária'!$A:$A,$A8,'Base Diária'!$Q:$Q,"Sim")</f>
        <v>92.639999999999986</v>
      </c>
      <c r="J8" s="78">
        <f t="shared" si="0"/>
        <v>0.863126079447323</v>
      </c>
      <c r="K8" s="78">
        <f>Parâmetros!$E$13</f>
        <v>0.8</v>
      </c>
      <c r="L8" s="79">
        <f t="shared" si="1"/>
        <v>6.3126079447322958E-2</v>
      </c>
      <c r="M8" s="78">
        <f>IFERROR(COUNTIFS('Base Diária'!$A:$A,$A8,'Base Diária'!$R:$R,"Sim")/$F8,"")</f>
        <v>0.81818181818181823</v>
      </c>
      <c r="N8" s="77">
        <f>SUMIFS('Base Diária'!$S:$S,'Base Diária'!$A:$A,$A8,'Base Diária'!$Q:$Q,"Sim")</f>
        <v>6.304000000000002</v>
      </c>
      <c r="O8" s="76">
        <f>COUNTIFS('Base Diária'!$A:$A,$A8,'Base Diária'!$T:$T,"Sim")</f>
        <v>1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$148,Cadastro!$A$5:$A$148,$A9,Cadastro!$E$5:$E$148,"&lt;="&amp;_xlpm.corte),_xlfn.XLOOKUP(1,(Cadastro!$A$5:$A$148=$A9)*(Cadastro!$E$5:$E$148=_xlpm.dt),Cadastro!$C$5:$C$148)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$148,Cadastro!$A$5:$A$148,$A9,Cadastro!$E$5:$E$148,"&lt;="&amp;_xlpm.corte),_xlfn.XLOOKUP(1,(Cadastro!$A$5:$A$148=$A9)*(Cadastro!$E$5:$E$148=_xlpm.dt),Cadastro!$D$5:$D$148)),"")</f>
        <v>B</v>
      </c>
      <c r="E9" s="76">
        <f>COUNTIFS('Base Diária'!$A:$A,$A9,'Base Diária'!$P:$P,"Sim")</f>
        <v>10</v>
      </c>
      <c r="F9" s="76">
        <f>COUNTIFS('Base Diária'!$A:$A,$A9,'Base Diária'!$Q:$Q,"Sim")</f>
        <v>9</v>
      </c>
      <c r="G9" s="76">
        <f>COUNTIFS('Base Diária'!$A:$A,$A9,'Base Diária'!$P:$P,"Sim",'Base Diária'!$Y:$Y,"Falta de registro")</f>
        <v>1</v>
      </c>
      <c r="H9" s="77">
        <f>SUMIFS('Base Diária'!$L:$L,'Base Diária'!$A:$A,$A9,'Base Diária'!$Q:$Q,"Sim")</f>
        <v>61.52000000000001</v>
      </c>
      <c r="I9" s="77">
        <f>SUMIFS('Base Diária'!$M:$M,'Base Diária'!$A:$A,$A9,'Base Diária'!$Q:$Q,"Sim")</f>
        <v>69.03</v>
      </c>
      <c r="J9" s="78">
        <f t="shared" si="0"/>
        <v>0.89120672171519644</v>
      </c>
      <c r="K9" s="78">
        <f>Parâmetros!$E$13</f>
        <v>0.8</v>
      </c>
      <c r="L9" s="79">
        <f t="shared" si="1"/>
        <v>9.1206721715196393E-2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$148,Cadastro!$A$5:$A$148,$A10,Cadastro!$E$5:$E$148,"&lt;="&amp;_xlpm.corte),_xlfn.XLOOKUP(1,(Cadastro!$A$5:$A$148=$A10)*(Cadastro!$E$5:$E$148=_xlpm.dt),Cadastro!$C$5:$C$148)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$148,Cadastro!$A$5:$A$148,$A10,Cadastro!$E$5:$E$148,"&lt;="&amp;_xlpm.corte),_xlfn.XLOOKUP(1,(Cadastro!$A$5:$A$148=$A10)*(Cadastro!$E$5:$E$148=_xlpm.dt),Cadastro!$D$5:$D$148)),"")</f>
        <v>6x1</v>
      </c>
      <c r="E10" s="76">
        <f>COUNTIFS('Base Diária'!$A:$A,$A10,'Base Diária'!$P:$P,"Sim")</f>
        <v>12</v>
      </c>
      <c r="F10" s="76">
        <f>COUNTIFS('Base Diária'!$A:$A,$A10,'Base Diária'!$Q:$Q,"Sim")</f>
        <v>12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85.38</v>
      </c>
      <c r="I10" s="77">
        <f>SUMIFS('Base Diária'!$M:$M,'Base Diária'!$A:$A,$A10,'Base Diária'!$Q:$Q,"Sim")</f>
        <v>101.43999999999998</v>
      </c>
      <c r="J10" s="78">
        <f t="shared" si="0"/>
        <v>0.84167981072555209</v>
      </c>
      <c r="K10" s="78">
        <f>Parâmetros!$E$13</f>
        <v>0.8</v>
      </c>
      <c r="L10" s="79">
        <f t="shared" si="1"/>
        <v>4.1679810725552047E-2</v>
      </c>
      <c r="M10" s="78">
        <f>IFERROR(COUNTIFS('Base Diária'!$A:$A,$A10,'Base Diária'!$R:$R,"Sim")/$F10,"")</f>
        <v>0.83333333333333337</v>
      </c>
      <c r="N10" s="77">
        <f>SUMIFS('Base Diária'!$S:$S,'Base Diária'!$A:$A,$A10,'Base Diária'!$Q:$Q,"Sim")</f>
        <v>4.6780000000000017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$148,Cadastro!$A$5:$A$148,$A11,Cadastro!$E$5:$E$148,"&lt;="&amp;_xlpm.corte),_xlfn.XLOOKUP(1,(Cadastro!$A$5:$A$148=$A11)*(Cadastro!$E$5:$E$148=_xlpm.dt),Cadastro!$C$5:$C$148)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$148,Cadastro!$A$5:$A$148,$A11,Cadastro!$E$5:$E$148,"&lt;="&amp;_xlpm.corte),_xlfn.XLOOKUP(1,(Cadastro!$A$5:$A$148=$A11)*(Cadastro!$E$5:$E$148=_xlpm.dt),Cadastro!$D$5:$D$148)),"")</f>
        <v>B</v>
      </c>
      <c r="E11" s="76">
        <f>COUNTIFS('Base Diária'!$A:$A,$A11,'Base Diária'!$P:$P,"Sim")</f>
        <v>10</v>
      </c>
      <c r="F11" s="76">
        <f>COUNTIFS('Base Diária'!$A:$A,$A11,'Base Diária'!$Q:$Q,"Sim")</f>
        <v>9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61.45000000000001</v>
      </c>
      <c r="I11" s="77">
        <f>SUMIFS('Base Diária'!$M:$M,'Base Diária'!$A:$A,$A11,'Base Diária'!$Q:$Q,"Sim")</f>
        <v>69.03</v>
      </c>
      <c r="J11" s="78">
        <f t="shared" si="0"/>
        <v>0.89019266985368695</v>
      </c>
      <c r="K11" s="78">
        <f>Parâmetros!$E$13</f>
        <v>0.8</v>
      </c>
      <c r="L11" s="79">
        <f t="shared" si="1"/>
        <v>9.0192669853686902E-2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$148,Cadastro!$A$5:$A$148,$A12,Cadastro!$E$5:$E$148,"&lt;="&amp;_xlpm.corte),_xlfn.XLOOKUP(1,(Cadastro!$A$5:$A$148=$A12)*(Cadastro!$E$5:$E$148=_xlpm.dt),Cadastro!$C$5:$C$148)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$148,Cadastro!$A$5:$A$148,$A12,Cadastro!$E$5:$E$148,"&lt;="&amp;_xlpm.corte),_xlfn.XLOOKUP(1,(Cadastro!$A$5:$A$148=$A12)*(Cadastro!$E$5:$E$148=_xlpm.dt),Cadastro!$D$5:$D$148)),"")</f>
        <v>Férias</v>
      </c>
      <c r="E12" s="76">
        <f>COUNTIFS('Base Diária'!$A:$A,$A12,'Base Diária'!$P:$P,"Sim")</f>
        <v>0</v>
      </c>
      <c r="F12" s="76">
        <f>COUNTIFS('Base Diária'!$A:$A,$A12,'Base Diária'!$Q:$Q,"Sim")</f>
        <v>0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0</v>
      </c>
      <c r="I12" s="77">
        <f>SUMIFS('Base Diária'!$M:$M,'Base Diária'!$A:$A,$A12,'Base Diária'!$Q:$Q,"Sim")</f>
        <v>0</v>
      </c>
      <c r="J12" s="78" t="str">
        <f t="shared" si="0"/>
        <v/>
      </c>
      <c r="K12" s="78">
        <f>Parâmetros!$E$13</f>
        <v>0.8</v>
      </c>
      <c r="L12" s="79" t="str">
        <f t="shared" si="1"/>
        <v/>
      </c>
      <c r="M12" s="78" t="str">
        <f>IFERROR(COUNTIFS('Base Diária'!$A:$A,$A12,'Base Diária'!$R:$R,"Sim")/$F12,"")</f>
        <v/>
      </c>
      <c r="N12" s="77">
        <f>SUMIFS('Base Diária'!$S:$S,'Base Diária'!$A:$A,$A12,'Base Diária'!$Q:$Q,"Sim")</f>
        <v>0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Não mensurável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$148,Cadastro!$A$5:$A$148,$A13,Cadastro!$E$5:$E$148,"&lt;="&amp;_xlpm.corte),_xlfn.XLOOKUP(1,(Cadastro!$A$5:$A$148=$A13)*(Cadastro!$E$5:$E$148=_xlpm.dt),Cadastro!$C$5:$C$148)),"NÃO INFORMADO")</f>
        <v>NÃO INFORMADO</v>
      </c>
      <c r="D13" s="28" t="str" cm="1">
        <f t="array" ref="D13">IFERROR(_xlfn.LET(_xlpm.corte,IF(ISNUMBER(Parâmetros!$E$14),Parâmetros!$E$14,DATEVALUE(RIGHT(Parâmetros!$E$14,10))),_xlpm.dt,_xlfn.MAXIFS(Cadastro!$E$5:$E$148,Cadastro!$A$5:$A$148,$A13,Cadastro!$E$5:$E$148,"&lt;="&amp;_xlpm.corte),_xlfn.XLOOKUP(1,(Cadastro!$A$5:$A$148=$A13)*(Cadastro!$E$5:$E$148=_xlpm.dt),Cadastro!$D$5:$D$148)),"")</f>
        <v>Férias</v>
      </c>
      <c r="E13" s="76">
        <f>COUNTIFS('Base Diária'!$A:$A,$A13,'Base Diária'!$P:$P,"Sim")</f>
        <v>0</v>
      </c>
      <c r="F13" s="76">
        <f>COUNTIFS('Base Diária'!$A:$A,$A13,'Base Diária'!$Q:$Q,"Sim")</f>
        <v>0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0</v>
      </c>
      <c r="I13" s="77">
        <f>SUMIFS('Base Diária'!$M:$M,'Base Diária'!$A:$A,$A13,'Base Diária'!$Q:$Q,"Sim")</f>
        <v>0</v>
      </c>
      <c r="J13" s="78" t="str">
        <f t="shared" si="0"/>
        <v/>
      </c>
      <c r="K13" s="78">
        <f>Parâmetros!$E$13</f>
        <v>0.8</v>
      </c>
      <c r="L13" s="79" t="str">
        <f t="shared" si="1"/>
        <v/>
      </c>
      <c r="M13" s="78" t="str">
        <f>IFERROR(COUNTIFS('Base Diária'!$A:$A,$A13,'Base Diária'!$R:$R,"Sim")/$F13,"")</f>
        <v/>
      </c>
      <c r="N13" s="77">
        <f>SUMIFS('Base Diária'!$S:$S,'Base Diária'!$A:$A,$A13,'Base Diária'!$Q:$Q,"Sim")</f>
        <v>0</v>
      </c>
      <c r="O13" s="76">
        <f>COUNTIFS('Base Diária'!$A:$A,$A13,'Base Diária'!$T:$T,"Sim")</f>
        <v>0</v>
      </c>
      <c r="P13" s="76">
        <f>COUNTIFS('Base Diária'!$A:$A,$A13,'Base Diária'!$P:$P,"Sim",'Base Diária'!$V:$V,"DIVERGE*")</f>
        <v>0</v>
      </c>
      <c r="Q13" s="28" t="str">
        <f t="shared" si="2"/>
        <v>Não mensurável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$148,Cadastro!$A$5:$A$148,$A14,Cadastro!$E$5:$E$148,"&lt;="&amp;_xlpm.corte),_xlfn.XLOOKUP(1,(Cadastro!$A$5:$A$148=$A14)*(Cadastro!$E$5:$E$148=_xlpm.dt),Cadastro!$C$5:$C$148)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$148,Cadastro!$A$5:$A$148,$A14,Cadastro!$E$5:$E$148,"&lt;="&amp;_xlpm.corte),_xlfn.XLOOKUP(1,(Cadastro!$A$5:$A$148=$A14)*(Cadastro!$E$5:$E$148=_xlpm.dt),Cadastro!$D$5:$D$148)),"")</f>
        <v>6x1</v>
      </c>
      <c r="E14" s="76">
        <f>COUNTIFS('Base Diária'!$A:$A,$A14,'Base Diária'!$P:$P,"Sim")</f>
        <v>10</v>
      </c>
      <c r="F14" s="76">
        <f>COUNTIFS('Base Diária'!$A:$A,$A14,'Base Diária'!$Q:$Q,"Sim")</f>
        <v>8</v>
      </c>
      <c r="G14" s="76">
        <f>COUNTIFS('Base Diária'!$A:$A,$A14,'Base Diária'!$P:$P,"Sim",'Base Diária'!$Y:$Y,"Falta de registro")</f>
        <v>2</v>
      </c>
      <c r="H14" s="77">
        <f>SUMIFS('Base Diária'!$L:$L,'Base Diária'!$A:$A,$A14,'Base Diária'!$Q:$Q,"Sim")</f>
        <v>63.05</v>
      </c>
      <c r="I14" s="77">
        <f>SUMIFS('Base Diária'!$M:$M,'Base Diária'!$A:$A,$A14,'Base Diária'!$Q:$Q,"Sim")</f>
        <v>70.399999999999991</v>
      </c>
      <c r="J14" s="78">
        <f t="shared" si="0"/>
        <v>0.89559659090909094</v>
      </c>
      <c r="K14" s="78">
        <f>Parâmetros!$E$13</f>
        <v>0.8</v>
      </c>
      <c r="L14" s="79">
        <f t="shared" si="1"/>
        <v>9.5596590909090895E-2</v>
      </c>
      <c r="M14" s="78">
        <f>IFERROR(COUNTIFS('Base Diária'!$A:$A,$A14,'Base Diária'!$R:$R,"Sim")/$F14,"")</f>
        <v>1</v>
      </c>
      <c r="N14" s="77">
        <f>SUMIFS('Base Diária'!$S:$S,'Base Diária'!$A:$A,$A14,'Base Diária'!$Q:$Q,"Sim")</f>
        <v>0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$148,Cadastro!$A$5:$A$148,$A15,Cadastro!$E$5:$E$148,"&lt;="&amp;_xlpm.corte),_xlfn.XLOOKUP(1,(Cadastro!$A$5:$A$148=$A15)*(Cadastro!$E$5:$E$148=_xlpm.dt),Cadastro!$C$5:$C$148)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$148,Cadastro!$A$5:$A$148,$A15,Cadastro!$E$5:$E$148,"&lt;="&amp;_xlpm.corte),_xlfn.XLOOKUP(1,(Cadastro!$A$5:$A$148=$A15)*(Cadastro!$E$5:$E$148=_xlpm.dt),Cadastro!$D$5:$D$148)),"")</f>
        <v>6x1</v>
      </c>
      <c r="E15" s="76">
        <f>COUNTIFS('Base Diária'!$A:$A,$A15,'Base Diária'!$P:$P,"Sim")</f>
        <v>11</v>
      </c>
      <c r="F15" s="76">
        <f>COUNTIFS('Base Diária'!$A:$A,$A15,'Base Diária'!$Q:$Q,"Sim")</f>
        <v>7</v>
      </c>
      <c r="G15" s="76">
        <f>COUNTIFS('Base Diária'!$A:$A,$A15,'Base Diária'!$P:$P,"Sim",'Base Diária'!$Y:$Y,"Falta de registro")</f>
        <v>4</v>
      </c>
      <c r="H15" s="77">
        <f>SUMIFS('Base Diária'!$L:$L,'Base Diária'!$A:$A,$A15,'Base Diária'!$Q:$Q,"Sim")</f>
        <v>53.74</v>
      </c>
      <c r="I15" s="77">
        <f>SUMIFS('Base Diária'!$M:$M,'Base Diária'!$A:$A,$A15,'Base Diária'!$Q:$Q,"Sim")</f>
        <v>60.129999999999995</v>
      </c>
      <c r="J15" s="78">
        <f t="shared" si="0"/>
        <v>0.89373025112256788</v>
      </c>
      <c r="K15" s="78">
        <f>Parâmetros!$E$13</f>
        <v>0.8</v>
      </c>
      <c r="L15" s="79">
        <f t="shared" si="1"/>
        <v>9.3730251122567831E-2</v>
      </c>
      <c r="M15" s="78">
        <f>IFERROR(COUNTIFS('Base Diária'!$A:$A,$A15,'Base Diária'!$R:$R,"Sim")/$F15,"")</f>
        <v>1</v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$148,Cadastro!$A$5:$A$148,$A16,Cadastro!$E$5:$E$148,"&lt;="&amp;_xlpm.corte),_xlfn.XLOOKUP(1,(Cadastro!$A$5:$A$148=$A16)*(Cadastro!$E$5:$E$148=_xlpm.dt),Cadastro!$C$5:$C$148)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$148,Cadastro!$A$5:$A$148,$A16,Cadastro!$E$5:$E$148,"&lt;="&amp;_xlpm.corte),_xlfn.XLOOKUP(1,(Cadastro!$A$5:$A$148=$A16)*(Cadastro!$E$5:$E$148=_xlpm.dt),Cadastro!$D$5:$D$148)),"")</f>
        <v>6x1</v>
      </c>
      <c r="E16" s="76">
        <f>COUNTIFS('Base Diária'!$A:$A,$A16,'Base Diária'!$P:$P,"Sim")</f>
        <v>11</v>
      </c>
      <c r="F16" s="76">
        <f>COUNTIFS('Base Diária'!$A:$A,$A16,'Base Diária'!$Q:$Q,"Sim")</f>
        <v>8</v>
      </c>
      <c r="G16" s="76">
        <f>COUNTIFS('Base Diária'!$A:$A,$A16,'Base Diária'!$P:$P,"Sim",'Base Diária'!$Y:$Y,"Falta de registro")</f>
        <v>3</v>
      </c>
      <c r="H16" s="77">
        <f>SUMIFS('Base Diária'!$L:$L,'Base Diária'!$A:$A,$A16,'Base Diária'!$Q:$Q,"Sim")</f>
        <v>58.09</v>
      </c>
      <c r="I16" s="77">
        <f>SUMIFS('Base Diária'!$M:$M,'Base Diária'!$A:$A,$A16,'Base Diária'!$Q:$Q,"Sim")</f>
        <v>67.709999999999994</v>
      </c>
      <c r="J16" s="78">
        <f t="shared" si="0"/>
        <v>0.85792349726775974</v>
      </c>
      <c r="K16" s="78">
        <f>Parâmetros!$E$13</f>
        <v>0.8</v>
      </c>
      <c r="L16" s="79">
        <f t="shared" si="1"/>
        <v>5.7923497267759694E-2</v>
      </c>
      <c r="M16" s="78">
        <f>IFERROR(COUNTIFS('Base Diária'!$A:$A,$A16,'Base Diária'!$R:$R,"Sim")/$F16,"")</f>
        <v>0.875</v>
      </c>
      <c r="N16" s="77">
        <f>SUMIFS('Base Diária'!$S:$S,'Base Diária'!$A:$A,$A16,'Base Diária'!$Q:$Q,"Sim")</f>
        <v>1.4100000000000001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$148,Cadastro!$A$5:$A$148,$A17,Cadastro!$E$5:$E$148,"&lt;="&amp;_xlpm.corte),_xlfn.XLOOKUP(1,(Cadastro!$A$5:$A$148=$A17)*(Cadastro!$E$5:$E$148=_xlpm.dt),Cadastro!$C$5:$C$148)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$148,Cadastro!$A$5:$A$148,$A17,Cadastro!$E$5:$E$148,"&lt;="&amp;_xlpm.corte),_xlfn.XLOOKUP(1,(Cadastro!$A$5:$A$148=$A17)*(Cadastro!$E$5:$E$148=_xlpm.dt),Cadastro!$D$5:$D$148)),"")</f>
        <v>6x1</v>
      </c>
      <c r="E17" s="76">
        <f>COUNTIFS('Base Diária'!$A:$A,$A17,'Base Diária'!$P:$P,"Sim")</f>
        <v>11</v>
      </c>
      <c r="F17" s="76">
        <f>COUNTIFS('Base Diária'!$A:$A,$A17,'Base Diária'!$Q:$Q,"Sim")</f>
        <v>7</v>
      </c>
      <c r="G17" s="76">
        <f>COUNTIFS('Base Diária'!$A:$A,$A17,'Base Diária'!$P:$P,"Sim",'Base Diária'!$Y:$Y,"Falta de registro")</f>
        <v>4</v>
      </c>
      <c r="H17" s="77">
        <f>SUMIFS('Base Diária'!$L:$L,'Base Diária'!$A:$A,$A17,'Base Diária'!$Q:$Q,"Sim")</f>
        <v>48.269999999999996</v>
      </c>
      <c r="I17" s="77">
        <f>SUMIFS('Base Diária'!$M:$M,'Base Diária'!$A:$A,$A17,'Base Diária'!$Q:$Q,"Sim")</f>
        <v>60.129999999999995</v>
      </c>
      <c r="J17" s="78">
        <f t="shared" si="0"/>
        <v>0.80276068518210542</v>
      </c>
      <c r="K17" s="78">
        <f>Parâmetros!$E$13</f>
        <v>0.8</v>
      </c>
      <c r="L17" s="79">
        <f t="shared" si="1"/>
        <v>2.7606851821053713E-3</v>
      </c>
      <c r="M17" s="78">
        <f>IFERROR(COUNTIFS('Base Diária'!$A:$A,$A17,'Base Diária'!$R:$R,"Sim")/$F17,"")</f>
        <v>0.5714285714285714</v>
      </c>
      <c r="N17" s="77">
        <f>SUMIFS('Base Diária'!$S:$S,'Base Diária'!$A:$A,$A17,'Base Diária'!$Q:$Q,"Sim")</f>
        <v>3.9000000000000039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Atenção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$148,Cadastro!$A$5:$A$148,$A18,Cadastro!$E$5:$E$148,"&lt;="&amp;_xlpm.corte),_xlfn.XLOOKUP(1,(Cadastro!$A$5:$A$148=$A18)*(Cadastro!$E$5:$E$148=_xlpm.dt),Cadastro!$C$5:$C$148)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$148,Cadastro!$A$5:$A$148,$A18,Cadastro!$E$5:$E$148,"&lt;="&amp;_xlpm.corte),_xlfn.XLOOKUP(1,(Cadastro!$A$5:$A$148=$A18)*(Cadastro!$E$5:$E$148=_xlpm.dt),Cadastro!$D$5:$D$148)),"")</f>
        <v>6x1</v>
      </c>
      <c r="E18" s="76">
        <f>COUNTIFS('Base Diária'!$A:$A,$A18,'Base Diária'!$P:$P,"Sim")</f>
        <v>11</v>
      </c>
      <c r="F18" s="76">
        <f>COUNTIFS('Base Diária'!$A:$A,$A18,'Base Diária'!$Q:$Q,"Sim")</f>
        <v>10</v>
      </c>
      <c r="G18" s="76">
        <f>COUNTIFS('Base Diária'!$A:$A,$A18,'Base Diária'!$P:$P,"Sim",'Base Diária'!$Y:$Y,"Falta de registro")</f>
        <v>1</v>
      </c>
      <c r="H18" s="77">
        <f>SUMIFS('Base Diária'!$L:$L,'Base Diária'!$A:$A,$A18,'Base Diária'!$Q:$Q,"Sim")</f>
        <v>71.05</v>
      </c>
      <c r="I18" s="77">
        <f>SUMIFS('Base Diária'!$M:$M,'Base Diária'!$A:$A,$A18,'Base Diária'!$Q:$Q,"Sim")</f>
        <v>85.309999999999988</v>
      </c>
      <c r="J18" s="78">
        <f t="shared" si="0"/>
        <v>0.83284491853241127</v>
      </c>
      <c r="K18" s="78">
        <f>Parâmetros!$E$13</f>
        <v>0.8</v>
      </c>
      <c r="L18" s="79">
        <f t="shared" si="1"/>
        <v>3.2844918532411227E-2</v>
      </c>
      <c r="M18" s="78">
        <f>IFERROR(COUNTIFS('Base Diária'!$A:$A,$A18,'Base Diária'!$R:$R,"Sim")/$F18,"")</f>
        <v>0.9</v>
      </c>
      <c r="N18" s="77">
        <f>SUMIFS('Base Diária'!$S:$S,'Base Diária'!$A:$A,$A18,'Base Diária'!$Q:$Q,"Sim")</f>
        <v>5.2100000000000009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$148,Cadastro!$A$5:$A$148,$A19,Cadastro!$E$5:$E$148,"&lt;="&amp;_xlpm.corte),_xlfn.XLOOKUP(1,(Cadastro!$A$5:$A$148=$A19)*(Cadastro!$E$5:$E$148=_xlpm.dt),Cadastro!$C$5:$C$148)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$148,Cadastro!$A$5:$A$148,$A19,Cadastro!$E$5:$E$148,"&lt;="&amp;_xlpm.corte),_xlfn.XLOOKUP(1,(Cadastro!$A$5:$A$148=$A19)*(Cadastro!$E$5:$E$148=_xlpm.dt),Cadastro!$D$5:$D$148)),"")</f>
        <v>B</v>
      </c>
      <c r="E19" s="76">
        <f>COUNTIFS('Base Diária'!$A:$A,$A19,'Base Diária'!$P:$P,"Sim")</f>
        <v>10</v>
      </c>
      <c r="F19" s="76">
        <f>COUNTIFS('Base Diária'!$A:$A,$A19,'Base Diária'!$Q:$Q,"Sim")</f>
        <v>9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61.39</v>
      </c>
      <c r="I19" s="77">
        <f>SUMIFS('Base Diária'!$M:$M,'Base Diária'!$A:$A,$A19,'Base Diária'!$Q:$Q,"Sim")</f>
        <v>69.03</v>
      </c>
      <c r="J19" s="78">
        <f t="shared" si="0"/>
        <v>0.88932348254382154</v>
      </c>
      <c r="K19" s="78">
        <f>Parâmetros!$E$13</f>
        <v>0.8</v>
      </c>
      <c r="L19" s="79">
        <f t="shared" si="1"/>
        <v>8.9323482543821497E-2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$148,Cadastro!$A$5:$A$148,$A20,Cadastro!$E$5:$E$148,"&lt;="&amp;_xlpm.corte),_xlfn.XLOOKUP(1,(Cadastro!$A$5:$A$148=$A20)*(Cadastro!$E$5:$E$148=_xlpm.dt),Cadastro!$C$5:$C$148)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$148,Cadastro!$A$5:$A$148,$A20,Cadastro!$E$5:$E$148,"&lt;="&amp;_xlpm.corte),_xlfn.XLOOKUP(1,(Cadastro!$A$5:$A$148=$A20)*(Cadastro!$E$5:$E$148=_xlpm.dt),Cadastro!$D$5:$D$148)),"")</f>
        <v>C</v>
      </c>
      <c r="E20" s="76">
        <f>COUNTIFS('Base Diária'!$A:$A,$A20,'Base Diária'!$P:$P,"Sim")</f>
        <v>10</v>
      </c>
      <c r="F20" s="76">
        <f>COUNTIFS('Base Diária'!$A:$A,$A20,'Base Diária'!$Q:$Q,"Sim")</f>
        <v>10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58.970000000000006</v>
      </c>
      <c r="I20" s="77">
        <f>SUMIFS('Base Diária'!$M:$M,'Base Diária'!$A:$A,$A20,'Base Diária'!$Q:$Q,"Sim")</f>
        <v>66.7</v>
      </c>
      <c r="J20" s="78">
        <f t="shared" si="0"/>
        <v>0.88410794602698661</v>
      </c>
      <c r="K20" s="78">
        <f>Parâmetros!$E$13</f>
        <v>0.8</v>
      </c>
      <c r="L20" s="79">
        <f t="shared" si="1"/>
        <v>8.4107946026986569E-2</v>
      </c>
      <c r="M20" s="78">
        <f>IFERROR(COUNTIFS('Base Diária'!$A:$A,$A20,'Base Diária'!$R:$R,"Sim")/$F20,"")</f>
        <v>0.7</v>
      </c>
      <c r="N20" s="77">
        <f>SUMIFS('Base Diária'!$S:$S,'Base Diária'!$A:$A,$A20,'Base Diária'!$Q:$Q,"Sim")</f>
        <v>0.2580000000000009</v>
      </c>
      <c r="O20" s="76">
        <f>COUNTIFS('Base Diária'!$A:$A,$A20,'Base Diária'!$T:$T,"Sim")</f>
        <v>1</v>
      </c>
      <c r="P20" s="76">
        <f>COUNTIFS('Base Diária'!$A:$A,$A20,'Base Diária'!$P:$P,"Sim",'Base Diária'!$V:$V,"DIVERGE*")</f>
        <v>0</v>
      </c>
      <c r="Q20" s="28" t="str">
        <f t="shared" si="2"/>
        <v>Atenção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$148,Cadastro!$A$5:$A$148,$A21,Cadastro!$E$5:$E$148,"&lt;="&amp;_xlpm.corte),_xlfn.XLOOKUP(1,(Cadastro!$A$5:$A$148=$A21)*(Cadastro!$E$5:$E$148=_xlpm.dt),Cadastro!$C$5:$C$148)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$148,Cadastro!$A$5:$A$148,$A21,Cadastro!$E$5:$E$148,"&lt;="&amp;_xlpm.corte),_xlfn.XLOOKUP(1,(Cadastro!$A$5:$A$148=$A21)*(Cadastro!$E$5:$E$148=_xlpm.dt),Cadastro!$D$5:$D$148)),"")</f>
        <v>C</v>
      </c>
      <c r="E21" s="76">
        <f>COUNTIFS('Base Diária'!$A:$A,$A21,'Base Diária'!$P:$P,"Sim")</f>
        <v>10</v>
      </c>
      <c r="F21" s="76">
        <f>COUNTIFS('Base Diária'!$A:$A,$A21,'Base Diária'!$Q:$Q,"Sim")</f>
        <v>9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53.660000000000004</v>
      </c>
      <c r="I21" s="77">
        <f>SUMIFS('Base Diária'!$M:$M,'Base Diária'!$A:$A,$A21,'Base Diária'!$Q:$Q,"Sim")</f>
        <v>60.030000000000008</v>
      </c>
      <c r="J21" s="78">
        <f t="shared" si="0"/>
        <v>0.8938863901382641</v>
      </c>
      <c r="K21" s="78">
        <f>Parâmetros!$E$13</f>
        <v>0.8</v>
      </c>
      <c r="L21" s="79">
        <f t="shared" si="1"/>
        <v>9.3886390138264053E-2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0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$148,Cadastro!$A$5:$A$148,$A22,Cadastro!$E$5:$E$148,"&lt;="&amp;_xlpm.corte),_xlfn.XLOOKUP(1,(Cadastro!$A$5:$A$148=$A22)*(Cadastro!$E$5:$E$148=_xlpm.dt),Cadastro!$C$5:$C$148)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$148,Cadastro!$A$5:$A$148,$A22,Cadastro!$E$5:$E$148,"&lt;="&amp;_xlpm.corte),_xlfn.XLOOKUP(1,(Cadastro!$A$5:$A$148=$A22)*(Cadastro!$E$5:$E$148=_xlpm.dt),Cadastro!$D$5:$D$148)),"")</f>
        <v>Férias</v>
      </c>
      <c r="E22" s="76">
        <f>COUNTIFS('Base Diária'!$A:$A,$A22,'Base Diária'!$P:$P,"Sim")</f>
        <v>2</v>
      </c>
      <c r="F22" s="76">
        <f>COUNTIFS('Base Diária'!$A:$A,$A22,'Base Diária'!$Q:$Q,"Sim")</f>
        <v>2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14.280000000000001</v>
      </c>
      <c r="I22" s="77">
        <f>SUMIFS('Base Diária'!$M:$M,'Base Diária'!$A:$A,$A22,'Base Diária'!$Q:$Q,"Sim")</f>
        <v>15.16</v>
      </c>
      <c r="J22" s="78">
        <f t="shared" si="0"/>
        <v>0.94195250659630614</v>
      </c>
      <c r="K22" s="78">
        <f>Parâmetros!$E$13</f>
        <v>0.8</v>
      </c>
      <c r="L22" s="79">
        <f t="shared" si="1"/>
        <v>0.14195250659630609</v>
      </c>
      <c r="M22" s="78">
        <f>IFERROR(COUNTIFS('Base Diária'!$A:$A,$A22,'Base Diária'!$R:$R,"Sim")/$F22,"")</f>
        <v>1</v>
      </c>
      <c r="N22" s="77">
        <f>SUMIFS('Base Diária'!$S:$S,'Base Diária'!$A:$A,$A22,'Base Diária'!$Q:$Q,"Sim")</f>
        <v>0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$148,Cadastro!$A$5:$A$148,$A23,Cadastro!$E$5:$E$148,"&lt;="&amp;_xlpm.corte),_xlfn.XLOOKUP(1,(Cadastro!$A$5:$A$148=$A23)*(Cadastro!$E$5:$E$148=_xlpm.dt),Cadastro!$C$5:$C$148)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$148,Cadastro!$A$5:$A$148,$A23,Cadastro!$E$5:$E$148,"&lt;="&amp;_xlpm.corte),_xlfn.XLOOKUP(1,(Cadastro!$A$5:$A$148=$A23)*(Cadastro!$E$5:$E$148=_xlpm.dt),Cadastro!$D$5:$D$148)),"")</f>
        <v>B</v>
      </c>
      <c r="E23" s="76">
        <f>COUNTIFS('Base Diária'!$A:$A,$A23,'Base Diária'!$P:$P,"Sim")</f>
        <v>10</v>
      </c>
      <c r="F23" s="76">
        <f>COUNTIFS('Base Diária'!$A:$A,$A23,'Base Diária'!$Q:$Q,"Sim")</f>
        <v>9</v>
      </c>
      <c r="G23" s="76">
        <f>COUNTIFS('Base Diária'!$A:$A,$A23,'Base Diária'!$P:$P,"Sim",'Base Diária'!$Y:$Y,"Falta de registro")</f>
        <v>1</v>
      </c>
      <c r="H23" s="77">
        <f>SUMIFS('Base Diária'!$L:$L,'Base Diária'!$A:$A,$A23,'Base Diária'!$Q:$Q,"Sim")</f>
        <v>62.99</v>
      </c>
      <c r="I23" s="77">
        <f>SUMIFS('Base Diária'!$M:$M,'Base Diária'!$A:$A,$A23,'Base Diária'!$Q:$Q,"Sim")</f>
        <v>68.22</v>
      </c>
      <c r="J23" s="78">
        <f t="shared" si="0"/>
        <v>0.92333626502491939</v>
      </c>
      <c r="K23" s="78">
        <f>Parâmetros!$E$13</f>
        <v>0.8</v>
      </c>
      <c r="L23" s="79">
        <f t="shared" si="1"/>
        <v>0.12333626502491934</v>
      </c>
      <c r="M23" s="78">
        <f>IFERROR(COUNTIFS('Base Diária'!$A:$A,$A23,'Base Diária'!$R:$R,"Sim")/$F23,"")</f>
        <v>0.88888888888888884</v>
      </c>
      <c r="N23" s="77">
        <f>SUMIFS('Base Diária'!$S:$S,'Base Diária'!$A:$A,$A23,'Base Diária'!$Q:$Q,"Sim")</f>
        <v>7.3999999999999844E-2</v>
      </c>
      <c r="O23" s="76">
        <f>COUNTIFS('Base Diária'!$A:$A,$A23,'Base Diária'!$T:$T,"Sim")</f>
        <v>1</v>
      </c>
      <c r="P23" s="76">
        <f>COUNTIFS('Base Diária'!$A:$A,$A23,'Base Diária'!$P:$P,"Sim",'Base Diária'!$V:$V,"DIVERGE*")</f>
        <v>9</v>
      </c>
      <c r="Q23" s="28" t="str">
        <f t="shared" si="2"/>
        <v>Na meta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$148,Cadastro!$A$5:$A$148,$A24,Cadastro!$E$5:$E$148,"&lt;="&amp;_xlpm.corte),_xlfn.XLOOKUP(1,(Cadastro!$A$5:$A$148=$A24)*(Cadastro!$E$5:$E$148=_xlpm.dt),Cadastro!$C$5:$C$148)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$148,Cadastro!$A$5:$A$148,$A24,Cadastro!$E$5:$E$148,"&lt;="&amp;_xlpm.corte),_xlfn.XLOOKUP(1,(Cadastro!$A$5:$A$148=$A24)*(Cadastro!$E$5:$E$148=_xlpm.dt),Cadastro!$D$5:$D$148)),"")</f>
        <v>A</v>
      </c>
      <c r="E24" s="76">
        <f>COUNTIFS('Base Diária'!$A:$A,$A24,'Base Diária'!$P:$P,"Sim")</f>
        <v>10</v>
      </c>
      <c r="F24" s="76">
        <f>COUNTIFS('Base Diária'!$A:$A,$A24,'Base Diária'!$Q:$Q,"Sim")</f>
        <v>8</v>
      </c>
      <c r="G24" s="76">
        <f>COUNTIFS('Base Diária'!$A:$A,$A24,'Base Diária'!$P:$P,"Sim",'Base Diária'!$Y:$Y,"Falta de registro")</f>
        <v>2</v>
      </c>
      <c r="H24" s="77">
        <f>SUMIFS('Base Diária'!$L:$L,'Base Diária'!$A:$A,$A24,'Base Diária'!$Q:$Q,"Sim")</f>
        <v>52.709999999999994</v>
      </c>
      <c r="I24" s="77">
        <f>SUMIFS('Base Diária'!$M:$M,'Base Diária'!$A:$A,$A24,'Base Diária'!$Q:$Q,"Sim")</f>
        <v>60.639999999999993</v>
      </c>
      <c r="J24" s="78">
        <f t="shared" si="0"/>
        <v>0.86922823218997358</v>
      </c>
      <c r="K24" s="78">
        <f>Parâmetros!$E$13</f>
        <v>0.8</v>
      </c>
      <c r="L24" s="79">
        <f t="shared" si="1"/>
        <v>6.9228232189973538E-2</v>
      </c>
      <c r="M24" s="78">
        <f>IFERROR(COUNTIFS('Base Diária'!$A:$A,$A24,'Base Diária'!$R:$R,"Sim")/$F24,"")</f>
        <v>0.75</v>
      </c>
      <c r="N24" s="77">
        <f>SUMIFS('Base Diária'!$S:$S,'Base Diária'!$A:$A,$A24,'Base Diária'!$Q:$Q,"Sim")</f>
        <v>4.1880000000000006</v>
      </c>
      <c r="O24" s="76">
        <f>COUNTIFS('Base Diária'!$A:$A,$A24,'Base Diária'!$T:$T,"Sim")</f>
        <v>1</v>
      </c>
      <c r="P24" s="76">
        <f>COUNTIFS('Base Diária'!$A:$A,$A24,'Base Diária'!$P:$P,"Sim",'Base Diária'!$V:$V,"DIVERGE*")</f>
        <v>0</v>
      </c>
      <c r="Q24" s="28" t="str">
        <f t="shared" si="2"/>
        <v>Atenção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$148,Cadastro!$A$5:$A$148,$A25,Cadastro!$E$5:$E$148,"&lt;="&amp;_xlpm.corte),_xlfn.XLOOKUP(1,(Cadastro!$A$5:$A$148=$A25)*(Cadastro!$E$5:$E$148=_xlpm.dt),Cadastro!$C$5:$C$148)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$148,Cadastro!$A$5:$A$148,$A25,Cadastro!$E$5:$E$148,"&lt;="&amp;_xlpm.corte),_xlfn.XLOOKUP(1,(Cadastro!$A$5:$A$148=$A25)*(Cadastro!$E$5:$E$148=_xlpm.dt),Cadastro!$D$5:$D$148)),"")</f>
        <v>A</v>
      </c>
      <c r="E25" s="76">
        <f>COUNTIFS('Base Diária'!$A:$A,$A25,'Base Diária'!$P:$P,"Sim")</f>
        <v>10</v>
      </c>
      <c r="F25" s="76">
        <f>COUNTIFS('Base Diária'!$A:$A,$A25,'Base Diária'!$Q:$Q,"Sim")</f>
        <v>7</v>
      </c>
      <c r="G25" s="76">
        <f>COUNTIFS('Base Diária'!$A:$A,$A25,'Base Diária'!$P:$P,"Sim",'Base Diária'!$Y:$Y,"Falta de registro")</f>
        <v>3</v>
      </c>
      <c r="H25" s="77">
        <f>SUMIFS('Base Diária'!$L:$L,'Base Diária'!$A:$A,$A25,'Base Diária'!$Q:$Q,"Sim")</f>
        <v>47.88</v>
      </c>
      <c r="I25" s="77">
        <f>SUMIFS('Base Diária'!$M:$M,'Base Diária'!$A:$A,$A25,'Base Diária'!$Q:$Q,"Sim")</f>
        <v>53.059999999999995</v>
      </c>
      <c r="J25" s="78">
        <f t="shared" si="0"/>
        <v>0.90237467018469675</v>
      </c>
      <c r="K25" s="78">
        <f>Parâmetros!$E$13</f>
        <v>0.8</v>
      </c>
      <c r="L25" s="79">
        <f t="shared" si="1"/>
        <v>0.1023746701846967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$148,Cadastro!$A$5:$A$148,$A26,Cadastro!$E$5:$E$148,"&lt;="&amp;_xlpm.corte),_xlfn.XLOOKUP(1,(Cadastro!$A$5:$A$148=$A26)*(Cadastro!$E$5:$E$148=_xlpm.dt),Cadastro!$C$5:$C$148)),"NÃO INFORMADO")</f>
        <v>NÃO INFORMADO</v>
      </c>
      <c r="D26" s="28" t="str" cm="1">
        <f t="array" ref="D26">IFERROR(_xlfn.LET(_xlpm.corte,IF(ISNUMBER(Parâmetros!$E$14),Parâmetros!$E$14,DATEVALUE(RIGHT(Parâmetros!$E$14,10))),_xlpm.dt,_xlfn.MAXIFS(Cadastro!$E$5:$E$148,Cadastro!$A$5:$A$148,$A26,Cadastro!$E$5:$E$148,"&lt;="&amp;_xlpm.corte),_xlfn.XLOOKUP(1,(Cadastro!$A$5:$A$148=$A26)*(Cadastro!$E$5:$E$148=_xlpm.dt),Cadastro!$D$5:$D$148)),"")</f>
        <v>Férias</v>
      </c>
      <c r="E26" s="76">
        <f>COUNTIFS('Base Diária'!$A:$A,$A26,'Base Diária'!$P:$P,"Sim")</f>
        <v>0</v>
      </c>
      <c r="F26" s="76">
        <f>COUNTIFS('Base Diária'!$A:$A,$A26,'Base Diária'!$Q:$Q,"Sim")</f>
        <v>0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0</v>
      </c>
      <c r="I26" s="77">
        <f>SUMIFS('Base Diária'!$M:$M,'Base Diária'!$A:$A,$A26,'Base Diária'!$Q:$Q,"Sim")</f>
        <v>0</v>
      </c>
      <c r="J26" s="78" t="str">
        <f t="shared" si="0"/>
        <v/>
      </c>
      <c r="K26" s="78">
        <f>Parâmetros!$E$13</f>
        <v>0.8</v>
      </c>
      <c r="L26" s="79" t="str">
        <f t="shared" si="1"/>
        <v/>
      </c>
      <c r="M26" s="78" t="str">
        <f>IFERROR(COUNTIFS('Base Diária'!$A:$A,$A26,'Base Diária'!$R:$R,"Sim")/$F26,"")</f>
        <v/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Não mensurável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$148,Cadastro!$A$5:$A$148,$A27,Cadastro!$E$5:$E$148,"&lt;="&amp;_xlpm.corte),_xlfn.XLOOKUP(1,(Cadastro!$A$5:$A$148=$A27)*(Cadastro!$E$5:$E$148=_xlpm.dt),Cadastro!$C$5:$C$148)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$148,Cadastro!$A$5:$A$148,$A27,Cadastro!$E$5:$E$148,"&lt;="&amp;_xlpm.corte),_xlfn.XLOOKUP(1,(Cadastro!$A$5:$A$148=$A27)*(Cadastro!$E$5:$E$148=_xlpm.dt),Cadastro!$D$5:$D$148)),"")</f>
        <v>B</v>
      </c>
      <c r="E27" s="76">
        <f>COUNTIFS('Base Diária'!$A:$A,$A27,'Base Diária'!$P:$P,"Sim")</f>
        <v>10</v>
      </c>
      <c r="F27" s="76">
        <f>COUNTIFS('Base Diária'!$A:$A,$A27,'Base Diária'!$Q:$Q,"Sim")</f>
        <v>9</v>
      </c>
      <c r="G27" s="76">
        <f>COUNTIFS('Base Diária'!$A:$A,$A27,'Base Diária'!$P:$P,"Sim",'Base Diária'!$Y:$Y,"Falta de registro")</f>
        <v>1</v>
      </c>
      <c r="H27" s="77">
        <f>SUMIFS('Base Diária'!$L:$L,'Base Diária'!$A:$A,$A27,'Base Diária'!$Q:$Q,"Sim")</f>
        <v>58.079999999999991</v>
      </c>
      <c r="I27" s="77">
        <f>SUMIFS('Base Diária'!$M:$M,'Base Diária'!$A:$A,$A27,'Base Diária'!$Q:$Q,"Sim")</f>
        <v>69.03</v>
      </c>
      <c r="J27" s="78">
        <f t="shared" si="0"/>
        <v>0.84137331594958698</v>
      </c>
      <c r="K27" s="78">
        <f>Parâmetros!$E$13</f>
        <v>0.8</v>
      </c>
      <c r="L27" s="79">
        <f t="shared" si="1"/>
        <v>4.1373315949586931E-2</v>
      </c>
      <c r="M27" s="78">
        <f>IFERROR(COUNTIFS('Base Diária'!$A:$A,$A27,'Base Diária'!$R:$R,"Sim")/$F27,"")</f>
        <v>0.77777777777777779</v>
      </c>
      <c r="N27" s="77">
        <f>SUMIFS('Base Diária'!$S:$S,'Base Diária'!$A:$A,$A27,'Base Diária'!$Q:$Q,"Sim")</f>
        <v>1.3820000000000006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$148,Cadastro!$A$5:$A$148,$A28,Cadastro!$E$5:$E$148,"&lt;="&amp;_xlpm.corte),_xlfn.XLOOKUP(1,(Cadastro!$A$5:$A$148=$A28)*(Cadastro!$E$5:$E$148=_xlpm.dt),Cadastro!$C$5:$C$148)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$148,Cadastro!$A$5:$A$148,$A28,Cadastro!$E$5:$E$148,"&lt;="&amp;_xlpm.corte),_xlfn.XLOOKUP(1,(Cadastro!$A$5:$A$148=$A28)*(Cadastro!$E$5:$E$148=_xlpm.dt),Cadastro!$D$5:$D$148)),"")</f>
        <v>6x1</v>
      </c>
      <c r="E28" s="76">
        <f>COUNTIFS('Base Diária'!$A:$A,$A28,'Base Diária'!$P:$P,"Sim")</f>
        <v>11</v>
      </c>
      <c r="F28" s="76">
        <f>COUNTIFS('Base Diária'!$A:$A,$A28,'Base Diária'!$Q:$Q,"Sim")</f>
        <v>11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83.550000000000011</v>
      </c>
      <c r="I28" s="77">
        <f>SUMIFS('Base Diária'!$M:$M,'Base Diária'!$A:$A,$A28,'Base Diária'!$Q:$Q,"Sim")</f>
        <v>94.109999999999985</v>
      </c>
      <c r="J28" s="78">
        <f t="shared" si="0"/>
        <v>0.8877908830092448</v>
      </c>
      <c r="K28" s="78">
        <f>Parâmetros!$E$13</f>
        <v>0.8</v>
      </c>
      <c r="L28" s="79">
        <f t="shared" si="1"/>
        <v>8.7790883009244758E-2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$148,Cadastro!$A$5:$A$148,$A29,Cadastro!$E$5:$E$148,"&lt;="&amp;_xlpm.corte),_xlfn.XLOOKUP(1,(Cadastro!$A$5:$A$148=$A29)*(Cadastro!$E$5:$E$148=_xlpm.dt),Cadastro!$C$5:$C$148)),"NÃO INFORMADO")</f>
        <v>NÃO INFORMADO</v>
      </c>
      <c r="D29" s="28" t="str" cm="1">
        <f t="array" ref="D29">IFERROR(_xlfn.LET(_xlpm.corte,IF(ISNUMBER(Parâmetros!$E$14),Parâmetros!$E$14,DATEVALUE(RIGHT(Parâmetros!$E$14,10))),_xlpm.dt,_xlfn.MAXIFS(Cadastro!$E$5:$E$148,Cadastro!$A$5:$A$148,$A29,Cadastro!$E$5:$E$148,"&lt;="&amp;_xlpm.corte),_xlfn.XLOOKUP(1,(Cadastro!$A$5:$A$148=$A29)*(Cadastro!$E$5:$E$148=_xlpm.dt),Cadastro!$D$5:$D$148)),"")</f>
        <v>Férias</v>
      </c>
      <c r="E29" s="76">
        <f>COUNTIFS('Base Diária'!$A:$A,$A29,'Base Diária'!$P:$P,"Sim")</f>
        <v>0</v>
      </c>
      <c r="F29" s="76">
        <f>COUNTIFS('Base Diária'!$A:$A,$A29,'Base Diária'!$Q:$Q,"Sim")</f>
        <v>0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0</v>
      </c>
      <c r="I29" s="77">
        <f>SUMIFS('Base Diária'!$M:$M,'Base Diária'!$A:$A,$A29,'Base Diária'!$Q:$Q,"Sim")</f>
        <v>0</v>
      </c>
      <c r="J29" s="78" t="str">
        <f t="shared" si="0"/>
        <v/>
      </c>
      <c r="K29" s="78">
        <f>Parâmetros!$E$13</f>
        <v>0.8</v>
      </c>
      <c r="L29" s="79" t="str">
        <f t="shared" si="1"/>
        <v/>
      </c>
      <c r="M29" s="78" t="str">
        <f>IFERROR(COUNTIFS('Base Diária'!$A:$A,$A29,'Base Diária'!$R:$R,"Sim")/$F29,"")</f>
        <v/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Não mensurável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$148,Cadastro!$A$5:$A$148,$A30,Cadastro!$E$5:$E$148,"&lt;="&amp;_xlpm.corte),_xlfn.XLOOKUP(1,(Cadastro!$A$5:$A$148=$A30)*(Cadastro!$E$5:$E$148=_xlpm.dt),Cadastro!$C$5:$C$148)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$148,Cadastro!$A$5:$A$148,$A30,Cadastro!$E$5:$E$148,"&lt;="&amp;_xlpm.corte),_xlfn.XLOOKUP(1,(Cadastro!$A$5:$A$148=$A30)*(Cadastro!$E$5:$E$148=_xlpm.dt),Cadastro!$D$5:$D$148)),"")</f>
        <v>6x1</v>
      </c>
      <c r="E30" s="76">
        <f>COUNTIFS('Base Diária'!$A:$A,$A30,'Base Diária'!$P:$P,"Sim")</f>
        <v>10</v>
      </c>
      <c r="F30" s="76">
        <f>COUNTIFS('Base Diária'!$A:$A,$A30,'Base Diária'!$Q:$Q,"Sim")</f>
        <v>9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63.290000000000006</v>
      </c>
      <c r="I30" s="77">
        <f>SUMIFS('Base Diária'!$M:$M,'Base Diária'!$A:$A,$A30,'Base Diária'!$Q:$Q,"Sim")</f>
        <v>77.72999999999999</v>
      </c>
      <c r="J30" s="78">
        <f t="shared" si="0"/>
        <v>0.81422874051202898</v>
      </c>
      <c r="K30" s="78">
        <f>Parâmetros!$E$13</f>
        <v>0.8</v>
      </c>
      <c r="L30" s="79">
        <f t="shared" si="1"/>
        <v>1.4228740512028937E-2</v>
      </c>
      <c r="M30" s="78">
        <f>IFERROR(COUNTIFS('Base Diária'!$A:$A,$A30,'Base Diária'!$R:$R,"Sim")/$F30,"")</f>
        <v>0.88888888888888884</v>
      </c>
      <c r="N30" s="77">
        <f>SUMIFS('Base Diária'!$S:$S,'Base Diária'!$A:$A,$A30,'Base Diária'!$Q:$Q,"Sim")</f>
        <v>0.87000000000000099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$148,Cadastro!$A$5:$A$148,$A31,Cadastro!$E$5:$E$148,"&lt;="&amp;_xlpm.corte),_xlfn.XLOOKUP(1,(Cadastro!$A$5:$A$148=$A31)*(Cadastro!$E$5:$E$148=_xlpm.dt),Cadastro!$C$5:$C$148)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$148,Cadastro!$A$5:$A$148,$A31,Cadastro!$E$5:$E$148,"&lt;="&amp;_xlpm.corte),_xlfn.XLOOKUP(1,(Cadastro!$A$5:$A$148=$A31)*(Cadastro!$E$5:$E$148=_xlpm.dt),Cadastro!$D$5:$D$148)),"")</f>
        <v>6x1</v>
      </c>
      <c r="E31" s="76">
        <f>COUNTIFS('Base Diária'!$A:$A,$A31,'Base Diária'!$P:$P,"Sim")</f>
        <v>10</v>
      </c>
      <c r="F31" s="76">
        <f>COUNTIFS('Base Diária'!$A:$A,$A31,'Base Diária'!$Q:$Q,"Sim")</f>
        <v>8</v>
      </c>
      <c r="G31" s="76">
        <f>COUNTIFS('Base Diária'!$A:$A,$A31,'Base Diária'!$P:$P,"Sim",'Base Diária'!$Y:$Y,"Falta de registro")</f>
        <v>2</v>
      </c>
      <c r="H31" s="77">
        <f>SUMIFS('Base Diária'!$L:$L,'Base Diária'!$A:$A,$A31,'Base Diária'!$Q:$Q,"Sim")</f>
        <v>55.290000000000006</v>
      </c>
      <c r="I31" s="77">
        <f>SUMIFS('Base Diária'!$M:$M,'Base Diária'!$A:$A,$A31,'Base Diária'!$Q:$Q,"Sim")</f>
        <v>68.929999999999993</v>
      </c>
      <c r="J31" s="78">
        <f t="shared" si="0"/>
        <v>0.80211809081677077</v>
      </c>
      <c r="K31" s="78">
        <f>Parâmetros!$E$13</f>
        <v>0.8</v>
      </c>
      <c r="L31" s="79">
        <f t="shared" si="1"/>
        <v>2.1180908167707235E-3</v>
      </c>
      <c r="M31" s="78">
        <f>IFERROR(COUNTIFS('Base Diária'!$A:$A,$A31,'Base Diária'!$R:$R,"Sim")/$F31,"")</f>
        <v>0.875</v>
      </c>
      <c r="N31" s="77">
        <f>SUMIFS('Base Diária'!$S:$S,'Base Diária'!$A:$A,$A31,'Base Diária'!$Q:$Q,"Sim")</f>
        <v>0.87000000000000099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$148,Cadastro!$A$5:$A$148,$A32,Cadastro!$E$5:$E$148,"&lt;="&amp;_xlpm.corte),_xlfn.XLOOKUP(1,(Cadastro!$A$5:$A$148=$A32)*(Cadastro!$E$5:$E$148=_xlpm.dt),Cadastro!$C$5:$C$148)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$148,Cadastro!$A$5:$A$148,$A32,Cadastro!$E$5:$E$148,"&lt;="&amp;_xlpm.corte),_xlfn.XLOOKUP(1,(Cadastro!$A$5:$A$148=$A32)*(Cadastro!$E$5:$E$148=_xlpm.dt),Cadastro!$D$5:$D$148)),"")</f>
        <v>6x1</v>
      </c>
      <c r="E32" s="76">
        <f>COUNTIFS('Base Diária'!$A:$A,$A32,'Base Diária'!$P:$P,"Sim")</f>
        <v>11</v>
      </c>
      <c r="F32" s="76">
        <f>COUNTIFS('Base Diária'!$A:$A,$A32,'Base Diária'!$Q:$Q,"Sim")</f>
        <v>11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91.23</v>
      </c>
      <c r="I32" s="77">
        <f>SUMIFS('Base Diária'!$M:$M,'Base Diária'!$A:$A,$A32,'Base Diária'!$Q:$Q,"Sim")</f>
        <v>94.109999999999985</v>
      </c>
      <c r="J32" s="78">
        <f t="shared" si="0"/>
        <v>0.96939751354797599</v>
      </c>
      <c r="K32" s="78">
        <f>Parâmetros!$E$13</f>
        <v>0.8</v>
      </c>
      <c r="L32" s="79">
        <f t="shared" si="1"/>
        <v>0.16939751354797594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2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$148,Cadastro!$A$5:$A$148,$A33,Cadastro!$E$5:$E$148,"&lt;="&amp;_xlpm.corte),_xlfn.XLOOKUP(1,(Cadastro!$A$5:$A$148=$A33)*(Cadastro!$E$5:$E$148=_xlpm.dt),Cadastro!$C$5:$C$148)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$148,Cadastro!$A$5:$A$148,$A33,Cadastro!$E$5:$E$148,"&lt;="&amp;_xlpm.corte),_xlfn.XLOOKUP(1,(Cadastro!$A$5:$A$148=$A33)*(Cadastro!$E$5:$E$148=_xlpm.dt),Cadastro!$D$5:$D$148)),"")</f>
        <v>6x1</v>
      </c>
      <c r="E33" s="76">
        <f>COUNTIFS('Base Diária'!$A:$A,$A33,'Base Diária'!$P:$P,"Sim")</f>
        <v>11</v>
      </c>
      <c r="F33" s="76">
        <f>COUNTIFS('Base Diária'!$A:$A,$A33,'Base Diária'!$Q:$Q,"Sim")</f>
        <v>11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89.660000000000025</v>
      </c>
      <c r="I33" s="77">
        <f>SUMIFS('Base Diária'!$M:$M,'Base Diária'!$A:$A,$A33,'Base Diária'!$Q:$Q,"Sim")</f>
        <v>94.109999999999985</v>
      </c>
      <c r="J33" s="78">
        <f t="shared" si="0"/>
        <v>0.95271490808628245</v>
      </c>
      <c r="K33" s="78">
        <f>Parâmetros!$E$13</f>
        <v>0.8</v>
      </c>
      <c r="L33" s="79">
        <f t="shared" si="1"/>
        <v>0.15271490808628241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$148,Cadastro!$A$5:$A$148,$A34,Cadastro!$E$5:$E$148,"&lt;="&amp;_xlpm.corte),_xlfn.XLOOKUP(1,(Cadastro!$A$5:$A$148=$A34)*(Cadastro!$E$5:$E$148=_xlpm.dt),Cadastro!$C$5:$C$148)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$148,Cadastro!$A$5:$A$148,$A34,Cadastro!$E$5:$E$148,"&lt;="&amp;_xlpm.corte),_xlfn.XLOOKUP(1,(Cadastro!$A$5:$A$148=$A34)*(Cadastro!$E$5:$E$148=_xlpm.dt),Cadastro!$D$5:$D$148)),"")</f>
        <v>6x1</v>
      </c>
      <c r="E34" s="76">
        <f>COUNTIFS('Base Diária'!$A:$A,$A34,'Base Diária'!$P:$P,"Sim")</f>
        <v>10</v>
      </c>
      <c r="F34" s="76">
        <f>COUNTIFS('Base Diária'!$A:$A,$A34,'Base Diária'!$Q:$Q,"Sim")</f>
        <v>10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82.84</v>
      </c>
      <c r="I34" s="77">
        <f>SUMIFS('Base Diária'!$M:$M,'Base Diária'!$A:$A,$A34,'Base Diária'!$Q:$Q,"Sim")</f>
        <v>86.779999999999987</v>
      </c>
      <c r="J34" s="78">
        <f t="shared" si="0"/>
        <v>0.95459783360221262</v>
      </c>
      <c r="K34" s="78">
        <f>Parâmetros!$E$13</f>
        <v>0.8</v>
      </c>
      <c r="L34" s="79">
        <f t="shared" si="1"/>
        <v>0.15459783360221258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1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$148,Cadastro!$A$5:$A$148,$A35,Cadastro!$E$5:$E$148,"&lt;="&amp;_xlpm.corte),_xlfn.XLOOKUP(1,(Cadastro!$A$5:$A$148=$A35)*(Cadastro!$E$5:$E$148=_xlpm.dt),Cadastro!$C$5:$C$148)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$148,Cadastro!$A$5:$A$148,$A35,Cadastro!$E$5:$E$148,"&lt;="&amp;_xlpm.corte),_xlfn.XLOOKUP(1,(Cadastro!$A$5:$A$148=$A35)*(Cadastro!$E$5:$E$148=_xlpm.dt),Cadastro!$D$5:$D$148)),"")</f>
        <v>C</v>
      </c>
      <c r="E35" s="76">
        <f>COUNTIFS('Base Diária'!$A:$A,$A35,'Base Diária'!$P:$P,"Sim")</f>
        <v>10</v>
      </c>
      <c r="F35" s="76">
        <f>COUNTIFS('Base Diária'!$A:$A,$A35,'Base Diária'!$Q:$Q,"Sim")</f>
        <v>10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60.34</v>
      </c>
      <c r="I35" s="77">
        <f>SUMIFS('Base Diária'!$M:$M,'Base Diária'!$A:$A,$A35,'Base Diária'!$Q:$Q,"Sim")</f>
        <v>66.7</v>
      </c>
      <c r="J35" s="78">
        <f t="shared" si="0"/>
        <v>0.9046476761619191</v>
      </c>
      <c r="K35" s="78">
        <f>Parâmetros!$E$13</f>
        <v>0.8</v>
      </c>
      <c r="L35" s="79">
        <f t="shared" si="1"/>
        <v>0.10464767616191906</v>
      </c>
      <c r="M35" s="78">
        <f>IFERROR(COUNTIFS('Base Diária'!$A:$A,$A35,'Base Diária'!$R:$R,"Sim")/$F35,"")</f>
        <v>0.9</v>
      </c>
      <c r="N35" s="77">
        <f>SUMIFS('Base Diária'!$S:$S,'Base Diária'!$A:$A,$A35,'Base Diária'!$Q:$Q,"Sim")</f>
        <v>4.5999999999999375E-2</v>
      </c>
      <c r="O35" s="76">
        <f>COUNTIFS('Base Diária'!$A:$A,$A35,'Base Diária'!$T:$T,"Sim")</f>
        <v>1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$148,Cadastro!$A$5:$A$148,$A36,Cadastro!$E$5:$E$148,"&lt;="&amp;_xlpm.corte),_xlfn.XLOOKUP(1,(Cadastro!$A$5:$A$148=$A36)*(Cadastro!$E$5:$E$148=_xlpm.dt),Cadastro!$C$5:$C$148)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$148,Cadastro!$A$5:$A$148,$A36,Cadastro!$E$5:$E$148,"&lt;="&amp;_xlpm.corte),_xlfn.XLOOKUP(1,(Cadastro!$A$5:$A$148=$A36)*(Cadastro!$E$5:$E$148=_xlpm.dt),Cadastro!$D$5:$D$148)),"")</f>
        <v>B</v>
      </c>
      <c r="E36" s="76">
        <f>COUNTIFS('Base Diária'!$A:$A,$A36,'Base Diária'!$P:$P,"Sim")</f>
        <v>10</v>
      </c>
      <c r="F36" s="76">
        <f>COUNTIFS('Base Diária'!$A:$A,$A36,'Base Diária'!$Q:$Q,"Sim")</f>
        <v>10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70.510000000000005</v>
      </c>
      <c r="I36" s="77">
        <f>SUMIFS('Base Diária'!$M:$M,'Base Diária'!$A:$A,$A36,'Base Diária'!$Q:$Q,"Sim")</f>
        <v>76.7</v>
      </c>
      <c r="J36" s="78">
        <f t="shared" si="0"/>
        <v>0.91929595827900912</v>
      </c>
      <c r="K36" s="78">
        <f>Parâmetros!$E$13</f>
        <v>0.8</v>
      </c>
      <c r="L36" s="79">
        <f t="shared" si="1"/>
        <v>0.11929595827900907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1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$148,Cadastro!$A$5:$A$148,$A37,Cadastro!$E$5:$E$148,"&lt;="&amp;_xlpm.corte),_xlfn.XLOOKUP(1,(Cadastro!$A$5:$A$148=$A37)*(Cadastro!$E$5:$E$148=_xlpm.dt),Cadastro!$C$5:$C$148)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$148,Cadastro!$A$5:$A$148,$A37,Cadastro!$E$5:$E$148,"&lt;="&amp;_xlpm.corte),_xlfn.XLOOKUP(1,(Cadastro!$A$5:$A$148=$A37)*(Cadastro!$E$5:$E$148=_xlpm.dt),Cadastro!$D$5:$D$148)),"")</f>
        <v>Folguista</v>
      </c>
      <c r="E37" s="76">
        <f>COUNTIFS('Base Diária'!$A:$A,$A37,'Base Diária'!$P:$P,"Sim")</f>
        <v>8</v>
      </c>
      <c r="F37" s="76">
        <f>COUNTIFS('Base Diária'!$A:$A,$A37,'Base Diária'!$Q:$Q,"Sim")</f>
        <v>8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55.629999999999995</v>
      </c>
      <c r="I37" s="77">
        <f>SUMIFS('Base Diária'!$M:$M,'Base Diária'!$A:$A,$A37,'Base Diária'!$Q:$Q,"Sim")</f>
        <v>57.360000000000007</v>
      </c>
      <c r="J37" s="78">
        <f t="shared" ref="J37:J65" si="3">IFERROR($H37/$I37,"")</f>
        <v>0.96983960948396075</v>
      </c>
      <c r="K37" s="78">
        <f>Parâmetros!$E$13</f>
        <v>0.8</v>
      </c>
      <c r="L37" s="79">
        <f t="shared" ref="L37:L65" si="4">IFERROR($J37-$K37,"")</f>
        <v>0.16983960948396071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$148,Cadastro!$A$5:$A$148,$A38,Cadastro!$E$5:$E$148,"&lt;="&amp;_xlpm.corte),_xlfn.XLOOKUP(1,(Cadastro!$A$5:$A$148=$A38)*(Cadastro!$E$5:$E$148=_xlpm.dt),Cadastro!$C$5:$C$148)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$148,Cadastro!$A$5:$A$148,$A38,Cadastro!$E$5:$E$148,"&lt;="&amp;_xlpm.corte),_xlfn.XLOOKUP(1,(Cadastro!$A$5:$A$148=$A38)*(Cadastro!$E$5:$E$148=_xlpm.dt),Cadastro!$D$5:$D$148)),"")</f>
        <v>A</v>
      </c>
      <c r="E38" s="76">
        <f>COUNTIFS('Base Diária'!$A:$A,$A38,'Base Diária'!$P:$P,"Sim")</f>
        <v>10</v>
      </c>
      <c r="F38" s="76">
        <f>COUNTIFS('Base Diária'!$A:$A,$A38,'Base Diária'!$Q:$Q,"Sim")</f>
        <v>10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71.899999999999991</v>
      </c>
      <c r="I38" s="77">
        <f>SUMIFS('Base Diária'!$M:$M,'Base Diária'!$A:$A,$A38,'Base Diária'!$Q:$Q,"Sim")</f>
        <v>75.8</v>
      </c>
      <c r="J38" s="78">
        <f t="shared" si="3"/>
        <v>0.94854881266490754</v>
      </c>
      <c r="K38" s="78">
        <f>Parâmetros!$E$13</f>
        <v>0.8</v>
      </c>
      <c r="L38" s="79">
        <f t="shared" si="4"/>
        <v>0.14854881266490749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1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$148,Cadastro!$A$5:$A$148,$A39,Cadastro!$E$5:$E$148,"&lt;="&amp;_xlpm.corte),_xlfn.XLOOKUP(1,(Cadastro!$A$5:$A$148=$A39)*(Cadastro!$E$5:$E$148=_xlpm.dt),Cadastro!$C$5:$C$148)),"NÃO INFORMADO")</f>
        <v>NÃO INFORMADO</v>
      </c>
      <c r="D39" s="28" t="str" cm="1">
        <f t="array" ref="D39">IFERROR(_xlfn.LET(_xlpm.corte,IF(ISNUMBER(Parâmetros!$E$14),Parâmetros!$E$14,DATEVALUE(RIGHT(Parâmetros!$E$14,10))),_xlpm.dt,_xlfn.MAXIFS(Cadastro!$E$5:$E$148,Cadastro!$A$5:$A$148,$A39,Cadastro!$E$5:$E$148,"&lt;="&amp;_xlpm.corte),_xlfn.XLOOKUP(1,(Cadastro!$A$5:$A$148=$A39)*(Cadastro!$E$5:$E$148=_xlpm.dt),Cadastro!$D$5:$D$148)),"")</f>
        <v>Férias</v>
      </c>
      <c r="E39" s="76">
        <f>COUNTIFS('Base Diária'!$A:$A,$A39,'Base Diária'!$P:$P,"Sim")</f>
        <v>0</v>
      </c>
      <c r="F39" s="76">
        <f>COUNTIFS('Base Diária'!$A:$A,$A39,'Base Diária'!$Q:$Q,"Sim")</f>
        <v>0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0</v>
      </c>
      <c r="I39" s="77">
        <f>SUMIFS('Base Diária'!$M:$M,'Base Diária'!$A:$A,$A39,'Base Diária'!$Q:$Q,"Sim")</f>
        <v>0</v>
      </c>
      <c r="J39" s="78" t="str">
        <f t="shared" si="3"/>
        <v/>
      </c>
      <c r="K39" s="78">
        <f>Parâmetros!$E$13</f>
        <v>0.8</v>
      </c>
      <c r="L39" s="79" t="str">
        <f t="shared" si="4"/>
        <v/>
      </c>
      <c r="M39" s="78" t="str">
        <f>IFERROR(COUNTIFS('Base Diária'!$A:$A,$A39,'Base Diária'!$R:$R,"Sim")/$F39,"")</f>
        <v/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Não mensurável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$148,Cadastro!$A$5:$A$148,$A40,Cadastro!$E$5:$E$148,"&lt;="&amp;_xlpm.corte),_xlfn.XLOOKUP(1,(Cadastro!$A$5:$A$148=$A40)*(Cadastro!$E$5:$E$148=_xlpm.dt),Cadastro!$C$5:$C$148)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$148,Cadastro!$A$5:$A$148,$A40,Cadastro!$E$5:$E$148,"&lt;="&amp;_xlpm.corte),_xlfn.XLOOKUP(1,(Cadastro!$A$5:$A$148=$A40)*(Cadastro!$E$5:$E$148=_xlpm.dt),Cadastro!$D$5:$D$148)),"")</f>
        <v>6x1</v>
      </c>
      <c r="E40" s="76">
        <f>COUNTIFS('Base Diária'!$A:$A,$A40,'Base Diária'!$P:$P,"Sim")</f>
        <v>11</v>
      </c>
      <c r="F40" s="76">
        <f>COUNTIFS('Base Diária'!$A:$A,$A40,'Base Diária'!$Q:$Q,"Sim")</f>
        <v>10</v>
      </c>
      <c r="G40" s="76">
        <f>COUNTIFS('Base Diária'!$A:$A,$A40,'Base Diária'!$P:$P,"Sim",'Base Diária'!$Y:$Y,"Falta de registro")</f>
        <v>1</v>
      </c>
      <c r="H40" s="77">
        <f>SUMIFS('Base Diária'!$L:$L,'Base Diária'!$A:$A,$A40,'Base Diária'!$Q:$Q,"Sim")</f>
        <v>73.77</v>
      </c>
      <c r="I40" s="77">
        <f>SUMIFS('Base Diária'!$M:$M,'Base Diária'!$A:$A,$A40,'Base Diária'!$Q:$Q,"Sim")</f>
        <v>85.309999999999988</v>
      </c>
      <c r="J40" s="78">
        <f t="shared" si="3"/>
        <v>0.86472863673660771</v>
      </c>
      <c r="K40" s="78">
        <f>Parâmetros!$E$13</f>
        <v>0.8</v>
      </c>
      <c r="L40" s="79">
        <f t="shared" si="4"/>
        <v>6.472863673660767E-2</v>
      </c>
      <c r="M40" s="78">
        <f>IFERROR(COUNTIFS('Base Diária'!$A:$A,$A40,'Base Diária'!$R:$R,"Sim")/$F40,"")</f>
        <v>1</v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$148,Cadastro!$A$5:$A$148,$A41,Cadastro!$E$5:$E$148,"&lt;="&amp;_xlpm.corte),_xlfn.XLOOKUP(1,(Cadastro!$A$5:$A$148=$A41)*(Cadastro!$E$5:$E$148=_xlpm.dt),Cadastro!$C$5:$C$148)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$148,Cadastro!$A$5:$A$148,$A41,Cadastro!$E$5:$E$148,"&lt;="&amp;_xlpm.corte),_xlfn.XLOOKUP(1,(Cadastro!$A$5:$A$148=$A41)*(Cadastro!$E$5:$E$148=_xlpm.dt),Cadastro!$D$5:$D$148)),"")</f>
        <v>6x1</v>
      </c>
      <c r="E41" s="76">
        <f>COUNTIFS('Base Diária'!$A:$A,$A41,'Base Diária'!$P:$P,"Sim")</f>
        <v>11</v>
      </c>
      <c r="F41" s="76">
        <f>COUNTIFS('Base Diária'!$A:$A,$A41,'Base Diária'!$Q:$Q,"Sim")</f>
        <v>10</v>
      </c>
      <c r="G41" s="76">
        <f>COUNTIFS('Base Diária'!$A:$A,$A41,'Base Diária'!$P:$P,"Sim",'Base Diária'!$Y:$Y,"Falta de registro")</f>
        <v>1</v>
      </c>
      <c r="H41" s="77">
        <f>SUMIFS('Base Diária'!$L:$L,'Base Diária'!$A:$A,$A41,'Base Diária'!$Q:$Q,"Sim")</f>
        <v>76.040000000000006</v>
      </c>
      <c r="I41" s="77">
        <f>SUMIFS('Base Diária'!$M:$M,'Base Diária'!$A:$A,$A41,'Base Diária'!$Q:$Q,"Sim")</f>
        <v>85.309999999999988</v>
      </c>
      <c r="J41" s="78">
        <f t="shared" si="3"/>
        <v>0.89133747509084538</v>
      </c>
      <c r="K41" s="78">
        <f>Parâmetros!$E$13</f>
        <v>0.8</v>
      </c>
      <c r="L41" s="79">
        <f t="shared" si="4"/>
        <v>9.1337475090845333E-2</v>
      </c>
      <c r="M41" s="78">
        <f>IFERROR(COUNTIFS('Base Diária'!$A:$A,$A41,'Base Diária'!$R:$R,"Sim")/$F41,"")</f>
        <v>0.9</v>
      </c>
      <c r="N41" s="77">
        <f>SUMIFS('Base Diária'!$S:$S,'Base Diária'!$A:$A,$A41,'Base Diária'!$Q:$Q,"Sim")</f>
        <v>1.08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$148,Cadastro!$A$5:$A$148,$A42,Cadastro!$E$5:$E$148,"&lt;="&amp;_xlpm.corte),_xlfn.XLOOKUP(1,(Cadastro!$A$5:$A$148=$A42)*(Cadastro!$E$5:$E$148=_xlpm.dt),Cadastro!$C$5:$C$148)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$148,Cadastro!$A$5:$A$148,$A42,Cadastro!$E$5:$E$148,"&lt;="&amp;_xlpm.corte),_xlfn.XLOOKUP(1,(Cadastro!$A$5:$A$148=$A42)*(Cadastro!$E$5:$E$148=_xlpm.dt),Cadastro!$D$5:$D$148)),"")</f>
        <v>6x1</v>
      </c>
      <c r="E42" s="76">
        <f>COUNTIFS('Base Diária'!$A:$A,$A42,'Base Diária'!$P:$P,"Sim")</f>
        <v>11</v>
      </c>
      <c r="F42" s="76">
        <f>COUNTIFS('Base Diária'!$A:$A,$A42,'Base Diária'!$Q:$Q,"Sim")</f>
        <v>10</v>
      </c>
      <c r="G42" s="76">
        <f>COUNTIFS('Base Diária'!$A:$A,$A42,'Base Diária'!$P:$P,"Sim",'Base Diária'!$Y:$Y,"Falta de registro")</f>
        <v>1</v>
      </c>
      <c r="H42" s="77">
        <f>SUMIFS('Base Diária'!$L:$L,'Base Diária'!$A:$A,$A42,'Base Diária'!$Q:$Q,"Sim")</f>
        <v>69.86</v>
      </c>
      <c r="I42" s="77">
        <f>SUMIFS('Base Diária'!$M:$M,'Base Diária'!$A:$A,$A42,'Base Diária'!$Q:$Q,"Sim")</f>
        <v>86.529999999999987</v>
      </c>
      <c r="J42" s="78">
        <f t="shared" si="3"/>
        <v>0.80735005200508503</v>
      </c>
      <c r="K42" s="78">
        <f>Parâmetros!$E$13</f>
        <v>0.8</v>
      </c>
      <c r="L42" s="79">
        <f t="shared" si="4"/>
        <v>7.3500520050849838E-3</v>
      </c>
      <c r="M42" s="78">
        <f>IFERROR(COUNTIFS('Base Diária'!$A:$A,$A42,'Base Diária'!$R:$R,"Sim")/$F42,"")</f>
        <v>0.7</v>
      </c>
      <c r="N42" s="77">
        <f>SUMIFS('Base Diária'!$S:$S,'Base Diária'!$A:$A,$A42,'Base Diária'!$Q:$Q,"Sim")</f>
        <v>4.4200000000000017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$148,Cadastro!$A$5:$A$148,$A43,Cadastro!$E$5:$E$148,"&lt;="&amp;_xlpm.corte),_xlfn.XLOOKUP(1,(Cadastro!$A$5:$A$148=$A43)*(Cadastro!$E$5:$E$148=_xlpm.dt),Cadastro!$C$5:$C$148)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$148,Cadastro!$A$5:$A$148,$A43,Cadastro!$E$5:$E$148,"&lt;="&amp;_xlpm.corte),_xlfn.XLOOKUP(1,(Cadastro!$A$5:$A$148=$A43)*(Cadastro!$E$5:$E$148=_xlpm.dt),Cadastro!$D$5:$D$148)),"")</f>
        <v>6x1</v>
      </c>
      <c r="E43" s="76">
        <f>COUNTIFS('Base Diária'!$A:$A,$A43,'Base Diária'!$P:$P,"Sim")</f>
        <v>11</v>
      </c>
      <c r="F43" s="76">
        <f>COUNTIFS('Base Diária'!$A:$A,$A43,'Base Diária'!$Q:$Q,"Sim")</f>
        <v>9</v>
      </c>
      <c r="G43" s="76">
        <f>COUNTIFS('Base Diária'!$A:$A,$A43,'Base Diária'!$P:$P,"Sim",'Base Diária'!$Y:$Y,"Falta de registro")</f>
        <v>2</v>
      </c>
      <c r="H43" s="77">
        <f>SUMIFS('Base Diária'!$L:$L,'Base Diária'!$A:$A,$A43,'Base Diária'!$Q:$Q,"Sim")</f>
        <v>71.5</v>
      </c>
      <c r="I43" s="77">
        <f>SUMIFS('Base Diária'!$M:$M,'Base Diária'!$A:$A,$A43,'Base Diária'!$Q:$Q,"Sim")</f>
        <v>77.72999999999999</v>
      </c>
      <c r="J43" s="78">
        <f t="shared" si="3"/>
        <v>0.91985076547021749</v>
      </c>
      <c r="K43" s="78">
        <f>Parâmetros!$E$13</f>
        <v>0.8</v>
      </c>
      <c r="L43" s="79">
        <f t="shared" si="4"/>
        <v>0.11985076547021745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$148,Cadastro!$A$5:$A$148,$A44,Cadastro!$E$5:$E$148,"&lt;="&amp;_xlpm.corte),_xlfn.XLOOKUP(1,(Cadastro!$A$5:$A$148=$A44)*(Cadastro!$E$5:$E$148=_xlpm.dt),Cadastro!$C$5:$C$148)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$148,Cadastro!$A$5:$A$148,$A44,Cadastro!$E$5:$E$148,"&lt;="&amp;_xlpm.corte),_xlfn.XLOOKUP(1,(Cadastro!$A$5:$A$148=$A44)*(Cadastro!$E$5:$E$148=_xlpm.dt),Cadastro!$D$5:$D$148)),"")</f>
        <v>C</v>
      </c>
      <c r="E44" s="76">
        <f>COUNTIFS('Base Diária'!$A:$A,$A44,'Base Diária'!$P:$P,"Sim")</f>
        <v>11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2</v>
      </c>
      <c r="H44" s="77">
        <f>SUMIFS('Base Diária'!$L:$L,'Base Diária'!$A:$A,$A44,'Base Diária'!$Q:$Q,"Sim")</f>
        <v>60.97999999999999</v>
      </c>
      <c r="I44" s="77">
        <f>SUMIFS('Base Diária'!$M:$M,'Base Diária'!$A:$A,$A44,'Base Diária'!$Q:$Q,"Sim")</f>
        <v>68.22</v>
      </c>
      <c r="J44" s="78">
        <f t="shared" si="3"/>
        <v>0.89387276458516551</v>
      </c>
      <c r="K44" s="78">
        <f>Parâmetros!$E$13</f>
        <v>0.8</v>
      </c>
      <c r="L44" s="79">
        <f t="shared" si="4"/>
        <v>9.3872764585165469E-2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9</v>
      </c>
      <c r="Q44" s="28" t="str">
        <f t="shared" si="5"/>
        <v>Na meta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$148,Cadastro!$A$5:$A$148,$A45,Cadastro!$E$5:$E$148,"&lt;="&amp;_xlpm.corte),_xlfn.XLOOKUP(1,(Cadastro!$A$5:$A$148=$A45)*(Cadastro!$E$5:$E$148=_xlpm.dt),Cadastro!$C$5:$C$148)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$148,Cadastro!$A$5:$A$148,$A45,Cadastro!$E$5:$E$148,"&lt;="&amp;_xlpm.corte),_xlfn.XLOOKUP(1,(Cadastro!$A$5:$A$148=$A45)*(Cadastro!$E$5:$E$148=_xlpm.dt),Cadastro!$D$5:$D$148)),"")</f>
        <v>A</v>
      </c>
      <c r="E45" s="76">
        <f>COUNTIFS('Base Diária'!$A:$A,$A45,'Base Diária'!$P:$P,"Sim")</f>
        <v>10</v>
      </c>
      <c r="F45" s="76">
        <f>COUNTIFS('Base Diária'!$A:$A,$A45,'Base Diária'!$Q:$Q,"Sim")</f>
        <v>6</v>
      </c>
      <c r="G45" s="76">
        <f>COUNTIFS('Base Diária'!$A:$A,$A45,'Base Diária'!$P:$P,"Sim",'Base Diária'!$Y:$Y,"Falta de registro")</f>
        <v>4</v>
      </c>
      <c r="H45" s="77">
        <f>SUMIFS('Base Diária'!$L:$L,'Base Diária'!$A:$A,$A45,'Base Diária'!$Q:$Q,"Sim")</f>
        <v>40.29</v>
      </c>
      <c r="I45" s="77">
        <f>SUMIFS('Base Diária'!$M:$M,'Base Diária'!$A:$A,$A45,'Base Diária'!$Q:$Q,"Sim")</f>
        <v>45.48</v>
      </c>
      <c r="J45" s="78">
        <f t="shared" si="3"/>
        <v>0.8858839050131927</v>
      </c>
      <c r="K45" s="78">
        <f>Parâmetros!$E$13</f>
        <v>0.8</v>
      </c>
      <c r="L45" s="79">
        <f t="shared" si="4"/>
        <v>8.5883905013192652E-2</v>
      </c>
      <c r="M45" s="78">
        <f>IFERROR(COUNTIFS('Base Diária'!$A:$A,$A45,'Base Diária'!$R:$R,"Sim")/$F45,"")</f>
        <v>1</v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$148,Cadastro!$A$5:$A$148,$A46,Cadastro!$E$5:$E$148,"&lt;="&amp;_xlpm.corte),_xlfn.XLOOKUP(1,(Cadastro!$A$5:$A$148=$A46)*(Cadastro!$E$5:$E$148=_xlpm.dt),Cadastro!$C$5:$C$148)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$148,Cadastro!$A$5:$A$148,$A46,Cadastro!$E$5:$E$148,"&lt;="&amp;_xlpm.corte),_xlfn.XLOOKUP(1,(Cadastro!$A$5:$A$148=$A46)*(Cadastro!$E$5:$E$148=_xlpm.dt),Cadastro!$D$5:$D$148)),"")</f>
        <v>A</v>
      </c>
      <c r="E46" s="76">
        <f>COUNTIFS('Base Diária'!$A:$A,$A46,'Base Diária'!$P:$P,"Sim")</f>
        <v>10</v>
      </c>
      <c r="F46" s="76">
        <f>COUNTIFS('Base Diária'!$A:$A,$A46,'Base Diária'!$Q:$Q,"Sim")</f>
        <v>8</v>
      </c>
      <c r="G46" s="76">
        <f>COUNTIFS('Base Diária'!$A:$A,$A46,'Base Diária'!$P:$P,"Sim",'Base Diária'!$Y:$Y,"Falta de registro")</f>
        <v>2</v>
      </c>
      <c r="H46" s="77">
        <f>SUMIFS('Base Diária'!$L:$L,'Base Diária'!$A:$A,$A46,'Base Diária'!$Q:$Q,"Sim")</f>
        <v>58.78</v>
      </c>
      <c r="I46" s="77">
        <f>SUMIFS('Base Diária'!$M:$M,'Base Diária'!$A:$A,$A46,'Base Diária'!$Q:$Q,"Sim")</f>
        <v>60.639999999999993</v>
      </c>
      <c r="J46" s="78">
        <f t="shared" si="3"/>
        <v>0.96932717678100278</v>
      </c>
      <c r="K46" s="78">
        <f>Parâmetros!$E$13</f>
        <v>0.8</v>
      </c>
      <c r="L46" s="79">
        <f t="shared" si="4"/>
        <v>0.16932717678100273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$148,Cadastro!$A$5:$A$148,$A47,Cadastro!$E$5:$E$148,"&lt;="&amp;_xlpm.corte),_xlfn.XLOOKUP(1,(Cadastro!$A$5:$A$148=$A47)*(Cadastro!$E$5:$E$148=_xlpm.dt),Cadastro!$C$5:$C$148)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$148,Cadastro!$A$5:$A$148,$A47,Cadastro!$E$5:$E$148,"&lt;="&amp;_xlpm.corte),_xlfn.XLOOKUP(1,(Cadastro!$A$5:$A$148=$A47)*(Cadastro!$E$5:$E$148=_xlpm.dt),Cadastro!$D$5:$D$148)),"")</f>
        <v>Folguista</v>
      </c>
      <c r="E47" s="76">
        <f>COUNTIFS('Base Diária'!$A:$A,$A47,'Base Diária'!$P:$P,"Sim")</f>
        <v>8</v>
      </c>
      <c r="F47" s="76">
        <f>COUNTIFS('Base Diária'!$A:$A,$A47,'Base Diária'!$Q:$Q,"Sim")</f>
        <v>8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49.43</v>
      </c>
      <c r="I47" s="77">
        <f>SUMIFS('Base Diária'!$M:$M,'Base Diária'!$A:$A,$A47,'Base Diária'!$Q:$Q,"Sim")</f>
        <v>57.360000000000007</v>
      </c>
      <c r="J47" s="78">
        <f t="shared" si="3"/>
        <v>0.86175034867503475</v>
      </c>
      <c r="K47" s="78">
        <f>Parâmetros!$E$13</f>
        <v>0.8</v>
      </c>
      <c r="L47" s="79">
        <f t="shared" si="4"/>
        <v>6.1750348675034705E-2</v>
      </c>
      <c r="M47" s="78">
        <f>IFERROR(COUNTIFS('Base Diária'!$A:$A,$A47,'Base Diária'!$R:$R,"Sim")/$F47,"")</f>
        <v>0.75</v>
      </c>
      <c r="N47" s="77">
        <f>SUMIFS('Base Diária'!$S:$S,'Base Diária'!$A:$A,$A47,'Base Diária'!$Q:$Q,"Sim")</f>
        <v>0.39200000000000124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$148,Cadastro!$A$5:$A$148,$A48,Cadastro!$E$5:$E$148,"&lt;="&amp;_xlpm.corte),_xlfn.XLOOKUP(1,(Cadastro!$A$5:$A$148=$A48)*(Cadastro!$E$5:$E$148=_xlpm.dt),Cadastro!$C$5:$C$148)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$148,Cadastro!$A$5:$A$148,$A48,Cadastro!$E$5:$E$148,"&lt;="&amp;_xlpm.corte),_xlfn.XLOOKUP(1,(Cadastro!$A$5:$A$148=$A48)*(Cadastro!$E$5:$E$148=_xlpm.dt),Cadastro!$D$5:$D$148)),"")</f>
        <v>A</v>
      </c>
      <c r="E48" s="76">
        <f>COUNTIFS('Base Diária'!$A:$A,$A48,'Base Diária'!$P:$P,"Sim")</f>
        <v>11</v>
      </c>
      <c r="F48" s="76">
        <f>COUNTIFS('Base Diária'!$A:$A,$A48,'Base Diária'!$Q:$Q,"Sim")</f>
        <v>10</v>
      </c>
      <c r="G48" s="76">
        <f>COUNTIFS('Base Diária'!$A:$A,$A48,'Base Diária'!$P:$P,"Sim",'Base Diária'!$Y:$Y,"Falta de registro")</f>
        <v>1</v>
      </c>
      <c r="H48" s="77">
        <f>SUMIFS('Base Diária'!$L:$L,'Base Diária'!$A:$A,$A48,'Base Diária'!$Q:$Q,"Sim")</f>
        <v>65.190000000000012</v>
      </c>
      <c r="I48" s="77">
        <f>SUMIFS('Base Diária'!$M:$M,'Base Diária'!$A:$A,$A48,'Base Diária'!$Q:$Q,"Sim")</f>
        <v>75.8</v>
      </c>
      <c r="J48" s="78">
        <f t="shared" si="3"/>
        <v>0.86002638522427455</v>
      </c>
      <c r="K48" s="78">
        <f>Parâmetros!$E$13</f>
        <v>0.8</v>
      </c>
      <c r="L48" s="79">
        <f t="shared" si="4"/>
        <v>6.0026385224274503E-2</v>
      </c>
      <c r="M48" s="78">
        <f>IFERROR(COUNTIFS('Base Diária'!$A:$A,$A48,'Base Diária'!$R:$R,"Sim")/$F48,"")</f>
        <v>1</v>
      </c>
      <c r="N48" s="77">
        <f>SUMIFS('Base Diária'!$S:$S,'Base Diária'!$A:$A,$A48,'Base Diária'!$Q:$Q,"Sim")</f>
        <v>0</v>
      </c>
      <c r="O48" s="76">
        <f>COUNTIFS('Base Diária'!$A:$A,$A48,'Base Diária'!$T:$T,"Sim")</f>
        <v>1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$148,Cadastro!$A$5:$A$148,$A49,Cadastro!$E$5:$E$148,"&lt;="&amp;_xlpm.corte),_xlfn.XLOOKUP(1,(Cadastro!$A$5:$A$148=$A49)*(Cadastro!$E$5:$E$148=_xlpm.dt),Cadastro!$C$5:$C$148)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$148,Cadastro!$A$5:$A$148,$A49,Cadastro!$E$5:$E$148,"&lt;="&amp;_xlpm.corte),_xlfn.XLOOKUP(1,(Cadastro!$A$5:$A$148=$A49)*(Cadastro!$E$5:$E$148=_xlpm.dt),Cadastro!$D$5:$D$148)),"")</f>
        <v>B</v>
      </c>
      <c r="E49" s="76">
        <f>COUNTIFS('Base Diária'!$A:$A,$A49,'Base Diária'!$P:$P,"Sim")</f>
        <v>10</v>
      </c>
      <c r="F49" s="76">
        <f>COUNTIFS('Base Diária'!$A:$A,$A49,'Base Diária'!$Q:$Q,"Sim")</f>
        <v>10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63.27</v>
      </c>
      <c r="I49" s="77">
        <f>SUMIFS('Base Diária'!$M:$M,'Base Diária'!$A:$A,$A49,'Base Diária'!$Q:$Q,"Sim")</f>
        <v>76.7</v>
      </c>
      <c r="J49" s="78">
        <f t="shared" si="3"/>
        <v>0.82490221642764017</v>
      </c>
      <c r="K49" s="78">
        <f>Parâmetros!$E$13</f>
        <v>0.8</v>
      </c>
      <c r="L49" s="79">
        <f t="shared" si="4"/>
        <v>2.4902216427640123E-2</v>
      </c>
      <c r="M49" s="78">
        <f>IFERROR(COUNTIFS('Base Diária'!$A:$A,$A49,'Base Diária'!$R:$R,"Sim")/$F49,"")</f>
        <v>0.7</v>
      </c>
      <c r="N49" s="77">
        <f>SUMIFS('Base Diária'!$S:$S,'Base Diária'!$A:$A,$A49,'Base Diária'!$Q:$Q,"Sim")</f>
        <v>2.4980000000000002</v>
      </c>
      <c r="O49" s="76">
        <f>COUNTIFS('Base Diária'!$A:$A,$A49,'Base Diária'!$T:$T,"Sim")</f>
        <v>0</v>
      </c>
      <c r="P49" s="76">
        <f>COUNTIFS('Base Diária'!$A:$A,$A49,'Base Diária'!$P:$P,"Sim",'Base Diária'!$V:$V,"DIVERGE*")</f>
        <v>0</v>
      </c>
      <c r="Q49" s="28" t="str">
        <f t="shared" si="5"/>
        <v>Atenção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$148,Cadastro!$A$5:$A$148,$A50,Cadastro!$E$5:$E$148,"&lt;="&amp;_xlpm.corte),_xlfn.XLOOKUP(1,(Cadastro!$A$5:$A$148=$A50)*(Cadastro!$E$5:$E$148=_xlpm.dt),Cadastro!$C$5:$C$148)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$148,Cadastro!$A$5:$A$148,$A50,Cadastro!$E$5:$E$148,"&lt;="&amp;_xlpm.corte),_xlfn.XLOOKUP(1,(Cadastro!$A$5:$A$148=$A50)*(Cadastro!$E$5:$E$148=_xlpm.dt),Cadastro!$D$5:$D$148)),"")</f>
        <v>C</v>
      </c>
      <c r="E50" s="76">
        <f>COUNTIFS('Base Diária'!$A:$A,$A50,'Base Diária'!$P:$P,"Sim")</f>
        <v>10</v>
      </c>
      <c r="F50" s="76">
        <f>COUNTIFS('Base Diária'!$A:$A,$A50,'Base Diária'!$Q:$Q,"Sim")</f>
        <v>10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60.14</v>
      </c>
      <c r="I50" s="77">
        <f>SUMIFS('Base Diária'!$M:$M,'Base Diária'!$A:$A,$A50,'Base Diária'!$Q:$Q,"Sim")</f>
        <v>66.7</v>
      </c>
      <c r="J50" s="78">
        <f t="shared" si="3"/>
        <v>0.90164917541229384</v>
      </c>
      <c r="K50" s="78">
        <f>Parâmetros!$E$13</f>
        <v>0.8</v>
      </c>
      <c r="L50" s="79">
        <f t="shared" si="4"/>
        <v>0.10164917541229379</v>
      </c>
      <c r="M50" s="78">
        <f>IFERROR(COUNTIFS('Base Diária'!$A:$A,$A50,'Base Diária'!$R:$R,"Sim")/$F50,"")</f>
        <v>0.9</v>
      </c>
      <c r="N50" s="77">
        <f>SUMIFS('Base Diária'!$S:$S,'Base Diária'!$A:$A,$A50,'Base Diária'!$Q:$Q,"Sim")</f>
        <v>1.4260000000000002</v>
      </c>
      <c r="O50" s="76">
        <f>COUNTIFS('Base Diária'!$A:$A,$A50,'Base Diária'!$T:$T,"Sim")</f>
        <v>1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$148,Cadastro!$A$5:$A$148,$A51,Cadastro!$E$5:$E$148,"&lt;="&amp;_xlpm.corte),_xlfn.XLOOKUP(1,(Cadastro!$A$5:$A$148=$A51)*(Cadastro!$E$5:$E$148=_xlpm.dt),Cadastro!$C$5:$C$148)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$148,Cadastro!$A$5:$A$148,$A51,Cadastro!$E$5:$E$148,"&lt;="&amp;_xlpm.corte),_xlfn.XLOOKUP(1,(Cadastro!$A$5:$A$148=$A51)*(Cadastro!$E$5:$E$148=_xlpm.dt),Cadastro!$D$5:$D$148)),"")</f>
        <v>A</v>
      </c>
      <c r="E51" s="76">
        <f>COUNTIFS('Base Diária'!$A:$A,$A51,'Base Diária'!$P:$P,"Sim")</f>
        <v>10</v>
      </c>
      <c r="F51" s="76">
        <f>COUNTIFS('Base Diária'!$A:$A,$A51,'Base Diária'!$Q:$Q,"Sim")</f>
        <v>10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63.39</v>
      </c>
      <c r="I51" s="77">
        <f>SUMIFS('Base Diária'!$M:$M,'Base Diária'!$A:$A,$A51,'Base Diária'!$Q:$Q,"Sim")</f>
        <v>75.8</v>
      </c>
      <c r="J51" s="78">
        <f t="shared" si="3"/>
        <v>0.83627968337730874</v>
      </c>
      <c r="K51" s="78">
        <f>Parâmetros!$E$13</f>
        <v>0.8</v>
      </c>
      <c r="L51" s="79">
        <f t="shared" si="4"/>
        <v>3.6279683377308691E-2</v>
      </c>
      <c r="M51" s="78">
        <f>IFERROR(COUNTIFS('Base Diária'!$A:$A,$A51,'Base Diária'!$R:$R,"Sim")/$F51,"")</f>
        <v>0.9</v>
      </c>
      <c r="N51" s="77">
        <f>SUMIFS('Base Diária'!$S:$S,'Base Diária'!$A:$A,$A51,'Base Diária'!$Q:$Q,"Sim")</f>
        <v>4.1139999999999999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$148,Cadastro!$A$5:$A$148,$A52,Cadastro!$E$5:$E$148,"&lt;="&amp;_xlpm.corte),_xlfn.XLOOKUP(1,(Cadastro!$A$5:$A$148=$A52)*(Cadastro!$E$5:$E$148=_xlpm.dt),Cadastro!$C$5:$C$148)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$148,Cadastro!$A$5:$A$148,$A52,Cadastro!$E$5:$E$148,"&lt;="&amp;_xlpm.corte),_xlfn.XLOOKUP(1,(Cadastro!$A$5:$A$148=$A52)*(Cadastro!$E$5:$E$148=_xlpm.dt),Cadastro!$D$5:$D$148)),"")</f>
        <v>B</v>
      </c>
      <c r="E52" s="76">
        <f>COUNTIFS('Base Diária'!$A:$A,$A52,'Base Diária'!$P:$P,"Sim")</f>
        <v>10</v>
      </c>
      <c r="F52" s="76">
        <f>COUNTIFS('Base Diária'!$A:$A,$A52,'Base Diária'!$Q:$Q,"Sim")</f>
        <v>10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58.85</v>
      </c>
      <c r="I52" s="77">
        <f>SUMIFS('Base Diária'!$M:$M,'Base Diária'!$A:$A,$A52,'Base Diária'!$Q:$Q,"Sim")</f>
        <v>76.7</v>
      </c>
      <c r="J52" s="78">
        <f t="shared" si="3"/>
        <v>0.76727509778357239</v>
      </c>
      <c r="K52" s="78">
        <f>Parâmetros!$E$13</f>
        <v>0.8</v>
      </c>
      <c r="L52" s="79">
        <f t="shared" si="4"/>
        <v>-3.2724902216427654E-2</v>
      </c>
      <c r="M52" s="78">
        <f>IFERROR(COUNTIFS('Base Diária'!$A:$A,$A52,'Base Diária'!$R:$R,"Sim")/$F52,"")</f>
        <v>0.6</v>
      </c>
      <c r="N52" s="77">
        <f>SUMIFS('Base Diária'!$S:$S,'Base Diária'!$A:$A,$A52,'Base Diária'!$Q:$Q,"Sim")</f>
        <v>5.3639999999999972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$148,Cadastro!$A$5:$A$148,$A53,Cadastro!$E$5:$E$148,"&lt;="&amp;_xlpm.corte),_xlfn.XLOOKUP(1,(Cadastro!$A$5:$A$148=$A53)*(Cadastro!$E$5:$E$148=_xlpm.dt),Cadastro!$C$5:$C$148)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$148,Cadastro!$A$5:$A$148,$A53,Cadastro!$E$5:$E$148,"&lt;="&amp;_xlpm.corte),_xlfn.XLOOKUP(1,(Cadastro!$A$5:$A$148=$A53)*(Cadastro!$E$5:$E$148=_xlpm.dt),Cadastro!$D$5:$D$148)),"")</f>
        <v>6x1</v>
      </c>
      <c r="E53" s="76">
        <f>COUNTIFS('Base Diária'!$A:$A,$A53,'Base Diária'!$P:$P,"Sim")</f>
        <v>11</v>
      </c>
      <c r="F53" s="76">
        <f>COUNTIFS('Base Diária'!$A:$A,$A53,'Base Diária'!$Q:$Q,"Sim")</f>
        <v>11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79.959999999999994</v>
      </c>
      <c r="I53" s="77">
        <f>SUMIFS('Base Diária'!$M:$M,'Base Diária'!$A:$A,$A53,'Base Diária'!$Q:$Q,"Sim")</f>
        <v>94.109999999999985</v>
      </c>
      <c r="J53" s="78">
        <f t="shared" si="3"/>
        <v>0.84964403357772822</v>
      </c>
      <c r="K53" s="78">
        <f>Parâmetros!$E$13</f>
        <v>0.8</v>
      </c>
      <c r="L53" s="79">
        <f t="shared" si="4"/>
        <v>4.9644033577728175E-2</v>
      </c>
      <c r="M53" s="78">
        <f>IFERROR(COUNTIFS('Base Diária'!$A:$A,$A53,'Base Diária'!$R:$R,"Sim")/$F53,"")</f>
        <v>0.90909090909090906</v>
      </c>
      <c r="N53" s="77">
        <f>SUMIFS('Base Diária'!$S:$S,'Base Diária'!$A:$A,$A53,'Base Diária'!$Q:$Q,"Sim")</f>
        <v>7.400000000000162E-2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$148,Cadastro!$A$5:$A$148,$A54,Cadastro!$E$5:$E$148,"&lt;="&amp;_xlpm.corte),_xlfn.XLOOKUP(1,(Cadastro!$A$5:$A$148=$A54)*(Cadastro!$E$5:$E$148=_xlpm.dt),Cadastro!$C$5:$C$148)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$148,Cadastro!$A$5:$A$148,$A54,Cadastro!$E$5:$E$148,"&lt;="&amp;_xlpm.corte),_xlfn.XLOOKUP(1,(Cadastro!$A$5:$A$148=$A54)*(Cadastro!$E$5:$E$148=_xlpm.dt),Cadastro!$D$5:$D$148)),"")</f>
        <v>C</v>
      </c>
      <c r="E54" s="76">
        <f>COUNTIFS('Base Diária'!$A:$A,$A54,'Base Diária'!$P:$P,"Sim")</f>
        <v>11</v>
      </c>
      <c r="F54" s="76">
        <f>COUNTIFS('Base Diária'!$A:$A,$A54,'Base Diária'!$Q:$Q,"Sim")</f>
        <v>5</v>
      </c>
      <c r="G54" s="76">
        <f>COUNTIFS('Base Diária'!$A:$A,$A54,'Base Diária'!$P:$P,"Sim",'Base Diária'!$Y:$Y,"Falta de registro")</f>
        <v>6</v>
      </c>
      <c r="H54" s="77">
        <f>SUMIFS('Base Diária'!$L:$L,'Base Diária'!$A:$A,$A54,'Base Diária'!$Q:$Q,"Sim")</f>
        <v>27.92</v>
      </c>
      <c r="I54" s="77">
        <f>SUMIFS('Base Diária'!$M:$M,'Base Diária'!$A:$A,$A54,'Base Diária'!$Q:$Q,"Sim")</f>
        <v>33.35</v>
      </c>
      <c r="J54" s="78">
        <f t="shared" si="3"/>
        <v>0.83718140929535234</v>
      </c>
      <c r="K54" s="78">
        <f>Parâmetros!$E$13</f>
        <v>0.8</v>
      </c>
      <c r="L54" s="79">
        <f t="shared" si="4"/>
        <v>3.7181409295352297E-2</v>
      </c>
      <c r="M54" s="78">
        <f>IFERROR(COUNTIFS('Base Diária'!$A:$A,$A54,'Base Diária'!$R:$R,"Sim")/$F54,"")</f>
        <v>0.6</v>
      </c>
      <c r="N54" s="77">
        <f>SUMIFS('Base Diária'!$S:$S,'Base Diária'!$A:$A,$A54,'Base Diária'!$Q:$Q,"Sim")</f>
        <v>2.1320000000000006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Atenção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$148,Cadastro!$A$5:$A$148,$A55,Cadastro!$E$5:$E$148,"&lt;="&amp;_xlpm.corte),_xlfn.XLOOKUP(1,(Cadastro!$A$5:$A$148=$A55)*(Cadastro!$E$5:$E$148=_xlpm.dt),Cadastro!$C$5:$C$148)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$148,Cadastro!$A$5:$A$148,$A55,Cadastro!$E$5:$E$148,"&lt;="&amp;_xlpm.corte),_xlfn.XLOOKUP(1,(Cadastro!$A$5:$A$148=$A55)*(Cadastro!$E$5:$E$148=_xlpm.dt),Cadastro!$D$5:$D$148)),"")</f>
        <v>6x1</v>
      </c>
      <c r="E55" s="76">
        <f>COUNTIFS('Base Diária'!$A:$A,$A55,'Base Diária'!$P:$P,"Sim")</f>
        <v>10</v>
      </c>
      <c r="F55" s="76">
        <f>COUNTIFS('Base Diária'!$A:$A,$A55,'Base Diária'!$Q:$Q,"Sim")</f>
        <v>10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74.739999999999995</v>
      </c>
      <c r="I55" s="77">
        <f>SUMIFS('Base Diária'!$M:$M,'Base Diária'!$A:$A,$A55,'Base Diária'!$Q:$Q,"Sim")</f>
        <v>86.779999999999987</v>
      </c>
      <c r="J55" s="78">
        <f t="shared" si="3"/>
        <v>0.86125835445955301</v>
      </c>
      <c r="K55" s="78">
        <f>Parâmetros!$E$13</f>
        <v>0.8</v>
      </c>
      <c r="L55" s="79">
        <f t="shared" si="4"/>
        <v>6.1258354459552966E-2</v>
      </c>
      <c r="M55" s="78">
        <f>IFERROR(COUNTIFS('Base Diária'!$A:$A,$A55,'Base Diária'!$R:$R,"Sim")/$F55,"")</f>
        <v>0.8</v>
      </c>
      <c r="N55" s="77">
        <f>SUMIFS('Base Diária'!$S:$S,'Base Diária'!$A:$A,$A55,'Base Diária'!$Q:$Q,"Sim")</f>
        <v>2.2440000000000015</v>
      </c>
      <c r="O55" s="76">
        <f>COUNTIFS('Base Diária'!$A:$A,$A55,'Base Diária'!$T:$T,"Sim")</f>
        <v>1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$148,Cadastro!$A$5:$A$148,$A56,Cadastro!$E$5:$E$148,"&lt;="&amp;_xlpm.corte),_xlfn.XLOOKUP(1,(Cadastro!$A$5:$A$148=$A56)*(Cadastro!$E$5:$E$148=_xlpm.dt),Cadastro!$C$5:$C$148)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$148,Cadastro!$A$5:$A$148,$A56,Cadastro!$E$5:$E$148,"&lt;="&amp;_xlpm.corte),_xlfn.XLOOKUP(1,(Cadastro!$A$5:$A$148=$A56)*(Cadastro!$E$5:$E$148=_xlpm.dt),Cadastro!$D$5:$D$148)),"")</f>
        <v>6x1</v>
      </c>
      <c r="E56" s="76">
        <f>COUNTIFS('Base Diária'!$A:$A,$A56,'Base Diária'!$P:$P,"Sim")</f>
        <v>10</v>
      </c>
      <c r="F56" s="76">
        <f>COUNTIFS('Base Diária'!$A:$A,$A56,'Base Diária'!$Q:$Q,"Sim")</f>
        <v>9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67.06</v>
      </c>
      <c r="I56" s="77">
        <f>SUMIFS('Base Diária'!$M:$M,'Base Diária'!$A:$A,$A56,'Base Diária'!$Q:$Q,"Sim")</f>
        <v>77.97999999999999</v>
      </c>
      <c r="J56" s="78">
        <f t="shared" si="3"/>
        <v>0.8599640933572712</v>
      </c>
      <c r="K56" s="78">
        <f>Parâmetros!$E$13</f>
        <v>0.8</v>
      </c>
      <c r="L56" s="79">
        <f t="shared" si="4"/>
        <v>5.9964093357271153E-2</v>
      </c>
      <c r="M56" s="78">
        <f>IFERROR(COUNTIFS('Base Diária'!$A:$A,$A56,'Base Diária'!$R:$R,"Sim")/$F56,"")</f>
        <v>0.77777777777777779</v>
      </c>
      <c r="N56" s="77">
        <f>SUMIFS('Base Diária'!$S:$S,'Base Diária'!$A:$A,$A56,'Base Diária'!$Q:$Q,"Sim")</f>
        <v>2.2440000000000015</v>
      </c>
      <c r="O56" s="76">
        <f>COUNTIFS('Base Diária'!$A:$A,$A56,'Base Diária'!$T:$T,"Sim")</f>
        <v>1</v>
      </c>
      <c r="P56" s="76">
        <f>COUNTIFS('Base Diária'!$A:$A,$A56,'Base Diária'!$P:$P,"Sim",'Base Diária'!$V:$V,"DIVERGE*")</f>
        <v>0</v>
      </c>
      <c r="Q56" s="28" t="str">
        <f t="shared" si="5"/>
        <v>Atenção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$148,Cadastro!$A$5:$A$148,$A57,Cadastro!$E$5:$E$148,"&lt;="&amp;_xlpm.corte),_xlfn.XLOOKUP(1,(Cadastro!$A$5:$A$148=$A57)*(Cadastro!$E$5:$E$148=_xlpm.dt),Cadastro!$C$5:$C$148)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$148,Cadastro!$A$5:$A$148,$A57,Cadastro!$E$5:$E$148,"&lt;="&amp;_xlpm.corte),_xlfn.XLOOKUP(1,(Cadastro!$A$5:$A$148=$A57)*(Cadastro!$E$5:$E$148=_xlpm.dt),Cadastro!$D$5:$D$148)),"")</f>
        <v>6x1</v>
      </c>
      <c r="E57" s="76">
        <f>COUNTIFS('Base Diária'!$A:$A,$A57,'Base Diária'!$P:$P,"Sim")</f>
        <v>11</v>
      </c>
      <c r="F57" s="76">
        <f>COUNTIFS('Base Diária'!$A:$A,$A57,'Base Diária'!$Q:$Q,"Sim")</f>
        <v>11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85.09</v>
      </c>
      <c r="I57" s="77">
        <f>SUMIFS('Base Diária'!$M:$M,'Base Diária'!$A:$A,$A57,'Base Diária'!$Q:$Q,"Sim")</f>
        <v>95.329999999999984</v>
      </c>
      <c r="J57" s="78">
        <f t="shared" si="3"/>
        <v>0.89258365677121598</v>
      </c>
      <c r="K57" s="78">
        <f>Parâmetros!$E$13</f>
        <v>0.8</v>
      </c>
      <c r="L57" s="79">
        <f t="shared" si="4"/>
        <v>9.2583656771215939E-2</v>
      </c>
      <c r="M57" s="78">
        <f>IFERROR(COUNTIFS('Base Diária'!$A:$A,$A57,'Base Diária'!$R:$R,"Sim")/$F57,"")</f>
        <v>0.90909090909090906</v>
      </c>
      <c r="N57" s="77">
        <f>SUMIFS('Base Diária'!$S:$S,'Base Diária'!$A:$A,$A57,'Base Diária'!$Q:$Q,"Sim")</f>
        <v>0.43400000000000105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$148,Cadastro!$A$5:$A$148,$A58,Cadastro!$E$5:$E$148,"&lt;="&amp;_xlpm.corte),_xlfn.XLOOKUP(1,(Cadastro!$A$5:$A$148=$A58)*(Cadastro!$E$5:$E$148=_xlpm.dt),Cadastro!$C$5:$C$148)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$148,Cadastro!$A$5:$A$148,$A58,Cadastro!$E$5:$E$148,"&lt;="&amp;_xlpm.corte),_xlfn.XLOOKUP(1,(Cadastro!$A$5:$A$148=$A58)*(Cadastro!$E$5:$E$148=_xlpm.dt),Cadastro!$D$5:$D$148)),"")</f>
        <v>6x1</v>
      </c>
      <c r="E58" s="76">
        <f>COUNTIFS('Base Diária'!$A:$A,$A58,'Base Diária'!$P:$P,"Sim")</f>
        <v>10</v>
      </c>
      <c r="F58" s="76">
        <f>COUNTIFS('Base Diária'!$A:$A,$A58,'Base Diária'!$Q:$Q,"Sim")</f>
        <v>10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79.03</v>
      </c>
      <c r="I58" s="77">
        <f>SUMIFS('Base Diária'!$M:$M,'Base Diária'!$A:$A,$A58,'Base Diária'!$Q:$Q,"Sim")</f>
        <v>87.999999999999986</v>
      </c>
      <c r="J58" s="78">
        <f t="shared" si="3"/>
        <v>0.89806818181818193</v>
      </c>
      <c r="K58" s="78">
        <f>Parâmetros!$E$13</f>
        <v>0.8</v>
      </c>
      <c r="L58" s="79">
        <f t="shared" si="4"/>
        <v>9.8068181818181888E-2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$148,Cadastro!$A$5:$A$148,$A59,Cadastro!$E$5:$E$148,"&lt;="&amp;_xlpm.corte),_xlfn.XLOOKUP(1,(Cadastro!$A$5:$A$148=$A59)*(Cadastro!$E$5:$E$148=_xlpm.dt),Cadastro!$C$5:$C$148)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$148,Cadastro!$A$5:$A$148,$A59,Cadastro!$E$5:$E$148,"&lt;="&amp;_xlpm.corte),_xlfn.XLOOKUP(1,(Cadastro!$A$5:$A$148=$A59)*(Cadastro!$E$5:$E$148=_xlpm.dt),Cadastro!$D$5:$D$148)),"")</f>
        <v>6x1</v>
      </c>
      <c r="E59" s="76">
        <f>COUNTIFS('Base Diária'!$A:$A,$A59,'Base Diária'!$P:$P,"Sim")</f>
        <v>11</v>
      </c>
      <c r="F59" s="76">
        <f>COUNTIFS('Base Diária'!$A:$A,$A59,'Base Diária'!$Q:$Q,"Sim")</f>
        <v>11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78.98</v>
      </c>
      <c r="I59" s="77">
        <f>SUMIFS('Base Diária'!$M:$M,'Base Diária'!$A:$A,$A59,'Base Diária'!$Q:$Q,"Sim")</f>
        <v>94.109999999999985</v>
      </c>
      <c r="J59" s="78">
        <f t="shared" si="3"/>
        <v>0.83923068749335905</v>
      </c>
      <c r="K59" s="78">
        <f>Parâmetros!$E$13</f>
        <v>0.8</v>
      </c>
      <c r="L59" s="79">
        <f t="shared" si="4"/>
        <v>3.9230687493359007E-2</v>
      </c>
      <c r="M59" s="78">
        <f>IFERROR(COUNTIFS('Base Diária'!$A:$A,$A59,'Base Diária'!$R:$R,"Sim")/$F59,"")</f>
        <v>0.90909090909090906</v>
      </c>
      <c r="N59" s="77">
        <f>SUMIFS('Base Diária'!$S:$S,'Base Diária'!$A:$A,$A59,'Base Diária'!$Q:$Q,"Sim")</f>
        <v>2.7900000000000009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$148,Cadastro!$A$5:$A$148,$A60,Cadastro!$E$5:$E$148,"&lt;="&amp;_xlpm.corte),_xlfn.XLOOKUP(1,(Cadastro!$A$5:$A$148=$A60)*(Cadastro!$E$5:$E$148=_xlpm.dt),Cadastro!$C$5:$C$148)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$148,Cadastro!$A$5:$A$148,$A60,Cadastro!$E$5:$E$148,"&lt;="&amp;_xlpm.corte),_xlfn.XLOOKUP(1,(Cadastro!$A$5:$A$148=$A60)*(Cadastro!$E$5:$E$148=_xlpm.dt),Cadastro!$D$5:$D$148)),"")</f>
        <v>6x1</v>
      </c>
      <c r="E60" s="76">
        <f>COUNTIFS('Base Diária'!$A:$A,$A60,'Base Diária'!$P:$P,"Sim")</f>
        <v>11</v>
      </c>
      <c r="F60" s="76">
        <f>COUNTIFS('Base Diária'!$A:$A,$A60,'Base Diária'!$Q:$Q,"Sim")</f>
        <v>10</v>
      </c>
      <c r="G60" s="76">
        <f>COUNTIFS('Base Diária'!$A:$A,$A60,'Base Diária'!$P:$P,"Sim",'Base Diária'!$Y:$Y,"Falta de registro")</f>
        <v>1</v>
      </c>
      <c r="H60" s="77">
        <f>SUMIFS('Base Diária'!$L:$L,'Base Diária'!$A:$A,$A60,'Base Diária'!$Q:$Q,"Sim")</f>
        <v>79.69</v>
      </c>
      <c r="I60" s="77">
        <f>SUMIFS('Base Diária'!$M:$M,'Base Diária'!$A:$A,$A60,'Base Diária'!$Q:$Q,"Sim")</f>
        <v>86.529999999999987</v>
      </c>
      <c r="J60" s="78">
        <f t="shared" si="3"/>
        <v>0.92095227088870923</v>
      </c>
      <c r="K60" s="78">
        <f>Parâmetros!$E$13</f>
        <v>0.8</v>
      </c>
      <c r="L60" s="79">
        <f t="shared" si="4"/>
        <v>0.12095227088870919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$148,Cadastro!$A$5:$A$148,$A61,Cadastro!$E$5:$E$148,"&lt;="&amp;_xlpm.corte),_xlfn.XLOOKUP(1,(Cadastro!$A$5:$A$148=$A61)*(Cadastro!$E$5:$E$148=_xlpm.dt),Cadastro!$C$5:$C$148)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$148,Cadastro!$A$5:$A$148,$A61,Cadastro!$E$5:$E$148,"&lt;="&amp;_xlpm.corte),_xlfn.XLOOKUP(1,(Cadastro!$A$5:$A$148=$A61)*(Cadastro!$E$5:$E$148=_xlpm.dt),Cadastro!$D$5:$D$148)),"")</f>
        <v>6x1</v>
      </c>
      <c r="E61" s="76">
        <f>COUNTIFS('Base Diária'!$A:$A,$A61,'Base Diária'!$P:$P,"Sim")</f>
        <v>11</v>
      </c>
      <c r="F61" s="76">
        <f>COUNTIFS('Base Diária'!$A:$A,$A61,'Base Diária'!$Q:$Q,"Sim")</f>
        <v>10</v>
      </c>
      <c r="G61" s="76">
        <f>COUNTIFS('Base Diária'!$A:$A,$A61,'Base Diária'!$P:$P,"Sim",'Base Diária'!$Y:$Y,"Falta de registro")</f>
        <v>1</v>
      </c>
      <c r="H61" s="77">
        <f>SUMIFS('Base Diária'!$L:$L,'Base Diária'!$A:$A,$A61,'Base Diária'!$Q:$Q,"Sim")</f>
        <v>61.07</v>
      </c>
      <c r="I61" s="77">
        <f>SUMIFS('Base Diária'!$M:$M,'Base Diária'!$A:$A,$A61,'Base Diária'!$Q:$Q,"Sim")</f>
        <v>86.529999999999987</v>
      </c>
      <c r="J61" s="78">
        <f t="shared" si="3"/>
        <v>0.70576678608575072</v>
      </c>
      <c r="K61" s="78">
        <f>Parâmetros!$E$13</f>
        <v>0.8</v>
      </c>
      <c r="L61" s="79">
        <f t="shared" si="4"/>
        <v>-9.4233213914249325E-2</v>
      </c>
      <c r="M61" s="78">
        <f>IFERROR(COUNTIFS('Base Diária'!$A:$A,$A61,'Base Diária'!$R:$R,"Sim")/$F61,"")</f>
        <v>0.5</v>
      </c>
      <c r="N61" s="77">
        <f>SUMIFS('Base Diária'!$S:$S,'Base Diária'!$A:$A,$A61,'Base Diária'!$Q:$Q,"Sim")</f>
        <v>12.064000000000007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Crítico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$148,Cadastro!$A$5:$A$148,$A62,Cadastro!$E$5:$E$148,"&lt;="&amp;_xlpm.corte),_xlfn.XLOOKUP(1,(Cadastro!$A$5:$A$148=$A62)*(Cadastro!$E$5:$E$148=_xlpm.dt),Cadastro!$C$5:$C$148)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$148,Cadastro!$A$5:$A$148,$A62,Cadastro!$E$5:$E$148,"&lt;="&amp;_xlpm.corte),_xlfn.XLOOKUP(1,(Cadastro!$A$5:$A$148=$A62)*(Cadastro!$E$5:$E$148=_xlpm.dt),Cadastro!$D$5:$D$148)),"")</f>
        <v>B</v>
      </c>
      <c r="E62" s="76">
        <f>COUNTIFS('Base Diária'!$A:$A,$A62,'Base Diária'!$P:$P,"Sim")</f>
        <v>10</v>
      </c>
      <c r="F62" s="76">
        <f>COUNTIFS('Base Diária'!$A:$A,$A62,'Base Diária'!$Q:$Q,"Sim")</f>
        <v>10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64.11</v>
      </c>
      <c r="I62" s="77">
        <f>SUMIFS('Base Diária'!$M:$M,'Base Diária'!$A:$A,$A62,'Base Diária'!$Q:$Q,"Sim")</f>
        <v>76.61</v>
      </c>
      <c r="J62" s="78">
        <f t="shared" si="3"/>
        <v>0.83683592220336767</v>
      </c>
      <c r="K62" s="78">
        <f>Parâmetros!$E$13</f>
        <v>0.8</v>
      </c>
      <c r="L62" s="79">
        <f t="shared" si="4"/>
        <v>3.6835922203367621E-2</v>
      </c>
      <c r="M62" s="78">
        <f>IFERROR(COUNTIFS('Base Diária'!$A:$A,$A62,'Base Diária'!$R:$R,"Sim")/$F62,"")</f>
        <v>0.8</v>
      </c>
      <c r="N62" s="77">
        <f>SUMIFS('Base Diária'!$S:$S,'Base Diária'!$A:$A,$A62,'Base Diária'!$Q:$Q,"Sim")</f>
        <v>2.1220000000000008</v>
      </c>
      <c r="O62" s="76">
        <f>COUNTIFS('Base Diária'!$A:$A,$A62,'Base Diária'!$T:$T,"Sim")</f>
        <v>1</v>
      </c>
      <c r="P62" s="76">
        <f>COUNTIFS('Base Diária'!$A:$A,$A62,'Base Diária'!$P:$P,"Sim",'Base Diária'!$V:$V,"DIVERGE*")</f>
        <v>1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$148,Cadastro!$A$5:$A$148,$A63,Cadastro!$E$5:$E$148,"&lt;="&amp;_xlpm.corte),_xlfn.XLOOKUP(1,(Cadastro!$A$5:$A$148=$A63)*(Cadastro!$E$5:$E$148=_xlpm.dt),Cadastro!$C$5:$C$148)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$148,Cadastro!$A$5:$A$148,$A63,Cadastro!$E$5:$E$148,"&lt;="&amp;_xlpm.corte),_xlfn.XLOOKUP(1,(Cadastro!$A$5:$A$148=$A63)*(Cadastro!$E$5:$E$148=_xlpm.dt),Cadastro!$D$5:$D$148)),"")</f>
        <v>A</v>
      </c>
      <c r="E63" s="76">
        <f>COUNTIFS('Base Diária'!$A:$A,$A63,'Base Diária'!$P:$P,"Sim")</f>
        <v>10</v>
      </c>
      <c r="F63" s="76">
        <f>COUNTIFS('Base Diária'!$A:$A,$A63,'Base Diária'!$Q:$Q,"Sim")</f>
        <v>10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67.570000000000007</v>
      </c>
      <c r="I63" s="77">
        <f>SUMIFS('Base Diária'!$M:$M,'Base Diária'!$A:$A,$A63,'Base Diária'!$Q:$Q,"Sim")</f>
        <v>75.8</v>
      </c>
      <c r="J63" s="78">
        <f t="shared" si="3"/>
        <v>0.89142480211081809</v>
      </c>
      <c r="K63" s="78">
        <f>Parâmetros!$E$13</f>
        <v>0.8</v>
      </c>
      <c r="L63" s="79">
        <f t="shared" si="4"/>
        <v>9.1424802110818049E-2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$148,Cadastro!$A$5:$A$148,$A64,Cadastro!$E$5:$E$148,"&lt;="&amp;_xlpm.corte),_xlfn.XLOOKUP(1,(Cadastro!$A$5:$A$148=$A64)*(Cadastro!$E$5:$E$148=_xlpm.dt),Cadastro!$C$5:$C$148)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$148,Cadastro!$A$5:$A$148,$A64,Cadastro!$E$5:$E$148,"&lt;="&amp;_xlpm.corte),_xlfn.XLOOKUP(1,(Cadastro!$A$5:$A$148=$A64)*(Cadastro!$E$5:$E$148=_xlpm.dt),Cadastro!$D$5:$D$148)),"")</f>
        <v>C</v>
      </c>
      <c r="E64" s="76">
        <f>COUNTIFS('Base Diária'!$A:$A,$A64,'Base Diária'!$P:$P,"Sim")</f>
        <v>10</v>
      </c>
      <c r="F64" s="76">
        <f>COUNTIFS('Base Diária'!$A:$A,$A64,'Base Diária'!$Q:$Q,"Sim")</f>
        <v>10</v>
      </c>
      <c r="G64" s="76">
        <f>COUNTIFS('Base Diária'!$A:$A,$A64,'Base Diária'!$P:$P,"Sim",'Base Diária'!$Y:$Y,"Falta de registro")</f>
        <v>0</v>
      </c>
      <c r="H64" s="77">
        <f>SUMIFS('Base Diária'!$L:$L,'Base Diária'!$A:$A,$A64,'Base Diária'!$Q:$Q,"Sim")</f>
        <v>61.36</v>
      </c>
      <c r="I64" s="77">
        <f>SUMIFS('Base Diária'!$M:$M,'Base Diária'!$A:$A,$A64,'Base Diária'!$Q:$Q,"Sim")</f>
        <v>66.7</v>
      </c>
      <c r="J64" s="78">
        <f t="shared" si="3"/>
        <v>0.91994002998500746</v>
      </c>
      <c r="K64" s="78">
        <f>Parâmetros!$E$13</f>
        <v>0.8</v>
      </c>
      <c r="L64" s="79">
        <f t="shared" si="4"/>
        <v>0.11994002998500741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0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407</v>
      </c>
      <c r="C65" s="39"/>
      <c r="D65" s="80"/>
      <c r="E65" s="81">
        <f>SUM(E5:E63)</f>
        <v>553</v>
      </c>
      <c r="F65" s="81">
        <f>SUM(F5:F63)</f>
        <v>500</v>
      </c>
      <c r="G65" s="81">
        <f>SUM(G5:G63)</f>
        <v>53</v>
      </c>
      <c r="H65" s="82">
        <f>SUM(H5:H63)</f>
        <v>3554.4800000000005</v>
      </c>
      <c r="I65" s="82">
        <f>SUM(I5:I63)</f>
        <v>4033.2900000000009</v>
      </c>
      <c r="J65" s="83">
        <f t="shared" si="3"/>
        <v>0.88128550141447792</v>
      </c>
      <c r="K65" s="83">
        <f>Parâmetros!$E$13</f>
        <v>0.8</v>
      </c>
      <c r="L65" s="84">
        <f t="shared" si="4"/>
        <v>8.1285501414477879E-2</v>
      </c>
      <c r="M65" s="83">
        <f>IFERROR(COUNTIF('Base Diária'!$R:$R,"Sim")/$F65,"")</f>
        <v>0.91800000000000004</v>
      </c>
      <c r="N65" s="82">
        <f>SUM(N5:N63)</f>
        <v>72.588000000000036</v>
      </c>
      <c r="O65" s="81">
        <f>SUM(O5:O63)</f>
        <v>25</v>
      </c>
      <c r="P65" s="81">
        <f>SUM(P5:P63)</f>
        <v>19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/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T83"/>
  <sheetViews>
    <sheetView tabSelected="1" zoomScaleNormal="100" workbookViewId="0">
      <pane xSplit="5" ySplit="4" topLeftCell="M47" activePane="bottomRight" state="frozen"/>
      <selection pane="topRight" activeCell="I22" sqref="I22"/>
      <selection pane="bottomLeft" activeCell="I22" sqref="I22"/>
      <selection pane="bottomRight" activeCell="S33" sqref="S33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41" width="9.28515625" style="75" customWidth="1"/>
    <col min="42" max="42" width="11" style="75" customWidth="1"/>
    <col min="43" max="43" width="13" style="75" customWidth="1"/>
    <col min="44" max="44" width="10" style="75" customWidth="1"/>
    <col min="45" max="45" width="8" style="75" customWidth="1"/>
    <col min="46" max="46" width="14.28515625" style="47" bestFit="1" customWidth="1"/>
  </cols>
  <sheetData>
    <row r="1" spans="1:46" ht="15.75" customHeight="1" x14ac:dyDescent="0.25">
      <c r="A1" s="91" t="s">
        <v>408</v>
      </c>
    </row>
    <row r="2" spans="1:46" ht="15" customHeight="1" x14ac:dyDescent="0.25">
      <c r="A2" s="92" t="s">
        <v>409</v>
      </c>
    </row>
    <row r="4" spans="1:46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410</v>
      </c>
      <c r="F4" s="72">
        <v>46265</v>
      </c>
      <c r="G4" s="72">
        <v>46266</v>
      </c>
      <c r="H4" s="72">
        <v>46267</v>
      </c>
      <c r="I4" s="72">
        <v>46268</v>
      </c>
      <c r="J4" s="72">
        <v>46269</v>
      </c>
      <c r="K4" s="72">
        <v>46270</v>
      </c>
      <c r="L4" s="72">
        <v>46271</v>
      </c>
      <c r="M4" s="72">
        <v>46272</v>
      </c>
      <c r="N4" s="72">
        <v>46273</v>
      </c>
      <c r="O4" s="72">
        <v>46274</v>
      </c>
      <c r="P4" s="72">
        <v>46275</v>
      </c>
      <c r="Q4" s="72">
        <v>46276</v>
      </c>
      <c r="R4" s="72">
        <v>46277</v>
      </c>
      <c r="S4" s="72">
        <v>46278</v>
      </c>
      <c r="T4" s="72">
        <v>46279</v>
      </c>
      <c r="U4" s="72">
        <v>46280</v>
      </c>
      <c r="V4" s="72">
        <v>46281</v>
      </c>
      <c r="W4" s="72">
        <v>46282</v>
      </c>
      <c r="X4" s="72">
        <v>46283</v>
      </c>
      <c r="Y4" s="72">
        <v>46284</v>
      </c>
      <c r="Z4" s="72">
        <v>46285</v>
      </c>
      <c r="AA4" s="72">
        <v>46286</v>
      </c>
      <c r="AB4" s="72">
        <v>46287</v>
      </c>
      <c r="AC4" s="72">
        <v>46288</v>
      </c>
      <c r="AD4" s="72">
        <v>46289</v>
      </c>
      <c r="AE4" s="72">
        <v>46290</v>
      </c>
      <c r="AF4" s="72">
        <v>46291</v>
      </c>
      <c r="AG4" s="72">
        <v>46292</v>
      </c>
      <c r="AH4" s="72">
        <v>46293</v>
      </c>
      <c r="AI4" s="72">
        <v>46294</v>
      </c>
      <c r="AJ4" s="72">
        <v>46295</v>
      </c>
      <c r="AK4" s="72">
        <v>46296</v>
      </c>
      <c r="AL4" s="72">
        <v>46297</v>
      </c>
      <c r="AM4" s="72">
        <v>46298</v>
      </c>
      <c r="AN4" s="72">
        <v>46299</v>
      </c>
      <c r="AO4" s="72">
        <v>46300</v>
      </c>
      <c r="AP4" s="46" t="s">
        <v>411</v>
      </c>
      <c r="AQ4" s="46" t="s">
        <v>412</v>
      </c>
      <c r="AR4" s="46" t="s">
        <v>16</v>
      </c>
      <c r="AS4" s="46" t="s">
        <v>5</v>
      </c>
      <c r="AT4" s="46" t="s">
        <v>401</v>
      </c>
    </row>
    <row r="5" spans="1:46" ht="15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IFERROR(INDEX(Cadastro!$D$5:$D$129,MATCH($A5&amp;"|"&amp;TEXT(_xlfn.MAXIFS(Cadastro!$E$5:$E$129,Cadastro!$A$5:$A$129,$A5,Cadastro!$E$5:$E$129,"&lt;="&amp;TODAY()),"yyyymmdd"),Cadastro!$I$5:$I$129,0)),"")</f>
        <v>6x1</v>
      </c>
      <c r="F5" s="85">
        <f>IF(COUNTIFS('Base Diária'!$A$2:$A$2296,$A5,'Base Diária'!$F$2:$F$2296,F$4,'Base Diária'!$P$2:$P$2296,"Sim")=0,"",SUMIFS('Base Diária'!$N$2:$N$2296,'Base Diária'!$A$2:$A$2296,$A5,'Base Diária'!$F$2:$F$2296,F$4))</f>
        <v>0.92159090909090891</v>
      </c>
      <c r="G5" s="85">
        <f>IF(COUNTIFS('Base Diária'!$A$2:$A$2296,$A5,'Base Diária'!$F$2:$F$2296,G$4,'Base Diária'!$P$2:$P$2296,"Sim")=0,"",SUMIFS('Base Diária'!$N$2:$N$2296,'Base Diária'!$A$2:$A$2296,$A5,'Base Diária'!$F$2:$F$2296,G$4))</f>
        <v>1.0170454545454546</v>
      </c>
      <c r="H5" s="85">
        <f>IF(COUNTIFS('Base Diária'!$A$2:$A$2296,$A5,'Base Diária'!$F$2:$F$2296,H$4,'Base Diária'!$P$2:$P$2296,"Sim")=0,"",SUMIFS('Base Diária'!$N$2:$N$2296,'Base Diária'!$A$2:$A$2296,$A5,'Base Diária'!$F$2:$F$2296,H$4))</f>
        <v>0.96477272727272723</v>
      </c>
      <c r="I5" s="85">
        <f>IF(COUNTIFS('Base Diária'!$A$2:$A$2296,$A5,'Base Diária'!$F$2:$F$2296,I$4,'Base Diária'!$P$2:$P$2296,"Sim")=0,"",SUMIFS('Base Diária'!$N$2:$N$2296,'Base Diária'!$A$2:$A$2296,$A5,'Base Diária'!$F$2:$F$2296,I$4))</f>
        <v>0.9193181818181817</v>
      </c>
      <c r="J5" s="85">
        <f>IF(COUNTIFS('Base Diária'!$A$2:$A$2296,$A5,'Base Diária'!$F$2:$F$2296,J$4,'Base Diária'!$P$2:$P$2296,"Sim")=0,"",SUMIFS('Base Diária'!$N$2:$N$2296,'Base Diária'!$A$2:$A$2296,$A5,'Base Diária'!$F$2:$F$2296,J$4))</f>
        <v>0.95227272727272727</v>
      </c>
      <c r="K5" s="85">
        <f>IF(COUNTIFS('Base Diária'!$A$2:$A$2296,$A5,'Base Diária'!$F$2:$F$2296,K$4,'Base Diária'!$P$2:$P$2296,"Sim")=0,"",SUMIFS('Base Diária'!$N$2:$N$2296,'Base Diária'!$A$2:$A$2296,$A5,'Base Diária'!$F$2:$F$2296,K$4))</f>
        <v>1.2005457025920876</v>
      </c>
      <c r="L5" s="85" t="str">
        <f>IF(COUNTIFS('Base Diária'!$A$2:$A$2296,$A5,'Base Diária'!$F$2:$F$2296,L$4,'Base Diária'!$P$2:$P$2296,"Sim")=0,"",SUMIFS('Base Diária'!$N$2:$N$2296,'Base Diária'!$A$2:$A$2296,$A5,'Base Diária'!$F$2:$F$2296,L$4))</f>
        <v/>
      </c>
      <c r="M5" s="85">
        <f>IF(COUNTIFS('Base Diária'!$A$2:$A$2296,$A5,'Base Diária'!$F$2:$F$2296,M$4,'Base Diária'!$P$2:$P$2296,"Sim")=0,"",SUMIFS('Base Diária'!$N$2:$N$2296,'Base Diária'!$A$2:$A$2296,$A5,'Base Diária'!$F$2:$F$2296,M$4))</f>
        <v>0.87598944591029004</v>
      </c>
      <c r="N5" s="85">
        <f>IF(COUNTIFS('Base Diária'!$A$2:$A$2296,$A5,'Base Diária'!$F$2:$F$2296,N$4,'Base Diária'!$P$2:$P$2296,"Sim")=0,"",SUMIFS('Base Diária'!$N$2:$N$2296,'Base Diária'!$A$2:$A$2296,$A5,'Base Diária'!$F$2:$F$2296,N$4))</f>
        <v>0.95113636363636345</v>
      </c>
      <c r="O5" s="85">
        <f>IF(COUNTIFS('Base Diária'!$A$2:$A$2296,$A5,'Base Diária'!$F$2:$F$2296,O$4,'Base Diária'!$P$2:$P$2296,"Sim")=0,"",SUMIFS('Base Diária'!$N$2:$N$2296,'Base Diária'!$A$2:$A$2296,$A5,'Base Diária'!$F$2:$F$2296,O$4))</f>
        <v>0.96477272727272723</v>
      </c>
      <c r="P5" s="85">
        <f>IF(COUNTIFS('Base Diária'!$A$2:$A$2296,$A5,'Base Diária'!$F$2:$F$2296,P$4,'Base Diária'!$P$2:$P$2296,"Sim")=0,"",SUMIFS('Base Diária'!$N$2:$N$2296,'Base Diária'!$A$2:$A$2296,$A5,'Base Diária'!$F$2:$F$2296,P$4))</f>
        <v>0.98068181818181821</v>
      </c>
      <c r="Q5" s="85">
        <f>IF(COUNTIFS('Base Diária'!$A$2:$A$2296,$A5,'Base Diária'!$F$2:$F$2296,Q$4,'Base Diária'!$P$2:$P$2296,"Sim")=0,"",SUMIFS('Base Diária'!$N$2:$N$2296,'Base Diária'!$A$2:$A$2296,$A5,'Base Diária'!$F$2:$F$2296,Q$4))</f>
        <v>0.94090909090909081</v>
      </c>
      <c r="R5" s="85" t="str">
        <f>IF(COUNTIFS('Base Diária'!$A$2:$A$2296,$A5,'Base Diária'!$F$2:$F$2296,R$4,'Base Diária'!$P$2:$P$2296,"Sim")=0,"",SUMIFS('Base Diária'!$N$2:$N$2296,'Base Diária'!$A$2:$A$2296,$A5,'Base Diária'!$F$2:$F$2296,R$4))</f>
        <v/>
      </c>
      <c r="S5" s="85" t="str">
        <f>IF(COUNTIFS('Base Diária'!$A$2:$A$2296,$A5,'Base Diária'!$F$2:$F$2296,S$4,'Base Diária'!$P$2:$P$2296,"Sim")=0,"",SUMIFS('Base Diária'!$N$2:$N$2296,'Base Diária'!$A$2:$A$2296,$A5,'Base Diária'!$F$2:$F$2296,S$4))</f>
        <v/>
      </c>
      <c r="T5" s="85" t="str">
        <f>IF(COUNTIFS('Base Diária'!$A$2:$A$2296,$A5,'Base Diária'!$F$2:$F$2296,T$4,'Base Diária'!$P$2:$P$2296,"Sim")=0,"",SUMIFS('Base Diária'!$N$2:$N$2296,'Base Diária'!$A$2:$A$2296,$A5,'Base Diária'!$F$2:$F$2296,T$4))</f>
        <v/>
      </c>
      <c r="U5" s="85" t="str">
        <f>IF(COUNTIFS('Base Diária'!$A$2:$A$2296,$A5,'Base Diária'!$F$2:$F$2296,U$4,'Base Diária'!$P$2:$P$2296,"Sim")=0,"",SUMIFS('Base Diária'!$N$2:$N$2296,'Base Diária'!$A$2:$A$2296,$A5,'Base Diária'!$F$2:$F$2296,U$4))</f>
        <v/>
      </c>
      <c r="V5" s="85" t="str">
        <f>IF(COUNTIFS('Base Diária'!$A$2:$A$2296,$A5,'Base Diária'!$F$2:$F$2296,V$4,'Base Diária'!$P$2:$P$2296,"Sim")=0,"",SUMIFS('Base Diária'!$N$2:$N$2296,'Base Diária'!$A$2:$A$2296,$A5,'Base Diária'!$F$2:$F$2296,V$4))</f>
        <v/>
      </c>
      <c r="W5" s="85" t="str">
        <f>IF(COUNTIFS('Base Diária'!$A$2:$A$2296,$A5,'Base Diária'!$F$2:$F$2296,W$4,'Base Diária'!$P$2:$P$2296,"Sim")=0,"",SUMIFS('Base Diária'!$N$2:$N$2296,'Base Diária'!$A$2:$A$2296,$A5,'Base Diária'!$F$2:$F$2296,W$4))</f>
        <v/>
      </c>
      <c r="X5" s="85" t="str">
        <f>IF(COUNTIFS('Base Diária'!$A$2:$A$2296,$A5,'Base Diária'!$F$2:$F$2296,X$4,'Base Diária'!$P$2:$P$2296,"Sim")=0,"",SUMIFS('Base Diária'!$N$2:$N$2296,'Base Diária'!$A$2:$A$2296,$A5,'Base Diária'!$F$2:$F$2296,X$4))</f>
        <v/>
      </c>
      <c r="Y5" s="85" t="str">
        <f>IF(COUNTIFS('Base Diária'!$A$2:$A$2296,$A5,'Base Diária'!$F$2:$F$2296,Y$4,'Base Diária'!$P$2:$P$2296,"Sim")=0,"",SUMIFS('Base Diária'!$N$2:$N$2296,'Base Diária'!$A$2:$A$2296,$A5,'Base Diária'!$F$2:$F$2296,Y$4))</f>
        <v/>
      </c>
      <c r="Z5" s="85" t="str">
        <f>IF(COUNTIFS('Base Diária'!$A$2:$A$2296,$A5,'Base Diária'!$F$2:$F$2296,Z$4,'Base Diária'!$P$2:$P$2296,"Sim")=0,"",SUMIFS('Base Diária'!$N$2:$N$2296,'Base Diária'!$A$2:$A$2296,$A5,'Base Diária'!$F$2:$F$2296,Z$4))</f>
        <v/>
      </c>
      <c r="AA5" s="85" t="str">
        <f>IF(COUNTIFS('Base Diária'!$A$2:$A$2296,$A5,'Base Diária'!$F$2:$F$2296,AA$4,'Base Diária'!$P$2:$P$2296,"Sim")=0,"",SUMIFS('Base Diária'!$N$2:$N$2296,'Base Diária'!$A$2:$A$2296,$A5,'Base Diária'!$F$2:$F$2296,AA$4))</f>
        <v/>
      </c>
      <c r="AB5" s="85" t="str">
        <f>IF(COUNTIFS('Base Diária'!$A$2:$A$2296,$A5,'Base Diária'!$F$2:$F$2296,AB$4,'Base Diária'!$P$2:$P$2296,"Sim")=0,"",SUMIFS('Base Diária'!$N$2:$N$2296,'Base Diária'!$A$2:$A$2296,$A5,'Base Diária'!$F$2:$F$2296,AB$4))</f>
        <v/>
      </c>
      <c r="AC5" s="85" t="str">
        <f>IF(COUNTIFS('Base Diária'!$A$2:$A$2296,$A5,'Base Diária'!$F$2:$F$2296,AC$4,'Base Diária'!$P$2:$P$2296,"Sim")=0,"",SUMIFS('Base Diária'!$N$2:$N$2296,'Base Diária'!$A$2:$A$2296,$A5,'Base Diária'!$F$2:$F$2296,AC$4))</f>
        <v/>
      </c>
      <c r="AD5" s="85" t="str">
        <f>IF(COUNTIFS('Base Diária'!$A$2:$A$2296,$A5,'Base Diária'!$F$2:$F$2296,AD$4,'Base Diária'!$P$2:$P$2296,"Sim")=0,"",SUMIFS('Base Diária'!$N$2:$N$2296,'Base Diária'!$A$2:$A$2296,$A5,'Base Diária'!$F$2:$F$2296,AD$4))</f>
        <v/>
      </c>
      <c r="AE5" s="85" t="str">
        <f>IF(COUNTIFS('Base Diária'!$A$2:$A$2296,$A5,'Base Diária'!$F$2:$F$2296,AE$4,'Base Diária'!$P$2:$P$2296,"Sim")=0,"",SUMIFS('Base Diária'!$N$2:$N$2296,'Base Diária'!$A$2:$A$2296,$A5,'Base Diária'!$F$2:$F$2296,AE$4))</f>
        <v/>
      </c>
      <c r="AF5" s="85" t="str">
        <f>IF(COUNTIFS('Base Diária'!$A$2:$A$2296,$A5,'Base Diária'!$F$2:$F$2296,AF$4,'Base Diária'!$P$2:$P$2296,"Sim")=0,"",SUMIFS('Base Diária'!$N$2:$N$2296,'Base Diária'!$A$2:$A$2296,$A5,'Base Diária'!$F$2:$F$2296,AF$4))</f>
        <v/>
      </c>
      <c r="AG5" s="85" t="str">
        <f>IF(COUNTIFS('Base Diária'!$A$2:$A$2296,$A5,'Base Diária'!$F$2:$F$2296,AG$4,'Base Diária'!$P$2:$P$2296,"Sim")=0,"",SUMIFS('Base Diária'!$N$2:$N$2296,'Base Diária'!$A$2:$A$2296,$A5,'Base Diária'!$F$2:$F$2296,AG$4))</f>
        <v/>
      </c>
      <c r="AH5" s="85" t="str">
        <f>IF(COUNTIFS('Base Diária'!$A$2:$A$2296,$A5,'Base Diária'!$F$2:$F$2296,AH$4,'Base Diária'!$P$2:$P$2296,"Sim")=0,"",SUMIFS('Base Diária'!$N$2:$N$2296,'Base Diária'!$A$2:$A$2296,$A5,'Base Diária'!$F$2:$F$2296,AH$4))</f>
        <v/>
      </c>
      <c r="AI5" s="85" t="str">
        <f>IF(COUNTIFS('Base Diária'!$A$2:$A$2296,$A5,'Base Diária'!$F$2:$F$2296,AI$4,'Base Diária'!$P$2:$P$2296,"Sim")=0,"",SUMIFS('Base Diária'!$N$2:$N$2296,'Base Diária'!$A$2:$A$2296,$A5,'Base Diária'!$F$2:$F$2296,AI$4))</f>
        <v/>
      </c>
      <c r="AJ5" s="85" t="str">
        <f>IF(COUNTIFS('Base Diária'!$A$2:$A$2296,$A5,'Base Diária'!$F$2:$F$2296,AJ$4,'Base Diária'!$P$2:$P$2296,"Sim")=0,"",SUMIFS('Base Diária'!$N$2:$N$2296,'Base Diária'!$A$2:$A$2296,$A5,'Base Diária'!$F$2:$F$2296,AJ$4))</f>
        <v/>
      </c>
      <c r="AK5" s="85" t="str">
        <f>IF(COUNTIFS('Base Diária'!$A$2:$A$2296,$A5,'Base Diária'!$F$2:$F$2296,AK$4,'Base Diária'!$P$2:$P$2296,"Sim")=0,"",SUMIFS('Base Diária'!$N$2:$N$2296,'Base Diária'!$A$2:$A$2296,$A5,'Base Diária'!$F$2:$F$2296,AK$4))</f>
        <v/>
      </c>
      <c r="AL5" s="85" t="str">
        <f>IF(COUNTIFS('Base Diária'!$A$2:$A$2296,$A5,'Base Diária'!$F$2:$F$2296,AL$4,'Base Diária'!$P$2:$P$2296,"Sim")=0,"",SUMIFS('Base Diária'!$N$2:$N$2296,'Base Diária'!$A$2:$A$2296,$A5,'Base Diária'!$F$2:$F$2296,AL$4))</f>
        <v/>
      </c>
      <c r="AM5" s="85" t="str">
        <f>IF(COUNTIFS('Base Diária'!$A$2:$A$2296,$A5,'Base Diária'!$F$2:$F$2296,AM$4,'Base Diária'!$P$2:$P$2296,"Sim")=0,"",SUMIFS('Base Diária'!$N$2:$N$2296,'Base Diária'!$A$2:$A$2296,$A5,'Base Diária'!$F$2:$F$2296,AM$4))</f>
        <v/>
      </c>
      <c r="AN5" s="85" t="str">
        <f>IF(COUNTIFS('Base Diária'!$A$2:$A$2296,$A5,'Base Diária'!$F$2:$F$2296,AN$4,'Base Diária'!$P$2:$P$2296,"Sim")=0,"",SUMIFS('Base Diária'!$N$2:$N$2296,'Base Diária'!$A$2:$A$2296,$A5,'Base Diária'!$F$2:$F$2296,AN$4))</f>
        <v/>
      </c>
      <c r="AO5" s="85" t="str">
        <f>IF(COUNTIFS('Base Diária'!$A$2:$A$2296,$A5,'Base Diária'!$F$2:$F$2296,AO$4,'Base Diária'!$P$2:$P$2296,"Sim")=0,"",SUMIFS('Base Diária'!$N$2:$N$2296,'Base Diária'!$A$2:$A$2296,$A5,'Base Diária'!$F$2:$F$2296,AO$4))</f>
        <v/>
      </c>
      <c r="AP5" s="18">
        <f>IFERROR(INDEX('Painel Empregado'!$F$5:$F$63,MATCH($A5,'Painel Empregado'!$A$5:$A$63,0)),"")</f>
        <v>11</v>
      </c>
      <c r="AQ5" s="86">
        <f>IFERROR(INDEX('Painel Empregado'!$J$5:$J$63,MATCH($A5,'Painel Empregado'!$A$5:$A$63,0)),"")</f>
        <v>0.96939751354797599</v>
      </c>
      <c r="AR5" s="86">
        <f>IFERROR(INDEX('Painel Empregado'!$M$5:$M$63,MATCH($A5,'Painel Empregado'!$A$5:$A$63,0)),"")</f>
        <v>1</v>
      </c>
      <c r="AS5" s="86">
        <f>IFERROR(INDEX('Painel Empregado'!$K$5:$K$63,MATCH($A5,'Painel Empregado'!$A$5:$A$63,0)),"")</f>
        <v>0.8</v>
      </c>
      <c r="AT5" s="89" t="str">
        <f>IFERROR(INDEX('Painel Empregado'!$Q$5:$Q$63,MATCH($A5,'Painel Empregado'!$A$5:$A$63,0)),"")</f>
        <v>Na meta</v>
      </c>
    </row>
    <row r="6" spans="1:46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IFERROR(INDEX(Cadastro!$D$5:$D$129,MATCH($A6&amp;"|"&amp;TEXT(_xlfn.MAXIFS(Cadastro!$E$5:$E$129,Cadastro!$A$5:$A$129,$A6,Cadastro!$E$5:$E$129,"&lt;="&amp;TODAY()),"yyyymmdd"),Cadastro!$I$5:$I$129,0)),"")</f>
        <v>6x1</v>
      </c>
      <c r="F6" s="85">
        <f>IF(COUNTIFS('Base Diária'!$A$2:$A$2296,$A6,'Base Diária'!$F$2:$F$2296,F$4,'Base Diária'!$P$2:$P$2296,"Sim")=0,"",SUMIFS('Base Diária'!$N$2:$N$2296,'Base Diária'!$A$2:$A$2296,$A6,'Base Diária'!$F$2:$F$2296,F$4))</f>
        <v>0.93636363636363651</v>
      </c>
      <c r="G6" s="85">
        <f>IF(COUNTIFS('Base Diária'!$A$2:$A$2296,$A6,'Base Diária'!$F$2:$F$2296,G$4,'Base Diária'!$P$2:$P$2296,"Sim")=0,"",SUMIFS('Base Diária'!$N$2:$N$2296,'Base Diária'!$A$2:$A$2296,$A6,'Base Diária'!$F$2:$F$2296,G$4))</f>
        <v>0.94204545454545441</v>
      </c>
      <c r="H6" s="85">
        <f>IF(COUNTIFS('Base Diária'!$A$2:$A$2296,$A6,'Base Diária'!$F$2:$F$2296,H$4,'Base Diária'!$P$2:$P$2296,"Sim")=0,"",SUMIFS('Base Diária'!$N$2:$N$2296,'Base Diária'!$A$2:$A$2296,$A6,'Base Diária'!$F$2:$F$2296,H$4))</f>
        <v>0.93749999999999989</v>
      </c>
      <c r="I6" s="85">
        <f>IF(COUNTIFS('Base Diária'!$A$2:$A$2296,$A6,'Base Diária'!$F$2:$F$2296,I$4,'Base Diária'!$P$2:$P$2296,"Sim")=0,"",SUMIFS('Base Diária'!$N$2:$N$2296,'Base Diária'!$A$2:$A$2296,$A6,'Base Diária'!$F$2:$F$2296,I$4))</f>
        <v>0.90454545454545443</v>
      </c>
      <c r="J6" s="85">
        <f>IF(COUNTIFS('Base Diária'!$A$2:$A$2296,$A6,'Base Diária'!$F$2:$F$2296,J$4,'Base Diária'!$P$2:$P$2296,"Sim")=0,"",SUMIFS('Base Diária'!$N$2:$N$2296,'Base Diária'!$A$2:$A$2296,$A6,'Base Diária'!$F$2:$F$2296,J$4))</f>
        <v>0</v>
      </c>
      <c r="K6" s="85">
        <f>IF(COUNTIFS('Base Diária'!$A$2:$A$2296,$A6,'Base Diária'!$F$2:$F$2296,K$4,'Base Diária'!$P$2:$P$2296,"Sim")=0,"",SUMIFS('Base Diária'!$N$2:$N$2296,'Base Diária'!$A$2:$A$2296,$A6,'Base Diária'!$F$2:$F$2296,K$4))</f>
        <v>0.27421555252387447</v>
      </c>
      <c r="L6" s="85">
        <f>IF(COUNTIFS('Base Diária'!$A$2:$A$2296,$A6,'Base Diária'!$F$2:$F$2296,L$4,'Base Diária'!$P$2:$P$2296,"Sim")=0,"",SUMIFS('Base Diária'!$N$2:$N$2296,'Base Diária'!$A$2:$A$2296,$A6,'Base Diária'!$F$2:$F$2296,L$4))</f>
        <v>1.4133697135061392</v>
      </c>
      <c r="M6" s="85">
        <f>IF(COUNTIFS('Base Diária'!$A$2:$A$2296,$A6,'Base Diária'!$F$2:$F$2296,M$4,'Base Diária'!$P$2:$P$2296,"Sim")=0,"",SUMIFS('Base Diária'!$N$2:$N$2296,'Base Diária'!$A$2:$A$2296,$A6,'Base Diária'!$F$2:$F$2296,M$4))</f>
        <v>0.89313984168865423</v>
      </c>
      <c r="N6" s="85">
        <f>IF(COUNTIFS('Base Diária'!$A$2:$A$2296,$A6,'Base Diária'!$F$2:$F$2296,N$4,'Base Diária'!$P$2:$P$2296,"Sim")=0,"",SUMIFS('Base Diária'!$N$2:$N$2296,'Base Diária'!$A$2:$A$2296,$A6,'Base Diária'!$F$2:$F$2296,N$4))</f>
        <v>0.8761363636363636</v>
      </c>
      <c r="O6" s="85">
        <f>IF(COUNTIFS('Base Diária'!$A$2:$A$2296,$A6,'Base Diária'!$F$2:$F$2296,O$4,'Base Diária'!$P$2:$P$2296,"Sim")=0,"",SUMIFS('Base Diária'!$N$2:$N$2296,'Base Diária'!$A$2:$A$2296,$A6,'Base Diária'!$F$2:$F$2296,O$4))</f>
        <v>0.52159090909090899</v>
      </c>
      <c r="P6" s="85">
        <f>IF(COUNTIFS('Base Diária'!$A$2:$A$2296,$A6,'Base Diária'!$F$2:$F$2296,P$4,'Base Diária'!$P$2:$P$2296,"Sim")=0,"",SUMIFS('Base Diária'!$N$2:$N$2296,'Base Diária'!$A$2:$A$2296,$A6,'Base Diária'!$F$2:$F$2296,P$4))</f>
        <v>0.94999999999999984</v>
      </c>
      <c r="Q6" s="85">
        <f>IF(COUNTIFS('Base Diária'!$A$2:$A$2296,$A6,'Base Diária'!$F$2:$F$2296,Q$4,'Base Diária'!$P$2:$P$2296,"Sim")=0,"",SUMIFS('Base Diária'!$N$2:$N$2296,'Base Diária'!$A$2:$A$2296,$A6,'Base Diária'!$F$2:$F$2296,Q$4))</f>
        <v>0.84318181818181814</v>
      </c>
      <c r="R6" s="85" t="str">
        <f>IF(COUNTIFS('Base Diária'!$A$2:$A$2296,$A6,'Base Diária'!$F$2:$F$2296,R$4,'Base Diária'!$P$2:$P$2296,"Sim")=0,"",SUMIFS('Base Diária'!$N$2:$N$2296,'Base Diária'!$A$2:$A$2296,$A6,'Base Diária'!$F$2:$F$2296,R$4))</f>
        <v/>
      </c>
      <c r="S6" s="85" t="str">
        <f>IF(COUNTIFS('Base Diária'!$A$2:$A$2296,$A6,'Base Diária'!$F$2:$F$2296,S$4,'Base Diária'!$P$2:$P$2296,"Sim")=0,"",SUMIFS('Base Diária'!$N$2:$N$2296,'Base Diária'!$A$2:$A$2296,$A6,'Base Diária'!$F$2:$F$2296,S$4))</f>
        <v/>
      </c>
      <c r="T6" s="85" t="str">
        <f>IF(COUNTIFS('Base Diária'!$A$2:$A$2296,$A6,'Base Diária'!$F$2:$F$2296,T$4,'Base Diária'!$P$2:$P$2296,"Sim")=0,"",SUMIFS('Base Diária'!$N$2:$N$2296,'Base Diária'!$A$2:$A$2296,$A6,'Base Diária'!$F$2:$F$2296,T$4))</f>
        <v/>
      </c>
      <c r="U6" s="85" t="str">
        <f>IF(COUNTIFS('Base Diária'!$A$2:$A$2296,$A6,'Base Diária'!$F$2:$F$2296,U$4,'Base Diária'!$P$2:$P$2296,"Sim")=0,"",SUMIFS('Base Diária'!$N$2:$N$2296,'Base Diária'!$A$2:$A$2296,$A6,'Base Diária'!$F$2:$F$2296,U$4))</f>
        <v/>
      </c>
      <c r="V6" s="85" t="str">
        <f>IF(COUNTIFS('Base Diária'!$A$2:$A$2296,$A6,'Base Diária'!$F$2:$F$2296,V$4,'Base Diária'!$P$2:$P$2296,"Sim")=0,"",SUMIFS('Base Diária'!$N$2:$N$2296,'Base Diária'!$A$2:$A$2296,$A6,'Base Diária'!$F$2:$F$2296,V$4))</f>
        <v/>
      </c>
      <c r="W6" s="85" t="str">
        <f>IF(COUNTIFS('Base Diária'!$A$2:$A$2296,$A6,'Base Diária'!$F$2:$F$2296,W$4,'Base Diária'!$P$2:$P$2296,"Sim")=0,"",SUMIFS('Base Diária'!$N$2:$N$2296,'Base Diária'!$A$2:$A$2296,$A6,'Base Diária'!$F$2:$F$2296,W$4))</f>
        <v/>
      </c>
      <c r="X6" s="85" t="str">
        <f>IF(COUNTIFS('Base Diária'!$A$2:$A$2296,$A6,'Base Diária'!$F$2:$F$2296,X$4,'Base Diária'!$P$2:$P$2296,"Sim")=0,"",SUMIFS('Base Diária'!$N$2:$N$2296,'Base Diária'!$A$2:$A$2296,$A6,'Base Diária'!$F$2:$F$2296,X$4))</f>
        <v/>
      </c>
      <c r="Y6" s="85" t="str">
        <f>IF(COUNTIFS('Base Diária'!$A$2:$A$2296,$A6,'Base Diária'!$F$2:$F$2296,Y$4,'Base Diária'!$P$2:$P$2296,"Sim")=0,"",SUMIFS('Base Diária'!$N$2:$N$2296,'Base Diária'!$A$2:$A$2296,$A6,'Base Diária'!$F$2:$F$2296,Y$4))</f>
        <v/>
      </c>
      <c r="Z6" s="85" t="str">
        <f>IF(COUNTIFS('Base Diária'!$A$2:$A$2296,$A6,'Base Diária'!$F$2:$F$2296,Z$4,'Base Diária'!$P$2:$P$2296,"Sim")=0,"",SUMIFS('Base Diária'!$N$2:$N$2296,'Base Diária'!$A$2:$A$2296,$A6,'Base Diária'!$F$2:$F$2296,Z$4))</f>
        <v/>
      </c>
      <c r="AA6" s="85" t="str">
        <f>IF(COUNTIFS('Base Diária'!$A$2:$A$2296,$A6,'Base Diária'!$F$2:$F$2296,AA$4,'Base Diária'!$P$2:$P$2296,"Sim")=0,"",SUMIFS('Base Diária'!$N$2:$N$2296,'Base Diária'!$A$2:$A$2296,$A6,'Base Diária'!$F$2:$F$2296,AA$4))</f>
        <v/>
      </c>
      <c r="AB6" s="85" t="str">
        <f>IF(COUNTIFS('Base Diária'!$A$2:$A$2296,$A6,'Base Diária'!$F$2:$F$2296,AB$4,'Base Diária'!$P$2:$P$2296,"Sim")=0,"",SUMIFS('Base Diária'!$N$2:$N$2296,'Base Diária'!$A$2:$A$2296,$A6,'Base Diária'!$F$2:$F$2296,AB$4))</f>
        <v/>
      </c>
      <c r="AC6" s="85" t="str">
        <f>IF(COUNTIFS('Base Diária'!$A$2:$A$2296,$A6,'Base Diária'!$F$2:$F$2296,AC$4,'Base Diária'!$P$2:$P$2296,"Sim")=0,"",SUMIFS('Base Diária'!$N$2:$N$2296,'Base Diária'!$A$2:$A$2296,$A6,'Base Diária'!$F$2:$F$2296,AC$4))</f>
        <v/>
      </c>
      <c r="AD6" s="85" t="str">
        <f>IF(COUNTIFS('Base Diária'!$A$2:$A$2296,$A6,'Base Diária'!$F$2:$F$2296,AD$4,'Base Diária'!$P$2:$P$2296,"Sim")=0,"",SUMIFS('Base Diária'!$N$2:$N$2296,'Base Diária'!$A$2:$A$2296,$A6,'Base Diária'!$F$2:$F$2296,AD$4))</f>
        <v/>
      </c>
      <c r="AE6" s="85" t="str">
        <f>IF(COUNTIFS('Base Diária'!$A$2:$A$2296,$A6,'Base Diária'!$F$2:$F$2296,AE$4,'Base Diária'!$P$2:$P$2296,"Sim")=0,"",SUMIFS('Base Diária'!$N$2:$N$2296,'Base Diária'!$A$2:$A$2296,$A6,'Base Diária'!$F$2:$F$2296,AE$4))</f>
        <v/>
      </c>
      <c r="AF6" s="85" t="str">
        <f>IF(COUNTIFS('Base Diária'!$A$2:$A$2296,$A6,'Base Diária'!$F$2:$F$2296,AF$4,'Base Diária'!$P$2:$P$2296,"Sim")=0,"",SUMIFS('Base Diária'!$N$2:$N$2296,'Base Diária'!$A$2:$A$2296,$A6,'Base Diária'!$F$2:$F$2296,AF$4))</f>
        <v/>
      </c>
      <c r="AG6" s="85" t="str">
        <f>IF(COUNTIFS('Base Diária'!$A$2:$A$2296,$A6,'Base Diária'!$F$2:$F$2296,AG$4,'Base Diária'!$P$2:$P$2296,"Sim")=0,"",SUMIFS('Base Diária'!$N$2:$N$2296,'Base Diária'!$A$2:$A$2296,$A6,'Base Diária'!$F$2:$F$2296,AG$4))</f>
        <v/>
      </c>
      <c r="AH6" s="85" t="str">
        <f>IF(COUNTIFS('Base Diária'!$A$2:$A$2296,$A6,'Base Diária'!$F$2:$F$2296,AH$4,'Base Diária'!$P$2:$P$2296,"Sim")=0,"",SUMIFS('Base Diária'!$N$2:$N$2296,'Base Diária'!$A$2:$A$2296,$A6,'Base Diária'!$F$2:$F$2296,AH$4))</f>
        <v/>
      </c>
      <c r="AI6" s="85" t="str">
        <f>IF(COUNTIFS('Base Diária'!$A$2:$A$2296,$A6,'Base Diária'!$F$2:$F$2296,AI$4,'Base Diária'!$P$2:$P$2296,"Sim")=0,"",SUMIFS('Base Diária'!$N$2:$N$2296,'Base Diária'!$A$2:$A$2296,$A6,'Base Diária'!$F$2:$F$2296,AI$4))</f>
        <v/>
      </c>
      <c r="AJ6" s="85" t="str">
        <f>IF(COUNTIFS('Base Diária'!$A$2:$A$2296,$A6,'Base Diária'!$F$2:$F$2296,AJ$4,'Base Diária'!$P$2:$P$2296,"Sim")=0,"",SUMIFS('Base Diária'!$N$2:$N$2296,'Base Diária'!$A$2:$A$2296,$A6,'Base Diária'!$F$2:$F$2296,AJ$4))</f>
        <v/>
      </c>
      <c r="AK6" s="85" t="str">
        <f>IF(COUNTIFS('Base Diária'!$A$2:$A$2296,$A6,'Base Diária'!$F$2:$F$2296,AK$4,'Base Diária'!$P$2:$P$2296,"Sim")=0,"",SUMIFS('Base Diária'!$N$2:$N$2296,'Base Diária'!$A$2:$A$2296,$A6,'Base Diária'!$F$2:$F$2296,AK$4))</f>
        <v/>
      </c>
      <c r="AL6" s="85" t="str">
        <f>IF(COUNTIFS('Base Diária'!$A$2:$A$2296,$A6,'Base Diária'!$F$2:$F$2296,AL$4,'Base Diária'!$P$2:$P$2296,"Sim")=0,"",SUMIFS('Base Diária'!$N$2:$N$2296,'Base Diária'!$A$2:$A$2296,$A6,'Base Diária'!$F$2:$F$2296,AL$4))</f>
        <v/>
      </c>
      <c r="AM6" s="85" t="str">
        <f>IF(COUNTIFS('Base Diária'!$A$2:$A$2296,$A6,'Base Diária'!$F$2:$F$2296,AM$4,'Base Diária'!$P$2:$P$2296,"Sim")=0,"",SUMIFS('Base Diária'!$N$2:$N$2296,'Base Diária'!$A$2:$A$2296,$A6,'Base Diária'!$F$2:$F$2296,AM$4))</f>
        <v/>
      </c>
      <c r="AN6" s="85" t="str">
        <f>IF(COUNTIFS('Base Diária'!$A$2:$A$2296,$A6,'Base Diária'!$F$2:$F$2296,AN$4,'Base Diária'!$P$2:$P$2296,"Sim")=0,"",SUMIFS('Base Diária'!$N$2:$N$2296,'Base Diária'!$A$2:$A$2296,$A6,'Base Diária'!$F$2:$F$2296,AN$4))</f>
        <v/>
      </c>
      <c r="AO6" s="85" t="str">
        <f>IF(COUNTIFS('Base Diária'!$A$2:$A$2296,$A6,'Base Diária'!$F$2:$F$2296,AO$4,'Base Diária'!$P$2:$P$2296,"Sim")=0,"",SUMIFS('Base Diária'!$N$2:$N$2296,'Base Diária'!$A$2:$A$2296,$A6,'Base Diária'!$F$2:$F$2296,AO$4))</f>
        <v/>
      </c>
      <c r="AP6" s="18">
        <f>IFERROR(INDEX('Painel Empregado'!$F$5:$F$63,MATCH($A6,'Painel Empregado'!$A$5:$A$63,0)),"")</f>
        <v>11</v>
      </c>
      <c r="AQ6" s="86">
        <f>IFERROR(INDEX('Painel Empregado'!$J$5:$J$63,MATCH($A6,'Painel Empregado'!$A$5:$A$63,0)),"")</f>
        <v>0.863126079447323</v>
      </c>
      <c r="AR6" s="86">
        <f>IFERROR(INDEX('Painel Empregado'!$M$5:$M$63,MATCH($A6,'Painel Empregado'!$A$5:$A$63,0)),"")</f>
        <v>0.81818181818181823</v>
      </c>
      <c r="AS6" s="86">
        <f>IFERROR(INDEX('Painel Empregado'!$K$5:$K$63,MATCH($A6,'Painel Empregado'!$A$5:$A$63,0)),"")</f>
        <v>0.8</v>
      </c>
      <c r="AT6" s="89" t="str">
        <f>IFERROR(INDEX('Painel Empregado'!$Q$5:$Q$63,MATCH($A6,'Painel Empregado'!$A$5:$A$63,0)),"")</f>
        <v>Na meta</v>
      </c>
    </row>
    <row r="7" spans="1:46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IFERROR(INDEX(Cadastro!$D$5:$D$129,MATCH($A7&amp;"|"&amp;TEXT(_xlfn.MAXIFS(Cadastro!$E$5:$E$129,Cadastro!$A$5:$A$129,$A7,Cadastro!$E$5:$E$129,"&lt;="&amp;TODAY()),"yyyymmdd"),Cadastro!$I$5:$I$129,0)),"")</f>
        <v>6x1</v>
      </c>
      <c r="F7" s="85">
        <f>IF(COUNTIFS('Base Diária'!$A$2:$A$2296,$A7,'Base Diária'!$F$2:$F$2296,F$4,'Base Diária'!$P$2:$P$2296,"Sim")=0,"",SUMIFS('Base Diária'!$N$2:$N$2296,'Base Diária'!$A$2:$A$2296,$A7,'Base Diária'!$F$2:$F$2296,F$4))</f>
        <v>0.89772727272727271</v>
      </c>
      <c r="G7" s="85">
        <f>IF(COUNTIFS('Base Diária'!$A$2:$A$2296,$A7,'Base Diária'!$F$2:$F$2296,G$4,'Base Diária'!$P$2:$P$2296,"Sim")=0,"",SUMIFS('Base Diária'!$N$2:$N$2296,'Base Diária'!$A$2:$A$2296,$A7,'Base Diária'!$F$2:$F$2296,G$4))</f>
        <v>0.89659090909090911</v>
      </c>
      <c r="H7" s="85">
        <f>IF(COUNTIFS('Base Diária'!$A$2:$A$2296,$A7,'Base Diária'!$F$2:$F$2296,H$4,'Base Diária'!$P$2:$P$2296,"Sim")=0,"",SUMIFS('Base Diária'!$N$2:$N$2296,'Base Diária'!$A$2:$A$2296,$A7,'Base Diária'!$F$2:$F$2296,H$4))</f>
        <v>0.88409090909090904</v>
      </c>
      <c r="I7" s="85">
        <f>IF(COUNTIFS('Base Diária'!$A$2:$A$2296,$A7,'Base Diária'!$F$2:$F$2296,I$4,'Base Diária'!$P$2:$P$2296,"Sim")=0,"",SUMIFS('Base Diária'!$N$2:$N$2296,'Base Diária'!$A$2:$A$2296,$A7,'Base Diária'!$F$2:$F$2296,I$4))</f>
        <v>0.99318181818181817</v>
      </c>
      <c r="J7" s="85">
        <f>IF(COUNTIFS('Base Diária'!$A$2:$A$2296,$A7,'Base Diária'!$F$2:$F$2296,J$4,'Base Diária'!$P$2:$P$2296,"Sim")=0,"",SUMIFS('Base Diária'!$N$2:$N$2296,'Base Diária'!$A$2:$A$2296,$A7,'Base Diária'!$F$2:$F$2296,J$4))</f>
        <v>0.86477272727272725</v>
      </c>
      <c r="K7" s="85">
        <f>IF(COUNTIFS('Base Diária'!$A$2:$A$2296,$A7,'Base Diária'!$F$2:$F$2296,K$4,'Base Diária'!$P$2:$P$2296,"Sim")=0,"",SUMIFS('Base Diária'!$N$2:$N$2296,'Base Diária'!$A$2:$A$2296,$A7,'Base Diária'!$F$2:$F$2296,K$4))</f>
        <v>0.97135061391541611</v>
      </c>
      <c r="L7" s="85" t="str">
        <f>IF(COUNTIFS('Base Diária'!$A$2:$A$2296,$A7,'Base Diária'!$F$2:$F$2296,L$4,'Base Diária'!$P$2:$P$2296,"Sim")=0,"",SUMIFS('Base Diária'!$N$2:$N$2296,'Base Diária'!$A$2:$A$2296,$A7,'Base Diária'!$F$2:$F$2296,L$4))</f>
        <v/>
      </c>
      <c r="M7" s="85">
        <f>IF(COUNTIFS('Base Diária'!$A$2:$A$2296,$A7,'Base Diária'!$F$2:$F$2296,M$4,'Base Diária'!$P$2:$P$2296,"Sim")=0,"",SUMIFS('Base Diária'!$N$2:$N$2296,'Base Diária'!$A$2:$A$2296,$A7,'Base Diária'!$F$2:$F$2296,M$4))</f>
        <v>0.86704545454545445</v>
      </c>
      <c r="N7" s="85">
        <f>IF(COUNTIFS('Base Diária'!$A$2:$A$2296,$A7,'Base Diária'!$F$2:$F$2296,N$4,'Base Diária'!$P$2:$P$2296,"Sim")=0,"",SUMIFS('Base Diária'!$N$2:$N$2296,'Base Diária'!$A$2:$A$2296,$A7,'Base Diária'!$F$2:$F$2296,N$4))</f>
        <v>1.0159090909090909</v>
      </c>
      <c r="O7" s="85">
        <f>IF(COUNTIFS('Base Diária'!$A$2:$A$2296,$A7,'Base Diária'!$F$2:$F$2296,O$4,'Base Diária'!$P$2:$P$2296,"Sim")=0,"",SUMIFS('Base Diária'!$N$2:$N$2296,'Base Diária'!$A$2:$A$2296,$A7,'Base Diária'!$F$2:$F$2296,O$4))</f>
        <v>0</v>
      </c>
      <c r="P7" s="85">
        <f>IF(COUNTIFS('Base Diária'!$A$2:$A$2296,$A7,'Base Diária'!$F$2:$F$2296,P$4,'Base Diária'!$P$2:$P$2296,"Sim")=0,"",SUMIFS('Base Diária'!$N$2:$N$2296,'Base Diária'!$A$2:$A$2296,$A7,'Base Diária'!$F$2:$F$2296,P$4))</f>
        <v>0</v>
      </c>
      <c r="Q7" s="85">
        <f>IF(COUNTIFS('Base Diária'!$A$2:$A$2296,$A7,'Base Diária'!$F$2:$F$2296,Q$4,'Base Diária'!$P$2:$P$2296,"Sim")=0,"",SUMIFS('Base Diária'!$N$2:$N$2296,'Base Diária'!$A$2:$A$2296,$A7,'Base Diária'!$F$2:$F$2296,Q$4))</f>
        <v>0.89659090909090911</v>
      </c>
      <c r="R7" s="85" t="str">
        <f>IF(COUNTIFS('Base Diária'!$A$2:$A$2296,$A7,'Base Diária'!$F$2:$F$2296,R$4,'Base Diária'!$P$2:$P$2296,"Sim")=0,"",SUMIFS('Base Diária'!$N$2:$N$2296,'Base Diária'!$A$2:$A$2296,$A7,'Base Diária'!$F$2:$F$2296,R$4))</f>
        <v/>
      </c>
      <c r="S7" s="85" t="str">
        <f>IF(COUNTIFS('Base Diária'!$A$2:$A$2296,$A7,'Base Diária'!$F$2:$F$2296,S$4,'Base Diária'!$P$2:$P$2296,"Sim")=0,"",SUMIFS('Base Diária'!$N$2:$N$2296,'Base Diária'!$A$2:$A$2296,$A7,'Base Diária'!$F$2:$F$2296,S$4))</f>
        <v/>
      </c>
      <c r="T7" s="85" t="str">
        <f>IF(COUNTIFS('Base Diária'!$A$2:$A$2296,$A7,'Base Diária'!$F$2:$F$2296,T$4,'Base Diária'!$P$2:$P$2296,"Sim")=0,"",SUMIFS('Base Diária'!$N$2:$N$2296,'Base Diária'!$A$2:$A$2296,$A7,'Base Diária'!$F$2:$F$2296,T$4))</f>
        <v/>
      </c>
      <c r="U7" s="85" t="str">
        <f>IF(COUNTIFS('Base Diária'!$A$2:$A$2296,$A7,'Base Diária'!$F$2:$F$2296,U$4,'Base Diária'!$P$2:$P$2296,"Sim")=0,"",SUMIFS('Base Diária'!$N$2:$N$2296,'Base Diária'!$A$2:$A$2296,$A7,'Base Diária'!$F$2:$F$2296,U$4))</f>
        <v/>
      </c>
      <c r="V7" s="85" t="str">
        <f>IF(COUNTIFS('Base Diária'!$A$2:$A$2296,$A7,'Base Diária'!$F$2:$F$2296,V$4,'Base Diária'!$P$2:$P$2296,"Sim")=0,"",SUMIFS('Base Diária'!$N$2:$N$2296,'Base Diária'!$A$2:$A$2296,$A7,'Base Diária'!$F$2:$F$2296,V$4))</f>
        <v/>
      </c>
      <c r="W7" s="85" t="str">
        <f>IF(COUNTIFS('Base Diária'!$A$2:$A$2296,$A7,'Base Diária'!$F$2:$F$2296,W$4,'Base Diária'!$P$2:$P$2296,"Sim")=0,"",SUMIFS('Base Diária'!$N$2:$N$2296,'Base Diária'!$A$2:$A$2296,$A7,'Base Diária'!$F$2:$F$2296,W$4))</f>
        <v/>
      </c>
      <c r="X7" s="85" t="str">
        <f>IF(COUNTIFS('Base Diária'!$A$2:$A$2296,$A7,'Base Diária'!$F$2:$F$2296,X$4,'Base Diária'!$P$2:$P$2296,"Sim")=0,"",SUMIFS('Base Diária'!$N$2:$N$2296,'Base Diária'!$A$2:$A$2296,$A7,'Base Diária'!$F$2:$F$2296,X$4))</f>
        <v/>
      </c>
      <c r="Y7" s="85" t="str">
        <f>IF(COUNTIFS('Base Diária'!$A$2:$A$2296,$A7,'Base Diária'!$F$2:$F$2296,Y$4,'Base Diária'!$P$2:$P$2296,"Sim")=0,"",SUMIFS('Base Diária'!$N$2:$N$2296,'Base Diária'!$A$2:$A$2296,$A7,'Base Diária'!$F$2:$F$2296,Y$4))</f>
        <v/>
      </c>
      <c r="Z7" s="85" t="str">
        <f>IF(COUNTIFS('Base Diária'!$A$2:$A$2296,$A7,'Base Diária'!$F$2:$F$2296,Z$4,'Base Diária'!$P$2:$P$2296,"Sim")=0,"",SUMIFS('Base Diária'!$N$2:$N$2296,'Base Diária'!$A$2:$A$2296,$A7,'Base Diária'!$F$2:$F$2296,Z$4))</f>
        <v/>
      </c>
      <c r="AA7" s="85" t="str">
        <f>IF(COUNTIFS('Base Diária'!$A$2:$A$2296,$A7,'Base Diária'!$F$2:$F$2296,AA$4,'Base Diária'!$P$2:$P$2296,"Sim")=0,"",SUMIFS('Base Diária'!$N$2:$N$2296,'Base Diária'!$A$2:$A$2296,$A7,'Base Diária'!$F$2:$F$2296,AA$4))</f>
        <v/>
      </c>
      <c r="AB7" s="85" t="str">
        <f>IF(COUNTIFS('Base Diária'!$A$2:$A$2296,$A7,'Base Diária'!$F$2:$F$2296,AB$4,'Base Diária'!$P$2:$P$2296,"Sim")=0,"",SUMIFS('Base Diária'!$N$2:$N$2296,'Base Diária'!$A$2:$A$2296,$A7,'Base Diária'!$F$2:$F$2296,AB$4))</f>
        <v/>
      </c>
      <c r="AC7" s="85" t="str">
        <f>IF(COUNTIFS('Base Diária'!$A$2:$A$2296,$A7,'Base Diária'!$F$2:$F$2296,AC$4,'Base Diária'!$P$2:$P$2296,"Sim")=0,"",SUMIFS('Base Diária'!$N$2:$N$2296,'Base Diária'!$A$2:$A$2296,$A7,'Base Diária'!$F$2:$F$2296,AC$4))</f>
        <v/>
      </c>
      <c r="AD7" s="85" t="str">
        <f>IF(COUNTIFS('Base Diária'!$A$2:$A$2296,$A7,'Base Diária'!$F$2:$F$2296,AD$4,'Base Diária'!$P$2:$P$2296,"Sim")=0,"",SUMIFS('Base Diária'!$N$2:$N$2296,'Base Diária'!$A$2:$A$2296,$A7,'Base Diária'!$F$2:$F$2296,AD$4))</f>
        <v/>
      </c>
      <c r="AE7" s="85" t="str">
        <f>IF(COUNTIFS('Base Diária'!$A$2:$A$2296,$A7,'Base Diária'!$F$2:$F$2296,AE$4,'Base Diária'!$P$2:$P$2296,"Sim")=0,"",SUMIFS('Base Diária'!$N$2:$N$2296,'Base Diária'!$A$2:$A$2296,$A7,'Base Diária'!$F$2:$F$2296,AE$4))</f>
        <v/>
      </c>
      <c r="AF7" s="85" t="str">
        <f>IF(COUNTIFS('Base Diária'!$A$2:$A$2296,$A7,'Base Diária'!$F$2:$F$2296,AF$4,'Base Diária'!$P$2:$P$2296,"Sim")=0,"",SUMIFS('Base Diária'!$N$2:$N$2296,'Base Diária'!$A$2:$A$2296,$A7,'Base Diária'!$F$2:$F$2296,AF$4))</f>
        <v/>
      </c>
      <c r="AG7" s="85" t="str">
        <f>IF(COUNTIFS('Base Diária'!$A$2:$A$2296,$A7,'Base Diária'!$F$2:$F$2296,AG$4,'Base Diária'!$P$2:$P$2296,"Sim")=0,"",SUMIFS('Base Diária'!$N$2:$N$2296,'Base Diária'!$A$2:$A$2296,$A7,'Base Diária'!$F$2:$F$2296,AG$4))</f>
        <v/>
      </c>
      <c r="AH7" s="85" t="str">
        <f>IF(COUNTIFS('Base Diária'!$A$2:$A$2296,$A7,'Base Diária'!$F$2:$F$2296,AH$4,'Base Diária'!$P$2:$P$2296,"Sim")=0,"",SUMIFS('Base Diária'!$N$2:$N$2296,'Base Diária'!$A$2:$A$2296,$A7,'Base Diária'!$F$2:$F$2296,AH$4))</f>
        <v/>
      </c>
      <c r="AI7" s="85" t="str">
        <f>IF(COUNTIFS('Base Diária'!$A$2:$A$2296,$A7,'Base Diária'!$F$2:$F$2296,AI$4,'Base Diária'!$P$2:$P$2296,"Sim")=0,"",SUMIFS('Base Diária'!$N$2:$N$2296,'Base Diária'!$A$2:$A$2296,$A7,'Base Diária'!$F$2:$F$2296,AI$4))</f>
        <v/>
      </c>
      <c r="AJ7" s="85" t="str">
        <f>IF(COUNTIFS('Base Diária'!$A$2:$A$2296,$A7,'Base Diária'!$F$2:$F$2296,AJ$4,'Base Diária'!$P$2:$P$2296,"Sim")=0,"",SUMIFS('Base Diária'!$N$2:$N$2296,'Base Diária'!$A$2:$A$2296,$A7,'Base Diária'!$F$2:$F$2296,AJ$4))</f>
        <v/>
      </c>
      <c r="AK7" s="85" t="str">
        <f>IF(COUNTIFS('Base Diária'!$A$2:$A$2296,$A7,'Base Diária'!$F$2:$F$2296,AK$4,'Base Diária'!$P$2:$P$2296,"Sim")=0,"",SUMIFS('Base Diária'!$N$2:$N$2296,'Base Diária'!$A$2:$A$2296,$A7,'Base Diária'!$F$2:$F$2296,AK$4))</f>
        <v/>
      </c>
      <c r="AL7" s="85" t="str">
        <f>IF(COUNTIFS('Base Diária'!$A$2:$A$2296,$A7,'Base Diária'!$F$2:$F$2296,AL$4,'Base Diária'!$P$2:$P$2296,"Sim")=0,"",SUMIFS('Base Diária'!$N$2:$N$2296,'Base Diária'!$A$2:$A$2296,$A7,'Base Diária'!$F$2:$F$2296,AL$4))</f>
        <v/>
      </c>
      <c r="AM7" s="85" t="str">
        <f>IF(COUNTIFS('Base Diária'!$A$2:$A$2296,$A7,'Base Diária'!$F$2:$F$2296,AM$4,'Base Diária'!$P$2:$P$2296,"Sim")=0,"",SUMIFS('Base Diária'!$N$2:$N$2296,'Base Diária'!$A$2:$A$2296,$A7,'Base Diária'!$F$2:$F$2296,AM$4))</f>
        <v/>
      </c>
      <c r="AN7" s="85" t="str">
        <f>IF(COUNTIFS('Base Diária'!$A$2:$A$2296,$A7,'Base Diária'!$F$2:$F$2296,AN$4,'Base Diária'!$P$2:$P$2296,"Sim")=0,"",SUMIFS('Base Diária'!$N$2:$N$2296,'Base Diária'!$A$2:$A$2296,$A7,'Base Diária'!$F$2:$F$2296,AN$4))</f>
        <v/>
      </c>
      <c r="AO7" s="85" t="str">
        <f>IF(COUNTIFS('Base Diária'!$A$2:$A$2296,$A7,'Base Diária'!$F$2:$F$2296,AO$4,'Base Diária'!$P$2:$P$2296,"Sim")=0,"",SUMIFS('Base Diária'!$N$2:$N$2296,'Base Diária'!$A$2:$A$2296,$A7,'Base Diária'!$F$2:$F$2296,AO$4))</f>
        <v/>
      </c>
      <c r="AP7" s="18">
        <f>IFERROR(INDEX('Painel Empregado'!$F$5:$F$63,MATCH($A7,'Painel Empregado'!$A$5:$A$63,0)),"")</f>
        <v>9</v>
      </c>
      <c r="AQ7" s="86">
        <f>IFERROR(INDEX('Painel Empregado'!$J$5:$J$63,MATCH($A7,'Painel Empregado'!$A$5:$A$63,0)),"")</f>
        <v>0.91985076547021749</v>
      </c>
      <c r="AR7" s="86">
        <f>IFERROR(INDEX('Painel Empregado'!$M$5:$M$63,MATCH($A7,'Painel Empregado'!$A$5:$A$63,0)),"")</f>
        <v>1</v>
      </c>
      <c r="AS7" s="86">
        <f>IFERROR(INDEX('Painel Empregado'!$K$5:$K$63,MATCH($A7,'Painel Empregado'!$A$5:$A$63,0)),"")</f>
        <v>0.8</v>
      </c>
      <c r="AT7" s="89" t="str">
        <f>IFERROR(INDEX('Painel Empregado'!$Q$5:$Q$63,MATCH($A7,'Painel Empregado'!$A$5:$A$63,0)),"")</f>
        <v>Na meta</v>
      </c>
    </row>
    <row r="8" spans="1:46" ht="15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IFERROR(INDEX(Cadastro!$D$5:$D$129,MATCH($A8&amp;"|"&amp;TEXT(_xlfn.MAXIFS(Cadastro!$E$5:$E$129,Cadastro!$A$5:$A$129,$A8,Cadastro!$E$5:$E$129,"&lt;="&amp;TODAY()),"yyyymmdd"),Cadastro!$I$5:$I$129,0)),"")</f>
        <v>6x1</v>
      </c>
      <c r="F8" s="85">
        <f>IF(COUNTIFS('Base Diária'!$A$2:$A$2296,$A8,'Base Diária'!$F$2:$F$2296,F$4,'Base Diária'!$P$2:$P$2296,"Sim")=0,"",SUMIFS('Base Diária'!$N$2:$N$2296,'Base Diária'!$A$2:$A$2296,$A8,'Base Diária'!$F$2:$F$2296,F$4))</f>
        <v>0.94318181818181823</v>
      </c>
      <c r="G8" s="85">
        <f>IF(COUNTIFS('Base Diária'!$A$2:$A$2296,$A8,'Base Diária'!$F$2:$F$2296,G$4,'Base Diária'!$P$2:$P$2296,"Sim")=0,"",SUMIFS('Base Diária'!$N$2:$N$2296,'Base Diária'!$A$2:$A$2296,$A8,'Base Diária'!$F$2:$F$2296,G$4))</f>
        <v>0.94772727272727264</v>
      </c>
      <c r="H8" s="85">
        <f>IF(COUNTIFS('Base Diária'!$A$2:$A$2296,$A8,'Base Diária'!$F$2:$F$2296,H$4,'Base Diária'!$P$2:$P$2296,"Sim")=0,"",SUMIFS('Base Diária'!$N$2:$N$2296,'Base Diária'!$A$2:$A$2296,$A8,'Base Diária'!$F$2:$F$2296,H$4))</f>
        <v>0.95340909090909087</v>
      </c>
      <c r="I8" s="85">
        <f>IF(COUNTIFS('Base Diária'!$A$2:$A$2296,$A8,'Base Diária'!$F$2:$F$2296,I$4,'Base Diária'!$P$2:$P$2296,"Sim")=0,"",SUMIFS('Base Diária'!$N$2:$N$2296,'Base Diária'!$A$2:$A$2296,$A8,'Base Diária'!$F$2:$F$2296,I$4))</f>
        <v>0.95340909090909087</v>
      </c>
      <c r="J8" s="85">
        <f>IF(COUNTIFS('Base Diária'!$A$2:$A$2296,$A8,'Base Diária'!$F$2:$F$2296,J$4,'Base Diária'!$P$2:$P$2296,"Sim")=0,"",SUMIFS('Base Diária'!$N$2:$N$2296,'Base Diária'!$A$2:$A$2296,$A8,'Base Diária'!$F$2:$F$2296,J$4))</f>
        <v>0.94318181818181823</v>
      </c>
      <c r="K8" s="85">
        <f>IF(COUNTIFS('Base Diária'!$A$2:$A$2296,$A8,'Base Diária'!$F$2:$F$2296,K$4,'Base Diária'!$P$2:$P$2296,"Sim")=0,"",SUMIFS('Base Diária'!$N$2:$N$2296,'Base Diária'!$A$2:$A$2296,$A8,'Base Diária'!$F$2:$F$2296,K$4))</f>
        <v>0.98908594815825379</v>
      </c>
      <c r="L8" s="85" t="str">
        <f>IF(COUNTIFS('Base Diária'!$A$2:$A$2296,$A8,'Base Diária'!$F$2:$F$2296,L$4,'Base Diária'!$P$2:$P$2296,"Sim")=0,"",SUMIFS('Base Diária'!$N$2:$N$2296,'Base Diária'!$A$2:$A$2296,$A8,'Base Diária'!$F$2:$F$2296,L$4))</f>
        <v/>
      </c>
      <c r="M8" s="85">
        <f>IF(COUNTIFS('Base Diária'!$A$2:$A$2296,$A8,'Base Diária'!$F$2:$F$2296,M$4,'Base Diária'!$P$2:$P$2296,"Sim")=0,"",SUMIFS('Base Diária'!$N$2:$N$2296,'Base Diária'!$A$2:$A$2296,$A8,'Base Diária'!$F$2:$F$2296,M$4))</f>
        <v>0.95909090909090899</v>
      </c>
      <c r="N8" s="85">
        <f>IF(COUNTIFS('Base Diária'!$A$2:$A$2296,$A8,'Base Diária'!$F$2:$F$2296,N$4,'Base Diária'!$P$2:$P$2296,"Sim")=0,"",SUMIFS('Base Diária'!$N$2:$N$2296,'Base Diária'!$A$2:$A$2296,$A8,'Base Diária'!$F$2:$F$2296,N$4))</f>
        <v>0.93636363636363629</v>
      </c>
      <c r="O8" s="85">
        <f>IF(COUNTIFS('Base Diária'!$A$2:$A$2296,$A8,'Base Diária'!$F$2:$F$2296,O$4,'Base Diária'!$P$2:$P$2296,"Sim")=0,"",SUMIFS('Base Diária'!$N$2:$N$2296,'Base Diária'!$A$2:$A$2296,$A8,'Base Diária'!$F$2:$F$2296,O$4))</f>
        <v>0.94659090909090904</v>
      </c>
      <c r="P8" s="85">
        <f>IF(COUNTIFS('Base Diária'!$A$2:$A$2296,$A8,'Base Diária'!$F$2:$F$2296,P$4,'Base Diária'!$P$2:$P$2296,"Sim")=0,"",SUMIFS('Base Diária'!$N$2:$N$2296,'Base Diária'!$A$2:$A$2296,$A8,'Base Diária'!$F$2:$F$2296,P$4))</f>
        <v>0.94886363636363624</v>
      </c>
      <c r="Q8" s="85">
        <f>IF(COUNTIFS('Base Diária'!$A$2:$A$2296,$A8,'Base Diária'!$F$2:$F$2296,Q$4,'Base Diária'!$P$2:$P$2296,"Sim")=0,"",SUMIFS('Base Diária'!$N$2:$N$2296,'Base Diária'!$A$2:$A$2296,$A8,'Base Diária'!$F$2:$F$2296,Q$4))</f>
        <v>0.94999999999999984</v>
      </c>
      <c r="R8" s="85" t="str">
        <f>IF(COUNTIFS('Base Diária'!$A$2:$A$2296,$A8,'Base Diária'!$F$2:$F$2296,R$4,'Base Diária'!$P$2:$P$2296,"Sim")=0,"",SUMIFS('Base Diária'!$N$2:$N$2296,'Base Diária'!$A$2:$A$2296,$A8,'Base Diária'!$F$2:$F$2296,R$4))</f>
        <v/>
      </c>
      <c r="S8" s="85" t="str">
        <f>IF(COUNTIFS('Base Diária'!$A$2:$A$2296,$A8,'Base Diária'!$F$2:$F$2296,S$4,'Base Diária'!$P$2:$P$2296,"Sim")=0,"",SUMIFS('Base Diária'!$N$2:$N$2296,'Base Diária'!$A$2:$A$2296,$A8,'Base Diária'!$F$2:$F$2296,S$4))</f>
        <v/>
      </c>
      <c r="T8" s="85" t="str">
        <f>IF(COUNTIFS('Base Diária'!$A$2:$A$2296,$A8,'Base Diária'!$F$2:$F$2296,T$4,'Base Diária'!$P$2:$P$2296,"Sim")=0,"",SUMIFS('Base Diária'!$N$2:$N$2296,'Base Diária'!$A$2:$A$2296,$A8,'Base Diária'!$F$2:$F$2296,T$4))</f>
        <v/>
      </c>
      <c r="U8" s="85" t="str">
        <f>IF(COUNTIFS('Base Diária'!$A$2:$A$2296,$A8,'Base Diária'!$F$2:$F$2296,U$4,'Base Diária'!$P$2:$P$2296,"Sim")=0,"",SUMIFS('Base Diária'!$N$2:$N$2296,'Base Diária'!$A$2:$A$2296,$A8,'Base Diária'!$F$2:$F$2296,U$4))</f>
        <v/>
      </c>
      <c r="V8" s="85" t="str">
        <f>IF(COUNTIFS('Base Diária'!$A$2:$A$2296,$A8,'Base Diária'!$F$2:$F$2296,V$4,'Base Diária'!$P$2:$P$2296,"Sim")=0,"",SUMIFS('Base Diária'!$N$2:$N$2296,'Base Diária'!$A$2:$A$2296,$A8,'Base Diária'!$F$2:$F$2296,V$4))</f>
        <v/>
      </c>
      <c r="W8" s="85" t="str">
        <f>IF(COUNTIFS('Base Diária'!$A$2:$A$2296,$A8,'Base Diária'!$F$2:$F$2296,W$4,'Base Diária'!$P$2:$P$2296,"Sim")=0,"",SUMIFS('Base Diária'!$N$2:$N$2296,'Base Diária'!$A$2:$A$2296,$A8,'Base Diária'!$F$2:$F$2296,W$4))</f>
        <v/>
      </c>
      <c r="X8" s="85" t="str">
        <f>IF(COUNTIFS('Base Diária'!$A$2:$A$2296,$A8,'Base Diária'!$F$2:$F$2296,X$4,'Base Diária'!$P$2:$P$2296,"Sim")=0,"",SUMIFS('Base Diária'!$N$2:$N$2296,'Base Diária'!$A$2:$A$2296,$A8,'Base Diária'!$F$2:$F$2296,X$4))</f>
        <v/>
      </c>
      <c r="Y8" s="85" t="str">
        <f>IF(COUNTIFS('Base Diária'!$A$2:$A$2296,$A8,'Base Diária'!$F$2:$F$2296,Y$4,'Base Diária'!$P$2:$P$2296,"Sim")=0,"",SUMIFS('Base Diária'!$N$2:$N$2296,'Base Diária'!$A$2:$A$2296,$A8,'Base Diária'!$F$2:$F$2296,Y$4))</f>
        <v/>
      </c>
      <c r="Z8" s="85" t="str">
        <f>IF(COUNTIFS('Base Diária'!$A$2:$A$2296,$A8,'Base Diária'!$F$2:$F$2296,Z$4,'Base Diária'!$P$2:$P$2296,"Sim")=0,"",SUMIFS('Base Diária'!$N$2:$N$2296,'Base Diária'!$A$2:$A$2296,$A8,'Base Diária'!$F$2:$F$2296,Z$4))</f>
        <v/>
      </c>
      <c r="AA8" s="85" t="str">
        <f>IF(COUNTIFS('Base Diária'!$A$2:$A$2296,$A8,'Base Diária'!$F$2:$F$2296,AA$4,'Base Diária'!$P$2:$P$2296,"Sim")=0,"",SUMIFS('Base Diária'!$N$2:$N$2296,'Base Diária'!$A$2:$A$2296,$A8,'Base Diária'!$F$2:$F$2296,AA$4))</f>
        <v/>
      </c>
      <c r="AB8" s="85" t="str">
        <f>IF(COUNTIFS('Base Diária'!$A$2:$A$2296,$A8,'Base Diária'!$F$2:$F$2296,AB$4,'Base Diária'!$P$2:$P$2296,"Sim")=0,"",SUMIFS('Base Diária'!$N$2:$N$2296,'Base Diária'!$A$2:$A$2296,$A8,'Base Diária'!$F$2:$F$2296,AB$4))</f>
        <v/>
      </c>
      <c r="AC8" s="85" t="str">
        <f>IF(COUNTIFS('Base Diária'!$A$2:$A$2296,$A8,'Base Diária'!$F$2:$F$2296,AC$4,'Base Diária'!$P$2:$P$2296,"Sim")=0,"",SUMIFS('Base Diária'!$N$2:$N$2296,'Base Diária'!$A$2:$A$2296,$A8,'Base Diária'!$F$2:$F$2296,AC$4))</f>
        <v/>
      </c>
      <c r="AD8" s="85" t="str">
        <f>IF(COUNTIFS('Base Diária'!$A$2:$A$2296,$A8,'Base Diária'!$F$2:$F$2296,AD$4,'Base Diária'!$P$2:$P$2296,"Sim")=0,"",SUMIFS('Base Diária'!$N$2:$N$2296,'Base Diária'!$A$2:$A$2296,$A8,'Base Diária'!$F$2:$F$2296,AD$4))</f>
        <v/>
      </c>
      <c r="AE8" s="85" t="str">
        <f>IF(COUNTIFS('Base Diária'!$A$2:$A$2296,$A8,'Base Diária'!$F$2:$F$2296,AE$4,'Base Diária'!$P$2:$P$2296,"Sim")=0,"",SUMIFS('Base Diária'!$N$2:$N$2296,'Base Diária'!$A$2:$A$2296,$A8,'Base Diária'!$F$2:$F$2296,AE$4))</f>
        <v/>
      </c>
      <c r="AF8" s="85" t="str">
        <f>IF(COUNTIFS('Base Diária'!$A$2:$A$2296,$A8,'Base Diária'!$F$2:$F$2296,AF$4,'Base Diária'!$P$2:$P$2296,"Sim")=0,"",SUMIFS('Base Diária'!$N$2:$N$2296,'Base Diária'!$A$2:$A$2296,$A8,'Base Diária'!$F$2:$F$2296,AF$4))</f>
        <v/>
      </c>
      <c r="AG8" s="85" t="str">
        <f>IF(COUNTIFS('Base Diária'!$A$2:$A$2296,$A8,'Base Diária'!$F$2:$F$2296,AG$4,'Base Diária'!$P$2:$P$2296,"Sim")=0,"",SUMIFS('Base Diária'!$N$2:$N$2296,'Base Diária'!$A$2:$A$2296,$A8,'Base Diária'!$F$2:$F$2296,AG$4))</f>
        <v/>
      </c>
      <c r="AH8" s="85" t="str">
        <f>IF(COUNTIFS('Base Diária'!$A$2:$A$2296,$A8,'Base Diária'!$F$2:$F$2296,AH$4,'Base Diária'!$P$2:$P$2296,"Sim")=0,"",SUMIFS('Base Diária'!$N$2:$N$2296,'Base Diária'!$A$2:$A$2296,$A8,'Base Diária'!$F$2:$F$2296,AH$4))</f>
        <v/>
      </c>
      <c r="AI8" s="85" t="str">
        <f>IF(COUNTIFS('Base Diária'!$A$2:$A$2296,$A8,'Base Diária'!$F$2:$F$2296,AI$4,'Base Diária'!$P$2:$P$2296,"Sim")=0,"",SUMIFS('Base Diária'!$N$2:$N$2296,'Base Diária'!$A$2:$A$2296,$A8,'Base Diária'!$F$2:$F$2296,AI$4))</f>
        <v/>
      </c>
      <c r="AJ8" s="85" t="str">
        <f>IF(COUNTIFS('Base Diária'!$A$2:$A$2296,$A8,'Base Diária'!$F$2:$F$2296,AJ$4,'Base Diária'!$P$2:$P$2296,"Sim")=0,"",SUMIFS('Base Diária'!$N$2:$N$2296,'Base Diária'!$A$2:$A$2296,$A8,'Base Diária'!$F$2:$F$2296,AJ$4))</f>
        <v/>
      </c>
      <c r="AK8" s="85" t="str">
        <f>IF(COUNTIFS('Base Diária'!$A$2:$A$2296,$A8,'Base Diária'!$F$2:$F$2296,AK$4,'Base Diária'!$P$2:$P$2296,"Sim")=0,"",SUMIFS('Base Diária'!$N$2:$N$2296,'Base Diária'!$A$2:$A$2296,$A8,'Base Diária'!$F$2:$F$2296,AK$4))</f>
        <v/>
      </c>
      <c r="AL8" s="85" t="str">
        <f>IF(COUNTIFS('Base Diária'!$A$2:$A$2296,$A8,'Base Diária'!$F$2:$F$2296,AL$4,'Base Diária'!$P$2:$P$2296,"Sim")=0,"",SUMIFS('Base Diária'!$N$2:$N$2296,'Base Diária'!$A$2:$A$2296,$A8,'Base Diária'!$F$2:$F$2296,AL$4))</f>
        <v/>
      </c>
      <c r="AM8" s="85" t="str">
        <f>IF(COUNTIFS('Base Diária'!$A$2:$A$2296,$A8,'Base Diária'!$F$2:$F$2296,AM$4,'Base Diária'!$P$2:$P$2296,"Sim")=0,"",SUMIFS('Base Diária'!$N$2:$N$2296,'Base Diária'!$A$2:$A$2296,$A8,'Base Diária'!$F$2:$F$2296,AM$4))</f>
        <v/>
      </c>
      <c r="AN8" s="85" t="str">
        <f>IF(COUNTIFS('Base Diária'!$A$2:$A$2296,$A8,'Base Diária'!$F$2:$F$2296,AN$4,'Base Diária'!$P$2:$P$2296,"Sim")=0,"",SUMIFS('Base Diária'!$N$2:$N$2296,'Base Diária'!$A$2:$A$2296,$A8,'Base Diária'!$F$2:$F$2296,AN$4))</f>
        <v/>
      </c>
      <c r="AO8" s="85" t="str">
        <f>IF(COUNTIFS('Base Diária'!$A$2:$A$2296,$A8,'Base Diária'!$F$2:$F$2296,AO$4,'Base Diária'!$P$2:$P$2296,"Sim")=0,"",SUMIFS('Base Diária'!$N$2:$N$2296,'Base Diária'!$A$2:$A$2296,$A8,'Base Diária'!$F$2:$F$2296,AO$4))</f>
        <v/>
      </c>
      <c r="AP8" s="18">
        <f>IFERROR(INDEX('Painel Empregado'!$F$5:$F$63,MATCH($A8,'Painel Empregado'!$A$5:$A$63,0)),"")</f>
        <v>11</v>
      </c>
      <c r="AQ8" s="86">
        <f>IFERROR(INDEX('Painel Empregado'!$J$5:$J$63,MATCH($A8,'Painel Empregado'!$A$5:$A$63,0)),"")</f>
        <v>0.95132696947445716</v>
      </c>
      <c r="AR8" s="86">
        <f>IFERROR(INDEX('Painel Empregado'!$M$5:$M$63,MATCH($A8,'Painel Empregado'!$A$5:$A$63,0)),"")</f>
        <v>1</v>
      </c>
      <c r="AS8" s="86">
        <f>IFERROR(INDEX('Painel Empregado'!$K$5:$K$63,MATCH($A8,'Painel Empregado'!$A$5:$A$63,0)),"")</f>
        <v>0.8</v>
      </c>
      <c r="AT8" s="89" t="str">
        <f>IFERROR(INDEX('Painel Empregado'!$Q$5:$Q$63,MATCH($A8,'Painel Empregado'!$A$5:$A$63,0)),"")</f>
        <v>Na meta</v>
      </c>
    </row>
    <row r="9" spans="1:46" ht="15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IFERROR(INDEX(Cadastro!$D$5:$D$129,MATCH($A9&amp;"|"&amp;TEXT(_xlfn.MAXIFS(Cadastro!$E$5:$E$129,Cadastro!$A$5:$A$129,$A9,Cadastro!$E$5:$E$129,"&lt;="&amp;TODAY()),"yyyymmdd"),Cadastro!$I$5:$I$129,0)),"")</f>
        <v>B</v>
      </c>
      <c r="F9" s="85">
        <f>IF(COUNTIFS('Base Diária'!$A$2:$A$2296,$A9,'Base Diária'!$F$2:$F$2296,F$4,'Base Diária'!$P$2:$P$2296,"Sim")=0,"",SUMIFS('Base Diária'!$N$2:$N$2296,'Base Diária'!$A$2:$A$2296,$A9,'Base Diária'!$F$2:$F$2296,F$4))</f>
        <v>0.89178617992177334</v>
      </c>
      <c r="G9" s="85">
        <f>IF(COUNTIFS('Base Diária'!$A$2:$A$2296,$A9,'Base Diária'!$F$2:$F$2296,G$4,'Base Diária'!$P$2:$P$2296,"Sim")=0,"",SUMIFS('Base Diária'!$N$2:$N$2296,'Base Diária'!$A$2:$A$2296,$A9,'Base Diária'!$F$2:$F$2296,G$4))</f>
        <v>0.90221642764015642</v>
      </c>
      <c r="H9" s="85">
        <f>IF(COUNTIFS('Base Diária'!$A$2:$A$2296,$A9,'Base Diária'!$F$2:$F$2296,H$4,'Base Diária'!$P$2:$P$2296,"Sim")=0,"",SUMIFS('Base Diária'!$N$2:$N$2296,'Base Diária'!$A$2:$A$2296,$A9,'Base Diária'!$F$2:$F$2296,H$4))</f>
        <v>0.88396349413298558</v>
      </c>
      <c r="I9" s="85" t="str">
        <f>IF(COUNTIFS('Base Diária'!$A$2:$A$2296,$A9,'Base Diária'!$F$2:$F$2296,I$4,'Base Diária'!$P$2:$P$2296,"Sim")=0,"",SUMIFS('Base Diária'!$N$2:$N$2296,'Base Diária'!$A$2:$A$2296,$A9,'Base Diária'!$F$2:$F$2296,I$4))</f>
        <v/>
      </c>
      <c r="J9" s="85">
        <f>IF(COUNTIFS('Base Diária'!$A$2:$A$2296,$A9,'Base Diária'!$F$2:$F$2296,J$4,'Base Diária'!$P$2:$P$2296,"Sim")=0,"",SUMIFS('Base Diária'!$N$2:$N$2296,'Base Diária'!$A$2:$A$2296,$A9,'Base Diária'!$F$2:$F$2296,J$4))</f>
        <v>0.89439374185136888</v>
      </c>
      <c r="K9" s="85">
        <f>IF(COUNTIFS('Base Diária'!$A$2:$A$2296,$A9,'Base Diária'!$F$2:$F$2296,K$4,'Base Diária'!$P$2:$P$2296,"Sim")=0,"",SUMIFS('Base Diária'!$N$2:$N$2296,'Base Diária'!$A$2:$A$2296,$A9,'Base Diária'!$F$2:$F$2296,K$4))</f>
        <v>0.88265971316818781</v>
      </c>
      <c r="L9" s="85">
        <f>IF(COUNTIFS('Base Diária'!$A$2:$A$2296,$A9,'Base Diária'!$F$2:$F$2296,L$4,'Base Diária'!$P$2:$P$2296,"Sim")=0,"",SUMIFS('Base Diária'!$N$2:$N$2296,'Base Diária'!$A$2:$A$2296,$A9,'Base Diária'!$F$2:$F$2296,L$4))</f>
        <v>0.891786179921773</v>
      </c>
      <c r="M9" s="85">
        <f>IF(COUNTIFS('Base Diária'!$A$2:$A$2296,$A9,'Base Diária'!$F$2:$F$2296,M$4,'Base Diária'!$P$2:$P$2296,"Sim")=0,"",SUMIFS('Base Diária'!$N$2:$N$2296,'Base Diária'!$A$2:$A$2296,$A9,'Base Diária'!$F$2:$F$2296,M$4))</f>
        <v>0.88526727509778369</v>
      </c>
      <c r="N9" s="85">
        <f>IF(COUNTIFS('Base Diária'!$A$2:$A$2296,$A9,'Base Diária'!$F$2:$F$2296,N$4,'Base Diária'!$P$2:$P$2296,"Sim")=0,"",SUMIFS('Base Diária'!$N$2:$N$2296,'Base Diária'!$A$2:$A$2296,$A9,'Base Diária'!$F$2:$F$2296,N$4))</f>
        <v>0</v>
      </c>
      <c r="O9" s="85" t="str">
        <f>IF(COUNTIFS('Base Diária'!$A$2:$A$2296,$A9,'Base Diária'!$F$2:$F$2296,O$4,'Base Diária'!$P$2:$P$2296,"Sim")=0,"",SUMIFS('Base Diária'!$N$2:$N$2296,'Base Diária'!$A$2:$A$2296,$A9,'Base Diária'!$F$2:$F$2296,O$4))</f>
        <v/>
      </c>
      <c r="P9" s="85">
        <f>IF(COUNTIFS('Base Diária'!$A$2:$A$2296,$A9,'Base Diária'!$F$2:$F$2296,P$4,'Base Diária'!$P$2:$P$2296,"Sim")=0,"",SUMIFS('Base Diária'!$N$2:$N$2296,'Base Diária'!$A$2:$A$2296,$A9,'Base Diária'!$F$2:$F$2296,P$4))</f>
        <v>0.88917861799217723</v>
      </c>
      <c r="Q9" s="85">
        <f>IF(COUNTIFS('Base Diária'!$A$2:$A$2296,$A9,'Base Diária'!$F$2:$F$2296,Q$4,'Base Diária'!$P$2:$P$2296,"Sim")=0,"",SUMIFS('Base Diária'!$N$2:$N$2296,'Base Diária'!$A$2:$A$2296,$A9,'Base Diária'!$F$2:$F$2296,Q$4))</f>
        <v>0.8826597131681877</v>
      </c>
      <c r="R9" s="85" t="str">
        <f>IF(COUNTIFS('Base Diária'!$A$2:$A$2296,$A9,'Base Diária'!$F$2:$F$2296,R$4,'Base Diária'!$P$2:$P$2296,"Sim")=0,"",SUMIFS('Base Diária'!$N$2:$N$2296,'Base Diária'!$A$2:$A$2296,$A9,'Base Diária'!$F$2:$F$2296,R$4))</f>
        <v/>
      </c>
      <c r="S9" s="85" t="str">
        <f>IF(COUNTIFS('Base Diária'!$A$2:$A$2296,$A9,'Base Diária'!$F$2:$F$2296,S$4,'Base Diária'!$P$2:$P$2296,"Sim")=0,"",SUMIFS('Base Diária'!$N$2:$N$2296,'Base Diária'!$A$2:$A$2296,$A9,'Base Diária'!$F$2:$F$2296,S$4))</f>
        <v/>
      </c>
      <c r="T9" s="85" t="str">
        <f>IF(COUNTIFS('Base Diária'!$A$2:$A$2296,$A9,'Base Diária'!$F$2:$F$2296,T$4,'Base Diária'!$P$2:$P$2296,"Sim")=0,"",SUMIFS('Base Diária'!$N$2:$N$2296,'Base Diária'!$A$2:$A$2296,$A9,'Base Diária'!$F$2:$F$2296,T$4))</f>
        <v/>
      </c>
      <c r="U9" s="85" t="str">
        <f>IF(COUNTIFS('Base Diária'!$A$2:$A$2296,$A9,'Base Diária'!$F$2:$F$2296,U$4,'Base Diária'!$P$2:$P$2296,"Sim")=0,"",SUMIFS('Base Diária'!$N$2:$N$2296,'Base Diária'!$A$2:$A$2296,$A9,'Base Diária'!$F$2:$F$2296,U$4))</f>
        <v/>
      </c>
      <c r="V9" s="85" t="str">
        <f>IF(COUNTIFS('Base Diária'!$A$2:$A$2296,$A9,'Base Diária'!$F$2:$F$2296,V$4,'Base Diária'!$P$2:$P$2296,"Sim")=0,"",SUMIFS('Base Diária'!$N$2:$N$2296,'Base Diária'!$A$2:$A$2296,$A9,'Base Diária'!$F$2:$F$2296,V$4))</f>
        <v/>
      </c>
      <c r="W9" s="85" t="str">
        <f>IF(COUNTIFS('Base Diária'!$A$2:$A$2296,$A9,'Base Diária'!$F$2:$F$2296,W$4,'Base Diária'!$P$2:$P$2296,"Sim")=0,"",SUMIFS('Base Diária'!$N$2:$N$2296,'Base Diária'!$A$2:$A$2296,$A9,'Base Diária'!$F$2:$F$2296,W$4))</f>
        <v/>
      </c>
      <c r="X9" s="85" t="str">
        <f>IF(COUNTIFS('Base Diária'!$A$2:$A$2296,$A9,'Base Diária'!$F$2:$F$2296,X$4,'Base Diária'!$P$2:$P$2296,"Sim")=0,"",SUMIFS('Base Diária'!$N$2:$N$2296,'Base Diária'!$A$2:$A$2296,$A9,'Base Diária'!$F$2:$F$2296,X$4))</f>
        <v/>
      </c>
      <c r="Y9" s="85" t="str">
        <f>IF(COUNTIFS('Base Diária'!$A$2:$A$2296,$A9,'Base Diária'!$F$2:$F$2296,Y$4,'Base Diária'!$P$2:$P$2296,"Sim")=0,"",SUMIFS('Base Diária'!$N$2:$N$2296,'Base Diária'!$A$2:$A$2296,$A9,'Base Diária'!$F$2:$F$2296,Y$4))</f>
        <v/>
      </c>
      <c r="Z9" s="85" t="str">
        <f>IF(COUNTIFS('Base Diária'!$A$2:$A$2296,$A9,'Base Diária'!$F$2:$F$2296,Z$4,'Base Diária'!$P$2:$P$2296,"Sim")=0,"",SUMIFS('Base Diária'!$N$2:$N$2296,'Base Diária'!$A$2:$A$2296,$A9,'Base Diária'!$F$2:$F$2296,Z$4))</f>
        <v/>
      </c>
      <c r="AA9" s="85" t="str">
        <f>IF(COUNTIFS('Base Diária'!$A$2:$A$2296,$A9,'Base Diária'!$F$2:$F$2296,AA$4,'Base Diária'!$P$2:$P$2296,"Sim")=0,"",SUMIFS('Base Diária'!$N$2:$N$2296,'Base Diária'!$A$2:$A$2296,$A9,'Base Diária'!$F$2:$F$2296,AA$4))</f>
        <v/>
      </c>
      <c r="AB9" s="85" t="str">
        <f>IF(COUNTIFS('Base Diária'!$A$2:$A$2296,$A9,'Base Diária'!$F$2:$F$2296,AB$4,'Base Diária'!$P$2:$P$2296,"Sim")=0,"",SUMIFS('Base Diária'!$N$2:$N$2296,'Base Diária'!$A$2:$A$2296,$A9,'Base Diária'!$F$2:$F$2296,AB$4))</f>
        <v/>
      </c>
      <c r="AC9" s="85" t="str">
        <f>IF(COUNTIFS('Base Diária'!$A$2:$A$2296,$A9,'Base Diária'!$F$2:$F$2296,AC$4,'Base Diária'!$P$2:$P$2296,"Sim")=0,"",SUMIFS('Base Diária'!$N$2:$N$2296,'Base Diária'!$A$2:$A$2296,$A9,'Base Diária'!$F$2:$F$2296,AC$4))</f>
        <v/>
      </c>
      <c r="AD9" s="85" t="str">
        <f>IF(COUNTIFS('Base Diária'!$A$2:$A$2296,$A9,'Base Diária'!$F$2:$F$2296,AD$4,'Base Diária'!$P$2:$P$2296,"Sim")=0,"",SUMIFS('Base Diária'!$N$2:$N$2296,'Base Diária'!$A$2:$A$2296,$A9,'Base Diária'!$F$2:$F$2296,AD$4))</f>
        <v/>
      </c>
      <c r="AE9" s="85" t="str">
        <f>IF(COUNTIFS('Base Diária'!$A$2:$A$2296,$A9,'Base Diária'!$F$2:$F$2296,AE$4,'Base Diária'!$P$2:$P$2296,"Sim")=0,"",SUMIFS('Base Diária'!$N$2:$N$2296,'Base Diária'!$A$2:$A$2296,$A9,'Base Diária'!$F$2:$F$2296,AE$4))</f>
        <v/>
      </c>
      <c r="AF9" s="85" t="str">
        <f>IF(COUNTIFS('Base Diária'!$A$2:$A$2296,$A9,'Base Diária'!$F$2:$F$2296,AF$4,'Base Diária'!$P$2:$P$2296,"Sim")=0,"",SUMIFS('Base Diária'!$N$2:$N$2296,'Base Diária'!$A$2:$A$2296,$A9,'Base Diária'!$F$2:$F$2296,AF$4))</f>
        <v/>
      </c>
      <c r="AG9" s="85" t="str">
        <f>IF(COUNTIFS('Base Diária'!$A$2:$A$2296,$A9,'Base Diária'!$F$2:$F$2296,AG$4,'Base Diária'!$P$2:$P$2296,"Sim")=0,"",SUMIFS('Base Diária'!$N$2:$N$2296,'Base Diária'!$A$2:$A$2296,$A9,'Base Diária'!$F$2:$F$2296,AG$4))</f>
        <v/>
      </c>
      <c r="AH9" s="85" t="str">
        <f>IF(COUNTIFS('Base Diária'!$A$2:$A$2296,$A9,'Base Diária'!$F$2:$F$2296,AH$4,'Base Diária'!$P$2:$P$2296,"Sim")=0,"",SUMIFS('Base Diária'!$N$2:$N$2296,'Base Diária'!$A$2:$A$2296,$A9,'Base Diária'!$F$2:$F$2296,AH$4))</f>
        <v/>
      </c>
      <c r="AI9" s="85" t="str">
        <f>IF(COUNTIFS('Base Diária'!$A$2:$A$2296,$A9,'Base Diária'!$F$2:$F$2296,AI$4,'Base Diária'!$P$2:$P$2296,"Sim")=0,"",SUMIFS('Base Diária'!$N$2:$N$2296,'Base Diária'!$A$2:$A$2296,$A9,'Base Diária'!$F$2:$F$2296,AI$4))</f>
        <v/>
      </c>
      <c r="AJ9" s="85" t="str">
        <f>IF(COUNTIFS('Base Diária'!$A$2:$A$2296,$A9,'Base Diária'!$F$2:$F$2296,AJ$4,'Base Diária'!$P$2:$P$2296,"Sim")=0,"",SUMIFS('Base Diária'!$N$2:$N$2296,'Base Diária'!$A$2:$A$2296,$A9,'Base Diária'!$F$2:$F$2296,AJ$4))</f>
        <v/>
      </c>
      <c r="AK9" s="85" t="str">
        <f>IF(COUNTIFS('Base Diária'!$A$2:$A$2296,$A9,'Base Diária'!$F$2:$F$2296,AK$4,'Base Diária'!$P$2:$P$2296,"Sim")=0,"",SUMIFS('Base Diária'!$N$2:$N$2296,'Base Diária'!$A$2:$A$2296,$A9,'Base Diária'!$F$2:$F$2296,AK$4))</f>
        <v/>
      </c>
      <c r="AL9" s="85" t="str">
        <f>IF(COUNTIFS('Base Diária'!$A$2:$A$2296,$A9,'Base Diária'!$F$2:$F$2296,AL$4,'Base Diária'!$P$2:$P$2296,"Sim")=0,"",SUMIFS('Base Diária'!$N$2:$N$2296,'Base Diária'!$A$2:$A$2296,$A9,'Base Diária'!$F$2:$F$2296,AL$4))</f>
        <v/>
      </c>
      <c r="AM9" s="85" t="str">
        <f>IF(COUNTIFS('Base Diária'!$A$2:$A$2296,$A9,'Base Diária'!$F$2:$F$2296,AM$4,'Base Diária'!$P$2:$P$2296,"Sim")=0,"",SUMIFS('Base Diária'!$N$2:$N$2296,'Base Diária'!$A$2:$A$2296,$A9,'Base Diária'!$F$2:$F$2296,AM$4))</f>
        <v/>
      </c>
      <c r="AN9" s="85" t="str">
        <f>IF(COUNTIFS('Base Diária'!$A$2:$A$2296,$A9,'Base Diária'!$F$2:$F$2296,AN$4,'Base Diária'!$P$2:$P$2296,"Sim")=0,"",SUMIFS('Base Diária'!$N$2:$N$2296,'Base Diária'!$A$2:$A$2296,$A9,'Base Diária'!$F$2:$F$2296,AN$4))</f>
        <v/>
      </c>
      <c r="AO9" s="85" t="str">
        <f>IF(COUNTIFS('Base Diária'!$A$2:$A$2296,$A9,'Base Diária'!$F$2:$F$2296,AO$4,'Base Diária'!$P$2:$P$2296,"Sim")=0,"",SUMIFS('Base Diária'!$N$2:$N$2296,'Base Diária'!$A$2:$A$2296,$A9,'Base Diária'!$F$2:$F$2296,AO$4))</f>
        <v/>
      </c>
      <c r="AP9" s="18">
        <f>IFERROR(INDEX('Painel Empregado'!$F$5:$F$63,MATCH($A9,'Painel Empregado'!$A$5:$A$63,0)),"")</f>
        <v>9</v>
      </c>
      <c r="AQ9" s="86">
        <f>IFERROR(INDEX('Painel Empregado'!$J$5:$J$63,MATCH($A9,'Painel Empregado'!$A$5:$A$63,0)),"")</f>
        <v>0.88932348254382154</v>
      </c>
      <c r="AR9" s="86">
        <f>IFERROR(INDEX('Painel Empregado'!$M$5:$M$63,MATCH($A9,'Painel Empregado'!$A$5:$A$63,0)),"")</f>
        <v>1</v>
      </c>
      <c r="AS9" s="86">
        <f>IFERROR(INDEX('Painel Empregado'!$K$5:$K$63,MATCH($A9,'Painel Empregado'!$A$5:$A$63,0)),"")</f>
        <v>0.8</v>
      </c>
      <c r="AT9" s="89" t="str">
        <f>IFERROR(INDEX('Painel Empregado'!$Q$5:$Q$63,MATCH($A9,'Painel Empregado'!$A$5:$A$63,0)),"")</f>
        <v>Na meta</v>
      </c>
    </row>
    <row r="10" spans="1:46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IFERROR(INDEX(Cadastro!$D$5:$D$129,MATCH($A10&amp;"|"&amp;TEXT(_xlfn.MAXIFS(Cadastro!$E$5:$E$129,Cadastro!$A$5:$A$129,$A10,Cadastro!$E$5:$E$129,"&lt;="&amp;TODAY()),"yyyymmdd"),Cadastro!$I$5:$I$129,0)),"")</f>
        <v>B</v>
      </c>
      <c r="F10" s="85">
        <f>IF(COUNTIFS('Base Diária'!$A$2:$A$2296,$A10,'Base Diária'!$F$2:$F$2296,F$4,'Base Diária'!$P$2:$P$2296,"Sim")=0,"",SUMIFS('Base Diária'!$N$2:$N$2296,'Base Diária'!$A$2:$A$2296,$A10,'Base Diária'!$F$2:$F$2296,F$4))</f>
        <v>0.88787483702737935</v>
      </c>
      <c r="G10" s="85">
        <f>IF(COUNTIFS('Base Diária'!$A$2:$A$2296,$A10,'Base Diária'!$F$2:$F$2296,G$4,'Base Diária'!$P$2:$P$2296,"Sim")=0,"",SUMIFS('Base Diária'!$N$2:$N$2296,'Base Diária'!$A$2:$A$2296,$A10,'Base Diária'!$F$2:$F$2296,G$4))</f>
        <v>0.91003911342894384</v>
      </c>
      <c r="H10" s="85">
        <f>IF(COUNTIFS('Base Diária'!$A$2:$A$2296,$A10,'Base Diária'!$F$2:$F$2296,H$4,'Base Diária'!$P$2:$P$2296,"Sim")=0,"",SUMIFS('Base Diária'!$N$2:$N$2296,'Base Diária'!$A$2:$A$2296,$A10,'Base Diária'!$F$2:$F$2296,H$4))</f>
        <v>0.86962190352020863</v>
      </c>
      <c r="I10" s="85">
        <f>IF(COUNTIFS('Base Diária'!$A$2:$A$2296,$A10,'Base Diária'!$F$2:$F$2296,I$4,'Base Diária'!$P$2:$P$2296,"Sim")=0,"",SUMIFS('Base Diária'!$N$2:$N$2296,'Base Diária'!$A$2:$A$2296,$A10,'Base Diária'!$F$2:$F$2296,I$4))</f>
        <v>0.91134289439374194</v>
      </c>
      <c r="J10" s="85" t="str">
        <f>IF(COUNTIFS('Base Diária'!$A$2:$A$2296,$A10,'Base Diária'!$F$2:$F$2296,J$4,'Base Diária'!$P$2:$P$2296,"Sim")=0,"",SUMIFS('Base Diária'!$N$2:$N$2296,'Base Diária'!$A$2:$A$2296,$A10,'Base Diária'!$F$2:$F$2296,J$4))</f>
        <v/>
      </c>
      <c r="K10" s="85">
        <f>IF(COUNTIFS('Base Diária'!$A$2:$A$2296,$A10,'Base Diária'!$F$2:$F$2296,K$4,'Base Diária'!$P$2:$P$2296,"Sim")=0,"",SUMIFS('Base Diária'!$N$2:$N$2296,'Base Diária'!$A$2:$A$2296,$A10,'Base Diária'!$F$2:$F$2296,K$4))</f>
        <v>0.89700130378096476</v>
      </c>
      <c r="L10" s="85">
        <f>IF(COUNTIFS('Base Diária'!$A$2:$A$2296,$A10,'Base Diária'!$F$2:$F$2296,L$4,'Base Diária'!$P$2:$P$2296,"Sim")=0,"",SUMIFS('Base Diária'!$N$2:$N$2296,'Base Diária'!$A$2:$A$2296,$A10,'Base Diária'!$F$2:$F$2296,L$4))</f>
        <v>0.89830508474576265</v>
      </c>
      <c r="M10" s="85">
        <f>IF(COUNTIFS('Base Diária'!$A$2:$A$2296,$A10,'Base Diária'!$F$2:$F$2296,M$4,'Base Diária'!$P$2:$P$2296,"Sim")=0,"",SUMIFS('Base Diária'!$N$2:$N$2296,'Base Diária'!$A$2:$A$2296,$A10,'Base Diária'!$F$2:$F$2296,M$4))</f>
        <v>0.87614080834419827</v>
      </c>
      <c r="N10" s="85">
        <f>IF(COUNTIFS('Base Diária'!$A$2:$A$2296,$A10,'Base Diária'!$F$2:$F$2296,N$4,'Base Diária'!$P$2:$P$2296,"Sim")=0,"",SUMIFS('Base Diária'!$N$2:$N$2296,'Base Diária'!$A$2:$A$2296,$A10,'Base Diária'!$F$2:$F$2296,N$4))</f>
        <v>0.89700130378096476</v>
      </c>
      <c r="O10" s="85">
        <f>IF(COUNTIFS('Base Diária'!$A$2:$A$2296,$A10,'Base Diária'!$F$2:$F$2296,O$4,'Base Diária'!$P$2:$P$2296,"Sim")=0,"",SUMIFS('Base Diária'!$N$2:$N$2296,'Base Diária'!$A$2:$A$2296,$A10,'Base Diária'!$F$2:$F$2296,O$4))</f>
        <v>0.87353324641460239</v>
      </c>
      <c r="P10" s="85" t="str">
        <f>IF(COUNTIFS('Base Diária'!$A$2:$A$2296,$A10,'Base Diária'!$F$2:$F$2296,P$4,'Base Diária'!$P$2:$P$2296,"Sim")=0,"",SUMIFS('Base Diária'!$N$2:$N$2296,'Base Diária'!$A$2:$A$2296,$A10,'Base Diária'!$F$2:$F$2296,P$4))</f>
        <v/>
      </c>
      <c r="Q10" s="85">
        <f>IF(COUNTIFS('Base Diária'!$A$2:$A$2296,$A10,'Base Diária'!$F$2:$F$2296,Q$4,'Base Diária'!$P$2:$P$2296,"Sim")=0,"",SUMIFS('Base Diária'!$N$2:$N$2296,'Base Diária'!$A$2:$A$2296,$A10,'Base Diária'!$F$2:$F$2296,Q$4))</f>
        <v>0</v>
      </c>
      <c r="R10" s="85" t="str">
        <f>IF(COUNTIFS('Base Diária'!$A$2:$A$2296,$A10,'Base Diária'!$F$2:$F$2296,R$4,'Base Diária'!$P$2:$P$2296,"Sim")=0,"",SUMIFS('Base Diária'!$N$2:$N$2296,'Base Diária'!$A$2:$A$2296,$A10,'Base Diária'!$F$2:$F$2296,R$4))</f>
        <v/>
      </c>
      <c r="S10" s="85" t="str">
        <f>IF(COUNTIFS('Base Diária'!$A$2:$A$2296,$A10,'Base Diária'!$F$2:$F$2296,S$4,'Base Diária'!$P$2:$P$2296,"Sim")=0,"",SUMIFS('Base Diária'!$N$2:$N$2296,'Base Diária'!$A$2:$A$2296,$A10,'Base Diária'!$F$2:$F$2296,S$4))</f>
        <v/>
      </c>
      <c r="T10" s="85" t="str">
        <f>IF(COUNTIFS('Base Diária'!$A$2:$A$2296,$A10,'Base Diária'!$F$2:$F$2296,T$4,'Base Diária'!$P$2:$P$2296,"Sim")=0,"",SUMIFS('Base Diária'!$N$2:$N$2296,'Base Diária'!$A$2:$A$2296,$A10,'Base Diária'!$F$2:$F$2296,T$4))</f>
        <v/>
      </c>
      <c r="U10" s="85" t="str">
        <f>IF(COUNTIFS('Base Diária'!$A$2:$A$2296,$A10,'Base Diária'!$F$2:$F$2296,U$4,'Base Diária'!$P$2:$P$2296,"Sim")=0,"",SUMIFS('Base Diária'!$N$2:$N$2296,'Base Diária'!$A$2:$A$2296,$A10,'Base Diária'!$F$2:$F$2296,U$4))</f>
        <v/>
      </c>
      <c r="V10" s="85" t="str">
        <f>IF(COUNTIFS('Base Diária'!$A$2:$A$2296,$A10,'Base Diária'!$F$2:$F$2296,V$4,'Base Diária'!$P$2:$P$2296,"Sim")=0,"",SUMIFS('Base Diária'!$N$2:$N$2296,'Base Diária'!$A$2:$A$2296,$A10,'Base Diária'!$F$2:$F$2296,V$4))</f>
        <v/>
      </c>
      <c r="W10" s="85" t="str">
        <f>IF(COUNTIFS('Base Diária'!$A$2:$A$2296,$A10,'Base Diária'!$F$2:$F$2296,W$4,'Base Diária'!$P$2:$P$2296,"Sim")=0,"",SUMIFS('Base Diária'!$N$2:$N$2296,'Base Diária'!$A$2:$A$2296,$A10,'Base Diária'!$F$2:$F$2296,W$4))</f>
        <v/>
      </c>
      <c r="X10" s="85" t="str">
        <f>IF(COUNTIFS('Base Diária'!$A$2:$A$2296,$A10,'Base Diária'!$F$2:$F$2296,X$4,'Base Diária'!$P$2:$P$2296,"Sim")=0,"",SUMIFS('Base Diária'!$N$2:$N$2296,'Base Diária'!$A$2:$A$2296,$A10,'Base Diária'!$F$2:$F$2296,X$4))</f>
        <v/>
      </c>
      <c r="Y10" s="85" t="str">
        <f>IF(COUNTIFS('Base Diária'!$A$2:$A$2296,$A10,'Base Diária'!$F$2:$F$2296,Y$4,'Base Diária'!$P$2:$P$2296,"Sim")=0,"",SUMIFS('Base Diária'!$N$2:$N$2296,'Base Diária'!$A$2:$A$2296,$A10,'Base Diária'!$F$2:$F$2296,Y$4))</f>
        <v/>
      </c>
      <c r="Z10" s="85" t="str">
        <f>IF(COUNTIFS('Base Diária'!$A$2:$A$2296,$A10,'Base Diária'!$F$2:$F$2296,Z$4,'Base Diária'!$P$2:$P$2296,"Sim")=0,"",SUMIFS('Base Diária'!$N$2:$N$2296,'Base Diária'!$A$2:$A$2296,$A10,'Base Diária'!$F$2:$F$2296,Z$4))</f>
        <v/>
      </c>
      <c r="AA10" s="85" t="str">
        <f>IF(COUNTIFS('Base Diária'!$A$2:$A$2296,$A10,'Base Diária'!$F$2:$F$2296,AA$4,'Base Diária'!$P$2:$P$2296,"Sim")=0,"",SUMIFS('Base Diária'!$N$2:$N$2296,'Base Diária'!$A$2:$A$2296,$A10,'Base Diária'!$F$2:$F$2296,AA$4))</f>
        <v/>
      </c>
      <c r="AB10" s="85" t="str">
        <f>IF(COUNTIFS('Base Diária'!$A$2:$A$2296,$A10,'Base Diária'!$F$2:$F$2296,AB$4,'Base Diária'!$P$2:$P$2296,"Sim")=0,"",SUMIFS('Base Diária'!$N$2:$N$2296,'Base Diária'!$A$2:$A$2296,$A10,'Base Diária'!$F$2:$F$2296,AB$4))</f>
        <v/>
      </c>
      <c r="AC10" s="85" t="str">
        <f>IF(COUNTIFS('Base Diária'!$A$2:$A$2296,$A10,'Base Diária'!$F$2:$F$2296,AC$4,'Base Diária'!$P$2:$P$2296,"Sim")=0,"",SUMIFS('Base Diária'!$N$2:$N$2296,'Base Diária'!$A$2:$A$2296,$A10,'Base Diária'!$F$2:$F$2296,AC$4))</f>
        <v/>
      </c>
      <c r="AD10" s="85" t="str">
        <f>IF(COUNTIFS('Base Diária'!$A$2:$A$2296,$A10,'Base Diária'!$F$2:$F$2296,AD$4,'Base Diária'!$P$2:$P$2296,"Sim")=0,"",SUMIFS('Base Diária'!$N$2:$N$2296,'Base Diária'!$A$2:$A$2296,$A10,'Base Diária'!$F$2:$F$2296,AD$4))</f>
        <v/>
      </c>
      <c r="AE10" s="85" t="str">
        <f>IF(COUNTIFS('Base Diária'!$A$2:$A$2296,$A10,'Base Diária'!$F$2:$F$2296,AE$4,'Base Diária'!$P$2:$P$2296,"Sim")=0,"",SUMIFS('Base Diária'!$N$2:$N$2296,'Base Diária'!$A$2:$A$2296,$A10,'Base Diária'!$F$2:$F$2296,AE$4))</f>
        <v/>
      </c>
      <c r="AF10" s="85" t="str">
        <f>IF(COUNTIFS('Base Diária'!$A$2:$A$2296,$A10,'Base Diária'!$F$2:$F$2296,AF$4,'Base Diária'!$P$2:$P$2296,"Sim")=0,"",SUMIFS('Base Diária'!$N$2:$N$2296,'Base Diária'!$A$2:$A$2296,$A10,'Base Diária'!$F$2:$F$2296,AF$4))</f>
        <v/>
      </c>
      <c r="AG10" s="85" t="str">
        <f>IF(COUNTIFS('Base Diária'!$A$2:$A$2296,$A10,'Base Diária'!$F$2:$F$2296,AG$4,'Base Diária'!$P$2:$P$2296,"Sim")=0,"",SUMIFS('Base Diária'!$N$2:$N$2296,'Base Diária'!$A$2:$A$2296,$A10,'Base Diária'!$F$2:$F$2296,AG$4))</f>
        <v/>
      </c>
      <c r="AH10" s="85" t="str">
        <f>IF(COUNTIFS('Base Diária'!$A$2:$A$2296,$A10,'Base Diária'!$F$2:$F$2296,AH$4,'Base Diária'!$P$2:$P$2296,"Sim")=0,"",SUMIFS('Base Diária'!$N$2:$N$2296,'Base Diária'!$A$2:$A$2296,$A10,'Base Diária'!$F$2:$F$2296,AH$4))</f>
        <v/>
      </c>
      <c r="AI10" s="85" t="str">
        <f>IF(COUNTIFS('Base Diária'!$A$2:$A$2296,$A10,'Base Diária'!$F$2:$F$2296,AI$4,'Base Diária'!$P$2:$P$2296,"Sim")=0,"",SUMIFS('Base Diária'!$N$2:$N$2296,'Base Diária'!$A$2:$A$2296,$A10,'Base Diária'!$F$2:$F$2296,AI$4))</f>
        <v/>
      </c>
      <c r="AJ10" s="85" t="str">
        <f>IF(COUNTIFS('Base Diária'!$A$2:$A$2296,$A10,'Base Diária'!$F$2:$F$2296,AJ$4,'Base Diária'!$P$2:$P$2296,"Sim")=0,"",SUMIFS('Base Diária'!$N$2:$N$2296,'Base Diária'!$A$2:$A$2296,$A10,'Base Diária'!$F$2:$F$2296,AJ$4))</f>
        <v/>
      </c>
      <c r="AK10" s="85" t="str">
        <f>IF(COUNTIFS('Base Diária'!$A$2:$A$2296,$A10,'Base Diária'!$F$2:$F$2296,AK$4,'Base Diária'!$P$2:$P$2296,"Sim")=0,"",SUMIFS('Base Diária'!$N$2:$N$2296,'Base Diária'!$A$2:$A$2296,$A10,'Base Diária'!$F$2:$F$2296,AK$4))</f>
        <v/>
      </c>
      <c r="AL10" s="85" t="str">
        <f>IF(COUNTIFS('Base Diária'!$A$2:$A$2296,$A10,'Base Diária'!$F$2:$F$2296,AL$4,'Base Diária'!$P$2:$P$2296,"Sim")=0,"",SUMIFS('Base Diária'!$N$2:$N$2296,'Base Diária'!$A$2:$A$2296,$A10,'Base Diária'!$F$2:$F$2296,AL$4))</f>
        <v/>
      </c>
      <c r="AM10" s="85" t="str">
        <f>IF(COUNTIFS('Base Diária'!$A$2:$A$2296,$A10,'Base Diária'!$F$2:$F$2296,AM$4,'Base Diária'!$P$2:$P$2296,"Sim")=0,"",SUMIFS('Base Diária'!$N$2:$N$2296,'Base Diária'!$A$2:$A$2296,$A10,'Base Diária'!$F$2:$F$2296,AM$4))</f>
        <v/>
      </c>
      <c r="AN10" s="85" t="str">
        <f>IF(COUNTIFS('Base Diária'!$A$2:$A$2296,$A10,'Base Diária'!$F$2:$F$2296,AN$4,'Base Diária'!$P$2:$P$2296,"Sim")=0,"",SUMIFS('Base Diária'!$N$2:$N$2296,'Base Diária'!$A$2:$A$2296,$A10,'Base Diária'!$F$2:$F$2296,AN$4))</f>
        <v/>
      </c>
      <c r="AO10" s="85" t="str">
        <f>IF(COUNTIFS('Base Diária'!$A$2:$A$2296,$A10,'Base Diária'!$F$2:$F$2296,AO$4,'Base Diária'!$P$2:$P$2296,"Sim")=0,"",SUMIFS('Base Diária'!$N$2:$N$2296,'Base Diária'!$A$2:$A$2296,$A10,'Base Diária'!$F$2:$F$2296,AO$4))</f>
        <v/>
      </c>
      <c r="AP10" s="18">
        <f>IFERROR(INDEX('Painel Empregado'!$F$5:$F$63,MATCH($A10,'Painel Empregado'!$A$5:$A$63,0)),"")</f>
        <v>9</v>
      </c>
      <c r="AQ10" s="86">
        <f>IFERROR(INDEX('Painel Empregado'!$J$5:$J$63,MATCH($A10,'Painel Empregado'!$A$5:$A$63,0)),"")</f>
        <v>0.89120672171519644</v>
      </c>
      <c r="AR10" s="86">
        <f>IFERROR(INDEX('Painel Empregado'!$M$5:$M$63,MATCH($A10,'Painel Empregado'!$A$5:$A$63,0)),"")</f>
        <v>1</v>
      </c>
      <c r="AS10" s="86">
        <f>IFERROR(INDEX('Painel Empregado'!$K$5:$K$63,MATCH($A10,'Painel Empregado'!$A$5:$A$63,0)),"")</f>
        <v>0.8</v>
      </c>
      <c r="AT10" s="89" t="str">
        <f>IFERROR(INDEX('Painel Empregado'!$Q$5:$Q$63,MATCH($A10,'Painel Empregado'!$A$5:$A$63,0)),"")</f>
        <v>Na meta</v>
      </c>
    </row>
    <row r="11" spans="1:46" ht="15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NÃO INFORMADO</v>
      </c>
      <c r="D11" s="17" t="str">
        <f>VLOOKUP($A11,CC!$A:$C,3,FALSE())</f>
        <v>LUB</v>
      </c>
      <c r="E11" s="17" t="str">
        <f ca="1">IFERROR(INDEX(Cadastro!$D$5:$D$129,MATCH($A11&amp;"|"&amp;TEXT(_xlfn.MAXIFS(Cadastro!$E$5:$E$129,Cadastro!$A$5:$A$129,$A11,Cadastro!$E$5:$E$129,"&lt;="&amp;TODAY()),"yyyymmdd"),Cadastro!$I$5:$I$129,0)),"")</f>
        <v>Férias</v>
      </c>
      <c r="F11" s="85" t="str">
        <f>IF(COUNTIFS('Base Diária'!$A$2:$A$2296,$A11,'Base Diária'!$F$2:$F$2296,F$4,'Base Diária'!$P$2:$P$2296,"Sim")=0,"",SUMIFS('Base Diária'!$N$2:$N$2296,'Base Diária'!$A$2:$A$2296,$A11,'Base Diária'!$F$2:$F$2296,F$4))</f>
        <v/>
      </c>
      <c r="G11" s="85" t="str">
        <f>IF(COUNTIFS('Base Diária'!$A$2:$A$2296,$A11,'Base Diária'!$F$2:$F$2296,G$4,'Base Diária'!$P$2:$P$2296,"Sim")=0,"",SUMIFS('Base Diária'!$N$2:$N$2296,'Base Diária'!$A$2:$A$2296,$A11,'Base Diária'!$F$2:$F$2296,G$4))</f>
        <v/>
      </c>
      <c r="H11" s="85" t="str">
        <f>IF(COUNTIFS('Base Diária'!$A$2:$A$2296,$A11,'Base Diária'!$F$2:$F$2296,H$4,'Base Diária'!$P$2:$P$2296,"Sim")=0,"",SUMIFS('Base Diária'!$N$2:$N$2296,'Base Diária'!$A$2:$A$2296,$A11,'Base Diária'!$F$2:$F$2296,H$4))</f>
        <v/>
      </c>
      <c r="I11" s="85" t="str">
        <f>IF(COUNTIFS('Base Diária'!$A$2:$A$2296,$A11,'Base Diária'!$F$2:$F$2296,I$4,'Base Diária'!$P$2:$P$2296,"Sim")=0,"",SUMIFS('Base Diária'!$N$2:$N$2296,'Base Diária'!$A$2:$A$2296,$A11,'Base Diária'!$F$2:$F$2296,I$4))</f>
        <v/>
      </c>
      <c r="J11" s="85" t="str">
        <f>IF(COUNTIFS('Base Diária'!$A$2:$A$2296,$A11,'Base Diária'!$F$2:$F$2296,J$4,'Base Diária'!$P$2:$P$2296,"Sim")=0,"",SUMIFS('Base Diária'!$N$2:$N$2296,'Base Diária'!$A$2:$A$2296,$A11,'Base Diária'!$F$2:$F$2296,J$4))</f>
        <v/>
      </c>
      <c r="K11" s="85" t="str">
        <f>IF(COUNTIFS('Base Diária'!$A$2:$A$2296,$A11,'Base Diária'!$F$2:$F$2296,K$4,'Base Diária'!$P$2:$P$2296,"Sim")=0,"",SUMIFS('Base Diária'!$N$2:$N$2296,'Base Diária'!$A$2:$A$2296,$A11,'Base Diária'!$F$2:$F$2296,K$4))</f>
        <v/>
      </c>
      <c r="L11" s="85" t="str">
        <f>IF(COUNTIFS('Base Diária'!$A$2:$A$2296,$A11,'Base Diária'!$F$2:$F$2296,L$4,'Base Diária'!$P$2:$P$2296,"Sim")=0,"",SUMIFS('Base Diária'!$N$2:$N$2296,'Base Diária'!$A$2:$A$2296,$A11,'Base Diária'!$F$2:$F$2296,L$4))</f>
        <v/>
      </c>
      <c r="M11" s="85" t="str">
        <f>IF(COUNTIFS('Base Diária'!$A$2:$A$2296,$A11,'Base Diária'!$F$2:$F$2296,M$4,'Base Diária'!$P$2:$P$2296,"Sim")=0,"",SUMIFS('Base Diária'!$N$2:$N$2296,'Base Diária'!$A$2:$A$2296,$A11,'Base Diária'!$F$2:$F$2296,M$4))</f>
        <v/>
      </c>
      <c r="N11" s="85" t="str">
        <f>IF(COUNTIFS('Base Diária'!$A$2:$A$2296,$A11,'Base Diária'!$F$2:$F$2296,N$4,'Base Diária'!$P$2:$P$2296,"Sim")=0,"",SUMIFS('Base Diária'!$N$2:$N$2296,'Base Diária'!$A$2:$A$2296,$A11,'Base Diária'!$F$2:$F$2296,N$4))</f>
        <v/>
      </c>
      <c r="O11" s="85" t="str">
        <f>IF(COUNTIFS('Base Diária'!$A$2:$A$2296,$A11,'Base Diária'!$F$2:$F$2296,O$4,'Base Diária'!$P$2:$P$2296,"Sim")=0,"",SUMIFS('Base Diária'!$N$2:$N$2296,'Base Diária'!$A$2:$A$2296,$A11,'Base Diária'!$F$2:$F$2296,O$4))</f>
        <v/>
      </c>
      <c r="P11" s="85" t="str">
        <f>IF(COUNTIFS('Base Diária'!$A$2:$A$2296,$A11,'Base Diária'!$F$2:$F$2296,P$4,'Base Diária'!$P$2:$P$2296,"Sim")=0,"",SUMIFS('Base Diária'!$N$2:$N$2296,'Base Diária'!$A$2:$A$2296,$A11,'Base Diária'!$F$2:$F$2296,P$4))</f>
        <v/>
      </c>
      <c r="Q11" s="85" t="str">
        <f>IF(COUNTIFS('Base Diária'!$A$2:$A$2296,$A11,'Base Diária'!$F$2:$F$2296,Q$4,'Base Diária'!$P$2:$P$2296,"Sim")=0,"",SUMIFS('Base Diária'!$N$2:$N$2296,'Base Diária'!$A$2:$A$2296,$A11,'Base Diária'!$F$2:$F$2296,Q$4))</f>
        <v/>
      </c>
      <c r="R11" s="85" t="str">
        <f>IF(COUNTIFS('Base Diária'!$A$2:$A$2296,$A11,'Base Diária'!$F$2:$F$2296,R$4,'Base Diária'!$P$2:$P$2296,"Sim")=0,"",SUMIFS('Base Diária'!$N$2:$N$2296,'Base Diária'!$A$2:$A$2296,$A11,'Base Diária'!$F$2:$F$2296,R$4))</f>
        <v/>
      </c>
      <c r="S11" s="85" t="str">
        <f>IF(COUNTIFS('Base Diária'!$A$2:$A$2296,$A11,'Base Diária'!$F$2:$F$2296,S$4,'Base Diária'!$P$2:$P$2296,"Sim")=0,"",SUMIFS('Base Diária'!$N$2:$N$2296,'Base Diária'!$A$2:$A$2296,$A11,'Base Diária'!$F$2:$F$2296,S$4))</f>
        <v/>
      </c>
      <c r="T11" s="85" t="str">
        <f>IF(COUNTIFS('Base Diária'!$A$2:$A$2296,$A11,'Base Diária'!$F$2:$F$2296,T$4,'Base Diária'!$P$2:$P$2296,"Sim")=0,"",SUMIFS('Base Diária'!$N$2:$N$2296,'Base Diária'!$A$2:$A$2296,$A11,'Base Diária'!$F$2:$F$2296,T$4))</f>
        <v/>
      </c>
      <c r="U11" s="85" t="str">
        <f>IF(COUNTIFS('Base Diária'!$A$2:$A$2296,$A11,'Base Diária'!$F$2:$F$2296,U$4,'Base Diária'!$P$2:$P$2296,"Sim")=0,"",SUMIFS('Base Diária'!$N$2:$N$2296,'Base Diária'!$A$2:$A$2296,$A11,'Base Diária'!$F$2:$F$2296,U$4))</f>
        <v/>
      </c>
      <c r="V11" s="85" t="str">
        <f>IF(COUNTIFS('Base Diária'!$A$2:$A$2296,$A11,'Base Diária'!$F$2:$F$2296,V$4,'Base Diária'!$P$2:$P$2296,"Sim")=0,"",SUMIFS('Base Diária'!$N$2:$N$2296,'Base Diária'!$A$2:$A$2296,$A11,'Base Diária'!$F$2:$F$2296,V$4))</f>
        <v/>
      </c>
      <c r="W11" s="85" t="str">
        <f>IF(COUNTIFS('Base Diária'!$A$2:$A$2296,$A11,'Base Diária'!$F$2:$F$2296,W$4,'Base Diária'!$P$2:$P$2296,"Sim")=0,"",SUMIFS('Base Diária'!$N$2:$N$2296,'Base Diária'!$A$2:$A$2296,$A11,'Base Diária'!$F$2:$F$2296,W$4))</f>
        <v/>
      </c>
      <c r="X11" s="85" t="str">
        <f>IF(COUNTIFS('Base Diária'!$A$2:$A$2296,$A11,'Base Diária'!$F$2:$F$2296,X$4,'Base Diária'!$P$2:$P$2296,"Sim")=0,"",SUMIFS('Base Diária'!$N$2:$N$2296,'Base Diária'!$A$2:$A$2296,$A11,'Base Diária'!$F$2:$F$2296,X$4))</f>
        <v/>
      </c>
      <c r="Y11" s="85" t="str">
        <f>IF(COUNTIFS('Base Diária'!$A$2:$A$2296,$A11,'Base Diária'!$F$2:$F$2296,Y$4,'Base Diária'!$P$2:$P$2296,"Sim")=0,"",SUMIFS('Base Diária'!$N$2:$N$2296,'Base Diária'!$A$2:$A$2296,$A11,'Base Diária'!$F$2:$F$2296,Y$4))</f>
        <v/>
      </c>
      <c r="Z11" s="85" t="str">
        <f>IF(COUNTIFS('Base Diária'!$A$2:$A$2296,$A11,'Base Diária'!$F$2:$F$2296,Z$4,'Base Diária'!$P$2:$P$2296,"Sim")=0,"",SUMIFS('Base Diária'!$N$2:$N$2296,'Base Diária'!$A$2:$A$2296,$A11,'Base Diária'!$F$2:$F$2296,Z$4))</f>
        <v/>
      </c>
      <c r="AA11" s="85" t="str">
        <f>IF(COUNTIFS('Base Diária'!$A$2:$A$2296,$A11,'Base Diária'!$F$2:$F$2296,AA$4,'Base Diária'!$P$2:$P$2296,"Sim")=0,"",SUMIFS('Base Diária'!$N$2:$N$2296,'Base Diária'!$A$2:$A$2296,$A11,'Base Diária'!$F$2:$F$2296,AA$4))</f>
        <v/>
      </c>
      <c r="AB11" s="85" t="str">
        <f>IF(COUNTIFS('Base Diária'!$A$2:$A$2296,$A11,'Base Diária'!$F$2:$F$2296,AB$4,'Base Diária'!$P$2:$P$2296,"Sim")=0,"",SUMIFS('Base Diária'!$N$2:$N$2296,'Base Diária'!$A$2:$A$2296,$A11,'Base Diária'!$F$2:$F$2296,AB$4))</f>
        <v/>
      </c>
      <c r="AC11" s="85" t="str">
        <f>IF(COUNTIFS('Base Diária'!$A$2:$A$2296,$A11,'Base Diária'!$F$2:$F$2296,AC$4,'Base Diária'!$P$2:$P$2296,"Sim")=0,"",SUMIFS('Base Diária'!$N$2:$N$2296,'Base Diária'!$A$2:$A$2296,$A11,'Base Diária'!$F$2:$F$2296,AC$4))</f>
        <v/>
      </c>
      <c r="AD11" s="85" t="str">
        <f>IF(COUNTIFS('Base Diária'!$A$2:$A$2296,$A11,'Base Diária'!$F$2:$F$2296,AD$4,'Base Diária'!$P$2:$P$2296,"Sim")=0,"",SUMIFS('Base Diária'!$N$2:$N$2296,'Base Diária'!$A$2:$A$2296,$A11,'Base Diária'!$F$2:$F$2296,AD$4))</f>
        <v/>
      </c>
      <c r="AE11" s="85" t="str">
        <f>IF(COUNTIFS('Base Diária'!$A$2:$A$2296,$A11,'Base Diária'!$F$2:$F$2296,AE$4,'Base Diária'!$P$2:$P$2296,"Sim")=0,"",SUMIFS('Base Diária'!$N$2:$N$2296,'Base Diária'!$A$2:$A$2296,$A11,'Base Diária'!$F$2:$F$2296,AE$4))</f>
        <v/>
      </c>
      <c r="AF11" s="85" t="str">
        <f>IF(COUNTIFS('Base Diária'!$A$2:$A$2296,$A11,'Base Diária'!$F$2:$F$2296,AF$4,'Base Diária'!$P$2:$P$2296,"Sim")=0,"",SUMIFS('Base Diária'!$N$2:$N$2296,'Base Diária'!$A$2:$A$2296,$A11,'Base Diária'!$F$2:$F$2296,AF$4))</f>
        <v/>
      </c>
      <c r="AG11" s="85" t="str">
        <f>IF(COUNTIFS('Base Diária'!$A$2:$A$2296,$A11,'Base Diária'!$F$2:$F$2296,AG$4,'Base Diária'!$P$2:$P$2296,"Sim")=0,"",SUMIFS('Base Diária'!$N$2:$N$2296,'Base Diária'!$A$2:$A$2296,$A11,'Base Diária'!$F$2:$F$2296,AG$4))</f>
        <v/>
      </c>
      <c r="AH11" s="85" t="str">
        <f>IF(COUNTIFS('Base Diária'!$A$2:$A$2296,$A11,'Base Diária'!$F$2:$F$2296,AH$4,'Base Diária'!$P$2:$P$2296,"Sim")=0,"",SUMIFS('Base Diária'!$N$2:$N$2296,'Base Diária'!$A$2:$A$2296,$A11,'Base Diária'!$F$2:$F$2296,AH$4))</f>
        <v/>
      </c>
      <c r="AI11" s="85" t="str">
        <f>IF(COUNTIFS('Base Diária'!$A$2:$A$2296,$A11,'Base Diária'!$F$2:$F$2296,AI$4,'Base Diária'!$P$2:$P$2296,"Sim")=0,"",SUMIFS('Base Diária'!$N$2:$N$2296,'Base Diária'!$A$2:$A$2296,$A11,'Base Diária'!$F$2:$F$2296,AI$4))</f>
        <v/>
      </c>
      <c r="AJ11" s="85" t="str">
        <f>IF(COUNTIFS('Base Diária'!$A$2:$A$2296,$A11,'Base Diária'!$F$2:$F$2296,AJ$4,'Base Diária'!$P$2:$P$2296,"Sim")=0,"",SUMIFS('Base Diária'!$N$2:$N$2296,'Base Diária'!$A$2:$A$2296,$A11,'Base Diária'!$F$2:$F$2296,AJ$4))</f>
        <v/>
      </c>
      <c r="AK11" s="85" t="str">
        <f>IF(COUNTIFS('Base Diária'!$A$2:$A$2296,$A11,'Base Diária'!$F$2:$F$2296,AK$4,'Base Diária'!$P$2:$P$2296,"Sim")=0,"",SUMIFS('Base Diária'!$N$2:$N$2296,'Base Diária'!$A$2:$A$2296,$A11,'Base Diária'!$F$2:$F$2296,AK$4))</f>
        <v/>
      </c>
      <c r="AL11" s="85" t="str">
        <f>IF(COUNTIFS('Base Diária'!$A$2:$A$2296,$A11,'Base Diária'!$F$2:$F$2296,AL$4,'Base Diária'!$P$2:$P$2296,"Sim")=0,"",SUMIFS('Base Diária'!$N$2:$N$2296,'Base Diária'!$A$2:$A$2296,$A11,'Base Diária'!$F$2:$F$2296,AL$4))</f>
        <v/>
      </c>
      <c r="AM11" s="85" t="str">
        <f>IF(COUNTIFS('Base Diária'!$A$2:$A$2296,$A11,'Base Diária'!$F$2:$F$2296,AM$4,'Base Diária'!$P$2:$P$2296,"Sim")=0,"",SUMIFS('Base Diária'!$N$2:$N$2296,'Base Diária'!$A$2:$A$2296,$A11,'Base Diária'!$F$2:$F$2296,AM$4))</f>
        <v/>
      </c>
      <c r="AN11" s="85" t="str">
        <f>IF(COUNTIFS('Base Diária'!$A$2:$A$2296,$A11,'Base Diária'!$F$2:$F$2296,AN$4,'Base Diária'!$P$2:$P$2296,"Sim")=0,"",SUMIFS('Base Diária'!$N$2:$N$2296,'Base Diária'!$A$2:$A$2296,$A11,'Base Diária'!$F$2:$F$2296,AN$4))</f>
        <v/>
      </c>
      <c r="AO11" s="85" t="str">
        <f>IF(COUNTIFS('Base Diária'!$A$2:$A$2296,$A11,'Base Diária'!$F$2:$F$2296,AO$4,'Base Diária'!$P$2:$P$2296,"Sim")=0,"",SUMIFS('Base Diária'!$N$2:$N$2296,'Base Diária'!$A$2:$A$2296,$A11,'Base Diária'!$F$2:$F$2296,AO$4))</f>
        <v/>
      </c>
      <c r="AP11" s="18">
        <f>IFERROR(INDEX('Painel Empregado'!$F$5:$F$63,MATCH($A11,'Painel Empregado'!$A$5:$A$63,0)),"")</f>
        <v>0</v>
      </c>
      <c r="AQ11" s="86" t="str">
        <f>IFERROR(INDEX('Painel Empregado'!$J$5:$J$63,MATCH($A11,'Painel Empregado'!$A$5:$A$63,0)),"")</f>
        <v/>
      </c>
      <c r="AR11" s="86" t="str">
        <f>IFERROR(INDEX('Painel Empregado'!$M$5:$M$63,MATCH($A11,'Painel Empregado'!$A$5:$A$63,0)),"")</f>
        <v/>
      </c>
      <c r="AS11" s="86">
        <f>IFERROR(INDEX('Painel Empregado'!$K$5:$K$63,MATCH($A11,'Painel Empregado'!$A$5:$A$63,0)),"")</f>
        <v>0.8</v>
      </c>
      <c r="AT11" s="89" t="str">
        <f>IFERROR(INDEX('Painel Empregado'!$Q$5:$Q$63,MATCH($A11,'Painel Empregado'!$A$5:$A$63,0)),"")</f>
        <v>Não mensurável</v>
      </c>
    </row>
    <row r="12" spans="1:46" ht="15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IFERROR(INDEX(Cadastro!$D$5:$D$129,MATCH($A12&amp;"|"&amp;TEXT(_xlfn.MAXIFS(Cadastro!$E$5:$E$129,Cadastro!$A$5:$A$129,$A12,Cadastro!$E$5:$E$129,"&lt;="&amp;TODAY()),"yyyymmdd"),Cadastro!$I$5:$I$129,0)),"")</f>
        <v>6x1</v>
      </c>
      <c r="F12" s="85">
        <f>IF(COUNTIFS('Base Diária'!$A$2:$A$2296,$A12,'Base Diária'!$F$2:$F$2296,F$4,'Base Diária'!$P$2:$P$2296,"Sim")=0,"",SUMIFS('Base Diária'!$N$2:$N$2296,'Base Diária'!$A$2:$A$2296,$A12,'Base Diária'!$F$2:$F$2296,F$4))</f>
        <v>0.90340909090909083</v>
      </c>
      <c r="G12" s="85">
        <f>IF(COUNTIFS('Base Diária'!$A$2:$A$2296,$A12,'Base Diária'!$F$2:$F$2296,G$4,'Base Diária'!$P$2:$P$2296,"Sim")=0,"",SUMIFS('Base Diária'!$N$2:$N$2296,'Base Diária'!$A$2:$A$2296,$A12,'Base Diária'!$F$2:$F$2296,G$4))</f>
        <v>0.90795454545454546</v>
      </c>
      <c r="H12" s="85">
        <f>IF(COUNTIFS('Base Diária'!$A$2:$A$2296,$A12,'Base Diária'!$F$2:$F$2296,H$4,'Base Diária'!$P$2:$P$2296,"Sim")=0,"",SUMIFS('Base Diária'!$N$2:$N$2296,'Base Diária'!$A$2:$A$2296,$A12,'Base Diária'!$F$2:$F$2296,H$4))</f>
        <v>0.92727272727272725</v>
      </c>
      <c r="I12" s="85">
        <f>IF(COUNTIFS('Base Diária'!$A$2:$A$2296,$A12,'Base Diária'!$F$2:$F$2296,I$4,'Base Diária'!$P$2:$P$2296,"Sim")=0,"",SUMIFS('Base Diária'!$N$2:$N$2296,'Base Diária'!$A$2:$A$2296,$A12,'Base Diária'!$F$2:$F$2296,I$4))</f>
        <v>0.9204545454545453</v>
      </c>
      <c r="J12" s="85">
        <f>IF(COUNTIFS('Base Diária'!$A$2:$A$2296,$A12,'Base Diária'!$F$2:$F$2296,J$4,'Base Diária'!$P$2:$P$2296,"Sim")=0,"",SUMIFS('Base Diária'!$N$2:$N$2296,'Base Diária'!$A$2:$A$2296,$A12,'Base Diária'!$F$2:$F$2296,J$4))</f>
        <v>0.89772727272727271</v>
      </c>
      <c r="K12" s="85" t="str">
        <f>IF(COUNTIFS('Base Diária'!$A$2:$A$2296,$A12,'Base Diária'!$F$2:$F$2296,K$4,'Base Diária'!$P$2:$P$2296,"Sim")=0,"",SUMIFS('Base Diária'!$N$2:$N$2296,'Base Diária'!$A$2:$A$2296,$A12,'Base Diária'!$F$2:$F$2296,K$4))</f>
        <v/>
      </c>
      <c r="L12" s="85" t="str">
        <f>IF(COUNTIFS('Base Diária'!$A$2:$A$2296,$A12,'Base Diária'!$F$2:$F$2296,L$4,'Base Diária'!$P$2:$P$2296,"Sim")=0,"",SUMIFS('Base Diária'!$N$2:$N$2296,'Base Diária'!$A$2:$A$2296,$A12,'Base Diária'!$F$2:$F$2296,L$4))</f>
        <v/>
      </c>
      <c r="M12" s="85">
        <f>IF(COUNTIFS('Base Diária'!$A$2:$A$2296,$A12,'Base Diária'!$F$2:$F$2296,M$4,'Base Diária'!$P$2:$P$2296,"Sim")=0,"",SUMIFS('Base Diária'!$N$2:$N$2296,'Base Diária'!$A$2:$A$2296,$A12,'Base Diária'!$F$2:$F$2296,M$4))</f>
        <v>0.80795454545454548</v>
      </c>
      <c r="N12" s="85">
        <f>IF(COUNTIFS('Base Diária'!$A$2:$A$2296,$A12,'Base Diária'!$F$2:$F$2296,N$4,'Base Diária'!$P$2:$P$2296,"Sim")=0,"",SUMIFS('Base Diária'!$N$2:$N$2296,'Base Diária'!$A$2:$A$2296,$A12,'Base Diária'!$F$2:$F$2296,N$4))</f>
        <v>0.88977272727272716</v>
      </c>
      <c r="O12" s="85">
        <f>IF(COUNTIFS('Base Diária'!$A$2:$A$2296,$A12,'Base Diária'!$F$2:$F$2296,O$4,'Base Diária'!$P$2:$P$2296,"Sim")=0,"",SUMIFS('Base Diária'!$N$2:$N$2296,'Base Diária'!$A$2:$A$2296,$A12,'Base Diária'!$F$2:$F$2296,O$4))</f>
        <v>0.89090909090909087</v>
      </c>
      <c r="P12" s="85">
        <f>IF(COUNTIFS('Base Diária'!$A$2:$A$2296,$A12,'Base Diária'!$F$2:$F$2296,P$4,'Base Diária'!$P$2:$P$2296,"Sim")=0,"",SUMIFS('Base Diária'!$N$2:$N$2296,'Base Diária'!$A$2:$A$2296,$A12,'Base Diária'!$F$2:$F$2296,P$4))</f>
        <v>0.93295454545454548</v>
      </c>
      <c r="Q12" s="85">
        <f>IF(COUNTIFS('Base Diária'!$A$2:$A$2296,$A12,'Base Diária'!$F$2:$F$2296,Q$4,'Base Diária'!$P$2:$P$2296,"Sim")=0,"",SUMIFS('Base Diária'!$N$2:$N$2296,'Base Diária'!$A$2:$A$2296,$A12,'Base Diária'!$F$2:$F$2296,Q$4))</f>
        <v>0.90227272727272712</v>
      </c>
      <c r="R12" s="85" t="str">
        <f>IF(COUNTIFS('Base Diária'!$A$2:$A$2296,$A12,'Base Diária'!$F$2:$F$2296,R$4,'Base Diária'!$P$2:$P$2296,"Sim")=0,"",SUMIFS('Base Diária'!$N$2:$N$2296,'Base Diária'!$A$2:$A$2296,$A12,'Base Diária'!$F$2:$F$2296,R$4))</f>
        <v/>
      </c>
      <c r="S12" s="85" t="str">
        <f>IF(COUNTIFS('Base Diária'!$A$2:$A$2296,$A12,'Base Diária'!$F$2:$F$2296,S$4,'Base Diária'!$P$2:$P$2296,"Sim")=0,"",SUMIFS('Base Diária'!$N$2:$N$2296,'Base Diária'!$A$2:$A$2296,$A12,'Base Diária'!$F$2:$F$2296,S$4))</f>
        <v/>
      </c>
      <c r="T12" s="85" t="str">
        <f>IF(COUNTIFS('Base Diária'!$A$2:$A$2296,$A12,'Base Diária'!$F$2:$F$2296,T$4,'Base Diária'!$P$2:$P$2296,"Sim")=0,"",SUMIFS('Base Diária'!$N$2:$N$2296,'Base Diária'!$A$2:$A$2296,$A12,'Base Diária'!$F$2:$F$2296,T$4))</f>
        <v/>
      </c>
      <c r="U12" s="85" t="str">
        <f>IF(COUNTIFS('Base Diária'!$A$2:$A$2296,$A12,'Base Diária'!$F$2:$F$2296,U$4,'Base Diária'!$P$2:$P$2296,"Sim")=0,"",SUMIFS('Base Diária'!$N$2:$N$2296,'Base Diária'!$A$2:$A$2296,$A12,'Base Diária'!$F$2:$F$2296,U$4))</f>
        <v/>
      </c>
      <c r="V12" s="85" t="str">
        <f>IF(COUNTIFS('Base Diária'!$A$2:$A$2296,$A12,'Base Diária'!$F$2:$F$2296,V$4,'Base Diária'!$P$2:$P$2296,"Sim")=0,"",SUMIFS('Base Diária'!$N$2:$N$2296,'Base Diária'!$A$2:$A$2296,$A12,'Base Diária'!$F$2:$F$2296,V$4))</f>
        <v/>
      </c>
      <c r="W12" s="85" t="str">
        <f>IF(COUNTIFS('Base Diária'!$A$2:$A$2296,$A12,'Base Diária'!$F$2:$F$2296,W$4,'Base Diária'!$P$2:$P$2296,"Sim")=0,"",SUMIFS('Base Diária'!$N$2:$N$2296,'Base Diária'!$A$2:$A$2296,$A12,'Base Diária'!$F$2:$F$2296,W$4))</f>
        <v/>
      </c>
      <c r="X12" s="85" t="str">
        <f>IF(COUNTIFS('Base Diária'!$A$2:$A$2296,$A12,'Base Diária'!$F$2:$F$2296,X$4,'Base Diária'!$P$2:$P$2296,"Sim")=0,"",SUMIFS('Base Diária'!$N$2:$N$2296,'Base Diária'!$A$2:$A$2296,$A12,'Base Diária'!$F$2:$F$2296,X$4))</f>
        <v/>
      </c>
      <c r="Y12" s="85" t="str">
        <f>IF(COUNTIFS('Base Diária'!$A$2:$A$2296,$A12,'Base Diária'!$F$2:$F$2296,Y$4,'Base Diária'!$P$2:$P$2296,"Sim")=0,"",SUMIFS('Base Diária'!$N$2:$N$2296,'Base Diária'!$A$2:$A$2296,$A12,'Base Diária'!$F$2:$F$2296,Y$4))</f>
        <v/>
      </c>
      <c r="Z12" s="85" t="str">
        <f>IF(COUNTIFS('Base Diária'!$A$2:$A$2296,$A12,'Base Diária'!$F$2:$F$2296,Z$4,'Base Diária'!$P$2:$P$2296,"Sim")=0,"",SUMIFS('Base Diária'!$N$2:$N$2296,'Base Diária'!$A$2:$A$2296,$A12,'Base Diária'!$F$2:$F$2296,Z$4))</f>
        <v/>
      </c>
      <c r="AA12" s="85" t="str">
        <f>IF(COUNTIFS('Base Diária'!$A$2:$A$2296,$A12,'Base Diária'!$F$2:$F$2296,AA$4,'Base Diária'!$P$2:$P$2296,"Sim")=0,"",SUMIFS('Base Diária'!$N$2:$N$2296,'Base Diária'!$A$2:$A$2296,$A12,'Base Diária'!$F$2:$F$2296,AA$4))</f>
        <v/>
      </c>
      <c r="AB12" s="85" t="str">
        <f>IF(COUNTIFS('Base Diária'!$A$2:$A$2296,$A12,'Base Diária'!$F$2:$F$2296,AB$4,'Base Diária'!$P$2:$P$2296,"Sim")=0,"",SUMIFS('Base Diária'!$N$2:$N$2296,'Base Diária'!$A$2:$A$2296,$A12,'Base Diária'!$F$2:$F$2296,AB$4))</f>
        <v/>
      </c>
      <c r="AC12" s="85" t="str">
        <f>IF(COUNTIFS('Base Diária'!$A$2:$A$2296,$A12,'Base Diária'!$F$2:$F$2296,AC$4,'Base Diária'!$P$2:$P$2296,"Sim")=0,"",SUMIFS('Base Diária'!$N$2:$N$2296,'Base Diária'!$A$2:$A$2296,$A12,'Base Diária'!$F$2:$F$2296,AC$4))</f>
        <v/>
      </c>
      <c r="AD12" s="85" t="str">
        <f>IF(COUNTIFS('Base Diária'!$A$2:$A$2296,$A12,'Base Diária'!$F$2:$F$2296,AD$4,'Base Diária'!$P$2:$P$2296,"Sim")=0,"",SUMIFS('Base Diária'!$N$2:$N$2296,'Base Diária'!$A$2:$A$2296,$A12,'Base Diária'!$F$2:$F$2296,AD$4))</f>
        <v/>
      </c>
      <c r="AE12" s="85" t="str">
        <f>IF(COUNTIFS('Base Diária'!$A$2:$A$2296,$A12,'Base Diária'!$F$2:$F$2296,AE$4,'Base Diária'!$P$2:$P$2296,"Sim")=0,"",SUMIFS('Base Diária'!$N$2:$N$2296,'Base Diária'!$A$2:$A$2296,$A12,'Base Diária'!$F$2:$F$2296,AE$4))</f>
        <v/>
      </c>
      <c r="AF12" s="85" t="str">
        <f>IF(COUNTIFS('Base Diária'!$A$2:$A$2296,$A12,'Base Diária'!$F$2:$F$2296,AF$4,'Base Diária'!$P$2:$P$2296,"Sim")=0,"",SUMIFS('Base Diária'!$N$2:$N$2296,'Base Diária'!$A$2:$A$2296,$A12,'Base Diária'!$F$2:$F$2296,AF$4))</f>
        <v/>
      </c>
      <c r="AG12" s="85" t="str">
        <f>IF(COUNTIFS('Base Diária'!$A$2:$A$2296,$A12,'Base Diária'!$F$2:$F$2296,AG$4,'Base Diária'!$P$2:$P$2296,"Sim")=0,"",SUMIFS('Base Diária'!$N$2:$N$2296,'Base Diária'!$A$2:$A$2296,$A12,'Base Diária'!$F$2:$F$2296,AG$4))</f>
        <v/>
      </c>
      <c r="AH12" s="85" t="str">
        <f>IF(COUNTIFS('Base Diária'!$A$2:$A$2296,$A12,'Base Diária'!$F$2:$F$2296,AH$4,'Base Diária'!$P$2:$P$2296,"Sim")=0,"",SUMIFS('Base Diária'!$N$2:$N$2296,'Base Diária'!$A$2:$A$2296,$A12,'Base Diária'!$F$2:$F$2296,AH$4))</f>
        <v/>
      </c>
      <c r="AI12" s="85" t="str">
        <f>IF(COUNTIFS('Base Diária'!$A$2:$A$2296,$A12,'Base Diária'!$F$2:$F$2296,AI$4,'Base Diária'!$P$2:$P$2296,"Sim")=0,"",SUMIFS('Base Diária'!$N$2:$N$2296,'Base Diária'!$A$2:$A$2296,$A12,'Base Diária'!$F$2:$F$2296,AI$4))</f>
        <v/>
      </c>
      <c r="AJ12" s="85" t="str">
        <f>IF(COUNTIFS('Base Diária'!$A$2:$A$2296,$A12,'Base Diária'!$F$2:$F$2296,AJ$4,'Base Diária'!$P$2:$P$2296,"Sim")=0,"",SUMIFS('Base Diária'!$N$2:$N$2296,'Base Diária'!$A$2:$A$2296,$A12,'Base Diária'!$F$2:$F$2296,AJ$4))</f>
        <v/>
      </c>
      <c r="AK12" s="85" t="str">
        <f>IF(COUNTIFS('Base Diária'!$A$2:$A$2296,$A12,'Base Diária'!$F$2:$F$2296,AK$4,'Base Diária'!$P$2:$P$2296,"Sim")=0,"",SUMIFS('Base Diária'!$N$2:$N$2296,'Base Diária'!$A$2:$A$2296,$A12,'Base Diária'!$F$2:$F$2296,AK$4))</f>
        <v/>
      </c>
      <c r="AL12" s="85" t="str">
        <f>IF(COUNTIFS('Base Diária'!$A$2:$A$2296,$A12,'Base Diária'!$F$2:$F$2296,AL$4,'Base Diária'!$P$2:$P$2296,"Sim")=0,"",SUMIFS('Base Diária'!$N$2:$N$2296,'Base Diária'!$A$2:$A$2296,$A12,'Base Diária'!$F$2:$F$2296,AL$4))</f>
        <v/>
      </c>
      <c r="AM12" s="85" t="str">
        <f>IF(COUNTIFS('Base Diária'!$A$2:$A$2296,$A12,'Base Diária'!$F$2:$F$2296,AM$4,'Base Diária'!$P$2:$P$2296,"Sim")=0,"",SUMIFS('Base Diária'!$N$2:$N$2296,'Base Diária'!$A$2:$A$2296,$A12,'Base Diária'!$F$2:$F$2296,AM$4))</f>
        <v/>
      </c>
      <c r="AN12" s="85" t="str">
        <f>IF(COUNTIFS('Base Diária'!$A$2:$A$2296,$A12,'Base Diária'!$F$2:$F$2296,AN$4,'Base Diária'!$P$2:$P$2296,"Sim")=0,"",SUMIFS('Base Diária'!$N$2:$N$2296,'Base Diária'!$A$2:$A$2296,$A12,'Base Diária'!$F$2:$F$2296,AN$4))</f>
        <v/>
      </c>
      <c r="AO12" s="85" t="str">
        <f>IF(COUNTIFS('Base Diária'!$A$2:$A$2296,$A12,'Base Diária'!$F$2:$F$2296,AO$4,'Base Diária'!$P$2:$P$2296,"Sim")=0,"",SUMIFS('Base Diária'!$N$2:$N$2296,'Base Diária'!$A$2:$A$2296,$A12,'Base Diária'!$F$2:$F$2296,AO$4))</f>
        <v/>
      </c>
      <c r="AP12" s="18">
        <f>IFERROR(INDEX('Painel Empregado'!$F$5:$F$63,MATCH($A12,'Painel Empregado'!$A$5:$A$63,0)),"")</f>
        <v>10</v>
      </c>
      <c r="AQ12" s="86">
        <f>IFERROR(INDEX('Painel Empregado'!$J$5:$J$63,MATCH($A12,'Painel Empregado'!$A$5:$A$63,0)),"")</f>
        <v>0.89806818181818193</v>
      </c>
      <c r="AR12" s="86">
        <f>IFERROR(INDEX('Painel Empregado'!$M$5:$M$63,MATCH($A12,'Painel Empregado'!$A$5:$A$63,0)),"")</f>
        <v>1</v>
      </c>
      <c r="AS12" s="86">
        <f>IFERROR(INDEX('Painel Empregado'!$K$5:$K$63,MATCH($A12,'Painel Empregado'!$A$5:$A$63,0)),"")</f>
        <v>0.8</v>
      </c>
      <c r="AT12" s="89" t="str">
        <f>IFERROR(INDEX('Painel Empregado'!$Q$5:$Q$63,MATCH($A12,'Painel Empregado'!$A$5:$A$63,0)),"")</f>
        <v>Na meta</v>
      </c>
    </row>
    <row r="13" spans="1:46" ht="15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IFERROR(INDEX(Cadastro!$D$5:$D$129,MATCH($A13&amp;"|"&amp;TEXT(_xlfn.MAXIFS(Cadastro!$E$5:$E$129,Cadastro!$A$5:$A$129,$A13,Cadastro!$E$5:$E$129,"&lt;="&amp;TODAY()),"yyyymmdd"),Cadastro!$I$5:$I$129,0)),"")</f>
        <v>6x1</v>
      </c>
      <c r="F13" s="85">
        <f>IF(COUNTIFS('Base Diária'!$A$2:$A$2296,$A13,'Base Diária'!$F$2:$F$2296,F$4,'Base Diária'!$P$2:$P$2296,"Sim")=0,"",SUMIFS('Base Diária'!$N$2:$N$2296,'Base Diária'!$A$2:$A$2296,$A13,'Base Diária'!$F$2:$F$2296,F$4))</f>
        <v>0.83181818181818168</v>
      </c>
      <c r="G13" s="85">
        <f>IF(COUNTIFS('Base Diária'!$A$2:$A$2296,$A13,'Base Diária'!$F$2:$F$2296,G$4,'Base Diária'!$P$2:$P$2296,"Sim")=0,"",SUMIFS('Base Diária'!$N$2:$N$2296,'Base Diária'!$A$2:$A$2296,$A13,'Base Diária'!$F$2:$F$2296,G$4))</f>
        <v>0.8113636363636364</v>
      </c>
      <c r="H13" s="85">
        <f>IF(COUNTIFS('Base Diária'!$A$2:$A$2296,$A13,'Base Diária'!$F$2:$F$2296,H$4,'Base Diária'!$P$2:$P$2296,"Sim")=0,"",SUMIFS('Base Diária'!$N$2:$N$2296,'Base Diária'!$A$2:$A$2296,$A13,'Base Diária'!$F$2:$F$2296,H$4))</f>
        <v>0.86363636363636354</v>
      </c>
      <c r="I13" s="85">
        <f>IF(COUNTIFS('Base Diária'!$A$2:$A$2296,$A13,'Base Diária'!$F$2:$F$2296,I$4,'Base Diária'!$P$2:$P$2296,"Sim")=0,"",SUMIFS('Base Diária'!$N$2:$N$2296,'Base Diária'!$A$2:$A$2296,$A13,'Base Diária'!$F$2:$F$2296,I$4))</f>
        <v>0.90227272727272712</v>
      </c>
      <c r="J13" s="85">
        <f>IF(COUNTIFS('Base Diária'!$A$2:$A$2296,$A13,'Base Diária'!$F$2:$F$2296,J$4,'Base Diária'!$P$2:$P$2296,"Sim")=0,"",SUMIFS('Base Diária'!$N$2:$N$2296,'Base Diária'!$A$2:$A$2296,$A13,'Base Diária'!$F$2:$F$2296,J$4))</f>
        <v>0.89318181818181808</v>
      </c>
      <c r="K13" s="85">
        <f>IF(COUNTIFS('Base Diária'!$A$2:$A$2296,$A13,'Base Diária'!$F$2:$F$2296,K$4,'Base Diária'!$P$2:$P$2296,"Sim")=0,"",SUMIFS('Base Diária'!$N$2:$N$2296,'Base Diária'!$A$2:$A$2296,$A13,'Base Diária'!$F$2:$F$2296,K$4))</f>
        <v>0.90040927694406547</v>
      </c>
      <c r="L13" s="85" t="str">
        <f>IF(COUNTIFS('Base Diária'!$A$2:$A$2296,$A13,'Base Diária'!$F$2:$F$2296,L$4,'Base Diária'!$P$2:$P$2296,"Sim")=0,"",SUMIFS('Base Diária'!$N$2:$N$2296,'Base Diária'!$A$2:$A$2296,$A13,'Base Diária'!$F$2:$F$2296,L$4))</f>
        <v/>
      </c>
      <c r="M13" s="85">
        <f>IF(COUNTIFS('Base Diária'!$A$2:$A$2296,$A13,'Base Diária'!$F$2:$F$2296,M$4,'Base Diária'!$P$2:$P$2296,"Sim")=0,"",SUMIFS('Base Diária'!$N$2:$N$2296,'Base Diária'!$A$2:$A$2296,$A13,'Base Diária'!$F$2:$F$2296,M$4))</f>
        <v>0.81794195250659629</v>
      </c>
      <c r="N13" s="85">
        <f>IF(COUNTIFS('Base Diária'!$A$2:$A$2296,$A13,'Base Diária'!$F$2:$F$2296,N$4,'Base Diária'!$P$2:$P$2296,"Sim")=0,"",SUMIFS('Base Diária'!$N$2:$N$2296,'Base Diária'!$A$2:$A$2296,$A13,'Base Diária'!$F$2:$F$2296,N$4))</f>
        <v>0.89545454545454539</v>
      </c>
      <c r="O13" s="85">
        <f>IF(COUNTIFS('Base Diária'!$A$2:$A$2296,$A13,'Base Diária'!$F$2:$F$2296,O$4,'Base Diária'!$P$2:$P$2296,"Sim")=0,"",SUMIFS('Base Diária'!$N$2:$N$2296,'Base Diária'!$A$2:$A$2296,$A13,'Base Diária'!$F$2:$F$2296,O$4))</f>
        <v>0.48295454545454541</v>
      </c>
      <c r="P13" s="85">
        <f>IF(COUNTIFS('Base Diária'!$A$2:$A$2296,$A13,'Base Diária'!$F$2:$F$2296,P$4,'Base Diária'!$P$2:$P$2296,"Sim")=0,"",SUMIFS('Base Diária'!$N$2:$N$2296,'Base Diária'!$A$2:$A$2296,$A13,'Base Diária'!$F$2:$F$2296,P$4))</f>
        <v>0.93977272727272709</v>
      </c>
      <c r="Q13" s="85">
        <f>IF(COUNTIFS('Base Diária'!$A$2:$A$2296,$A13,'Base Diária'!$F$2:$F$2296,Q$4,'Base Diária'!$P$2:$P$2296,"Sim")=0,"",SUMIFS('Base Diária'!$N$2:$N$2296,'Base Diária'!$A$2:$A$2296,$A13,'Base Diária'!$F$2:$F$2296,Q$4))</f>
        <v>0.89999999999999991</v>
      </c>
      <c r="R13" s="85" t="str">
        <f>IF(COUNTIFS('Base Diária'!$A$2:$A$2296,$A13,'Base Diária'!$F$2:$F$2296,R$4,'Base Diária'!$P$2:$P$2296,"Sim")=0,"",SUMIFS('Base Diária'!$N$2:$N$2296,'Base Diária'!$A$2:$A$2296,$A13,'Base Diária'!$F$2:$F$2296,R$4))</f>
        <v/>
      </c>
      <c r="S13" s="85" t="str">
        <f>IF(COUNTIFS('Base Diária'!$A$2:$A$2296,$A13,'Base Diária'!$F$2:$F$2296,S$4,'Base Diária'!$P$2:$P$2296,"Sim")=0,"",SUMIFS('Base Diária'!$N$2:$N$2296,'Base Diária'!$A$2:$A$2296,$A13,'Base Diária'!$F$2:$F$2296,S$4))</f>
        <v/>
      </c>
      <c r="T13" s="85" t="str">
        <f>IF(COUNTIFS('Base Diária'!$A$2:$A$2296,$A13,'Base Diária'!$F$2:$F$2296,T$4,'Base Diária'!$P$2:$P$2296,"Sim")=0,"",SUMIFS('Base Diária'!$N$2:$N$2296,'Base Diária'!$A$2:$A$2296,$A13,'Base Diária'!$F$2:$F$2296,T$4))</f>
        <v/>
      </c>
      <c r="U13" s="85" t="str">
        <f>IF(COUNTIFS('Base Diária'!$A$2:$A$2296,$A13,'Base Diária'!$F$2:$F$2296,U$4,'Base Diária'!$P$2:$P$2296,"Sim")=0,"",SUMIFS('Base Diária'!$N$2:$N$2296,'Base Diária'!$A$2:$A$2296,$A13,'Base Diária'!$F$2:$F$2296,U$4))</f>
        <v/>
      </c>
      <c r="V13" s="85" t="str">
        <f>IF(COUNTIFS('Base Diária'!$A$2:$A$2296,$A13,'Base Diária'!$F$2:$F$2296,V$4,'Base Diária'!$P$2:$P$2296,"Sim")=0,"",SUMIFS('Base Diária'!$N$2:$N$2296,'Base Diária'!$A$2:$A$2296,$A13,'Base Diária'!$F$2:$F$2296,V$4))</f>
        <v/>
      </c>
      <c r="W13" s="85" t="str">
        <f>IF(COUNTIFS('Base Diária'!$A$2:$A$2296,$A13,'Base Diária'!$F$2:$F$2296,W$4,'Base Diária'!$P$2:$P$2296,"Sim")=0,"",SUMIFS('Base Diária'!$N$2:$N$2296,'Base Diária'!$A$2:$A$2296,$A13,'Base Diária'!$F$2:$F$2296,W$4))</f>
        <v/>
      </c>
      <c r="X13" s="85" t="str">
        <f>IF(COUNTIFS('Base Diária'!$A$2:$A$2296,$A13,'Base Diária'!$F$2:$F$2296,X$4,'Base Diária'!$P$2:$P$2296,"Sim")=0,"",SUMIFS('Base Diária'!$N$2:$N$2296,'Base Diária'!$A$2:$A$2296,$A13,'Base Diária'!$F$2:$F$2296,X$4))</f>
        <v/>
      </c>
      <c r="Y13" s="85" t="str">
        <f>IF(COUNTIFS('Base Diária'!$A$2:$A$2296,$A13,'Base Diária'!$F$2:$F$2296,Y$4,'Base Diária'!$P$2:$P$2296,"Sim")=0,"",SUMIFS('Base Diária'!$N$2:$N$2296,'Base Diária'!$A$2:$A$2296,$A13,'Base Diária'!$F$2:$F$2296,Y$4))</f>
        <v/>
      </c>
      <c r="Z13" s="85" t="str">
        <f>IF(COUNTIFS('Base Diária'!$A$2:$A$2296,$A13,'Base Diária'!$F$2:$F$2296,Z$4,'Base Diária'!$P$2:$P$2296,"Sim")=0,"",SUMIFS('Base Diária'!$N$2:$N$2296,'Base Diária'!$A$2:$A$2296,$A13,'Base Diária'!$F$2:$F$2296,Z$4))</f>
        <v/>
      </c>
      <c r="AA13" s="85" t="str">
        <f>IF(COUNTIFS('Base Diária'!$A$2:$A$2296,$A13,'Base Diária'!$F$2:$F$2296,AA$4,'Base Diária'!$P$2:$P$2296,"Sim")=0,"",SUMIFS('Base Diária'!$N$2:$N$2296,'Base Diária'!$A$2:$A$2296,$A13,'Base Diária'!$F$2:$F$2296,AA$4))</f>
        <v/>
      </c>
      <c r="AB13" s="85" t="str">
        <f>IF(COUNTIFS('Base Diária'!$A$2:$A$2296,$A13,'Base Diária'!$F$2:$F$2296,AB$4,'Base Diária'!$P$2:$P$2296,"Sim")=0,"",SUMIFS('Base Diária'!$N$2:$N$2296,'Base Diária'!$A$2:$A$2296,$A13,'Base Diária'!$F$2:$F$2296,AB$4))</f>
        <v/>
      </c>
      <c r="AC13" s="85" t="str">
        <f>IF(COUNTIFS('Base Diária'!$A$2:$A$2296,$A13,'Base Diária'!$F$2:$F$2296,AC$4,'Base Diária'!$P$2:$P$2296,"Sim")=0,"",SUMIFS('Base Diária'!$N$2:$N$2296,'Base Diária'!$A$2:$A$2296,$A13,'Base Diária'!$F$2:$F$2296,AC$4))</f>
        <v/>
      </c>
      <c r="AD13" s="85" t="str">
        <f>IF(COUNTIFS('Base Diária'!$A$2:$A$2296,$A13,'Base Diária'!$F$2:$F$2296,AD$4,'Base Diária'!$P$2:$P$2296,"Sim")=0,"",SUMIFS('Base Diária'!$N$2:$N$2296,'Base Diária'!$A$2:$A$2296,$A13,'Base Diária'!$F$2:$F$2296,AD$4))</f>
        <v/>
      </c>
      <c r="AE13" s="85" t="str">
        <f>IF(COUNTIFS('Base Diária'!$A$2:$A$2296,$A13,'Base Diária'!$F$2:$F$2296,AE$4,'Base Diária'!$P$2:$P$2296,"Sim")=0,"",SUMIFS('Base Diária'!$N$2:$N$2296,'Base Diária'!$A$2:$A$2296,$A13,'Base Diária'!$F$2:$F$2296,AE$4))</f>
        <v/>
      </c>
      <c r="AF13" s="85" t="str">
        <f>IF(COUNTIFS('Base Diária'!$A$2:$A$2296,$A13,'Base Diária'!$F$2:$F$2296,AF$4,'Base Diária'!$P$2:$P$2296,"Sim")=0,"",SUMIFS('Base Diária'!$N$2:$N$2296,'Base Diária'!$A$2:$A$2296,$A13,'Base Diária'!$F$2:$F$2296,AF$4))</f>
        <v/>
      </c>
      <c r="AG13" s="85" t="str">
        <f>IF(COUNTIFS('Base Diária'!$A$2:$A$2296,$A13,'Base Diária'!$F$2:$F$2296,AG$4,'Base Diária'!$P$2:$P$2296,"Sim")=0,"",SUMIFS('Base Diária'!$N$2:$N$2296,'Base Diária'!$A$2:$A$2296,$A13,'Base Diária'!$F$2:$F$2296,AG$4))</f>
        <v/>
      </c>
      <c r="AH13" s="85" t="str">
        <f>IF(COUNTIFS('Base Diária'!$A$2:$A$2296,$A13,'Base Diária'!$F$2:$F$2296,AH$4,'Base Diária'!$P$2:$P$2296,"Sim")=0,"",SUMIFS('Base Diária'!$N$2:$N$2296,'Base Diária'!$A$2:$A$2296,$A13,'Base Diária'!$F$2:$F$2296,AH$4))</f>
        <v/>
      </c>
      <c r="AI13" s="85" t="str">
        <f>IF(COUNTIFS('Base Diária'!$A$2:$A$2296,$A13,'Base Diária'!$F$2:$F$2296,AI$4,'Base Diária'!$P$2:$P$2296,"Sim")=0,"",SUMIFS('Base Diária'!$N$2:$N$2296,'Base Diária'!$A$2:$A$2296,$A13,'Base Diária'!$F$2:$F$2296,AI$4))</f>
        <v/>
      </c>
      <c r="AJ13" s="85" t="str">
        <f>IF(COUNTIFS('Base Diária'!$A$2:$A$2296,$A13,'Base Diária'!$F$2:$F$2296,AJ$4,'Base Diária'!$P$2:$P$2296,"Sim")=0,"",SUMIFS('Base Diária'!$N$2:$N$2296,'Base Diária'!$A$2:$A$2296,$A13,'Base Diária'!$F$2:$F$2296,AJ$4))</f>
        <v/>
      </c>
      <c r="AK13" s="85" t="str">
        <f>IF(COUNTIFS('Base Diária'!$A$2:$A$2296,$A13,'Base Diária'!$F$2:$F$2296,AK$4,'Base Diária'!$P$2:$P$2296,"Sim")=0,"",SUMIFS('Base Diária'!$N$2:$N$2296,'Base Diária'!$A$2:$A$2296,$A13,'Base Diária'!$F$2:$F$2296,AK$4))</f>
        <v/>
      </c>
      <c r="AL13" s="85" t="str">
        <f>IF(COUNTIFS('Base Diária'!$A$2:$A$2296,$A13,'Base Diária'!$F$2:$F$2296,AL$4,'Base Diária'!$P$2:$P$2296,"Sim")=0,"",SUMIFS('Base Diária'!$N$2:$N$2296,'Base Diária'!$A$2:$A$2296,$A13,'Base Diária'!$F$2:$F$2296,AL$4))</f>
        <v/>
      </c>
      <c r="AM13" s="85" t="str">
        <f>IF(COUNTIFS('Base Diária'!$A$2:$A$2296,$A13,'Base Diária'!$F$2:$F$2296,AM$4,'Base Diária'!$P$2:$P$2296,"Sim")=0,"",SUMIFS('Base Diária'!$N$2:$N$2296,'Base Diária'!$A$2:$A$2296,$A13,'Base Diária'!$F$2:$F$2296,AM$4))</f>
        <v/>
      </c>
      <c r="AN13" s="85" t="str">
        <f>IF(COUNTIFS('Base Diária'!$A$2:$A$2296,$A13,'Base Diária'!$F$2:$F$2296,AN$4,'Base Diária'!$P$2:$P$2296,"Sim")=0,"",SUMIFS('Base Diária'!$N$2:$N$2296,'Base Diária'!$A$2:$A$2296,$A13,'Base Diária'!$F$2:$F$2296,AN$4))</f>
        <v/>
      </c>
      <c r="AO13" s="85" t="str">
        <f>IF(COUNTIFS('Base Diária'!$A$2:$A$2296,$A13,'Base Diária'!$F$2:$F$2296,AO$4,'Base Diária'!$P$2:$P$2296,"Sim")=0,"",SUMIFS('Base Diária'!$N$2:$N$2296,'Base Diária'!$A$2:$A$2296,$A13,'Base Diária'!$F$2:$F$2296,AO$4))</f>
        <v/>
      </c>
      <c r="AP13" s="18">
        <f>IFERROR(INDEX('Painel Empregado'!$F$5:$F$63,MATCH($A13,'Painel Empregado'!$A$5:$A$63,0)),"")</f>
        <v>11</v>
      </c>
      <c r="AQ13" s="86">
        <f>IFERROR(INDEX('Painel Empregado'!$J$5:$J$63,MATCH($A13,'Painel Empregado'!$A$5:$A$63,0)),"")</f>
        <v>0.83923068749335905</v>
      </c>
      <c r="AR13" s="86">
        <f>IFERROR(INDEX('Painel Empregado'!$M$5:$M$63,MATCH($A13,'Painel Empregado'!$A$5:$A$63,0)),"")</f>
        <v>0.90909090909090906</v>
      </c>
      <c r="AS13" s="86">
        <f>IFERROR(INDEX('Painel Empregado'!$K$5:$K$63,MATCH($A13,'Painel Empregado'!$A$5:$A$63,0)),"")</f>
        <v>0.8</v>
      </c>
      <c r="AT13" s="89" t="str">
        <f>IFERROR(INDEX('Painel Empregado'!$Q$5:$Q$63,MATCH($A13,'Painel Empregado'!$A$5:$A$63,0)),"")</f>
        <v>Na meta</v>
      </c>
    </row>
    <row r="14" spans="1:46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IFERROR(INDEX(Cadastro!$D$5:$D$129,MATCH($A14&amp;"|"&amp;TEXT(_xlfn.MAXIFS(Cadastro!$E$5:$E$129,Cadastro!$A$5:$A$129,$A14,Cadastro!$E$5:$E$129,"&lt;="&amp;TODAY()),"yyyymmdd"),Cadastro!$I$5:$I$129,0)),"")</f>
        <v>6x1</v>
      </c>
      <c r="F14" s="85">
        <f>IF(COUNTIFS('Base Diária'!$A$2:$A$2296,$A14,'Base Diária'!$F$2:$F$2296,F$4,'Base Diária'!$P$2:$P$2296,"Sim")=0,"",SUMIFS('Base Diária'!$N$2:$N$2296,'Base Diária'!$A$2:$A$2296,$A14,'Base Diária'!$F$2:$F$2296,F$4))</f>
        <v>0.93636363636363651</v>
      </c>
      <c r="G14" s="85">
        <f>IF(COUNTIFS('Base Diária'!$A$2:$A$2296,$A14,'Base Diária'!$F$2:$F$2296,G$4,'Base Diária'!$P$2:$P$2296,"Sim")=0,"",SUMIFS('Base Diária'!$N$2:$N$2296,'Base Diária'!$A$2:$A$2296,$A14,'Base Diária'!$F$2:$F$2296,G$4))</f>
        <v>0.94204545454545441</v>
      </c>
      <c r="H14" s="85">
        <f>IF(COUNTIFS('Base Diária'!$A$2:$A$2296,$A14,'Base Diária'!$F$2:$F$2296,H$4,'Base Diária'!$P$2:$P$2296,"Sim")=0,"",SUMIFS('Base Diária'!$N$2:$N$2296,'Base Diária'!$A$2:$A$2296,$A14,'Base Diária'!$F$2:$F$2296,H$4))</f>
        <v>0.93749999999999989</v>
      </c>
      <c r="I14" s="85">
        <f>IF(COUNTIFS('Base Diária'!$A$2:$A$2296,$A14,'Base Diária'!$F$2:$F$2296,I$4,'Base Diária'!$P$2:$P$2296,"Sim")=0,"",SUMIFS('Base Diária'!$N$2:$N$2296,'Base Diária'!$A$2:$A$2296,$A14,'Base Diária'!$F$2:$F$2296,I$4))</f>
        <v>0.90454545454545443</v>
      </c>
      <c r="J14" s="85">
        <f>IF(COUNTIFS('Base Diária'!$A$2:$A$2296,$A14,'Base Diária'!$F$2:$F$2296,J$4,'Base Diária'!$P$2:$P$2296,"Sim")=0,"",SUMIFS('Base Diária'!$N$2:$N$2296,'Base Diária'!$A$2:$A$2296,$A14,'Base Diária'!$F$2:$F$2296,J$4))</f>
        <v>0.90568181818181814</v>
      </c>
      <c r="K14" s="85">
        <f>IF(COUNTIFS('Base Diária'!$A$2:$A$2296,$A14,'Base Diária'!$F$2:$F$2296,K$4,'Base Diária'!$P$2:$P$2296,"Sim")=0,"",SUMIFS('Base Diária'!$N$2:$N$2296,'Base Diária'!$A$2:$A$2296,$A14,'Base Diária'!$F$2:$F$2296,K$4))</f>
        <v>0.27421555252387447</v>
      </c>
      <c r="L14" s="85">
        <f>IF(COUNTIFS('Base Diária'!$A$2:$A$2296,$A14,'Base Diária'!$F$2:$F$2296,L$4,'Base Diária'!$P$2:$P$2296,"Sim")=0,"",SUMIFS('Base Diária'!$N$2:$N$2296,'Base Diária'!$A$2:$A$2296,$A14,'Base Diária'!$F$2:$F$2296,L$4))</f>
        <v>0.68758526603001369</v>
      </c>
      <c r="M14" s="85">
        <f>IF(COUNTIFS('Base Diária'!$A$2:$A$2296,$A14,'Base Diária'!$F$2:$F$2296,M$4,'Base Diária'!$P$2:$P$2296,"Sim")=0,"",SUMIFS('Base Diária'!$N$2:$N$2296,'Base Diária'!$A$2:$A$2296,$A14,'Base Diária'!$F$2:$F$2296,M$4))</f>
        <v>0.89313984168865423</v>
      </c>
      <c r="N14" s="85">
        <f>IF(COUNTIFS('Base Diária'!$A$2:$A$2296,$A14,'Base Diária'!$F$2:$F$2296,N$4,'Base Diária'!$P$2:$P$2296,"Sim")=0,"",SUMIFS('Base Diária'!$N$2:$N$2296,'Base Diária'!$A$2:$A$2296,$A14,'Base Diária'!$F$2:$F$2296,N$4))</f>
        <v>0.80681818181818177</v>
      </c>
      <c r="O14" s="85">
        <f>IF(COUNTIFS('Base Diária'!$A$2:$A$2296,$A14,'Base Diária'!$F$2:$F$2296,O$4,'Base Diária'!$P$2:$P$2296,"Sim")=0,"",SUMIFS('Base Diária'!$N$2:$N$2296,'Base Diária'!$A$2:$A$2296,$A14,'Base Diária'!$F$2:$F$2296,O$4))</f>
        <v>0.91022727272727266</v>
      </c>
      <c r="P14" s="85">
        <f>IF(COUNTIFS('Base Diária'!$A$2:$A$2296,$A14,'Base Diária'!$F$2:$F$2296,P$4,'Base Diária'!$P$2:$P$2296,"Sim")=0,"",SUMIFS('Base Diária'!$N$2:$N$2296,'Base Diária'!$A$2:$A$2296,$A14,'Base Diária'!$F$2:$F$2296,P$4))</f>
        <v>0.94999999999999984</v>
      </c>
      <c r="Q14" s="85">
        <f>IF(COUNTIFS('Base Diária'!$A$2:$A$2296,$A14,'Base Diária'!$F$2:$F$2296,Q$4,'Base Diária'!$P$2:$P$2296,"Sim")=0,"",SUMIFS('Base Diária'!$N$2:$N$2296,'Base Diária'!$A$2:$A$2296,$A14,'Base Diária'!$F$2:$F$2296,Q$4))</f>
        <v>0.83863636363636351</v>
      </c>
      <c r="R14" s="85" t="str">
        <f>IF(COUNTIFS('Base Diária'!$A$2:$A$2296,$A14,'Base Diária'!$F$2:$F$2296,R$4,'Base Diária'!$P$2:$P$2296,"Sim")=0,"",SUMIFS('Base Diária'!$N$2:$N$2296,'Base Diária'!$A$2:$A$2296,$A14,'Base Diária'!$F$2:$F$2296,R$4))</f>
        <v/>
      </c>
      <c r="S14" s="85" t="str">
        <f>IF(COUNTIFS('Base Diária'!$A$2:$A$2296,$A14,'Base Diária'!$F$2:$F$2296,S$4,'Base Diária'!$P$2:$P$2296,"Sim")=0,"",SUMIFS('Base Diária'!$N$2:$N$2296,'Base Diária'!$A$2:$A$2296,$A14,'Base Diária'!$F$2:$F$2296,S$4))</f>
        <v/>
      </c>
      <c r="T14" s="85" t="str">
        <f>IF(COUNTIFS('Base Diária'!$A$2:$A$2296,$A14,'Base Diária'!$F$2:$F$2296,T$4,'Base Diária'!$P$2:$P$2296,"Sim")=0,"",SUMIFS('Base Diária'!$N$2:$N$2296,'Base Diária'!$A$2:$A$2296,$A14,'Base Diária'!$F$2:$F$2296,T$4))</f>
        <v/>
      </c>
      <c r="U14" s="85" t="str">
        <f>IF(COUNTIFS('Base Diária'!$A$2:$A$2296,$A14,'Base Diária'!$F$2:$F$2296,U$4,'Base Diária'!$P$2:$P$2296,"Sim")=0,"",SUMIFS('Base Diária'!$N$2:$N$2296,'Base Diária'!$A$2:$A$2296,$A14,'Base Diária'!$F$2:$F$2296,U$4))</f>
        <v/>
      </c>
      <c r="V14" s="85" t="str">
        <f>IF(COUNTIFS('Base Diária'!$A$2:$A$2296,$A14,'Base Diária'!$F$2:$F$2296,V$4,'Base Diária'!$P$2:$P$2296,"Sim")=0,"",SUMIFS('Base Diária'!$N$2:$N$2296,'Base Diária'!$A$2:$A$2296,$A14,'Base Diária'!$F$2:$F$2296,V$4))</f>
        <v/>
      </c>
      <c r="W14" s="85" t="str">
        <f>IF(COUNTIFS('Base Diária'!$A$2:$A$2296,$A14,'Base Diária'!$F$2:$F$2296,W$4,'Base Diária'!$P$2:$P$2296,"Sim")=0,"",SUMIFS('Base Diária'!$N$2:$N$2296,'Base Diária'!$A$2:$A$2296,$A14,'Base Diária'!$F$2:$F$2296,W$4))</f>
        <v/>
      </c>
      <c r="X14" s="85" t="str">
        <f>IF(COUNTIFS('Base Diária'!$A$2:$A$2296,$A14,'Base Diária'!$F$2:$F$2296,X$4,'Base Diária'!$P$2:$P$2296,"Sim")=0,"",SUMIFS('Base Diária'!$N$2:$N$2296,'Base Diária'!$A$2:$A$2296,$A14,'Base Diária'!$F$2:$F$2296,X$4))</f>
        <v/>
      </c>
      <c r="Y14" s="85" t="str">
        <f>IF(COUNTIFS('Base Diária'!$A$2:$A$2296,$A14,'Base Diária'!$F$2:$F$2296,Y$4,'Base Diária'!$P$2:$P$2296,"Sim")=0,"",SUMIFS('Base Diária'!$N$2:$N$2296,'Base Diária'!$A$2:$A$2296,$A14,'Base Diária'!$F$2:$F$2296,Y$4))</f>
        <v/>
      </c>
      <c r="Z14" s="85" t="str">
        <f>IF(COUNTIFS('Base Diária'!$A$2:$A$2296,$A14,'Base Diária'!$F$2:$F$2296,Z$4,'Base Diária'!$P$2:$P$2296,"Sim")=0,"",SUMIFS('Base Diária'!$N$2:$N$2296,'Base Diária'!$A$2:$A$2296,$A14,'Base Diária'!$F$2:$F$2296,Z$4))</f>
        <v/>
      </c>
      <c r="AA14" s="85" t="str">
        <f>IF(COUNTIFS('Base Diária'!$A$2:$A$2296,$A14,'Base Diária'!$F$2:$F$2296,AA$4,'Base Diária'!$P$2:$P$2296,"Sim")=0,"",SUMIFS('Base Diária'!$N$2:$N$2296,'Base Diária'!$A$2:$A$2296,$A14,'Base Diária'!$F$2:$F$2296,AA$4))</f>
        <v/>
      </c>
      <c r="AB14" s="85" t="str">
        <f>IF(COUNTIFS('Base Diária'!$A$2:$A$2296,$A14,'Base Diária'!$F$2:$F$2296,AB$4,'Base Diária'!$P$2:$P$2296,"Sim")=0,"",SUMIFS('Base Diária'!$N$2:$N$2296,'Base Diária'!$A$2:$A$2296,$A14,'Base Diária'!$F$2:$F$2296,AB$4))</f>
        <v/>
      </c>
      <c r="AC14" s="85" t="str">
        <f>IF(COUNTIFS('Base Diária'!$A$2:$A$2296,$A14,'Base Diária'!$F$2:$F$2296,AC$4,'Base Diária'!$P$2:$P$2296,"Sim")=0,"",SUMIFS('Base Diária'!$N$2:$N$2296,'Base Diária'!$A$2:$A$2296,$A14,'Base Diária'!$F$2:$F$2296,AC$4))</f>
        <v/>
      </c>
      <c r="AD14" s="85" t="str">
        <f>IF(COUNTIFS('Base Diária'!$A$2:$A$2296,$A14,'Base Diária'!$F$2:$F$2296,AD$4,'Base Diária'!$P$2:$P$2296,"Sim")=0,"",SUMIFS('Base Diária'!$N$2:$N$2296,'Base Diária'!$A$2:$A$2296,$A14,'Base Diária'!$F$2:$F$2296,AD$4))</f>
        <v/>
      </c>
      <c r="AE14" s="85" t="str">
        <f>IF(COUNTIFS('Base Diária'!$A$2:$A$2296,$A14,'Base Diária'!$F$2:$F$2296,AE$4,'Base Diária'!$P$2:$P$2296,"Sim")=0,"",SUMIFS('Base Diária'!$N$2:$N$2296,'Base Diária'!$A$2:$A$2296,$A14,'Base Diária'!$F$2:$F$2296,AE$4))</f>
        <v/>
      </c>
      <c r="AF14" s="85" t="str">
        <f>IF(COUNTIFS('Base Diária'!$A$2:$A$2296,$A14,'Base Diária'!$F$2:$F$2296,AF$4,'Base Diária'!$P$2:$P$2296,"Sim")=0,"",SUMIFS('Base Diária'!$N$2:$N$2296,'Base Diária'!$A$2:$A$2296,$A14,'Base Diária'!$F$2:$F$2296,AF$4))</f>
        <v/>
      </c>
      <c r="AG14" s="85" t="str">
        <f>IF(COUNTIFS('Base Diária'!$A$2:$A$2296,$A14,'Base Diária'!$F$2:$F$2296,AG$4,'Base Diária'!$P$2:$P$2296,"Sim")=0,"",SUMIFS('Base Diária'!$N$2:$N$2296,'Base Diária'!$A$2:$A$2296,$A14,'Base Diária'!$F$2:$F$2296,AG$4))</f>
        <v/>
      </c>
      <c r="AH14" s="85" t="str">
        <f>IF(COUNTIFS('Base Diária'!$A$2:$A$2296,$A14,'Base Diária'!$F$2:$F$2296,AH$4,'Base Diária'!$P$2:$P$2296,"Sim")=0,"",SUMIFS('Base Diária'!$N$2:$N$2296,'Base Diária'!$A$2:$A$2296,$A14,'Base Diária'!$F$2:$F$2296,AH$4))</f>
        <v/>
      </c>
      <c r="AI14" s="85" t="str">
        <f>IF(COUNTIFS('Base Diária'!$A$2:$A$2296,$A14,'Base Diária'!$F$2:$F$2296,AI$4,'Base Diária'!$P$2:$P$2296,"Sim")=0,"",SUMIFS('Base Diária'!$N$2:$N$2296,'Base Diária'!$A$2:$A$2296,$A14,'Base Diária'!$F$2:$F$2296,AI$4))</f>
        <v/>
      </c>
      <c r="AJ14" s="85" t="str">
        <f>IF(COUNTIFS('Base Diária'!$A$2:$A$2296,$A14,'Base Diária'!$F$2:$F$2296,AJ$4,'Base Diária'!$P$2:$P$2296,"Sim")=0,"",SUMIFS('Base Diária'!$N$2:$N$2296,'Base Diária'!$A$2:$A$2296,$A14,'Base Diária'!$F$2:$F$2296,AJ$4))</f>
        <v/>
      </c>
      <c r="AK14" s="85" t="str">
        <f>IF(COUNTIFS('Base Diária'!$A$2:$A$2296,$A14,'Base Diária'!$F$2:$F$2296,AK$4,'Base Diária'!$P$2:$P$2296,"Sim")=0,"",SUMIFS('Base Diária'!$N$2:$N$2296,'Base Diária'!$A$2:$A$2296,$A14,'Base Diária'!$F$2:$F$2296,AK$4))</f>
        <v/>
      </c>
      <c r="AL14" s="85" t="str">
        <f>IF(COUNTIFS('Base Diária'!$A$2:$A$2296,$A14,'Base Diária'!$F$2:$F$2296,AL$4,'Base Diária'!$P$2:$P$2296,"Sim")=0,"",SUMIFS('Base Diária'!$N$2:$N$2296,'Base Diária'!$A$2:$A$2296,$A14,'Base Diária'!$F$2:$F$2296,AL$4))</f>
        <v/>
      </c>
      <c r="AM14" s="85" t="str">
        <f>IF(COUNTIFS('Base Diária'!$A$2:$A$2296,$A14,'Base Diária'!$F$2:$F$2296,AM$4,'Base Diária'!$P$2:$P$2296,"Sim")=0,"",SUMIFS('Base Diária'!$N$2:$N$2296,'Base Diária'!$A$2:$A$2296,$A14,'Base Diária'!$F$2:$F$2296,AM$4))</f>
        <v/>
      </c>
      <c r="AN14" s="85" t="str">
        <f>IF(COUNTIFS('Base Diária'!$A$2:$A$2296,$A14,'Base Diária'!$F$2:$F$2296,AN$4,'Base Diária'!$P$2:$P$2296,"Sim")=0,"",SUMIFS('Base Diária'!$N$2:$N$2296,'Base Diária'!$A$2:$A$2296,$A14,'Base Diária'!$F$2:$F$2296,AN$4))</f>
        <v/>
      </c>
      <c r="AO14" s="85" t="str">
        <f>IF(COUNTIFS('Base Diária'!$A$2:$A$2296,$A14,'Base Diária'!$F$2:$F$2296,AO$4,'Base Diária'!$P$2:$P$2296,"Sim")=0,"",SUMIFS('Base Diária'!$N$2:$N$2296,'Base Diária'!$A$2:$A$2296,$A14,'Base Diária'!$F$2:$F$2296,AO$4))</f>
        <v/>
      </c>
      <c r="AP14" s="18">
        <f>IFERROR(INDEX('Painel Empregado'!$F$5:$F$63,MATCH($A14,'Painel Empregado'!$A$5:$A$63,0)),"")</f>
        <v>12</v>
      </c>
      <c r="AQ14" s="86">
        <f>IFERROR(INDEX('Painel Empregado'!$J$5:$J$63,MATCH($A14,'Painel Empregado'!$A$5:$A$63,0)),"")</f>
        <v>0.84167981072555209</v>
      </c>
      <c r="AR14" s="86">
        <f>IFERROR(INDEX('Painel Empregado'!$M$5:$M$63,MATCH($A14,'Painel Empregado'!$A$5:$A$63,0)),"")</f>
        <v>0.83333333333333337</v>
      </c>
      <c r="AS14" s="86">
        <f>IFERROR(INDEX('Painel Empregado'!$K$5:$K$63,MATCH($A14,'Painel Empregado'!$A$5:$A$63,0)),"")</f>
        <v>0.8</v>
      </c>
      <c r="AT14" s="89" t="str">
        <f>IFERROR(INDEX('Painel Empregado'!$Q$5:$Q$63,MATCH($A14,'Painel Empregado'!$A$5:$A$63,0)),"")</f>
        <v>Na meta</v>
      </c>
    </row>
    <row r="15" spans="1:46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IFERROR(INDEX(Cadastro!$D$5:$D$129,MATCH($A15&amp;"|"&amp;TEXT(_xlfn.MAXIFS(Cadastro!$E$5:$E$129,Cadastro!$A$5:$A$129,$A15,Cadastro!$E$5:$E$129,"&lt;="&amp;TODAY()),"yyyymmdd"),Cadastro!$I$5:$I$129,0)),"")</f>
        <v>B</v>
      </c>
      <c r="F15" s="85">
        <f>IF(COUNTIFS('Base Diária'!$A$2:$A$2296,$A15,'Base Diária'!$F$2:$F$2296,F$4,'Base Diária'!$P$2:$P$2296,"Sim")=0,"",SUMIFS('Base Diária'!$N$2:$N$2296,'Base Diária'!$A$2:$A$2296,$A15,'Base Diária'!$F$2:$F$2296,F$4))</f>
        <v>0.88787483702737935</v>
      </c>
      <c r="G15" s="85">
        <f>IF(COUNTIFS('Base Diária'!$A$2:$A$2296,$A15,'Base Diária'!$F$2:$F$2296,G$4,'Base Diária'!$P$2:$P$2296,"Sim")=0,"",SUMIFS('Base Diária'!$N$2:$N$2296,'Base Diária'!$A$2:$A$2296,$A15,'Base Diária'!$F$2:$F$2296,G$4))</f>
        <v>0.91003911342894384</v>
      </c>
      <c r="H15" s="85">
        <f>IF(COUNTIFS('Base Diária'!$A$2:$A$2296,$A15,'Base Diária'!$F$2:$F$2296,H$4,'Base Diária'!$P$2:$P$2296,"Sim")=0,"",SUMIFS('Base Diária'!$N$2:$N$2296,'Base Diária'!$A$2:$A$2296,$A15,'Base Diária'!$F$2:$F$2296,H$4))</f>
        <v>0.86962190352020863</v>
      </c>
      <c r="I15" s="85">
        <f>IF(COUNTIFS('Base Diária'!$A$2:$A$2296,$A15,'Base Diária'!$F$2:$F$2296,I$4,'Base Diária'!$P$2:$P$2296,"Sim")=0,"",SUMIFS('Base Diária'!$N$2:$N$2296,'Base Diária'!$A$2:$A$2296,$A15,'Base Diária'!$F$2:$F$2296,I$4))</f>
        <v>0.91134289439374194</v>
      </c>
      <c r="J15" s="85" t="str">
        <f>IF(COUNTIFS('Base Diária'!$A$2:$A$2296,$A15,'Base Diária'!$F$2:$F$2296,J$4,'Base Diária'!$P$2:$P$2296,"Sim")=0,"",SUMIFS('Base Diária'!$N$2:$N$2296,'Base Diária'!$A$2:$A$2296,$A15,'Base Diária'!$F$2:$F$2296,J$4))</f>
        <v/>
      </c>
      <c r="K15" s="85">
        <f>IF(COUNTIFS('Base Diária'!$A$2:$A$2296,$A15,'Base Diária'!$F$2:$F$2296,K$4,'Base Diária'!$P$2:$P$2296,"Sim")=0,"",SUMIFS('Base Diária'!$N$2:$N$2296,'Base Diária'!$A$2:$A$2296,$A15,'Base Diária'!$F$2:$F$2296,K$4))</f>
        <v>0.89700130378096476</v>
      </c>
      <c r="L15" s="85">
        <f>IF(COUNTIFS('Base Diária'!$A$2:$A$2296,$A15,'Base Diária'!$F$2:$F$2296,L$4,'Base Diária'!$P$2:$P$2296,"Sim")=0,"",SUMIFS('Base Diária'!$N$2:$N$2296,'Base Diária'!$A$2:$A$2296,$A15,'Base Diária'!$F$2:$F$2296,L$4))</f>
        <v>0.88917861799217734</v>
      </c>
      <c r="M15" s="85">
        <f>IF(COUNTIFS('Base Diária'!$A$2:$A$2296,$A15,'Base Diária'!$F$2:$F$2296,M$4,'Base Diária'!$P$2:$P$2296,"Sim")=0,"",SUMIFS('Base Diária'!$N$2:$N$2296,'Base Diária'!$A$2:$A$2296,$A15,'Base Diária'!$F$2:$F$2296,M$4))</f>
        <v>0.87614080834419827</v>
      </c>
      <c r="N15" s="85">
        <f>IF(COUNTIFS('Base Diária'!$A$2:$A$2296,$A15,'Base Diária'!$F$2:$F$2296,N$4,'Base Diária'!$P$2:$P$2296,"Sim")=0,"",SUMIFS('Base Diária'!$N$2:$N$2296,'Base Diária'!$A$2:$A$2296,$A15,'Base Diária'!$F$2:$F$2296,N$4))</f>
        <v>0.89700130378096476</v>
      </c>
      <c r="O15" s="85">
        <f>IF(COUNTIFS('Base Diária'!$A$2:$A$2296,$A15,'Base Diária'!$F$2:$F$2296,O$4,'Base Diária'!$P$2:$P$2296,"Sim")=0,"",SUMIFS('Base Diária'!$N$2:$N$2296,'Base Diária'!$A$2:$A$2296,$A15,'Base Diária'!$F$2:$F$2296,O$4))</f>
        <v>0.87353324641460239</v>
      </c>
      <c r="P15" s="85" t="str">
        <f>IF(COUNTIFS('Base Diária'!$A$2:$A$2296,$A15,'Base Diária'!$F$2:$F$2296,P$4,'Base Diária'!$P$2:$P$2296,"Sim")=0,"",SUMIFS('Base Diária'!$N$2:$N$2296,'Base Diária'!$A$2:$A$2296,$A15,'Base Diária'!$F$2:$F$2296,P$4))</f>
        <v/>
      </c>
      <c r="Q15" s="85">
        <f>IF(COUNTIFS('Base Diária'!$A$2:$A$2296,$A15,'Base Diária'!$F$2:$F$2296,Q$4,'Base Diária'!$P$2:$P$2296,"Sim")=0,"",SUMIFS('Base Diária'!$N$2:$N$2296,'Base Diária'!$A$2:$A$2296,$A15,'Base Diária'!$F$2:$F$2296,Q$4))</f>
        <v>0</v>
      </c>
      <c r="R15" s="85" t="str">
        <f>IF(COUNTIFS('Base Diária'!$A$2:$A$2296,$A15,'Base Diária'!$F$2:$F$2296,R$4,'Base Diária'!$P$2:$P$2296,"Sim")=0,"",SUMIFS('Base Diária'!$N$2:$N$2296,'Base Diária'!$A$2:$A$2296,$A15,'Base Diária'!$F$2:$F$2296,R$4))</f>
        <v/>
      </c>
      <c r="S15" s="85" t="str">
        <f>IF(COUNTIFS('Base Diária'!$A$2:$A$2296,$A15,'Base Diária'!$F$2:$F$2296,S$4,'Base Diária'!$P$2:$P$2296,"Sim")=0,"",SUMIFS('Base Diária'!$N$2:$N$2296,'Base Diária'!$A$2:$A$2296,$A15,'Base Diária'!$F$2:$F$2296,S$4))</f>
        <v/>
      </c>
      <c r="T15" s="85" t="str">
        <f>IF(COUNTIFS('Base Diária'!$A$2:$A$2296,$A15,'Base Diária'!$F$2:$F$2296,T$4,'Base Diária'!$P$2:$P$2296,"Sim")=0,"",SUMIFS('Base Diária'!$N$2:$N$2296,'Base Diária'!$A$2:$A$2296,$A15,'Base Diária'!$F$2:$F$2296,T$4))</f>
        <v/>
      </c>
      <c r="U15" s="85" t="str">
        <f>IF(COUNTIFS('Base Diária'!$A$2:$A$2296,$A15,'Base Diária'!$F$2:$F$2296,U$4,'Base Diária'!$P$2:$P$2296,"Sim")=0,"",SUMIFS('Base Diária'!$N$2:$N$2296,'Base Diária'!$A$2:$A$2296,$A15,'Base Diária'!$F$2:$F$2296,U$4))</f>
        <v/>
      </c>
      <c r="V15" s="85" t="str">
        <f>IF(COUNTIFS('Base Diária'!$A$2:$A$2296,$A15,'Base Diária'!$F$2:$F$2296,V$4,'Base Diária'!$P$2:$P$2296,"Sim")=0,"",SUMIFS('Base Diária'!$N$2:$N$2296,'Base Diária'!$A$2:$A$2296,$A15,'Base Diária'!$F$2:$F$2296,V$4))</f>
        <v/>
      </c>
      <c r="W15" s="85" t="str">
        <f>IF(COUNTIFS('Base Diária'!$A$2:$A$2296,$A15,'Base Diária'!$F$2:$F$2296,W$4,'Base Diária'!$P$2:$P$2296,"Sim")=0,"",SUMIFS('Base Diária'!$N$2:$N$2296,'Base Diária'!$A$2:$A$2296,$A15,'Base Diária'!$F$2:$F$2296,W$4))</f>
        <v/>
      </c>
      <c r="X15" s="85" t="str">
        <f>IF(COUNTIFS('Base Diária'!$A$2:$A$2296,$A15,'Base Diária'!$F$2:$F$2296,X$4,'Base Diária'!$P$2:$P$2296,"Sim")=0,"",SUMIFS('Base Diária'!$N$2:$N$2296,'Base Diária'!$A$2:$A$2296,$A15,'Base Diária'!$F$2:$F$2296,X$4))</f>
        <v/>
      </c>
      <c r="Y15" s="85" t="str">
        <f>IF(COUNTIFS('Base Diária'!$A$2:$A$2296,$A15,'Base Diária'!$F$2:$F$2296,Y$4,'Base Diária'!$P$2:$P$2296,"Sim")=0,"",SUMIFS('Base Diária'!$N$2:$N$2296,'Base Diária'!$A$2:$A$2296,$A15,'Base Diária'!$F$2:$F$2296,Y$4))</f>
        <v/>
      </c>
      <c r="Z15" s="85" t="str">
        <f>IF(COUNTIFS('Base Diária'!$A$2:$A$2296,$A15,'Base Diária'!$F$2:$F$2296,Z$4,'Base Diária'!$P$2:$P$2296,"Sim")=0,"",SUMIFS('Base Diária'!$N$2:$N$2296,'Base Diária'!$A$2:$A$2296,$A15,'Base Diária'!$F$2:$F$2296,Z$4))</f>
        <v/>
      </c>
      <c r="AA15" s="85" t="str">
        <f>IF(COUNTIFS('Base Diária'!$A$2:$A$2296,$A15,'Base Diária'!$F$2:$F$2296,AA$4,'Base Diária'!$P$2:$P$2296,"Sim")=0,"",SUMIFS('Base Diária'!$N$2:$N$2296,'Base Diária'!$A$2:$A$2296,$A15,'Base Diária'!$F$2:$F$2296,AA$4))</f>
        <v/>
      </c>
      <c r="AB15" s="85" t="str">
        <f>IF(COUNTIFS('Base Diária'!$A$2:$A$2296,$A15,'Base Diária'!$F$2:$F$2296,AB$4,'Base Diária'!$P$2:$P$2296,"Sim")=0,"",SUMIFS('Base Diária'!$N$2:$N$2296,'Base Diária'!$A$2:$A$2296,$A15,'Base Diária'!$F$2:$F$2296,AB$4))</f>
        <v/>
      </c>
      <c r="AC15" s="85" t="str">
        <f>IF(COUNTIFS('Base Diária'!$A$2:$A$2296,$A15,'Base Diária'!$F$2:$F$2296,AC$4,'Base Diária'!$P$2:$P$2296,"Sim")=0,"",SUMIFS('Base Diária'!$N$2:$N$2296,'Base Diária'!$A$2:$A$2296,$A15,'Base Diária'!$F$2:$F$2296,AC$4))</f>
        <v/>
      </c>
      <c r="AD15" s="85" t="str">
        <f>IF(COUNTIFS('Base Diária'!$A$2:$A$2296,$A15,'Base Diária'!$F$2:$F$2296,AD$4,'Base Diária'!$P$2:$P$2296,"Sim")=0,"",SUMIFS('Base Diária'!$N$2:$N$2296,'Base Diária'!$A$2:$A$2296,$A15,'Base Diária'!$F$2:$F$2296,AD$4))</f>
        <v/>
      </c>
      <c r="AE15" s="85" t="str">
        <f>IF(COUNTIFS('Base Diária'!$A$2:$A$2296,$A15,'Base Diária'!$F$2:$F$2296,AE$4,'Base Diária'!$P$2:$P$2296,"Sim")=0,"",SUMIFS('Base Diária'!$N$2:$N$2296,'Base Diária'!$A$2:$A$2296,$A15,'Base Diária'!$F$2:$F$2296,AE$4))</f>
        <v/>
      </c>
      <c r="AF15" s="85" t="str">
        <f>IF(COUNTIFS('Base Diária'!$A$2:$A$2296,$A15,'Base Diária'!$F$2:$F$2296,AF$4,'Base Diária'!$P$2:$P$2296,"Sim")=0,"",SUMIFS('Base Diária'!$N$2:$N$2296,'Base Diária'!$A$2:$A$2296,$A15,'Base Diária'!$F$2:$F$2296,AF$4))</f>
        <v/>
      </c>
      <c r="AG15" s="85" t="str">
        <f>IF(COUNTIFS('Base Diária'!$A$2:$A$2296,$A15,'Base Diária'!$F$2:$F$2296,AG$4,'Base Diária'!$P$2:$P$2296,"Sim")=0,"",SUMIFS('Base Diária'!$N$2:$N$2296,'Base Diária'!$A$2:$A$2296,$A15,'Base Diária'!$F$2:$F$2296,AG$4))</f>
        <v/>
      </c>
      <c r="AH15" s="85" t="str">
        <f>IF(COUNTIFS('Base Diária'!$A$2:$A$2296,$A15,'Base Diária'!$F$2:$F$2296,AH$4,'Base Diária'!$P$2:$P$2296,"Sim")=0,"",SUMIFS('Base Diária'!$N$2:$N$2296,'Base Diária'!$A$2:$A$2296,$A15,'Base Diária'!$F$2:$F$2296,AH$4))</f>
        <v/>
      </c>
      <c r="AI15" s="85" t="str">
        <f>IF(COUNTIFS('Base Diária'!$A$2:$A$2296,$A15,'Base Diária'!$F$2:$F$2296,AI$4,'Base Diária'!$P$2:$P$2296,"Sim")=0,"",SUMIFS('Base Diária'!$N$2:$N$2296,'Base Diária'!$A$2:$A$2296,$A15,'Base Diária'!$F$2:$F$2296,AI$4))</f>
        <v/>
      </c>
      <c r="AJ15" s="85" t="str">
        <f>IF(COUNTIFS('Base Diária'!$A$2:$A$2296,$A15,'Base Diária'!$F$2:$F$2296,AJ$4,'Base Diária'!$P$2:$P$2296,"Sim")=0,"",SUMIFS('Base Diária'!$N$2:$N$2296,'Base Diária'!$A$2:$A$2296,$A15,'Base Diária'!$F$2:$F$2296,AJ$4))</f>
        <v/>
      </c>
      <c r="AK15" s="85" t="str">
        <f>IF(COUNTIFS('Base Diária'!$A$2:$A$2296,$A15,'Base Diária'!$F$2:$F$2296,AK$4,'Base Diária'!$P$2:$P$2296,"Sim")=0,"",SUMIFS('Base Diária'!$N$2:$N$2296,'Base Diária'!$A$2:$A$2296,$A15,'Base Diária'!$F$2:$F$2296,AK$4))</f>
        <v/>
      </c>
      <c r="AL15" s="85" t="str">
        <f>IF(COUNTIFS('Base Diária'!$A$2:$A$2296,$A15,'Base Diária'!$F$2:$F$2296,AL$4,'Base Diária'!$P$2:$P$2296,"Sim")=0,"",SUMIFS('Base Diária'!$N$2:$N$2296,'Base Diária'!$A$2:$A$2296,$A15,'Base Diária'!$F$2:$F$2296,AL$4))</f>
        <v/>
      </c>
      <c r="AM15" s="85" t="str">
        <f>IF(COUNTIFS('Base Diária'!$A$2:$A$2296,$A15,'Base Diária'!$F$2:$F$2296,AM$4,'Base Diária'!$P$2:$P$2296,"Sim")=0,"",SUMIFS('Base Diária'!$N$2:$N$2296,'Base Diária'!$A$2:$A$2296,$A15,'Base Diária'!$F$2:$F$2296,AM$4))</f>
        <v/>
      </c>
      <c r="AN15" s="85" t="str">
        <f>IF(COUNTIFS('Base Diária'!$A$2:$A$2296,$A15,'Base Diária'!$F$2:$F$2296,AN$4,'Base Diária'!$P$2:$P$2296,"Sim")=0,"",SUMIFS('Base Diária'!$N$2:$N$2296,'Base Diária'!$A$2:$A$2296,$A15,'Base Diária'!$F$2:$F$2296,AN$4))</f>
        <v/>
      </c>
      <c r="AO15" s="85" t="str">
        <f>IF(COUNTIFS('Base Diária'!$A$2:$A$2296,$A15,'Base Diária'!$F$2:$F$2296,AO$4,'Base Diária'!$P$2:$P$2296,"Sim")=0,"",SUMIFS('Base Diária'!$N$2:$N$2296,'Base Diária'!$A$2:$A$2296,$A15,'Base Diária'!$F$2:$F$2296,AO$4))</f>
        <v/>
      </c>
      <c r="AP15" s="18">
        <f>IFERROR(INDEX('Painel Empregado'!$F$5:$F$63,MATCH($A15,'Painel Empregado'!$A$5:$A$63,0)),"")</f>
        <v>9</v>
      </c>
      <c r="AQ15" s="86">
        <f>IFERROR(INDEX('Painel Empregado'!$J$5:$J$63,MATCH($A15,'Painel Empregado'!$A$5:$A$63,0)),"")</f>
        <v>0.89019266985368695</v>
      </c>
      <c r="AR15" s="86">
        <f>IFERROR(INDEX('Painel Empregado'!$M$5:$M$63,MATCH($A15,'Painel Empregado'!$A$5:$A$63,0)),"")</f>
        <v>1</v>
      </c>
      <c r="AS15" s="86">
        <f>IFERROR(INDEX('Painel Empregado'!$K$5:$K$63,MATCH($A15,'Painel Empregado'!$A$5:$A$63,0)),"")</f>
        <v>0.8</v>
      </c>
      <c r="AT15" s="89" t="str">
        <f>IFERROR(INDEX('Painel Empregado'!$Q$5:$Q$63,MATCH($A15,'Painel Empregado'!$A$5:$A$63,0)),"")</f>
        <v>Na meta</v>
      </c>
    </row>
    <row r="16" spans="1:46" ht="15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IFERROR(INDEX(Cadastro!$D$5:$D$129,MATCH($A16&amp;"|"&amp;TEXT(_xlfn.MAXIFS(Cadastro!$E$5:$E$129,Cadastro!$A$5:$A$129,$A16,Cadastro!$E$5:$E$129,"&lt;="&amp;TODAY()),"yyyymmdd"),Cadastro!$I$5:$I$129,0)),"")</f>
        <v>6x1</v>
      </c>
      <c r="F16" s="85">
        <f>IF(COUNTIFS('Base Diária'!$A$2:$A$2296,$A16,'Base Diária'!$F$2:$F$2296,F$4,'Base Diária'!$P$2:$P$2296,"Sim")=0,"",SUMIFS('Base Diária'!$N$2:$N$2296,'Base Diária'!$A$2:$A$2296,$A16,'Base Diária'!$F$2:$F$2296,F$4))</f>
        <v>0.98409090909090902</v>
      </c>
      <c r="G16" s="85">
        <f>IF(COUNTIFS('Base Diária'!$A$2:$A$2296,$A16,'Base Diária'!$F$2:$F$2296,G$4,'Base Diária'!$P$2:$P$2296,"Sim")=0,"",SUMIFS('Base Diária'!$N$2:$N$2296,'Base Diária'!$A$2:$A$2296,$A16,'Base Diária'!$F$2:$F$2296,G$4))</f>
        <v>0.96136363636363642</v>
      </c>
      <c r="H16" s="85">
        <f>IF(COUNTIFS('Base Diária'!$A$2:$A$2296,$A16,'Base Diária'!$F$2:$F$2296,H$4,'Base Diária'!$P$2:$P$2296,"Sim")=0,"",SUMIFS('Base Diária'!$N$2:$N$2296,'Base Diária'!$A$2:$A$2296,$A16,'Base Diária'!$F$2:$F$2296,H$4))</f>
        <v>0.96363636363636362</v>
      </c>
      <c r="I16" s="85">
        <f>IF(COUNTIFS('Base Diária'!$A$2:$A$2296,$A16,'Base Diária'!$F$2:$F$2296,I$4,'Base Diária'!$P$2:$P$2296,"Sim")=0,"",SUMIFS('Base Diária'!$N$2:$N$2296,'Base Diária'!$A$2:$A$2296,$A16,'Base Diária'!$F$2:$F$2296,I$4))</f>
        <v>0.9602272727272726</v>
      </c>
      <c r="J16" s="85">
        <f>IF(COUNTIFS('Base Diária'!$A$2:$A$2296,$A16,'Base Diária'!$F$2:$F$2296,J$4,'Base Diária'!$P$2:$P$2296,"Sim")=0,"",SUMIFS('Base Diária'!$N$2:$N$2296,'Base Diária'!$A$2:$A$2296,$A16,'Base Diária'!$F$2:$F$2296,J$4))</f>
        <v>0.97159090909090906</v>
      </c>
      <c r="K16" s="85" t="str">
        <f>IF(COUNTIFS('Base Diária'!$A$2:$A$2296,$A16,'Base Diária'!$F$2:$F$2296,K$4,'Base Diária'!$P$2:$P$2296,"Sim")=0,"",SUMIFS('Base Diária'!$N$2:$N$2296,'Base Diária'!$A$2:$A$2296,$A16,'Base Diária'!$F$2:$F$2296,K$4))</f>
        <v/>
      </c>
      <c r="L16" s="85" t="str">
        <f>IF(COUNTIFS('Base Diária'!$A$2:$A$2296,$A16,'Base Diária'!$F$2:$F$2296,L$4,'Base Diária'!$P$2:$P$2296,"Sim")=0,"",SUMIFS('Base Diária'!$N$2:$N$2296,'Base Diária'!$A$2:$A$2296,$A16,'Base Diária'!$F$2:$F$2296,L$4))</f>
        <v/>
      </c>
      <c r="M16" s="85">
        <f>IF(COUNTIFS('Base Diária'!$A$2:$A$2296,$A16,'Base Diária'!$F$2:$F$2296,M$4,'Base Diária'!$P$2:$P$2296,"Sim")=0,"",SUMIFS('Base Diária'!$N$2:$N$2296,'Base Diária'!$A$2:$A$2296,$A16,'Base Diária'!$F$2:$F$2296,M$4))</f>
        <v>0.83749999999999991</v>
      </c>
      <c r="N16" s="85">
        <f>IF(COUNTIFS('Base Diária'!$A$2:$A$2296,$A16,'Base Diária'!$F$2:$F$2296,N$4,'Base Diária'!$P$2:$P$2296,"Sim")=0,"",SUMIFS('Base Diária'!$N$2:$N$2296,'Base Diária'!$A$2:$A$2296,$A16,'Base Diária'!$F$2:$F$2296,N$4))</f>
        <v>0.9624999999999998</v>
      </c>
      <c r="O16" s="85">
        <f>IF(COUNTIFS('Base Diária'!$A$2:$A$2296,$A16,'Base Diária'!$F$2:$F$2296,O$4,'Base Diária'!$P$2:$P$2296,"Sim")=0,"",SUMIFS('Base Diária'!$N$2:$N$2296,'Base Diária'!$A$2:$A$2296,$A16,'Base Diária'!$F$2:$F$2296,O$4))</f>
        <v>0.97840909090909078</v>
      </c>
      <c r="P16" s="85">
        <f>IF(COUNTIFS('Base Diária'!$A$2:$A$2296,$A16,'Base Diária'!$F$2:$F$2296,P$4,'Base Diária'!$P$2:$P$2296,"Sim")=0,"",SUMIFS('Base Diária'!$N$2:$N$2296,'Base Diária'!$A$2:$A$2296,$A16,'Base Diária'!$F$2:$F$2296,P$4))</f>
        <v>0.98068181818181799</v>
      </c>
      <c r="Q16" s="85">
        <f>IF(COUNTIFS('Base Diária'!$A$2:$A$2296,$A16,'Base Diária'!$F$2:$F$2296,Q$4,'Base Diária'!$P$2:$P$2296,"Sim")=0,"",SUMIFS('Base Diária'!$N$2:$N$2296,'Base Diária'!$A$2:$A$2296,$A16,'Base Diária'!$F$2:$F$2296,Q$4))</f>
        <v>0.97159090909090906</v>
      </c>
      <c r="R16" s="85" t="str">
        <f>IF(COUNTIFS('Base Diária'!$A$2:$A$2296,$A16,'Base Diária'!$F$2:$F$2296,R$4,'Base Diária'!$P$2:$P$2296,"Sim")=0,"",SUMIFS('Base Diária'!$N$2:$N$2296,'Base Diária'!$A$2:$A$2296,$A16,'Base Diária'!$F$2:$F$2296,R$4))</f>
        <v/>
      </c>
      <c r="S16" s="85" t="str">
        <f>IF(COUNTIFS('Base Diária'!$A$2:$A$2296,$A16,'Base Diária'!$F$2:$F$2296,S$4,'Base Diária'!$P$2:$P$2296,"Sim")=0,"",SUMIFS('Base Diária'!$N$2:$N$2296,'Base Diária'!$A$2:$A$2296,$A16,'Base Diária'!$F$2:$F$2296,S$4))</f>
        <v/>
      </c>
      <c r="T16" s="85" t="str">
        <f>IF(COUNTIFS('Base Diária'!$A$2:$A$2296,$A16,'Base Diária'!$F$2:$F$2296,T$4,'Base Diária'!$P$2:$P$2296,"Sim")=0,"",SUMIFS('Base Diária'!$N$2:$N$2296,'Base Diária'!$A$2:$A$2296,$A16,'Base Diária'!$F$2:$F$2296,T$4))</f>
        <v/>
      </c>
      <c r="U16" s="85" t="str">
        <f>IF(COUNTIFS('Base Diária'!$A$2:$A$2296,$A16,'Base Diária'!$F$2:$F$2296,U$4,'Base Diária'!$P$2:$P$2296,"Sim")=0,"",SUMIFS('Base Diária'!$N$2:$N$2296,'Base Diária'!$A$2:$A$2296,$A16,'Base Diária'!$F$2:$F$2296,U$4))</f>
        <v/>
      </c>
      <c r="V16" s="85" t="str">
        <f>IF(COUNTIFS('Base Diária'!$A$2:$A$2296,$A16,'Base Diária'!$F$2:$F$2296,V$4,'Base Diária'!$P$2:$P$2296,"Sim")=0,"",SUMIFS('Base Diária'!$N$2:$N$2296,'Base Diária'!$A$2:$A$2296,$A16,'Base Diária'!$F$2:$F$2296,V$4))</f>
        <v/>
      </c>
      <c r="W16" s="85" t="str">
        <f>IF(COUNTIFS('Base Diária'!$A$2:$A$2296,$A16,'Base Diária'!$F$2:$F$2296,W$4,'Base Diária'!$P$2:$P$2296,"Sim")=0,"",SUMIFS('Base Diária'!$N$2:$N$2296,'Base Diária'!$A$2:$A$2296,$A16,'Base Diária'!$F$2:$F$2296,W$4))</f>
        <v/>
      </c>
      <c r="X16" s="85" t="str">
        <f>IF(COUNTIFS('Base Diária'!$A$2:$A$2296,$A16,'Base Diária'!$F$2:$F$2296,X$4,'Base Diária'!$P$2:$P$2296,"Sim")=0,"",SUMIFS('Base Diária'!$N$2:$N$2296,'Base Diária'!$A$2:$A$2296,$A16,'Base Diária'!$F$2:$F$2296,X$4))</f>
        <v/>
      </c>
      <c r="Y16" s="85" t="str">
        <f>IF(COUNTIFS('Base Diária'!$A$2:$A$2296,$A16,'Base Diária'!$F$2:$F$2296,Y$4,'Base Diária'!$P$2:$P$2296,"Sim")=0,"",SUMIFS('Base Diária'!$N$2:$N$2296,'Base Diária'!$A$2:$A$2296,$A16,'Base Diária'!$F$2:$F$2296,Y$4))</f>
        <v/>
      </c>
      <c r="Z16" s="85" t="str">
        <f>IF(COUNTIFS('Base Diária'!$A$2:$A$2296,$A16,'Base Diária'!$F$2:$F$2296,Z$4,'Base Diária'!$P$2:$P$2296,"Sim")=0,"",SUMIFS('Base Diária'!$N$2:$N$2296,'Base Diária'!$A$2:$A$2296,$A16,'Base Diária'!$F$2:$F$2296,Z$4))</f>
        <v/>
      </c>
      <c r="AA16" s="85" t="str">
        <f>IF(COUNTIFS('Base Diária'!$A$2:$A$2296,$A16,'Base Diária'!$F$2:$F$2296,AA$4,'Base Diária'!$P$2:$P$2296,"Sim")=0,"",SUMIFS('Base Diária'!$N$2:$N$2296,'Base Diária'!$A$2:$A$2296,$A16,'Base Diária'!$F$2:$F$2296,AA$4))</f>
        <v/>
      </c>
      <c r="AB16" s="85" t="str">
        <f>IF(COUNTIFS('Base Diária'!$A$2:$A$2296,$A16,'Base Diária'!$F$2:$F$2296,AB$4,'Base Diária'!$P$2:$P$2296,"Sim")=0,"",SUMIFS('Base Diária'!$N$2:$N$2296,'Base Diária'!$A$2:$A$2296,$A16,'Base Diária'!$F$2:$F$2296,AB$4))</f>
        <v/>
      </c>
      <c r="AC16" s="85" t="str">
        <f>IF(COUNTIFS('Base Diária'!$A$2:$A$2296,$A16,'Base Diária'!$F$2:$F$2296,AC$4,'Base Diária'!$P$2:$P$2296,"Sim")=0,"",SUMIFS('Base Diária'!$N$2:$N$2296,'Base Diária'!$A$2:$A$2296,$A16,'Base Diária'!$F$2:$F$2296,AC$4))</f>
        <v/>
      </c>
      <c r="AD16" s="85" t="str">
        <f>IF(COUNTIFS('Base Diária'!$A$2:$A$2296,$A16,'Base Diária'!$F$2:$F$2296,AD$4,'Base Diária'!$P$2:$P$2296,"Sim")=0,"",SUMIFS('Base Diária'!$N$2:$N$2296,'Base Diária'!$A$2:$A$2296,$A16,'Base Diária'!$F$2:$F$2296,AD$4))</f>
        <v/>
      </c>
      <c r="AE16" s="85" t="str">
        <f>IF(COUNTIFS('Base Diária'!$A$2:$A$2296,$A16,'Base Diária'!$F$2:$F$2296,AE$4,'Base Diária'!$P$2:$P$2296,"Sim")=0,"",SUMIFS('Base Diária'!$N$2:$N$2296,'Base Diária'!$A$2:$A$2296,$A16,'Base Diária'!$F$2:$F$2296,AE$4))</f>
        <v/>
      </c>
      <c r="AF16" s="85" t="str">
        <f>IF(COUNTIFS('Base Diária'!$A$2:$A$2296,$A16,'Base Diária'!$F$2:$F$2296,AF$4,'Base Diária'!$P$2:$P$2296,"Sim")=0,"",SUMIFS('Base Diária'!$N$2:$N$2296,'Base Diária'!$A$2:$A$2296,$A16,'Base Diária'!$F$2:$F$2296,AF$4))</f>
        <v/>
      </c>
      <c r="AG16" s="85" t="str">
        <f>IF(COUNTIFS('Base Diária'!$A$2:$A$2296,$A16,'Base Diária'!$F$2:$F$2296,AG$4,'Base Diária'!$P$2:$P$2296,"Sim")=0,"",SUMIFS('Base Diária'!$N$2:$N$2296,'Base Diária'!$A$2:$A$2296,$A16,'Base Diária'!$F$2:$F$2296,AG$4))</f>
        <v/>
      </c>
      <c r="AH16" s="85" t="str">
        <f>IF(COUNTIFS('Base Diária'!$A$2:$A$2296,$A16,'Base Diária'!$F$2:$F$2296,AH$4,'Base Diária'!$P$2:$P$2296,"Sim")=0,"",SUMIFS('Base Diária'!$N$2:$N$2296,'Base Diária'!$A$2:$A$2296,$A16,'Base Diária'!$F$2:$F$2296,AH$4))</f>
        <v/>
      </c>
      <c r="AI16" s="85" t="str">
        <f>IF(COUNTIFS('Base Diária'!$A$2:$A$2296,$A16,'Base Diária'!$F$2:$F$2296,AI$4,'Base Diária'!$P$2:$P$2296,"Sim")=0,"",SUMIFS('Base Diária'!$N$2:$N$2296,'Base Diária'!$A$2:$A$2296,$A16,'Base Diária'!$F$2:$F$2296,AI$4))</f>
        <v/>
      </c>
      <c r="AJ16" s="85" t="str">
        <f>IF(COUNTIFS('Base Diária'!$A$2:$A$2296,$A16,'Base Diária'!$F$2:$F$2296,AJ$4,'Base Diária'!$P$2:$P$2296,"Sim")=0,"",SUMIFS('Base Diária'!$N$2:$N$2296,'Base Diária'!$A$2:$A$2296,$A16,'Base Diária'!$F$2:$F$2296,AJ$4))</f>
        <v/>
      </c>
      <c r="AK16" s="85" t="str">
        <f>IF(COUNTIFS('Base Diária'!$A$2:$A$2296,$A16,'Base Diária'!$F$2:$F$2296,AK$4,'Base Diária'!$P$2:$P$2296,"Sim")=0,"",SUMIFS('Base Diária'!$N$2:$N$2296,'Base Diária'!$A$2:$A$2296,$A16,'Base Diária'!$F$2:$F$2296,AK$4))</f>
        <v/>
      </c>
      <c r="AL16" s="85" t="str">
        <f>IF(COUNTIFS('Base Diária'!$A$2:$A$2296,$A16,'Base Diária'!$F$2:$F$2296,AL$4,'Base Diária'!$P$2:$P$2296,"Sim")=0,"",SUMIFS('Base Diária'!$N$2:$N$2296,'Base Diária'!$A$2:$A$2296,$A16,'Base Diária'!$F$2:$F$2296,AL$4))</f>
        <v/>
      </c>
      <c r="AM16" s="85" t="str">
        <f>IF(COUNTIFS('Base Diária'!$A$2:$A$2296,$A16,'Base Diária'!$F$2:$F$2296,AM$4,'Base Diária'!$P$2:$P$2296,"Sim")=0,"",SUMIFS('Base Diária'!$N$2:$N$2296,'Base Diária'!$A$2:$A$2296,$A16,'Base Diária'!$F$2:$F$2296,AM$4))</f>
        <v/>
      </c>
      <c r="AN16" s="85" t="str">
        <f>IF(COUNTIFS('Base Diária'!$A$2:$A$2296,$A16,'Base Diária'!$F$2:$F$2296,AN$4,'Base Diária'!$P$2:$P$2296,"Sim")=0,"",SUMIFS('Base Diária'!$N$2:$N$2296,'Base Diária'!$A$2:$A$2296,$A16,'Base Diária'!$F$2:$F$2296,AN$4))</f>
        <v/>
      </c>
      <c r="AO16" s="85" t="str">
        <f>IF(COUNTIFS('Base Diária'!$A$2:$A$2296,$A16,'Base Diária'!$F$2:$F$2296,AO$4,'Base Diária'!$P$2:$P$2296,"Sim")=0,"",SUMIFS('Base Diária'!$N$2:$N$2296,'Base Diária'!$A$2:$A$2296,$A16,'Base Diária'!$F$2:$F$2296,AO$4))</f>
        <v/>
      </c>
      <c r="AP16" s="18">
        <f>IFERROR(INDEX('Painel Empregado'!$F$5:$F$63,MATCH($A16,'Painel Empregado'!$A$5:$A$63,0)),"")</f>
        <v>10</v>
      </c>
      <c r="AQ16" s="86">
        <f>IFERROR(INDEX('Painel Empregado'!$J$5:$J$63,MATCH($A16,'Painel Empregado'!$A$5:$A$63,0)),"")</f>
        <v>0.95715909090909079</v>
      </c>
      <c r="AR16" s="86">
        <f>IFERROR(INDEX('Painel Empregado'!$M$5:$M$63,MATCH($A16,'Painel Empregado'!$A$5:$A$63,0)),"")</f>
        <v>1</v>
      </c>
      <c r="AS16" s="86">
        <f>IFERROR(INDEX('Painel Empregado'!$K$5:$K$63,MATCH($A16,'Painel Empregado'!$A$5:$A$63,0)),"")</f>
        <v>0.8</v>
      </c>
      <c r="AT16" s="89" t="str">
        <f>IFERROR(INDEX('Painel Empregado'!$Q$5:$Q$63,MATCH($A16,'Painel Empregado'!$A$5:$A$63,0)),"")</f>
        <v>Na meta</v>
      </c>
    </row>
    <row r="17" spans="1:46" ht="15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IFERROR(INDEX(Cadastro!$D$5:$D$129,MATCH($A17&amp;"|"&amp;TEXT(_xlfn.MAXIFS(Cadastro!$E$5:$E$129,Cadastro!$A$5:$A$129,$A17,Cadastro!$E$5:$E$129,"&lt;="&amp;TODAY()),"yyyymmdd"),Cadastro!$I$5:$I$129,0)),"")</f>
        <v>C</v>
      </c>
      <c r="F17" s="85">
        <f>IF(COUNTIFS('Base Diária'!$A$2:$A$2296,$A17,'Base Diária'!$F$2:$F$2296,F$4,'Base Diária'!$P$2:$P$2296,"Sim")=0,"",SUMIFS('Base Diária'!$N$2:$N$2296,'Base Diária'!$A$2:$A$2296,$A17,'Base Diária'!$F$2:$F$2296,F$4))</f>
        <v>0.92653673163418304</v>
      </c>
      <c r="G17" s="85" t="str">
        <f>IF(COUNTIFS('Base Diária'!$A$2:$A$2296,$A17,'Base Diária'!$F$2:$F$2296,G$4,'Base Diária'!$P$2:$P$2296,"Sim")=0,"",SUMIFS('Base Diária'!$N$2:$N$2296,'Base Diária'!$A$2:$A$2296,$A17,'Base Diária'!$F$2:$F$2296,G$4))</f>
        <v/>
      </c>
      <c r="H17" s="85">
        <f>IF(COUNTIFS('Base Diária'!$A$2:$A$2296,$A17,'Base Diária'!$F$2:$F$2296,H$4,'Base Diária'!$P$2:$P$2296,"Sim")=0,"",SUMIFS('Base Diária'!$N$2:$N$2296,'Base Diária'!$A$2:$A$2296,$A17,'Base Diária'!$F$2:$F$2296,H$4))</f>
        <v>0.9070464767616192</v>
      </c>
      <c r="I17" s="85">
        <f>IF(COUNTIFS('Base Diária'!$A$2:$A$2296,$A17,'Base Diária'!$F$2:$F$2296,I$4,'Base Diária'!$P$2:$P$2296,"Sim")=0,"",SUMIFS('Base Diária'!$N$2:$N$2296,'Base Diária'!$A$2:$A$2296,$A17,'Base Diária'!$F$2:$F$2296,I$4))</f>
        <v>0.87706146926536732</v>
      </c>
      <c r="J17" s="85">
        <f>IF(COUNTIFS('Base Diária'!$A$2:$A$2296,$A17,'Base Diária'!$F$2:$F$2296,J$4,'Base Diária'!$P$2:$P$2296,"Sim")=0,"",SUMIFS('Base Diária'!$N$2:$N$2296,'Base Diária'!$A$2:$A$2296,$A17,'Base Diária'!$F$2:$F$2296,J$4))</f>
        <v>0.87856071964017979</v>
      </c>
      <c r="K17" s="85">
        <f>IF(COUNTIFS('Base Diária'!$A$2:$A$2296,$A17,'Base Diária'!$F$2:$F$2296,K$4,'Base Diária'!$P$2:$P$2296,"Sim")=0,"",SUMIFS('Base Diária'!$N$2:$N$2296,'Base Diária'!$A$2:$A$2296,$A17,'Base Diária'!$F$2:$F$2296,K$4))</f>
        <v>0.91304347826086951</v>
      </c>
      <c r="L17" s="85">
        <f>IF(COUNTIFS('Base Diária'!$A$2:$A$2296,$A17,'Base Diária'!$F$2:$F$2296,L$4,'Base Diária'!$P$2:$P$2296,"Sim")=0,"",SUMIFS('Base Diária'!$N$2:$N$2296,'Base Diária'!$A$2:$A$2296,$A17,'Base Diária'!$F$2:$F$2296,L$4))</f>
        <v>0.9220389805097452</v>
      </c>
      <c r="M17" s="85" t="str">
        <f>IF(COUNTIFS('Base Diária'!$A$2:$A$2296,$A17,'Base Diária'!$F$2:$F$2296,M$4,'Base Diária'!$P$2:$P$2296,"Sim")=0,"",SUMIFS('Base Diária'!$N$2:$N$2296,'Base Diária'!$A$2:$A$2296,$A17,'Base Diária'!$F$2:$F$2296,M$4))</f>
        <v/>
      </c>
      <c r="N17" s="85">
        <f>IF(COUNTIFS('Base Diária'!$A$2:$A$2296,$A17,'Base Diária'!$F$2:$F$2296,N$4,'Base Diária'!$P$2:$P$2296,"Sim")=0,"",SUMIFS('Base Diária'!$N$2:$N$2296,'Base Diária'!$A$2:$A$2296,$A17,'Base Diária'!$F$2:$F$2296,N$4))</f>
        <v>0.91604197901049478</v>
      </c>
      <c r="O17" s="85">
        <f>IF(COUNTIFS('Base Diária'!$A$2:$A$2296,$A17,'Base Diária'!$F$2:$F$2296,O$4,'Base Diária'!$P$2:$P$2296,"Sim")=0,"",SUMIFS('Base Diária'!$N$2:$N$2296,'Base Diária'!$A$2:$A$2296,$A17,'Base Diária'!$F$2:$F$2296,O$4))</f>
        <v>0.9430284857571215</v>
      </c>
      <c r="P17" s="85">
        <f>IF(COUNTIFS('Base Diária'!$A$2:$A$2296,$A17,'Base Diária'!$F$2:$F$2296,P$4,'Base Diária'!$P$2:$P$2296,"Sim")=0,"",SUMIFS('Base Diária'!$N$2:$N$2296,'Base Diária'!$A$2:$A$2296,$A17,'Base Diária'!$F$2:$F$2296,P$4))</f>
        <v>0.95502248875562223</v>
      </c>
      <c r="Q17" s="85">
        <f>IF(COUNTIFS('Base Diária'!$A$2:$A$2296,$A17,'Base Diária'!$F$2:$F$2296,Q$4,'Base Diária'!$P$2:$P$2296,"Sim")=0,"",SUMIFS('Base Diária'!$N$2:$N$2296,'Base Diária'!$A$2:$A$2296,$A17,'Base Diária'!$F$2:$F$2296,Q$4))</f>
        <v>0.96101949025487254</v>
      </c>
      <c r="R17" s="85" t="str">
        <f>IF(COUNTIFS('Base Diária'!$A$2:$A$2296,$A17,'Base Diária'!$F$2:$F$2296,R$4,'Base Diária'!$P$2:$P$2296,"Sim")=0,"",SUMIFS('Base Diária'!$N$2:$N$2296,'Base Diária'!$A$2:$A$2296,$A17,'Base Diária'!$F$2:$F$2296,R$4))</f>
        <v/>
      </c>
      <c r="S17" s="85" t="str">
        <f>IF(COUNTIFS('Base Diária'!$A$2:$A$2296,$A17,'Base Diária'!$F$2:$F$2296,S$4,'Base Diária'!$P$2:$P$2296,"Sim")=0,"",SUMIFS('Base Diária'!$N$2:$N$2296,'Base Diária'!$A$2:$A$2296,$A17,'Base Diária'!$F$2:$F$2296,S$4))</f>
        <v/>
      </c>
      <c r="T17" s="85" t="str">
        <f>IF(COUNTIFS('Base Diária'!$A$2:$A$2296,$A17,'Base Diária'!$F$2:$F$2296,T$4,'Base Diária'!$P$2:$P$2296,"Sim")=0,"",SUMIFS('Base Diária'!$N$2:$N$2296,'Base Diária'!$A$2:$A$2296,$A17,'Base Diária'!$F$2:$F$2296,T$4))</f>
        <v/>
      </c>
      <c r="U17" s="85" t="str">
        <f>IF(COUNTIFS('Base Diária'!$A$2:$A$2296,$A17,'Base Diária'!$F$2:$F$2296,U$4,'Base Diária'!$P$2:$P$2296,"Sim")=0,"",SUMIFS('Base Diária'!$N$2:$N$2296,'Base Diária'!$A$2:$A$2296,$A17,'Base Diária'!$F$2:$F$2296,U$4))</f>
        <v/>
      </c>
      <c r="V17" s="85" t="str">
        <f>IF(COUNTIFS('Base Diária'!$A$2:$A$2296,$A17,'Base Diária'!$F$2:$F$2296,V$4,'Base Diária'!$P$2:$P$2296,"Sim")=0,"",SUMIFS('Base Diária'!$N$2:$N$2296,'Base Diária'!$A$2:$A$2296,$A17,'Base Diária'!$F$2:$F$2296,V$4))</f>
        <v/>
      </c>
      <c r="W17" s="85" t="str">
        <f>IF(COUNTIFS('Base Diária'!$A$2:$A$2296,$A17,'Base Diária'!$F$2:$F$2296,W$4,'Base Diária'!$P$2:$P$2296,"Sim")=0,"",SUMIFS('Base Diária'!$N$2:$N$2296,'Base Diária'!$A$2:$A$2296,$A17,'Base Diária'!$F$2:$F$2296,W$4))</f>
        <v/>
      </c>
      <c r="X17" s="85" t="str">
        <f>IF(COUNTIFS('Base Diária'!$A$2:$A$2296,$A17,'Base Diária'!$F$2:$F$2296,X$4,'Base Diária'!$P$2:$P$2296,"Sim")=0,"",SUMIFS('Base Diária'!$N$2:$N$2296,'Base Diária'!$A$2:$A$2296,$A17,'Base Diária'!$F$2:$F$2296,X$4))</f>
        <v/>
      </c>
      <c r="Y17" s="85" t="str">
        <f>IF(COUNTIFS('Base Diária'!$A$2:$A$2296,$A17,'Base Diária'!$F$2:$F$2296,Y$4,'Base Diária'!$P$2:$P$2296,"Sim")=0,"",SUMIFS('Base Diária'!$N$2:$N$2296,'Base Diária'!$A$2:$A$2296,$A17,'Base Diária'!$F$2:$F$2296,Y$4))</f>
        <v/>
      </c>
      <c r="Z17" s="85" t="str">
        <f>IF(COUNTIFS('Base Diária'!$A$2:$A$2296,$A17,'Base Diária'!$F$2:$F$2296,Z$4,'Base Diária'!$P$2:$P$2296,"Sim")=0,"",SUMIFS('Base Diária'!$N$2:$N$2296,'Base Diária'!$A$2:$A$2296,$A17,'Base Diária'!$F$2:$F$2296,Z$4))</f>
        <v/>
      </c>
      <c r="AA17" s="85" t="str">
        <f>IF(COUNTIFS('Base Diária'!$A$2:$A$2296,$A17,'Base Diária'!$F$2:$F$2296,AA$4,'Base Diária'!$P$2:$P$2296,"Sim")=0,"",SUMIFS('Base Diária'!$N$2:$N$2296,'Base Diária'!$A$2:$A$2296,$A17,'Base Diária'!$F$2:$F$2296,AA$4))</f>
        <v/>
      </c>
      <c r="AB17" s="85" t="str">
        <f>IF(COUNTIFS('Base Diária'!$A$2:$A$2296,$A17,'Base Diária'!$F$2:$F$2296,AB$4,'Base Diária'!$P$2:$P$2296,"Sim")=0,"",SUMIFS('Base Diária'!$N$2:$N$2296,'Base Diária'!$A$2:$A$2296,$A17,'Base Diária'!$F$2:$F$2296,AB$4))</f>
        <v/>
      </c>
      <c r="AC17" s="85" t="str">
        <f>IF(COUNTIFS('Base Diária'!$A$2:$A$2296,$A17,'Base Diária'!$F$2:$F$2296,AC$4,'Base Diária'!$P$2:$P$2296,"Sim")=0,"",SUMIFS('Base Diária'!$N$2:$N$2296,'Base Diária'!$A$2:$A$2296,$A17,'Base Diária'!$F$2:$F$2296,AC$4))</f>
        <v/>
      </c>
      <c r="AD17" s="85" t="str">
        <f>IF(COUNTIFS('Base Diária'!$A$2:$A$2296,$A17,'Base Diária'!$F$2:$F$2296,AD$4,'Base Diária'!$P$2:$P$2296,"Sim")=0,"",SUMIFS('Base Diária'!$N$2:$N$2296,'Base Diária'!$A$2:$A$2296,$A17,'Base Diária'!$F$2:$F$2296,AD$4))</f>
        <v/>
      </c>
      <c r="AE17" s="85" t="str">
        <f>IF(COUNTIFS('Base Diária'!$A$2:$A$2296,$A17,'Base Diária'!$F$2:$F$2296,AE$4,'Base Diária'!$P$2:$P$2296,"Sim")=0,"",SUMIFS('Base Diária'!$N$2:$N$2296,'Base Diária'!$A$2:$A$2296,$A17,'Base Diária'!$F$2:$F$2296,AE$4))</f>
        <v/>
      </c>
      <c r="AF17" s="85" t="str">
        <f>IF(COUNTIFS('Base Diária'!$A$2:$A$2296,$A17,'Base Diária'!$F$2:$F$2296,AF$4,'Base Diária'!$P$2:$P$2296,"Sim")=0,"",SUMIFS('Base Diária'!$N$2:$N$2296,'Base Diária'!$A$2:$A$2296,$A17,'Base Diária'!$F$2:$F$2296,AF$4))</f>
        <v/>
      </c>
      <c r="AG17" s="85" t="str">
        <f>IF(COUNTIFS('Base Diária'!$A$2:$A$2296,$A17,'Base Diária'!$F$2:$F$2296,AG$4,'Base Diária'!$P$2:$P$2296,"Sim")=0,"",SUMIFS('Base Diária'!$N$2:$N$2296,'Base Diária'!$A$2:$A$2296,$A17,'Base Diária'!$F$2:$F$2296,AG$4))</f>
        <v/>
      </c>
      <c r="AH17" s="85" t="str">
        <f>IF(COUNTIFS('Base Diária'!$A$2:$A$2296,$A17,'Base Diária'!$F$2:$F$2296,AH$4,'Base Diária'!$P$2:$P$2296,"Sim")=0,"",SUMIFS('Base Diária'!$N$2:$N$2296,'Base Diária'!$A$2:$A$2296,$A17,'Base Diária'!$F$2:$F$2296,AH$4))</f>
        <v/>
      </c>
      <c r="AI17" s="85" t="str">
        <f>IF(COUNTIFS('Base Diária'!$A$2:$A$2296,$A17,'Base Diária'!$F$2:$F$2296,AI$4,'Base Diária'!$P$2:$P$2296,"Sim")=0,"",SUMIFS('Base Diária'!$N$2:$N$2296,'Base Diária'!$A$2:$A$2296,$A17,'Base Diária'!$F$2:$F$2296,AI$4))</f>
        <v/>
      </c>
      <c r="AJ17" s="85" t="str">
        <f>IF(COUNTIFS('Base Diária'!$A$2:$A$2296,$A17,'Base Diária'!$F$2:$F$2296,AJ$4,'Base Diária'!$P$2:$P$2296,"Sim")=0,"",SUMIFS('Base Diária'!$N$2:$N$2296,'Base Diária'!$A$2:$A$2296,$A17,'Base Diária'!$F$2:$F$2296,AJ$4))</f>
        <v/>
      </c>
      <c r="AK17" s="85" t="str">
        <f>IF(COUNTIFS('Base Diária'!$A$2:$A$2296,$A17,'Base Diária'!$F$2:$F$2296,AK$4,'Base Diária'!$P$2:$P$2296,"Sim")=0,"",SUMIFS('Base Diária'!$N$2:$N$2296,'Base Diária'!$A$2:$A$2296,$A17,'Base Diária'!$F$2:$F$2296,AK$4))</f>
        <v/>
      </c>
      <c r="AL17" s="85" t="str">
        <f>IF(COUNTIFS('Base Diária'!$A$2:$A$2296,$A17,'Base Diária'!$F$2:$F$2296,AL$4,'Base Diária'!$P$2:$P$2296,"Sim")=0,"",SUMIFS('Base Diária'!$N$2:$N$2296,'Base Diária'!$A$2:$A$2296,$A17,'Base Diária'!$F$2:$F$2296,AL$4))</f>
        <v/>
      </c>
      <c r="AM17" s="85" t="str">
        <f>IF(COUNTIFS('Base Diária'!$A$2:$A$2296,$A17,'Base Diária'!$F$2:$F$2296,AM$4,'Base Diária'!$P$2:$P$2296,"Sim")=0,"",SUMIFS('Base Diária'!$N$2:$N$2296,'Base Diária'!$A$2:$A$2296,$A17,'Base Diária'!$F$2:$F$2296,AM$4))</f>
        <v/>
      </c>
      <c r="AN17" s="85" t="str">
        <f>IF(COUNTIFS('Base Diária'!$A$2:$A$2296,$A17,'Base Diária'!$F$2:$F$2296,AN$4,'Base Diária'!$P$2:$P$2296,"Sim")=0,"",SUMIFS('Base Diária'!$N$2:$N$2296,'Base Diária'!$A$2:$A$2296,$A17,'Base Diária'!$F$2:$F$2296,AN$4))</f>
        <v/>
      </c>
      <c r="AO17" s="85" t="str">
        <f>IF(COUNTIFS('Base Diária'!$A$2:$A$2296,$A17,'Base Diária'!$F$2:$F$2296,AO$4,'Base Diária'!$P$2:$P$2296,"Sim")=0,"",SUMIFS('Base Diária'!$N$2:$N$2296,'Base Diária'!$A$2:$A$2296,$A17,'Base Diária'!$F$2:$F$2296,AO$4))</f>
        <v/>
      </c>
      <c r="AP17" s="18" t="str">
        <f>IFERROR(INDEX('Painel Empregado'!$F$5:$F$63,MATCH($A17,'Painel Empregado'!$A$5:$A$63,0)),"")</f>
        <v/>
      </c>
      <c r="AQ17" s="86" t="str">
        <f>IFERROR(INDEX('Painel Empregado'!$J$5:$J$63,MATCH($A17,'Painel Empregado'!$A$5:$A$63,0)),"")</f>
        <v/>
      </c>
      <c r="AR17" s="86" t="str">
        <f>IFERROR(INDEX('Painel Empregado'!$M$5:$M$63,MATCH($A17,'Painel Empregado'!$A$5:$A$63,0)),"")</f>
        <v/>
      </c>
      <c r="AS17" s="86" t="str">
        <f>IFERROR(INDEX('Painel Empregado'!$K$5:$K$63,MATCH($A17,'Painel Empregado'!$A$5:$A$63,0)),"")</f>
        <v/>
      </c>
      <c r="AT17" s="89" t="str">
        <f>IFERROR(INDEX('Painel Empregado'!$Q$5:$Q$63,MATCH($A17,'Painel Empregado'!$A$5:$A$63,0)),"")</f>
        <v/>
      </c>
    </row>
    <row r="18" spans="1:46" ht="15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IFERROR(INDEX(Cadastro!$D$5:$D$129,MATCH($A18&amp;"|"&amp;TEXT(_xlfn.MAXIFS(Cadastro!$E$5:$E$129,Cadastro!$A$5:$A$129,$A18,Cadastro!$E$5:$E$129,"&lt;="&amp;TODAY()),"yyyymmdd"),Cadastro!$I$5:$I$129,0)),"")</f>
        <v>6x1</v>
      </c>
      <c r="F18" s="85">
        <f>IF(COUNTIFS('Base Diária'!$A$2:$A$2296,$A18,'Base Diária'!$F$2:$F$2296,F$4,'Base Diária'!$P$2:$P$2296,"Sim")=0,"",SUMIFS('Base Diária'!$N$2:$N$2296,'Base Diária'!$A$2:$A$2296,$A18,'Base Diária'!$F$2:$F$2296,F$4))</f>
        <v>0.94431818181818161</v>
      </c>
      <c r="G18" s="85">
        <f>IF(COUNTIFS('Base Diária'!$A$2:$A$2296,$A18,'Base Diária'!$F$2:$F$2296,G$4,'Base Diária'!$P$2:$P$2296,"Sim")=0,"",SUMIFS('Base Diária'!$N$2:$N$2296,'Base Diária'!$A$2:$A$2296,$A18,'Base Diária'!$F$2:$F$2296,G$4))</f>
        <v>0.9772727272727274</v>
      </c>
      <c r="H18" s="85">
        <f>IF(COUNTIFS('Base Diária'!$A$2:$A$2296,$A18,'Base Diária'!$F$2:$F$2296,H$4,'Base Diária'!$P$2:$P$2296,"Sim")=0,"",SUMIFS('Base Diária'!$N$2:$N$2296,'Base Diária'!$A$2:$A$2296,$A18,'Base Diária'!$F$2:$F$2296,H$4))</f>
        <v>0.95227272727272705</v>
      </c>
      <c r="I18" s="85">
        <f>IF(COUNTIFS('Base Diária'!$A$2:$A$2296,$A18,'Base Diária'!$F$2:$F$2296,I$4,'Base Diária'!$P$2:$P$2296,"Sim")=0,"",SUMIFS('Base Diária'!$N$2:$N$2296,'Base Diária'!$A$2:$A$2296,$A18,'Base Diária'!$F$2:$F$2296,I$4))</f>
        <v>0.99318181818181794</v>
      </c>
      <c r="J18" s="85">
        <f>IF(COUNTIFS('Base Diária'!$A$2:$A$2296,$A18,'Base Diária'!$F$2:$F$2296,J$4,'Base Diária'!$P$2:$P$2296,"Sim")=0,"",SUMIFS('Base Diária'!$N$2:$N$2296,'Base Diária'!$A$2:$A$2296,$A18,'Base Diária'!$F$2:$F$2296,J$4))</f>
        <v>0.97840909090909078</v>
      </c>
      <c r="K18" s="85">
        <f>IF(COUNTIFS('Base Diária'!$A$2:$A$2296,$A18,'Base Diária'!$F$2:$F$2296,K$4,'Base Diária'!$P$2:$P$2296,"Sim")=0,"",SUMIFS('Base Diária'!$N$2:$N$2296,'Base Diária'!$A$2:$A$2296,$A18,'Base Diária'!$F$2:$F$2296,K$4))</f>
        <v>0.92496589358799441</v>
      </c>
      <c r="L18" s="85" t="str">
        <f>IF(COUNTIFS('Base Diária'!$A$2:$A$2296,$A18,'Base Diária'!$F$2:$F$2296,L$4,'Base Diária'!$P$2:$P$2296,"Sim")=0,"",SUMIFS('Base Diária'!$N$2:$N$2296,'Base Diária'!$A$2:$A$2296,$A18,'Base Diária'!$F$2:$F$2296,L$4))</f>
        <v/>
      </c>
      <c r="M18" s="85">
        <f>IF(COUNTIFS('Base Diária'!$A$2:$A$2296,$A18,'Base Diária'!$F$2:$F$2296,M$4,'Base Diária'!$P$2:$P$2296,"Sim")=0,"",SUMIFS('Base Diária'!$N$2:$N$2296,'Base Diária'!$A$2:$A$2296,$A18,'Base Diária'!$F$2:$F$2296,M$4))</f>
        <v>0.89841688654353569</v>
      </c>
      <c r="N18" s="85">
        <f>IF(COUNTIFS('Base Diária'!$A$2:$A$2296,$A18,'Base Diária'!$F$2:$F$2296,N$4,'Base Diária'!$P$2:$P$2296,"Sim")=0,"",SUMIFS('Base Diária'!$N$2:$N$2296,'Base Diária'!$A$2:$A$2296,$A18,'Base Diária'!$F$2:$F$2296,N$4))</f>
        <v>0.93522727272727268</v>
      </c>
      <c r="O18" s="85">
        <f>IF(COUNTIFS('Base Diária'!$A$2:$A$2296,$A18,'Base Diária'!$F$2:$F$2296,O$4,'Base Diária'!$P$2:$P$2296,"Sim")=0,"",SUMIFS('Base Diária'!$N$2:$N$2296,'Base Diária'!$A$2:$A$2296,$A18,'Base Diária'!$F$2:$F$2296,O$4))</f>
        <v>0.96136363636363642</v>
      </c>
      <c r="P18" s="85">
        <f>IF(COUNTIFS('Base Diária'!$A$2:$A$2296,$A18,'Base Diária'!$F$2:$F$2296,P$4,'Base Diária'!$P$2:$P$2296,"Sim")=0,"",SUMIFS('Base Diária'!$N$2:$N$2296,'Base Diária'!$A$2:$A$2296,$A18,'Base Diária'!$F$2:$F$2296,P$4))</f>
        <v>0.97613636363636358</v>
      </c>
      <c r="Q18" s="85">
        <f>IF(COUNTIFS('Base Diária'!$A$2:$A$2296,$A18,'Base Diária'!$F$2:$F$2296,Q$4,'Base Diária'!$P$2:$P$2296,"Sim")=0,"",SUMIFS('Base Diária'!$N$2:$N$2296,'Base Diária'!$A$2:$A$2296,$A18,'Base Diária'!$F$2:$F$2296,Q$4))</f>
        <v>0.92613636363636365</v>
      </c>
      <c r="R18" s="85" t="str">
        <f>IF(COUNTIFS('Base Diária'!$A$2:$A$2296,$A18,'Base Diária'!$F$2:$F$2296,R$4,'Base Diária'!$P$2:$P$2296,"Sim")=0,"",SUMIFS('Base Diária'!$N$2:$N$2296,'Base Diária'!$A$2:$A$2296,$A18,'Base Diária'!$F$2:$F$2296,R$4))</f>
        <v/>
      </c>
      <c r="S18" s="85" t="str">
        <f>IF(COUNTIFS('Base Diária'!$A$2:$A$2296,$A18,'Base Diária'!$F$2:$F$2296,S$4,'Base Diária'!$P$2:$P$2296,"Sim")=0,"",SUMIFS('Base Diária'!$N$2:$N$2296,'Base Diária'!$A$2:$A$2296,$A18,'Base Diária'!$F$2:$F$2296,S$4))</f>
        <v/>
      </c>
      <c r="T18" s="85" t="str">
        <f>IF(COUNTIFS('Base Diária'!$A$2:$A$2296,$A18,'Base Diária'!$F$2:$F$2296,T$4,'Base Diária'!$P$2:$P$2296,"Sim")=0,"",SUMIFS('Base Diária'!$N$2:$N$2296,'Base Diária'!$A$2:$A$2296,$A18,'Base Diária'!$F$2:$F$2296,T$4))</f>
        <v/>
      </c>
      <c r="U18" s="85" t="str">
        <f>IF(COUNTIFS('Base Diária'!$A$2:$A$2296,$A18,'Base Diária'!$F$2:$F$2296,U$4,'Base Diária'!$P$2:$P$2296,"Sim")=0,"",SUMIFS('Base Diária'!$N$2:$N$2296,'Base Diária'!$A$2:$A$2296,$A18,'Base Diária'!$F$2:$F$2296,U$4))</f>
        <v/>
      </c>
      <c r="V18" s="85" t="str">
        <f>IF(COUNTIFS('Base Diária'!$A$2:$A$2296,$A18,'Base Diária'!$F$2:$F$2296,V$4,'Base Diária'!$P$2:$P$2296,"Sim")=0,"",SUMIFS('Base Diária'!$N$2:$N$2296,'Base Diária'!$A$2:$A$2296,$A18,'Base Diária'!$F$2:$F$2296,V$4))</f>
        <v/>
      </c>
      <c r="W18" s="85" t="str">
        <f>IF(COUNTIFS('Base Diária'!$A$2:$A$2296,$A18,'Base Diária'!$F$2:$F$2296,W$4,'Base Diária'!$P$2:$P$2296,"Sim")=0,"",SUMIFS('Base Diária'!$N$2:$N$2296,'Base Diária'!$A$2:$A$2296,$A18,'Base Diária'!$F$2:$F$2296,W$4))</f>
        <v/>
      </c>
      <c r="X18" s="85" t="str">
        <f>IF(COUNTIFS('Base Diária'!$A$2:$A$2296,$A18,'Base Diária'!$F$2:$F$2296,X$4,'Base Diária'!$P$2:$P$2296,"Sim")=0,"",SUMIFS('Base Diária'!$N$2:$N$2296,'Base Diária'!$A$2:$A$2296,$A18,'Base Diária'!$F$2:$F$2296,X$4))</f>
        <v/>
      </c>
      <c r="Y18" s="85" t="str">
        <f>IF(COUNTIFS('Base Diária'!$A$2:$A$2296,$A18,'Base Diária'!$F$2:$F$2296,Y$4,'Base Diária'!$P$2:$P$2296,"Sim")=0,"",SUMIFS('Base Diária'!$N$2:$N$2296,'Base Diária'!$A$2:$A$2296,$A18,'Base Diária'!$F$2:$F$2296,Y$4))</f>
        <v/>
      </c>
      <c r="Z18" s="85" t="str">
        <f>IF(COUNTIFS('Base Diária'!$A$2:$A$2296,$A18,'Base Diária'!$F$2:$F$2296,Z$4,'Base Diária'!$P$2:$P$2296,"Sim")=0,"",SUMIFS('Base Diária'!$N$2:$N$2296,'Base Diária'!$A$2:$A$2296,$A18,'Base Diária'!$F$2:$F$2296,Z$4))</f>
        <v/>
      </c>
      <c r="AA18" s="85" t="str">
        <f>IF(COUNTIFS('Base Diária'!$A$2:$A$2296,$A18,'Base Diária'!$F$2:$F$2296,AA$4,'Base Diária'!$P$2:$P$2296,"Sim")=0,"",SUMIFS('Base Diária'!$N$2:$N$2296,'Base Diária'!$A$2:$A$2296,$A18,'Base Diária'!$F$2:$F$2296,AA$4))</f>
        <v/>
      </c>
      <c r="AB18" s="85" t="str">
        <f>IF(COUNTIFS('Base Diária'!$A$2:$A$2296,$A18,'Base Diária'!$F$2:$F$2296,AB$4,'Base Diária'!$P$2:$P$2296,"Sim")=0,"",SUMIFS('Base Diária'!$N$2:$N$2296,'Base Diária'!$A$2:$A$2296,$A18,'Base Diária'!$F$2:$F$2296,AB$4))</f>
        <v/>
      </c>
      <c r="AC18" s="85" t="str">
        <f>IF(COUNTIFS('Base Diária'!$A$2:$A$2296,$A18,'Base Diária'!$F$2:$F$2296,AC$4,'Base Diária'!$P$2:$P$2296,"Sim")=0,"",SUMIFS('Base Diária'!$N$2:$N$2296,'Base Diária'!$A$2:$A$2296,$A18,'Base Diária'!$F$2:$F$2296,AC$4))</f>
        <v/>
      </c>
      <c r="AD18" s="85" t="str">
        <f>IF(COUNTIFS('Base Diária'!$A$2:$A$2296,$A18,'Base Diária'!$F$2:$F$2296,AD$4,'Base Diária'!$P$2:$P$2296,"Sim")=0,"",SUMIFS('Base Diária'!$N$2:$N$2296,'Base Diária'!$A$2:$A$2296,$A18,'Base Diária'!$F$2:$F$2296,AD$4))</f>
        <v/>
      </c>
      <c r="AE18" s="85" t="str">
        <f>IF(COUNTIFS('Base Diária'!$A$2:$A$2296,$A18,'Base Diária'!$F$2:$F$2296,AE$4,'Base Diária'!$P$2:$P$2296,"Sim")=0,"",SUMIFS('Base Diária'!$N$2:$N$2296,'Base Diária'!$A$2:$A$2296,$A18,'Base Diária'!$F$2:$F$2296,AE$4))</f>
        <v/>
      </c>
      <c r="AF18" s="85" t="str">
        <f>IF(COUNTIFS('Base Diária'!$A$2:$A$2296,$A18,'Base Diária'!$F$2:$F$2296,AF$4,'Base Diária'!$P$2:$P$2296,"Sim")=0,"",SUMIFS('Base Diária'!$N$2:$N$2296,'Base Diária'!$A$2:$A$2296,$A18,'Base Diária'!$F$2:$F$2296,AF$4))</f>
        <v/>
      </c>
      <c r="AG18" s="85" t="str">
        <f>IF(COUNTIFS('Base Diária'!$A$2:$A$2296,$A18,'Base Diária'!$F$2:$F$2296,AG$4,'Base Diária'!$P$2:$P$2296,"Sim")=0,"",SUMIFS('Base Diária'!$N$2:$N$2296,'Base Diária'!$A$2:$A$2296,$A18,'Base Diária'!$F$2:$F$2296,AG$4))</f>
        <v/>
      </c>
      <c r="AH18" s="85" t="str">
        <f>IF(COUNTIFS('Base Diária'!$A$2:$A$2296,$A18,'Base Diária'!$F$2:$F$2296,AH$4,'Base Diária'!$P$2:$P$2296,"Sim")=0,"",SUMIFS('Base Diária'!$N$2:$N$2296,'Base Diária'!$A$2:$A$2296,$A18,'Base Diária'!$F$2:$F$2296,AH$4))</f>
        <v/>
      </c>
      <c r="AI18" s="85" t="str">
        <f>IF(COUNTIFS('Base Diária'!$A$2:$A$2296,$A18,'Base Diária'!$F$2:$F$2296,AI$4,'Base Diária'!$P$2:$P$2296,"Sim")=0,"",SUMIFS('Base Diária'!$N$2:$N$2296,'Base Diária'!$A$2:$A$2296,$A18,'Base Diária'!$F$2:$F$2296,AI$4))</f>
        <v/>
      </c>
      <c r="AJ18" s="85" t="str">
        <f>IF(COUNTIFS('Base Diária'!$A$2:$A$2296,$A18,'Base Diária'!$F$2:$F$2296,AJ$4,'Base Diária'!$P$2:$P$2296,"Sim")=0,"",SUMIFS('Base Diária'!$N$2:$N$2296,'Base Diária'!$A$2:$A$2296,$A18,'Base Diária'!$F$2:$F$2296,AJ$4))</f>
        <v/>
      </c>
      <c r="AK18" s="85" t="str">
        <f>IF(COUNTIFS('Base Diária'!$A$2:$A$2296,$A18,'Base Diária'!$F$2:$F$2296,AK$4,'Base Diária'!$P$2:$P$2296,"Sim")=0,"",SUMIFS('Base Diária'!$N$2:$N$2296,'Base Diária'!$A$2:$A$2296,$A18,'Base Diária'!$F$2:$F$2296,AK$4))</f>
        <v/>
      </c>
      <c r="AL18" s="85" t="str">
        <f>IF(COUNTIFS('Base Diária'!$A$2:$A$2296,$A18,'Base Diária'!$F$2:$F$2296,AL$4,'Base Diária'!$P$2:$P$2296,"Sim")=0,"",SUMIFS('Base Diária'!$N$2:$N$2296,'Base Diária'!$A$2:$A$2296,$A18,'Base Diária'!$F$2:$F$2296,AL$4))</f>
        <v/>
      </c>
      <c r="AM18" s="85" t="str">
        <f>IF(COUNTIFS('Base Diária'!$A$2:$A$2296,$A18,'Base Diária'!$F$2:$F$2296,AM$4,'Base Diária'!$P$2:$P$2296,"Sim")=0,"",SUMIFS('Base Diária'!$N$2:$N$2296,'Base Diária'!$A$2:$A$2296,$A18,'Base Diária'!$F$2:$F$2296,AM$4))</f>
        <v/>
      </c>
      <c r="AN18" s="85" t="str">
        <f>IF(COUNTIFS('Base Diária'!$A$2:$A$2296,$A18,'Base Diária'!$F$2:$F$2296,AN$4,'Base Diária'!$P$2:$P$2296,"Sim")=0,"",SUMIFS('Base Diária'!$N$2:$N$2296,'Base Diária'!$A$2:$A$2296,$A18,'Base Diária'!$F$2:$F$2296,AN$4))</f>
        <v/>
      </c>
      <c r="AO18" s="85" t="str">
        <f>IF(COUNTIFS('Base Diária'!$A$2:$A$2296,$A18,'Base Diária'!$F$2:$F$2296,AO$4,'Base Diária'!$P$2:$P$2296,"Sim")=0,"",SUMIFS('Base Diária'!$N$2:$N$2296,'Base Diária'!$A$2:$A$2296,$A18,'Base Diária'!$F$2:$F$2296,AO$4))</f>
        <v/>
      </c>
      <c r="AP18" s="18">
        <f>IFERROR(INDEX('Painel Empregado'!$F$5:$F$63,MATCH($A18,'Painel Empregado'!$A$5:$A$63,0)),"")</f>
        <v>11</v>
      </c>
      <c r="AQ18" s="86">
        <f>IFERROR(INDEX('Painel Empregado'!$J$5:$J$63,MATCH($A18,'Painel Empregado'!$A$5:$A$63,0)),"")</f>
        <v>0.95271490808628245</v>
      </c>
      <c r="AR18" s="86">
        <f>IFERROR(INDEX('Painel Empregado'!$M$5:$M$63,MATCH($A18,'Painel Empregado'!$A$5:$A$63,0)),"")</f>
        <v>1</v>
      </c>
      <c r="AS18" s="86">
        <f>IFERROR(INDEX('Painel Empregado'!$K$5:$K$63,MATCH($A18,'Painel Empregado'!$A$5:$A$63,0)),"")</f>
        <v>0.8</v>
      </c>
      <c r="AT18" s="89" t="str">
        <f>IFERROR(INDEX('Painel Empregado'!$Q$5:$Q$63,MATCH($A18,'Painel Empregado'!$A$5:$A$63,0)),"")</f>
        <v>Na meta</v>
      </c>
    </row>
    <row r="19" spans="1:46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IFERROR(INDEX(Cadastro!$D$5:$D$129,MATCH($A19&amp;"|"&amp;TEXT(_xlfn.MAXIFS(Cadastro!$E$5:$E$129,Cadastro!$A$5:$A$129,$A19,Cadastro!$E$5:$E$129,"&lt;="&amp;TODAY()),"yyyymmdd"),Cadastro!$I$5:$I$129,0)),"")</f>
        <v>B</v>
      </c>
      <c r="F19" s="85">
        <f>IF(COUNTIFS('Base Diária'!$A$2:$A$2296,$A19,'Base Diária'!$F$2:$F$2296,F$4,'Base Diária'!$P$2:$P$2296,"Sim")=0,"",SUMIFS('Base Diária'!$N$2:$N$2296,'Base Diária'!$A$2:$A$2296,$A19,'Base Diária'!$F$2:$F$2296,F$4))</f>
        <v>0.80964797913950459</v>
      </c>
      <c r="G19" s="85">
        <f>IF(COUNTIFS('Base Diária'!$A$2:$A$2296,$A19,'Base Diária'!$F$2:$F$2296,G$4,'Base Diária'!$P$2:$P$2296,"Sim")=0,"",SUMIFS('Base Diária'!$N$2:$N$2296,'Base Diária'!$A$2:$A$2296,$A19,'Base Diária'!$F$2:$F$2296,G$4))</f>
        <v>0.79530638852672775</v>
      </c>
      <c r="H19" s="85">
        <f>IF(COUNTIFS('Base Diária'!$A$2:$A$2296,$A19,'Base Diária'!$F$2:$F$2296,H$4,'Base Diária'!$P$2:$P$2296,"Sim")=0,"",SUMIFS('Base Diária'!$N$2:$N$2296,'Base Diária'!$A$2:$A$2296,$A19,'Base Diária'!$F$2:$F$2296,H$4))</f>
        <v>0.88135593220338981</v>
      </c>
      <c r="I19" s="85">
        <f>IF(COUNTIFS('Base Diária'!$A$2:$A$2296,$A19,'Base Diária'!$F$2:$F$2296,I$4,'Base Diária'!$P$2:$P$2296,"Sim")=0,"",SUMIFS('Base Diária'!$N$2:$N$2296,'Base Diária'!$A$2:$A$2296,$A19,'Base Diária'!$F$2:$F$2296,I$4))</f>
        <v>0.86440677966101698</v>
      </c>
      <c r="J19" s="85" t="str">
        <f>IF(COUNTIFS('Base Diária'!$A$2:$A$2296,$A19,'Base Diária'!$F$2:$F$2296,J$4,'Base Diária'!$P$2:$P$2296,"Sim")=0,"",SUMIFS('Base Diária'!$N$2:$N$2296,'Base Diária'!$A$2:$A$2296,$A19,'Base Diária'!$F$2:$F$2296,J$4))</f>
        <v/>
      </c>
      <c r="K19" s="85">
        <f>IF(COUNTIFS('Base Diária'!$A$2:$A$2296,$A19,'Base Diária'!$F$2:$F$2296,K$4,'Base Diária'!$P$2:$P$2296,"Sim")=0,"",SUMIFS('Base Diária'!$N$2:$N$2296,'Base Diária'!$A$2:$A$2296,$A19,'Base Diária'!$F$2:$F$2296,K$4))</f>
        <v>0.87483702737940028</v>
      </c>
      <c r="L19" s="85">
        <f>IF(COUNTIFS('Base Diária'!$A$2:$A$2296,$A19,'Base Diária'!$F$2:$F$2296,L$4,'Base Diária'!$P$2:$P$2296,"Sim")=0,"",SUMIFS('Base Diária'!$N$2:$N$2296,'Base Diária'!$A$2:$A$2296,$A19,'Base Diária'!$F$2:$F$2296,L$4))</f>
        <v>0.83702737940026073</v>
      </c>
      <c r="M19" s="85">
        <f>IF(COUNTIFS('Base Diária'!$A$2:$A$2296,$A19,'Base Diária'!$F$2:$F$2296,M$4,'Base Diária'!$P$2:$P$2296,"Sim")=0,"",SUMIFS('Base Diária'!$N$2:$N$2296,'Base Diária'!$A$2:$A$2296,$A19,'Base Diária'!$F$2:$F$2296,M$4))</f>
        <v>0.76531942633637562</v>
      </c>
      <c r="N19" s="85">
        <f>IF(COUNTIFS('Base Diária'!$A$2:$A$2296,$A19,'Base Diária'!$F$2:$F$2296,N$4,'Base Diária'!$P$2:$P$2296,"Sim")=0,"",SUMIFS('Base Diária'!$N$2:$N$2296,'Base Diária'!$A$2:$A$2296,$A19,'Base Diária'!$F$2:$F$2296,N$4))</f>
        <v>0.9048239895697523</v>
      </c>
      <c r="O19" s="85">
        <f>IF(COUNTIFS('Base Diária'!$A$2:$A$2296,$A19,'Base Diária'!$F$2:$F$2296,O$4,'Base Diária'!$P$2:$P$2296,"Sim")=0,"",SUMIFS('Base Diária'!$N$2:$N$2296,'Base Diária'!$A$2:$A$2296,$A19,'Base Diária'!$F$2:$F$2296,O$4))</f>
        <v>0.75228161668839644</v>
      </c>
      <c r="P19" s="85" t="str">
        <f>IF(COUNTIFS('Base Diária'!$A$2:$A$2296,$A19,'Base Diária'!$F$2:$F$2296,P$4,'Base Diária'!$P$2:$P$2296,"Sim")=0,"",SUMIFS('Base Diária'!$N$2:$N$2296,'Base Diária'!$A$2:$A$2296,$A19,'Base Diária'!$F$2:$F$2296,P$4))</f>
        <v/>
      </c>
      <c r="Q19" s="85">
        <f>IF(COUNTIFS('Base Diária'!$A$2:$A$2296,$A19,'Base Diária'!$F$2:$F$2296,Q$4,'Base Diária'!$P$2:$P$2296,"Sim")=0,"",SUMIFS('Base Diária'!$N$2:$N$2296,'Base Diária'!$A$2:$A$2296,$A19,'Base Diária'!$F$2:$F$2296,Q$4))</f>
        <v>0.18774445893089961</v>
      </c>
      <c r="R19" s="85" t="str">
        <f>IF(COUNTIFS('Base Diária'!$A$2:$A$2296,$A19,'Base Diária'!$F$2:$F$2296,R$4,'Base Diária'!$P$2:$P$2296,"Sim")=0,"",SUMIFS('Base Diária'!$N$2:$N$2296,'Base Diária'!$A$2:$A$2296,$A19,'Base Diária'!$F$2:$F$2296,R$4))</f>
        <v/>
      </c>
      <c r="S19" s="85" t="str">
        <f>IF(COUNTIFS('Base Diária'!$A$2:$A$2296,$A19,'Base Diária'!$F$2:$F$2296,S$4,'Base Diária'!$P$2:$P$2296,"Sim")=0,"",SUMIFS('Base Diária'!$N$2:$N$2296,'Base Diária'!$A$2:$A$2296,$A19,'Base Diária'!$F$2:$F$2296,S$4))</f>
        <v/>
      </c>
      <c r="T19" s="85" t="str">
        <f>IF(COUNTIFS('Base Diária'!$A$2:$A$2296,$A19,'Base Diária'!$F$2:$F$2296,T$4,'Base Diária'!$P$2:$P$2296,"Sim")=0,"",SUMIFS('Base Diária'!$N$2:$N$2296,'Base Diária'!$A$2:$A$2296,$A19,'Base Diária'!$F$2:$F$2296,T$4))</f>
        <v/>
      </c>
      <c r="U19" s="85" t="str">
        <f>IF(COUNTIFS('Base Diária'!$A$2:$A$2296,$A19,'Base Diária'!$F$2:$F$2296,U$4,'Base Diária'!$P$2:$P$2296,"Sim")=0,"",SUMIFS('Base Diária'!$N$2:$N$2296,'Base Diária'!$A$2:$A$2296,$A19,'Base Diária'!$F$2:$F$2296,U$4))</f>
        <v/>
      </c>
      <c r="V19" s="85" t="str">
        <f>IF(COUNTIFS('Base Diária'!$A$2:$A$2296,$A19,'Base Diária'!$F$2:$F$2296,V$4,'Base Diária'!$P$2:$P$2296,"Sim")=0,"",SUMIFS('Base Diária'!$N$2:$N$2296,'Base Diária'!$A$2:$A$2296,$A19,'Base Diária'!$F$2:$F$2296,V$4))</f>
        <v/>
      </c>
      <c r="W19" s="85" t="str">
        <f>IF(COUNTIFS('Base Diária'!$A$2:$A$2296,$A19,'Base Diária'!$F$2:$F$2296,W$4,'Base Diária'!$P$2:$P$2296,"Sim")=0,"",SUMIFS('Base Diária'!$N$2:$N$2296,'Base Diária'!$A$2:$A$2296,$A19,'Base Diária'!$F$2:$F$2296,W$4))</f>
        <v/>
      </c>
      <c r="X19" s="85" t="str">
        <f>IF(COUNTIFS('Base Diária'!$A$2:$A$2296,$A19,'Base Diária'!$F$2:$F$2296,X$4,'Base Diária'!$P$2:$P$2296,"Sim")=0,"",SUMIFS('Base Diária'!$N$2:$N$2296,'Base Diária'!$A$2:$A$2296,$A19,'Base Diária'!$F$2:$F$2296,X$4))</f>
        <v/>
      </c>
      <c r="Y19" s="85" t="str">
        <f>IF(COUNTIFS('Base Diária'!$A$2:$A$2296,$A19,'Base Diária'!$F$2:$F$2296,Y$4,'Base Diária'!$P$2:$P$2296,"Sim")=0,"",SUMIFS('Base Diária'!$N$2:$N$2296,'Base Diária'!$A$2:$A$2296,$A19,'Base Diária'!$F$2:$F$2296,Y$4))</f>
        <v/>
      </c>
      <c r="Z19" s="85" t="str">
        <f>IF(COUNTIFS('Base Diária'!$A$2:$A$2296,$A19,'Base Diária'!$F$2:$F$2296,Z$4,'Base Diária'!$P$2:$P$2296,"Sim")=0,"",SUMIFS('Base Diária'!$N$2:$N$2296,'Base Diária'!$A$2:$A$2296,$A19,'Base Diária'!$F$2:$F$2296,Z$4))</f>
        <v/>
      </c>
      <c r="AA19" s="85" t="str">
        <f>IF(COUNTIFS('Base Diária'!$A$2:$A$2296,$A19,'Base Diária'!$F$2:$F$2296,AA$4,'Base Diária'!$P$2:$P$2296,"Sim")=0,"",SUMIFS('Base Diária'!$N$2:$N$2296,'Base Diária'!$A$2:$A$2296,$A19,'Base Diária'!$F$2:$F$2296,AA$4))</f>
        <v/>
      </c>
      <c r="AB19" s="85" t="str">
        <f>IF(COUNTIFS('Base Diária'!$A$2:$A$2296,$A19,'Base Diária'!$F$2:$F$2296,AB$4,'Base Diária'!$P$2:$P$2296,"Sim")=0,"",SUMIFS('Base Diária'!$N$2:$N$2296,'Base Diária'!$A$2:$A$2296,$A19,'Base Diária'!$F$2:$F$2296,AB$4))</f>
        <v/>
      </c>
      <c r="AC19" s="85" t="str">
        <f>IF(COUNTIFS('Base Diária'!$A$2:$A$2296,$A19,'Base Diária'!$F$2:$F$2296,AC$4,'Base Diária'!$P$2:$P$2296,"Sim")=0,"",SUMIFS('Base Diária'!$N$2:$N$2296,'Base Diária'!$A$2:$A$2296,$A19,'Base Diária'!$F$2:$F$2296,AC$4))</f>
        <v/>
      </c>
      <c r="AD19" s="85" t="str">
        <f>IF(COUNTIFS('Base Diária'!$A$2:$A$2296,$A19,'Base Diária'!$F$2:$F$2296,AD$4,'Base Diária'!$P$2:$P$2296,"Sim")=0,"",SUMIFS('Base Diária'!$N$2:$N$2296,'Base Diária'!$A$2:$A$2296,$A19,'Base Diária'!$F$2:$F$2296,AD$4))</f>
        <v/>
      </c>
      <c r="AE19" s="85" t="str">
        <f>IF(COUNTIFS('Base Diária'!$A$2:$A$2296,$A19,'Base Diária'!$F$2:$F$2296,AE$4,'Base Diária'!$P$2:$P$2296,"Sim")=0,"",SUMIFS('Base Diária'!$N$2:$N$2296,'Base Diária'!$A$2:$A$2296,$A19,'Base Diária'!$F$2:$F$2296,AE$4))</f>
        <v/>
      </c>
      <c r="AF19" s="85" t="str">
        <f>IF(COUNTIFS('Base Diária'!$A$2:$A$2296,$A19,'Base Diária'!$F$2:$F$2296,AF$4,'Base Diária'!$P$2:$P$2296,"Sim")=0,"",SUMIFS('Base Diária'!$N$2:$N$2296,'Base Diária'!$A$2:$A$2296,$A19,'Base Diária'!$F$2:$F$2296,AF$4))</f>
        <v/>
      </c>
      <c r="AG19" s="85" t="str">
        <f>IF(COUNTIFS('Base Diária'!$A$2:$A$2296,$A19,'Base Diária'!$F$2:$F$2296,AG$4,'Base Diária'!$P$2:$P$2296,"Sim")=0,"",SUMIFS('Base Diária'!$N$2:$N$2296,'Base Diária'!$A$2:$A$2296,$A19,'Base Diária'!$F$2:$F$2296,AG$4))</f>
        <v/>
      </c>
      <c r="AH19" s="85" t="str">
        <f>IF(COUNTIFS('Base Diária'!$A$2:$A$2296,$A19,'Base Diária'!$F$2:$F$2296,AH$4,'Base Diária'!$P$2:$P$2296,"Sim")=0,"",SUMIFS('Base Diária'!$N$2:$N$2296,'Base Diária'!$A$2:$A$2296,$A19,'Base Diária'!$F$2:$F$2296,AH$4))</f>
        <v/>
      </c>
      <c r="AI19" s="85" t="str">
        <f>IF(COUNTIFS('Base Diária'!$A$2:$A$2296,$A19,'Base Diária'!$F$2:$F$2296,AI$4,'Base Diária'!$P$2:$P$2296,"Sim")=0,"",SUMIFS('Base Diária'!$N$2:$N$2296,'Base Diária'!$A$2:$A$2296,$A19,'Base Diária'!$F$2:$F$2296,AI$4))</f>
        <v/>
      </c>
      <c r="AJ19" s="85" t="str">
        <f>IF(COUNTIFS('Base Diária'!$A$2:$A$2296,$A19,'Base Diária'!$F$2:$F$2296,AJ$4,'Base Diária'!$P$2:$P$2296,"Sim")=0,"",SUMIFS('Base Diária'!$N$2:$N$2296,'Base Diária'!$A$2:$A$2296,$A19,'Base Diária'!$F$2:$F$2296,AJ$4))</f>
        <v/>
      </c>
      <c r="AK19" s="85" t="str">
        <f>IF(COUNTIFS('Base Diária'!$A$2:$A$2296,$A19,'Base Diária'!$F$2:$F$2296,AK$4,'Base Diária'!$P$2:$P$2296,"Sim")=0,"",SUMIFS('Base Diária'!$N$2:$N$2296,'Base Diária'!$A$2:$A$2296,$A19,'Base Diária'!$F$2:$F$2296,AK$4))</f>
        <v/>
      </c>
      <c r="AL19" s="85" t="str">
        <f>IF(COUNTIFS('Base Diária'!$A$2:$A$2296,$A19,'Base Diária'!$F$2:$F$2296,AL$4,'Base Diária'!$P$2:$P$2296,"Sim")=0,"",SUMIFS('Base Diária'!$N$2:$N$2296,'Base Diária'!$A$2:$A$2296,$A19,'Base Diária'!$F$2:$F$2296,AL$4))</f>
        <v/>
      </c>
      <c r="AM19" s="85" t="str">
        <f>IF(COUNTIFS('Base Diária'!$A$2:$A$2296,$A19,'Base Diária'!$F$2:$F$2296,AM$4,'Base Diária'!$P$2:$P$2296,"Sim")=0,"",SUMIFS('Base Diária'!$N$2:$N$2296,'Base Diária'!$A$2:$A$2296,$A19,'Base Diária'!$F$2:$F$2296,AM$4))</f>
        <v/>
      </c>
      <c r="AN19" s="85" t="str">
        <f>IF(COUNTIFS('Base Diária'!$A$2:$A$2296,$A19,'Base Diária'!$F$2:$F$2296,AN$4,'Base Diária'!$P$2:$P$2296,"Sim")=0,"",SUMIFS('Base Diária'!$N$2:$N$2296,'Base Diária'!$A$2:$A$2296,$A19,'Base Diária'!$F$2:$F$2296,AN$4))</f>
        <v/>
      </c>
      <c r="AO19" s="85" t="str">
        <f>IF(COUNTIFS('Base Diária'!$A$2:$A$2296,$A19,'Base Diária'!$F$2:$F$2296,AO$4,'Base Diária'!$P$2:$P$2296,"Sim")=0,"",SUMIFS('Base Diária'!$N$2:$N$2296,'Base Diária'!$A$2:$A$2296,$A19,'Base Diária'!$F$2:$F$2296,AO$4))</f>
        <v/>
      </c>
      <c r="AP19" s="18">
        <f>IFERROR(INDEX('Painel Empregado'!$F$5:$F$63,MATCH($A19,'Painel Empregado'!$A$5:$A$63,0)),"")</f>
        <v>10</v>
      </c>
      <c r="AQ19" s="86">
        <f>IFERROR(INDEX('Painel Empregado'!$J$5:$J$63,MATCH($A19,'Painel Empregado'!$A$5:$A$63,0)),"")</f>
        <v>0.76727509778357239</v>
      </c>
      <c r="AR19" s="86">
        <f>IFERROR(INDEX('Painel Empregado'!$M$5:$M$63,MATCH($A19,'Painel Empregado'!$A$5:$A$63,0)),"")</f>
        <v>0.6</v>
      </c>
      <c r="AS19" s="86">
        <f>IFERROR(INDEX('Painel Empregado'!$K$5:$K$63,MATCH($A19,'Painel Empregado'!$A$5:$A$63,0)),"")</f>
        <v>0.8</v>
      </c>
      <c r="AT19" s="89" t="str">
        <f>IFERROR(INDEX('Painel Empregado'!$Q$5:$Q$63,MATCH($A19,'Painel Empregado'!$A$5:$A$63,0)),"")</f>
        <v>Crítico</v>
      </c>
    </row>
    <row r="20" spans="1:46" ht="15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IFERROR(INDEX(Cadastro!$D$5:$D$129,MATCH($A20&amp;"|"&amp;TEXT(_xlfn.MAXIFS(Cadastro!$E$5:$E$129,Cadastro!$A$5:$A$129,$A20,Cadastro!$E$5:$E$129,"&lt;="&amp;TODAY()),"yyyymmdd"),Cadastro!$I$5:$I$129,0)),"")</f>
        <v>6x1</v>
      </c>
      <c r="F20" s="85">
        <f>IF(COUNTIFS('Base Diária'!$A$2:$A$2296,$A20,'Base Diária'!$F$2:$F$2296,F$4,'Base Diária'!$P$2:$P$2296,"Sim")=0,"",SUMIFS('Base Diária'!$N$2:$N$2296,'Base Diária'!$A$2:$A$2296,$A20,'Base Diária'!$F$2:$F$2296,F$4))</f>
        <v>0.8102272727272728</v>
      </c>
      <c r="G20" s="85">
        <f>IF(COUNTIFS('Base Diária'!$A$2:$A$2296,$A20,'Base Diária'!$F$2:$F$2296,G$4,'Base Diária'!$P$2:$P$2296,"Sim")=0,"",SUMIFS('Base Diária'!$N$2:$N$2296,'Base Diária'!$A$2:$A$2296,$A20,'Base Diária'!$F$2:$F$2296,G$4))</f>
        <v>0.86363636363636376</v>
      </c>
      <c r="H20" s="85">
        <f>IF(COUNTIFS('Base Diária'!$A$2:$A$2296,$A20,'Base Diária'!$F$2:$F$2296,H$4,'Base Diária'!$P$2:$P$2296,"Sim")=0,"",SUMIFS('Base Diária'!$N$2:$N$2296,'Base Diária'!$A$2:$A$2296,$A20,'Base Diária'!$F$2:$F$2296,H$4))</f>
        <v>0.90681818181818175</v>
      </c>
      <c r="I20" s="85">
        <f>IF(COUNTIFS('Base Diária'!$A$2:$A$2296,$A20,'Base Diária'!$F$2:$F$2296,I$4,'Base Diária'!$P$2:$P$2296,"Sim")=0,"",SUMIFS('Base Diária'!$N$2:$N$2296,'Base Diária'!$A$2:$A$2296,$A20,'Base Diária'!$F$2:$F$2296,I$4))</f>
        <v>0.87727272727272732</v>
      </c>
      <c r="J20" s="85">
        <f>IF(COUNTIFS('Base Diária'!$A$2:$A$2296,$A20,'Base Diária'!$F$2:$F$2296,J$4,'Base Diária'!$P$2:$P$2296,"Sim")=0,"",SUMIFS('Base Diária'!$N$2:$N$2296,'Base Diária'!$A$2:$A$2296,$A20,'Base Diária'!$F$2:$F$2296,J$4))</f>
        <v>0.8931818181818183</v>
      </c>
      <c r="K20" s="85">
        <f>IF(COUNTIFS('Base Diária'!$A$2:$A$2296,$A20,'Base Diária'!$F$2:$F$2296,K$4,'Base Diária'!$P$2:$P$2296,"Sim")=0,"",SUMIFS('Base Diária'!$N$2:$N$2296,'Base Diária'!$A$2:$A$2296,$A20,'Base Diária'!$F$2:$F$2296,K$4))</f>
        <v>0.78990450204638485</v>
      </c>
      <c r="L20" s="85" t="str">
        <f>IF(COUNTIFS('Base Diária'!$A$2:$A$2296,$A20,'Base Diária'!$F$2:$F$2296,L$4,'Base Diária'!$P$2:$P$2296,"Sim")=0,"",SUMIFS('Base Diária'!$N$2:$N$2296,'Base Diária'!$A$2:$A$2296,$A20,'Base Diária'!$F$2:$F$2296,L$4))</f>
        <v/>
      </c>
      <c r="M20" s="85">
        <f>IF(COUNTIFS('Base Diária'!$A$2:$A$2296,$A20,'Base Diária'!$F$2:$F$2296,M$4,'Base Diária'!$P$2:$P$2296,"Sim")=0,"",SUMIFS('Base Diária'!$N$2:$N$2296,'Base Diária'!$A$2:$A$2296,$A20,'Base Diária'!$F$2:$F$2296,M$4))</f>
        <v>0.81266490765171506</v>
      </c>
      <c r="N20" s="85">
        <f>IF(COUNTIFS('Base Diária'!$A$2:$A$2296,$A20,'Base Diária'!$F$2:$F$2296,N$4,'Base Diária'!$P$2:$P$2296,"Sim")=0,"",SUMIFS('Base Diária'!$N$2:$N$2296,'Base Diária'!$A$2:$A$2296,$A20,'Base Diária'!$F$2:$F$2296,N$4))</f>
        <v>0.79999999999999982</v>
      </c>
      <c r="O20" s="85">
        <f>IF(COUNTIFS('Base Diária'!$A$2:$A$2296,$A20,'Base Diária'!$F$2:$F$2296,O$4,'Base Diária'!$P$2:$P$2296,"Sim")=0,"",SUMIFS('Base Diária'!$N$2:$N$2296,'Base Diária'!$A$2:$A$2296,$A20,'Base Diária'!$F$2:$F$2296,O$4))</f>
        <v>0.8761363636363636</v>
      </c>
      <c r="P20" s="85">
        <f>IF(COUNTIFS('Base Diária'!$A$2:$A$2296,$A20,'Base Diária'!$F$2:$F$2296,P$4,'Base Diária'!$P$2:$P$2296,"Sim")=0,"",SUMIFS('Base Diária'!$N$2:$N$2296,'Base Diária'!$A$2:$A$2296,$A20,'Base Diária'!$F$2:$F$2296,P$4))</f>
        <v>0.89886363636363631</v>
      </c>
      <c r="Q20" s="85">
        <f>IF(COUNTIFS('Base Diária'!$A$2:$A$2296,$A20,'Base Diária'!$F$2:$F$2296,Q$4,'Base Diária'!$P$2:$P$2296,"Sim")=0,"",SUMIFS('Base Diária'!$N$2:$N$2296,'Base Diária'!$A$2:$A$2296,$A20,'Base Diária'!$F$2:$F$2296,Q$4))</f>
        <v>0.80227272727272714</v>
      </c>
      <c r="R20" s="85" t="str">
        <f>IF(COUNTIFS('Base Diária'!$A$2:$A$2296,$A20,'Base Diária'!$F$2:$F$2296,R$4,'Base Diária'!$P$2:$P$2296,"Sim")=0,"",SUMIFS('Base Diária'!$N$2:$N$2296,'Base Diária'!$A$2:$A$2296,$A20,'Base Diária'!$F$2:$F$2296,R$4))</f>
        <v/>
      </c>
      <c r="S20" s="85" t="str">
        <f>IF(COUNTIFS('Base Diária'!$A$2:$A$2296,$A20,'Base Diária'!$F$2:$F$2296,S$4,'Base Diária'!$P$2:$P$2296,"Sim")=0,"",SUMIFS('Base Diária'!$N$2:$N$2296,'Base Diária'!$A$2:$A$2296,$A20,'Base Diária'!$F$2:$F$2296,S$4))</f>
        <v/>
      </c>
      <c r="T20" s="85" t="str">
        <f>IF(COUNTIFS('Base Diária'!$A$2:$A$2296,$A20,'Base Diária'!$F$2:$F$2296,T$4,'Base Diária'!$P$2:$P$2296,"Sim")=0,"",SUMIFS('Base Diária'!$N$2:$N$2296,'Base Diária'!$A$2:$A$2296,$A20,'Base Diária'!$F$2:$F$2296,T$4))</f>
        <v/>
      </c>
      <c r="U20" s="85" t="str">
        <f>IF(COUNTIFS('Base Diária'!$A$2:$A$2296,$A20,'Base Diária'!$F$2:$F$2296,U$4,'Base Diária'!$P$2:$P$2296,"Sim")=0,"",SUMIFS('Base Diária'!$N$2:$N$2296,'Base Diária'!$A$2:$A$2296,$A20,'Base Diária'!$F$2:$F$2296,U$4))</f>
        <v/>
      </c>
      <c r="V20" s="85" t="str">
        <f>IF(COUNTIFS('Base Diária'!$A$2:$A$2296,$A20,'Base Diária'!$F$2:$F$2296,V$4,'Base Diária'!$P$2:$P$2296,"Sim")=0,"",SUMIFS('Base Diária'!$N$2:$N$2296,'Base Diária'!$A$2:$A$2296,$A20,'Base Diária'!$F$2:$F$2296,V$4))</f>
        <v/>
      </c>
      <c r="W20" s="85" t="str">
        <f>IF(COUNTIFS('Base Diária'!$A$2:$A$2296,$A20,'Base Diária'!$F$2:$F$2296,W$4,'Base Diária'!$P$2:$P$2296,"Sim")=0,"",SUMIFS('Base Diária'!$N$2:$N$2296,'Base Diária'!$A$2:$A$2296,$A20,'Base Diária'!$F$2:$F$2296,W$4))</f>
        <v/>
      </c>
      <c r="X20" s="85" t="str">
        <f>IF(COUNTIFS('Base Diária'!$A$2:$A$2296,$A20,'Base Diária'!$F$2:$F$2296,X$4,'Base Diária'!$P$2:$P$2296,"Sim")=0,"",SUMIFS('Base Diária'!$N$2:$N$2296,'Base Diária'!$A$2:$A$2296,$A20,'Base Diária'!$F$2:$F$2296,X$4))</f>
        <v/>
      </c>
      <c r="Y20" s="85" t="str">
        <f>IF(COUNTIFS('Base Diária'!$A$2:$A$2296,$A20,'Base Diária'!$F$2:$F$2296,Y$4,'Base Diária'!$P$2:$P$2296,"Sim")=0,"",SUMIFS('Base Diária'!$N$2:$N$2296,'Base Diária'!$A$2:$A$2296,$A20,'Base Diária'!$F$2:$F$2296,Y$4))</f>
        <v/>
      </c>
      <c r="Z20" s="85" t="str">
        <f>IF(COUNTIFS('Base Diária'!$A$2:$A$2296,$A20,'Base Diária'!$F$2:$F$2296,Z$4,'Base Diária'!$P$2:$P$2296,"Sim")=0,"",SUMIFS('Base Diária'!$N$2:$N$2296,'Base Diária'!$A$2:$A$2296,$A20,'Base Diária'!$F$2:$F$2296,Z$4))</f>
        <v/>
      </c>
      <c r="AA20" s="85" t="str">
        <f>IF(COUNTIFS('Base Diária'!$A$2:$A$2296,$A20,'Base Diária'!$F$2:$F$2296,AA$4,'Base Diária'!$P$2:$P$2296,"Sim")=0,"",SUMIFS('Base Diária'!$N$2:$N$2296,'Base Diária'!$A$2:$A$2296,$A20,'Base Diária'!$F$2:$F$2296,AA$4))</f>
        <v/>
      </c>
      <c r="AB20" s="85" t="str">
        <f>IF(COUNTIFS('Base Diária'!$A$2:$A$2296,$A20,'Base Diária'!$F$2:$F$2296,AB$4,'Base Diária'!$P$2:$P$2296,"Sim")=0,"",SUMIFS('Base Diária'!$N$2:$N$2296,'Base Diária'!$A$2:$A$2296,$A20,'Base Diária'!$F$2:$F$2296,AB$4))</f>
        <v/>
      </c>
      <c r="AC20" s="85" t="str">
        <f>IF(COUNTIFS('Base Diária'!$A$2:$A$2296,$A20,'Base Diária'!$F$2:$F$2296,AC$4,'Base Diária'!$P$2:$P$2296,"Sim")=0,"",SUMIFS('Base Diária'!$N$2:$N$2296,'Base Diária'!$A$2:$A$2296,$A20,'Base Diária'!$F$2:$F$2296,AC$4))</f>
        <v/>
      </c>
      <c r="AD20" s="85" t="str">
        <f>IF(COUNTIFS('Base Diária'!$A$2:$A$2296,$A20,'Base Diária'!$F$2:$F$2296,AD$4,'Base Diária'!$P$2:$P$2296,"Sim")=0,"",SUMIFS('Base Diária'!$N$2:$N$2296,'Base Diária'!$A$2:$A$2296,$A20,'Base Diária'!$F$2:$F$2296,AD$4))</f>
        <v/>
      </c>
      <c r="AE20" s="85" t="str">
        <f>IF(COUNTIFS('Base Diária'!$A$2:$A$2296,$A20,'Base Diária'!$F$2:$F$2296,AE$4,'Base Diária'!$P$2:$P$2296,"Sim")=0,"",SUMIFS('Base Diária'!$N$2:$N$2296,'Base Diária'!$A$2:$A$2296,$A20,'Base Diária'!$F$2:$F$2296,AE$4))</f>
        <v/>
      </c>
      <c r="AF20" s="85" t="str">
        <f>IF(COUNTIFS('Base Diária'!$A$2:$A$2296,$A20,'Base Diária'!$F$2:$F$2296,AF$4,'Base Diária'!$P$2:$P$2296,"Sim")=0,"",SUMIFS('Base Diária'!$N$2:$N$2296,'Base Diária'!$A$2:$A$2296,$A20,'Base Diária'!$F$2:$F$2296,AF$4))</f>
        <v/>
      </c>
      <c r="AG20" s="85" t="str">
        <f>IF(COUNTIFS('Base Diária'!$A$2:$A$2296,$A20,'Base Diária'!$F$2:$F$2296,AG$4,'Base Diária'!$P$2:$P$2296,"Sim")=0,"",SUMIFS('Base Diária'!$N$2:$N$2296,'Base Diária'!$A$2:$A$2296,$A20,'Base Diária'!$F$2:$F$2296,AG$4))</f>
        <v/>
      </c>
      <c r="AH20" s="85" t="str">
        <f>IF(COUNTIFS('Base Diária'!$A$2:$A$2296,$A20,'Base Diária'!$F$2:$F$2296,AH$4,'Base Diária'!$P$2:$P$2296,"Sim")=0,"",SUMIFS('Base Diária'!$N$2:$N$2296,'Base Diária'!$A$2:$A$2296,$A20,'Base Diária'!$F$2:$F$2296,AH$4))</f>
        <v/>
      </c>
      <c r="AI20" s="85" t="str">
        <f>IF(COUNTIFS('Base Diária'!$A$2:$A$2296,$A20,'Base Diária'!$F$2:$F$2296,AI$4,'Base Diária'!$P$2:$P$2296,"Sim")=0,"",SUMIFS('Base Diária'!$N$2:$N$2296,'Base Diária'!$A$2:$A$2296,$A20,'Base Diária'!$F$2:$F$2296,AI$4))</f>
        <v/>
      </c>
      <c r="AJ20" s="85" t="str">
        <f>IF(COUNTIFS('Base Diária'!$A$2:$A$2296,$A20,'Base Diária'!$F$2:$F$2296,AJ$4,'Base Diária'!$P$2:$P$2296,"Sim")=0,"",SUMIFS('Base Diária'!$N$2:$N$2296,'Base Diária'!$A$2:$A$2296,$A20,'Base Diária'!$F$2:$F$2296,AJ$4))</f>
        <v/>
      </c>
      <c r="AK20" s="85" t="str">
        <f>IF(COUNTIFS('Base Diária'!$A$2:$A$2296,$A20,'Base Diária'!$F$2:$F$2296,AK$4,'Base Diária'!$P$2:$P$2296,"Sim")=0,"",SUMIFS('Base Diária'!$N$2:$N$2296,'Base Diária'!$A$2:$A$2296,$A20,'Base Diária'!$F$2:$F$2296,AK$4))</f>
        <v/>
      </c>
      <c r="AL20" s="85" t="str">
        <f>IF(COUNTIFS('Base Diária'!$A$2:$A$2296,$A20,'Base Diária'!$F$2:$F$2296,AL$4,'Base Diária'!$P$2:$P$2296,"Sim")=0,"",SUMIFS('Base Diária'!$N$2:$N$2296,'Base Diária'!$A$2:$A$2296,$A20,'Base Diária'!$F$2:$F$2296,AL$4))</f>
        <v/>
      </c>
      <c r="AM20" s="85" t="str">
        <f>IF(COUNTIFS('Base Diária'!$A$2:$A$2296,$A20,'Base Diária'!$F$2:$F$2296,AM$4,'Base Diária'!$P$2:$P$2296,"Sim")=0,"",SUMIFS('Base Diária'!$N$2:$N$2296,'Base Diária'!$A$2:$A$2296,$A20,'Base Diária'!$F$2:$F$2296,AM$4))</f>
        <v/>
      </c>
      <c r="AN20" s="85" t="str">
        <f>IF(COUNTIFS('Base Diária'!$A$2:$A$2296,$A20,'Base Diária'!$F$2:$F$2296,AN$4,'Base Diária'!$P$2:$P$2296,"Sim")=0,"",SUMIFS('Base Diária'!$N$2:$N$2296,'Base Diária'!$A$2:$A$2296,$A20,'Base Diária'!$F$2:$F$2296,AN$4))</f>
        <v/>
      </c>
      <c r="AO20" s="85" t="str">
        <f>IF(COUNTIFS('Base Diária'!$A$2:$A$2296,$A20,'Base Diária'!$F$2:$F$2296,AO$4,'Base Diária'!$P$2:$P$2296,"Sim")=0,"",SUMIFS('Base Diária'!$N$2:$N$2296,'Base Diária'!$A$2:$A$2296,$A20,'Base Diária'!$F$2:$F$2296,AO$4))</f>
        <v/>
      </c>
      <c r="AP20" s="18">
        <f>IFERROR(INDEX('Painel Empregado'!$F$5:$F$63,MATCH($A20,'Painel Empregado'!$A$5:$A$63,0)),"")</f>
        <v>11</v>
      </c>
      <c r="AQ20" s="86">
        <f>IFERROR(INDEX('Painel Empregado'!$J$5:$J$63,MATCH($A20,'Painel Empregado'!$A$5:$A$63,0)),"")</f>
        <v>0.84964403357772822</v>
      </c>
      <c r="AR20" s="86">
        <f>IFERROR(INDEX('Painel Empregado'!$M$5:$M$63,MATCH($A20,'Painel Empregado'!$A$5:$A$63,0)),"")</f>
        <v>0.90909090909090906</v>
      </c>
      <c r="AS20" s="86">
        <f>IFERROR(INDEX('Painel Empregado'!$K$5:$K$63,MATCH($A20,'Painel Empregado'!$A$5:$A$63,0)),"")</f>
        <v>0.8</v>
      </c>
      <c r="AT20" s="89" t="str">
        <f>IFERROR(INDEX('Painel Empregado'!$Q$5:$Q$63,MATCH($A20,'Painel Empregado'!$A$5:$A$63,0)),"")</f>
        <v>Na meta</v>
      </c>
    </row>
    <row r="21" spans="1:46" ht="15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IFERROR(INDEX(Cadastro!$D$5:$D$129,MATCH($A21&amp;"|"&amp;TEXT(_xlfn.MAXIFS(Cadastro!$E$5:$E$129,Cadastro!$A$5:$A$129,$A21,Cadastro!$E$5:$E$129,"&lt;="&amp;TODAY()),"yyyymmdd"),Cadastro!$I$5:$I$129,0)),"")</f>
        <v>6x1</v>
      </c>
      <c r="F21" s="85">
        <f>IF(COUNTIFS('Base Diária'!$A$2:$A$2296,$A21,'Base Diária'!$F$2:$F$2296,F$4,'Base Diária'!$P$2:$P$2296,"Sim")=0,"",SUMIFS('Base Diária'!$N$2:$N$2296,'Base Diária'!$A$2:$A$2296,$A21,'Base Diária'!$F$2:$F$2296,F$4))</f>
        <v>0.87386363636363629</v>
      </c>
      <c r="G21" s="85">
        <f>IF(COUNTIFS('Base Diária'!$A$2:$A$2296,$A21,'Base Diária'!$F$2:$F$2296,G$4,'Base Diária'!$P$2:$P$2296,"Sim")=0,"",SUMIFS('Base Diária'!$N$2:$N$2296,'Base Diária'!$A$2:$A$2296,$A21,'Base Diária'!$F$2:$F$2296,G$4))</f>
        <v>0.87840909090909092</v>
      </c>
      <c r="H21" s="85">
        <f>IF(COUNTIFS('Base Diária'!$A$2:$A$2296,$A21,'Base Diária'!$F$2:$F$2296,H$4,'Base Diária'!$P$2:$P$2296,"Sim")=0,"",SUMIFS('Base Diária'!$N$2:$N$2296,'Base Diária'!$A$2:$A$2296,$A21,'Base Diária'!$F$2:$F$2296,H$4))</f>
        <v>0.87727272727272732</v>
      </c>
      <c r="I21" s="85">
        <f>IF(COUNTIFS('Base Diária'!$A$2:$A$2296,$A21,'Base Diária'!$F$2:$F$2296,I$4,'Base Diária'!$P$2:$P$2296,"Sim")=0,"",SUMIFS('Base Diária'!$N$2:$N$2296,'Base Diária'!$A$2:$A$2296,$A21,'Base Diária'!$F$2:$F$2296,I$4))</f>
        <v>0.87727272727272732</v>
      </c>
      <c r="J21" s="85">
        <f>IF(COUNTIFS('Base Diária'!$A$2:$A$2296,$A21,'Base Diária'!$F$2:$F$2296,J$4,'Base Diária'!$P$2:$P$2296,"Sim")=0,"",SUMIFS('Base Diária'!$N$2:$N$2296,'Base Diária'!$A$2:$A$2296,$A21,'Base Diária'!$F$2:$F$2296,J$4))</f>
        <v>0.87386363636363629</v>
      </c>
      <c r="K21" s="85">
        <f>IF(COUNTIFS('Base Diária'!$A$2:$A$2296,$A21,'Base Diária'!$F$2:$F$2296,K$4,'Base Diária'!$P$2:$P$2296,"Sim")=0,"",SUMIFS('Base Diária'!$N$2:$N$2296,'Base Diária'!$A$2:$A$2296,$A21,'Base Diária'!$F$2:$F$2296,K$4))</f>
        <v>0.92360163710777621</v>
      </c>
      <c r="L21" s="85" t="str">
        <f>IF(COUNTIFS('Base Diária'!$A$2:$A$2296,$A21,'Base Diária'!$F$2:$F$2296,L$4,'Base Diária'!$P$2:$P$2296,"Sim")=0,"",SUMIFS('Base Diária'!$N$2:$N$2296,'Base Diária'!$A$2:$A$2296,$A21,'Base Diária'!$F$2:$F$2296,L$4))</f>
        <v/>
      </c>
      <c r="M21" s="85">
        <f>IF(COUNTIFS('Base Diária'!$A$2:$A$2296,$A21,'Base Diária'!$F$2:$F$2296,M$4,'Base Diária'!$P$2:$P$2296,"Sim")=0,"",SUMIFS('Base Diária'!$N$2:$N$2296,'Base Diária'!$A$2:$A$2296,$A21,'Base Diária'!$F$2:$F$2296,M$4))</f>
        <v>0.90237467018469653</v>
      </c>
      <c r="N21" s="85">
        <f>IF(COUNTIFS('Base Diária'!$A$2:$A$2296,$A21,'Base Diária'!$F$2:$F$2296,N$4,'Base Diária'!$P$2:$P$2296,"Sim")=0,"",SUMIFS('Base Diária'!$N$2:$N$2296,'Base Diária'!$A$2:$A$2296,$A21,'Base Diária'!$F$2:$F$2296,N$4))</f>
        <v>0.89090909090909087</v>
      </c>
      <c r="O21" s="85">
        <f>IF(COUNTIFS('Base Diária'!$A$2:$A$2296,$A21,'Base Diária'!$F$2:$F$2296,O$4,'Base Diária'!$P$2:$P$2296,"Sim")=0,"",SUMIFS('Base Diária'!$N$2:$N$2296,'Base Diária'!$A$2:$A$2296,$A21,'Base Diária'!$F$2:$F$2296,O$4))</f>
        <v>0.89999999999999991</v>
      </c>
      <c r="P21" s="85">
        <f>IF(COUNTIFS('Base Diária'!$A$2:$A$2296,$A21,'Base Diária'!$F$2:$F$2296,P$4,'Base Diária'!$P$2:$P$2296,"Sim")=0,"",SUMIFS('Base Diária'!$N$2:$N$2296,'Base Diária'!$A$2:$A$2296,$A21,'Base Diária'!$F$2:$F$2296,P$4))</f>
        <v>0.88749999999999984</v>
      </c>
      <c r="Q21" s="85">
        <f>IF(COUNTIFS('Base Diária'!$A$2:$A$2296,$A21,'Base Diária'!$F$2:$F$2296,Q$4,'Base Diária'!$P$2:$P$2296,"Sim")=0,"",SUMIFS('Base Diária'!$N$2:$N$2296,'Base Diária'!$A$2:$A$2296,$A21,'Base Diária'!$F$2:$F$2296,Q$4))</f>
        <v>0.88863636363636356</v>
      </c>
      <c r="R21" s="85" t="str">
        <f>IF(COUNTIFS('Base Diária'!$A$2:$A$2296,$A21,'Base Diária'!$F$2:$F$2296,R$4,'Base Diária'!$P$2:$P$2296,"Sim")=0,"",SUMIFS('Base Diária'!$N$2:$N$2296,'Base Diária'!$A$2:$A$2296,$A21,'Base Diária'!$F$2:$F$2296,R$4))</f>
        <v/>
      </c>
      <c r="S21" s="85" t="str">
        <f>IF(COUNTIFS('Base Diária'!$A$2:$A$2296,$A21,'Base Diária'!$F$2:$F$2296,S$4,'Base Diária'!$P$2:$P$2296,"Sim")=0,"",SUMIFS('Base Diária'!$N$2:$N$2296,'Base Diária'!$A$2:$A$2296,$A21,'Base Diária'!$F$2:$F$2296,S$4))</f>
        <v/>
      </c>
      <c r="T21" s="85" t="str">
        <f>IF(COUNTIFS('Base Diária'!$A$2:$A$2296,$A21,'Base Diária'!$F$2:$F$2296,T$4,'Base Diária'!$P$2:$P$2296,"Sim")=0,"",SUMIFS('Base Diária'!$N$2:$N$2296,'Base Diária'!$A$2:$A$2296,$A21,'Base Diária'!$F$2:$F$2296,T$4))</f>
        <v/>
      </c>
      <c r="U21" s="85" t="str">
        <f>IF(COUNTIFS('Base Diária'!$A$2:$A$2296,$A21,'Base Diária'!$F$2:$F$2296,U$4,'Base Diária'!$P$2:$P$2296,"Sim")=0,"",SUMIFS('Base Diária'!$N$2:$N$2296,'Base Diária'!$A$2:$A$2296,$A21,'Base Diária'!$F$2:$F$2296,U$4))</f>
        <v/>
      </c>
      <c r="V21" s="85" t="str">
        <f>IF(COUNTIFS('Base Diária'!$A$2:$A$2296,$A21,'Base Diária'!$F$2:$F$2296,V$4,'Base Diária'!$P$2:$P$2296,"Sim")=0,"",SUMIFS('Base Diária'!$N$2:$N$2296,'Base Diária'!$A$2:$A$2296,$A21,'Base Diária'!$F$2:$F$2296,V$4))</f>
        <v/>
      </c>
      <c r="W21" s="85" t="str">
        <f>IF(COUNTIFS('Base Diária'!$A$2:$A$2296,$A21,'Base Diária'!$F$2:$F$2296,W$4,'Base Diária'!$P$2:$P$2296,"Sim")=0,"",SUMIFS('Base Diária'!$N$2:$N$2296,'Base Diária'!$A$2:$A$2296,$A21,'Base Diária'!$F$2:$F$2296,W$4))</f>
        <v/>
      </c>
      <c r="X21" s="85" t="str">
        <f>IF(COUNTIFS('Base Diária'!$A$2:$A$2296,$A21,'Base Diária'!$F$2:$F$2296,X$4,'Base Diária'!$P$2:$P$2296,"Sim")=0,"",SUMIFS('Base Diária'!$N$2:$N$2296,'Base Diária'!$A$2:$A$2296,$A21,'Base Diária'!$F$2:$F$2296,X$4))</f>
        <v/>
      </c>
      <c r="Y21" s="85" t="str">
        <f>IF(COUNTIFS('Base Diária'!$A$2:$A$2296,$A21,'Base Diária'!$F$2:$F$2296,Y$4,'Base Diária'!$P$2:$P$2296,"Sim")=0,"",SUMIFS('Base Diária'!$N$2:$N$2296,'Base Diária'!$A$2:$A$2296,$A21,'Base Diária'!$F$2:$F$2296,Y$4))</f>
        <v/>
      </c>
      <c r="Z21" s="85" t="str">
        <f>IF(COUNTIFS('Base Diária'!$A$2:$A$2296,$A21,'Base Diária'!$F$2:$F$2296,Z$4,'Base Diária'!$P$2:$P$2296,"Sim")=0,"",SUMIFS('Base Diária'!$N$2:$N$2296,'Base Diária'!$A$2:$A$2296,$A21,'Base Diária'!$F$2:$F$2296,Z$4))</f>
        <v/>
      </c>
      <c r="AA21" s="85" t="str">
        <f>IF(COUNTIFS('Base Diária'!$A$2:$A$2296,$A21,'Base Diária'!$F$2:$F$2296,AA$4,'Base Diária'!$P$2:$P$2296,"Sim")=0,"",SUMIFS('Base Diária'!$N$2:$N$2296,'Base Diária'!$A$2:$A$2296,$A21,'Base Diária'!$F$2:$F$2296,AA$4))</f>
        <v/>
      </c>
      <c r="AB21" s="85" t="str">
        <f>IF(COUNTIFS('Base Diária'!$A$2:$A$2296,$A21,'Base Diária'!$F$2:$F$2296,AB$4,'Base Diária'!$P$2:$P$2296,"Sim")=0,"",SUMIFS('Base Diária'!$N$2:$N$2296,'Base Diária'!$A$2:$A$2296,$A21,'Base Diária'!$F$2:$F$2296,AB$4))</f>
        <v/>
      </c>
      <c r="AC21" s="85" t="str">
        <f>IF(COUNTIFS('Base Diária'!$A$2:$A$2296,$A21,'Base Diária'!$F$2:$F$2296,AC$4,'Base Diária'!$P$2:$P$2296,"Sim")=0,"",SUMIFS('Base Diária'!$N$2:$N$2296,'Base Diária'!$A$2:$A$2296,$A21,'Base Diária'!$F$2:$F$2296,AC$4))</f>
        <v/>
      </c>
      <c r="AD21" s="85" t="str">
        <f>IF(COUNTIFS('Base Diária'!$A$2:$A$2296,$A21,'Base Diária'!$F$2:$F$2296,AD$4,'Base Diária'!$P$2:$P$2296,"Sim")=0,"",SUMIFS('Base Diária'!$N$2:$N$2296,'Base Diária'!$A$2:$A$2296,$A21,'Base Diária'!$F$2:$F$2296,AD$4))</f>
        <v/>
      </c>
      <c r="AE21" s="85" t="str">
        <f>IF(COUNTIFS('Base Diária'!$A$2:$A$2296,$A21,'Base Diária'!$F$2:$F$2296,AE$4,'Base Diária'!$P$2:$P$2296,"Sim")=0,"",SUMIFS('Base Diária'!$N$2:$N$2296,'Base Diária'!$A$2:$A$2296,$A21,'Base Diária'!$F$2:$F$2296,AE$4))</f>
        <v/>
      </c>
      <c r="AF21" s="85" t="str">
        <f>IF(COUNTIFS('Base Diária'!$A$2:$A$2296,$A21,'Base Diária'!$F$2:$F$2296,AF$4,'Base Diária'!$P$2:$P$2296,"Sim")=0,"",SUMIFS('Base Diária'!$N$2:$N$2296,'Base Diária'!$A$2:$A$2296,$A21,'Base Diária'!$F$2:$F$2296,AF$4))</f>
        <v/>
      </c>
      <c r="AG21" s="85" t="str">
        <f>IF(COUNTIFS('Base Diária'!$A$2:$A$2296,$A21,'Base Diária'!$F$2:$F$2296,AG$4,'Base Diária'!$P$2:$P$2296,"Sim")=0,"",SUMIFS('Base Diária'!$N$2:$N$2296,'Base Diária'!$A$2:$A$2296,$A21,'Base Diária'!$F$2:$F$2296,AG$4))</f>
        <v/>
      </c>
      <c r="AH21" s="85" t="str">
        <f>IF(COUNTIFS('Base Diária'!$A$2:$A$2296,$A21,'Base Diária'!$F$2:$F$2296,AH$4,'Base Diária'!$P$2:$P$2296,"Sim")=0,"",SUMIFS('Base Diária'!$N$2:$N$2296,'Base Diária'!$A$2:$A$2296,$A21,'Base Diária'!$F$2:$F$2296,AH$4))</f>
        <v/>
      </c>
      <c r="AI21" s="85" t="str">
        <f>IF(COUNTIFS('Base Diária'!$A$2:$A$2296,$A21,'Base Diária'!$F$2:$F$2296,AI$4,'Base Diária'!$P$2:$P$2296,"Sim")=0,"",SUMIFS('Base Diária'!$N$2:$N$2296,'Base Diária'!$A$2:$A$2296,$A21,'Base Diária'!$F$2:$F$2296,AI$4))</f>
        <v/>
      </c>
      <c r="AJ21" s="85" t="str">
        <f>IF(COUNTIFS('Base Diária'!$A$2:$A$2296,$A21,'Base Diária'!$F$2:$F$2296,AJ$4,'Base Diária'!$P$2:$P$2296,"Sim")=0,"",SUMIFS('Base Diária'!$N$2:$N$2296,'Base Diária'!$A$2:$A$2296,$A21,'Base Diária'!$F$2:$F$2296,AJ$4))</f>
        <v/>
      </c>
      <c r="AK21" s="85" t="str">
        <f>IF(COUNTIFS('Base Diária'!$A$2:$A$2296,$A21,'Base Diária'!$F$2:$F$2296,AK$4,'Base Diária'!$P$2:$P$2296,"Sim")=0,"",SUMIFS('Base Diária'!$N$2:$N$2296,'Base Diária'!$A$2:$A$2296,$A21,'Base Diária'!$F$2:$F$2296,AK$4))</f>
        <v/>
      </c>
      <c r="AL21" s="85" t="str">
        <f>IF(COUNTIFS('Base Diária'!$A$2:$A$2296,$A21,'Base Diária'!$F$2:$F$2296,AL$4,'Base Diária'!$P$2:$P$2296,"Sim")=0,"",SUMIFS('Base Diária'!$N$2:$N$2296,'Base Diária'!$A$2:$A$2296,$A21,'Base Diária'!$F$2:$F$2296,AL$4))</f>
        <v/>
      </c>
      <c r="AM21" s="85" t="str">
        <f>IF(COUNTIFS('Base Diária'!$A$2:$A$2296,$A21,'Base Diária'!$F$2:$F$2296,AM$4,'Base Diária'!$P$2:$P$2296,"Sim")=0,"",SUMIFS('Base Diária'!$N$2:$N$2296,'Base Diária'!$A$2:$A$2296,$A21,'Base Diária'!$F$2:$F$2296,AM$4))</f>
        <v/>
      </c>
      <c r="AN21" s="85" t="str">
        <f>IF(COUNTIFS('Base Diária'!$A$2:$A$2296,$A21,'Base Diária'!$F$2:$F$2296,AN$4,'Base Diária'!$P$2:$P$2296,"Sim")=0,"",SUMIFS('Base Diária'!$N$2:$N$2296,'Base Diária'!$A$2:$A$2296,$A21,'Base Diária'!$F$2:$F$2296,AN$4))</f>
        <v/>
      </c>
      <c r="AO21" s="85" t="str">
        <f>IF(COUNTIFS('Base Diária'!$A$2:$A$2296,$A21,'Base Diária'!$F$2:$F$2296,AO$4,'Base Diária'!$P$2:$P$2296,"Sim")=0,"",SUMIFS('Base Diária'!$N$2:$N$2296,'Base Diária'!$A$2:$A$2296,$A21,'Base Diária'!$F$2:$F$2296,AO$4))</f>
        <v/>
      </c>
      <c r="AP21" s="18">
        <f>IFERROR(INDEX('Painel Empregado'!$F$5:$F$63,MATCH($A21,'Painel Empregado'!$A$5:$A$63,0)),"")</f>
        <v>11</v>
      </c>
      <c r="AQ21" s="86">
        <f>IFERROR(INDEX('Painel Empregado'!$J$5:$J$63,MATCH($A21,'Painel Empregado'!$A$5:$A$63,0)),"")</f>
        <v>0.8877908830092448</v>
      </c>
      <c r="AR21" s="86">
        <f>IFERROR(INDEX('Painel Empregado'!$M$5:$M$63,MATCH($A21,'Painel Empregado'!$A$5:$A$63,0)),"")</f>
        <v>1</v>
      </c>
      <c r="AS21" s="86">
        <f>IFERROR(INDEX('Painel Empregado'!$K$5:$K$63,MATCH($A21,'Painel Empregado'!$A$5:$A$63,0)),"")</f>
        <v>0.8</v>
      </c>
      <c r="AT21" s="89" t="str">
        <f>IFERROR(INDEX('Painel Empregado'!$Q$5:$Q$63,MATCH($A21,'Painel Empregado'!$A$5:$A$63,0)),"")</f>
        <v>Na meta</v>
      </c>
    </row>
    <row r="22" spans="1:46" ht="15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NÃO INFORMADO</v>
      </c>
      <c r="D22" s="17" t="str">
        <f>VLOOKUP($A22,CC!$A:$C,3,FALSE())</f>
        <v>ENGMAN</v>
      </c>
      <c r="E22" s="17" t="str">
        <f ca="1">IFERROR(INDEX(Cadastro!$D$5:$D$129,MATCH($A22&amp;"|"&amp;TEXT(_xlfn.MAXIFS(Cadastro!$E$5:$E$129,Cadastro!$A$5:$A$129,$A22,Cadastro!$E$5:$E$129,"&lt;="&amp;TODAY()),"yyyymmdd"),Cadastro!$I$5:$I$129,0)),"")</f>
        <v>Férias</v>
      </c>
      <c r="F22" s="85" t="str">
        <f>IF(COUNTIFS('Base Diária'!$A$2:$A$2296,$A22,'Base Diária'!$F$2:$F$2296,F$4,'Base Diária'!$P$2:$P$2296,"Sim")=0,"",SUMIFS('Base Diária'!$N$2:$N$2296,'Base Diária'!$A$2:$A$2296,$A22,'Base Diária'!$F$2:$F$2296,F$4))</f>
        <v/>
      </c>
      <c r="G22" s="85" t="str">
        <f>IF(COUNTIFS('Base Diária'!$A$2:$A$2296,$A22,'Base Diária'!$F$2:$F$2296,G$4,'Base Diária'!$P$2:$P$2296,"Sim")=0,"",SUMIFS('Base Diária'!$N$2:$N$2296,'Base Diária'!$A$2:$A$2296,$A22,'Base Diária'!$F$2:$F$2296,G$4))</f>
        <v/>
      </c>
      <c r="H22" s="85" t="str">
        <f>IF(COUNTIFS('Base Diária'!$A$2:$A$2296,$A22,'Base Diária'!$F$2:$F$2296,H$4,'Base Diária'!$P$2:$P$2296,"Sim")=0,"",SUMIFS('Base Diária'!$N$2:$N$2296,'Base Diária'!$A$2:$A$2296,$A22,'Base Diária'!$F$2:$F$2296,H$4))</f>
        <v/>
      </c>
      <c r="I22" s="85" t="str">
        <f>IF(COUNTIFS('Base Diária'!$A$2:$A$2296,$A22,'Base Diária'!$F$2:$F$2296,I$4,'Base Diária'!$P$2:$P$2296,"Sim")=0,"",SUMIFS('Base Diária'!$N$2:$N$2296,'Base Diária'!$A$2:$A$2296,$A22,'Base Diária'!$F$2:$F$2296,I$4))</f>
        <v/>
      </c>
      <c r="J22" s="85" t="str">
        <f>IF(COUNTIFS('Base Diária'!$A$2:$A$2296,$A22,'Base Diária'!$F$2:$F$2296,J$4,'Base Diária'!$P$2:$P$2296,"Sim")=0,"",SUMIFS('Base Diária'!$N$2:$N$2296,'Base Diária'!$A$2:$A$2296,$A22,'Base Diária'!$F$2:$F$2296,J$4))</f>
        <v/>
      </c>
      <c r="K22" s="85" t="str">
        <f>IF(COUNTIFS('Base Diária'!$A$2:$A$2296,$A22,'Base Diária'!$F$2:$F$2296,K$4,'Base Diária'!$P$2:$P$2296,"Sim")=0,"",SUMIFS('Base Diária'!$N$2:$N$2296,'Base Diária'!$A$2:$A$2296,$A22,'Base Diária'!$F$2:$F$2296,K$4))</f>
        <v/>
      </c>
      <c r="L22" s="85" t="str">
        <f>IF(COUNTIFS('Base Diária'!$A$2:$A$2296,$A22,'Base Diária'!$F$2:$F$2296,L$4,'Base Diária'!$P$2:$P$2296,"Sim")=0,"",SUMIFS('Base Diária'!$N$2:$N$2296,'Base Diária'!$A$2:$A$2296,$A22,'Base Diária'!$F$2:$F$2296,L$4))</f>
        <v/>
      </c>
      <c r="M22" s="85" t="str">
        <f>IF(COUNTIFS('Base Diária'!$A$2:$A$2296,$A22,'Base Diária'!$F$2:$F$2296,M$4,'Base Diária'!$P$2:$P$2296,"Sim")=0,"",SUMIFS('Base Diária'!$N$2:$N$2296,'Base Diária'!$A$2:$A$2296,$A22,'Base Diária'!$F$2:$F$2296,M$4))</f>
        <v/>
      </c>
      <c r="N22" s="85" t="str">
        <f>IF(COUNTIFS('Base Diária'!$A$2:$A$2296,$A22,'Base Diária'!$F$2:$F$2296,N$4,'Base Diária'!$P$2:$P$2296,"Sim")=0,"",SUMIFS('Base Diária'!$N$2:$N$2296,'Base Diária'!$A$2:$A$2296,$A22,'Base Diária'!$F$2:$F$2296,N$4))</f>
        <v/>
      </c>
      <c r="O22" s="85" t="str">
        <f>IF(COUNTIFS('Base Diária'!$A$2:$A$2296,$A22,'Base Diária'!$F$2:$F$2296,O$4,'Base Diária'!$P$2:$P$2296,"Sim")=0,"",SUMIFS('Base Diária'!$N$2:$N$2296,'Base Diária'!$A$2:$A$2296,$A22,'Base Diária'!$F$2:$F$2296,O$4))</f>
        <v/>
      </c>
      <c r="P22" s="85" t="str">
        <f>IF(COUNTIFS('Base Diária'!$A$2:$A$2296,$A22,'Base Diária'!$F$2:$F$2296,P$4,'Base Diária'!$P$2:$P$2296,"Sim")=0,"",SUMIFS('Base Diária'!$N$2:$N$2296,'Base Diária'!$A$2:$A$2296,$A22,'Base Diária'!$F$2:$F$2296,P$4))</f>
        <v/>
      </c>
      <c r="Q22" s="85" t="str">
        <f>IF(COUNTIFS('Base Diária'!$A$2:$A$2296,$A22,'Base Diária'!$F$2:$F$2296,Q$4,'Base Diária'!$P$2:$P$2296,"Sim")=0,"",SUMIFS('Base Diária'!$N$2:$N$2296,'Base Diária'!$A$2:$A$2296,$A22,'Base Diária'!$F$2:$F$2296,Q$4))</f>
        <v/>
      </c>
      <c r="R22" s="85" t="str">
        <f>IF(COUNTIFS('Base Diária'!$A$2:$A$2296,$A22,'Base Diária'!$F$2:$F$2296,R$4,'Base Diária'!$P$2:$P$2296,"Sim")=0,"",SUMIFS('Base Diária'!$N$2:$N$2296,'Base Diária'!$A$2:$A$2296,$A22,'Base Diária'!$F$2:$F$2296,R$4))</f>
        <v/>
      </c>
      <c r="S22" s="85" t="str">
        <f>IF(COUNTIFS('Base Diária'!$A$2:$A$2296,$A22,'Base Diária'!$F$2:$F$2296,S$4,'Base Diária'!$P$2:$P$2296,"Sim")=0,"",SUMIFS('Base Diária'!$N$2:$N$2296,'Base Diária'!$A$2:$A$2296,$A22,'Base Diária'!$F$2:$F$2296,S$4))</f>
        <v/>
      </c>
      <c r="T22" s="85" t="str">
        <f>IF(COUNTIFS('Base Diária'!$A$2:$A$2296,$A22,'Base Diária'!$F$2:$F$2296,T$4,'Base Diária'!$P$2:$P$2296,"Sim")=0,"",SUMIFS('Base Diária'!$N$2:$N$2296,'Base Diária'!$A$2:$A$2296,$A22,'Base Diária'!$F$2:$F$2296,T$4))</f>
        <v/>
      </c>
      <c r="U22" s="85" t="str">
        <f>IF(COUNTIFS('Base Diária'!$A$2:$A$2296,$A22,'Base Diária'!$F$2:$F$2296,U$4,'Base Diária'!$P$2:$P$2296,"Sim")=0,"",SUMIFS('Base Diária'!$N$2:$N$2296,'Base Diária'!$A$2:$A$2296,$A22,'Base Diária'!$F$2:$F$2296,U$4))</f>
        <v/>
      </c>
      <c r="V22" s="85" t="str">
        <f>IF(COUNTIFS('Base Diária'!$A$2:$A$2296,$A22,'Base Diária'!$F$2:$F$2296,V$4,'Base Diária'!$P$2:$P$2296,"Sim")=0,"",SUMIFS('Base Diária'!$N$2:$N$2296,'Base Diária'!$A$2:$A$2296,$A22,'Base Diária'!$F$2:$F$2296,V$4))</f>
        <v/>
      </c>
      <c r="W22" s="85" t="str">
        <f>IF(COUNTIFS('Base Diária'!$A$2:$A$2296,$A22,'Base Diária'!$F$2:$F$2296,W$4,'Base Diária'!$P$2:$P$2296,"Sim")=0,"",SUMIFS('Base Diária'!$N$2:$N$2296,'Base Diária'!$A$2:$A$2296,$A22,'Base Diária'!$F$2:$F$2296,W$4))</f>
        <v/>
      </c>
      <c r="X22" s="85" t="str">
        <f>IF(COUNTIFS('Base Diária'!$A$2:$A$2296,$A22,'Base Diária'!$F$2:$F$2296,X$4,'Base Diária'!$P$2:$P$2296,"Sim")=0,"",SUMIFS('Base Diária'!$N$2:$N$2296,'Base Diária'!$A$2:$A$2296,$A22,'Base Diária'!$F$2:$F$2296,X$4))</f>
        <v/>
      </c>
      <c r="Y22" s="85" t="str">
        <f>IF(COUNTIFS('Base Diária'!$A$2:$A$2296,$A22,'Base Diária'!$F$2:$F$2296,Y$4,'Base Diária'!$P$2:$P$2296,"Sim")=0,"",SUMIFS('Base Diária'!$N$2:$N$2296,'Base Diária'!$A$2:$A$2296,$A22,'Base Diária'!$F$2:$F$2296,Y$4))</f>
        <v/>
      </c>
      <c r="Z22" s="85" t="str">
        <f>IF(COUNTIFS('Base Diária'!$A$2:$A$2296,$A22,'Base Diária'!$F$2:$F$2296,Z$4,'Base Diária'!$P$2:$P$2296,"Sim")=0,"",SUMIFS('Base Diária'!$N$2:$N$2296,'Base Diária'!$A$2:$A$2296,$A22,'Base Diária'!$F$2:$F$2296,Z$4))</f>
        <v/>
      </c>
      <c r="AA22" s="85" t="str">
        <f>IF(COUNTIFS('Base Diária'!$A$2:$A$2296,$A22,'Base Diária'!$F$2:$F$2296,AA$4,'Base Diária'!$P$2:$P$2296,"Sim")=0,"",SUMIFS('Base Diária'!$N$2:$N$2296,'Base Diária'!$A$2:$A$2296,$A22,'Base Diária'!$F$2:$F$2296,AA$4))</f>
        <v/>
      </c>
      <c r="AB22" s="85" t="str">
        <f>IF(COUNTIFS('Base Diária'!$A$2:$A$2296,$A22,'Base Diária'!$F$2:$F$2296,AB$4,'Base Diária'!$P$2:$P$2296,"Sim")=0,"",SUMIFS('Base Diária'!$N$2:$N$2296,'Base Diária'!$A$2:$A$2296,$A22,'Base Diária'!$F$2:$F$2296,AB$4))</f>
        <v/>
      </c>
      <c r="AC22" s="85" t="str">
        <f>IF(COUNTIFS('Base Diária'!$A$2:$A$2296,$A22,'Base Diária'!$F$2:$F$2296,AC$4,'Base Diária'!$P$2:$P$2296,"Sim")=0,"",SUMIFS('Base Diária'!$N$2:$N$2296,'Base Diária'!$A$2:$A$2296,$A22,'Base Diária'!$F$2:$F$2296,AC$4))</f>
        <v/>
      </c>
      <c r="AD22" s="85" t="str">
        <f>IF(COUNTIFS('Base Diária'!$A$2:$A$2296,$A22,'Base Diária'!$F$2:$F$2296,AD$4,'Base Diária'!$P$2:$P$2296,"Sim")=0,"",SUMIFS('Base Diária'!$N$2:$N$2296,'Base Diária'!$A$2:$A$2296,$A22,'Base Diária'!$F$2:$F$2296,AD$4))</f>
        <v/>
      </c>
      <c r="AE22" s="85" t="str">
        <f>IF(COUNTIFS('Base Diária'!$A$2:$A$2296,$A22,'Base Diária'!$F$2:$F$2296,AE$4,'Base Diária'!$P$2:$P$2296,"Sim")=0,"",SUMIFS('Base Diária'!$N$2:$N$2296,'Base Diária'!$A$2:$A$2296,$A22,'Base Diária'!$F$2:$F$2296,AE$4))</f>
        <v/>
      </c>
      <c r="AF22" s="85" t="str">
        <f>IF(COUNTIFS('Base Diária'!$A$2:$A$2296,$A22,'Base Diária'!$F$2:$F$2296,AF$4,'Base Diária'!$P$2:$P$2296,"Sim")=0,"",SUMIFS('Base Diária'!$N$2:$N$2296,'Base Diária'!$A$2:$A$2296,$A22,'Base Diária'!$F$2:$F$2296,AF$4))</f>
        <v/>
      </c>
      <c r="AG22" s="85" t="str">
        <f>IF(COUNTIFS('Base Diária'!$A$2:$A$2296,$A22,'Base Diária'!$F$2:$F$2296,AG$4,'Base Diária'!$P$2:$P$2296,"Sim")=0,"",SUMIFS('Base Diária'!$N$2:$N$2296,'Base Diária'!$A$2:$A$2296,$A22,'Base Diária'!$F$2:$F$2296,AG$4))</f>
        <v/>
      </c>
      <c r="AH22" s="85" t="str">
        <f>IF(COUNTIFS('Base Diária'!$A$2:$A$2296,$A22,'Base Diária'!$F$2:$F$2296,AH$4,'Base Diária'!$P$2:$P$2296,"Sim")=0,"",SUMIFS('Base Diária'!$N$2:$N$2296,'Base Diária'!$A$2:$A$2296,$A22,'Base Diária'!$F$2:$F$2296,AH$4))</f>
        <v/>
      </c>
      <c r="AI22" s="85" t="str">
        <f>IF(COUNTIFS('Base Diária'!$A$2:$A$2296,$A22,'Base Diária'!$F$2:$F$2296,AI$4,'Base Diária'!$P$2:$P$2296,"Sim")=0,"",SUMIFS('Base Diária'!$N$2:$N$2296,'Base Diária'!$A$2:$A$2296,$A22,'Base Diária'!$F$2:$F$2296,AI$4))</f>
        <v/>
      </c>
      <c r="AJ22" s="85" t="str">
        <f>IF(COUNTIFS('Base Diária'!$A$2:$A$2296,$A22,'Base Diária'!$F$2:$F$2296,AJ$4,'Base Diária'!$P$2:$P$2296,"Sim")=0,"",SUMIFS('Base Diária'!$N$2:$N$2296,'Base Diária'!$A$2:$A$2296,$A22,'Base Diária'!$F$2:$F$2296,AJ$4))</f>
        <v/>
      </c>
      <c r="AK22" s="85" t="str">
        <f>IF(COUNTIFS('Base Diária'!$A$2:$A$2296,$A22,'Base Diária'!$F$2:$F$2296,AK$4,'Base Diária'!$P$2:$P$2296,"Sim")=0,"",SUMIFS('Base Diária'!$N$2:$N$2296,'Base Diária'!$A$2:$A$2296,$A22,'Base Diária'!$F$2:$F$2296,AK$4))</f>
        <v/>
      </c>
      <c r="AL22" s="85" t="str">
        <f>IF(COUNTIFS('Base Diária'!$A$2:$A$2296,$A22,'Base Diária'!$F$2:$F$2296,AL$4,'Base Diária'!$P$2:$P$2296,"Sim")=0,"",SUMIFS('Base Diária'!$N$2:$N$2296,'Base Diária'!$A$2:$A$2296,$A22,'Base Diária'!$F$2:$F$2296,AL$4))</f>
        <v/>
      </c>
      <c r="AM22" s="85" t="str">
        <f>IF(COUNTIFS('Base Diária'!$A$2:$A$2296,$A22,'Base Diária'!$F$2:$F$2296,AM$4,'Base Diária'!$P$2:$P$2296,"Sim")=0,"",SUMIFS('Base Diária'!$N$2:$N$2296,'Base Diária'!$A$2:$A$2296,$A22,'Base Diária'!$F$2:$F$2296,AM$4))</f>
        <v/>
      </c>
      <c r="AN22" s="85" t="str">
        <f>IF(COUNTIFS('Base Diária'!$A$2:$A$2296,$A22,'Base Diária'!$F$2:$F$2296,AN$4,'Base Diária'!$P$2:$P$2296,"Sim")=0,"",SUMIFS('Base Diária'!$N$2:$N$2296,'Base Diária'!$A$2:$A$2296,$A22,'Base Diária'!$F$2:$F$2296,AN$4))</f>
        <v/>
      </c>
      <c r="AO22" s="85" t="str">
        <f>IF(COUNTIFS('Base Diária'!$A$2:$A$2296,$A22,'Base Diária'!$F$2:$F$2296,AO$4,'Base Diária'!$P$2:$P$2296,"Sim")=0,"",SUMIFS('Base Diária'!$N$2:$N$2296,'Base Diária'!$A$2:$A$2296,$A22,'Base Diária'!$F$2:$F$2296,AO$4))</f>
        <v/>
      </c>
      <c r="AP22" s="18">
        <f>IFERROR(INDEX('Painel Empregado'!$F$5:$F$63,MATCH($A22,'Painel Empregado'!$A$5:$A$63,0)),"")</f>
        <v>0</v>
      </c>
      <c r="AQ22" s="86" t="str">
        <f>IFERROR(INDEX('Painel Empregado'!$J$5:$J$63,MATCH($A22,'Painel Empregado'!$A$5:$A$63,0)),"")</f>
        <v/>
      </c>
      <c r="AR22" s="86" t="str">
        <f>IFERROR(INDEX('Painel Empregado'!$M$5:$M$63,MATCH($A22,'Painel Empregado'!$A$5:$A$63,0)),"")</f>
        <v/>
      </c>
      <c r="AS22" s="86">
        <f>IFERROR(INDEX('Painel Empregado'!$K$5:$K$63,MATCH($A22,'Painel Empregado'!$A$5:$A$63,0)),"")</f>
        <v>0.8</v>
      </c>
      <c r="AT22" s="89" t="str">
        <f>IFERROR(INDEX('Painel Empregado'!$Q$5:$Q$63,MATCH($A22,'Painel Empregado'!$A$5:$A$63,0)),"")</f>
        <v>Não mensurável</v>
      </c>
    </row>
    <row r="23" spans="1:46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IFERROR(INDEX(Cadastro!$D$5:$D$129,MATCH($A23&amp;"|"&amp;TEXT(_xlfn.MAXIFS(Cadastro!$E$5:$E$129,Cadastro!$A$5:$A$129,$A23,Cadastro!$E$5:$E$129,"&lt;="&amp;TODAY()),"yyyymmdd"),Cadastro!$I$5:$I$129,0)),"")</f>
        <v>Férias</v>
      </c>
      <c r="F23" s="85" t="str">
        <f>IF(COUNTIFS('Base Diária'!$A$2:$A$2296,$A23,'Base Diária'!$F$2:$F$2296,F$4,'Base Diária'!$P$2:$P$2296,"Sim")=0,"",SUMIFS('Base Diária'!$N$2:$N$2296,'Base Diária'!$A$2:$A$2296,$A23,'Base Diária'!$F$2:$F$2296,F$4))</f>
        <v/>
      </c>
      <c r="G23" s="85" t="str">
        <f>IF(COUNTIFS('Base Diária'!$A$2:$A$2296,$A23,'Base Diária'!$F$2:$F$2296,G$4,'Base Diária'!$P$2:$P$2296,"Sim")=0,"",SUMIFS('Base Diária'!$N$2:$N$2296,'Base Diária'!$A$2:$A$2296,$A23,'Base Diária'!$F$2:$F$2296,G$4))</f>
        <v/>
      </c>
      <c r="H23" s="85" t="str">
        <f>IF(COUNTIFS('Base Diária'!$A$2:$A$2296,$A23,'Base Diária'!$F$2:$F$2296,H$4,'Base Diária'!$P$2:$P$2296,"Sim")=0,"",SUMIFS('Base Diária'!$N$2:$N$2296,'Base Diária'!$A$2:$A$2296,$A23,'Base Diária'!$F$2:$F$2296,H$4))</f>
        <v/>
      </c>
      <c r="I23" s="85" t="str">
        <f>IF(COUNTIFS('Base Diária'!$A$2:$A$2296,$A23,'Base Diária'!$F$2:$F$2296,I$4,'Base Diária'!$P$2:$P$2296,"Sim")=0,"",SUMIFS('Base Diária'!$N$2:$N$2296,'Base Diária'!$A$2:$A$2296,$A23,'Base Diária'!$F$2:$F$2296,I$4))</f>
        <v/>
      </c>
      <c r="J23" s="85" t="str">
        <f>IF(COUNTIFS('Base Diária'!$A$2:$A$2296,$A23,'Base Diária'!$F$2:$F$2296,J$4,'Base Diária'!$P$2:$P$2296,"Sim")=0,"",SUMIFS('Base Diária'!$N$2:$N$2296,'Base Diária'!$A$2:$A$2296,$A23,'Base Diária'!$F$2:$F$2296,J$4))</f>
        <v/>
      </c>
      <c r="K23" s="85" t="str">
        <f>IF(COUNTIFS('Base Diária'!$A$2:$A$2296,$A23,'Base Diária'!$F$2:$F$2296,K$4,'Base Diária'!$P$2:$P$2296,"Sim")=0,"",SUMIFS('Base Diária'!$N$2:$N$2296,'Base Diária'!$A$2:$A$2296,$A23,'Base Diária'!$F$2:$F$2296,K$4))</f>
        <v/>
      </c>
      <c r="L23" s="85" t="str">
        <f>IF(COUNTIFS('Base Diária'!$A$2:$A$2296,$A23,'Base Diária'!$F$2:$F$2296,L$4,'Base Diária'!$P$2:$P$2296,"Sim")=0,"",SUMIFS('Base Diária'!$N$2:$N$2296,'Base Diária'!$A$2:$A$2296,$A23,'Base Diária'!$F$2:$F$2296,L$4))</f>
        <v/>
      </c>
      <c r="M23" s="85" t="str">
        <f>IF(COUNTIFS('Base Diária'!$A$2:$A$2296,$A23,'Base Diária'!$F$2:$F$2296,M$4,'Base Diária'!$P$2:$P$2296,"Sim")=0,"",SUMIFS('Base Diária'!$N$2:$N$2296,'Base Diária'!$A$2:$A$2296,$A23,'Base Diária'!$F$2:$F$2296,M$4))</f>
        <v/>
      </c>
      <c r="N23" s="85" t="str">
        <f>IF(COUNTIFS('Base Diária'!$A$2:$A$2296,$A23,'Base Diária'!$F$2:$F$2296,N$4,'Base Diária'!$P$2:$P$2296,"Sim")=0,"",SUMIFS('Base Diária'!$N$2:$N$2296,'Base Diária'!$A$2:$A$2296,$A23,'Base Diária'!$F$2:$F$2296,N$4))</f>
        <v/>
      </c>
      <c r="O23" s="85" t="str">
        <f>IF(COUNTIFS('Base Diária'!$A$2:$A$2296,$A23,'Base Diária'!$F$2:$F$2296,O$4,'Base Diária'!$P$2:$P$2296,"Sim")=0,"",SUMIFS('Base Diária'!$N$2:$N$2296,'Base Diária'!$A$2:$A$2296,$A23,'Base Diária'!$F$2:$F$2296,O$4))</f>
        <v/>
      </c>
      <c r="P23" s="85" t="str">
        <f>IF(COUNTIFS('Base Diária'!$A$2:$A$2296,$A23,'Base Diária'!$F$2:$F$2296,P$4,'Base Diária'!$P$2:$P$2296,"Sim")=0,"",SUMIFS('Base Diária'!$N$2:$N$2296,'Base Diária'!$A$2:$A$2296,$A23,'Base Diária'!$F$2:$F$2296,P$4))</f>
        <v/>
      </c>
      <c r="Q23" s="85" t="str">
        <f>IF(COUNTIFS('Base Diária'!$A$2:$A$2296,$A23,'Base Diária'!$F$2:$F$2296,Q$4,'Base Diária'!$P$2:$P$2296,"Sim")=0,"",SUMIFS('Base Diária'!$N$2:$N$2296,'Base Diária'!$A$2:$A$2296,$A23,'Base Diária'!$F$2:$F$2296,Q$4))</f>
        <v/>
      </c>
      <c r="R23" s="85" t="str">
        <f>IF(COUNTIFS('Base Diária'!$A$2:$A$2296,$A23,'Base Diária'!$F$2:$F$2296,R$4,'Base Diária'!$P$2:$P$2296,"Sim")=0,"",SUMIFS('Base Diária'!$N$2:$N$2296,'Base Diária'!$A$2:$A$2296,$A23,'Base Diária'!$F$2:$F$2296,R$4))</f>
        <v/>
      </c>
      <c r="S23" s="85" t="str">
        <f>IF(COUNTIFS('Base Diária'!$A$2:$A$2296,$A23,'Base Diária'!$F$2:$F$2296,S$4,'Base Diária'!$P$2:$P$2296,"Sim")=0,"",SUMIFS('Base Diária'!$N$2:$N$2296,'Base Diária'!$A$2:$A$2296,$A23,'Base Diária'!$F$2:$F$2296,S$4))</f>
        <v/>
      </c>
      <c r="T23" s="85" t="str">
        <f>IF(COUNTIFS('Base Diária'!$A$2:$A$2296,$A23,'Base Diária'!$F$2:$F$2296,T$4,'Base Diária'!$P$2:$P$2296,"Sim")=0,"",SUMIFS('Base Diária'!$N$2:$N$2296,'Base Diária'!$A$2:$A$2296,$A23,'Base Diária'!$F$2:$F$2296,T$4))</f>
        <v/>
      </c>
      <c r="U23" s="85" t="str">
        <f>IF(COUNTIFS('Base Diária'!$A$2:$A$2296,$A23,'Base Diária'!$F$2:$F$2296,U$4,'Base Diária'!$P$2:$P$2296,"Sim")=0,"",SUMIFS('Base Diária'!$N$2:$N$2296,'Base Diária'!$A$2:$A$2296,$A23,'Base Diária'!$F$2:$F$2296,U$4))</f>
        <v/>
      </c>
      <c r="V23" s="85" t="str">
        <f>IF(COUNTIFS('Base Diária'!$A$2:$A$2296,$A23,'Base Diária'!$F$2:$F$2296,V$4,'Base Diária'!$P$2:$P$2296,"Sim")=0,"",SUMIFS('Base Diária'!$N$2:$N$2296,'Base Diária'!$A$2:$A$2296,$A23,'Base Diária'!$F$2:$F$2296,V$4))</f>
        <v/>
      </c>
      <c r="W23" s="85" t="str">
        <f>IF(COUNTIFS('Base Diária'!$A$2:$A$2296,$A23,'Base Diária'!$F$2:$F$2296,W$4,'Base Diária'!$P$2:$P$2296,"Sim")=0,"",SUMIFS('Base Diária'!$N$2:$N$2296,'Base Diária'!$A$2:$A$2296,$A23,'Base Diária'!$F$2:$F$2296,W$4))</f>
        <v/>
      </c>
      <c r="X23" s="85" t="str">
        <f>IF(COUNTIFS('Base Diária'!$A$2:$A$2296,$A23,'Base Diária'!$F$2:$F$2296,X$4,'Base Diária'!$P$2:$P$2296,"Sim")=0,"",SUMIFS('Base Diária'!$N$2:$N$2296,'Base Diária'!$A$2:$A$2296,$A23,'Base Diária'!$F$2:$F$2296,X$4))</f>
        <v/>
      </c>
      <c r="Y23" s="85" t="str">
        <f>IF(COUNTIFS('Base Diária'!$A$2:$A$2296,$A23,'Base Diária'!$F$2:$F$2296,Y$4,'Base Diária'!$P$2:$P$2296,"Sim")=0,"",SUMIFS('Base Diária'!$N$2:$N$2296,'Base Diária'!$A$2:$A$2296,$A23,'Base Diária'!$F$2:$F$2296,Y$4))</f>
        <v/>
      </c>
      <c r="Z23" s="85" t="str">
        <f>IF(COUNTIFS('Base Diária'!$A$2:$A$2296,$A23,'Base Diária'!$F$2:$F$2296,Z$4,'Base Diária'!$P$2:$P$2296,"Sim")=0,"",SUMIFS('Base Diária'!$N$2:$N$2296,'Base Diária'!$A$2:$A$2296,$A23,'Base Diária'!$F$2:$F$2296,Z$4))</f>
        <v/>
      </c>
      <c r="AA23" s="85" t="str">
        <f>IF(COUNTIFS('Base Diária'!$A$2:$A$2296,$A23,'Base Diária'!$F$2:$F$2296,AA$4,'Base Diária'!$P$2:$P$2296,"Sim")=0,"",SUMIFS('Base Diária'!$N$2:$N$2296,'Base Diária'!$A$2:$A$2296,$A23,'Base Diária'!$F$2:$F$2296,AA$4))</f>
        <v/>
      </c>
      <c r="AB23" s="85" t="str">
        <f>IF(COUNTIFS('Base Diária'!$A$2:$A$2296,$A23,'Base Diária'!$F$2:$F$2296,AB$4,'Base Diária'!$P$2:$P$2296,"Sim")=0,"",SUMIFS('Base Diária'!$N$2:$N$2296,'Base Diária'!$A$2:$A$2296,$A23,'Base Diária'!$F$2:$F$2296,AB$4))</f>
        <v/>
      </c>
      <c r="AC23" s="85" t="str">
        <f>IF(COUNTIFS('Base Diária'!$A$2:$A$2296,$A23,'Base Diária'!$F$2:$F$2296,AC$4,'Base Diária'!$P$2:$P$2296,"Sim")=0,"",SUMIFS('Base Diária'!$N$2:$N$2296,'Base Diária'!$A$2:$A$2296,$A23,'Base Diária'!$F$2:$F$2296,AC$4))</f>
        <v/>
      </c>
      <c r="AD23" s="85" t="str">
        <f>IF(COUNTIFS('Base Diária'!$A$2:$A$2296,$A23,'Base Diária'!$F$2:$F$2296,AD$4,'Base Diária'!$P$2:$P$2296,"Sim")=0,"",SUMIFS('Base Diária'!$N$2:$N$2296,'Base Diária'!$A$2:$A$2296,$A23,'Base Diária'!$F$2:$F$2296,AD$4))</f>
        <v/>
      </c>
      <c r="AE23" s="85" t="str">
        <f>IF(COUNTIFS('Base Diária'!$A$2:$A$2296,$A23,'Base Diária'!$F$2:$F$2296,AE$4,'Base Diária'!$P$2:$P$2296,"Sim")=0,"",SUMIFS('Base Diária'!$N$2:$N$2296,'Base Diária'!$A$2:$A$2296,$A23,'Base Diária'!$F$2:$F$2296,AE$4))</f>
        <v/>
      </c>
      <c r="AF23" s="85" t="str">
        <f>IF(COUNTIFS('Base Diária'!$A$2:$A$2296,$A23,'Base Diária'!$F$2:$F$2296,AF$4,'Base Diária'!$P$2:$P$2296,"Sim")=0,"",SUMIFS('Base Diária'!$N$2:$N$2296,'Base Diária'!$A$2:$A$2296,$A23,'Base Diária'!$F$2:$F$2296,AF$4))</f>
        <v/>
      </c>
      <c r="AG23" s="85" t="str">
        <f>IF(COUNTIFS('Base Diária'!$A$2:$A$2296,$A23,'Base Diária'!$F$2:$F$2296,AG$4,'Base Diária'!$P$2:$P$2296,"Sim")=0,"",SUMIFS('Base Diária'!$N$2:$N$2296,'Base Diária'!$A$2:$A$2296,$A23,'Base Diária'!$F$2:$F$2296,AG$4))</f>
        <v/>
      </c>
      <c r="AH23" s="85" t="str">
        <f>IF(COUNTIFS('Base Diária'!$A$2:$A$2296,$A23,'Base Diária'!$F$2:$F$2296,AH$4,'Base Diária'!$P$2:$P$2296,"Sim")=0,"",SUMIFS('Base Diária'!$N$2:$N$2296,'Base Diária'!$A$2:$A$2296,$A23,'Base Diária'!$F$2:$F$2296,AH$4))</f>
        <v/>
      </c>
      <c r="AI23" s="85" t="str">
        <f>IF(COUNTIFS('Base Diária'!$A$2:$A$2296,$A23,'Base Diária'!$F$2:$F$2296,AI$4,'Base Diária'!$P$2:$P$2296,"Sim")=0,"",SUMIFS('Base Diária'!$N$2:$N$2296,'Base Diária'!$A$2:$A$2296,$A23,'Base Diária'!$F$2:$F$2296,AI$4))</f>
        <v/>
      </c>
      <c r="AJ23" s="85" t="str">
        <f>IF(COUNTIFS('Base Diária'!$A$2:$A$2296,$A23,'Base Diária'!$F$2:$F$2296,AJ$4,'Base Diária'!$P$2:$P$2296,"Sim")=0,"",SUMIFS('Base Diária'!$N$2:$N$2296,'Base Diária'!$A$2:$A$2296,$A23,'Base Diária'!$F$2:$F$2296,AJ$4))</f>
        <v/>
      </c>
      <c r="AK23" s="85" t="str">
        <f>IF(COUNTIFS('Base Diária'!$A$2:$A$2296,$A23,'Base Diária'!$F$2:$F$2296,AK$4,'Base Diária'!$P$2:$P$2296,"Sim")=0,"",SUMIFS('Base Diária'!$N$2:$N$2296,'Base Diária'!$A$2:$A$2296,$A23,'Base Diária'!$F$2:$F$2296,AK$4))</f>
        <v/>
      </c>
      <c r="AL23" s="85" t="str">
        <f>IF(COUNTIFS('Base Diária'!$A$2:$A$2296,$A23,'Base Diária'!$F$2:$F$2296,AL$4,'Base Diária'!$P$2:$P$2296,"Sim")=0,"",SUMIFS('Base Diária'!$N$2:$N$2296,'Base Diária'!$A$2:$A$2296,$A23,'Base Diária'!$F$2:$F$2296,AL$4))</f>
        <v/>
      </c>
      <c r="AM23" s="85" t="str">
        <f>IF(COUNTIFS('Base Diária'!$A$2:$A$2296,$A23,'Base Diária'!$F$2:$F$2296,AM$4,'Base Diária'!$P$2:$P$2296,"Sim")=0,"",SUMIFS('Base Diária'!$N$2:$N$2296,'Base Diária'!$A$2:$A$2296,$A23,'Base Diária'!$F$2:$F$2296,AM$4))</f>
        <v/>
      </c>
      <c r="AN23" s="85" t="str">
        <f>IF(COUNTIFS('Base Diária'!$A$2:$A$2296,$A23,'Base Diária'!$F$2:$F$2296,AN$4,'Base Diária'!$P$2:$P$2296,"Sim")=0,"",SUMIFS('Base Diária'!$N$2:$N$2296,'Base Diária'!$A$2:$A$2296,$A23,'Base Diária'!$F$2:$F$2296,AN$4))</f>
        <v/>
      </c>
      <c r="AO23" s="85" t="str">
        <f>IF(COUNTIFS('Base Diária'!$A$2:$A$2296,$A23,'Base Diária'!$F$2:$F$2296,AO$4,'Base Diária'!$P$2:$P$2296,"Sim")=0,"",SUMIFS('Base Diária'!$N$2:$N$2296,'Base Diária'!$A$2:$A$2296,$A23,'Base Diária'!$F$2:$F$2296,AO$4))</f>
        <v/>
      </c>
      <c r="AP23" s="18">
        <f>IFERROR(INDEX('Painel Empregado'!$F$5:$F$63,MATCH($A23,'Painel Empregado'!$A$5:$A$63,0)),"")</f>
        <v>0</v>
      </c>
      <c r="AQ23" s="86" t="str">
        <f>IFERROR(INDEX('Painel Empregado'!$J$5:$J$63,MATCH($A23,'Painel Empregado'!$A$5:$A$63,0)),"")</f>
        <v/>
      </c>
      <c r="AR23" s="86" t="str">
        <f>IFERROR(INDEX('Painel Empregado'!$M$5:$M$63,MATCH($A23,'Painel Empregado'!$A$5:$A$63,0)),"")</f>
        <v/>
      </c>
      <c r="AS23" s="86">
        <f>IFERROR(INDEX('Painel Empregado'!$K$5:$K$63,MATCH($A23,'Painel Empregado'!$A$5:$A$63,0)),"")</f>
        <v>0.8</v>
      </c>
      <c r="AT23" s="89" t="str">
        <f>IFERROR(INDEX('Painel Empregado'!$Q$5:$Q$63,MATCH($A23,'Painel Empregado'!$A$5:$A$63,0)),"")</f>
        <v>Não mensurável</v>
      </c>
    </row>
    <row r="24" spans="1:46" ht="15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IFERROR(INDEX(Cadastro!$D$5:$D$129,MATCH($A24&amp;"|"&amp;TEXT(_xlfn.MAXIFS(Cadastro!$E$5:$E$129,Cadastro!$A$5:$A$129,$A24,Cadastro!$E$5:$E$129,"&lt;="&amp;TODAY()),"yyyymmdd"),Cadastro!$I$5:$I$129,0)),"")</f>
        <v>C</v>
      </c>
      <c r="F24" s="85" t="str">
        <f>IF(COUNTIFS('Base Diária'!$A$2:$A$2296,$A24,'Base Diária'!$F$2:$F$2296,F$4,'Base Diária'!$P$2:$P$2296,"Sim")=0,"",SUMIFS('Base Diária'!$N$2:$N$2296,'Base Diária'!$A$2:$A$2296,$A24,'Base Diária'!$F$2:$F$2296,F$4))</f>
        <v/>
      </c>
      <c r="G24" s="85">
        <f>IF(COUNTIFS('Base Diária'!$A$2:$A$2296,$A24,'Base Diária'!$F$2:$F$2296,G$4,'Base Diária'!$P$2:$P$2296,"Sim")=0,"",SUMIFS('Base Diária'!$N$2:$N$2296,'Base Diária'!$A$2:$A$2296,$A24,'Base Diária'!$F$2:$F$2296,G$4))</f>
        <v>0.79910044977511241</v>
      </c>
      <c r="H24" s="85">
        <f>IF(COUNTIFS('Base Diária'!$A$2:$A$2296,$A24,'Base Diária'!$F$2:$F$2296,H$4,'Base Diária'!$P$2:$P$2296,"Sim")=0,"",SUMIFS('Base Diária'!$N$2:$N$2296,'Base Diária'!$A$2:$A$2296,$A24,'Base Diária'!$F$2:$F$2296,H$4))</f>
        <v>0.99700149925037485</v>
      </c>
      <c r="I24" s="85">
        <f>IF(COUNTIFS('Base Diária'!$A$2:$A$2296,$A24,'Base Diária'!$F$2:$F$2296,I$4,'Base Diária'!$P$2:$P$2296,"Sim")=0,"",SUMIFS('Base Diária'!$N$2:$N$2296,'Base Diária'!$A$2:$A$2296,$A24,'Base Diária'!$F$2:$F$2296,I$4))</f>
        <v>0.79760119940029994</v>
      </c>
      <c r="J24" s="85">
        <f>IF(COUNTIFS('Base Diária'!$A$2:$A$2296,$A24,'Base Diária'!$F$2:$F$2296,J$4,'Base Diária'!$P$2:$P$2296,"Sim")=0,"",SUMIFS('Base Diária'!$N$2:$N$2296,'Base Diária'!$A$2:$A$2296,$A24,'Base Diária'!$F$2:$F$2296,J$4))</f>
        <v>0.86506746626686648</v>
      </c>
      <c r="K24" s="85">
        <f>IF(COUNTIFS('Base Diária'!$A$2:$A$2296,$A24,'Base Diária'!$F$2:$F$2296,K$4,'Base Diária'!$P$2:$P$2296,"Sim")=0,"",SUMIFS('Base Diária'!$N$2:$N$2296,'Base Diária'!$A$2:$A$2296,$A24,'Base Diária'!$F$2:$F$2296,K$4))</f>
        <v>0.88905547226386805</v>
      </c>
      <c r="L24" s="85" t="str">
        <f>IF(COUNTIFS('Base Diária'!$A$2:$A$2296,$A24,'Base Diária'!$F$2:$F$2296,L$4,'Base Diária'!$P$2:$P$2296,"Sim")=0,"",SUMIFS('Base Diária'!$N$2:$N$2296,'Base Diária'!$A$2:$A$2296,$A24,'Base Diária'!$F$2:$F$2296,L$4))</f>
        <v/>
      </c>
      <c r="M24" s="85">
        <f>IF(COUNTIFS('Base Diária'!$A$2:$A$2296,$A24,'Base Diária'!$F$2:$F$2296,M$4,'Base Diária'!$P$2:$P$2296,"Sim")=0,"",SUMIFS('Base Diária'!$N$2:$N$2296,'Base Diária'!$A$2:$A$2296,$A24,'Base Diária'!$F$2:$F$2296,M$4))</f>
        <v>0.96851574212893554</v>
      </c>
      <c r="N24" s="85">
        <f>IF(COUNTIFS('Base Diária'!$A$2:$A$2296,$A24,'Base Diária'!$F$2:$F$2296,N$4,'Base Diária'!$P$2:$P$2296,"Sim")=0,"",SUMIFS('Base Diária'!$N$2:$N$2296,'Base Diária'!$A$2:$A$2296,$A24,'Base Diária'!$F$2:$F$2296,N$4))</f>
        <v>1.0389805097451275</v>
      </c>
      <c r="O24" s="85">
        <f>IF(COUNTIFS('Base Diária'!$A$2:$A$2296,$A24,'Base Diária'!$F$2:$F$2296,O$4,'Base Diária'!$P$2:$P$2296,"Sim")=0,"",SUMIFS('Base Diária'!$N$2:$N$2296,'Base Diária'!$A$2:$A$2296,$A24,'Base Diária'!$F$2:$F$2296,O$4))</f>
        <v>0.82458770614692656</v>
      </c>
      <c r="P24" s="85">
        <f>IF(COUNTIFS('Base Diária'!$A$2:$A$2296,$A24,'Base Diária'!$F$2:$F$2296,P$4,'Base Diária'!$P$2:$P$2296,"Sim")=0,"",SUMIFS('Base Diária'!$N$2:$N$2296,'Base Diária'!$A$2:$A$2296,$A24,'Base Diária'!$F$2:$F$2296,P$4))</f>
        <v>0.89655172413793116</v>
      </c>
      <c r="Q24" s="85">
        <f>IF(COUNTIFS('Base Diária'!$A$2:$A$2296,$A24,'Base Diária'!$F$2:$F$2296,Q$4,'Base Diária'!$P$2:$P$2296,"Sim")=0,"",SUMIFS('Base Diária'!$N$2:$N$2296,'Base Diária'!$A$2:$A$2296,$A24,'Base Diária'!$F$2:$F$2296,Q$4))</f>
        <v>0.7646176911544228</v>
      </c>
      <c r="R24" s="85" t="str">
        <f>IF(COUNTIFS('Base Diária'!$A$2:$A$2296,$A24,'Base Diária'!$F$2:$F$2296,R$4,'Base Diária'!$P$2:$P$2296,"Sim")=0,"",SUMIFS('Base Diária'!$N$2:$N$2296,'Base Diária'!$A$2:$A$2296,$A24,'Base Diária'!$F$2:$F$2296,R$4))</f>
        <v/>
      </c>
      <c r="S24" s="85" t="str">
        <f>IF(COUNTIFS('Base Diária'!$A$2:$A$2296,$A24,'Base Diária'!$F$2:$F$2296,S$4,'Base Diária'!$P$2:$P$2296,"Sim")=0,"",SUMIFS('Base Diária'!$N$2:$N$2296,'Base Diária'!$A$2:$A$2296,$A24,'Base Diária'!$F$2:$F$2296,S$4))</f>
        <v/>
      </c>
      <c r="T24" s="85" t="str">
        <f>IF(COUNTIFS('Base Diária'!$A$2:$A$2296,$A24,'Base Diária'!$F$2:$F$2296,T$4,'Base Diária'!$P$2:$P$2296,"Sim")=0,"",SUMIFS('Base Diária'!$N$2:$N$2296,'Base Diária'!$A$2:$A$2296,$A24,'Base Diária'!$F$2:$F$2296,T$4))</f>
        <v/>
      </c>
      <c r="U24" s="85" t="str">
        <f>IF(COUNTIFS('Base Diária'!$A$2:$A$2296,$A24,'Base Diária'!$F$2:$F$2296,U$4,'Base Diária'!$P$2:$P$2296,"Sim")=0,"",SUMIFS('Base Diária'!$N$2:$N$2296,'Base Diária'!$A$2:$A$2296,$A24,'Base Diária'!$F$2:$F$2296,U$4))</f>
        <v/>
      </c>
      <c r="V24" s="85" t="str">
        <f>IF(COUNTIFS('Base Diária'!$A$2:$A$2296,$A24,'Base Diária'!$F$2:$F$2296,V$4,'Base Diária'!$P$2:$P$2296,"Sim")=0,"",SUMIFS('Base Diária'!$N$2:$N$2296,'Base Diária'!$A$2:$A$2296,$A24,'Base Diária'!$F$2:$F$2296,V$4))</f>
        <v/>
      </c>
      <c r="W24" s="85" t="str">
        <f>IF(COUNTIFS('Base Diária'!$A$2:$A$2296,$A24,'Base Diária'!$F$2:$F$2296,W$4,'Base Diária'!$P$2:$P$2296,"Sim")=0,"",SUMIFS('Base Diária'!$N$2:$N$2296,'Base Diária'!$A$2:$A$2296,$A24,'Base Diária'!$F$2:$F$2296,W$4))</f>
        <v/>
      </c>
      <c r="X24" s="85" t="str">
        <f>IF(COUNTIFS('Base Diária'!$A$2:$A$2296,$A24,'Base Diária'!$F$2:$F$2296,X$4,'Base Diária'!$P$2:$P$2296,"Sim")=0,"",SUMIFS('Base Diária'!$N$2:$N$2296,'Base Diária'!$A$2:$A$2296,$A24,'Base Diária'!$F$2:$F$2296,X$4))</f>
        <v/>
      </c>
      <c r="Y24" s="85" t="str">
        <f>IF(COUNTIFS('Base Diária'!$A$2:$A$2296,$A24,'Base Diária'!$F$2:$F$2296,Y$4,'Base Diária'!$P$2:$P$2296,"Sim")=0,"",SUMIFS('Base Diária'!$N$2:$N$2296,'Base Diária'!$A$2:$A$2296,$A24,'Base Diária'!$F$2:$F$2296,Y$4))</f>
        <v/>
      </c>
      <c r="Z24" s="85" t="str">
        <f>IF(COUNTIFS('Base Diária'!$A$2:$A$2296,$A24,'Base Diária'!$F$2:$F$2296,Z$4,'Base Diária'!$P$2:$P$2296,"Sim")=0,"",SUMIFS('Base Diária'!$N$2:$N$2296,'Base Diária'!$A$2:$A$2296,$A24,'Base Diária'!$F$2:$F$2296,Z$4))</f>
        <v/>
      </c>
      <c r="AA24" s="85" t="str">
        <f>IF(COUNTIFS('Base Diária'!$A$2:$A$2296,$A24,'Base Diária'!$F$2:$F$2296,AA$4,'Base Diária'!$P$2:$P$2296,"Sim")=0,"",SUMIFS('Base Diária'!$N$2:$N$2296,'Base Diária'!$A$2:$A$2296,$A24,'Base Diária'!$F$2:$F$2296,AA$4))</f>
        <v/>
      </c>
      <c r="AB24" s="85" t="str">
        <f>IF(COUNTIFS('Base Diária'!$A$2:$A$2296,$A24,'Base Diária'!$F$2:$F$2296,AB$4,'Base Diária'!$P$2:$P$2296,"Sim")=0,"",SUMIFS('Base Diária'!$N$2:$N$2296,'Base Diária'!$A$2:$A$2296,$A24,'Base Diária'!$F$2:$F$2296,AB$4))</f>
        <v/>
      </c>
      <c r="AC24" s="85" t="str">
        <f>IF(COUNTIFS('Base Diária'!$A$2:$A$2296,$A24,'Base Diária'!$F$2:$F$2296,AC$4,'Base Diária'!$P$2:$P$2296,"Sim")=0,"",SUMIFS('Base Diária'!$N$2:$N$2296,'Base Diária'!$A$2:$A$2296,$A24,'Base Diária'!$F$2:$F$2296,AC$4))</f>
        <v/>
      </c>
      <c r="AD24" s="85" t="str">
        <f>IF(COUNTIFS('Base Diária'!$A$2:$A$2296,$A24,'Base Diária'!$F$2:$F$2296,AD$4,'Base Diária'!$P$2:$P$2296,"Sim")=0,"",SUMIFS('Base Diária'!$N$2:$N$2296,'Base Diária'!$A$2:$A$2296,$A24,'Base Diária'!$F$2:$F$2296,AD$4))</f>
        <v/>
      </c>
      <c r="AE24" s="85" t="str">
        <f>IF(COUNTIFS('Base Diária'!$A$2:$A$2296,$A24,'Base Diária'!$F$2:$F$2296,AE$4,'Base Diária'!$P$2:$P$2296,"Sim")=0,"",SUMIFS('Base Diária'!$N$2:$N$2296,'Base Diária'!$A$2:$A$2296,$A24,'Base Diária'!$F$2:$F$2296,AE$4))</f>
        <v/>
      </c>
      <c r="AF24" s="85" t="str">
        <f>IF(COUNTIFS('Base Diária'!$A$2:$A$2296,$A24,'Base Diária'!$F$2:$F$2296,AF$4,'Base Diária'!$P$2:$P$2296,"Sim")=0,"",SUMIFS('Base Diária'!$N$2:$N$2296,'Base Diária'!$A$2:$A$2296,$A24,'Base Diária'!$F$2:$F$2296,AF$4))</f>
        <v/>
      </c>
      <c r="AG24" s="85" t="str">
        <f>IF(COUNTIFS('Base Diária'!$A$2:$A$2296,$A24,'Base Diária'!$F$2:$F$2296,AG$4,'Base Diária'!$P$2:$P$2296,"Sim")=0,"",SUMIFS('Base Diária'!$N$2:$N$2296,'Base Diária'!$A$2:$A$2296,$A24,'Base Diária'!$F$2:$F$2296,AG$4))</f>
        <v/>
      </c>
      <c r="AH24" s="85" t="str">
        <f>IF(COUNTIFS('Base Diária'!$A$2:$A$2296,$A24,'Base Diária'!$F$2:$F$2296,AH$4,'Base Diária'!$P$2:$P$2296,"Sim")=0,"",SUMIFS('Base Diária'!$N$2:$N$2296,'Base Diária'!$A$2:$A$2296,$A24,'Base Diária'!$F$2:$F$2296,AH$4))</f>
        <v/>
      </c>
      <c r="AI24" s="85" t="str">
        <f>IF(COUNTIFS('Base Diária'!$A$2:$A$2296,$A24,'Base Diária'!$F$2:$F$2296,AI$4,'Base Diária'!$P$2:$P$2296,"Sim")=0,"",SUMIFS('Base Diária'!$N$2:$N$2296,'Base Diária'!$A$2:$A$2296,$A24,'Base Diária'!$F$2:$F$2296,AI$4))</f>
        <v/>
      </c>
      <c r="AJ24" s="85" t="str">
        <f>IF(COUNTIFS('Base Diária'!$A$2:$A$2296,$A24,'Base Diária'!$F$2:$F$2296,AJ$4,'Base Diária'!$P$2:$P$2296,"Sim")=0,"",SUMIFS('Base Diária'!$N$2:$N$2296,'Base Diária'!$A$2:$A$2296,$A24,'Base Diária'!$F$2:$F$2296,AJ$4))</f>
        <v/>
      </c>
      <c r="AK24" s="85" t="str">
        <f>IF(COUNTIFS('Base Diária'!$A$2:$A$2296,$A24,'Base Diária'!$F$2:$F$2296,AK$4,'Base Diária'!$P$2:$P$2296,"Sim")=0,"",SUMIFS('Base Diária'!$N$2:$N$2296,'Base Diária'!$A$2:$A$2296,$A24,'Base Diária'!$F$2:$F$2296,AK$4))</f>
        <v/>
      </c>
      <c r="AL24" s="85" t="str">
        <f>IF(COUNTIFS('Base Diária'!$A$2:$A$2296,$A24,'Base Diária'!$F$2:$F$2296,AL$4,'Base Diária'!$P$2:$P$2296,"Sim")=0,"",SUMIFS('Base Diária'!$N$2:$N$2296,'Base Diária'!$A$2:$A$2296,$A24,'Base Diária'!$F$2:$F$2296,AL$4))</f>
        <v/>
      </c>
      <c r="AM24" s="85" t="str">
        <f>IF(COUNTIFS('Base Diária'!$A$2:$A$2296,$A24,'Base Diária'!$F$2:$F$2296,AM$4,'Base Diária'!$P$2:$P$2296,"Sim")=0,"",SUMIFS('Base Diária'!$N$2:$N$2296,'Base Diária'!$A$2:$A$2296,$A24,'Base Diária'!$F$2:$F$2296,AM$4))</f>
        <v/>
      </c>
      <c r="AN24" s="85" t="str">
        <f>IF(COUNTIFS('Base Diária'!$A$2:$A$2296,$A24,'Base Diária'!$F$2:$F$2296,AN$4,'Base Diária'!$P$2:$P$2296,"Sim")=0,"",SUMIFS('Base Diária'!$N$2:$N$2296,'Base Diária'!$A$2:$A$2296,$A24,'Base Diária'!$F$2:$F$2296,AN$4))</f>
        <v/>
      </c>
      <c r="AO24" s="85" t="str">
        <f>IF(COUNTIFS('Base Diária'!$A$2:$A$2296,$A24,'Base Diária'!$F$2:$F$2296,AO$4,'Base Diária'!$P$2:$P$2296,"Sim")=0,"",SUMIFS('Base Diária'!$N$2:$N$2296,'Base Diária'!$A$2:$A$2296,$A24,'Base Diária'!$F$2:$F$2296,AO$4))</f>
        <v/>
      </c>
      <c r="AP24" s="18">
        <f>IFERROR(INDEX('Painel Empregado'!$F$5:$F$63,MATCH($A24,'Painel Empregado'!$A$5:$A$63,0)),"")</f>
        <v>10</v>
      </c>
      <c r="AQ24" s="86">
        <f>IFERROR(INDEX('Painel Empregado'!$J$5:$J$63,MATCH($A24,'Painel Empregado'!$A$5:$A$63,0)),"")</f>
        <v>0.88410794602698661</v>
      </c>
      <c r="AR24" s="86">
        <f>IFERROR(INDEX('Painel Empregado'!$M$5:$M$63,MATCH($A24,'Painel Empregado'!$A$5:$A$63,0)),"")</f>
        <v>0.7</v>
      </c>
      <c r="AS24" s="86">
        <f>IFERROR(INDEX('Painel Empregado'!$K$5:$K$63,MATCH($A24,'Painel Empregado'!$A$5:$A$63,0)),"")</f>
        <v>0.8</v>
      </c>
      <c r="AT24" s="89" t="str">
        <f>IFERROR(INDEX('Painel Empregado'!$Q$5:$Q$63,MATCH($A24,'Painel Empregado'!$A$5:$A$63,0)),"")</f>
        <v>Atenção</v>
      </c>
    </row>
    <row r="25" spans="1:46" ht="15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IFERROR(INDEX(Cadastro!$D$5:$D$129,MATCH($A25&amp;"|"&amp;TEXT(_xlfn.MAXIFS(Cadastro!$E$5:$E$129,Cadastro!$A$5:$A$129,$A25,Cadastro!$E$5:$E$129,"&lt;="&amp;TODAY()),"yyyymmdd"),Cadastro!$I$5:$I$129,0)),"")</f>
        <v>C</v>
      </c>
      <c r="F25" s="85">
        <f>IF(COUNTIFS('Base Diária'!$A$2:$A$2296,$A25,'Base Diária'!$F$2:$F$2296,F$4,'Base Diária'!$P$2:$P$2296,"Sim")=0,"",SUMIFS('Base Diária'!$N$2:$N$2296,'Base Diária'!$A$2:$A$2296,$A25,'Base Diária'!$F$2:$F$2296,F$4))</f>
        <v>0.81109445277361325</v>
      </c>
      <c r="G25" s="85">
        <f>IF(COUNTIFS('Base Diária'!$A$2:$A$2296,$A25,'Base Diária'!$F$2:$F$2296,G$4,'Base Diária'!$P$2:$P$2296,"Sim")=0,"",SUMIFS('Base Diária'!$N$2:$N$2296,'Base Diária'!$A$2:$A$2296,$A25,'Base Diária'!$F$2:$F$2296,G$4))</f>
        <v>0.92503748125937058</v>
      </c>
      <c r="H25" s="85">
        <f>IF(COUNTIFS('Base Diária'!$A$2:$A$2296,$A25,'Base Diária'!$F$2:$F$2296,H$4,'Base Diária'!$P$2:$P$2296,"Sim")=0,"",SUMIFS('Base Diária'!$N$2:$N$2296,'Base Diária'!$A$2:$A$2296,$A25,'Base Diária'!$F$2:$F$2296,H$4))</f>
        <v>0.90254872563718136</v>
      </c>
      <c r="I25" s="85" t="str">
        <f>IF(COUNTIFS('Base Diária'!$A$2:$A$2296,$A25,'Base Diária'!$F$2:$F$2296,I$4,'Base Diária'!$P$2:$P$2296,"Sim")=0,"",SUMIFS('Base Diária'!$N$2:$N$2296,'Base Diária'!$A$2:$A$2296,$A25,'Base Diária'!$F$2:$F$2296,I$4))</f>
        <v/>
      </c>
      <c r="J25" s="85">
        <f>IF(COUNTIFS('Base Diária'!$A$2:$A$2296,$A25,'Base Diária'!$F$2:$F$2296,J$4,'Base Diária'!$P$2:$P$2296,"Sim")=0,"",SUMIFS('Base Diária'!$N$2:$N$2296,'Base Diária'!$A$2:$A$2296,$A25,'Base Diária'!$F$2:$F$2296,J$4))</f>
        <v>0.91004497751124447</v>
      </c>
      <c r="K25" s="85">
        <f>IF(COUNTIFS('Base Diária'!$A$2:$A$2296,$A25,'Base Diária'!$F$2:$F$2296,K$4,'Base Diária'!$P$2:$P$2296,"Sim")=0,"",SUMIFS('Base Diária'!$N$2:$N$2296,'Base Diária'!$A$2:$A$2296,$A25,'Base Diária'!$F$2:$F$2296,K$4))</f>
        <v>0.8935532233883059</v>
      </c>
      <c r="L25" s="85">
        <f>IF(COUNTIFS('Base Diária'!$A$2:$A$2296,$A25,'Base Diária'!$F$2:$F$2296,L$4,'Base Diária'!$P$2:$P$2296,"Sim")=0,"",SUMIFS('Base Diária'!$N$2:$N$2296,'Base Diária'!$A$2:$A$2296,$A25,'Base Diária'!$F$2:$F$2296,L$4))</f>
        <v>0.93853073463268366</v>
      </c>
      <c r="M25" s="85">
        <f>IF(COUNTIFS('Base Diária'!$A$2:$A$2296,$A25,'Base Diária'!$F$2:$F$2296,M$4,'Base Diária'!$P$2:$P$2296,"Sim")=0,"",SUMIFS('Base Diária'!$N$2:$N$2296,'Base Diária'!$A$2:$A$2296,$A25,'Base Diária'!$F$2:$F$2296,M$4))</f>
        <v>0.90104947526236912</v>
      </c>
      <c r="N25" s="85">
        <f>IF(COUNTIFS('Base Diária'!$A$2:$A$2296,$A25,'Base Diária'!$F$2:$F$2296,N$4,'Base Diária'!$P$2:$P$2296,"Sim")=0,"",SUMIFS('Base Diária'!$N$2:$N$2296,'Base Diária'!$A$2:$A$2296,$A25,'Base Diária'!$F$2:$F$2296,N$4))</f>
        <v>0.86956521739130443</v>
      </c>
      <c r="O25" s="85" t="str">
        <f>IF(COUNTIFS('Base Diária'!$A$2:$A$2296,$A25,'Base Diária'!$F$2:$F$2296,O$4,'Base Diária'!$P$2:$P$2296,"Sim")=0,"",SUMIFS('Base Diária'!$N$2:$N$2296,'Base Diária'!$A$2:$A$2296,$A25,'Base Diária'!$F$2:$F$2296,O$4))</f>
        <v/>
      </c>
      <c r="P25" s="85">
        <f>IF(COUNTIFS('Base Diária'!$A$2:$A$2296,$A25,'Base Diária'!$F$2:$F$2296,P$4,'Base Diária'!$P$2:$P$2296,"Sim")=0,"",SUMIFS('Base Diária'!$N$2:$N$2296,'Base Diária'!$A$2:$A$2296,$A25,'Base Diária'!$F$2:$F$2296,P$4))</f>
        <v>0.8935532233883059</v>
      </c>
      <c r="Q25" s="85">
        <f>IF(COUNTIFS('Base Diária'!$A$2:$A$2296,$A25,'Base Diária'!$F$2:$F$2296,Q$4,'Base Diária'!$P$2:$P$2296,"Sim")=0,"",SUMIFS('Base Diária'!$N$2:$N$2296,'Base Diária'!$A$2:$A$2296,$A25,'Base Diária'!$F$2:$F$2296,Q$4))</f>
        <v>0</v>
      </c>
      <c r="R25" s="85" t="str">
        <f>IF(COUNTIFS('Base Diária'!$A$2:$A$2296,$A25,'Base Diária'!$F$2:$F$2296,R$4,'Base Diária'!$P$2:$P$2296,"Sim")=0,"",SUMIFS('Base Diária'!$N$2:$N$2296,'Base Diária'!$A$2:$A$2296,$A25,'Base Diária'!$F$2:$F$2296,R$4))</f>
        <v/>
      </c>
      <c r="S25" s="85" t="str">
        <f>IF(COUNTIFS('Base Diária'!$A$2:$A$2296,$A25,'Base Diária'!$F$2:$F$2296,S$4,'Base Diária'!$P$2:$P$2296,"Sim")=0,"",SUMIFS('Base Diária'!$N$2:$N$2296,'Base Diária'!$A$2:$A$2296,$A25,'Base Diária'!$F$2:$F$2296,S$4))</f>
        <v/>
      </c>
      <c r="T25" s="85" t="str">
        <f>IF(COUNTIFS('Base Diária'!$A$2:$A$2296,$A25,'Base Diária'!$F$2:$F$2296,T$4,'Base Diária'!$P$2:$P$2296,"Sim")=0,"",SUMIFS('Base Diária'!$N$2:$N$2296,'Base Diária'!$A$2:$A$2296,$A25,'Base Diária'!$F$2:$F$2296,T$4))</f>
        <v/>
      </c>
      <c r="U25" s="85" t="str">
        <f>IF(COUNTIFS('Base Diária'!$A$2:$A$2296,$A25,'Base Diária'!$F$2:$F$2296,U$4,'Base Diária'!$P$2:$P$2296,"Sim")=0,"",SUMIFS('Base Diária'!$N$2:$N$2296,'Base Diária'!$A$2:$A$2296,$A25,'Base Diária'!$F$2:$F$2296,U$4))</f>
        <v/>
      </c>
      <c r="V25" s="85" t="str">
        <f>IF(COUNTIFS('Base Diária'!$A$2:$A$2296,$A25,'Base Diária'!$F$2:$F$2296,V$4,'Base Diária'!$P$2:$P$2296,"Sim")=0,"",SUMIFS('Base Diária'!$N$2:$N$2296,'Base Diária'!$A$2:$A$2296,$A25,'Base Diária'!$F$2:$F$2296,V$4))</f>
        <v/>
      </c>
      <c r="W25" s="85" t="str">
        <f>IF(COUNTIFS('Base Diária'!$A$2:$A$2296,$A25,'Base Diária'!$F$2:$F$2296,W$4,'Base Diária'!$P$2:$P$2296,"Sim")=0,"",SUMIFS('Base Diária'!$N$2:$N$2296,'Base Diária'!$A$2:$A$2296,$A25,'Base Diária'!$F$2:$F$2296,W$4))</f>
        <v/>
      </c>
      <c r="X25" s="85" t="str">
        <f>IF(COUNTIFS('Base Diária'!$A$2:$A$2296,$A25,'Base Diária'!$F$2:$F$2296,X$4,'Base Diária'!$P$2:$P$2296,"Sim")=0,"",SUMIFS('Base Diária'!$N$2:$N$2296,'Base Diária'!$A$2:$A$2296,$A25,'Base Diária'!$F$2:$F$2296,X$4))</f>
        <v/>
      </c>
      <c r="Y25" s="85" t="str">
        <f>IF(COUNTIFS('Base Diária'!$A$2:$A$2296,$A25,'Base Diária'!$F$2:$F$2296,Y$4,'Base Diária'!$P$2:$P$2296,"Sim")=0,"",SUMIFS('Base Diária'!$N$2:$N$2296,'Base Diária'!$A$2:$A$2296,$A25,'Base Diária'!$F$2:$F$2296,Y$4))</f>
        <v/>
      </c>
      <c r="Z25" s="85" t="str">
        <f>IF(COUNTIFS('Base Diária'!$A$2:$A$2296,$A25,'Base Diária'!$F$2:$F$2296,Z$4,'Base Diária'!$P$2:$P$2296,"Sim")=0,"",SUMIFS('Base Diária'!$N$2:$N$2296,'Base Diária'!$A$2:$A$2296,$A25,'Base Diária'!$F$2:$F$2296,Z$4))</f>
        <v/>
      </c>
      <c r="AA25" s="85" t="str">
        <f>IF(COUNTIFS('Base Diária'!$A$2:$A$2296,$A25,'Base Diária'!$F$2:$F$2296,AA$4,'Base Diária'!$P$2:$P$2296,"Sim")=0,"",SUMIFS('Base Diária'!$N$2:$N$2296,'Base Diária'!$A$2:$A$2296,$A25,'Base Diária'!$F$2:$F$2296,AA$4))</f>
        <v/>
      </c>
      <c r="AB25" s="85" t="str">
        <f>IF(COUNTIFS('Base Diária'!$A$2:$A$2296,$A25,'Base Diária'!$F$2:$F$2296,AB$4,'Base Diária'!$P$2:$P$2296,"Sim")=0,"",SUMIFS('Base Diária'!$N$2:$N$2296,'Base Diária'!$A$2:$A$2296,$A25,'Base Diária'!$F$2:$F$2296,AB$4))</f>
        <v/>
      </c>
      <c r="AC25" s="85" t="str">
        <f>IF(COUNTIFS('Base Diária'!$A$2:$A$2296,$A25,'Base Diária'!$F$2:$F$2296,AC$4,'Base Diária'!$P$2:$P$2296,"Sim")=0,"",SUMIFS('Base Diária'!$N$2:$N$2296,'Base Diária'!$A$2:$A$2296,$A25,'Base Diária'!$F$2:$F$2296,AC$4))</f>
        <v/>
      </c>
      <c r="AD25" s="85" t="str">
        <f>IF(COUNTIFS('Base Diária'!$A$2:$A$2296,$A25,'Base Diária'!$F$2:$F$2296,AD$4,'Base Diária'!$P$2:$P$2296,"Sim")=0,"",SUMIFS('Base Diária'!$N$2:$N$2296,'Base Diária'!$A$2:$A$2296,$A25,'Base Diária'!$F$2:$F$2296,AD$4))</f>
        <v/>
      </c>
      <c r="AE25" s="85" t="str">
        <f>IF(COUNTIFS('Base Diária'!$A$2:$A$2296,$A25,'Base Diária'!$F$2:$F$2296,AE$4,'Base Diária'!$P$2:$P$2296,"Sim")=0,"",SUMIFS('Base Diária'!$N$2:$N$2296,'Base Diária'!$A$2:$A$2296,$A25,'Base Diária'!$F$2:$F$2296,AE$4))</f>
        <v/>
      </c>
      <c r="AF25" s="85" t="str">
        <f>IF(COUNTIFS('Base Diária'!$A$2:$A$2296,$A25,'Base Diária'!$F$2:$F$2296,AF$4,'Base Diária'!$P$2:$P$2296,"Sim")=0,"",SUMIFS('Base Diária'!$N$2:$N$2296,'Base Diária'!$A$2:$A$2296,$A25,'Base Diária'!$F$2:$F$2296,AF$4))</f>
        <v/>
      </c>
      <c r="AG25" s="85" t="str">
        <f>IF(COUNTIFS('Base Diária'!$A$2:$A$2296,$A25,'Base Diária'!$F$2:$F$2296,AG$4,'Base Diária'!$P$2:$P$2296,"Sim")=0,"",SUMIFS('Base Diária'!$N$2:$N$2296,'Base Diária'!$A$2:$A$2296,$A25,'Base Diária'!$F$2:$F$2296,AG$4))</f>
        <v/>
      </c>
      <c r="AH25" s="85" t="str">
        <f>IF(COUNTIFS('Base Diária'!$A$2:$A$2296,$A25,'Base Diária'!$F$2:$F$2296,AH$4,'Base Diária'!$P$2:$P$2296,"Sim")=0,"",SUMIFS('Base Diária'!$N$2:$N$2296,'Base Diária'!$A$2:$A$2296,$A25,'Base Diária'!$F$2:$F$2296,AH$4))</f>
        <v/>
      </c>
      <c r="AI25" s="85" t="str">
        <f>IF(COUNTIFS('Base Diária'!$A$2:$A$2296,$A25,'Base Diária'!$F$2:$F$2296,AI$4,'Base Diária'!$P$2:$P$2296,"Sim")=0,"",SUMIFS('Base Diária'!$N$2:$N$2296,'Base Diária'!$A$2:$A$2296,$A25,'Base Diária'!$F$2:$F$2296,AI$4))</f>
        <v/>
      </c>
      <c r="AJ25" s="85" t="str">
        <f>IF(COUNTIFS('Base Diária'!$A$2:$A$2296,$A25,'Base Diária'!$F$2:$F$2296,AJ$4,'Base Diária'!$P$2:$P$2296,"Sim")=0,"",SUMIFS('Base Diária'!$N$2:$N$2296,'Base Diária'!$A$2:$A$2296,$A25,'Base Diária'!$F$2:$F$2296,AJ$4))</f>
        <v/>
      </c>
      <c r="AK25" s="85" t="str">
        <f>IF(COUNTIFS('Base Diária'!$A$2:$A$2296,$A25,'Base Diária'!$F$2:$F$2296,AK$4,'Base Diária'!$P$2:$P$2296,"Sim")=0,"",SUMIFS('Base Diária'!$N$2:$N$2296,'Base Diária'!$A$2:$A$2296,$A25,'Base Diária'!$F$2:$F$2296,AK$4))</f>
        <v/>
      </c>
      <c r="AL25" s="85" t="str">
        <f>IF(COUNTIFS('Base Diária'!$A$2:$A$2296,$A25,'Base Diária'!$F$2:$F$2296,AL$4,'Base Diária'!$P$2:$P$2296,"Sim")=0,"",SUMIFS('Base Diária'!$N$2:$N$2296,'Base Diária'!$A$2:$A$2296,$A25,'Base Diária'!$F$2:$F$2296,AL$4))</f>
        <v/>
      </c>
      <c r="AM25" s="85" t="str">
        <f>IF(COUNTIFS('Base Diária'!$A$2:$A$2296,$A25,'Base Diária'!$F$2:$F$2296,AM$4,'Base Diária'!$P$2:$P$2296,"Sim")=0,"",SUMIFS('Base Diária'!$N$2:$N$2296,'Base Diária'!$A$2:$A$2296,$A25,'Base Diária'!$F$2:$F$2296,AM$4))</f>
        <v/>
      </c>
      <c r="AN25" s="85" t="str">
        <f>IF(COUNTIFS('Base Diária'!$A$2:$A$2296,$A25,'Base Diária'!$F$2:$F$2296,AN$4,'Base Diária'!$P$2:$P$2296,"Sim")=0,"",SUMIFS('Base Diária'!$N$2:$N$2296,'Base Diária'!$A$2:$A$2296,$A25,'Base Diária'!$F$2:$F$2296,AN$4))</f>
        <v/>
      </c>
      <c r="AO25" s="85" t="str">
        <f>IF(COUNTIFS('Base Diária'!$A$2:$A$2296,$A25,'Base Diária'!$F$2:$F$2296,AO$4,'Base Diária'!$P$2:$P$2296,"Sim")=0,"",SUMIFS('Base Diária'!$N$2:$N$2296,'Base Diária'!$A$2:$A$2296,$A25,'Base Diária'!$F$2:$F$2296,AO$4))</f>
        <v/>
      </c>
      <c r="AP25" s="18">
        <f>IFERROR(INDEX('Painel Empregado'!$F$5:$F$63,MATCH($A25,'Painel Empregado'!$A$5:$A$63,0)),"")</f>
        <v>9</v>
      </c>
      <c r="AQ25" s="86">
        <f>IFERROR(INDEX('Painel Empregado'!$J$5:$J$63,MATCH($A25,'Painel Empregado'!$A$5:$A$63,0)),"")</f>
        <v>0.8938863901382641</v>
      </c>
      <c r="AR25" s="86">
        <f>IFERROR(INDEX('Painel Empregado'!$M$5:$M$63,MATCH($A25,'Painel Empregado'!$A$5:$A$63,0)),"")</f>
        <v>1</v>
      </c>
      <c r="AS25" s="86">
        <f>IFERROR(INDEX('Painel Empregado'!$K$5:$K$63,MATCH($A25,'Painel Empregado'!$A$5:$A$63,0)),"")</f>
        <v>0.8</v>
      </c>
      <c r="AT25" s="89" t="str">
        <f>IFERROR(INDEX('Painel Empregado'!$Q$5:$Q$63,MATCH($A25,'Painel Empregado'!$A$5:$A$63,0)),"")</f>
        <v>Na meta</v>
      </c>
    </row>
    <row r="26" spans="1:46" ht="15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IFERROR(INDEX(Cadastro!$D$5:$D$129,MATCH($A26&amp;"|"&amp;TEXT(_xlfn.MAXIFS(Cadastro!$E$5:$E$129,Cadastro!$A$5:$A$129,$A26,Cadastro!$E$5:$E$129,"&lt;="&amp;TODAY()),"yyyymmdd"),Cadastro!$I$5:$I$129,0)),"")</f>
        <v>6x1</v>
      </c>
      <c r="F26" s="85">
        <f>IF(COUNTIFS('Base Diária'!$A$2:$A$2296,$A26,'Base Diária'!$F$2:$F$2296,F$4,'Base Diária'!$P$2:$P$2296,"Sim")=0,"",SUMIFS('Base Diária'!$N$2:$N$2296,'Base Diária'!$A$2:$A$2296,$A26,'Base Diária'!$F$2:$F$2296,F$4))</f>
        <v>0.8113636363636364</v>
      </c>
      <c r="G26" s="85" t="str">
        <f>IF(COUNTIFS('Base Diária'!$A$2:$A$2296,$A26,'Base Diária'!$F$2:$F$2296,G$4,'Base Diária'!$P$2:$P$2296,"Sim")=0,"",SUMIFS('Base Diária'!$N$2:$N$2296,'Base Diária'!$A$2:$A$2296,$A26,'Base Diária'!$F$2:$F$2296,G$4))</f>
        <v/>
      </c>
      <c r="H26" s="85">
        <f>IF(COUNTIFS('Base Diária'!$A$2:$A$2296,$A26,'Base Diária'!$F$2:$F$2296,H$4,'Base Diária'!$P$2:$P$2296,"Sim")=0,"",SUMIFS('Base Diária'!$N$2:$N$2296,'Base Diária'!$A$2:$A$2296,$A26,'Base Diária'!$F$2:$F$2296,H$4))</f>
        <v>0.81931818181818183</v>
      </c>
      <c r="I26" s="85">
        <f>IF(COUNTIFS('Base Diária'!$A$2:$A$2296,$A26,'Base Diária'!$F$2:$F$2296,I$4,'Base Diária'!$P$2:$P$2296,"Sim")=0,"",SUMIFS('Base Diária'!$N$2:$N$2296,'Base Diária'!$A$2:$A$2296,$A26,'Base Diária'!$F$2:$F$2296,I$4))</f>
        <v>0.8147727272727272</v>
      </c>
      <c r="J26" s="85">
        <f>IF(COUNTIFS('Base Diária'!$A$2:$A$2296,$A26,'Base Diária'!$F$2:$F$2296,J$4,'Base Diária'!$P$2:$P$2296,"Sim")=0,"",SUMIFS('Base Diária'!$N$2:$N$2296,'Base Diária'!$A$2:$A$2296,$A26,'Base Diária'!$F$2:$F$2296,J$4))</f>
        <v>0.80454545454545445</v>
      </c>
      <c r="K26" s="85">
        <f>IF(COUNTIFS('Base Diária'!$A$2:$A$2296,$A26,'Base Diária'!$F$2:$F$2296,K$4,'Base Diária'!$P$2:$P$2296,"Sim")=0,"",SUMIFS('Base Diária'!$N$2:$N$2296,'Base Diária'!$A$2:$A$2296,$A26,'Base Diária'!$F$2:$F$2296,K$4))</f>
        <v>0.95770804911323326</v>
      </c>
      <c r="L26" s="85" t="str">
        <f>IF(COUNTIFS('Base Diária'!$A$2:$A$2296,$A26,'Base Diária'!$F$2:$F$2296,L$4,'Base Diária'!$P$2:$P$2296,"Sim")=0,"",SUMIFS('Base Diária'!$N$2:$N$2296,'Base Diária'!$A$2:$A$2296,$A26,'Base Diária'!$F$2:$F$2296,L$4))</f>
        <v/>
      </c>
      <c r="M26" s="85">
        <f>IF(COUNTIFS('Base Diária'!$A$2:$A$2296,$A26,'Base Diária'!$F$2:$F$2296,M$4,'Base Diária'!$P$2:$P$2296,"Sim")=0,"",SUMIFS('Base Diária'!$N$2:$N$2296,'Base Diária'!$A$2:$A$2296,$A26,'Base Diária'!$F$2:$F$2296,M$4))</f>
        <v>0.70113636363636356</v>
      </c>
      <c r="N26" s="85">
        <f>IF(COUNTIFS('Base Diária'!$A$2:$A$2296,$A26,'Base Diária'!$F$2:$F$2296,N$4,'Base Diária'!$P$2:$P$2296,"Sim")=0,"",SUMIFS('Base Diária'!$N$2:$N$2296,'Base Diária'!$A$2:$A$2296,$A26,'Base Diária'!$F$2:$F$2296,N$4))</f>
        <v>0.8147727272727272</v>
      </c>
      <c r="O26" s="85">
        <f>IF(COUNTIFS('Base Diária'!$A$2:$A$2296,$A26,'Base Diária'!$F$2:$F$2296,O$4,'Base Diária'!$P$2:$P$2296,"Sim")=0,"",SUMIFS('Base Diária'!$N$2:$N$2296,'Base Diária'!$A$2:$A$2296,$A26,'Base Diária'!$F$2:$F$2296,O$4))</f>
        <v>0</v>
      </c>
      <c r="P26" s="85">
        <f>IF(COUNTIFS('Base Diária'!$A$2:$A$2296,$A26,'Base Diária'!$F$2:$F$2296,P$4,'Base Diária'!$P$2:$P$2296,"Sim")=0,"",SUMIFS('Base Diária'!$N$2:$N$2296,'Base Diária'!$A$2:$A$2296,$A26,'Base Diária'!$F$2:$F$2296,P$4))</f>
        <v>0.8125</v>
      </c>
      <c r="Q26" s="85">
        <f>IF(COUNTIFS('Base Diária'!$A$2:$A$2296,$A26,'Base Diária'!$F$2:$F$2296,Q$4,'Base Diária'!$P$2:$P$2296,"Sim")=0,"",SUMIFS('Base Diária'!$N$2:$N$2296,'Base Diária'!$A$2:$A$2296,$A26,'Base Diária'!$F$2:$F$2296,Q$4))</f>
        <v>0.81590909090909081</v>
      </c>
      <c r="R26" s="85" t="str">
        <f>IF(COUNTIFS('Base Diária'!$A$2:$A$2296,$A26,'Base Diária'!$F$2:$F$2296,R$4,'Base Diária'!$P$2:$P$2296,"Sim")=0,"",SUMIFS('Base Diária'!$N$2:$N$2296,'Base Diária'!$A$2:$A$2296,$A26,'Base Diária'!$F$2:$F$2296,R$4))</f>
        <v/>
      </c>
      <c r="S26" s="85" t="str">
        <f>IF(COUNTIFS('Base Diária'!$A$2:$A$2296,$A26,'Base Diária'!$F$2:$F$2296,S$4,'Base Diária'!$P$2:$P$2296,"Sim")=0,"",SUMIFS('Base Diária'!$N$2:$N$2296,'Base Diária'!$A$2:$A$2296,$A26,'Base Diária'!$F$2:$F$2296,S$4))</f>
        <v/>
      </c>
      <c r="T26" s="85" t="str">
        <f>IF(COUNTIFS('Base Diária'!$A$2:$A$2296,$A26,'Base Diária'!$F$2:$F$2296,T$4,'Base Diária'!$P$2:$P$2296,"Sim")=0,"",SUMIFS('Base Diária'!$N$2:$N$2296,'Base Diária'!$A$2:$A$2296,$A26,'Base Diária'!$F$2:$F$2296,T$4))</f>
        <v/>
      </c>
      <c r="U26" s="85" t="str">
        <f>IF(COUNTIFS('Base Diária'!$A$2:$A$2296,$A26,'Base Diária'!$F$2:$F$2296,U$4,'Base Diária'!$P$2:$P$2296,"Sim")=0,"",SUMIFS('Base Diária'!$N$2:$N$2296,'Base Diária'!$A$2:$A$2296,$A26,'Base Diária'!$F$2:$F$2296,U$4))</f>
        <v/>
      </c>
      <c r="V26" s="85" t="str">
        <f>IF(COUNTIFS('Base Diária'!$A$2:$A$2296,$A26,'Base Diária'!$F$2:$F$2296,V$4,'Base Diária'!$P$2:$P$2296,"Sim")=0,"",SUMIFS('Base Diária'!$N$2:$N$2296,'Base Diária'!$A$2:$A$2296,$A26,'Base Diária'!$F$2:$F$2296,V$4))</f>
        <v/>
      </c>
      <c r="W26" s="85" t="str">
        <f>IF(COUNTIFS('Base Diária'!$A$2:$A$2296,$A26,'Base Diária'!$F$2:$F$2296,W$4,'Base Diária'!$P$2:$P$2296,"Sim")=0,"",SUMIFS('Base Diária'!$N$2:$N$2296,'Base Diária'!$A$2:$A$2296,$A26,'Base Diária'!$F$2:$F$2296,W$4))</f>
        <v/>
      </c>
      <c r="X26" s="85" t="str">
        <f>IF(COUNTIFS('Base Diária'!$A$2:$A$2296,$A26,'Base Diária'!$F$2:$F$2296,X$4,'Base Diária'!$P$2:$P$2296,"Sim")=0,"",SUMIFS('Base Diária'!$N$2:$N$2296,'Base Diária'!$A$2:$A$2296,$A26,'Base Diária'!$F$2:$F$2296,X$4))</f>
        <v/>
      </c>
      <c r="Y26" s="85" t="str">
        <f>IF(COUNTIFS('Base Diária'!$A$2:$A$2296,$A26,'Base Diária'!$F$2:$F$2296,Y$4,'Base Diária'!$P$2:$P$2296,"Sim")=0,"",SUMIFS('Base Diária'!$N$2:$N$2296,'Base Diária'!$A$2:$A$2296,$A26,'Base Diária'!$F$2:$F$2296,Y$4))</f>
        <v/>
      </c>
      <c r="Z26" s="85" t="str">
        <f>IF(COUNTIFS('Base Diária'!$A$2:$A$2296,$A26,'Base Diária'!$F$2:$F$2296,Z$4,'Base Diária'!$P$2:$P$2296,"Sim")=0,"",SUMIFS('Base Diária'!$N$2:$N$2296,'Base Diária'!$A$2:$A$2296,$A26,'Base Diária'!$F$2:$F$2296,Z$4))</f>
        <v/>
      </c>
      <c r="AA26" s="85" t="str">
        <f>IF(COUNTIFS('Base Diária'!$A$2:$A$2296,$A26,'Base Diária'!$F$2:$F$2296,AA$4,'Base Diária'!$P$2:$P$2296,"Sim")=0,"",SUMIFS('Base Diária'!$N$2:$N$2296,'Base Diária'!$A$2:$A$2296,$A26,'Base Diária'!$F$2:$F$2296,AA$4))</f>
        <v/>
      </c>
      <c r="AB26" s="85" t="str">
        <f>IF(COUNTIFS('Base Diária'!$A$2:$A$2296,$A26,'Base Diária'!$F$2:$F$2296,AB$4,'Base Diária'!$P$2:$P$2296,"Sim")=0,"",SUMIFS('Base Diária'!$N$2:$N$2296,'Base Diária'!$A$2:$A$2296,$A26,'Base Diária'!$F$2:$F$2296,AB$4))</f>
        <v/>
      </c>
      <c r="AC26" s="85" t="str">
        <f>IF(COUNTIFS('Base Diária'!$A$2:$A$2296,$A26,'Base Diária'!$F$2:$F$2296,AC$4,'Base Diária'!$P$2:$P$2296,"Sim")=0,"",SUMIFS('Base Diária'!$N$2:$N$2296,'Base Diária'!$A$2:$A$2296,$A26,'Base Diária'!$F$2:$F$2296,AC$4))</f>
        <v/>
      </c>
      <c r="AD26" s="85" t="str">
        <f>IF(COUNTIFS('Base Diária'!$A$2:$A$2296,$A26,'Base Diária'!$F$2:$F$2296,AD$4,'Base Diária'!$P$2:$P$2296,"Sim")=0,"",SUMIFS('Base Diária'!$N$2:$N$2296,'Base Diária'!$A$2:$A$2296,$A26,'Base Diária'!$F$2:$F$2296,AD$4))</f>
        <v/>
      </c>
      <c r="AE26" s="85" t="str">
        <f>IF(COUNTIFS('Base Diária'!$A$2:$A$2296,$A26,'Base Diária'!$F$2:$F$2296,AE$4,'Base Diária'!$P$2:$P$2296,"Sim")=0,"",SUMIFS('Base Diária'!$N$2:$N$2296,'Base Diária'!$A$2:$A$2296,$A26,'Base Diária'!$F$2:$F$2296,AE$4))</f>
        <v/>
      </c>
      <c r="AF26" s="85" t="str">
        <f>IF(COUNTIFS('Base Diária'!$A$2:$A$2296,$A26,'Base Diária'!$F$2:$F$2296,AF$4,'Base Diária'!$P$2:$P$2296,"Sim")=0,"",SUMIFS('Base Diária'!$N$2:$N$2296,'Base Diária'!$A$2:$A$2296,$A26,'Base Diária'!$F$2:$F$2296,AF$4))</f>
        <v/>
      </c>
      <c r="AG26" s="85" t="str">
        <f>IF(COUNTIFS('Base Diária'!$A$2:$A$2296,$A26,'Base Diária'!$F$2:$F$2296,AG$4,'Base Diária'!$P$2:$P$2296,"Sim")=0,"",SUMIFS('Base Diária'!$N$2:$N$2296,'Base Diária'!$A$2:$A$2296,$A26,'Base Diária'!$F$2:$F$2296,AG$4))</f>
        <v/>
      </c>
      <c r="AH26" s="85" t="str">
        <f>IF(COUNTIFS('Base Diária'!$A$2:$A$2296,$A26,'Base Diária'!$F$2:$F$2296,AH$4,'Base Diária'!$P$2:$P$2296,"Sim")=0,"",SUMIFS('Base Diária'!$N$2:$N$2296,'Base Diária'!$A$2:$A$2296,$A26,'Base Diária'!$F$2:$F$2296,AH$4))</f>
        <v/>
      </c>
      <c r="AI26" s="85" t="str">
        <f>IF(COUNTIFS('Base Diária'!$A$2:$A$2296,$A26,'Base Diária'!$F$2:$F$2296,AI$4,'Base Diária'!$P$2:$P$2296,"Sim")=0,"",SUMIFS('Base Diária'!$N$2:$N$2296,'Base Diária'!$A$2:$A$2296,$A26,'Base Diária'!$F$2:$F$2296,AI$4))</f>
        <v/>
      </c>
      <c r="AJ26" s="85" t="str">
        <f>IF(COUNTIFS('Base Diária'!$A$2:$A$2296,$A26,'Base Diária'!$F$2:$F$2296,AJ$4,'Base Diária'!$P$2:$P$2296,"Sim")=0,"",SUMIFS('Base Diária'!$N$2:$N$2296,'Base Diária'!$A$2:$A$2296,$A26,'Base Diária'!$F$2:$F$2296,AJ$4))</f>
        <v/>
      </c>
      <c r="AK26" s="85" t="str">
        <f>IF(COUNTIFS('Base Diária'!$A$2:$A$2296,$A26,'Base Diária'!$F$2:$F$2296,AK$4,'Base Diária'!$P$2:$P$2296,"Sim")=0,"",SUMIFS('Base Diária'!$N$2:$N$2296,'Base Diária'!$A$2:$A$2296,$A26,'Base Diária'!$F$2:$F$2296,AK$4))</f>
        <v/>
      </c>
      <c r="AL26" s="85" t="str">
        <f>IF(COUNTIFS('Base Diária'!$A$2:$A$2296,$A26,'Base Diária'!$F$2:$F$2296,AL$4,'Base Diária'!$P$2:$P$2296,"Sim")=0,"",SUMIFS('Base Diária'!$N$2:$N$2296,'Base Diária'!$A$2:$A$2296,$A26,'Base Diária'!$F$2:$F$2296,AL$4))</f>
        <v/>
      </c>
      <c r="AM26" s="85" t="str">
        <f>IF(COUNTIFS('Base Diária'!$A$2:$A$2296,$A26,'Base Diária'!$F$2:$F$2296,AM$4,'Base Diária'!$P$2:$P$2296,"Sim")=0,"",SUMIFS('Base Diária'!$N$2:$N$2296,'Base Diária'!$A$2:$A$2296,$A26,'Base Diária'!$F$2:$F$2296,AM$4))</f>
        <v/>
      </c>
      <c r="AN26" s="85" t="str">
        <f>IF(COUNTIFS('Base Diária'!$A$2:$A$2296,$A26,'Base Diária'!$F$2:$F$2296,AN$4,'Base Diária'!$P$2:$P$2296,"Sim")=0,"",SUMIFS('Base Diária'!$N$2:$N$2296,'Base Diária'!$A$2:$A$2296,$A26,'Base Diária'!$F$2:$F$2296,AN$4))</f>
        <v/>
      </c>
      <c r="AO26" s="85" t="str">
        <f>IF(COUNTIFS('Base Diária'!$A$2:$A$2296,$A26,'Base Diária'!$F$2:$F$2296,AO$4,'Base Diária'!$P$2:$P$2296,"Sim")=0,"",SUMIFS('Base Diária'!$N$2:$N$2296,'Base Diária'!$A$2:$A$2296,$A26,'Base Diária'!$F$2:$F$2296,AO$4))</f>
        <v/>
      </c>
      <c r="AP26" s="18">
        <f>IFERROR(INDEX('Painel Empregado'!$F$5:$F$63,MATCH($A26,'Painel Empregado'!$A$5:$A$63,0)),"")</f>
        <v>9</v>
      </c>
      <c r="AQ26" s="86">
        <f>IFERROR(INDEX('Painel Empregado'!$J$5:$J$63,MATCH($A26,'Painel Empregado'!$A$5:$A$63,0)),"")</f>
        <v>0.81422874051202898</v>
      </c>
      <c r="AR26" s="86">
        <f>IFERROR(INDEX('Painel Empregado'!$M$5:$M$63,MATCH($A26,'Painel Empregado'!$A$5:$A$63,0)),"")</f>
        <v>0.88888888888888884</v>
      </c>
      <c r="AS26" s="86">
        <f>IFERROR(INDEX('Painel Empregado'!$K$5:$K$63,MATCH($A26,'Painel Empregado'!$A$5:$A$63,0)),"")</f>
        <v>0.8</v>
      </c>
      <c r="AT26" s="89" t="str">
        <f>IFERROR(INDEX('Painel Empregado'!$Q$5:$Q$63,MATCH($A26,'Painel Empregado'!$A$5:$A$63,0)),"")</f>
        <v>Na meta</v>
      </c>
    </row>
    <row r="27" spans="1:46" ht="15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IFERROR(INDEX(Cadastro!$D$5:$D$129,MATCH($A27&amp;"|"&amp;TEXT(_xlfn.MAXIFS(Cadastro!$E$5:$E$129,Cadastro!$A$5:$A$129,$A27,Cadastro!$E$5:$E$129,"&lt;="&amp;TODAY()),"yyyymmdd"),Cadastro!$I$5:$I$129,0)),"")</f>
        <v>6x1</v>
      </c>
      <c r="F27" s="85">
        <f>IF(COUNTIFS('Base Diária'!$A$2:$A$2296,$A27,'Base Diária'!$F$2:$F$2296,F$4,'Base Diária'!$P$2:$P$2296,"Sim")=0,"",SUMIFS('Base Diária'!$N$2:$N$2296,'Base Diária'!$A$2:$A$2296,$A27,'Base Diária'!$F$2:$F$2296,F$4))</f>
        <v>0.94545454545454521</v>
      </c>
      <c r="G27" s="85">
        <f>IF(COUNTIFS('Base Diária'!$A$2:$A$2296,$A27,'Base Diária'!$F$2:$F$2296,G$4,'Base Diária'!$P$2:$P$2296,"Sim")=0,"",SUMIFS('Base Diária'!$N$2:$N$2296,'Base Diária'!$A$2:$A$2296,$A27,'Base Diária'!$F$2:$F$2296,G$4))</f>
        <v>1.0102272727272728</v>
      </c>
      <c r="H27" s="85">
        <f>IF(COUNTIFS('Base Diária'!$A$2:$A$2296,$A27,'Base Diária'!$F$2:$F$2296,H$4,'Base Diária'!$P$2:$P$2296,"Sim")=0,"",SUMIFS('Base Diária'!$N$2:$N$2296,'Base Diária'!$A$2:$A$2296,$A27,'Base Diária'!$F$2:$F$2296,H$4))</f>
        <v>0.99090909090909085</v>
      </c>
      <c r="I27" s="85">
        <f>IF(COUNTIFS('Base Diária'!$A$2:$A$2296,$A27,'Base Diária'!$F$2:$F$2296,I$4,'Base Diária'!$P$2:$P$2296,"Sim")=0,"",SUMIFS('Base Diária'!$N$2:$N$2296,'Base Diária'!$A$2:$A$2296,$A27,'Base Diária'!$F$2:$F$2296,I$4))</f>
        <v>0.96136363636363642</v>
      </c>
      <c r="J27" s="85">
        <f>IF(COUNTIFS('Base Diária'!$A$2:$A$2296,$A27,'Base Diária'!$F$2:$F$2296,J$4,'Base Diária'!$P$2:$P$2296,"Sim")=0,"",SUMIFS('Base Diária'!$N$2:$N$2296,'Base Diária'!$A$2:$A$2296,$A27,'Base Diária'!$F$2:$F$2296,J$4))</f>
        <v>0.94772727272727264</v>
      </c>
      <c r="K27" s="85" t="str">
        <f>IF(COUNTIFS('Base Diária'!$A$2:$A$2296,$A27,'Base Diária'!$F$2:$F$2296,K$4,'Base Diária'!$P$2:$P$2296,"Sim")=0,"",SUMIFS('Base Diária'!$N$2:$N$2296,'Base Diária'!$A$2:$A$2296,$A27,'Base Diária'!$F$2:$F$2296,K$4))</f>
        <v/>
      </c>
      <c r="L27" s="85" t="str">
        <f>IF(COUNTIFS('Base Diária'!$A$2:$A$2296,$A27,'Base Diária'!$F$2:$F$2296,L$4,'Base Diária'!$P$2:$P$2296,"Sim")=0,"",SUMIFS('Base Diária'!$N$2:$N$2296,'Base Diária'!$A$2:$A$2296,$A27,'Base Diária'!$F$2:$F$2296,L$4))</f>
        <v/>
      </c>
      <c r="M27" s="85">
        <f>IF(COUNTIFS('Base Diária'!$A$2:$A$2296,$A27,'Base Diária'!$F$2:$F$2296,M$4,'Base Diária'!$P$2:$P$2296,"Sim")=0,"",SUMIFS('Base Diária'!$N$2:$N$2296,'Base Diária'!$A$2:$A$2296,$A27,'Base Diária'!$F$2:$F$2296,M$4))</f>
        <v>0.90369393139841692</v>
      </c>
      <c r="N27" s="85">
        <f>IF(COUNTIFS('Base Diária'!$A$2:$A$2296,$A27,'Base Diária'!$F$2:$F$2296,N$4,'Base Diária'!$P$2:$P$2296,"Sim")=0,"",SUMIFS('Base Diária'!$N$2:$N$2296,'Base Diária'!$A$2:$A$2296,$A27,'Base Diária'!$F$2:$F$2296,N$4))</f>
        <v>0.93295454545454548</v>
      </c>
      <c r="O27" s="85">
        <f>IF(COUNTIFS('Base Diária'!$A$2:$A$2296,$A27,'Base Diária'!$F$2:$F$2296,O$4,'Base Diária'!$P$2:$P$2296,"Sim")=0,"",SUMIFS('Base Diária'!$N$2:$N$2296,'Base Diária'!$A$2:$A$2296,$A27,'Base Diária'!$F$2:$F$2296,O$4))</f>
        <v>0.93409090909090886</v>
      </c>
      <c r="P27" s="85">
        <f>IF(COUNTIFS('Base Diária'!$A$2:$A$2296,$A27,'Base Diária'!$F$2:$F$2296,P$4,'Base Diária'!$P$2:$P$2296,"Sim")=0,"",SUMIFS('Base Diária'!$N$2:$N$2296,'Base Diária'!$A$2:$A$2296,$A27,'Base Diária'!$F$2:$F$2296,P$4))</f>
        <v>0.93863636363636349</v>
      </c>
      <c r="Q27" s="85">
        <f>IF(COUNTIFS('Base Diária'!$A$2:$A$2296,$A27,'Base Diária'!$F$2:$F$2296,Q$4,'Base Diária'!$P$2:$P$2296,"Sim")=0,"",SUMIFS('Base Diária'!$N$2:$N$2296,'Base Diária'!$A$2:$A$2296,$A27,'Base Diária'!$F$2:$F$2296,Q$4))</f>
        <v>0.97386363636363626</v>
      </c>
      <c r="R27" s="85" t="str">
        <f>IF(COUNTIFS('Base Diária'!$A$2:$A$2296,$A27,'Base Diária'!$F$2:$F$2296,R$4,'Base Diária'!$P$2:$P$2296,"Sim")=0,"",SUMIFS('Base Diária'!$N$2:$N$2296,'Base Diária'!$A$2:$A$2296,$A27,'Base Diária'!$F$2:$F$2296,R$4))</f>
        <v/>
      </c>
      <c r="S27" s="85" t="str">
        <f>IF(COUNTIFS('Base Diária'!$A$2:$A$2296,$A27,'Base Diária'!$F$2:$F$2296,S$4,'Base Diária'!$P$2:$P$2296,"Sim")=0,"",SUMIFS('Base Diária'!$N$2:$N$2296,'Base Diária'!$A$2:$A$2296,$A27,'Base Diária'!$F$2:$F$2296,S$4))</f>
        <v/>
      </c>
      <c r="T27" s="85" t="str">
        <f>IF(COUNTIFS('Base Diária'!$A$2:$A$2296,$A27,'Base Diária'!$F$2:$F$2296,T$4,'Base Diária'!$P$2:$P$2296,"Sim")=0,"",SUMIFS('Base Diária'!$N$2:$N$2296,'Base Diária'!$A$2:$A$2296,$A27,'Base Diária'!$F$2:$F$2296,T$4))</f>
        <v/>
      </c>
      <c r="U27" s="85" t="str">
        <f>IF(COUNTIFS('Base Diária'!$A$2:$A$2296,$A27,'Base Diária'!$F$2:$F$2296,U$4,'Base Diária'!$P$2:$P$2296,"Sim")=0,"",SUMIFS('Base Diária'!$N$2:$N$2296,'Base Diária'!$A$2:$A$2296,$A27,'Base Diária'!$F$2:$F$2296,U$4))</f>
        <v/>
      </c>
      <c r="V27" s="85" t="str">
        <f>IF(COUNTIFS('Base Diária'!$A$2:$A$2296,$A27,'Base Diária'!$F$2:$F$2296,V$4,'Base Diária'!$P$2:$P$2296,"Sim")=0,"",SUMIFS('Base Diária'!$N$2:$N$2296,'Base Diária'!$A$2:$A$2296,$A27,'Base Diária'!$F$2:$F$2296,V$4))</f>
        <v/>
      </c>
      <c r="W27" s="85" t="str">
        <f>IF(COUNTIFS('Base Diária'!$A$2:$A$2296,$A27,'Base Diária'!$F$2:$F$2296,W$4,'Base Diária'!$P$2:$P$2296,"Sim")=0,"",SUMIFS('Base Diária'!$N$2:$N$2296,'Base Diária'!$A$2:$A$2296,$A27,'Base Diária'!$F$2:$F$2296,W$4))</f>
        <v/>
      </c>
      <c r="X27" s="85" t="str">
        <f>IF(COUNTIFS('Base Diária'!$A$2:$A$2296,$A27,'Base Diária'!$F$2:$F$2296,X$4,'Base Diária'!$P$2:$P$2296,"Sim")=0,"",SUMIFS('Base Diária'!$N$2:$N$2296,'Base Diária'!$A$2:$A$2296,$A27,'Base Diária'!$F$2:$F$2296,X$4))</f>
        <v/>
      </c>
      <c r="Y27" s="85" t="str">
        <f>IF(COUNTIFS('Base Diária'!$A$2:$A$2296,$A27,'Base Diária'!$F$2:$F$2296,Y$4,'Base Diária'!$P$2:$P$2296,"Sim")=0,"",SUMIFS('Base Diária'!$N$2:$N$2296,'Base Diária'!$A$2:$A$2296,$A27,'Base Diária'!$F$2:$F$2296,Y$4))</f>
        <v/>
      </c>
      <c r="Z27" s="85" t="str">
        <f>IF(COUNTIFS('Base Diária'!$A$2:$A$2296,$A27,'Base Diária'!$F$2:$F$2296,Z$4,'Base Diária'!$P$2:$P$2296,"Sim")=0,"",SUMIFS('Base Diária'!$N$2:$N$2296,'Base Diária'!$A$2:$A$2296,$A27,'Base Diária'!$F$2:$F$2296,Z$4))</f>
        <v/>
      </c>
      <c r="AA27" s="85" t="str">
        <f>IF(COUNTIFS('Base Diária'!$A$2:$A$2296,$A27,'Base Diária'!$F$2:$F$2296,AA$4,'Base Diária'!$P$2:$P$2296,"Sim")=0,"",SUMIFS('Base Diária'!$N$2:$N$2296,'Base Diária'!$A$2:$A$2296,$A27,'Base Diária'!$F$2:$F$2296,AA$4))</f>
        <v/>
      </c>
      <c r="AB27" s="85" t="str">
        <f>IF(COUNTIFS('Base Diária'!$A$2:$A$2296,$A27,'Base Diária'!$F$2:$F$2296,AB$4,'Base Diária'!$P$2:$P$2296,"Sim")=0,"",SUMIFS('Base Diária'!$N$2:$N$2296,'Base Diária'!$A$2:$A$2296,$A27,'Base Diária'!$F$2:$F$2296,AB$4))</f>
        <v/>
      </c>
      <c r="AC27" s="85" t="str">
        <f>IF(COUNTIFS('Base Diária'!$A$2:$A$2296,$A27,'Base Diária'!$F$2:$F$2296,AC$4,'Base Diária'!$P$2:$P$2296,"Sim")=0,"",SUMIFS('Base Diária'!$N$2:$N$2296,'Base Diária'!$A$2:$A$2296,$A27,'Base Diária'!$F$2:$F$2296,AC$4))</f>
        <v/>
      </c>
      <c r="AD27" s="85" t="str">
        <f>IF(COUNTIFS('Base Diária'!$A$2:$A$2296,$A27,'Base Diária'!$F$2:$F$2296,AD$4,'Base Diária'!$P$2:$P$2296,"Sim")=0,"",SUMIFS('Base Diária'!$N$2:$N$2296,'Base Diária'!$A$2:$A$2296,$A27,'Base Diária'!$F$2:$F$2296,AD$4))</f>
        <v/>
      </c>
      <c r="AE27" s="85" t="str">
        <f>IF(COUNTIFS('Base Diária'!$A$2:$A$2296,$A27,'Base Diária'!$F$2:$F$2296,AE$4,'Base Diária'!$P$2:$P$2296,"Sim")=0,"",SUMIFS('Base Diária'!$N$2:$N$2296,'Base Diária'!$A$2:$A$2296,$A27,'Base Diária'!$F$2:$F$2296,AE$4))</f>
        <v/>
      </c>
      <c r="AF27" s="85" t="str">
        <f>IF(COUNTIFS('Base Diária'!$A$2:$A$2296,$A27,'Base Diária'!$F$2:$F$2296,AF$4,'Base Diária'!$P$2:$P$2296,"Sim")=0,"",SUMIFS('Base Diária'!$N$2:$N$2296,'Base Diária'!$A$2:$A$2296,$A27,'Base Diária'!$F$2:$F$2296,AF$4))</f>
        <v/>
      </c>
      <c r="AG27" s="85" t="str">
        <f>IF(COUNTIFS('Base Diária'!$A$2:$A$2296,$A27,'Base Diária'!$F$2:$F$2296,AG$4,'Base Diária'!$P$2:$P$2296,"Sim")=0,"",SUMIFS('Base Diária'!$N$2:$N$2296,'Base Diária'!$A$2:$A$2296,$A27,'Base Diária'!$F$2:$F$2296,AG$4))</f>
        <v/>
      </c>
      <c r="AH27" s="85" t="str">
        <f>IF(COUNTIFS('Base Diária'!$A$2:$A$2296,$A27,'Base Diária'!$F$2:$F$2296,AH$4,'Base Diária'!$P$2:$P$2296,"Sim")=0,"",SUMIFS('Base Diária'!$N$2:$N$2296,'Base Diária'!$A$2:$A$2296,$A27,'Base Diária'!$F$2:$F$2296,AH$4))</f>
        <v/>
      </c>
      <c r="AI27" s="85" t="str">
        <f>IF(COUNTIFS('Base Diária'!$A$2:$A$2296,$A27,'Base Diária'!$F$2:$F$2296,AI$4,'Base Diária'!$P$2:$P$2296,"Sim")=0,"",SUMIFS('Base Diária'!$N$2:$N$2296,'Base Diária'!$A$2:$A$2296,$A27,'Base Diária'!$F$2:$F$2296,AI$4))</f>
        <v/>
      </c>
      <c r="AJ27" s="85" t="str">
        <f>IF(COUNTIFS('Base Diária'!$A$2:$A$2296,$A27,'Base Diária'!$F$2:$F$2296,AJ$4,'Base Diária'!$P$2:$P$2296,"Sim")=0,"",SUMIFS('Base Diária'!$N$2:$N$2296,'Base Diária'!$A$2:$A$2296,$A27,'Base Diária'!$F$2:$F$2296,AJ$4))</f>
        <v/>
      </c>
      <c r="AK27" s="85" t="str">
        <f>IF(COUNTIFS('Base Diária'!$A$2:$A$2296,$A27,'Base Diária'!$F$2:$F$2296,AK$4,'Base Diária'!$P$2:$P$2296,"Sim")=0,"",SUMIFS('Base Diária'!$N$2:$N$2296,'Base Diária'!$A$2:$A$2296,$A27,'Base Diária'!$F$2:$F$2296,AK$4))</f>
        <v/>
      </c>
      <c r="AL27" s="85" t="str">
        <f>IF(COUNTIFS('Base Diária'!$A$2:$A$2296,$A27,'Base Diária'!$F$2:$F$2296,AL$4,'Base Diária'!$P$2:$P$2296,"Sim")=0,"",SUMIFS('Base Diária'!$N$2:$N$2296,'Base Diária'!$A$2:$A$2296,$A27,'Base Diária'!$F$2:$F$2296,AL$4))</f>
        <v/>
      </c>
      <c r="AM27" s="85" t="str">
        <f>IF(COUNTIFS('Base Diária'!$A$2:$A$2296,$A27,'Base Diária'!$F$2:$F$2296,AM$4,'Base Diária'!$P$2:$P$2296,"Sim")=0,"",SUMIFS('Base Diária'!$N$2:$N$2296,'Base Diária'!$A$2:$A$2296,$A27,'Base Diária'!$F$2:$F$2296,AM$4))</f>
        <v/>
      </c>
      <c r="AN27" s="85" t="str">
        <f>IF(COUNTIFS('Base Diária'!$A$2:$A$2296,$A27,'Base Diária'!$F$2:$F$2296,AN$4,'Base Diária'!$P$2:$P$2296,"Sim")=0,"",SUMIFS('Base Diária'!$N$2:$N$2296,'Base Diária'!$A$2:$A$2296,$A27,'Base Diária'!$F$2:$F$2296,AN$4))</f>
        <v/>
      </c>
      <c r="AO27" s="85" t="str">
        <f>IF(COUNTIFS('Base Diária'!$A$2:$A$2296,$A27,'Base Diária'!$F$2:$F$2296,AO$4,'Base Diária'!$P$2:$P$2296,"Sim")=0,"",SUMIFS('Base Diária'!$N$2:$N$2296,'Base Diária'!$A$2:$A$2296,$A27,'Base Diária'!$F$2:$F$2296,AO$4))</f>
        <v/>
      </c>
      <c r="AP27" s="18">
        <f>IFERROR(INDEX('Painel Empregado'!$F$5:$F$63,MATCH($A27,'Painel Empregado'!$A$5:$A$63,0)),"")</f>
        <v>10</v>
      </c>
      <c r="AQ27" s="86">
        <f>IFERROR(INDEX('Painel Empregado'!$J$5:$J$63,MATCH($A27,'Painel Empregado'!$A$5:$A$63,0)),"")</f>
        <v>0.95459783360221262</v>
      </c>
      <c r="AR27" s="86">
        <f>IFERROR(INDEX('Painel Empregado'!$M$5:$M$63,MATCH($A27,'Painel Empregado'!$A$5:$A$63,0)),"")</f>
        <v>1</v>
      </c>
      <c r="AS27" s="86">
        <f>IFERROR(INDEX('Painel Empregado'!$K$5:$K$63,MATCH($A27,'Painel Empregado'!$A$5:$A$63,0)),"")</f>
        <v>0.8</v>
      </c>
      <c r="AT27" s="89" t="str">
        <f>IFERROR(INDEX('Painel Empregado'!$Q$5:$Q$63,MATCH($A27,'Painel Empregado'!$A$5:$A$63,0)),"")</f>
        <v>Na meta</v>
      </c>
    </row>
    <row r="28" spans="1:46" ht="15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IFERROR(INDEX(Cadastro!$D$5:$D$129,MATCH($A28&amp;"|"&amp;TEXT(_xlfn.MAXIFS(Cadastro!$E$5:$E$129,Cadastro!$A$5:$A$129,$A28,Cadastro!$E$5:$E$129,"&lt;="&amp;TODAY()),"yyyymmdd"),Cadastro!$I$5:$I$129,0)),"")</f>
        <v>Férias</v>
      </c>
      <c r="F28" s="85" t="str">
        <f>IF(COUNTIFS('Base Diária'!$A$2:$A$2296,$A28,'Base Diária'!$F$2:$F$2296,F$4,'Base Diária'!$P$2:$P$2296,"Sim")=0,"",SUMIFS('Base Diária'!$N$2:$N$2296,'Base Diária'!$A$2:$A$2296,$A28,'Base Diária'!$F$2:$F$2296,F$4))</f>
        <v/>
      </c>
      <c r="G28" s="85" t="str">
        <f>IF(COUNTIFS('Base Diária'!$A$2:$A$2296,$A28,'Base Diária'!$F$2:$F$2296,G$4,'Base Diária'!$P$2:$P$2296,"Sim")=0,"",SUMIFS('Base Diária'!$N$2:$N$2296,'Base Diária'!$A$2:$A$2296,$A28,'Base Diária'!$F$2:$F$2296,G$4))</f>
        <v/>
      </c>
      <c r="H28" s="85" t="str">
        <f>IF(COUNTIFS('Base Diária'!$A$2:$A$2296,$A28,'Base Diária'!$F$2:$F$2296,H$4,'Base Diária'!$P$2:$P$2296,"Sim")=0,"",SUMIFS('Base Diária'!$N$2:$N$2296,'Base Diária'!$A$2:$A$2296,$A28,'Base Diária'!$F$2:$F$2296,H$4))</f>
        <v/>
      </c>
      <c r="I28" s="85" t="str">
        <f>IF(COUNTIFS('Base Diária'!$A$2:$A$2296,$A28,'Base Diária'!$F$2:$F$2296,I$4,'Base Diária'!$P$2:$P$2296,"Sim")=0,"",SUMIFS('Base Diária'!$N$2:$N$2296,'Base Diária'!$A$2:$A$2296,$A28,'Base Diária'!$F$2:$F$2296,I$4))</f>
        <v/>
      </c>
      <c r="J28" s="85" t="str">
        <f>IF(COUNTIFS('Base Diária'!$A$2:$A$2296,$A28,'Base Diária'!$F$2:$F$2296,J$4,'Base Diária'!$P$2:$P$2296,"Sim")=0,"",SUMIFS('Base Diária'!$N$2:$N$2296,'Base Diária'!$A$2:$A$2296,$A28,'Base Diária'!$F$2:$F$2296,J$4))</f>
        <v/>
      </c>
      <c r="K28" s="85" t="str">
        <f>IF(COUNTIFS('Base Diária'!$A$2:$A$2296,$A28,'Base Diária'!$F$2:$F$2296,K$4,'Base Diária'!$P$2:$P$2296,"Sim")=0,"",SUMIFS('Base Diária'!$N$2:$N$2296,'Base Diária'!$A$2:$A$2296,$A28,'Base Diária'!$F$2:$F$2296,K$4))</f>
        <v/>
      </c>
      <c r="L28" s="85" t="str">
        <f>IF(COUNTIFS('Base Diária'!$A$2:$A$2296,$A28,'Base Diária'!$F$2:$F$2296,L$4,'Base Diária'!$P$2:$P$2296,"Sim")=0,"",SUMIFS('Base Diária'!$N$2:$N$2296,'Base Diária'!$A$2:$A$2296,$A28,'Base Diária'!$F$2:$F$2296,L$4))</f>
        <v/>
      </c>
      <c r="M28" s="85" t="str">
        <f>IF(COUNTIFS('Base Diária'!$A$2:$A$2296,$A28,'Base Diária'!$F$2:$F$2296,M$4,'Base Diária'!$P$2:$P$2296,"Sim")=0,"",SUMIFS('Base Diária'!$N$2:$N$2296,'Base Diária'!$A$2:$A$2296,$A28,'Base Diária'!$F$2:$F$2296,M$4))</f>
        <v/>
      </c>
      <c r="N28" s="85" t="str">
        <f>IF(COUNTIFS('Base Diária'!$A$2:$A$2296,$A28,'Base Diária'!$F$2:$F$2296,N$4,'Base Diária'!$P$2:$P$2296,"Sim")=0,"",SUMIFS('Base Diária'!$N$2:$N$2296,'Base Diária'!$A$2:$A$2296,$A28,'Base Diária'!$F$2:$F$2296,N$4))</f>
        <v/>
      </c>
      <c r="O28" s="85">
        <f>IF(COUNTIFS('Base Diária'!$A$2:$A$2296,$A28,'Base Diária'!$F$2:$F$2296,O$4,'Base Diária'!$P$2:$P$2296,"Sim")=0,"",SUMIFS('Base Diária'!$N$2:$N$2296,'Base Diária'!$A$2:$A$2296,$A28,'Base Diária'!$F$2:$F$2296,O$4))</f>
        <v>0.93799472295514519</v>
      </c>
      <c r="P28" s="85">
        <f>IF(COUNTIFS('Base Diária'!$A$2:$A$2296,$A28,'Base Diária'!$F$2:$F$2296,P$4,'Base Diária'!$P$2:$P$2296,"Sim")=0,"",SUMIFS('Base Diária'!$N$2:$N$2296,'Base Diária'!$A$2:$A$2296,$A28,'Base Diária'!$F$2:$F$2296,P$4))</f>
        <v>0.94591029023746698</v>
      </c>
      <c r="Q28" s="85" t="str">
        <f>IF(COUNTIFS('Base Diária'!$A$2:$A$2296,$A28,'Base Diária'!$F$2:$F$2296,Q$4,'Base Diária'!$P$2:$P$2296,"Sim")=0,"",SUMIFS('Base Diária'!$N$2:$N$2296,'Base Diária'!$A$2:$A$2296,$A28,'Base Diária'!$F$2:$F$2296,Q$4))</f>
        <v/>
      </c>
      <c r="R28" s="85" t="str">
        <f>IF(COUNTIFS('Base Diária'!$A$2:$A$2296,$A28,'Base Diária'!$F$2:$F$2296,R$4,'Base Diária'!$P$2:$P$2296,"Sim")=0,"",SUMIFS('Base Diária'!$N$2:$N$2296,'Base Diária'!$A$2:$A$2296,$A28,'Base Diária'!$F$2:$F$2296,R$4))</f>
        <v/>
      </c>
      <c r="S28" s="85" t="str">
        <f>IF(COUNTIFS('Base Diária'!$A$2:$A$2296,$A28,'Base Diária'!$F$2:$F$2296,S$4,'Base Diária'!$P$2:$P$2296,"Sim")=0,"",SUMIFS('Base Diária'!$N$2:$N$2296,'Base Diária'!$A$2:$A$2296,$A28,'Base Diária'!$F$2:$F$2296,S$4))</f>
        <v/>
      </c>
      <c r="T28" s="85" t="str">
        <f>IF(COUNTIFS('Base Diária'!$A$2:$A$2296,$A28,'Base Diária'!$F$2:$F$2296,T$4,'Base Diária'!$P$2:$P$2296,"Sim")=0,"",SUMIFS('Base Diária'!$N$2:$N$2296,'Base Diária'!$A$2:$A$2296,$A28,'Base Diária'!$F$2:$F$2296,T$4))</f>
        <v/>
      </c>
      <c r="U28" s="85" t="str">
        <f>IF(COUNTIFS('Base Diária'!$A$2:$A$2296,$A28,'Base Diária'!$F$2:$F$2296,U$4,'Base Diária'!$P$2:$P$2296,"Sim")=0,"",SUMIFS('Base Diária'!$N$2:$N$2296,'Base Diária'!$A$2:$A$2296,$A28,'Base Diária'!$F$2:$F$2296,U$4))</f>
        <v/>
      </c>
      <c r="V28" s="85" t="str">
        <f>IF(COUNTIFS('Base Diária'!$A$2:$A$2296,$A28,'Base Diária'!$F$2:$F$2296,V$4,'Base Diária'!$P$2:$P$2296,"Sim")=0,"",SUMIFS('Base Diária'!$N$2:$N$2296,'Base Diária'!$A$2:$A$2296,$A28,'Base Diária'!$F$2:$F$2296,V$4))</f>
        <v/>
      </c>
      <c r="W28" s="85" t="str">
        <f>IF(COUNTIFS('Base Diária'!$A$2:$A$2296,$A28,'Base Diária'!$F$2:$F$2296,W$4,'Base Diária'!$P$2:$P$2296,"Sim")=0,"",SUMIFS('Base Diária'!$N$2:$N$2296,'Base Diária'!$A$2:$A$2296,$A28,'Base Diária'!$F$2:$F$2296,W$4))</f>
        <v/>
      </c>
      <c r="X28" s="85" t="str">
        <f>IF(COUNTIFS('Base Diária'!$A$2:$A$2296,$A28,'Base Diária'!$F$2:$F$2296,X$4,'Base Diária'!$P$2:$P$2296,"Sim")=0,"",SUMIFS('Base Diária'!$N$2:$N$2296,'Base Diária'!$A$2:$A$2296,$A28,'Base Diária'!$F$2:$F$2296,X$4))</f>
        <v/>
      </c>
      <c r="Y28" s="85" t="str">
        <f>IF(COUNTIFS('Base Diária'!$A$2:$A$2296,$A28,'Base Diária'!$F$2:$F$2296,Y$4,'Base Diária'!$P$2:$P$2296,"Sim")=0,"",SUMIFS('Base Diária'!$N$2:$N$2296,'Base Diária'!$A$2:$A$2296,$A28,'Base Diária'!$F$2:$F$2296,Y$4))</f>
        <v/>
      </c>
      <c r="Z28" s="85" t="str">
        <f>IF(COUNTIFS('Base Diária'!$A$2:$A$2296,$A28,'Base Diária'!$F$2:$F$2296,Z$4,'Base Diária'!$P$2:$P$2296,"Sim")=0,"",SUMIFS('Base Diária'!$N$2:$N$2296,'Base Diária'!$A$2:$A$2296,$A28,'Base Diária'!$F$2:$F$2296,Z$4))</f>
        <v/>
      </c>
      <c r="AA28" s="85" t="str">
        <f>IF(COUNTIFS('Base Diária'!$A$2:$A$2296,$A28,'Base Diária'!$F$2:$F$2296,AA$4,'Base Diária'!$P$2:$P$2296,"Sim")=0,"",SUMIFS('Base Diária'!$N$2:$N$2296,'Base Diária'!$A$2:$A$2296,$A28,'Base Diária'!$F$2:$F$2296,AA$4))</f>
        <v/>
      </c>
      <c r="AB28" s="85" t="str">
        <f>IF(COUNTIFS('Base Diária'!$A$2:$A$2296,$A28,'Base Diária'!$F$2:$F$2296,AB$4,'Base Diária'!$P$2:$P$2296,"Sim")=0,"",SUMIFS('Base Diária'!$N$2:$N$2296,'Base Diária'!$A$2:$A$2296,$A28,'Base Diária'!$F$2:$F$2296,AB$4))</f>
        <v/>
      </c>
      <c r="AC28" s="85" t="str">
        <f>IF(COUNTIFS('Base Diária'!$A$2:$A$2296,$A28,'Base Diária'!$F$2:$F$2296,AC$4,'Base Diária'!$P$2:$P$2296,"Sim")=0,"",SUMIFS('Base Diária'!$N$2:$N$2296,'Base Diária'!$A$2:$A$2296,$A28,'Base Diária'!$F$2:$F$2296,AC$4))</f>
        <v/>
      </c>
      <c r="AD28" s="85" t="str">
        <f>IF(COUNTIFS('Base Diária'!$A$2:$A$2296,$A28,'Base Diária'!$F$2:$F$2296,AD$4,'Base Diária'!$P$2:$P$2296,"Sim")=0,"",SUMIFS('Base Diária'!$N$2:$N$2296,'Base Diária'!$A$2:$A$2296,$A28,'Base Diária'!$F$2:$F$2296,AD$4))</f>
        <v/>
      </c>
      <c r="AE28" s="85" t="str">
        <f>IF(COUNTIFS('Base Diária'!$A$2:$A$2296,$A28,'Base Diária'!$F$2:$F$2296,AE$4,'Base Diária'!$P$2:$P$2296,"Sim")=0,"",SUMIFS('Base Diária'!$N$2:$N$2296,'Base Diária'!$A$2:$A$2296,$A28,'Base Diária'!$F$2:$F$2296,AE$4))</f>
        <v/>
      </c>
      <c r="AF28" s="85" t="str">
        <f>IF(COUNTIFS('Base Diária'!$A$2:$A$2296,$A28,'Base Diária'!$F$2:$F$2296,AF$4,'Base Diária'!$P$2:$P$2296,"Sim")=0,"",SUMIFS('Base Diária'!$N$2:$N$2296,'Base Diária'!$A$2:$A$2296,$A28,'Base Diária'!$F$2:$F$2296,AF$4))</f>
        <v/>
      </c>
      <c r="AG28" s="85" t="str">
        <f>IF(COUNTIFS('Base Diária'!$A$2:$A$2296,$A28,'Base Diária'!$F$2:$F$2296,AG$4,'Base Diária'!$P$2:$P$2296,"Sim")=0,"",SUMIFS('Base Diária'!$N$2:$N$2296,'Base Diária'!$A$2:$A$2296,$A28,'Base Diária'!$F$2:$F$2296,AG$4))</f>
        <v/>
      </c>
      <c r="AH28" s="85" t="str">
        <f>IF(COUNTIFS('Base Diária'!$A$2:$A$2296,$A28,'Base Diária'!$F$2:$F$2296,AH$4,'Base Diária'!$P$2:$P$2296,"Sim")=0,"",SUMIFS('Base Diária'!$N$2:$N$2296,'Base Diária'!$A$2:$A$2296,$A28,'Base Diária'!$F$2:$F$2296,AH$4))</f>
        <v/>
      </c>
      <c r="AI28" s="85" t="str">
        <f>IF(COUNTIFS('Base Diária'!$A$2:$A$2296,$A28,'Base Diária'!$F$2:$F$2296,AI$4,'Base Diária'!$P$2:$P$2296,"Sim")=0,"",SUMIFS('Base Diária'!$N$2:$N$2296,'Base Diária'!$A$2:$A$2296,$A28,'Base Diária'!$F$2:$F$2296,AI$4))</f>
        <v/>
      </c>
      <c r="AJ28" s="85" t="str">
        <f>IF(COUNTIFS('Base Diária'!$A$2:$A$2296,$A28,'Base Diária'!$F$2:$F$2296,AJ$4,'Base Diária'!$P$2:$P$2296,"Sim")=0,"",SUMIFS('Base Diária'!$N$2:$N$2296,'Base Diária'!$A$2:$A$2296,$A28,'Base Diária'!$F$2:$F$2296,AJ$4))</f>
        <v/>
      </c>
      <c r="AK28" s="85" t="str">
        <f>IF(COUNTIFS('Base Diária'!$A$2:$A$2296,$A28,'Base Diária'!$F$2:$F$2296,AK$4,'Base Diária'!$P$2:$P$2296,"Sim")=0,"",SUMIFS('Base Diária'!$N$2:$N$2296,'Base Diária'!$A$2:$A$2296,$A28,'Base Diária'!$F$2:$F$2296,AK$4))</f>
        <v/>
      </c>
      <c r="AL28" s="85" t="str">
        <f>IF(COUNTIFS('Base Diária'!$A$2:$A$2296,$A28,'Base Diária'!$F$2:$F$2296,AL$4,'Base Diária'!$P$2:$P$2296,"Sim")=0,"",SUMIFS('Base Diária'!$N$2:$N$2296,'Base Diária'!$A$2:$A$2296,$A28,'Base Diária'!$F$2:$F$2296,AL$4))</f>
        <v/>
      </c>
      <c r="AM28" s="85" t="str">
        <f>IF(COUNTIFS('Base Diária'!$A$2:$A$2296,$A28,'Base Diária'!$F$2:$F$2296,AM$4,'Base Diária'!$P$2:$P$2296,"Sim")=0,"",SUMIFS('Base Diária'!$N$2:$N$2296,'Base Diária'!$A$2:$A$2296,$A28,'Base Diária'!$F$2:$F$2296,AM$4))</f>
        <v/>
      </c>
      <c r="AN28" s="85" t="str">
        <f>IF(COUNTIFS('Base Diária'!$A$2:$A$2296,$A28,'Base Diária'!$F$2:$F$2296,AN$4,'Base Diária'!$P$2:$P$2296,"Sim")=0,"",SUMIFS('Base Diária'!$N$2:$N$2296,'Base Diária'!$A$2:$A$2296,$A28,'Base Diária'!$F$2:$F$2296,AN$4))</f>
        <v/>
      </c>
      <c r="AO28" s="85" t="str">
        <f>IF(COUNTIFS('Base Diária'!$A$2:$A$2296,$A28,'Base Diária'!$F$2:$F$2296,AO$4,'Base Diária'!$P$2:$P$2296,"Sim")=0,"",SUMIFS('Base Diária'!$N$2:$N$2296,'Base Diária'!$A$2:$A$2296,$A28,'Base Diária'!$F$2:$F$2296,AO$4))</f>
        <v/>
      </c>
      <c r="AP28" s="18">
        <f>IFERROR(INDEX('Painel Empregado'!$F$5:$F$63,MATCH($A28,'Painel Empregado'!$A$5:$A$63,0)),"")</f>
        <v>2</v>
      </c>
      <c r="AQ28" s="86">
        <f>IFERROR(INDEX('Painel Empregado'!$J$5:$J$63,MATCH($A28,'Painel Empregado'!$A$5:$A$63,0)),"")</f>
        <v>0.94195250659630614</v>
      </c>
      <c r="AR28" s="86">
        <f>IFERROR(INDEX('Painel Empregado'!$M$5:$M$63,MATCH($A28,'Painel Empregado'!$A$5:$A$63,0)),"")</f>
        <v>1</v>
      </c>
      <c r="AS28" s="86">
        <f>IFERROR(INDEX('Painel Empregado'!$K$5:$K$63,MATCH($A28,'Painel Empregado'!$A$5:$A$63,0)),"")</f>
        <v>0.8</v>
      </c>
      <c r="AT28" s="89" t="str">
        <f>IFERROR(INDEX('Painel Empregado'!$Q$5:$Q$63,MATCH($A28,'Painel Empregado'!$A$5:$A$63,0)),"")</f>
        <v>Na meta</v>
      </c>
    </row>
    <row r="29" spans="1:46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NÃO INFORMADO</v>
      </c>
      <c r="D29" s="17" t="str">
        <f>VLOOKUP($A29,CC!$A:$C,3,FALSE())</f>
        <v>CAL</v>
      </c>
      <c r="E29" s="17" t="str">
        <f ca="1">IFERROR(INDEX(Cadastro!$D$5:$D$129,MATCH($A29&amp;"|"&amp;TEXT(_xlfn.MAXIFS(Cadastro!$E$5:$E$129,Cadastro!$A$5:$A$129,$A29,Cadastro!$E$5:$E$129,"&lt;="&amp;TODAY()),"yyyymmdd"),Cadastro!$I$5:$I$129,0)),"")</f>
        <v>Férias</v>
      </c>
      <c r="F29" s="85" t="str">
        <f>IF(COUNTIFS('Base Diária'!$A$2:$A$2296,$A29,'Base Diária'!$F$2:$F$2296,F$4,'Base Diária'!$P$2:$P$2296,"Sim")=0,"",SUMIFS('Base Diária'!$N$2:$N$2296,'Base Diária'!$A$2:$A$2296,$A29,'Base Diária'!$F$2:$F$2296,F$4))</f>
        <v/>
      </c>
      <c r="G29" s="85" t="str">
        <f>IF(COUNTIFS('Base Diária'!$A$2:$A$2296,$A29,'Base Diária'!$F$2:$F$2296,G$4,'Base Diária'!$P$2:$P$2296,"Sim")=0,"",SUMIFS('Base Diária'!$N$2:$N$2296,'Base Diária'!$A$2:$A$2296,$A29,'Base Diária'!$F$2:$F$2296,G$4))</f>
        <v/>
      </c>
      <c r="H29" s="85" t="str">
        <f>IF(COUNTIFS('Base Diária'!$A$2:$A$2296,$A29,'Base Diária'!$F$2:$F$2296,H$4,'Base Diária'!$P$2:$P$2296,"Sim")=0,"",SUMIFS('Base Diária'!$N$2:$N$2296,'Base Diária'!$A$2:$A$2296,$A29,'Base Diária'!$F$2:$F$2296,H$4))</f>
        <v/>
      </c>
      <c r="I29" s="85" t="str">
        <f>IF(COUNTIFS('Base Diária'!$A$2:$A$2296,$A29,'Base Diária'!$F$2:$F$2296,I$4,'Base Diária'!$P$2:$P$2296,"Sim")=0,"",SUMIFS('Base Diária'!$N$2:$N$2296,'Base Diária'!$A$2:$A$2296,$A29,'Base Diária'!$F$2:$F$2296,I$4))</f>
        <v/>
      </c>
      <c r="J29" s="85" t="str">
        <f>IF(COUNTIFS('Base Diária'!$A$2:$A$2296,$A29,'Base Diária'!$F$2:$F$2296,J$4,'Base Diária'!$P$2:$P$2296,"Sim")=0,"",SUMIFS('Base Diária'!$N$2:$N$2296,'Base Diária'!$A$2:$A$2296,$A29,'Base Diária'!$F$2:$F$2296,J$4))</f>
        <v/>
      </c>
      <c r="K29" s="85" t="str">
        <f>IF(COUNTIFS('Base Diária'!$A$2:$A$2296,$A29,'Base Diária'!$F$2:$F$2296,K$4,'Base Diária'!$P$2:$P$2296,"Sim")=0,"",SUMIFS('Base Diária'!$N$2:$N$2296,'Base Diária'!$A$2:$A$2296,$A29,'Base Diária'!$F$2:$F$2296,K$4))</f>
        <v/>
      </c>
      <c r="L29" s="85" t="str">
        <f>IF(COUNTIFS('Base Diária'!$A$2:$A$2296,$A29,'Base Diária'!$F$2:$F$2296,L$4,'Base Diária'!$P$2:$P$2296,"Sim")=0,"",SUMIFS('Base Diária'!$N$2:$N$2296,'Base Diária'!$A$2:$A$2296,$A29,'Base Diária'!$F$2:$F$2296,L$4))</f>
        <v/>
      </c>
      <c r="M29" s="85" t="str">
        <f>IF(COUNTIFS('Base Diária'!$A$2:$A$2296,$A29,'Base Diária'!$F$2:$F$2296,M$4,'Base Diária'!$P$2:$P$2296,"Sim")=0,"",SUMIFS('Base Diária'!$N$2:$N$2296,'Base Diária'!$A$2:$A$2296,$A29,'Base Diária'!$F$2:$F$2296,M$4))</f>
        <v/>
      </c>
      <c r="N29" s="85" t="str">
        <f>IF(COUNTIFS('Base Diária'!$A$2:$A$2296,$A29,'Base Diária'!$F$2:$F$2296,N$4,'Base Diária'!$P$2:$P$2296,"Sim")=0,"",SUMIFS('Base Diária'!$N$2:$N$2296,'Base Diária'!$A$2:$A$2296,$A29,'Base Diária'!$F$2:$F$2296,N$4))</f>
        <v/>
      </c>
      <c r="O29" s="85" t="str">
        <f>IF(COUNTIFS('Base Diária'!$A$2:$A$2296,$A29,'Base Diária'!$F$2:$F$2296,O$4,'Base Diária'!$P$2:$P$2296,"Sim")=0,"",SUMIFS('Base Diária'!$N$2:$N$2296,'Base Diária'!$A$2:$A$2296,$A29,'Base Diária'!$F$2:$F$2296,O$4))</f>
        <v/>
      </c>
      <c r="P29" s="85" t="str">
        <f>IF(COUNTIFS('Base Diária'!$A$2:$A$2296,$A29,'Base Diária'!$F$2:$F$2296,P$4,'Base Diária'!$P$2:$P$2296,"Sim")=0,"",SUMIFS('Base Diária'!$N$2:$N$2296,'Base Diária'!$A$2:$A$2296,$A29,'Base Diária'!$F$2:$F$2296,P$4))</f>
        <v/>
      </c>
      <c r="Q29" s="85" t="str">
        <f>IF(COUNTIFS('Base Diária'!$A$2:$A$2296,$A29,'Base Diária'!$F$2:$F$2296,Q$4,'Base Diária'!$P$2:$P$2296,"Sim")=0,"",SUMIFS('Base Diária'!$N$2:$N$2296,'Base Diária'!$A$2:$A$2296,$A29,'Base Diária'!$F$2:$F$2296,Q$4))</f>
        <v/>
      </c>
      <c r="R29" s="85" t="str">
        <f>IF(COUNTIFS('Base Diária'!$A$2:$A$2296,$A29,'Base Diária'!$F$2:$F$2296,R$4,'Base Diária'!$P$2:$P$2296,"Sim")=0,"",SUMIFS('Base Diária'!$N$2:$N$2296,'Base Diária'!$A$2:$A$2296,$A29,'Base Diária'!$F$2:$F$2296,R$4))</f>
        <v/>
      </c>
      <c r="S29" s="85" t="str">
        <f>IF(COUNTIFS('Base Diária'!$A$2:$A$2296,$A29,'Base Diária'!$F$2:$F$2296,S$4,'Base Diária'!$P$2:$P$2296,"Sim")=0,"",SUMIFS('Base Diária'!$N$2:$N$2296,'Base Diária'!$A$2:$A$2296,$A29,'Base Diária'!$F$2:$F$2296,S$4))</f>
        <v/>
      </c>
      <c r="T29" s="85" t="str">
        <f>IF(COUNTIFS('Base Diária'!$A$2:$A$2296,$A29,'Base Diária'!$F$2:$F$2296,T$4,'Base Diária'!$P$2:$P$2296,"Sim")=0,"",SUMIFS('Base Diária'!$N$2:$N$2296,'Base Diária'!$A$2:$A$2296,$A29,'Base Diária'!$F$2:$F$2296,T$4))</f>
        <v/>
      </c>
      <c r="U29" s="85" t="str">
        <f>IF(COUNTIFS('Base Diária'!$A$2:$A$2296,$A29,'Base Diária'!$F$2:$F$2296,U$4,'Base Diária'!$P$2:$P$2296,"Sim")=0,"",SUMIFS('Base Diária'!$N$2:$N$2296,'Base Diária'!$A$2:$A$2296,$A29,'Base Diária'!$F$2:$F$2296,U$4))</f>
        <v/>
      </c>
      <c r="V29" s="85" t="str">
        <f>IF(COUNTIFS('Base Diária'!$A$2:$A$2296,$A29,'Base Diária'!$F$2:$F$2296,V$4,'Base Diária'!$P$2:$P$2296,"Sim")=0,"",SUMIFS('Base Diária'!$N$2:$N$2296,'Base Diária'!$A$2:$A$2296,$A29,'Base Diária'!$F$2:$F$2296,V$4))</f>
        <v/>
      </c>
      <c r="W29" s="85" t="str">
        <f>IF(COUNTIFS('Base Diária'!$A$2:$A$2296,$A29,'Base Diária'!$F$2:$F$2296,W$4,'Base Diária'!$P$2:$P$2296,"Sim")=0,"",SUMIFS('Base Diária'!$N$2:$N$2296,'Base Diária'!$A$2:$A$2296,$A29,'Base Diária'!$F$2:$F$2296,W$4))</f>
        <v/>
      </c>
      <c r="X29" s="85" t="str">
        <f>IF(COUNTIFS('Base Diária'!$A$2:$A$2296,$A29,'Base Diária'!$F$2:$F$2296,X$4,'Base Diária'!$P$2:$P$2296,"Sim")=0,"",SUMIFS('Base Diária'!$N$2:$N$2296,'Base Diária'!$A$2:$A$2296,$A29,'Base Diária'!$F$2:$F$2296,X$4))</f>
        <v/>
      </c>
      <c r="Y29" s="85" t="str">
        <f>IF(COUNTIFS('Base Diária'!$A$2:$A$2296,$A29,'Base Diária'!$F$2:$F$2296,Y$4,'Base Diária'!$P$2:$P$2296,"Sim")=0,"",SUMIFS('Base Diária'!$N$2:$N$2296,'Base Diária'!$A$2:$A$2296,$A29,'Base Diária'!$F$2:$F$2296,Y$4))</f>
        <v/>
      </c>
      <c r="Z29" s="85" t="str">
        <f>IF(COUNTIFS('Base Diária'!$A$2:$A$2296,$A29,'Base Diária'!$F$2:$F$2296,Z$4,'Base Diária'!$P$2:$P$2296,"Sim")=0,"",SUMIFS('Base Diária'!$N$2:$N$2296,'Base Diária'!$A$2:$A$2296,$A29,'Base Diária'!$F$2:$F$2296,Z$4))</f>
        <v/>
      </c>
      <c r="AA29" s="85" t="str">
        <f>IF(COUNTIFS('Base Diária'!$A$2:$A$2296,$A29,'Base Diária'!$F$2:$F$2296,AA$4,'Base Diária'!$P$2:$P$2296,"Sim")=0,"",SUMIFS('Base Diária'!$N$2:$N$2296,'Base Diária'!$A$2:$A$2296,$A29,'Base Diária'!$F$2:$F$2296,AA$4))</f>
        <v/>
      </c>
      <c r="AB29" s="85" t="str">
        <f>IF(COUNTIFS('Base Diária'!$A$2:$A$2296,$A29,'Base Diária'!$F$2:$F$2296,AB$4,'Base Diária'!$P$2:$P$2296,"Sim")=0,"",SUMIFS('Base Diária'!$N$2:$N$2296,'Base Diária'!$A$2:$A$2296,$A29,'Base Diária'!$F$2:$F$2296,AB$4))</f>
        <v/>
      </c>
      <c r="AC29" s="85" t="str">
        <f>IF(COUNTIFS('Base Diária'!$A$2:$A$2296,$A29,'Base Diária'!$F$2:$F$2296,AC$4,'Base Diária'!$P$2:$P$2296,"Sim")=0,"",SUMIFS('Base Diária'!$N$2:$N$2296,'Base Diária'!$A$2:$A$2296,$A29,'Base Diária'!$F$2:$F$2296,AC$4))</f>
        <v/>
      </c>
      <c r="AD29" s="85" t="str">
        <f>IF(COUNTIFS('Base Diária'!$A$2:$A$2296,$A29,'Base Diária'!$F$2:$F$2296,AD$4,'Base Diária'!$P$2:$P$2296,"Sim")=0,"",SUMIFS('Base Diária'!$N$2:$N$2296,'Base Diária'!$A$2:$A$2296,$A29,'Base Diária'!$F$2:$F$2296,AD$4))</f>
        <v/>
      </c>
      <c r="AE29" s="85" t="str">
        <f>IF(COUNTIFS('Base Diária'!$A$2:$A$2296,$A29,'Base Diária'!$F$2:$F$2296,AE$4,'Base Diária'!$P$2:$P$2296,"Sim")=0,"",SUMIFS('Base Diária'!$N$2:$N$2296,'Base Diária'!$A$2:$A$2296,$A29,'Base Diária'!$F$2:$F$2296,AE$4))</f>
        <v/>
      </c>
      <c r="AF29" s="85" t="str">
        <f>IF(COUNTIFS('Base Diária'!$A$2:$A$2296,$A29,'Base Diária'!$F$2:$F$2296,AF$4,'Base Diária'!$P$2:$P$2296,"Sim")=0,"",SUMIFS('Base Diária'!$N$2:$N$2296,'Base Diária'!$A$2:$A$2296,$A29,'Base Diária'!$F$2:$F$2296,AF$4))</f>
        <v/>
      </c>
      <c r="AG29" s="85" t="str">
        <f>IF(COUNTIFS('Base Diária'!$A$2:$A$2296,$A29,'Base Diária'!$F$2:$F$2296,AG$4,'Base Diária'!$P$2:$P$2296,"Sim")=0,"",SUMIFS('Base Diária'!$N$2:$N$2296,'Base Diária'!$A$2:$A$2296,$A29,'Base Diária'!$F$2:$F$2296,AG$4))</f>
        <v/>
      </c>
      <c r="AH29" s="85" t="str">
        <f>IF(COUNTIFS('Base Diária'!$A$2:$A$2296,$A29,'Base Diária'!$F$2:$F$2296,AH$4,'Base Diária'!$P$2:$P$2296,"Sim")=0,"",SUMIFS('Base Diária'!$N$2:$N$2296,'Base Diária'!$A$2:$A$2296,$A29,'Base Diária'!$F$2:$F$2296,AH$4))</f>
        <v/>
      </c>
      <c r="AI29" s="85" t="str">
        <f>IF(COUNTIFS('Base Diária'!$A$2:$A$2296,$A29,'Base Diária'!$F$2:$F$2296,AI$4,'Base Diária'!$P$2:$P$2296,"Sim")=0,"",SUMIFS('Base Diária'!$N$2:$N$2296,'Base Diária'!$A$2:$A$2296,$A29,'Base Diária'!$F$2:$F$2296,AI$4))</f>
        <v/>
      </c>
      <c r="AJ29" s="85" t="str">
        <f>IF(COUNTIFS('Base Diária'!$A$2:$A$2296,$A29,'Base Diária'!$F$2:$F$2296,AJ$4,'Base Diária'!$P$2:$P$2296,"Sim")=0,"",SUMIFS('Base Diária'!$N$2:$N$2296,'Base Diária'!$A$2:$A$2296,$A29,'Base Diária'!$F$2:$F$2296,AJ$4))</f>
        <v/>
      </c>
      <c r="AK29" s="85" t="str">
        <f>IF(COUNTIFS('Base Diária'!$A$2:$A$2296,$A29,'Base Diária'!$F$2:$F$2296,AK$4,'Base Diária'!$P$2:$P$2296,"Sim")=0,"",SUMIFS('Base Diária'!$N$2:$N$2296,'Base Diária'!$A$2:$A$2296,$A29,'Base Diária'!$F$2:$F$2296,AK$4))</f>
        <v/>
      </c>
      <c r="AL29" s="85" t="str">
        <f>IF(COUNTIFS('Base Diária'!$A$2:$A$2296,$A29,'Base Diária'!$F$2:$F$2296,AL$4,'Base Diária'!$P$2:$P$2296,"Sim")=0,"",SUMIFS('Base Diária'!$N$2:$N$2296,'Base Diária'!$A$2:$A$2296,$A29,'Base Diária'!$F$2:$F$2296,AL$4))</f>
        <v/>
      </c>
      <c r="AM29" s="85" t="str">
        <f>IF(COUNTIFS('Base Diária'!$A$2:$A$2296,$A29,'Base Diária'!$F$2:$F$2296,AM$4,'Base Diária'!$P$2:$P$2296,"Sim")=0,"",SUMIFS('Base Diária'!$N$2:$N$2296,'Base Diária'!$A$2:$A$2296,$A29,'Base Diária'!$F$2:$F$2296,AM$4))</f>
        <v/>
      </c>
      <c r="AN29" s="85" t="str">
        <f>IF(COUNTIFS('Base Diária'!$A$2:$A$2296,$A29,'Base Diária'!$F$2:$F$2296,AN$4,'Base Diária'!$P$2:$P$2296,"Sim")=0,"",SUMIFS('Base Diária'!$N$2:$N$2296,'Base Diária'!$A$2:$A$2296,$A29,'Base Diária'!$F$2:$F$2296,AN$4))</f>
        <v/>
      </c>
      <c r="AO29" s="85" t="str">
        <f>IF(COUNTIFS('Base Diária'!$A$2:$A$2296,$A29,'Base Diária'!$F$2:$F$2296,AO$4,'Base Diária'!$P$2:$P$2296,"Sim")=0,"",SUMIFS('Base Diária'!$N$2:$N$2296,'Base Diária'!$A$2:$A$2296,$A29,'Base Diária'!$F$2:$F$2296,AO$4))</f>
        <v/>
      </c>
      <c r="AP29" s="18">
        <f>IFERROR(INDEX('Painel Empregado'!$F$5:$F$63,MATCH($A29,'Painel Empregado'!$A$5:$A$63,0)),"")</f>
        <v>0</v>
      </c>
      <c r="AQ29" s="86" t="str">
        <f>IFERROR(INDEX('Painel Empregado'!$J$5:$J$63,MATCH($A29,'Painel Empregado'!$A$5:$A$63,0)),"")</f>
        <v/>
      </c>
      <c r="AR29" s="86" t="str">
        <f>IFERROR(INDEX('Painel Empregado'!$M$5:$M$63,MATCH($A29,'Painel Empregado'!$A$5:$A$63,0)),"")</f>
        <v/>
      </c>
      <c r="AS29" s="86">
        <f>IFERROR(INDEX('Painel Empregado'!$K$5:$K$63,MATCH($A29,'Painel Empregado'!$A$5:$A$63,0)),"")</f>
        <v>0.8</v>
      </c>
      <c r="AT29" s="89" t="str">
        <f>IFERROR(INDEX('Painel Empregado'!$Q$5:$Q$63,MATCH($A29,'Painel Empregado'!$A$5:$A$63,0)),"")</f>
        <v>Não mensurável</v>
      </c>
    </row>
    <row r="30" spans="1:46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IFERROR(INDEX(Cadastro!$D$5:$D$129,MATCH($A30&amp;"|"&amp;TEXT(_xlfn.MAXIFS(Cadastro!$E$5:$E$129,Cadastro!$A$5:$A$129,$A30,Cadastro!$E$5:$E$129,"&lt;="&amp;TODAY()),"yyyymmdd"),Cadastro!$I$5:$I$129,0)),"")</f>
        <v>6x1</v>
      </c>
      <c r="F30" s="85">
        <f>IF(COUNTIFS('Base Diária'!$A$2:$A$2296,$A30,'Base Diária'!$F$2:$F$2296,F$4,'Base Diária'!$P$2:$P$2296,"Sim")=0,"",SUMIFS('Base Diária'!$N$2:$N$2296,'Base Diária'!$A$2:$A$2296,$A30,'Base Diária'!$F$2:$F$2296,F$4))</f>
        <v>0.84772727272727255</v>
      </c>
      <c r="G30" s="85">
        <f>IF(COUNTIFS('Base Diária'!$A$2:$A$2296,$A30,'Base Diária'!$F$2:$F$2296,G$4,'Base Diária'!$P$2:$P$2296,"Sim")=0,"",SUMIFS('Base Diária'!$N$2:$N$2296,'Base Diária'!$A$2:$A$2296,$A30,'Base Diária'!$F$2:$F$2296,G$4))</f>
        <v>0.89886363636363631</v>
      </c>
      <c r="H30" s="85">
        <f>IF(COUNTIFS('Base Diária'!$A$2:$A$2296,$A30,'Base Diária'!$F$2:$F$2296,H$4,'Base Diária'!$P$2:$P$2296,"Sim")=0,"",SUMIFS('Base Diária'!$N$2:$N$2296,'Base Diária'!$A$2:$A$2296,$A30,'Base Diária'!$F$2:$F$2296,H$4))</f>
        <v>0.86590909090909085</v>
      </c>
      <c r="I30" s="85">
        <f>IF(COUNTIFS('Base Diária'!$A$2:$A$2296,$A30,'Base Diária'!$F$2:$F$2296,I$4,'Base Diária'!$P$2:$P$2296,"Sim")=0,"",SUMIFS('Base Diária'!$N$2:$N$2296,'Base Diária'!$A$2:$A$2296,$A30,'Base Diária'!$F$2:$F$2296,I$4))</f>
        <v>0.84318181818181825</v>
      </c>
      <c r="J30" s="85">
        <f>IF(COUNTIFS('Base Diária'!$A$2:$A$2296,$A30,'Base Diária'!$F$2:$F$2296,J$4,'Base Diária'!$P$2:$P$2296,"Sim")=0,"",SUMIFS('Base Diária'!$N$2:$N$2296,'Base Diária'!$A$2:$A$2296,$A30,'Base Diária'!$F$2:$F$2296,J$4))</f>
        <v>0.82500000000000018</v>
      </c>
      <c r="K30" s="85">
        <f>IF(COUNTIFS('Base Diária'!$A$2:$A$2296,$A30,'Base Diária'!$F$2:$F$2296,K$4,'Base Diária'!$P$2:$P$2296,"Sim")=0,"",SUMIFS('Base Diária'!$N$2:$N$2296,'Base Diária'!$A$2:$A$2296,$A30,'Base Diária'!$F$2:$F$2296,K$4))</f>
        <v>0.88813096862210095</v>
      </c>
      <c r="L30" s="85" t="str">
        <f>IF(COUNTIFS('Base Diária'!$A$2:$A$2296,$A30,'Base Diária'!$F$2:$F$2296,L$4,'Base Diária'!$P$2:$P$2296,"Sim")=0,"",SUMIFS('Base Diária'!$N$2:$N$2296,'Base Diária'!$A$2:$A$2296,$A30,'Base Diária'!$F$2:$F$2296,L$4))</f>
        <v/>
      </c>
      <c r="M30" s="85">
        <f>IF(COUNTIFS('Base Diária'!$A$2:$A$2296,$A30,'Base Diária'!$F$2:$F$2296,M$4,'Base Diária'!$P$2:$P$2296,"Sim")=0,"",SUMIFS('Base Diária'!$N$2:$N$2296,'Base Diária'!$A$2:$A$2296,$A30,'Base Diária'!$F$2:$F$2296,M$4))</f>
        <v>0.85883905013192607</v>
      </c>
      <c r="N30" s="85">
        <f>IF(COUNTIFS('Base Diária'!$A$2:$A$2296,$A30,'Base Diária'!$F$2:$F$2296,N$4,'Base Diária'!$P$2:$P$2296,"Sim")=0,"",SUMIFS('Base Diária'!$N$2:$N$2296,'Base Diária'!$A$2:$A$2296,$A30,'Base Diária'!$F$2:$F$2296,N$4))</f>
        <v>0.88295454545454521</v>
      </c>
      <c r="O30" s="85">
        <f>IF(COUNTIFS('Base Diária'!$A$2:$A$2296,$A30,'Base Diária'!$F$2:$F$2296,O$4,'Base Diária'!$P$2:$P$2296,"Sim")=0,"",SUMIFS('Base Diária'!$N$2:$N$2296,'Base Diária'!$A$2:$A$2296,$A30,'Base Diária'!$F$2:$F$2296,O$4))</f>
        <v>0.90227272727272712</v>
      </c>
      <c r="P30" s="85">
        <f>IF(COUNTIFS('Base Diária'!$A$2:$A$2296,$A30,'Base Diária'!$F$2:$F$2296,P$4,'Base Diária'!$P$2:$P$2296,"Sim")=0,"",SUMIFS('Base Diária'!$N$2:$N$2296,'Base Diária'!$A$2:$A$2296,$A30,'Base Diária'!$F$2:$F$2296,P$4))</f>
        <v>0.83749999999999991</v>
      </c>
      <c r="Q30" s="85">
        <f>IF(COUNTIFS('Base Diária'!$A$2:$A$2296,$A30,'Base Diária'!$F$2:$F$2296,Q$4,'Base Diária'!$P$2:$P$2296,"Sim")=0,"",SUMIFS('Base Diária'!$N$2:$N$2296,'Base Diária'!$A$2:$A$2296,$A30,'Base Diária'!$F$2:$F$2296,Q$4))</f>
        <v>0</v>
      </c>
      <c r="R30" s="85" t="str">
        <f>IF(COUNTIFS('Base Diária'!$A$2:$A$2296,$A30,'Base Diária'!$F$2:$F$2296,R$4,'Base Diária'!$P$2:$P$2296,"Sim")=0,"",SUMIFS('Base Diária'!$N$2:$N$2296,'Base Diária'!$A$2:$A$2296,$A30,'Base Diária'!$F$2:$F$2296,R$4))</f>
        <v/>
      </c>
      <c r="S30" s="85" t="str">
        <f>IF(COUNTIFS('Base Diária'!$A$2:$A$2296,$A30,'Base Diária'!$F$2:$F$2296,S$4,'Base Diária'!$P$2:$P$2296,"Sim")=0,"",SUMIFS('Base Diária'!$N$2:$N$2296,'Base Diária'!$A$2:$A$2296,$A30,'Base Diária'!$F$2:$F$2296,S$4))</f>
        <v/>
      </c>
      <c r="T30" s="85" t="str">
        <f>IF(COUNTIFS('Base Diária'!$A$2:$A$2296,$A30,'Base Diária'!$F$2:$F$2296,T$4,'Base Diária'!$P$2:$P$2296,"Sim")=0,"",SUMIFS('Base Diária'!$N$2:$N$2296,'Base Diária'!$A$2:$A$2296,$A30,'Base Diária'!$F$2:$F$2296,T$4))</f>
        <v/>
      </c>
      <c r="U30" s="85" t="str">
        <f>IF(COUNTIFS('Base Diária'!$A$2:$A$2296,$A30,'Base Diária'!$F$2:$F$2296,U$4,'Base Diária'!$P$2:$P$2296,"Sim")=0,"",SUMIFS('Base Diária'!$N$2:$N$2296,'Base Diária'!$A$2:$A$2296,$A30,'Base Diária'!$F$2:$F$2296,U$4))</f>
        <v/>
      </c>
      <c r="V30" s="85" t="str">
        <f>IF(COUNTIFS('Base Diária'!$A$2:$A$2296,$A30,'Base Diária'!$F$2:$F$2296,V$4,'Base Diária'!$P$2:$P$2296,"Sim")=0,"",SUMIFS('Base Diária'!$N$2:$N$2296,'Base Diária'!$A$2:$A$2296,$A30,'Base Diária'!$F$2:$F$2296,V$4))</f>
        <v/>
      </c>
      <c r="W30" s="85" t="str">
        <f>IF(COUNTIFS('Base Diária'!$A$2:$A$2296,$A30,'Base Diária'!$F$2:$F$2296,W$4,'Base Diária'!$P$2:$P$2296,"Sim")=0,"",SUMIFS('Base Diária'!$N$2:$N$2296,'Base Diária'!$A$2:$A$2296,$A30,'Base Diária'!$F$2:$F$2296,W$4))</f>
        <v/>
      </c>
      <c r="X30" s="85" t="str">
        <f>IF(COUNTIFS('Base Diária'!$A$2:$A$2296,$A30,'Base Diária'!$F$2:$F$2296,X$4,'Base Diária'!$P$2:$P$2296,"Sim")=0,"",SUMIFS('Base Diária'!$N$2:$N$2296,'Base Diária'!$A$2:$A$2296,$A30,'Base Diária'!$F$2:$F$2296,X$4))</f>
        <v/>
      </c>
      <c r="Y30" s="85" t="str">
        <f>IF(COUNTIFS('Base Diária'!$A$2:$A$2296,$A30,'Base Diária'!$F$2:$F$2296,Y$4,'Base Diária'!$P$2:$P$2296,"Sim")=0,"",SUMIFS('Base Diária'!$N$2:$N$2296,'Base Diária'!$A$2:$A$2296,$A30,'Base Diária'!$F$2:$F$2296,Y$4))</f>
        <v/>
      </c>
      <c r="Z30" s="85" t="str">
        <f>IF(COUNTIFS('Base Diária'!$A$2:$A$2296,$A30,'Base Diária'!$F$2:$F$2296,Z$4,'Base Diária'!$P$2:$P$2296,"Sim")=0,"",SUMIFS('Base Diária'!$N$2:$N$2296,'Base Diária'!$A$2:$A$2296,$A30,'Base Diária'!$F$2:$F$2296,Z$4))</f>
        <v/>
      </c>
      <c r="AA30" s="85" t="str">
        <f>IF(COUNTIFS('Base Diária'!$A$2:$A$2296,$A30,'Base Diária'!$F$2:$F$2296,AA$4,'Base Diária'!$P$2:$P$2296,"Sim")=0,"",SUMIFS('Base Diária'!$N$2:$N$2296,'Base Diária'!$A$2:$A$2296,$A30,'Base Diária'!$F$2:$F$2296,AA$4))</f>
        <v/>
      </c>
      <c r="AB30" s="85" t="str">
        <f>IF(COUNTIFS('Base Diária'!$A$2:$A$2296,$A30,'Base Diária'!$F$2:$F$2296,AB$4,'Base Diária'!$P$2:$P$2296,"Sim")=0,"",SUMIFS('Base Diária'!$N$2:$N$2296,'Base Diária'!$A$2:$A$2296,$A30,'Base Diária'!$F$2:$F$2296,AB$4))</f>
        <v/>
      </c>
      <c r="AC30" s="85" t="str">
        <f>IF(COUNTIFS('Base Diária'!$A$2:$A$2296,$A30,'Base Diária'!$F$2:$F$2296,AC$4,'Base Diária'!$P$2:$P$2296,"Sim")=0,"",SUMIFS('Base Diária'!$N$2:$N$2296,'Base Diária'!$A$2:$A$2296,$A30,'Base Diária'!$F$2:$F$2296,AC$4))</f>
        <v/>
      </c>
      <c r="AD30" s="85" t="str">
        <f>IF(COUNTIFS('Base Diária'!$A$2:$A$2296,$A30,'Base Diária'!$F$2:$F$2296,AD$4,'Base Diária'!$P$2:$P$2296,"Sim")=0,"",SUMIFS('Base Diária'!$N$2:$N$2296,'Base Diária'!$A$2:$A$2296,$A30,'Base Diária'!$F$2:$F$2296,AD$4))</f>
        <v/>
      </c>
      <c r="AE30" s="85" t="str">
        <f>IF(COUNTIFS('Base Diária'!$A$2:$A$2296,$A30,'Base Diária'!$F$2:$F$2296,AE$4,'Base Diária'!$P$2:$P$2296,"Sim")=0,"",SUMIFS('Base Diária'!$N$2:$N$2296,'Base Diária'!$A$2:$A$2296,$A30,'Base Diária'!$F$2:$F$2296,AE$4))</f>
        <v/>
      </c>
      <c r="AF30" s="85" t="str">
        <f>IF(COUNTIFS('Base Diária'!$A$2:$A$2296,$A30,'Base Diária'!$F$2:$F$2296,AF$4,'Base Diária'!$P$2:$P$2296,"Sim")=0,"",SUMIFS('Base Diária'!$N$2:$N$2296,'Base Diária'!$A$2:$A$2296,$A30,'Base Diária'!$F$2:$F$2296,AF$4))</f>
        <v/>
      </c>
      <c r="AG30" s="85" t="str">
        <f>IF(COUNTIFS('Base Diária'!$A$2:$A$2296,$A30,'Base Diária'!$F$2:$F$2296,AG$4,'Base Diária'!$P$2:$P$2296,"Sim")=0,"",SUMIFS('Base Diária'!$N$2:$N$2296,'Base Diária'!$A$2:$A$2296,$A30,'Base Diária'!$F$2:$F$2296,AG$4))</f>
        <v/>
      </c>
      <c r="AH30" s="85" t="str">
        <f>IF(COUNTIFS('Base Diária'!$A$2:$A$2296,$A30,'Base Diária'!$F$2:$F$2296,AH$4,'Base Diária'!$P$2:$P$2296,"Sim")=0,"",SUMIFS('Base Diária'!$N$2:$N$2296,'Base Diária'!$A$2:$A$2296,$A30,'Base Diária'!$F$2:$F$2296,AH$4))</f>
        <v/>
      </c>
      <c r="AI30" s="85" t="str">
        <f>IF(COUNTIFS('Base Diária'!$A$2:$A$2296,$A30,'Base Diária'!$F$2:$F$2296,AI$4,'Base Diária'!$P$2:$P$2296,"Sim")=0,"",SUMIFS('Base Diária'!$N$2:$N$2296,'Base Diária'!$A$2:$A$2296,$A30,'Base Diária'!$F$2:$F$2296,AI$4))</f>
        <v/>
      </c>
      <c r="AJ30" s="85" t="str">
        <f>IF(COUNTIFS('Base Diária'!$A$2:$A$2296,$A30,'Base Diária'!$F$2:$F$2296,AJ$4,'Base Diária'!$P$2:$P$2296,"Sim")=0,"",SUMIFS('Base Diária'!$N$2:$N$2296,'Base Diária'!$A$2:$A$2296,$A30,'Base Diária'!$F$2:$F$2296,AJ$4))</f>
        <v/>
      </c>
      <c r="AK30" s="85" t="str">
        <f>IF(COUNTIFS('Base Diária'!$A$2:$A$2296,$A30,'Base Diária'!$F$2:$F$2296,AK$4,'Base Diária'!$P$2:$P$2296,"Sim")=0,"",SUMIFS('Base Diária'!$N$2:$N$2296,'Base Diária'!$A$2:$A$2296,$A30,'Base Diária'!$F$2:$F$2296,AK$4))</f>
        <v/>
      </c>
      <c r="AL30" s="85" t="str">
        <f>IF(COUNTIFS('Base Diária'!$A$2:$A$2296,$A30,'Base Diária'!$F$2:$F$2296,AL$4,'Base Diária'!$P$2:$P$2296,"Sim")=0,"",SUMIFS('Base Diária'!$N$2:$N$2296,'Base Diária'!$A$2:$A$2296,$A30,'Base Diária'!$F$2:$F$2296,AL$4))</f>
        <v/>
      </c>
      <c r="AM30" s="85" t="str">
        <f>IF(COUNTIFS('Base Diária'!$A$2:$A$2296,$A30,'Base Diária'!$F$2:$F$2296,AM$4,'Base Diária'!$P$2:$P$2296,"Sim")=0,"",SUMIFS('Base Diária'!$N$2:$N$2296,'Base Diária'!$A$2:$A$2296,$A30,'Base Diária'!$F$2:$F$2296,AM$4))</f>
        <v/>
      </c>
      <c r="AN30" s="85" t="str">
        <f>IF(COUNTIFS('Base Diária'!$A$2:$A$2296,$A30,'Base Diária'!$F$2:$F$2296,AN$4,'Base Diária'!$P$2:$P$2296,"Sim")=0,"",SUMIFS('Base Diária'!$N$2:$N$2296,'Base Diária'!$A$2:$A$2296,$A30,'Base Diária'!$F$2:$F$2296,AN$4))</f>
        <v/>
      </c>
      <c r="AO30" s="85" t="str">
        <f>IF(COUNTIFS('Base Diária'!$A$2:$A$2296,$A30,'Base Diária'!$F$2:$F$2296,AO$4,'Base Diária'!$P$2:$P$2296,"Sim")=0,"",SUMIFS('Base Diária'!$N$2:$N$2296,'Base Diária'!$A$2:$A$2296,$A30,'Base Diária'!$F$2:$F$2296,AO$4))</f>
        <v/>
      </c>
      <c r="AP30" s="18">
        <f>IFERROR(INDEX('Painel Empregado'!$F$5:$F$63,MATCH($A30,'Painel Empregado'!$A$5:$A$63,0)),"")</f>
        <v>10</v>
      </c>
      <c r="AQ30" s="86">
        <f>IFERROR(INDEX('Painel Empregado'!$J$5:$J$63,MATCH($A30,'Painel Empregado'!$A$5:$A$63,0)),"")</f>
        <v>0.86472863673660771</v>
      </c>
      <c r="AR30" s="86">
        <f>IFERROR(INDEX('Painel Empregado'!$M$5:$M$63,MATCH($A30,'Painel Empregado'!$A$5:$A$63,0)),"")</f>
        <v>1</v>
      </c>
      <c r="AS30" s="86">
        <f>IFERROR(INDEX('Painel Empregado'!$K$5:$K$63,MATCH($A30,'Painel Empregado'!$A$5:$A$63,0)),"")</f>
        <v>0.8</v>
      </c>
      <c r="AT30" s="89" t="str">
        <f>IFERROR(INDEX('Painel Empregado'!$Q$5:$Q$63,MATCH($A30,'Painel Empregado'!$A$5:$A$63,0)),"")</f>
        <v>Na meta</v>
      </c>
    </row>
    <row r="31" spans="1:46" ht="15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IFERROR(INDEX(Cadastro!$D$5:$D$129,MATCH($A31&amp;"|"&amp;TEXT(_xlfn.MAXIFS(Cadastro!$E$5:$E$129,Cadastro!$A$5:$A$129,$A31,Cadastro!$E$5:$E$129,"&lt;="&amp;TODAY()),"yyyymmdd"),Cadastro!$I$5:$I$129,0)),"")</f>
        <v>6x1</v>
      </c>
      <c r="F31" s="85">
        <f>IF(COUNTIFS('Base Diária'!$A$2:$A$2296,$A31,'Base Diária'!$F$2:$F$2296,F$4,'Base Diária'!$P$2:$P$2296,"Sim")=0,"",SUMIFS('Base Diária'!$N$2:$N$2296,'Base Diária'!$A$2:$A$2296,$A31,'Base Diária'!$F$2:$F$2296,F$4))</f>
        <v>0.86477272727272725</v>
      </c>
      <c r="G31" s="85">
        <f>IF(COUNTIFS('Base Diária'!$A$2:$A$2296,$A31,'Base Diária'!$F$2:$F$2296,G$4,'Base Diária'!$P$2:$P$2296,"Sim")=0,"",SUMIFS('Base Diária'!$N$2:$N$2296,'Base Diária'!$A$2:$A$2296,$A31,'Base Diária'!$F$2:$F$2296,G$4))</f>
        <v>0.91136363636363626</v>
      </c>
      <c r="H31" s="85">
        <f>IF(COUNTIFS('Base Diária'!$A$2:$A$2296,$A31,'Base Diária'!$F$2:$F$2296,H$4,'Base Diária'!$P$2:$P$2296,"Sim")=0,"",SUMIFS('Base Diária'!$N$2:$N$2296,'Base Diária'!$A$2:$A$2296,$A31,'Base Diária'!$F$2:$F$2296,H$4))</f>
        <v>0.88181818181818161</v>
      </c>
      <c r="I31" s="85">
        <f>IF(COUNTIFS('Base Diária'!$A$2:$A$2296,$A31,'Base Diária'!$F$2:$F$2296,I$4,'Base Diária'!$P$2:$P$2296,"Sim")=0,"",SUMIFS('Base Diária'!$N$2:$N$2296,'Base Diária'!$A$2:$A$2296,$A31,'Base Diária'!$F$2:$F$2296,I$4))</f>
        <v>0.78636363636363626</v>
      </c>
      <c r="J31" s="85">
        <f>IF(COUNTIFS('Base Diária'!$A$2:$A$2296,$A31,'Base Diária'!$F$2:$F$2296,J$4,'Base Diária'!$P$2:$P$2296,"Sim")=0,"",SUMIFS('Base Diária'!$N$2:$N$2296,'Base Diária'!$A$2:$A$2296,$A31,'Base Diária'!$F$2:$F$2296,J$4))</f>
        <v>0.86704545454545434</v>
      </c>
      <c r="K31" s="85">
        <f>IF(COUNTIFS('Base Diária'!$A$2:$A$2296,$A31,'Base Diária'!$F$2:$F$2296,K$4,'Base Diária'!$P$2:$P$2296,"Sim")=0,"",SUMIFS('Base Diária'!$N$2:$N$2296,'Base Diária'!$A$2:$A$2296,$A31,'Base Diária'!$F$2:$F$2296,K$4))</f>
        <v>0.83356070941336968</v>
      </c>
      <c r="L31" s="85" t="str">
        <f>IF(COUNTIFS('Base Diária'!$A$2:$A$2296,$A31,'Base Diária'!$F$2:$F$2296,L$4,'Base Diária'!$P$2:$P$2296,"Sim")=0,"",SUMIFS('Base Diária'!$N$2:$N$2296,'Base Diária'!$A$2:$A$2296,$A31,'Base Diária'!$F$2:$F$2296,L$4))</f>
        <v/>
      </c>
      <c r="M31" s="85">
        <f>IF(COUNTIFS('Base Diária'!$A$2:$A$2296,$A31,'Base Diária'!$F$2:$F$2296,M$4,'Base Diária'!$P$2:$P$2296,"Sim")=0,"",SUMIFS('Base Diária'!$N$2:$N$2296,'Base Diária'!$A$2:$A$2296,$A31,'Base Diária'!$F$2:$F$2296,M$4))</f>
        <v>0.79204545454545461</v>
      </c>
      <c r="N31" s="85">
        <f>IF(COUNTIFS('Base Diária'!$A$2:$A$2296,$A31,'Base Diária'!$F$2:$F$2296,N$4,'Base Diária'!$P$2:$P$2296,"Sim")=0,"",SUMIFS('Base Diária'!$N$2:$N$2296,'Base Diária'!$A$2:$A$2296,$A31,'Base Diária'!$F$2:$F$2296,N$4))</f>
        <v>0.31931818181818178</v>
      </c>
      <c r="O31" s="85">
        <f>IF(COUNTIFS('Base Diária'!$A$2:$A$2296,$A31,'Base Diária'!$F$2:$F$2296,O$4,'Base Diária'!$P$2:$P$2296,"Sim")=0,"",SUMIFS('Base Diária'!$N$2:$N$2296,'Base Diária'!$A$2:$A$2296,$A31,'Base Diária'!$F$2:$F$2296,O$4))</f>
        <v>0.88749999999999984</v>
      </c>
      <c r="P31" s="85">
        <f>IF(COUNTIFS('Base Diária'!$A$2:$A$2296,$A31,'Base Diária'!$F$2:$F$2296,P$4,'Base Diária'!$P$2:$P$2296,"Sim")=0,"",SUMIFS('Base Diária'!$N$2:$N$2296,'Base Diária'!$A$2:$A$2296,$A31,'Base Diária'!$F$2:$F$2296,P$4))</f>
        <v>0.93409090909090886</v>
      </c>
      <c r="Q31" s="85">
        <f>IF(COUNTIFS('Base Diária'!$A$2:$A$2296,$A31,'Base Diária'!$F$2:$F$2296,Q$4,'Base Diária'!$P$2:$P$2296,"Sim")=0,"",SUMIFS('Base Diária'!$N$2:$N$2296,'Base Diária'!$A$2:$A$2296,$A31,'Base Diária'!$F$2:$F$2296,Q$4))</f>
        <v>0</v>
      </c>
      <c r="R31" s="85" t="str">
        <f>IF(COUNTIFS('Base Diária'!$A$2:$A$2296,$A31,'Base Diária'!$F$2:$F$2296,R$4,'Base Diária'!$P$2:$P$2296,"Sim")=0,"",SUMIFS('Base Diária'!$N$2:$N$2296,'Base Diária'!$A$2:$A$2296,$A31,'Base Diária'!$F$2:$F$2296,R$4))</f>
        <v/>
      </c>
      <c r="S31" s="85" t="str">
        <f>IF(COUNTIFS('Base Diária'!$A$2:$A$2296,$A31,'Base Diária'!$F$2:$F$2296,S$4,'Base Diária'!$P$2:$P$2296,"Sim")=0,"",SUMIFS('Base Diária'!$N$2:$N$2296,'Base Diária'!$A$2:$A$2296,$A31,'Base Diária'!$F$2:$F$2296,S$4))</f>
        <v/>
      </c>
      <c r="T31" s="85" t="str">
        <f>IF(COUNTIFS('Base Diária'!$A$2:$A$2296,$A31,'Base Diária'!$F$2:$F$2296,T$4,'Base Diária'!$P$2:$P$2296,"Sim")=0,"",SUMIFS('Base Diária'!$N$2:$N$2296,'Base Diária'!$A$2:$A$2296,$A31,'Base Diária'!$F$2:$F$2296,T$4))</f>
        <v/>
      </c>
      <c r="U31" s="85" t="str">
        <f>IF(COUNTIFS('Base Diária'!$A$2:$A$2296,$A31,'Base Diária'!$F$2:$F$2296,U$4,'Base Diária'!$P$2:$P$2296,"Sim")=0,"",SUMIFS('Base Diária'!$N$2:$N$2296,'Base Diária'!$A$2:$A$2296,$A31,'Base Diária'!$F$2:$F$2296,U$4))</f>
        <v/>
      </c>
      <c r="V31" s="85" t="str">
        <f>IF(COUNTIFS('Base Diária'!$A$2:$A$2296,$A31,'Base Diária'!$F$2:$F$2296,V$4,'Base Diária'!$P$2:$P$2296,"Sim")=0,"",SUMIFS('Base Diária'!$N$2:$N$2296,'Base Diária'!$A$2:$A$2296,$A31,'Base Diária'!$F$2:$F$2296,V$4))</f>
        <v/>
      </c>
      <c r="W31" s="85" t="str">
        <f>IF(COUNTIFS('Base Diária'!$A$2:$A$2296,$A31,'Base Diária'!$F$2:$F$2296,W$4,'Base Diária'!$P$2:$P$2296,"Sim")=0,"",SUMIFS('Base Diária'!$N$2:$N$2296,'Base Diária'!$A$2:$A$2296,$A31,'Base Diária'!$F$2:$F$2296,W$4))</f>
        <v/>
      </c>
      <c r="X31" s="85" t="str">
        <f>IF(COUNTIFS('Base Diária'!$A$2:$A$2296,$A31,'Base Diária'!$F$2:$F$2296,X$4,'Base Diária'!$P$2:$P$2296,"Sim")=0,"",SUMIFS('Base Diária'!$N$2:$N$2296,'Base Diária'!$A$2:$A$2296,$A31,'Base Diária'!$F$2:$F$2296,X$4))</f>
        <v/>
      </c>
      <c r="Y31" s="85" t="str">
        <f>IF(COUNTIFS('Base Diária'!$A$2:$A$2296,$A31,'Base Diária'!$F$2:$F$2296,Y$4,'Base Diária'!$P$2:$P$2296,"Sim")=0,"",SUMIFS('Base Diária'!$N$2:$N$2296,'Base Diária'!$A$2:$A$2296,$A31,'Base Diária'!$F$2:$F$2296,Y$4))</f>
        <v/>
      </c>
      <c r="Z31" s="85" t="str">
        <f>IF(COUNTIFS('Base Diária'!$A$2:$A$2296,$A31,'Base Diária'!$F$2:$F$2296,Z$4,'Base Diária'!$P$2:$P$2296,"Sim")=0,"",SUMIFS('Base Diária'!$N$2:$N$2296,'Base Diária'!$A$2:$A$2296,$A31,'Base Diária'!$F$2:$F$2296,Z$4))</f>
        <v/>
      </c>
      <c r="AA31" s="85" t="str">
        <f>IF(COUNTIFS('Base Diária'!$A$2:$A$2296,$A31,'Base Diária'!$F$2:$F$2296,AA$4,'Base Diária'!$P$2:$P$2296,"Sim")=0,"",SUMIFS('Base Diária'!$N$2:$N$2296,'Base Diária'!$A$2:$A$2296,$A31,'Base Diária'!$F$2:$F$2296,AA$4))</f>
        <v/>
      </c>
      <c r="AB31" s="85" t="str">
        <f>IF(COUNTIFS('Base Diária'!$A$2:$A$2296,$A31,'Base Diária'!$F$2:$F$2296,AB$4,'Base Diária'!$P$2:$P$2296,"Sim")=0,"",SUMIFS('Base Diária'!$N$2:$N$2296,'Base Diária'!$A$2:$A$2296,$A31,'Base Diária'!$F$2:$F$2296,AB$4))</f>
        <v/>
      </c>
      <c r="AC31" s="85" t="str">
        <f>IF(COUNTIFS('Base Diária'!$A$2:$A$2296,$A31,'Base Diária'!$F$2:$F$2296,AC$4,'Base Diária'!$P$2:$P$2296,"Sim")=0,"",SUMIFS('Base Diária'!$N$2:$N$2296,'Base Diária'!$A$2:$A$2296,$A31,'Base Diária'!$F$2:$F$2296,AC$4))</f>
        <v/>
      </c>
      <c r="AD31" s="85" t="str">
        <f>IF(COUNTIFS('Base Diária'!$A$2:$A$2296,$A31,'Base Diária'!$F$2:$F$2296,AD$4,'Base Diária'!$P$2:$P$2296,"Sim")=0,"",SUMIFS('Base Diária'!$N$2:$N$2296,'Base Diária'!$A$2:$A$2296,$A31,'Base Diária'!$F$2:$F$2296,AD$4))</f>
        <v/>
      </c>
      <c r="AE31" s="85" t="str">
        <f>IF(COUNTIFS('Base Diária'!$A$2:$A$2296,$A31,'Base Diária'!$F$2:$F$2296,AE$4,'Base Diária'!$P$2:$P$2296,"Sim")=0,"",SUMIFS('Base Diária'!$N$2:$N$2296,'Base Diária'!$A$2:$A$2296,$A31,'Base Diária'!$F$2:$F$2296,AE$4))</f>
        <v/>
      </c>
      <c r="AF31" s="85" t="str">
        <f>IF(COUNTIFS('Base Diária'!$A$2:$A$2296,$A31,'Base Diária'!$F$2:$F$2296,AF$4,'Base Diária'!$P$2:$P$2296,"Sim")=0,"",SUMIFS('Base Diária'!$N$2:$N$2296,'Base Diária'!$A$2:$A$2296,$A31,'Base Diária'!$F$2:$F$2296,AF$4))</f>
        <v/>
      </c>
      <c r="AG31" s="85" t="str">
        <f>IF(COUNTIFS('Base Diária'!$A$2:$A$2296,$A31,'Base Diária'!$F$2:$F$2296,AG$4,'Base Diária'!$P$2:$P$2296,"Sim")=0,"",SUMIFS('Base Diária'!$N$2:$N$2296,'Base Diária'!$A$2:$A$2296,$A31,'Base Diária'!$F$2:$F$2296,AG$4))</f>
        <v/>
      </c>
      <c r="AH31" s="85" t="str">
        <f>IF(COUNTIFS('Base Diária'!$A$2:$A$2296,$A31,'Base Diária'!$F$2:$F$2296,AH$4,'Base Diária'!$P$2:$P$2296,"Sim")=0,"",SUMIFS('Base Diária'!$N$2:$N$2296,'Base Diária'!$A$2:$A$2296,$A31,'Base Diária'!$F$2:$F$2296,AH$4))</f>
        <v/>
      </c>
      <c r="AI31" s="85" t="str">
        <f>IF(COUNTIFS('Base Diária'!$A$2:$A$2296,$A31,'Base Diária'!$F$2:$F$2296,AI$4,'Base Diária'!$P$2:$P$2296,"Sim")=0,"",SUMIFS('Base Diária'!$N$2:$N$2296,'Base Diária'!$A$2:$A$2296,$A31,'Base Diária'!$F$2:$F$2296,AI$4))</f>
        <v/>
      </c>
      <c r="AJ31" s="85" t="str">
        <f>IF(COUNTIFS('Base Diária'!$A$2:$A$2296,$A31,'Base Diária'!$F$2:$F$2296,AJ$4,'Base Diária'!$P$2:$P$2296,"Sim")=0,"",SUMIFS('Base Diária'!$N$2:$N$2296,'Base Diária'!$A$2:$A$2296,$A31,'Base Diária'!$F$2:$F$2296,AJ$4))</f>
        <v/>
      </c>
      <c r="AK31" s="85" t="str">
        <f>IF(COUNTIFS('Base Diária'!$A$2:$A$2296,$A31,'Base Diária'!$F$2:$F$2296,AK$4,'Base Diária'!$P$2:$P$2296,"Sim")=0,"",SUMIFS('Base Diária'!$N$2:$N$2296,'Base Diária'!$A$2:$A$2296,$A31,'Base Diária'!$F$2:$F$2296,AK$4))</f>
        <v/>
      </c>
      <c r="AL31" s="85" t="str">
        <f>IF(COUNTIFS('Base Diária'!$A$2:$A$2296,$A31,'Base Diária'!$F$2:$F$2296,AL$4,'Base Diária'!$P$2:$P$2296,"Sim")=0,"",SUMIFS('Base Diária'!$N$2:$N$2296,'Base Diária'!$A$2:$A$2296,$A31,'Base Diária'!$F$2:$F$2296,AL$4))</f>
        <v/>
      </c>
      <c r="AM31" s="85" t="str">
        <f>IF(COUNTIFS('Base Diária'!$A$2:$A$2296,$A31,'Base Diária'!$F$2:$F$2296,AM$4,'Base Diária'!$P$2:$P$2296,"Sim")=0,"",SUMIFS('Base Diária'!$N$2:$N$2296,'Base Diária'!$A$2:$A$2296,$A31,'Base Diária'!$F$2:$F$2296,AM$4))</f>
        <v/>
      </c>
      <c r="AN31" s="85" t="str">
        <f>IF(COUNTIFS('Base Diária'!$A$2:$A$2296,$A31,'Base Diária'!$F$2:$F$2296,AN$4,'Base Diária'!$P$2:$P$2296,"Sim")=0,"",SUMIFS('Base Diária'!$N$2:$N$2296,'Base Diária'!$A$2:$A$2296,$A31,'Base Diária'!$F$2:$F$2296,AN$4))</f>
        <v/>
      </c>
      <c r="AO31" s="85" t="str">
        <f>IF(COUNTIFS('Base Diária'!$A$2:$A$2296,$A31,'Base Diária'!$F$2:$F$2296,AO$4,'Base Diária'!$P$2:$P$2296,"Sim")=0,"",SUMIFS('Base Diária'!$N$2:$N$2296,'Base Diária'!$A$2:$A$2296,$A31,'Base Diária'!$F$2:$F$2296,AO$4))</f>
        <v/>
      </c>
      <c r="AP31" s="18">
        <f>IFERROR(INDEX('Painel Empregado'!$F$5:$F$63,MATCH($A31,'Painel Empregado'!$A$5:$A$63,0)),"")</f>
        <v>10</v>
      </c>
      <c r="AQ31" s="86">
        <f>IFERROR(INDEX('Painel Empregado'!$J$5:$J$63,MATCH($A31,'Painel Empregado'!$A$5:$A$63,0)),"")</f>
        <v>0.80735005200508503</v>
      </c>
      <c r="AR31" s="86">
        <f>IFERROR(INDEX('Painel Empregado'!$M$5:$M$63,MATCH($A31,'Painel Empregado'!$A$5:$A$63,0)),"")</f>
        <v>0.7</v>
      </c>
      <c r="AS31" s="86">
        <f>IFERROR(INDEX('Painel Empregado'!$K$5:$K$63,MATCH($A31,'Painel Empregado'!$A$5:$A$63,0)),"")</f>
        <v>0.8</v>
      </c>
      <c r="AT31" s="89" t="str">
        <f>IFERROR(INDEX('Painel Empregado'!$Q$5:$Q$63,MATCH($A31,'Painel Empregado'!$A$5:$A$63,0)),"")</f>
        <v>Atenção</v>
      </c>
    </row>
    <row r="32" spans="1:46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IFERROR(INDEX(Cadastro!$D$5:$D$129,MATCH($A32&amp;"|"&amp;TEXT(_xlfn.MAXIFS(Cadastro!$E$5:$E$129,Cadastro!$A$5:$A$129,$A32,Cadastro!$E$5:$E$129,"&lt;="&amp;TODAY()),"yyyymmdd"),Cadastro!$I$5:$I$129,0)),"")</f>
        <v>C</v>
      </c>
      <c r="F32" s="85">
        <f>IF(COUNTIFS('Base Diária'!$A$2:$A$2296,$A32,'Base Diária'!$F$2:$F$2296,F$4,'Base Diária'!$P$2:$P$2296,"Sim")=0,"",SUMIFS('Base Diária'!$N$2:$N$2296,'Base Diária'!$A$2:$A$2296,$A32,'Base Diária'!$F$2:$F$2296,F$4))</f>
        <v>0.53073463268365817</v>
      </c>
      <c r="G32" s="85">
        <f>IF(COUNTIFS('Base Diária'!$A$2:$A$2296,$A32,'Base Diária'!$F$2:$F$2296,G$4,'Base Diária'!$P$2:$P$2296,"Sim")=0,"",SUMIFS('Base Diária'!$N$2:$N$2296,'Base Diária'!$A$2:$A$2296,$A32,'Base Diária'!$F$2:$F$2296,G$4))</f>
        <v>0.98950524737631185</v>
      </c>
      <c r="H32" s="85">
        <f>IF(COUNTIFS('Base Diária'!$A$2:$A$2296,$A32,'Base Diária'!$F$2:$F$2296,H$4,'Base Diária'!$P$2:$P$2296,"Sim")=0,"",SUMIFS('Base Diária'!$N$2:$N$2296,'Base Diária'!$A$2:$A$2296,$A32,'Base Diária'!$F$2:$F$2296,H$4))</f>
        <v>0.74962518740629691</v>
      </c>
      <c r="I32" s="85">
        <f>IF(COUNTIFS('Base Diária'!$A$2:$A$2296,$A32,'Base Diária'!$F$2:$F$2296,I$4,'Base Diária'!$P$2:$P$2296,"Sim")=0,"",SUMIFS('Base Diária'!$N$2:$N$2296,'Base Diária'!$A$2:$A$2296,$A32,'Base Diária'!$F$2:$F$2296,I$4))</f>
        <v>0.98800599700149927</v>
      </c>
      <c r="J32" s="85">
        <f>IF(COUNTIFS('Base Diária'!$A$2:$A$2296,$A32,'Base Diária'!$F$2:$F$2296,J$4,'Base Diária'!$P$2:$P$2296,"Sim")=0,"",SUMIFS('Base Diária'!$N$2:$N$2296,'Base Diária'!$A$2:$A$2296,$A32,'Base Diária'!$F$2:$F$2296,J$4))</f>
        <v>0</v>
      </c>
      <c r="K32" s="85">
        <f>IF(COUNTIFS('Base Diária'!$A$2:$A$2296,$A32,'Base Diária'!$F$2:$F$2296,K$4,'Base Diária'!$P$2:$P$2296,"Sim")=0,"",SUMIFS('Base Diária'!$N$2:$N$2296,'Base Diária'!$A$2:$A$2296,$A32,'Base Diária'!$F$2:$F$2296,K$4))</f>
        <v>0.92803598200899562</v>
      </c>
      <c r="L32" s="85" t="str">
        <f>IF(COUNTIFS('Base Diária'!$A$2:$A$2296,$A32,'Base Diária'!$F$2:$F$2296,L$4,'Base Diária'!$P$2:$P$2296,"Sim")=0,"",SUMIFS('Base Diária'!$N$2:$N$2296,'Base Diária'!$A$2:$A$2296,$A32,'Base Diária'!$F$2:$F$2296,L$4))</f>
        <v/>
      </c>
      <c r="M32" s="85">
        <f>IF(COUNTIFS('Base Diária'!$A$2:$A$2296,$A32,'Base Diária'!$F$2:$F$2296,M$4,'Base Diária'!$P$2:$P$2296,"Sim")=0,"",SUMIFS('Base Diária'!$N$2:$N$2296,'Base Diária'!$A$2:$A$2296,$A32,'Base Diária'!$F$2:$F$2296,M$4))</f>
        <v>0</v>
      </c>
      <c r="N32" s="85">
        <f>IF(COUNTIFS('Base Diária'!$A$2:$A$2296,$A32,'Base Diária'!$F$2:$F$2296,N$4,'Base Diária'!$P$2:$P$2296,"Sim")=0,"",SUMIFS('Base Diária'!$N$2:$N$2296,'Base Diária'!$A$2:$A$2296,$A32,'Base Diária'!$F$2:$F$2296,N$4))</f>
        <v>0</v>
      </c>
      <c r="O32" s="85">
        <f>IF(COUNTIFS('Base Diária'!$A$2:$A$2296,$A32,'Base Diária'!$F$2:$F$2296,O$4,'Base Diária'!$P$2:$P$2296,"Sim")=0,"",SUMIFS('Base Diária'!$N$2:$N$2296,'Base Diária'!$A$2:$A$2296,$A32,'Base Diária'!$F$2:$F$2296,O$4))</f>
        <v>0</v>
      </c>
      <c r="P32" s="85">
        <f>IF(COUNTIFS('Base Diária'!$A$2:$A$2296,$A32,'Base Diária'!$F$2:$F$2296,P$4,'Base Diária'!$P$2:$P$2296,"Sim")=0,"",SUMIFS('Base Diária'!$N$2:$N$2296,'Base Diária'!$A$2:$A$2296,$A32,'Base Diária'!$F$2:$F$2296,P$4))</f>
        <v>0</v>
      </c>
      <c r="Q32" s="85">
        <f>IF(COUNTIFS('Base Diária'!$A$2:$A$2296,$A32,'Base Diária'!$F$2:$F$2296,Q$4,'Base Diária'!$P$2:$P$2296,"Sim")=0,"",SUMIFS('Base Diária'!$N$2:$N$2296,'Base Diária'!$A$2:$A$2296,$A32,'Base Diária'!$F$2:$F$2296,Q$4))</f>
        <v>0</v>
      </c>
      <c r="R32" s="85" t="str">
        <f>IF(COUNTIFS('Base Diária'!$A$2:$A$2296,$A32,'Base Diária'!$F$2:$F$2296,R$4,'Base Diária'!$P$2:$P$2296,"Sim")=0,"",SUMIFS('Base Diária'!$N$2:$N$2296,'Base Diária'!$A$2:$A$2296,$A32,'Base Diária'!$F$2:$F$2296,R$4))</f>
        <v/>
      </c>
      <c r="S32" s="85" t="str">
        <f>IF(COUNTIFS('Base Diária'!$A$2:$A$2296,$A32,'Base Diária'!$F$2:$F$2296,S$4,'Base Diária'!$P$2:$P$2296,"Sim")=0,"",SUMIFS('Base Diária'!$N$2:$N$2296,'Base Diária'!$A$2:$A$2296,$A32,'Base Diária'!$F$2:$F$2296,S$4))</f>
        <v/>
      </c>
      <c r="T32" s="85" t="str">
        <f>IF(COUNTIFS('Base Diária'!$A$2:$A$2296,$A32,'Base Diária'!$F$2:$F$2296,T$4,'Base Diária'!$P$2:$P$2296,"Sim")=0,"",SUMIFS('Base Diária'!$N$2:$N$2296,'Base Diária'!$A$2:$A$2296,$A32,'Base Diária'!$F$2:$F$2296,T$4))</f>
        <v/>
      </c>
      <c r="U32" s="85" t="str">
        <f>IF(COUNTIFS('Base Diária'!$A$2:$A$2296,$A32,'Base Diária'!$F$2:$F$2296,U$4,'Base Diária'!$P$2:$P$2296,"Sim")=0,"",SUMIFS('Base Diária'!$N$2:$N$2296,'Base Diária'!$A$2:$A$2296,$A32,'Base Diária'!$F$2:$F$2296,U$4))</f>
        <v/>
      </c>
      <c r="V32" s="85" t="str">
        <f>IF(COUNTIFS('Base Diária'!$A$2:$A$2296,$A32,'Base Diária'!$F$2:$F$2296,V$4,'Base Diária'!$P$2:$P$2296,"Sim")=0,"",SUMIFS('Base Diária'!$N$2:$N$2296,'Base Diária'!$A$2:$A$2296,$A32,'Base Diária'!$F$2:$F$2296,V$4))</f>
        <v/>
      </c>
      <c r="W32" s="85" t="str">
        <f>IF(COUNTIFS('Base Diária'!$A$2:$A$2296,$A32,'Base Diária'!$F$2:$F$2296,W$4,'Base Diária'!$P$2:$P$2296,"Sim")=0,"",SUMIFS('Base Diária'!$N$2:$N$2296,'Base Diária'!$A$2:$A$2296,$A32,'Base Diária'!$F$2:$F$2296,W$4))</f>
        <v/>
      </c>
      <c r="X32" s="85" t="str">
        <f>IF(COUNTIFS('Base Diária'!$A$2:$A$2296,$A32,'Base Diária'!$F$2:$F$2296,X$4,'Base Diária'!$P$2:$P$2296,"Sim")=0,"",SUMIFS('Base Diária'!$N$2:$N$2296,'Base Diária'!$A$2:$A$2296,$A32,'Base Diária'!$F$2:$F$2296,X$4))</f>
        <v/>
      </c>
      <c r="Y32" s="85" t="str">
        <f>IF(COUNTIFS('Base Diária'!$A$2:$A$2296,$A32,'Base Diária'!$F$2:$F$2296,Y$4,'Base Diária'!$P$2:$P$2296,"Sim")=0,"",SUMIFS('Base Diária'!$N$2:$N$2296,'Base Diária'!$A$2:$A$2296,$A32,'Base Diária'!$F$2:$F$2296,Y$4))</f>
        <v/>
      </c>
      <c r="Z32" s="85" t="str">
        <f>IF(COUNTIFS('Base Diária'!$A$2:$A$2296,$A32,'Base Diária'!$F$2:$F$2296,Z$4,'Base Diária'!$P$2:$P$2296,"Sim")=0,"",SUMIFS('Base Diária'!$N$2:$N$2296,'Base Diária'!$A$2:$A$2296,$A32,'Base Diária'!$F$2:$F$2296,Z$4))</f>
        <v/>
      </c>
      <c r="AA32" s="85" t="str">
        <f>IF(COUNTIFS('Base Diária'!$A$2:$A$2296,$A32,'Base Diária'!$F$2:$F$2296,AA$4,'Base Diária'!$P$2:$P$2296,"Sim")=0,"",SUMIFS('Base Diária'!$N$2:$N$2296,'Base Diária'!$A$2:$A$2296,$A32,'Base Diária'!$F$2:$F$2296,AA$4))</f>
        <v/>
      </c>
      <c r="AB32" s="85" t="str">
        <f>IF(COUNTIFS('Base Diária'!$A$2:$A$2296,$A32,'Base Diária'!$F$2:$F$2296,AB$4,'Base Diária'!$P$2:$P$2296,"Sim")=0,"",SUMIFS('Base Diária'!$N$2:$N$2296,'Base Diária'!$A$2:$A$2296,$A32,'Base Diária'!$F$2:$F$2296,AB$4))</f>
        <v/>
      </c>
      <c r="AC32" s="85" t="str">
        <f>IF(COUNTIFS('Base Diária'!$A$2:$A$2296,$A32,'Base Diária'!$F$2:$F$2296,AC$4,'Base Diária'!$P$2:$P$2296,"Sim")=0,"",SUMIFS('Base Diária'!$N$2:$N$2296,'Base Diária'!$A$2:$A$2296,$A32,'Base Diária'!$F$2:$F$2296,AC$4))</f>
        <v/>
      </c>
      <c r="AD32" s="85" t="str">
        <f>IF(COUNTIFS('Base Diária'!$A$2:$A$2296,$A32,'Base Diária'!$F$2:$F$2296,AD$4,'Base Diária'!$P$2:$P$2296,"Sim")=0,"",SUMIFS('Base Diária'!$N$2:$N$2296,'Base Diária'!$A$2:$A$2296,$A32,'Base Diária'!$F$2:$F$2296,AD$4))</f>
        <v/>
      </c>
      <c r="AE32" s="85" t="str">
        <f>IF(COUNTIFS('Base Diária'!$A$2:$A$2296,$A32,'Base Diária'!$F$2:$F$2296,AE$4,'Base Diária'!$P$2:$P$2296,"Sim")=0,"",SUMIFS('Base Diária'!$N$2:$N$2296,'Base Diária'!$A$2:$A$2296,$A32,'Base Diária'!$F$2:$F$2296,AE$4))</f>
        <v/>
      </c>
      <c r="AF32" s="85" t="str">
        <f>IF(COUNTIFS('Base Diária'!$A$2:$A$2296,$A32,'Base Diária'!$F$2:$F$2296,AF$4,'Base Diária'!$P$2:$P$2296,"Sim")=0,"",SUMIFS('Base Diária'!$N$2:$N$2296,'Base Diária'!$A$2:$A$2296,$A32,'Base Diária'!$F$2:$F$2296,AF$4))</f>
        <v/>
      </c>
      <c r="AG32" s="85" t="str">
        <f>IF(COUNTIFS('Base Diária'!$A$2:$A$2296,$A32,'Base Diária'!$F$2:$F$2296,AG$4,'Base Diária'!$P$2:$P$2296,"Sim")=0,"",SUMIFS('Base Diária'!$N$2:$N$2296,'Base Diária'!$A$2:$A$2296,$A32,'Base Diária'!$F$2:$F$2296,AG$4))</f>
        <v/>
      </c>
      <c r="AH32" s="85" t="str">
        <f>IF(COUNTIFS('Base Diária'!$A$2:$A$2296,$A32,'Base Diária'!$F$2:$F$2296,AH$4,'Base Diária'!$P$2:$P$2296,"Sim")=0,"",SUMIFS('Base Diária'!$N$2:$N$2296,'Base Diária'!$A$2:$A$2296,$A32,'Base Diária'!$F$2:$F$2296,AH$4))</f>
        <v/>
      </c>
      <c r="AI32" s="85" t="str">
        <f>IF(COUNTIFS('Base Diária'!$A$2:$A$2296,$A32,'Base Diária'!$F$2:$F$2296,AI$4,'Base Diária'!$P$2:$P$2296,"Sim")=0,"",SUMIFS('Base Diária'!$N$2:$N$2296,'Base Diária'!$A$2:$A$2296,$A32,'Base Diária'!$F$2:$F$2296,AI$4))</f>
        <v/>
      </c>
      <c r="AJ32" s="85" t="str">
        <f>IF(COUNTIFS('Base Diária'!$A$2:$A$2296,$A32,'Base Diária'!$F$2:$F$2296,AJ$4,'Base Diária'!$P$2:$P$2296,"Sim")=0,"",SUMIFS('Base Diária'!$N$2:$N$2296,'Base Diária'!$A$2:$A$2296,$A32,'Base Diária'!$F$2:$F$2296,AJ$4))</f>
        <v/>
      </c>
      <c r="AK32" s="85" t="str">
        <f>IF(COUNTIFS('Base Diária'!$A$2:$A$2296,$A32,'Base Diária'!$F$2:$F$2296,AK$4,'Base Diária'!$P$2:$P$2296,"Sim")=0,"",SUMIFS('Base Diária'!$N$2:$N$2296,'Base Diária'!$A$2:$A$2296,$A32,'Base Diária'!$F$2:$F$2296,AK$4))</f>
        <v/>
      </c>
      <c r="AL32" s="85" t="str">
        <f>IF(COUNTIFS('Base Diária'!$A$2:$A$2296,$A32,'Base Diária'!$F$2:$F$2296,AL$4,'Base Diária'!$P$2:$P$2296,"Sim")=0,"",SUMIFS('Base Diária'!$N$2:$N$2296,'Base Diária'!$A$2:$A$2296,$A32,'Base Diária'!$F$2:$F$2296,AL$4))</f>
        <v/>
      </c>
      <c r="AM32" s="85" t="str">
        <f>IF(COUNTIFS('Base Diária'!$A$2:$A$2296,$A32,'Base Diária'!$F$2:$F$2296,AM$4,'Base Diária'!$P$2:$P$2296,"Sim")=0,"",SUMIFS('Base Diária'!$N$2:$N$2296,'Base Diária'!$A$2:$A$2296,$A32,'Base Diária'!$F$2:$F$2296,AM$4))</f>
        <v/>
      </c>
      <c r="AN32" s="85" t="str">
        <f>IF(COUNTIFS('Base Diária'!$A$2:$A$2296,$A32,'Base Diária'!$F$2:$F$2296,AN$4,'Base Diária'!$P$2:$P$2296,"Sim")=0,"",SUMIFS('Base Diária'!$N$2:$N$2296,'Base Diária'!$A$2:$A$2296,$A32,'Base Diária'!$F$2:$F$2296,AN$4))</f>
        <v/>
      </c>
      <c r="AO32" s="85" t="str">
        <f>IF(COUNTIFS('Base Diária'!$A$2:$A$2296,$A32,'Base Diária'!$F$2:$F$2296,AO$4,'Base Diária'!$P$2:$P$2296,"Sim")=0,"",SUMIFS('Base Diária'!$N$2:$N$2296,'Base Diária'!$A$2:$A$2296,$A32,'Base Diária'!$F$2:$F$2296,AO$4))</f>
        <v/>
      </c>
      <c r="AP32" s="18">
        <f>IFERROR(INDEX('Painel Empregado'!$F$5:$F$63,MATCH($A32,'Painel Empregado'!$A$5:$A$63,0)),"")</f>
        <v>5</v>
      </c>
      <c r="AQ32" s="86">
        <f>IFERROR(INDEX('Painel Empregado'!$J$5:$J$63,MATCH($A32,'Painel Empregado'!$A$5:$A$63,0)),"")</f>
        <v>0.83718140929535234</v>
      </c>
      <c r="AR32" s="86">
        <f>IFERROR(INDEX('Painel Empregado'!$M$5:$M$63,MATCH($A32,'Painel Empregado'!$A$5:$A$63,0)),"")</f>
        <v>0.6</v>
      </c>
      <c r="AS32" s="86">
        <f>IFERROR(INDEX('Painel Empregado'!$K$5:$K$63,MATCH($A32,'Painel Empregado'!$A$5:$A$63,0)),"")</f>
        <v>0.8</v>
      </c>
      <c r="AT32" s="89" t="str">
        <f>IFERROR(INDEX('Painel Empregado'!$Q$5:$Q$63,MATCH($A32,'Painel Empregado'!$A$5:$A$63,0)),"")</f>
        <v>Atenção</v>
      </c>
    </row>
    <row r="33" spans="1:46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IFERROR(INDEX(Cadastro!$D$5:$D$129,MATCH($A33&amp;"|"&amp;TEXT(_xlfn.MAXIFS(Cadastro!$E$5:$E$129,Cadastro!$A$5:$A$129,$A33,Cadastro!$E$5:$E$129,"&lt;="&amp;TODAY()),"yyyymmdd"),Cadastro!$I$5:$I$129,0)),"")</f>
        <v>6x1</v>
      </c>
      <c r="F33" s="85">
        <f>IF(COUNTIFS('Base Diária'!$A$2:$A$2296,$A33,'Base Diária'!$F$2:$F$2296,F$4,'Base Diária'!$P$2:$P$2296,"Sim")=0,"",SUMIFS('Base Diária'!$N$2:$N$2296,'Base Diária'!$A$2:$A$2296,$A33,'Base Diária'!$F$2:$F$2296,F$4))</f>
        <v>0</v>
      </c>
      <c r="G33" s="85">
        <f>IF(COUNTIFS('Base Diária'!$A$2:$A$2296,$A33,'Base Diária'!$F$2:$F$2296,G$4,'Base Diária'!$P$2:$P$2296,"Sim")=0,"",SUMIFS('Base Diária'!$N$2:$N$2296,'Base Diária'!$A$2:$A$2296,$A33,'Base Diária'!$F$2:$F$2296,G$4))</f>
        <v>0</v>
      </c>
      <c r="H33" s="85">
        <f>IF(COUNTIFS('Base Diária'!$A$2:$A$2296,$A33,'Base Diária'!$F$2:$F$2296,H$4,'Base Diária'!$P$2:$P$2296,"Sim")=0,"",SUMIFS('Base Diária'!$N$2:$N$2296,'Base Diária'!$A$2:$A$2296,$A33,'Base Diária'!$F$2:$F$2296,H$4))</f>
        <v>0.9170454545454545</v>
      </c>
      <c r="I33" s="85">
        <f>IF(COUNTIFS('Base Diária'!$A$2:$A$2296,$A33,'Base Diária'!$F$2:$F$2296,I$4,'Base Diária'!$P$2:$P$2296,"Sim")=0,"",SUMIFS('Base Diária'!$N$2:$N$2296,'Base Diária'!$A$2:$A$2296,$A33,'Base Diária'!$F$2:$F$2296,I$4))</f>
        <v>0.88749999999999996</v>
      </c>
      <c r="J33" s="85">
        <f>IF(COUNTIFS('Base Diária'!$A$2:$A$2296,$A33,'Base Diária'!$F$2:$F$2296,J$4,'Base Diária'!$P$2:$P$2296,"Sim")=0,"",SUMIFS('Base Diária'!$N$2:$N$2296,'Base Diária'!$A$2:$A$2296,$A33,'Base Diária'!$F$2:$F$2296,J$4))</f>
        <v>0.90227272727272712</v>
      </c>
      <c r="K33" s="85" t="str">
        <f>IF(COUNTIFS('Base Diária'!$A$2:$A$2296,$A33,'Base Diária'!$F$2:$F$2296,K$4,'Base Diária'!$P$2:$P$2296,"Sim")=0,"",SUMIFS('Base Diária'!$N$2:$N$2296,'Base Diária'!$A$2:$A$2296,$A33,'Base Diária'!$F$2:$F$2296,K$4))</f>
        <v/>
      </c>
      <c r="L33" s="85" t="str">
        <f>IF(COUNTIFS('Base Diária'!$A$2:$A$2296,$A33,'Base Diária'!$F$2:$F$2296,L$4,'Base Diária'!$P$2:$P$2296,"Sim")=0,"",SUMIFS('Base Diária'!$N$2:$N$2296,'Base Diária'!$A$2:$A$2296,$A33,'Base Diária'!$F$2:$F$2296,L$4))</f>
        <v/>
      </c>
      <c r="M33" s="85">
        <f>IF(COUNTIFS('Base Diária'!$A$2:$A$2296,$A33,'Base Diária'!$F$2:$F$2296,M$4,'Base Diária'!$P$2:$P$2296,"Sim")=0,"",SUMIFS('Base Diária'!$N$2:$N$2296,'Base Diária'!$A$2:$A$2296,$A33,'Base Diária'!$F$2:$F$2296,M$4))</f>
        <v>0.81818181818181812</v>
      </c>
      <c r="N33" s="85">
        <f>IF(COUNTIFS('Base Diária'!$A$2:$A$2296,$A33,'Base Diária'!$F$2:$F$2296,N$4,'Base Diária'!$P$2:$P$2296,"Sim")=0,"",SUMIFS('Base Diária'!$N$2:$N$2296,'Base Diária'!$A$2:$A$2296,$A33,'Base Diária'!$F$2:$F$2296,N$4))</f>
        <v>0.91477272727272729</v>
      </c>
      <c r="O33" s="85">
        <f>IF(COUNTIFS('Base Diária'!$A$2:$A$2296,$A33,'Base Diária'!$F$2:$F$2296,O$4,'Base Diária'!$P$2:$P$2296,"Sim")=0,"",SUMIFS('Base Diária'!$N$2:$N$2296,'Base Diária'!$A$2:$A$2296,$A33,'Base Diária'!$F$2:$F$2296,O$4))</f>
        <v>0.90909090909090906</v>
      </c>
      <c r="P33" s="85">
        <f>IF(COUNTIFS('Base Diária'!$A$2:$A$2296,$A33,'Base Diária'!$F$2:$F$2296,P$4,'Base Diária'!$P$2:$P$2296,"Sim")=0,"",SUMIFS('Base Diária'!$N$2:$N$2296,'Base Diária'!$A$2:$A$2296,$A33,'Base Diária'!$F$2:$F$2296,P$4))</f>
        <v>0.9193181818181817</v>
      </c>
      <c r="Q33" s="85">
        <f>IF(COUNTIFS('Base Diária'!$A$2:$A$2296,$A33,'Base Diária'!$F$2:$F$2296,Q$4,'Base Diária'!$P$2:$P$2296,"Sim")=0,"",SUMIFS('Base Diária'!$N$2:$N$2296,'Base Diária'!$A$2:$A$2296,$A33,'Base Diária'!$F$2:$F$2296,Q$4))</f>
        <v>0.89659090909090899</v>
      </c>
      <c r="R33" s="85" t="str">
        <f>IF(COUNTIFS('Base Diária'!$A$2:$A$2296,$A33,'Base Diária'!$F$2:$F$2296,R$4,'Base Diária'!$P$2:$P$2296,"Sim")=0,"",SUMIFS('Base Diária'!$N$2:$N$2296,'Base Diária'!$A$2:$A$2296,$A33,'Base Diária'!$F$2:$F$2296,R$4))</f>
        <v/>
      </c>
      <c r="S33" s="85" t="str">
        <f>IF(COUNTIFS('Base Diária'!$A$2:$A$2296,$A33,'Base Diária'!$F$2:$F$2296,S$4,'Base Diária'!$P$2:$P$2296,"Sim")=0,"",SUMIFS('Base Diária'!$N$2:$N$2296,'Base Diária'!$A$2:$A$2296,$A33,'Base Diária'!$F$2:$F$2296,S$4))</f>
        <v/>
      </c>
      <c r="T33" s="85" t="str">
        <f>IF(COUNTIFS('Base Diária'!$A$2:$A$2296,$A33,'Base Diária'!$F$2:$F$2296,T$4,'Base Diária'!$P$2:$P$2296,"Sim")=0,"",SUMIFS('Base Diária'!$N$2:$N$2296,'Base Diária'!$A$2:$A$2296,$A33,'Base Diária'!$F$2:$F$2296,T$4))</f>
        <v/>
      </c>
      <c r="U33" s="85" t="str">
        <f>IF(COUNTIFS('Base Diária'!$A$2:$A$2296,$A33,'Base Diária'!$F$2:$F$2296,U$4,'Base Diária'!$P$2:$P$2296,"Sim")=0,"",SUMIFS('Base Diária'!$N$2:$N$2296,'Base Diária'!$A$2:$A$2296,$A33,'Base Diária'!$F$2:$F$2296,U$4))</f>
        <v/>
      </c>
      <c r="V33" s="85" t="str">
        <f>IF(COUNTIFS('Base Diária'!$A$2:$A$2296,$A33,'Base Diária'!$F$2:$F$2296,V$4,'Base Diária'!$P$2:$P$2296,"Sim")=0,"",SUMIFS('Base Diária'!$N$2:$N$2296,'Base Diária'!$A$2:$A$2296,$A33,'Base Diária'!$F$2:$F$2296,V$4))</f>
        <v/>
      </c>
      <c r="W33" s="85" t="str">
        <f>IF(COUNTIFS('Base Diária'!$A$2:$A$2296,$A33,'Base Diária'!$F$2:$F$2296,W$4,'Base Diária'!$P$2:$P$2296,"Sim")=0,"",SUMIFS('Base Diária'!$N$2:$N$2296,'Base Diária'!$A$2:$A$2296,$A33,'Base Diária'!$F$2:$F$2296,W$4))</f>
        <v/>
      </c>
      <c r="X33" s="85" t="str">
        <f>IF(COUNTIFS('Base Diária'!$A$2:$A$2296,$A33,'Base Diária'!$F$2:$F$2296,X$4,'Base Diária'!$P$2:$P$2296,"Sim")=0,"",SUMIFS('Base Diária'!$N$2:$N$2296,'Base Diária'!$A$2:$A$2296,$A33,'Base Diária'!$F$2:$F$2296,X$4))</f>
        <v/>
      </c>
      <c r="Y33" s="85" t="str">
        <f>IF(COUNTIFS('Base Diária'!$A$2:$A$2296,$A33,'Base Diária'!$F$2:$F$2296,Y$4,'Base Diária'!$P$2:$P$2296,"Sim")=0,"",SUMIFS('Base Diária'!$N$2:$N$2296,'Base Diária'!$A$2:$A$2296,$A33,'Base Diária'!$F$2:$F$2296,Y$4))</f>
        <v/>
      </c>
      <c r="Z33" s="85" t="str">
        <f>IF(COUNTIFS('Base Diária'!$A$2:$A$2296,$A33,'Base Diária'!$F$2:$F$2296,Z$4,'Base Diária'!$P$2:$P$2296,"Sim")=0,"",SUMIFS('Base Diária'!$N$2:$N$2296,'Base Diária'!$A$2:$A$2296,$A33,'Base Diária'!$F$2:$F$2296,Z$4))</f>
        <v/>
      </c>
      <c r="AA33" s="85" t="str">
        <f>IF(COUNTIFS('Base Diária'!$A$2:$A$2296,$A33,'Base Diária'!$F$2:$F$2296,AA$4,'Base Diária'!$P$2:$P$2296,"Sim")=0,"",SUMIFS('Base Diária'!$N$2:$N$2296,'Base Diária'!$A$2:$A$2296,$A33,'Base Diária'!$F$2:$F$2296,AA$4))</f>
        <v/>
      </c>
      <c r="AB33" s="85" t="str">
        <f>IF(COUNTIFS('Base Diária'!$A$2:$A$2296,$A33,'Base Diária'!$F$2:$F$2296,AB$4,'Base Diária'!$P$2:$P$2296,"Sim")=0,"",SUMIFS('Base Diária'!$N$2:$N$2296,'Base Diária'!$A$2:$A$2296,$A33,'Base Diária'!$F$2:$F$2296,AB$4))</f>
        <v/>
      </c>
      <c r="AC33" s="85" t="str">
        <f>IF(COUNTIFS('Base Diária'!$A$2:$A$2296,$A33,'Base Diária'!$F$2:$F$2296,AC$4,'Base Diária'!$P$2:$P$2296,"Sim")=0,"",SUMIFS('Base Diária'!$N$2:$N$2296,'Base Diária'!$A$2:$A$2296,$A33,'Base Diária'!$F$2:$F$2296,AC$4))</f>
        <v/>
      </c>
      <c r="AD33" s="85" t="str">
        <f>IF(COUNTIFS('Base Diária'!$A$2:$A$2296,$A33,'Base Diária'!$F$2:$F$2296,AD$4,'Base Diária'!$P$2:$P$2296,"Sim")=0,"",SUMIFS('Base Diária'!$N$2:$N$2296,'Base Diária'!$A$2:$A$2296,$A33,'Base Diária'!$F$2:$F$2296,AD$4))</f>
        <v/>
      </c>
      <c r="AE33" s="85" t="str">
        <f>IF(COUNTIFS('Base Diária'!$A$2:$A$2296,$A33,'Base Diária'!$F$2:$F$2296,AE$4,'Base Diária'!$P$2:$P$2296,"Sim")=0,"",SUMIFS('Base Diária'!$N$2:$N$2296,'Base Diária'!$A$2:$A$2296,$A33,'Base Diária'!$F$2:$F$2296,AE$4))</f>
        <v/>
      </c>
      <c r="AF33" s="85" t="str">
        <f>IF(COUNTIFS('Base Diária'!$A$2:$A$2296,$A33,'Base Diária'!$F$2:$F$2296,AF$4,'Base Diária'!$P$2:$P$2296,"Sim")=0,"",SUMIFS('Base Diária'!$N$2:$N$2296,'Base Diária'!$A$2:$A$2296,$A33,'Base Diária'!$F$2:$F$2296,AF$4))</f>
        <v/>
      </c>
      <c r="AG33" s="85" t="str">
        <f>IF(COUNTIFS('Base Diária'!$A$2:$A$2296,$A33,'Base Diária'!$F$2:$F$2296,AG$4,'Base Diária'!$P$2:$P$2296,"Sim")=0,"",SUMIFS('Base Diária'!$N$2:$N$2296,'Base Diária'!$A$2:$A$2296,$A33,'Base Diária'!$F$2:$F$2296,AG$4))</f>
        <v/>
      </c>
      <c r="AH33" s="85" t="str">
        <f>IF(COUNTIFS('Base Diária'!$A$2:$A$2296,$A33,'Base Diária'!$F$2:$F$2296,AH$4,'Base Diária'!$P$2:$P$2296,"Sim")=0,"",SUMIFS('Base Diária'!$N$2:$N$2296,'Base Diária'!$A$2:$A$2296,$A33,'Base Diária'!$F$2:$F$2296,AH$4))</f>
        <v/>
      </c>
      <c r="AI33" s="85" t="str">
        <f>IF(COUNTIFS('Base Diária'!$A$2:$A$2296,$A33,'Base Diária'!$F$2:$F$2296,AI$4,'Base Diária'!$P$2:$P$2296,"Sim")=0,"",SUMIFS('Base Diária'!$N$2:$N$2296,'Base Diária'!$A$2:$A$2296,$A33,'Base Diária'!$F$2:$F$2296,AI$4))</f>
        <v/>
      </c>
      <c r="AJ33" s="85" t="str">
        <f>IF(COUNTIFS('Base Diária'!$A$2:$A$2296,$A33,'Base Diária'!$F$2:$F$2296,AJ$4,'Base Diária'!$P$2:$P$2296,"Sim")=0,"",SUMIFS('Base Diária'!$N$2:$N$2296,'Base Diária'!$A$2:$A$2296,$A33,'Base Diária'!$F$2:$F$2296,AJ$4))</f>
        <v/>
      </c>
      <c r="AK33" s="85" t="str">
        <f>IF(COUNTIFS('Base Diária'!$A$2:$A$2296,$A33,'Base Diária'!$F$2:$F$2296,AK$4,'Base Diária'!$P$2:$P$2296,"Sim")=0,"",SUMIFS('Base Diária'!$N$2:$N$2296,'Base Diária'!$A$2:$A$2296,$A33,'Base Diária'!$F$2:$F$2296,AK$4))</f>
        <v/>
      </c>
      <c r="AL33" s="85" t="str">
        <f>IF(COUNTIFS('Base Diária'!$A$2:$A$2296,$A33,'Base Diária'!$F$2:$F$2296,AL$4,'Base Diária'!$P$2:$P$2296,"Sim")=0,"",SUMIFS('Base Diária'!$N$2:$N$2296,'Base Diária'!$A$2:$A$2296,$A33,'Base Diária'!$F$2:$F$2296,AL$4))</f>
        <v/>
      </c>
      <c r="AM33" s="85" t="str">
        <f>IF(COUNTIFS('Base Diária'!$A$2:$A$2296,$A33,'Base Diária'!$F$2:$F$2296,AM$4,'Base Diária'!$P$2:$P$2296,"Sim")=0,"",SUMIFS('Base Diária'!$N$2:$N$2296,'Base Diária'!$A$2:$A$2296,$A33,'Base Diária'!$F$2:$F$2296,AM$4))</f>
        <v/>
      </c>
      <c r="AN33" s="85" t="str">
        <f>IF(COUNTIFS('Base Diária'!$A$2:$A$2296,$A33,'Base Diária'!$F$2:$F$2296,AN$4,'Base Diária'!$P$2:$P$2296,"Sim")=0,"",SUMIFS('Base Diária'!$N$2:$N$2296,'Base Diária'!$A$2:$A$2296,$A33,'Base Diária'!$F$2:$F$2296,AN$4))</f>
        <v/>
      </c>
      <c r="AO33" s="85" t="str">
        <f>IF(COUNTIFS('Base Diária'!$A$2:$A$2296,$A33,'Base Diária'!$F$2:$F$2296,AO$4,'Base Diária'!$P$2:$P$2296,"Sim")=0,"",SUMIFS('Base Diária'!$N$2:$N$2296,'Base Diária'!$A$2:$A$2296,$A33,'Base Diária'!$F$2:$F$2296,AO$4))</f>
        <v/>
      </c>
      <c r="AP33" s="18">
        <f>IFERROR(INDEX('Painel Empregado'!$F$5:$F$63,MATCH($A33,'Painel Empregado'!$A$5:$A$63,0)),"")</f>
        <v>8</v>
      </c>
      <c r="AQ33" s="86">
        <f>IFERROR(INDEX('Painel Empregado'!$J$5:$J$63,MATCH($A33,'Painel Empregado'!$A$5:$A$63,0)),"")</f>
        <v>0.89559659090909094</v>
      </c>
      <c r="AR33" s="86">
        <f>IFERROR(INDEX('Painel Empregado'!$M$5:$M$63,MATCH($A33,'Painel Empregado'!$A$5:$A$63,0)),"")</f>
        <v>1</v>
      </c>
      <c r="AS33" s="86">
        <f>IFERROR(INDEX('Painel Empregado'!$K$5:$K$63,MATCH($A33,'Painel Empregado'!$A$5:$A$63,0)),"")</f>
        <v>0.8</v>
      </c>
      <c r="AT33" s="89" t="str">
        <f>IFERROR(INDEX('Painel Empregado'!$Q$5:$Q$63,MATCH($A33,'Painel Empregado'!$A$5:$A$63,0)),"")</f>
        <v>Na meta</v>
      </c>
    </row>
    <row r="34" spans="1:46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IFERROR(INDEX(Cadastro!$D$5:$D$129,MATCH($A34&amp;"|"&amp;TEXT(_xlfn.MAXIFS(Cadastro!$E$5:$E$129,Cadastro!$A$5:$A$129,$A34,Cadastro!$E$5:$E$129,"&lt;="&amp;TODAY()),"yyyymmdd"),Cadastro!$I$5:$I$129,0)),"")</f>
        <v>C</v>
      </c>
      <c r="F34" s="85">
        <f>IF(COUNTIFS('Base Diária'!$A$2:$A$2296,$A34,'Base Diária'!$F$2:$F$2296,F$4,'Base Diária'!$P$2:$P$2296,"Sim")=0,"",SUMIFS('Base Diária'!$N$2:$N$2296,'Base Diária'!$A$2:$A$2296,$A34,'Base Diária'!$F$2:$F$2296,F$4))</f>
        <v>0</v>
      </c>
      <c r="G34" s="85">
        <f>IF(COUNTIFS('Base Diária'!$A$2:$A$2296,$A34,'Base Diária'!$F$2:$F$2296,G$4,'Base Diária'!$P$2:$P$2296,"Sim")=0,"",SUMIFS('Base Diária'!$N$2:$N$2296,'Base Diária'!$A$2:$A$2296,$A34,'Base Diária'!$F$2:$F$2296,G$4))</f>
        <v>0.85883905013192607</v>
      </c>
      <c r="H34" s="85">
        <f>IF(COUNTIFS('Base Diária'!$A$2:$A$2296,$A34,'Base Diária'!$F$2:$F$2296,H$4,'Base Diária'!$P$2:$P$2296,"Sim")=0,"",SUMIFS('Base Diária'!$N$2:$N$2296,'Base Diária'!$A$2:$A$2296,$A34,'Base Diária'!$F$2:$F$2296,H$4))</f>
        <v>0.89182058047493395</v>
      </c>
      <c r="I34" s="85">
        <f>IF(COUNTIFS('Base Diária'!$A$2:$A$2296,$A34,'Base Diária'!$F$2:$F$2296,I$4,'Base Diária'!$P$2:$P$2296,"Sim")=0,"",SUMIFS('Base Diária'!$N$2:$N$2296,'Base Diária'!$A$2:$A$2296,$A34,'Base Diária'!$F$2:$F$2296,I$4))</f>
        <v>0.87730870712401043</v>
      </c>
      <c r="J34" s="85">
        <f>IF(COUNTIFS('Base Diária'!$A$2:$A$2296,$A34,'Base Diária'!$F$2:$F$2296,J$4,'Base Diária'!$P$2:$P$2296,"Sim")=0,"",SUMIFS('Base Diária'!$N$2:$N$2296,'Base Diária'!$A$2:$A$2296,$A34,'Base Diária'!$F$2:$F$2296,J$4))</f>
        <v>0.90237467018469664</v>
      </c>
      <c r="K34" s="85">
        <f>IF(COUNTIFS('Base Diária'!$A$2:$A$2296,$A34,'Base Diária'!$F$2:$F$2296,K$4,'Base Diária'!$P$2:$P$2296,"Sim")=0,"",SUMIFS('Base Diária'!$N$2:$N$2296,'Base Diária'!$A$2:$A$2296,$A34,'Base Diária'!$F$2:$F$2296,K$4))</f>
        <v>0.86279683377308714</v>
      </c>
      <c r="L34" s="85" t="str">
        <f>IF(COUNTIFS('Base Diária'!$A$2:$A$2296,$A34,'Base Diária'!$F$2:$F$2296,L$4,'Base Diária'!$P$2:$P$2296,"Sim")=0,"",SUMIFS('Base Diária'!$N$2:$N$2296,'Base Diária'!$A$2:$A$2296,$A34,'Base Diária'!$F$2:$F$2296,L$4))</f>
        <v/>
      </c>
      <c r="M34" s="85">
        <f>IF(COUNTIFS('Base Diária'!$A$2:$A$2296,$A34,'Base Diária'!$F$2:$F$2296,M$4,'Base Diária'!$P$2:$P$2296,"Sim")=0,"",SUMIFS('Base Diária'!$N$2:$N$2296,'Base Diária'!$A$2:$A$2296,$A34,'Base Diária'!$F$2:$F$2296,M$4))</f>
        <v>0.89050131926121368</v>
      </c>
      <c r="N34" s="85">
        <f>IF(COUNTIFS('Base Diária'!$A$2:$A$2296,$A34,'Base Diária'!$F$2:$F$2296,N$4,'Base Diária'!$P$2:$P$2296,"Sim")=0,"",SUMIFS('Base Diária'!$N$2:$N$2296,'Base Diária'!$A$2:$A$2296,$A34,'Base Diária'!$F$2:$F$2296,N$4))</f>
        <v>0.92480211081794195</v>
      </c>
      <c r="O34" s="85">
        <f>IF(COUNTIFS('Base Diária'!$A$2:$A$2296,$A34,'Base Diária'!$F$2:$F$2296,O$4,'Base Diária'!$P$2:$P$2296,"Sim")=0,"",SUMIFS('Base Diária'!$N$2:$N$2296,'Base Diária'!$A$2:$A$2296,$A34,'Base Diária'!$F$2:$F$2296,O$4))</f>
        <v>0.95778364116094983</v>
      </c>
      <c r="P34" s="85">
        <f>IF(COUNTIFS('Base Diária'!$A$2:$A$2296,$A34,'Base Diária'!$F$2:$F$2296,P$4,'Base Diária'!$P$2:$P$2296,"Sim")=0,"",SUMIFS('Base Diária'!$N$2:$N$2296,'Base Diária'!$A$2:$A$2296,$A34,'Base Diária'!$F$2:$F$2296,P$4))</f>
        <v>0</v>
      </c>
      <c r="Q34" s="85">
        <f>IF(COUNTIFS('Base Diária'!$A$2:$A$2296,$A34,'Base Diária'!$F$2:$F$2296,Q$4,'Base Diária'!$P$2:$P$2296,"Sim")=0,"",SUMIFS('Base Diária'!$N$2:$N$2296,'Base Diária'!$A$2:$A$2296,$A34,'Base Diária'!$F$2:$F$2296,Q$4))</f>
        <v>0.87862796833773094</v>
      </c>
      <c r="R34" s="85" t="str">
        <f>IF(COUNTIFS('Base Diária'!$A$2:$A$2296,$A34,'Base Diária'!$F$2:$F$2296,R$4,'Base Diária'!$P$2:$P$2296,"Sim")=0,"",SUMIFS('Base Diária'!$N$2:$N$2296,'Base Diária'!$A$2:$A$2296,$A34,'Base Diária'!$F$2:$F$2296,R$4))</f>
        <v/>
      </c>
      <c r="S34" s="85" t="str">
        <f>IF(COUNTIFS('Base Diária'!$A$2:$A$2296,$A34,'Base Diária'!$F$2:$F$2296,S$4,'Base Diária'!$P$2:$P$2296,"Sim")=0,"",SUMIFS('Base Diária'!$N$2:$N$2296,'Base Diária'!$A$2:$A$2296,$A34,'Base Diária'!$F$2:$F$2296,S$4))</f>
        <v/>
      </c>
      <c r="T34" s="85" t="str">
        <f>IF(COUNTIFS('Base Diária'!$A$2:$A$2296,$A34,'Base Diária'!$F$2:$F$2296,T$4,'Base Diária'!$P$2:$P$2296,"Sim")=0,"",SUMIFS('Base Diária'!$N$2:$N$2296,'Base Diária'!$A$2:$A$2296,$A34,'Base Diária'!$F$2:$F$2296,T$4))</f>
        <v/>
      </c>
      <c r="U34" s="85" t="str">
        <f>IF(COUNTIFS('Base Diária'!$A$2:$A$2296,$A34,'Base Diária'!$F$2:$F$2296,U$4,'Base Diária'!$P$2:$P$2296,"Sim")=0,"",SUMIFS('Base Diária'!$N$2:$N$2296,'Base Diária'!$A$2:$A$2296,$A34,'Base Diária'!$F$2:$F$2296,U$4))</f>
        <v/>
      </c>
      <c r="V34" s="85" t="str">
        <f>IF(COUNTIFS('Base Diária'!$A$2:$A$2296,$A34,'Base Diária'!$F$2:$F$2296,V$4,'Base Diária'!$P$2:$P$2296,"Sim")=0,"",SUMIFS('Base Diária'!$N$2:$N$2296,'Base Diária'!$A$2:$A$2296,$A34,'Base Diária'!$F$2:$F$2296,V$4))</f>
        <v/>
      </c>
      <c r="W34" s="85" t="str">
        <f>IF(COUNTIFS('Base Diária'!$A$2:$A$2296,$A34,'Base Diária'!$F$2:$F$2296,W$4,'Base Diária'!$P$2:$P$2296,"Sim")=0,"",SUMIFS('Base Diária'!$N$2:$N$2296,'Base Diária'!$A$2:$A$2296,$A34,'Base Diária'!$F$2:$F$2296,W$4))</f>
        <v/>
      </c>
      <c r="X34" s="85" t="str">
        <f>IF(COUNTIFS('Base Diária'!$A$2:$A$2296,$A34,'Base Diária'!$F$2:$F$2296,X$4,'Base Diária'!$P$2:$P$2296,"Sim")=0,"",SUMIFS('Base Diária'!$N$2:$N$2296,'Base Diária'!$A$2:$A$2296,$A34,'Base Diária'!$F$2:$F$2296,X$4))</f>
        <v/>
      </c>
      <c r="Y34" s="85" t="str">
        <f>IF(COUNTIFS('Base Diária'!$A$2:$A$2296,$A34,'Base Diária'!$F$2:$F$2296,Y$4,'Base Diária'!$P$2:$P$2296,"Sim")=0,"",SUMIFS('Base Diária'!$N$2:$N$2296,'Base Diária'!$A$2:$A$2296,$A34,'Base Diária'!$F$2:$F$2296,Y$4))</f>
        <v/>
      </c>
      <c r="Z34" s="85" t="str">
        <f>IF(COUNTIFS('Base Diária'!$A$2:$A$2296,$A34,'Base Diária'!$F$2:$F$2296,Z$4,'Base Diária'!$P$2:$P$2296,"Sim")=0,"",SUMIFS('Base Diária'!$N$2:$N$2296,'Base Diária'!$A$2:$A$2296,$A34,'Base Diária'!$F$2:$F$2296,Z$4))</f>
        <v/>
      </c>
      <c r="AA34" s="85" t="str">
        <f>IF(COUNTIFS('Base Diária'!$A$2:$A$2296,$A34,'Base Diária'!$F$2:$F$2296,AA$4,'Base Diária'!$P$2:$P$2296,"Sim")=0,"",SUMIFS('Base Diária'!$N$2:$N$2296,'Base Diária'!$A$2:$A$2296,$A34,'Base Diária'!$F$2:$F$2296,AA$4))</f>
        <v/>
      </c>
      <c r="AB34" s="85" t="str">
        <f>IF(COUNTIFS('Base Diária'!$A$2:$A$2296,$A34,'Base Diária'!$F$2:$F$2296,AB$4,'Base Diária'!$P$2:$P$2296,"Sim")=0,"",SUMIFS('Base Diária'!$N$2:$N$2296,'Base Diária'!$A$2:$A$2296,$A34,'Base Diária'!$F$2:$F$2296,AB$4))</f>
        <v/>
      </c>
      <c r="AC34" s="85" t="str">
        <f>IF(COUNTIFS('Base Diária'!$A$2:$A$2296,$A34,'Base Diária'!$F$2:$F$2296,AC$4,'Base Diária'!$P$2:$P$2296,"Sim")=0,"",SUMIFS('Base Diária'!$N$2:$N$2296,'Base Diária'!$A$2:$A$2296,$A34,'Base Diária'!$F$2:$F$2296,AC$4))</f>
        <v/>
      </c>
      <c r="AD34" s="85" t="str">
        <f>IF(COUNTIFS('Base Diária'!$A$2:$A$2296,$A34,'Base Diária'!$F$2:$F$2296,AD$4,'Base Diária'!$P$2:$P$2296,"Sim")=0,"",SUMIFS('Base Diária'!$N$2:$N$2296,'Base Diária'!$A$2:$A$2296,$A34,'Base Diária'!$F$2:$F$2296,AD$4))</f>
        <v/>
      </c>
      <c r="AE34" s="85" t="str">
        <f>IF(COUNTIFS('Base Diária'!$A$2:$A$2296,$A34,'Base Diária'!$F$2:$F$2296,AE$4,'Base Diária'!$P$2:$P$2296,"Sim")=0,"",SUMIFS('Base Diária'!$N$2:$N$2296,'Base Diária'!$A$2:$A$2296,$A34,'Base Diária'!$F$2:$F$2296,AE$4))</f>
        <v/>
      </c>
      <c r="AF34" s="85" t="str">
        <f>IF(COUNTIFS('Base Diária'!$A$2:$A$2296,$A34,'Base Diária'!$F$2:$F$2296,AF$4,'Base Diária'!$P$2:$P$2296,"Sim")=0,"",SUMIFS('Base Diária'!$N$2:$N$2296,'Base Diária'!$A$2:$A$2296,$A34,'Base Diária'!$F$2:$F$2296,AF$4))</f>
        <v/>
      </c>
      <c r="AG34" s="85" t="str">
        <f>IF(COUNTIFS('Base Diária'!$A$2:$A$2296,$A34,'Base Diária'!$F$2:$F$2296,AG$4,'Base Diária'!$P$2:$P$2296,"Sim")=0,"",SUMIFS('Base Diária'!$N$2:$N$2296,'Base Diária'!$A$2:$A$2296,$A34,'Base Diária'!$F$2:$F$2296,AG$4))</f>
        <v/>
      </c>
      <c r="AH34" s="85" t="str">
        <f>IF(COUNTIFS('Base Diária'!$A$2:$A$2296,$A34,'Base Diária'!$F$2:$F$2296,AH$4,'Base Diária'!$P$2:$P$2296,"Sim")=0,"",SUMIFS('Base Diária'!$N$2:$N$2296,'Base Diária'!$A$2:$A$2296,$A34,'Base Diária'!$F$2:$F$2296,AH$4))</f>
        <v/>
      </c>
      <c r="AI34" s="85" t="str">
        <f>IF(COUNTIFS('Base Diária'!$A$2:$A$2296,$A34,'Base Diária'!$F$2:$F$2296,AI$4,'Base Diária'!$P$2:$P$2296,"Sim")=0,"",SUMIFS('Base Diária'!$N$2:$N$2296,'Base Diária'!$A$2:$A$2296,$A34,'Base Diária'!$F$2:$F$2296,AI$4))</f>
        <v/>
      </c>
      <c r="AJ34" s="85" t="str">
        <f>IF(COUNTIFS('Base Diária'!$A$2:$A$2296,$A34,'Base Diária'!$F$2:$F$2296,AJ$4,'Base Diária'!$P$2:$P$2296,"Sim")=0,"",SUMIFS('Base Diária'!$N$2:$N$2296,'Base Diária'!$A$2:$A$2296,$A34,'Base Diária'!$F$2:$F$2296,AJ$4))</f>
        <v/>
      </c>
      <c r="AK34" s="85" t="str">
        <f>IF(COUNTIFS('Base Diária'!$A$2:$A$2296,$A34,'Base Diária'!$F$2:$F$2296,AK$4,'Base Diária'!$P$2:$P$2296,"Sim")=0,"",SUMIFS('Base Diária'!$N$2:$N$2296,'Base Diária'!$A$2:$A$2296,$A34,'Base Diária'!$F$2:$F$2296,AK$4))</f>
        <v/>
      </c>
      <c r="AL34" s="85" t="str">
        <f>IF(COUNTIFS('Base Diária'!$A$2:$A$2296,$A34,'Base Diária'!$F$2:$F$2296,AL$4,'Base Diária'!$P$2:$P$2296,"Sim")=0,"",SUMIFS('Base Diária'!$N$2:$N$2296,'Base Diária'!$A$2:$A$2296,$A34,'Base Diária'!$F$2:$F$2296,AL$4))</f>
        <v/>
      </c>
      <c r="AM34" s="85" t="str">
        <f>IF(COUNTIFS('Base Diária'!$A$2:$A$2296,$A34,'Base Diária'!$F$2:$F$2296,AM$4,'Base Diária'!$P$2:$P$2296,"Sim")=0,"",SUMIFS('Base Diária'!$N$2:$N$2296,'Base Diária'!$A$2:$A$2296,$A34,'Base Diária'!$F$2:$F$2296,AM$4))</f>
        <v/>
      </c>
      <c r="AN34" s="85" t="str">
        <f>IF(COUNTIFS('Base Diária'!$A$2:$A$2296,$A34,'Base Diária'!$F$2:$F$2296,AN$4,'Base Diária'!$P$2:$P$2296,"Sim")=0,"",SUMIFS('Base Diária'!$N$2:$N$2296,'Base Diária'!$A$2:$A$2296,$A34,'Base Diária'!$F$2:$F$2296,AN$4))</f>
        <v/>
      </c>
      <c r="AO34" s="85" t="str">
        <f>IF(COUNTIFS('Base Diária'!$A$2:$A$2296,$A34,'Base Diária'!$F$2:$F$2296,AO$4,'Base Diária'!$P$2:$P$2296,"Sim")=0,"",SUMIFS('Base Diária'!$N$2:$N$2296,'Base Diária'!$A$2:$A$2296,$A34,'Base Diária'!$F$2:$F$2296,AO$4))</f>
        <v/>
      </c>
      <c r="AP34" s="18">
        <f>IFERROR(INDEX('Painel Empregado'!$F$5:$F$63,MATCH($A34,'Painel Empregado'!$A$5:$A$63,0)),"")</f>
        <v>9</v>
      </c>
      <c r="AQ34" s="86">
        <f>IFERROR(INDEX('Painel Empregado'!$J$5:$J$63,MATCH($A34,'Painel Empregado'!$A$5:$A$63,0)),"")</f>
        <v>0.89387276458516551</v>
      </c>
      <c r="AR34" s="86">
        <f>IFERROR(INDEX('Painel Empregado'!$M$5:$M$63,MATCH($A34,'Painel Empregado'!$A$5:$A$63,0)),"")</f>
        <v>1</v>
      </c>
      <c r="AS34" s="86">
        <f>IFERROR(INDEX('Painel Empregado'!$K$5:$K$63,MATCH($A34,'Painel Empregado'!$A$5:$A$63,0)),"")</f>
        <v>0.8</v>
      </c>
      <c r="AT34" s="89" t="str">
        <f>IFERROR(INDEX('Painel Empregado'!$Q$5:$Q$63,MATCH($A34,'Painel Empregado'!$A$5:$A$63,0)),"")</f>
        <v>Na meta</v>
      </c>
    </row>
    <row r="35" spans="1:46" ht="15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IFERROR(INDEX(Cadastro!$D$5:$D$129,MATCH($A35&amp;"|"&amp;TEXT(_xlfn.MAXIFS(Cadastro!$E$5:$E$129,Cadastro!$A$5:$A$129,$A35,Cadastro!$E$5:$E$129,"&lt;="&amp;TODAY()),"yyyymmdd"),Cadastro!$I$5:$I$129,0)),"")</f>
        <v>6x1</v>
      </c>
      <c r="F35" s="85">
        <f>IF(COUNTIFS('Base Diária'!$A$2:$A$2296,$A35,'Base Diária'!$F$2:$F$2296,F$4,'Base Diária'!$P$2:$P$2296,"Sim")=0,"",SUMIFS('Base Diária'!$N$2:$N$2296,'Base Diária'!$A$2:$A$2296,$A35,'Base Diária'!$F$2:$F$2296,F$4))</f>
        <v>0.92159090909090891</v>
      </c>
      <c r="G35" s="85">
        <f>IF(COUNTIFS('Base Diária'!$A$2:$A$2296,$A35,'Base Diária'!$F$2:$F$2296,G$4,'Base Diária'!$P$2:$P$2296,"Sim")=0,"",SUMIFS('Base Diária'!$N$2:$N$2296,'Base Diária'!$A$2:$A$2296,$A35,'Base Diária'!$F$2:$F$2296,G$4))</f>
        <v>0.89886363636363631</v>
      </c>
      <c r="H35" s="85">
        <f>IF(COUNTIFS('Base Diária'!$A$2:$A$2296,$A35,'Base Diária'!$F$2:$F$2296,H$4,'Base Diária'!$P$2:$P$2296,"Sim")=0,"",SUMIFS('Base Diária'!$N$2:$N$2296,'Base Diária'!$A$2:$A$2296,$A35,'Base Diária'!$F$2:$F$2296,H$4))</f>
        <v>0.93522727272727268</v>
      </c>
      <c r="I35" s="85">
        <f>IF(COUNTIFS('Base Diária'!$A$2:$A$2296,$A35,'Base Diária'!$F$2:$F$2296,I$4,'Base Diária'!$P$2:$P$2296,"Sim")=0,"",SUMIFS('Base Diária'!$N$2:$N$2296,'Base Diária'!$A$2:$A$2296,$A35,'Base Diária'!$F$2:$F$2296,I$4))</f>
        <v>0.94204545454545441</v>
      </c>
      <c r="J35" s="85">
        <f>IF(COUNTIFS('Base Diária'!$A$2:$A$2296,$A35,'Base Diária'!$F$2:$F$2296,J$4,'Base Diária'!$P$2:$P$2296,"Sim")=0,"",SUMIFS('Base Diária'!$N$2:$N$2296,'Base Diária'!$A$2:$A$2296,$A35,'Base Diária'!$F$2:$F$2296,J$4))</f>
        <v>0.8772727272727272</v>
      </c>
      <c r="K35" s="85">
        <f>IF(COUNTIFS('Base Diária'!$A$2:$A$2296,$A35,'Base Diária'!$F$2:$F$2296,K$4,'Base Diária'!$P$2:$P$2296,"Sim")=0,"",SUMIFS('Base Diária'!$N$2:$N$2296,'Base Diária'!$A$2:$A$2296,$A35,'Base Diária'!$F$2:$F$2296,K$4))</f>
        <v>0.90177353342428368</v>
      </c>
      <c r="L35" s="85" t="str">
        <f>IF(COUNTIFS('Base Diária'!$A$2:$A$2296,$A35,'Base Diária'!$F$2:$F$2296,L$4,'Base Diária'!$P$2:$P$2296,"Sim")=0,"",SUMIFS('Base Diária'!$N$2:$N$2296,'Base Diária'!$A$2:$A$2296,$A35,'Base Diária'!$F$2:$F$2296,L$4))</f>
        <v/>
      </c>
      <c r="M35" s="85">
        <f>IF(COUNTIFS('Base Diária'!$A$2:$A$2296,$A35,'Base Diária'!$F$2:$F$2296,M$4,'Base Diária'!$P$2:$P$2296,"Sim")=0,"",SUMIFS('Base Diária'!$N$2:$N$2296,'Base Diária'!$A$2:$A$2296,$A35,'Base Diária'!$F$2:$F$2296,M$4))</f>
        <v>0</v>
      </c>
      <c r="N35" s="85">
        <f>IF(COUNTIFS('Base Diária'!$A$2:$A$2296,$A35,'Base Diária'!$F$2:$F$2296,N$4,'Base Diária'!$P$2:$P$2296,"Sim")=0,"",SUMIFS('Base Diária'!$N$2:$N$2296,'Base Diária'!$A$2:$A$2296,$A35,'Base Diária'!$F$2:$F$2296,N$4))</f>
        <v>0.94090909090909092</v>
      </c>
      <c r="O35" s="85">
        <f>IF(COUNTIFS('Base Diária'!$A$2:$A$2296,$A35,'Base Diária'!$F$2:$F$2296,O$4,'Base Diária'!$P$2:$P$2296,"Sim")=0,"",SUMIFS('Base Diária'!$N$2:$N$2296,'Base Diária'!$A$2:$A$2296,$A35,'Base Diária'!$F$2:$F$2296,O$4))</f>
        <v>0.93068181818181805</v>
      </c>
      <c r="P35" s="85">
        <f>IF(COUNTIFS('Base Diária'!$A$2:$A$2296,$A35,'Base Diária'!$F$2:$F$2296,P$4,'Base Diária'!$P$2:$P$2296,"Sim")=0,"",SUMIFS('Base Diária'!$N$2:$N$2296,'Base Diária'!$A$2:$A$2296,$A35,'Base Diária'!$F$2:$F$2296,P$4))</f>
        <v>0.92727272727272725</v>
      </c>
      <c r="Q35" s="85">
        <f>IF(COUNTIFS('Base Diária'!$A$2:$A$2296,$A35,'Base Diária'!$F$2:$F$2296,Q$4,'Base Diária'!$P$2:$P$2296,"Sim")=0,"",SUMIFS('Base Diária'!$N$2:$N$2296,'Base Diária'!$A$2:$A$2296,$A35,'Base Diária'!$F$2:$F$2296,Q$4))</f>
        <v>0.93068181818181828</v>
      </c>
      <c r="R35" s="85" t="str">
        <f>IF(COUNTIFS('Base Diária'!$A$2:$A$2296,$A35,'Base Diária'!$F$2:$F$2296,R$4,'Base Diária'!$P$2:$P$2296,"Sim")=0,"",SUMIFS('Base Diária'!$N$2:$N$2296,'Base Diária'!$A$2:$A$2296,$A35,'Base Diária'!$F$2:$F$2296,R$4))</f>
        <v/>
      </c>
      <c r="S35" s="85" t="str">
        <f>IF(COUNTIFS('Base Diária'!$A$2:$A$2296,$A35,'Base Diária'!$F$2:$F$2296,S$4,'Base Diária'!$P$2:$P$2296,"Sim")=0,"",SUMIFS('Base Diária'!$N$2:$N$2296,'Base Diária'!$A$2:$A$2296,$A35,'Base Diária'!$F$2:$F$2296,S$4))</f>
        <v/>
      </c>
      <c r="T35" s="85" t="str">
        <f>IF(COUNTIFS('Base Diária'!$A$2:$A$2296,$A35,'Base Diária'!$F$2:$F$2296,T$4,'Base Diária'!$P$2:$P$2296,"Sim")=0,"",SUMIFS('Base Diária'!$N$2:$N$2296,'Base Diária'!$A$2:$A$2296,$A35,'Base Diária'!$F$2:$F$2296,T$4))</f>
        <v/>
      </c>
      <c r="U35" s="85" t="str">
        <f>IF(COUNTIFS('Base Diária'!$A$2:$A$2296,$A35,'Base Diária'!$F$2:$F$2296,U$4,'Base Diária'!$P$2:$P$2296,"Sim")=0,"",SUMIFS('Base Diária'!$N$2:$N$2296,'Base Diária'!$A$2:$A$2296,$A35,'Base Diária'!$F$2:$F$2296,U$4))</f>
        <v/>
      </c>
      <c r="V35" s="85" t="str">
        <f>IF(COUNTIFS('Base Diária'!$A$2:$A$2296,$A35,'Base Diária'!$F$2:$F$2296,V$4,'Base Diária'!$P$2:$P$2296,"Sim")=0,"",SUMIFS('Base Diária'!$N$2:$N$2296,'Base Diária'!$A$2:$A$2296,$A35,'Base Diária'!$F$2:$F$2296,V$4))</f>
        <v/>
      </c>
      <c r="W35" s="85" t="str">
        <f>IF(COUNTIFS('Base Diária'!$A$2:$A$2296,$A35,'Base Diária'!$F$2:$F$2296,W$4,'Base Diária'!$P$2:$P$2296,"Sim")=0,"",SUMIFS('Base Diária'!$N$2:$N$2296,'Base Diária'!$A$2:$A$2296,$A35,'Base Diária'!$F$2:$F$2296,W$4))</f>
        <v/>
      </c>
      <c r="X35" s="85" t="str">
        <f>IF(COUNTIFS('Base Diária'!$A$2:$A$2296,$A35,'Base Diária'!$F$2:$F$2296,X$4,'Base Diária'!$P$2:$P$2296,"Sim")=0,"",SUMIFS('Base Diária'!$N$2:$N$2296,'Base Diária'!$A$2:$A$2296,$A35,'Base Diária'!$F$2:$F$2296,X$4))</f>
        <v/>
      </c>
      <c r="Y35" s="85" t="str">
        <f>IF(COUNTIFS('Base Diária'!$A$2:$A$2296,$A35,'Base Diária'!$F$2:$F$2296,Y$4,'Base Diária'!$P$2:$P$2296,"Sim")=0,"",SUMIFS('Base Diária'!$N$2:$N$2296,'Base Diária'!$A$2:$A$2296,$A35,'Base Diária'!$F$2:$F$2296,Y$4))</f>
        <v/>
      </c>
      <c r="Z35" s="85" t="str">
        <f>IF(COUNTIFS('Base Diária'!$A$2:$A$2296,$A35,'Base Diária'!$F$2:$F$2296,Z$4,'Base Diária'!$P$2:$P$2296,"Sim")=0,"",SUMIFS('Base Diária'!$N$2:$N$2296,'Base Diária'!$A$2:$A$2296,$A35,'Base Diária'!$F$2:$F$2296,Z$4))</f>
        <v/>
      </c>
      <c r="AA35" s="85" t="str">
        <f>IF(COUNTIFS('Base Diária'!$A$2:$A$2296,$A35,'Base Diária'!$F$2:$F$2296,AA$4,'Base Diária'!$P$2:$P$2296,"Sim")=0,"",SUMIFS('Base Diária'!$N$2:$N$2296,'Base Diária'!$A$2:$A$2296,$A35,'Base Diária'!$F$2:$F$2296,AA$4))</f>
        <v/>
      </c>
      <c r="AB35" s="85" t="str">
        <f>IF(COUNTIFS('Base Diária'!$A$2:$A$2296,$A35,'Base Diária'!$F$2:$F$2296,AB$4,'Base Diária'!$P$2:$P$2296,"Sim")=0,"",SUMIFS('Base Diária'!$N$2:$N$2296,'Base Diária'!$A$2:$A$2296,$A35,'Base Diária'!$F$2:$F$2296,AB$4))</f>
        <v/>
      </c>
      <c r="AC35" s="85" t="str">
        <f>IF(COUNTIFS('Base Diária'!$A$2:$A$2296,$A35,'Base Diária'!$F$2:$F$2296,AC$4,'Base Diária'!$P$2:$P$2296,"Sim")=0,"",SUMIFS('Base Diária'!$N$2:$N$2296,'Base Diária'!$A$2:$A$2296,$A35,'Base Diária'!$F$2:$F$2296,AC$4))</f>
        <v/>
      </c>
      <c r="AD35" s="85" t="str">
        <f>IF(COUNTIFS('Base Diária'!$A$2:$A$2296,$A35,'Base Diária'!$F$2:$F$2296,AD$4,'Base Diária'!$P$2:$P$2296,"Sim")=0,"",SUMIFS('Base Diária'!$N$2:$N$2296,'Base Diária'!$A$2:$A$2296,$A35,'Base Diária'!$F$2:$F$2296,AD$4))</f>
        <v/>
      </c>
      <c r="AE35" s="85" t="str">
        <f>IF(COUNTIFS('Base Diária'!$A$2:$A$2296,$A35,'Base Diária'!$F$2:$F$2296,AE$4,'Base Diária'!$P$2:$P$2296,"Sim")=0,"",SUMIFS('Base Diária'!$N$2:$N$2296,'Base Diária'!$A$2:$A$2296,$A35,'Base Diária'!$F$2:$F$2296,AE$4))</f>
        <v/>
      </c>
      <c r="AF35" s="85" t="str">
        <f>IF(COUNTIFS('Base Diária'!$A$2:$A$2296,$A35,'Base Diária'!$F$2:$F$2296,AF$4,'Base Diária'!$P$2:$P$2296,"Sim")=0,"",SUMIFS('Base Diária'!$N$2:$N$2296,'Base Diária'!$A$2:$A$2296,$A35,'Base Diária'!$F$2:$F$2296,AF$4))</f>
        <v/>
      </c>
      <c r="AG35" s="85" t="str">
        <f>IF(COUNTIFS('Base Diária'!$A$2:$A$2296,$A35,'Base Diária'!$F$2:$F$2296,AG$4,'Base Diária'!$P$2:$P$2296,"Sim")=0,"",SUMIFS('Base Diária'!$N$2:$N$2296,'Base Diária'!$A$2:$A$2296,$A35,'Base Diária'!$F$2:$F$2296,AG$4))</f>
        <v/>
      </c>
      <c r="AH35" s="85" t="str">
        <f>IF(COUNTIFS('Base Diária'!$A$2:$A$2296,$A35,'Base Diária'!$F$2:$F$2296,AH$4,'Base Diária'!$P$2:$P$2296,"Sim")=0,"",SUMIFS('Base Diária'!$N$2:$N$2296,'Base Diária'!$A$2:$A$2296,$A35,'Base Diária'!$F$2:$F$2296,AH$4))</f>
        <v/>
      </c>
      <c r="AI35" s="85" t="str">
        <f>IF(COUNTIFS('Base Diária'!$A$2:$A$2296,$A35,'Base Diária'!$F$2:$F$2296,AI$4,'Base Diária'!$P$2:$P$2296,"Sim")=0,"",SUMIFS('Base Diária'!$N$2:$N$2296,'Base Diária'!$A$2:$A$2296,$A35,'Base Diária'!$F$2:$F$2296,AI$4))</f>
        <v/>
      </c>
      <c r="AJ35" s="85" t="str">
        <f>IF(COUNTIFS('Base Diária'!$A$2:$A$2296,$A35,'Base Diária'!$F$2:$F$2296,AJ$4,'Base Diária'!$P$2:$P$2296,"Sim")=0,"",SUMIFS('Base Diária'!$N$2:$N$2296,'Base Diária'!$A$2:$A$2296,$A35,'Base Diária'!$F$2:$F$2296,AJ$4))</f>
        <v/>
      </c>
      <c r="AK35" s="85" t="str">
        <f>IF(COUNTIFS('Base Diária'!$A$2:$A$2296,$A35,'Base Diária'!$F$2:$F$2296,AK$4,'Base Diária'!$P$2:$P$2296,"Sim")=0,"",SUMIFS('Base Diária'!$N$2:$N$2296,'Base Diária'!$A$2:$A$2296,$A35,'Base Diária'!$F$2:$F$2296,AK$4))</f>
        <v/>
      </c>
      <c r="AL35" s="85" t="str">
        <f>IF(COUNTIFS('Base Diária'!$A$2:$A$2296,$A35,'Base Diária'!$F$2:$F$2296,AL$4,'Base Diária'!$P$2:$P$2296,"Sim")=0,"",SUMIFS('Base Diária'!$N$2:$N$2296,'Base Diária'!$A$2:$A$2296,$A35,'Base Diária'!$F$2:$F$2296,AL$4))</f>
        <v/>
      </c>
      <c r="AM35" s="85" t="str">
        <f>IF(COUNTIFS('Base Diária'!$A$2:$A$2296,$A35,'Base Diária'!$F$2:$F$2296,AM$4,'Base Diária'!$P$2:$P$2296,"Sim")=0,"",SUMIFS('Base Diária'!$N$2:$N$2296,'Base Diária'!$A$2:$A$2296,$A35,'Base Diária'!$F$2:$F$2296,AM$4))</f>
        <v/>
      </c>
      <c r="AN35" s="85" t="str">
        <f>IF(COUNTIFS('Base Diária'!$A$2:$A$2296,$A35,'Base Diária'!$F$2:$F$2296,AN$4,'Base Diária'!$P$2:$P$2296,"Sim")=0,"",SUMIFS('Base Diária'!$N$2:$N$2296,'Base Diária'!$A$2:$A$2296,$A35,'Base Diária'!$F$2:$F$2296,AN$4))</f>
        <v/>
      </c>
      <c r="AO35" s="85" t="str">
        <f>IF(COUNTIFS('Base Diária'!$A$2:$A$2296,$A35,'Base Diária'!$F$2:$F$2296,AO$4,'Base Diária'!$P$2:$P$2296,"Sim")=0,"",SUMIFS('Base Diária'!$N$2:$N$2296,'Base Diária'!$A$2:$A$2296,$A35,'Base Diária'!$F$2:$F$2296,AO$4))</f>
        <v/>
      </c>
      <c r="AP35" s="18">
        <f>IFERROR(INDEX('Painel Empregado'!$F$5:$F$63,MATCH($A35,'Painel Empregado'!$A$5:$A$63,0)),"")</f>
        <v>10</v>
      </c>
      <c r="AQ35" s="86">
        <f>IFERROR(INDEX('Painel Empregado'!$J$5:$J$63,MATCH($A35,'Painel Empregado'!$A$5:$A$63,0)),"")</f>
        <v>0.92095227088870923</v>
      </c>
      <c r="AR35" s="86">
        <f>IFERROR(INDEX('Painel Empregado'!$M$5:$M$63,MATCH($A35,'Painel Empregado'!$A$5:$A$63,0)),"")</f>
        <v>1</v>
      </c>
      <c r="AS35" s="86">
        <f>IFERROR(INDEX('Painel Empregado'!$K$5:$K$63,MATCH($A35,'Painel Empregado'!$A$5:$A$63,0)),"")</f>
        <v>0.8</v>
      </c>
      <c r="AT35" s="89" t="str">
        <f>IFERROR(INDEX('Painel Empregado'!$Q$5:$Q$63,MATCH($A35,'Painel Empregado'!$A$5:$A$63,0)),"")</f>
        <v>Na meta</v>
      </c>
    </row>
    <row r="36" spans="1:46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IFERROR(INDEX(Cadastro!$D$5:$D$129,MATCH($A36&amp;"|"&amp;TEXT(_xlfn.MAXIFS(Cadastro!$E$5:$E$129,Cadastro!$A$5:$A$129,$A36,Cadastro!$E$5:$E$129,"&lt;="&amp;TODAY()),"yyyymmdd"),Cadastro!$I$5:$I$129,0)),"")</f>
        <v>A</v>
      </c>
      <c r="F36" s="85">
        <f>IF(COUNTIFS('Base Diária'!$A$2:$A$2296,$A36,'Base Diária'!$F$2:$F$2296,F$4,'Base Diária'!$P$2:$P$2296,"Sim")=0,"",SUMIFS('Base Diária'!$N$2:$N$2296,'Base Diária'!$A$2:$A$2296,$A36,'Base Diária'!$F$2:$F$2296,F$4))</f>
        <v>0.87730870712401055</v>
      </c>
      <c r="G36" s="85" t="str">
        <f>IF(COUNTIFS('Base Diária'!$A$2:$A$2296,$A36,'Base Diária'!$F$2:$F$2296,G$4,'Base Diária'!$P$2:$P$2296,"Sim")=0,"",SUMIFS('Base Diária'!$N$2:$N$2296,'Base Diária'!$A$2:$A$2296,$A36,'Base Diária'!$F$2:$F$2296,G$4))</f>
        <v/>
      </c>
      <c r="H36" s="85">
        <f>IF(COUNTIFS('Base Diária'!$A$2:$A$2296,$A36,'Base Diária'!$F$2:$F$2296,H$4,'Base Diária'!$P$2:$P$2296,"Sim")=0,"",SUMIFS('Base Diária'!$N$2:$N$2296,'Base Diária'!$A$2:$A$2296,$A36,'Base Diária'!$F$2:$F$2296,H$4))</f>
        <v>0.92348284960422167</v>
      </c>
      <c r="I36" s="85">
        <f>IF(COUNTIFS('Base Diária'!$A$2:$A$2296,$A36,'Base Diária'!$F$2:$F$2296,I$4,'Base Diária'!$P$2:$P$2296,"Sim")=0,"",SUMIFS('Base Diária'!$N$2:$N$2296,'Base Diária'!$A$2:$A$2296,$A36,'Base Diária'!$F$2:$F$2296,I$4))</f>
        <v>0</v>
      </c>
      <c r="J36" s="85">
        <f>IF(COUNTIFS('Base Diária'!$A$2:$A$2296,$A36,'Base Diária'!$F$2:$F$2296,J$4,'Base Diária'!$P$2:$P$2296,"Sim")=0,"",SUMIFS('Base Diária'!$N$2:$N$2296,'Base Diária'!$A$2:$A$2296,$A36,'Base Diária'!$F$2:$F$2296,J$4))</f>
        <v>0.85224274406332468</v>
      </c>
      <c r="K36" s="85">
        <f>IF(COUNTIFS('Base Diária'!$A$2:$A$2296,$A36,'Base Diária'!$F$2:$F$2296,K$4,'Base Diária'!$P$2:$P$2296,"Sim")=0,"",SUMIFS('Base Diária'!$N$2:$N$2296,'Base Diária'!$A$2:$A$2296,$A36,'Base Diária'!$F$2:$F$2296,K$4))</f>
        <v>0.89841688654353569</v>
      </c>
      <c r="L36" s="85">
        <f>IF(COUNTIFS('Base Diária'!$A$2:$A$2296,$A36,'Base Diária'!$F$2:$F$2296,L$4,'Base Diária'!$P$2:$P$2296,"Sim")=0,"",SUMIFS('Base Diária'!$N$2:$N$2296,'Base Diária'!$A$2:$A$2296,$A36,'Base Diária'!$F$2:$F$2296,L$4))</f>
        <v>0.87203166226912932</v>
      </c>
      <c r="M36" s="85" t="str">
        <f>IF(COUNTIFS('Base Diária'!$A$2:$A$2296,$A36,'Base Diária'!$F$2:$F$2296,M$4,'Base Diária'!$P$2:$P$2296,"Sim")=0,"",SUMIFS('Base Diária'!$N$2:$N$2296,'Base Diária'!$A$2:$A$2296,$A36,'Base Diária'!$F$2:$F$2296,M$4))</f>
        <v/>
      </c>
      <c r="N36" s="85">
        <f>IF(COUNTIFS('Base Diária'!$A$2:$A$2296,$A36,'Base Diária'!$F$2:$F$2296,N$4,'Base Diária'!$P$2:$P$2296,"Sim")=0,"",SUMIFS('Base Diária'!$N$2:$N$2296,'Base Diária'!$A$2:$A$2296,$A36,'Base Diária'!$F$2:$F$2296,N$4))</f>
        <v>0.89182058047493407</v>
      </c>
      <c r="O36" s="85">
        <f>IF(COUNTIFS('Base Diária'!$A$2:$A$2296,$A36,'Base Diária'!$F$2:$F$2296,O$4,'Base Diária'!$P$2:$P$2296,"Sim")=0,"",SUMIFS('Base Diária'!$N$2:$N$2296,'Base Diária'!$A$2:$A$2296,$A36,'Base Diária'!$F$2:$F$2296,O$4))</f>
        <v>0</v>
      </c>
      <c r="P36" s="85">
        <f>IF(COUNTIFS('Base Diária'!$A$2:$A$2296,$A36,'Base Diária'!$F$2:$F$2296,P$4,'Base Diária'!$P$2:$P$2296,"Sim")=0,"",SUMIFS('Base Diária'!$N$2:$N$2296,'Base Diária'!$A$2:$A$2296,$A36,'Base Diária'!$F$2:$F$2296,P$4))</f>
        <v>0</v>
      </c>
      <c r="Q36" s="85">
        <f>IF(COUNTIFS('Base Diária'!$A$2:$A$2296,$A36,'Base Diária'!$F$2:$F$2296,Q$4,'Base Diária'!$P$2:$P$2296,"Sim")=0,"",SUMIFS('Base Diária'!$N$2:$N$2296,'Base Diária'!$A$2:$A$2296,$A36,'Base Diária'!$F$2:$F$2296,Q$4))</f>
        <v>0</v>
      </c>
      <c r="R36" s="85" t="str">
        <f>IF(COUNTIFS('Base Diária'!$A$2:$A$2296,$A36,'Base Diária'!$F$2:$F$2296,R$4,'Base Diária'!$P$2:$P$2296,"Sim")=0,"",SUMIFS('Base Diária'!$N$2:$N$2296,'Base Diária'!$A$2:$A$2296,$A36,'Base Diária'!$F$2:$F$2296,R$4))</f>
        <v/>
      </c>
      <c r="S36" s="85" t="str">
        <f>IF(COUNTIFS('Base Diária'!$A$2:$A$2296,$A36,'Base Diária'!$F$2:$F$2296,S$4,'Base Diária'!$P$2:$P$2296,"Sim")=0,"",SUMIFS('Base Diária'!$N$2:$N$2296,'Base Diária'!$A$2:$A$2296,$A36,'Base Diária'!$F$2:$F$2296,S$4))</f>
        <v/>
      </c>
      <c r="T36" s="85" t="str">
        <f>IF(COUNTIFS('Base Diária'!$A$2:$A$2296,$A36,'Base Diária'!$F$2:$F$2296,T$4,'Base Diária'!$P$2:$P$2296,"Sim")=0,"",SUMIFS('Base Diária'!$N$2:$N$2296,'Base Diária'!$A$2:$A$2296,$A36,'Base Diária'!$F$2:$F$2296,T$4))</f>
        <v/>
      </c>
      <c r="U36" s="85" t="str">
        <f>IF(COUNTIFS('Base Diária'!$A$2:$A$2296,$A36,'Base Diária'!$F$2:$F$2296,U$4,'Base Diária'!$P$2:$P$2296,"Sim")=0,"",SUMIFS('Base Diária'!$N$2:$N$2296,'Base Diária'!$A$2:$A$2296,$A36,'Base Diária'!$F$2:$F$2296,U$4))</f>
        <v/>
      </c>
      <c r="V36" s="85" t="str">
        <f>IF(COUNTIFS('Base Diária'!$A$2:$A$2296,$A36,'Base Diária'!$F$2:$F$2296,V$4,'Base Diária'!$P$2:$P$2296,"Sim")=0,"",SUMIFS('Base Diária'!$N$2:$N$2296,'Base Diária'!$A$2:$A$2296,$A36,'Base Diária'!$F$2:$F$2296,V$4))</f>
        <v/>
      </c>
      <c r="W36" s="85" t="str">
        <f>IF(COUNTIFS('Base Diária'!$A$2:$A$2296,$A36,'Base Diária'!$F$2:$F$2296,W$4,'Base Diária'!$P$2:$P$2296,"Sim")=0,"",SUMIFS('Base Diária'!$N$2:$N$2296,'Base Diária'!$A$2:$A$2296,$A36,'Base Diária'!$F$2:$F$2296,W$4))</f>
        <v/>
      </c>
      <c r="X36" s="85" t="str">
        <f>IF(COUNTIFS('Base Diária'!$A$2:$A$2296,$A36,'Base Diária'!$F$2:$F$2296,X$4,'Base Diária'!$P$2:$P$2296,"Sim")=0,"",SUMIFS('Base Diária'!$N$2:$N$2296,'Base Diária'!$A$2:$A$2296,$A36,'Base Diária'!$F$2:$F$2296,X$4))</f>
        <v/>
      </c>
      <c r="Y36" s="85" t="str">
        <f>IF(COUNTIFS('Base Diária'!$A$2:$A$2296,$A36,'Base Diária'!$F$2:$F$2296,Y$4,'Base Diária'!$P$2:$P$2296,"Sim")=0,"",SUMIFS('Base Diária'!$N$2:$N$2296,'Base Diária'!$A$2:$A$2296,$A36,'Base Diária'!$F$2:$F$2296,Y$4))</f>
        <v/>
      </c>
      <c r="Z36" s="85" t="str">
        <f>IF(COUNTIFS('Base Diária'!$A$2:$A$2296,$A36,'Base Diária'!$F$2:$F$2296,Z$4,'Base Diária'!$P$2:$P$2296,"Sim")=0,"",SUMIFS('Base Diária'!$N$2:$N$2296,'Base Diária'!$A$2:$A$2296,$A36,'Base Diária'!$F$2:$F$2296,Z$4))</f>
        <v/>
      </c>
      <c r="AA36" s="85" t="str">
        <f>IF(COUNTIFS('Base Diária'!$A$2:$A$2296,$A36,'Base Diária'!$F$2:$F$2296,AA$4,'Base Diária'!$P$2:$P$2296,"Sim")=0,"",SUMIFS('Base Diária'!$N$2:$N$2296,'Base Diária'!$A$2:$A$2296,$A36,'Base Diária'!$F$2:$F$2296,AA$4))</f>
        <v/>
      </c>
      <c r="AB36" s="85" t="str">
        <f>IF(COUNTIFS('Base Diária'!$A$2:$A$2296,$A36,'Base Diária'!$F$2:$F$2296,AB$4,'Base Diária'!$P$2:$P$2296,"Sim")=0,"",SUMIFS('Base Diária'!$N$2:$N$2296,'Base Diária'!$A$2:$A$2296,$A36,'Base Diária'!$F$2:$F$2296,AB$4))</f>
        <v/>
      </c>
      <c r="AC36" s="85" t="str">
        <f>IF(COUNTIFS('Base Diária'!$A$2:$A$2296,$A36,'Base Diária'!$F$2:$F$2296,AC$4,'Base Diária'!$P$2:$P$2296,"Sim")=0,"",SUMIFS('Base Diária'!$N$2:$N$2296,'Base Diária'!$A$2:$A$2296,$A36,'Base Diária'!$F$2:$F$2296,AC$4))</f>
        <v/>
      </c>
      <c r="AD36" s="85" t="str">
        <f>IF(COUNTIFS('Base Diária'!$A$2:$A$2296,$A36,'Base Diária'!$F$2:$F$2296,AD$4,'Base Diária'!$P$2:$P$2296,"Sim")=0,"",SUMIFS('Base Diária'!$N$2:$N$2296,'Base Diária'!$A$2:$A$2296,$A36,'Base Diária'!$F$2:$F$2296,AD$4))</f>
        <v/>
      </c>
      <c r="AE36" s="85" t="str">
        <f>IF(COUNTIFS('Base Diária'!$A$2:$A$2296,$A36,'Base Diária'!$F$2:$F$2296,AE$4,'Base Diária'!$P$2:$P$2296,"Sim")=0,"",SUMIFS('Base Diária'!$N$2:$N$2296,'Base Diária'!$A$2:$A$2296,$A36,'Base Diária'!$F$2:$F$2296,AE$4))</f>
        <v/>
      </c>
      <c r="AF36" s="85" t="str">
        <f>IF(COUNTIFS('Base Diária'!$A$2:$A$2296,$A36,'Base Diária'!$F$2:$F$2296,AF$4,'Base Diária'!$P$2:$P$2296,"Sim")=0,"",SUMIFS('Base Diária'!$N$2:$N$2296,'Base Diária'!$A$2:$A$2296,$A36,'Base Diária'!$F$2:$F$2296,AF$4))</f>
        <v/>
      </c>
      <c r="AG36" s="85" t="str">
        <f>IF(COUNTIFS('Base Diária'!$A$2:$A$2296,$A36,'Base Diária'!$F$2:$F$2296,AG$4,'Base Diária'!$P$2:$P$2296,"Sim")=0,"",SUMIFS('Base Diária'!$N$2:$N$2296,'Base Diária'!$A$2:$A$2296,$A36,'Base Diária'!$F$2:$F$2296,AG$4))</f>
        <v/>
      </c>
      <c r="AH36" s="85" t="str">
        <f>IF(COUNTIFS('Base Diária'!$A$2:$A$2296,$A36,'Base Diária'!$F$2:$F$2296,AH$4,'Base Diária'!$P$2:$P$2296,"Sim")=0,"",SUMIFS('Base Diária'!$N$2:$N$2296,'Base Diária'!$A$2:$A$2296,$A36,'Base Diária'!$F$2:$F$2296,AH$4))</f>
        <v/>
      </c>
      <c r="AI36" s="85" t="str">
        <f>IF(COUNTIFS('Base Diária'!$A$2:$A$2296,$A36,'Base Diária'!$F$2:$F$2296,AI$4,'Base Diária'!$P$2:$P$2296,"Sim")=0,"",SUMIFS('Base Diária'!$N$2:$N$2296,'Base Diária'!$A$2:$A$2296,$A36,'Base Diária'!$F$2:$F$2296,AI$4))</f>
        <v/>
      </c>
      <c r="AJ36" s="85" t="str">
        <f>IF(COUNTIFS('Base Diária'!$A$2:$A$2296,$A36,'Base Diária'!$F$2:$F$2296,AJ$4,'Base Diária'!$P$2:$P$2296,"Sim")=0,"",SUMIFS('Base Diária'!$N$2:$N$2296,'Base Diária'!$A$2:$A$2296,$A36,'Base Diária'!$F$2:$F$2296,AJ$4))</f>
        <v/>
      </c>
      <c r="AK36" s="85" t="str">
        <f>IF(COUNTIFS('Base Diária'!$A$2:$A$2296,$A36,'Base Diária'!$F$2:$F$2296,AK$4,'Base Diária'!$P$2:$P$2296,"Sim")=0,"",SUMIFS('Base Diária'!$N$2:$N$2296,'Base Diária'!$A$2:$A$2296,$A36,'Base Diária'!$F$2:$F$2296,AK$4))</f>
        <v/>
      </c>
      <c r="AL36" s="85" t="str">
        <f>IF(COUNTIFS('Base Diária'!$A$2:$A$2296,$A36,'Base Diária'!$F$2:$F$2296,AL$4,'Base Diária'!$P$2:$P$2296,"Sim")=0,"",SUMIFS('Base Diária'!$N$2:$N$2296,'Base Diária'!$A$2:$A$2296,$A36,'Base Diária'!$F$2:$F$2296,AL$4))</f>
        <v/>
      </c>
      <c r="AM36" s="85" t="str">
        <f>IF(COUNTIFS('Base Diária'!$A$2:$A$2296,$A36,'Base Diária'!$F$2:$F$2296,AM$4,'Base Diária'!$P$2:$P$2296,"Sim")=0,"",SUMIFS('Base Diária'!$N$2:$N$2296,'Base Diária'!$A$2:$A$2296,$A36,'Base Diária'!$F$2:$F$2296,AM$4))</f>
        <v/>
      </c>
      <c r="AN36" s="85" t="str">
        <f>IF(COUNTIFS('Base Diária'!$A$2:$A$2296,$A36,'Base Diária'!$F$2:$F$2296,AN$4,'Base Diária'!$P$2:$P$2296,"Sim")=0,"",SUMIFS('Base Diária'!$N$2:$N$2296,'Base Diária'!$A$2:$A$2296,$A36,'Base Diária'!$F$2:$F$2296,AN$4))</f>
        <v/>
      </c>
      <c r="AO36" s="85" t="str">
        <f>IF(COUNTIFS('Base Diária'!$A$2:$A$2296,$A36,'Base Diária'!$F$2:$F$2296,AO$4,'Base Diária'!$P$2:$P$2296,"Sim")=0,"",SUMIFS('Base Diária'!$N$2:$N$2296,'Base Diária'!$A$2:$A$2296,$A36,'Base Diária'!$F$2:$F$2296,AO$4))</f>
        <v/>
      </c>
      <c r="AP36" s="18">
        <f>IFERROR(INDEX('Painel Empregado'!$F$5:$F$63,MATCH($A36,'Painel Empregado'!$A$5:$A$63,0)),"")</f>
        <v>6</v>
      </c>
      <c r="AQ36" s="86">
        <f>IFERROR(INDEX('Painel Empregado'!$J$5:$J$63,MATCH($A36,'Painel Empregado'!$A$5:$A$63,0)),"")</f>
        <v>0.8858839050131927</v>
      </c>
      <c r="AR36" s="86">
        <f>IFERROR(INDEX('Painel Empregado'!$M$5:$M$63,MATCH($A36,'Painel Empregado'!$A$5:$A$63,0)),"")</f>
        <v>1</v>
      </c>
      <c r="AS36" s="86">
        <f>IFERROR(INDEX('Painel Empregado'!$K$5:$K$63,MATCH($A36,'Painel Empregado'!$A$5:$A$63,0)),"")</f>
        <v>0.8</v>
      </c>
      <c r="AT36" s="89" t="str">
        <f>IFERROR(INDEX('Painel Empregado'!$Q$5:$Q$63,MATCH($A36,'Painel Empregado'!$A$5:$A$63,0)),"")</f>
        <v>Na meta</v>
      </c>
    </row>
    <row r="37" spans="1:46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IFERROR(INDEX(Cadastro!$D$5:$D$129,MATCH($A37&amp;"|"&amp;TEXT(_xlfn.MAXIFS(Cadastro!$E$5:$E$129,Cadastro!$A$5:$A$129,$A37,Cadastro!$E$5:$E$129,"&lt;="&amp;TODAY()),"yyyymmdd"),Cadastro!$I$5:$I$129,0)),"")</f>
        <v>6x1</v>
      </c>
      <c r="F37" s="85">
        <f>IF(COUNTIFS('Base Diária'!$A$2:$A$2296,$A37,'Base Diária'!$F$2:$F$2296,F$4,'Base Diária'!$P$2:$P$2296,"Sim")=0,"",SUMIFS('Base Diária'!$N$2:$N$2296,'Base Diária'!$A$2:$A$2296,$A37,'Base Diária'!$F$2:$F$2296,F$4))</f>
        <v>0.87272727272727257</v>
      </c>
      <c r="G37" s="85">
        <f>IF(COUNTIFS('Base Diária'!$A$2:$A$2296,$A37,'Base Diária'!$F$2:$F$2296,G$4,'Base Diária'!$P$2:$P$2296,"Sim")=0,"",SUMIFS('Base Diária'!$N$2:$N$2296,'Base Diária'!$A$2:$A$2296,$A37,'Base Diária'!$F$2:$F$2296,G$4))</f>
        <v>0.86931818181818177</v>
      </c>
      <c r="H37" s="85">
        <f>IF(COUNTIFS('Base Diária'!$A$2:$A$2296,$A37,'Base Diária'!$F$2:$F$2296,H$4,'Base Diária'!$P$2:$P$2296,"Sim")=0,"",SUMIFS('Base Diária'!$N$2:$N$2296,'Base Diária'!$A$2:$A$2296,$A37,'Base Diária'!$F$2:$F$2296,H$4))</f>
        <v>0.57727272727272727</v>
      </c>
      <c r="I37" s="85">
        <f>IF(COUNTIFS('Base Diária'!$A$2:$A$2296,$A37,'Base Diária'!$F$2:$F$2296,I$4,'Base Diária'!$P$2:$P$2296,"Sim")=0,"",SUMIFS('Base Diária'!$N$2:$N$2296,'Base Diária'!$A$2:$A$2296,$A37,'Base Diária'!$F$2:$F$2296,I$4))</f>
        <v>0.88068181818181812</v>
      </c>
      <c r="J37" s="85">
        <f>IF(COUNTIFS('Base Diária'!$A$2:$A$2296,$A37,'Base Diária'!$F$2:$F$2296,J$4,'Base Diária'!$P$2:$P$2296,"Sim")=0,"",SUMIFS('Base Diária'!$N$2:$N$2296,'Base Diária'!$A$2:$A$2296,$A37,'Base Diária'!$F$2:$F$2296,J$4))</f>
        <v>0.89431818181818168</v>
      </c>
      <c r="K37" s="85" t="str">
        <f>IF(COUNTIFS('Base Diária'!$A$2:$A$2296,$A37,'Base Diária'!$F$2:$F$2296,K$4,'Base Diária'!$P$2:$P$2296,"Sim")=0,"",SUMIFS('Base Diária'!$N$2:$N$2296,'Base Diária'!$A$2:$A$2296,$A37,'Base Diária'!$F$2:$F$2296,K$4))</f>
        <v/>
      </c>
      <c r="L37" s="85" t="str">
        <f>IF(COUNTIFS('Base Diária'!$A$2:$A$2296,$A37,'Base Diária'!$F$2:$F$2296,L$4,'Base Diária'!$P$2:$P$2296,"Sim")=0,"",SUMIFS('Base Diária'!$N$2:$N$2296,'Base Diária'!$A$2:$A$2296,$A37,'Base Diária'!$F$2:$F$2296,L$4))</f>
        <v/>
      </c>
      <c r="M37" s="85">
        <f>IF(COUNTIFS('Base Diária'!$A$2:$A$2296,$A37,'Base Diária'!$F$2:$F$2296,M$4,'Base Diária'!$P$2:$P$2296,"Sim")=0,"",SUMIFS('Base Diária'!$N$2:$N$2296,'Base Diária'!$A$2:$A$2296,$A37,'Base Diária'!$F$2:$F$2296,M$4))</f>
        <v>0.76253298153034288</v>
      </c>
      <c r="N37" s="85">
        <f>IF(COUNTIFS('Base Diária'!$A$2:$A$2296,$A37,'Base Diária'!$F$2:$F$2296,N$4,'Base Diária'!$P$2:$P$2296,"Sim")=0,"",SUMIFS('Base Diária'!$N$2:$N$2296,'Base Diária'!$A$2:$A$2296,$A37,'Base Diária'!$F$2:$F$2296,N$4))</f>
        <v>1.0374999999999999</v>
      </c>
      <c r="O37" s="85">
        <f>IF(COUNTIFS('Base Diária'!$A$2:$A$2296,$A37,'Base Diária'!$F$2:$F$2296,O$4,'Base Diária'!$P$2:$P$2296,"Sim")=0,"",SUMIFS('Base Diária'!$N$2:$N$2296,'Base Diária'!$A$2:$A$2296,$A37,'Base Diária'!$F$2:$F$2296,O$4))</f>
        <v>0.89886363636363631</v>
      </c>
      <c r="P37" s="85">
        <f>IF(COUNTIFS('Base Diária'!$A$2:$A$2296,$A37,'Base Diária'!$F$2:$F$2296,P$4,'Base Diária'!$P$2:$P$2296,"Sim")=0,"",SUMIFS('Base Diária'!$N$2:$N$2296,'Base Diária'!$A$2:$A$2296,$A37,'Base Diária'!$F$2:$F$2296,P$4))</f>
        <v>0.90340909090909083</v>
      </c>
      <c r="Q37" s="85">
        <f>IF(COUNTIFS('Base Diária'!$A$2:$A$2296,$A37,'Base Diária'!$F$2:$F$2296,Q$4,'Base Diária'!$P$2:$P$2296,"Sim")=0,"",SUMIFS('Base Diária'!$N$2:$N$2296,'Base Diária'!$A$2:$A$2296,$A37,'Base Diária'!$F$2:$F$2296,Q$4))</f>
        <v>0.90227272727272712</v>
      </c>
      <c r="R37" s="85" t="str">
        <f>IF(COUNTIFS('Base Diária'!$A$2:$A$2296,$A37,'Base Diária'!$F$2:$F$2296,R$4,'Base Diária'!$P$2:$P$2296,"Sim")=0,"",SUMIFS('Base Diária'!$N$2:$N$2296,'Base Diária'!$A$2:$A$2296,$A37,'Base Diária'!$F$2:$F$2296,R$4))</f>
        <v/>
      </c>
      <c r="S37" s="85" t="str">
        <f>IF(COUNTIFS('Base Diária'!$A$2:$A$2296,$A37,'Base Diária'!$F$2:$F$2296,S$4,'Base Diária'!$P$2:$P$2296,"Sim")=0,"",SUMIFS('Base Diária'!$N$2:$N$2296,'Base Diária'!$A$2:$A$2296,$A37,'Base Diária'!$F$2:$F$2296,S$4))</f>
        <v/>
      </c>
      <c r="T37" s="85" t="str">
        <f>IF(COUNTIFS('Base Diária'!$A$2:$A$2296,$A37,'Base Diária'!$F$2:$F$2296,T$4,'Base Diária'!$P$2:$P$2296,"Sim")=0,"",SUMIFS('Base Diária'!$N$2:$N$2296,'Base Diária'!$A$2:$A$2296,$A37,'Base Diária'!$F$2:$F$2296,T$4))</f>
        <v/>
      </c>
      <c r="U37" s="85" t="str">
        <f>IF(COUNTIFS('Base Diária'!$A$2:$A$2296,$A37,'Base Diária'!$F$2:$F$2296,U$4,'Base Diária'!$P$2:$P$2296,"Sim")=0,"",SUMIFS('Base Diária'!$N$2:$N$2296,'Base Diária'!$A$2:$A$2296,$A37,'Base Diária'!$F$2:$F$2296,U$4))</f>
        <v/>
      </c>
      <c r="V37" s="85" t="str">
        <f>IF(COUNTIFS('Base Diária'!$A$2:$A$2296,$A37,'Base Diária'!$F$2:$F$2296,V$4,'Base Diária'!$P$2:$P$2296,"Sim")=0,"",SUMIFS('Base Diária'!$N$2:$N$2296,'Base Diária'!$A$2:$A$2296,$A37,'Base Diária'!$F$2:$F$2296,V$4))</f>
        <v/>
      </c>
      <c r="W37" s="85" t="str">
        <f>IF(COUNTIFS('Base Diária'!$A$2:$A$2296,$A37,'Base Diária'!$F$2:$F$2296,W$4,'Base Diária'!$P$2:$P$2296,"Sim")=0,"",SUMIFS('Base Diária'!$N$2:$N$2296,'Base Diária'!$A$2:$A$2296,$A37,'Base Diária'!$F$2:$F$2296,W$4))</f>
        <v/>
      </c>
      <c r="X37" s="85" t="str">
        <f>IF(COUNTIFS('Base Diária'!$A$2:$A$2296,$A37,'Base Diária'!$F$2:$F$2296,X$4,'Base Diária'!$P$2:$P$2296,"Sim")=0,"",SUMIFS('Base Diária'!$N$2:$N$2296,'Base Diária'!$A$2:$A$2296,$A37,'Base Diária'!$F$2:$F$2296,X$4))</f>
        <v/>
      </c>
      <c r="Y37" s="85" t="str">
        <f>IF(COUNTIFS('Base Diária'!$A$2:$A$2296,$A37,'Base Diária'!$F$2:$F$2296,Y$4,'Base Diária'!$P$2:$P$2296,"Sim")=0,"",SUMIFS('Base Diária'!$N$2:$N$2296,'Base Diária'!$A$2:$A$2296,$A37,'Base Diária'!$F$2:$F$2296,Y$4))</f>
        <v/>
      </c>
      <c r="Z37" s="85" t="str">
        <f>IF(COUNTIFS('Base Diária'!$A$2:$A$2296,$A37,'Base Diária'!$F$2:$F$2296,Z$4,'Base Diária'!$P$2:$P$2296,"Sim")=0,"",SUMIFS('Base Diária'!$N$2:$N$2296,'Base Diária'!$A$2:$A$2296,$A37,'Base Diária'!$F$2:$F$2296,Z$4))</f>
        <v/>
      </c>
      <c r="AA37" s="85" t="str">
        <f>IF(COUNTIFS('Base Diária'!$A$2:$A$2296,$A37,'Base Diária'!$F$2:$F$2296,AA$4,'Base Diária'!$P$2:$P$2296,"Sim")=0,"",SUMIFS('Base Diária'!$N$2:$N$2296,'Base Diária'!$A$2:$A$2296,$A37,'Base Diária'!$F$2:$F$2296,AA$4))</f>
        <v/>
      </c>
      <c r="AB37" s="85" t="str">
        <f>IF(COUNTIFS('Base Diária'!$A$2:$A$2296,$A37,'Base Diária'!$F$2:$F$2296,AB$4,'Base Diária'!$P$2:$P$2296,"Sim")=0,"",SUMIFS('Base Diária'!$N$2:$N$2296,'Base Diária'!$A$2:$A$2296,$A37,'Base Diária'!$F$2:$F$2296,AB$4))</f>
        <v/>
      </c>
      <c r="AC37" s="85" t="str">
        <f>IF(COUNTIFS('Base Diária'!$A$2:$A$2296,$A37,'Base Diária'!$F$2:$F$2296,AC$4,'Base Diária'!$P$2:$P$2296,"Sim")=0,"",SUMIFS('Base Diária'!$N$2:$N$2296,'Base Diária'!$A$2:$A$2296,$A37,'Base Diária'!$F$2:$F$2296,AC$4))</f>
        <v/>
      </c>
      <c r="AD37" s="85" t="str">
        <f>IF(COUNTIFS('Base Diária'!$A$2:$A$2296,$A37,'Base Diária'!$F$2:$F$2296,AD$4,'Base Diária'!$P$2:$P$2296,"Sim")=0,"",SUMIFS('Base Diária'!$N$2:$N$2296,'Base Diária'!$A$2:$A$2296,$A37,'Base Diária'!$F$2:$F$2296,AD$4))</f>
        <v/>
      </c>
      <c r="AE37" s="85" t="str">
        <f>IF(COUNTIFS('Base Diária'!$A$2:$A$2296,$A37,'Base Diária'!$F$2:$F$2296,AE$4,'Base Diária'!$P$2:$P$2296,"Sim")=0,"",SUMIFS('Base Diária'!$N$2:$N$2296,'Base Diária'!$A$2:$A$2296,$A37,'Base Diária'!$F$2:$F$2296,AE$4))</f>
        <v/>
      </c>
      <c r="AF37" s="85" t="str">
        <f>IF(COUNTIFS('Base Diária'!$A$2:$A$2296,$A37,'Base Diária'!$F$2:$F$2296,AF$4,'Base Diária'!$P$2:$P$2296,"Sim")=0,"",SUMIFS('Base Diária'!$N$2:$N$2296,'Base Diária'!$A$2:$A$2296,$A37,'Base Diária'!$F$2:$F$2296,AF$4))</f>
        <v/>
      </c>
      <c r="AG37" s="85" t="str">
        <f>IF(COUNTIFS('Base Diária'!$A$2:$A$2296,$A37,'Base Diária'!$F$2:$F$2296,AG$4,'Base Diária'!$P$2:$P$2296,"Sim")=0,"",SUMIFS('Base Diária'!$N$2:$N$2296,'Base Diária'!$A$2:$A$2296,$A37,'Base Diária'!$F$2:$F$2296,AG$4))</f>
        <v/>
      </c>
      <c r="AH37" s="85" t="str">
        <f>IF(COUNTIFS('Base Diária'!$A$2:$A$2296,$A37,'Base Diária'!$F$2:$F$2296,AH$4,'Base Diária'!$P$2:$P$2296,"Sim")=0,"",SUMIFS('Base Diária'!$N$2:$N$2296,'Base Diária'!$A$2:$A$2296,$A37,'Base Diária'!$F$2:$F$2296,AH$4))</f>
        <v/>
      </c>
      <c r="AI37" s="85" t="str">
        <f>IF(COUNTIFS('Base Diária'!$A$2:$A$2296,$A37,'Base Diária'!$F$2:$F$2296,AI$4,'Base Diária'!$P$2:$P$2296,"Sim")=0,"",SUMIFS('Base Diária'!$N$2:$N$2296,'Base Diária'!$A$2:$A$2296,$A37,'Base Diária'!$F$2:$F$2296,AI$4))</f>
        <v/>
      </c>
      <c r="AJ37" s="85" t="str">
        <f>IF(COUNTIFS('Base Diária'!$A$2:$A$2296,$A37,'Base Diária'!$F$2:$F$2296,AJ$4,'Base Diária'!$P$2:$P$2296,"Sim")=0,"",SUMIFS('Base Diária'!$N$2:$N$2296,'Base Diária'!$A$2:$A$2296,$A37,'Base Diária'!$F$2:$F$2296,AJ$4))</f>
        <v/>
      </c>
      <c r="AK37" s="85" t="str">
        <f>IF(COUNTIFS('Base Diária'!$A$2:$A$2296,$A37,'Base Diária'!$F$2:$F$2296,AK$4,'Base Diária'!$P$2:$P$2296,"Sim")=0,"",SUMIFS('Base Diária'!$N$2:$N$2296,'Base Diária'!$A$2:$A$2296,$A37,'Base Diária'!$F$2:$F$2296,AK$4))</f>
        <v/>
      </c>
      <c r="AL37" s="85" t="str">
        <f>IF(COUNTIFS('Base Diária'!$A$2:$A$2296,$A37,'Base Diária'!$F$2:$F$2296,AL$4,'Base Diária'!$P$2:$P$2296,"Sim")=0,"",SUMIFS('Base Diária'!$N$2:$N$2296,'Base Diária'!$A$2:$A$2296,$A37,'Base Diária'!$F$2:$F$2296,AL$4))</f>
        <v/>
      </c>
      <c r="AM37" s="85" t="str">
        <f>IF(COUNTIFS('Base Diária'!$A$2:$A$2296,$A37,'Base Diária'!$F$2:$F$2296,AM$4,'Base Diária'!$P$2:$P$2296,"Sim")=0,"",SUMIFS('Base Diária'!$N$2:$N$2296,'Base Diária'!$A$2:$A$2296,$A37,'Base Diária'!$F$2:$F$2296,AM$4))</f>
        <v/>
      </c>
      <c r="AN37" s="85" t="str">
        <f>IF(COUNTIFS('Base Diária'!$A$2:$A$2296,$A37,'Base Diária'!$F$2:$F$2296,AN$4,'Base Diária'!$P$2:$P$2296,"Sim")=0,"",SUMIFS('Base Diária'!$N$2:$N$2296,'Base Diária'!$A$2:$A$2296,$A37,'Base Diária'!$F$2:$F$2296,AN$4))</f>
        <v/>
      </c>
      <c r="AO37" s="85" t="str">
        <f>IF(COUNTIFS('Base Diária'!$A$2:$A$2296,$A37,'Base Diária'!$F$2:$F$2296,AO$4,'Base Diária'!$P$2:$P$2296,"Sim")=0,"",SUMIFS('Base Diária'!$N$2:$N$2296,'Base Diária'!$A$2:$A$2296,$A37,'Base Diária'!$F$2:$F$2296,AO$4))</f>
        <v/>
      </c>
      <c r="AP37" s="18">
        <f>IFERROR(INDEX('Painel Empregado'!$F$5:$F$63,MATCH($A37,'Painel Empregado'!$A$5:$A$63,0)),"")</f>
        <v>10</v>
      </c>
      <c r="AQ37" s="86">
        <f>IFERROR(INDEX('Painel Empregado'!$J$5:$J$63,MATCH($A37,'Painel Empregado'!$A$5:$A$63,0)),"")</f>
        <v>0.86125835445955301</v>
      </c>
      <c r="AR37" s="86">
        <f>IFERROR(INDEX('Painel Empregado'!$M$5:$M$63,MATCH($A37,'Painel Empregado'!$A$5:$A$63,0)),"")</f>
        <v>0.8</v>
      </c>
      <c r="AS37" s="86">
        <f>IFERROR(INDEX('Painel Empregado'!$K$5:$K$63,MATCH($A37,'Painel Empregado'!$A$5:$A$63,0)),"")</f>
        <v>0.8</v>
      </c>
      <c r="AT37" s="89" t="str">
        <f>IFERROR(INDEX('Painel Empregado'!$Q$5:$Q$63,MATCH($A37,'Painel Empregado'!$A$5:$A$63,0)),"")</f>
        <v>Na meta</v>
      </c>
    </row>
    <row r="38" spans="1:46" ht="15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IFERROR(INDEX(Cadastro!$D$5:$D$129,MATCH($A38&amp;"|"&amp;TEXT(_xlfn.MAXIFS(Cadastro!$E$5:$E$129,Cadastro!$A$5:$A$129,$A38,Cadastro!$E$5:$E$129,"&lt;="&amp;TODAY()),"yyyymmdd"),Cadastro!$I$5:$I$129,0)),"")</f>
        <v>6x1</v>
      </c>
      <c r="F38" s="85">
        <f>IF(COUNTIFS('Base Diária'!$A$2:$A$2296,$A38,'Base Diária'!$F$2:$F$2296,F$4,'Base Diária'!$P$2:$P$2296,"Sim")=0,"",SUMIFS('Base Diária'!$N$2:$N$2296,'Base Diária'!$A$2:$A$2296,$A38,'Base Diária'!$F$2:$F$2296,F$4))</f>
        <v>0.46818181818181814</v>
      </c>
      <c r="G38" s="85">
        <f>IF(COUNTIFS('Base Diária'!$A$2:$A$2296,$A38,'Base Diária'!$F$2:$F$2296,G$4,'Base Diária'!$P$2:$P$2296,"Sim")=0,"",SUMIFS('Base Diária'!$N$2:$N$2296,'Base Diária'!$A$2:$A$2296,$A38,'Base Diária'!$F$2:$F$2296,G$4))</f>
        <v>0.77727272727272712</v>
      </c>
      <c r="H38" s="85">
        <f>IF(COUNTIFS('Base Diária'!$A$2:$A$2296,$A38,'Base Diária'!$F$2:$F$2296,H$4,'Base Diária'!$P$2:$P$2296,"Sim")=0,"",SUMIFS('Base Diária'!$N$2:$N$2296,'Base Diária'!$A$2:$A$2296,$A38,'Base Diária'!$F$2:$F$2296,H$4))</f>
        <v>0.30568181818181817</v>
      </c>
      <c r="I38" s="85">
        <f>IF(COUNTIFS('Base Diária'!$A$2:$A$2296,$A38,'Base Diária'!$F$2:$F$2296,I$4,'Base Diária'!$P$2:$P$2296,"Sim")=0,"",SUMIFS('Base Diária'!$N$2:$N$2296,'Base Diária'!$A$2:$A$2296,$A38,'Base Diária'!$F$2:$F$2296,I$4))</f>
        <v>0.90340909090909094</v>
      </c>
      <c r="J38" s="85">
        <f>IF(COUNTIFS('Base Diária'!$A$2:$A$2296,$A38,'Base Diária'!$F$2:$F$2296,J$4,'Base Diária'!$P$2:$P$2296,"Sim")=0,"",SUMIFS('Base Diária'!$N$2:$N$2296,'Base Diária'!$A$2:$A$2296,$A38,'Base Diária'!$F$2:$F$2296,J$4))</f>
        <v>0.87045454545454537</v>
      </c>
      <c r="K38" s="85">
        <f>IF(COUNTIFS('Base Diária'!$A$2:$A$2296,$A38,'Base Diária'!$F$2:$F$2296,K$4,'Base Diária'!$P$2:$P$2296,"Sim")=0,"",SUMIFS('Base Diária'!$N$2:$N$2296,'Base Diária'!$A$2:$A$2296,$A38,'Base Diária'!$F$2:$F$2296,K$4))</f>
        <v>0.52796725784447474</v>
      </c>
      <c r="L38" s="85" t="str">
        <f>IF(COUNTIFS('Base Diária'!$A$2:$A$2296,$A38,'Base Diária'!$F$2:$F$2296,L$4,'Base Diária'!$P$2:$P$2296,"Sim")=0,"",SUMIFS('Base Diária'!$N$2:$N$2296,'Base Diária'!$A$2:$A$2296,$A38,'Base Diária'!$F$2:$F$2296,L$4))</f>
        <v/>
      </c>
      <c r="M38" s="85">
        <f>IF(COUNTIFS('Base Diária'!$A$2:$A$2296,$A38,'Base Diária'!$F$2:$F$2296,M$4,'Base Diária'!$P$2:$P$2296,"Sim")=0,"",SUMIFS('Base Diária'!$N$2:$N$2296,'Base Diária'!$A$2:$A$2296,$A38,'Base Diária'!$F$2:$F$2296,M$4))</f>
        <v>0</v>
      </c>
      <c r="N38" s="85">
        <f>IF(COUNTIFS('Base Diária'!$A$2:$A$2296,$A38,'Base Diária'!$F$2:$F$2296,N$4,'Base Diária'!$P$2:$P$2296,"Sim")=0,"",SUMIFS('Base Diária'!$N$2:$N$2296,'Base Diária'!$A$2:$A$2296,$A38,'Base Diária'!$F$2:$F$2296,N$4))</f>
        <v>0.88977272727272716</v>
      </c>
      <c r="O38" s="85">
        <f>IF(COUNTIFS('Base Diária'!$A$2:$A$2296,$A38,'Base Diária'!$F$2:$F$2296,O$4,'Base Diária'!$P$2:$P$2296,"Sim")=0,"",SUMIFS('Base Diária'!$N$2:$N$2296,'Base Diária'!$A$2:$A$2296,$A38,'Base Diária'!$F$2:$F$2296,O$4))</f>
        <v>0.88409090909090893</v>
      </c>
      <c r="P38" s="85">
        <f>IF(COUNTIFS('Base Diária'!$A$2:$A$2296,$A38,'Base Diária'!$F$2:$F$2296,P$4,'Base Diária'!$P$2:$P$2296,"Sim")=0,"",SUMIFS('Base Diária'!$N$2:$N$2296,'Base Diária'!$A$2:$A$2296,$A38,'Base Diária'!$F$2:$F$2296,P$4))</f>
        <v>0.89659090909090911</v>
      </c>
      <c r="Q38" s="85">
        <f>IF(COUNTIFS('Base Diária'!$A$2:$A$2296,$A38,'Base Diária'!$F$2:$F$2296,Q$4,'Base Diária'!$P$2:$P$2296,"Sim")=0,"",SUMIFS('Base Diária'!$N$2:$N$2296,'Base Diária'!$A$2:$A$2296,$A38,'Base Diária'!$F$2:$F$2296,Q$4))</f>
        <v>0.50454545454545441</v>
      </c>
      <c r="R38" s="85" t="str">
        <f>IF(COUNTIFS('Base Diária'!$A$2:$A$2296,$A38,'Base Diária'!$F$2:$F$2296,R$4,'Base Diária'!$P$2:$P$2296,"Sim")=0,"",SUMIFS('Base Diária'!$N$2:$N$2296,'Base Diária'!$A$2:$A$2296,$A38,'Base Diária'!$F$2:$F$2296,R$4))</f>
        <v/>
      </c>
      <c r="S38" s="85" t="str">
        <f>IF(COUNTIFS('Base Diária'!$A$2:$A$2296,$A38,'Base Diária'!$F$2:$F$2296,S$4,'Base Diária'!$P$2:$P$2296,"Sim")=0,"",SUMIFS('Base Diária'!$N$2:$N$2296,'Base Diária'!$A$2:$A$2296,$A38,'Base Diária'!$F$2:$F$2296,S$4))</f>
        <v/>
      </c>
      <c r="T38" s="85" t="str">
        <f>IF(COUNTIFS('Base Diária'!$A$2:$A$2296,$A38,'Base Diária'!$F$2:$F$2296,T$4,'Base Diária'!$P$2:$P$2296,"Sim")=0,"",SUMIFS('Base Diária'!$N$2:$N$2296,'Base Diária'!$A$2:$A$2296,$A38,'Base Diária'!$F$2:$F$2296,T$4))</f>
        <v/>
      </c>
      <c r="U38" s="85" t="str">
        <f>IF(COUNTIFS('Base Diária'!$A$2:$A$2296,$A38,'Base Diária'!$F$2:$F$2296,U$4,'Base Diária'!$P$2:$P$2296,"Sim")=0,"",SUMIFS('Base Diária'!$N$2:$N$2296,'Base Diária'!$A$2:$A$2296,$A38,'Base Diária'!$F$2:$F$2296,U$4))</f>
        <v/>
      </c>
      <c r="V38" s="85" t="str">
        <f>IF(COUNTIFS('Base Diária'!$A$2:$A$2296,$A38,'Base Diária'!$F$2:$F$2296,V$4,'Base Diária'!$P$2:$P$2296,"Sim")=0,"",SUMIFS('Base Diária'!$N$2:$N$2296,'Base Diária'!$A$2:$A$2296,$A38,'Base Diária'!$F$2:$F$2296,V$4))</f>
        <v/>
      </c>
      <c r="W38" s="85" t="str">
        <f>IF(COUNTIFS('Base Diária'!$A$2:$A$2296,$A38,'Base Diária'!$F$2:$F$2296,W$4,'Base Diária'!$P$2:$P$2296,"Sim")=0,"",SUMIFS('Base Diária'!$N$2:$N$2296,'Base Diária'!$A$2:$A$2296,$A38,'Base Diária'!$F$2:$F$2296,W$4))</f>
        <v/>
      </c>
      <c r="X38" s="85" t="str">
        <f>IF(COUNTIFS('Base Diária'!$A$2:$A$2296,$A38,'Base Diária'!$F$2:$F$2296,X$4,'Base Diária'!$P$2:$P$2296,"Sim")=0,"",SUMIFS('Base Diária'!$N$2:$N$2296,'Base Diária'!$A$2:$A$2296,$A38,'Base Diária'!$F$2:$F$2296,X$4))</f>
        <v/>
      </c>
      <c r="Y38" s="85" t="str">
        <f>IF(COUNTIFS('Base Diária'!$A$2:$A$2296,$A38,'Base Diária'!$F$2:$F$2296,Y$4,'Base Diária'!$P$2:$P$2296,"Sim")=0,"",SUMIFS('Base Diária'!$N$2:$N$2296,'Base Diária'!$A$2:$A$2296,$A38,'Base Diária'!$F$2:$F$2296,Y$4))</f>
        <v/>
      </c>
      <c r="Z38" s="85" t="str">
        <f>IF(COUNTIFS('Base Diária'!$A$2:$A$2296,$A38,'Base Diária'!$F$2:$F$2296,Z$4,'Base Diária'!$P$2:$P$2296,"Sim")=0,"",SUMIFS('Base Diária'!$N$2:$N$2296,'Base Diária'!$A$2:$A$2296,$A38,'Base Diária'!$F$2:$F$2296,Z$4))</f>
        <v/>
      </c>
      <c r="AA38" s="85" t="str">
        <f>IF(COUNTIFS('Base Diária'!$A$2:$A$2296,$A38,'Base Diária'!$F$2:$F$2296,AA$4,'Base Diária'!$P$2:$P$2296,"Sim")=0,"",SUMIFS('Base Diária'!$N$2:$N$2296,'Base Diária'!$A$2:$A$2296,$A38,'Base Diária'!$F$2:$F$2296,AA$4))</f>
        <v/>
      </c>
      <c r="AB38" s="85" t="str">
        <f>IF(COUNTIFS('Base Diária'!$A$2:$A$2296,$A38,'Base Diária'!$F$2:$F$2296,AB$4,'Base Diária'!$P$2:$P$2296,"Sim")=0,"",SUMIFS('Base Diária'!$N$2:$N$2296,'Base Diária'!$A$2:$A$2296,$A38,'Base Diária'!$F$2:$F$2296,AB$4))</f>
        <v/>
      </c>
      <c r="AC38" s="85" t="str">
        <f>IF(COUNTIFS('Base Diária'!$A$2:$A$2296,$A38,'Base Diária'!$F$2:$F$2296,AC$4,'Base Diária'!$P$2:$P$2296,"Sim")=0,"",SUMIFS('Base Diária'!$N$2:$N$2296,'Base Diária'!$A$2:$A$2296,$A38,'Base Diária'!$F$2:$F$2296,AC$4))</f>
        <v/>
      </c>
      <c r="AD38" s="85" t="str">
        <f>IF(COUNTIFS('Base Diária'!$A$2:$A$2296,$A38,'Base Diária'!$F$2:$F$2296,AD$4,'Base Diária'!$P$2:$P$2296,"Sim")=0,"",SUMIFS('Base Diária'!$N$2:$N$2296,'Base Diária'!$A$2:$A$2296,$A38,'Base Diária'!$F$2:$F$2296,AD$4))</f>
        <v/>
      </c>
      <c r="AE38" s="85" t="str">
        <f>IF(COUNTIFS('Base Diária'!$A$2:$A$2296,$A38,'Base Diária'!$F$2:$F$2296,AE$4,'Base Diária'!$P$2:$P$2296,"Sim")=0,"",SUMIFS('Base Diária'!$N$2:$N$2296,'Base Diária'!$A$2:$A$2296,$A38,'Base Diária'!$F$2:$F$2296,AE$4))</f>
        <v/>
      </c>
      <c r="AF38" s="85" t="str">
        <f>IF(COUNTIFS('Base Diária'!$A$2:$A$2296,$A38,'Base Diária'!$F$2:$F$2296,AF$4,'Base Diária'!$P$2:$P$2296,"Sim")=0,"",SUMIFS('Base Diária'!$N$2:$N$2296,'Base Diária'!$A$2:$A$2296,$A38,'Base Diária'!$F$2:$F$2296,AF$4))</f>
        <v/>
      </c>
      <c r="AG38" s="85" t="str">
        <f>IF(COUNTIFS('Base Diária'!$A$2:$A$2296,$A38,'Base Diária'!$F$2:$F$2296,AG$4,'Base Diária'!$P$2:$P$2296,"Sim")=0,"",SUMIFS('Base Diária'!$N$2:$N$2296,'Base Diária'!$A$2:$A$2296,$A38,'Base Diária'!$F$2:$F$2296,AG$4))</f>
        <v/>
      </c>
      <c r="AH38" s="85" t="str">
        <f>IF(COUNTIFS('Base Diária'!$A$2:$A$2296,$A38,'Base Diária'!$F$2:$F$2296,AH$4,'Base Diária'!$P$2:$P$2296,"Sim")=0,"",SUMIFS('Base Diária'!$N$2:$N$2296,'Base Diária'!$A$2:$A$2296,$A38,'Base Diária'!$F$2:$F$2296,AH$4))</f>
        <v/>
      </c>
      <c r="AI38" s="85" t="str">
        <f>IF(COUNTIFS('Base Diária'!$A$2:$A$2296,$A38,'Base Diária'!$F$2:$F$2296,AI$4,'Base Diária'!$P$2:$P$2296,"Sim")=0,"",SUMIFS('Base Diária'!$N$2:$N$2296,'Base Diária'!$A$2:$A$2296,$A38,'Base Diária'!$F$2:$F$2296,AI$4))</f>
        <v/>
      </c>
      <c r="AJ38" s="85" t="str">
        <f>IF(COUNTIFS('Base Diária'!$A$2:$A$2296,$A38,'Base Diária'!$F$2:$F$2296,AJ$4,'Base Diária'!$P$2:$P$2296,"Sim")=0,"",SUMIFS('Base Diária'!$N$2:$N$2296,'Base Diária'!$A$2:$A$2296,$A38,'Base Diária'!$F$2:$F$2296,AJ$4))</f>
        <v/>
      </c>
      <c r="AK38" s="85" t="str">
        <f>IF(COUNTIFS('Base Diária'!$A$2:$A$2296,$A38,'Base Diária'!$F$2:$F$2296,AK$4,'Base Diária'!$P$2:$P$2296,"Sim")=0,"",SUMIFS('Base Diária'!$N$2:$N$2296,'Base Diária'!$A$2:$A$2296,$A38,'Base Diária'!$F$2:$F$2296,AK$4))</f>
        <v/>
      </c>
      <c r="AL38" s="85" t="str">
        <f>IF(COUNTIFS('Base Diária'!$A$2:$A$2296,$A38,'Base Diária'!$F$2:$F$2296,AL$4,'Base Diária'!$P$2:$P$2296,"Sim")=0,"",SUMIFS('Base Diária'!$N$2:$N$2296,'Base Diária'!$A$2:$A$2296,$A38,'Base Diária'!$F$2:$F$2296,AL$4))</f>
        <v/>
      </c>
      <c r="AM38" s="85" t="str">
        <f>IF(COUNTIFS('Base Diária'!$A$2:$A$2296,$A38,'Base Diária'!$F$2:$F$2296,AM$4,'Base Diária'!$P$2:$P$2296,"Sim")=0,"",SUMIFS('Base Diária'!$N$2:$N$2296,'Base Diária'!$A$2:$A$2296,$A38,'Base Diária'!$F$2:$F$2296,AM$4))</f>
        <v/>
      </c>
      <c r="AN38" s="85" t="str">
        <f>IF(COUNTIFS('Base Diária'!$A$2:$A$2296,$A38,'Base Diária'!$F$2:$F$2296,AN$4,'Base Diária'!$P$2:$P$2296,"Sim")=0,"",SUMIFS('Base Diária'!$N$2:$N$2296,'Base Diária'!$A$2:$A$2296,$A38,'Base Diária'!$F$2:$F$2296,AN$4))</f>
        <v/>
      </c>
      <c r="AO38" s="85" t="str">
        <f>IF(COUNTIFS('Base Diária'!$A$2:$A$2296,$A38,'Base Diária'!$F$2:$F$2296,AO$4,'Base Diária'!$P$2:$P$2296,"Sim")=0,"",SUMIFS('Base Diária'!$N$2:$N$2296,'Base Diária'!$A$2:$A$2296,$A38,'Base Diária'!$F$2:$F$2296,AO$4))</f>
        <v/>
      </c>
      <c r="AP38" s="18">
        <f>IFERROR(INDEX('Painel Empregado'!$F$5:$F$63,MATCH($A38,'Painel Empregado'!$A$5:$A$63,0)),"")</f>
        <v>10</v>
      </c>
      <c r="AQ38" s="86">
        <f>IFERROR(INDEX('Painel Empregado'!$J$5:$J$63,MATCH($A38,'Painel Empregado'!$A$5:$A$63,0)),"")</f>
        <v>0.70576678608575072</v>
      </c>
      <c r="AR38" s="86">
        <f>IFERROR(INDEX('Painel Empregado'!$M$5:$M$63,MATCH($A38,'Painel Empregado'!$A$5:$A$63,0)),"")</f>
        <v>0.5</v>
      </c>
      <c r="AS38" s="86">
        <f>IFERROR(INDEX('Painel Empregado'!$K$5:$K$63,MATCH($A38,'Painel Empregado'!$A$5:$A$63,0)),"")</f>
        <v>0.8</v>
      </c>
      <c r="AT38" s="89" t="str">
        <f>IFERROR(INDEX('Painel Empregado'!$Q$5:$Q$63,MATCH($A38,'Painel Empregado'!$A$5:$A$63,0)),"")</f>
        <v>Crítico</v>
      </c>
    </row>
    <row r="39" spans="1:46" ht="15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IFERROR(INDEX(Cadastro!$D$5:$D$129,MATCH($A39&amp;"|"&amp;TEXT(_xlfn.MAXIFS(Cadastro!$E$5:$E$129,Cadastro!$A$5:$A$129,$A39,Cadastro!$E$5:$E$129,"&lt;="&amp;TODAY()),"yyyymmdd"),Cadastro!$I$5:$I$129,0)),"")</f>
        <v>B</v>
      </c>
      <c r="F39" s="85">
        <f>IF(COUNTIFS('Base Diária'!$A$2:$A$2296,$A39,'Base Diária'!$F$2:$F$2296,F$4,'Base Diária'!$P$2:$P$2296,"Sim")=0,"",SUMIFS('Base Diária'!$N$2:$N$2296,'Base Diária'!$A$2:$A$2296,$A39,'Base Diária'!$F$2:$F$2296,F$4))</f>
        <v>0.92348284960422167</v>
      </c>
      <c r="G39" s="85" t="str">
        <f>IF(COUNTIFS('Base Diária'!$A$2:$A$2296,$A39,'Base Diária'!$F$2:$F$2296,G$4,'Base Diária'!$P$2:$P$2296,"Sim")=0,"",SUMIFS('Base Diária'!$N$2:$N$2296,'Base Diária'!$A$2:$A$2296,$A39,'Base Diária'!$F$2:$F$2296,G$4))</f>
        <v/>
      </c>
      <c r="H39" s="85">
        <f>IF(COUNTIFS('Base Diária'!$A$2:$A$2296,$A39,'Base Diária'!$F$2:$F$2296,H$4,'Base Diária'!$P$2:$P$2296,"Sim")=0,"",SUMIFS('Base Diária'!$N$2:$N$2296,'Base Diária'!$A$2:$A$2296,$A39,'Base Diária'!$F$2:$F$2296,H$4))</f>
        <v>0.92348284960422167</v>
      </c>
      <c r="I39" s="85">
        <f>IF(COUNTIFS('Base Diária'!$A$2:$A$2296,$A39,'Base Diária'!$F$2:$F$2296,I$4,'Base Diária'!$P$2:$P$2296,"Sim")=0,"",SUMIFS('Base Diária'!$N$2:$N$2296,'Base Diária'!$A$2:$A$2296,$A39,'Base Diária'!$F$2:$F$2296,I$4))</f>
        <v>1.0554089709762533</v>
      </c>
      <c r="J39" s="85">
        <f>IF(COUNTIFS('Base Diária'!$A$2:$A$2296,$A39,'Base Diária'!$F$2:$F$2296,J$4,'Base Diária'!$P$2:$P$2296,"Sim")=0,"",SUMIFS('Base Diária'!$N$2:$N$2296,'Base Diária'!$A$2:$A$2296,$A39,'Base Diária'!$F$2:$F$2296,J$4))</f>
        <v>0.92348284960422167</v>
      </c>
      <c r="K39" s="85">
        <f>IF(COUNTIFS('Base Diária'!$A$2:$A$2296,$A39,'Base Diária'!$F$2:$F$2296,K$4,'Base Diária'!$P$2:$P$2296,"Sim")=0,"",SUMIFS('Base Diária'!$N$2:$N$2296,'Base Diária'!$A$2:$A$2296,$A39,'Base Diária'!$F$2:$F$2296,K$4))</f>
        <v>0.79023746701846964</v>
      </c>
      <c r="L39" s="85">
        <f>IF(COUNTIFS('Base Diária'!$A$2:$A$2296,$A39,'Base Diária'!$F$2:$F$2296,L$4,'Base Diária'!$P$2:$P$2296,"Sim")=0,"",SUMIFS('Base Diária'!$N$2:$N$2296,'Base Diária'!$A$2:$A$2296,$A39,'Base Diária'!$F$2:$F$2296,L$4))</f>
        <v>0.92348284960422167</v>
      </c>
      <c r="M39" s="85" t="str">
        <f>IF(COUNTIFS('Base Diária'!$A$2:$A$2296,$A39,'Base Diária'!$F$2:$F$2296,M$4,'Base Diária'!$P$2:$P$2296,"Sim")=0,"",SUMIFS('Base Diária'!$N$2:$N$2296,'Base Diária'!$A$2:$A$2296,$A39,'Base Diária'!$F$2:$F$2296,M$4))</f>
        <v/>
      </c>
      <c r="N39" s="85">
        <f>IF(COUNTIFS('Base Diária'!$A$2:$A$2296,$A39,'Base Diária'!$F$2:$F$2296,N$4,'Base Diária'!$P$2:$P$2296,"Sim")=0,"",SUMIFS('Base Diária'!$N$2:$N$2296,'Base Diária'!$A$2:$A$2296,$A39,'Base Diária'!$F$2:$F$2296,N$4))</f>
        <v>0.92348284960422167</v>
      </c>
      <c r="O39" s="85">
        <f>IF(COUNTIFS('Base Diária'!$A$2:$A$2296,$A39,'Base Diária'!$F$2:$F$2296,O$4,'Base Diária'!$P$2:$P$2296,"Sim")=0,"",SUMIFS('Base Diária'!$N$2:$N$2296,'Base Diária'!$A$2:$A$2296,$A39,'Base Diária'!$F$2:$F$2296,O$4))</f>
        <v>0.92348284960422167</v>
      </c>
      <c r="P39" s="85">
        <f>IF(COUNTIFS('Base Diária'!$A$2:$A$2296,$A39,'Base Diária'!$F$2:$F$2296,P$4,'Base Diária'!$P$2:$P$2296,"Sim")=0,"",SUMIFS('Base Diária'!$N$2:$N$2296,'Base Diária'!$A$2:$A$2296,$A39,'Base Diária'!$F$2:$F$2296,P$4))</f>
        <v>0.92348284960422167</v>
      </c>
      <c r="Q39" s="85">
        <f>IF(COUNTIFS('Base Diária'!$A$2:$A$2296,$A39,'Base Diária'!$F$2:$F$2296,Q$4,'Base Diária'!$P$2:$P$2296,"Sim")=0,"",SUMIFS('Base Diária'!$N$2:$N$2296,'Base Diária'!$A$2:$A$2296,$A39,'Base Diária'!$F$2:$F$2296,Q$4))</f>
        <v>0</v>
      </c>
      <c r="R39" s="85" t="str">
        <f>IF(COUNTIFS('Base Diária'!$A$2:$A$2296,$A39,'Base Diária'!$F$2:$F$2296,R$4,'Base Diária'!$P$2:$P$2296,"Sim")=0,"",SUMIFS('Base Diária'!$N$2:$N$2296,'Base Diária'!$A$2:$A$2296,$A39,'Base Diária'!$F$2:$F$2296,R$4))</f>
        <v/>
      </c>
      <c r="S39" s="85" t="str">
        <f>IF(COUNTIFS('Base Diária'!$A$2:$A$2296,$A39,'Base Diária'!$F$2:$F$2296,S$4,'Base Diária'!$P$2:$P$2296,"Sim")=0,"",SUMIFS('Base Diária'!$N$2:$N$2296,'Base Diária'!$A$2:$A$2296,$A39,'Base Diária'!$F$2:$F$2296,S$4))</f>
        <v/>
      </c>
      <c r="T39" s="85" t="str">
        <f>IF(COUNTIFS('Base Diária'!$A$2:$A$2296,$A39,'Base Diária'!$F$2:$F$2296,T$4,'Base Diária'!$P$2:$P$2296,"Sim")=0,"",SUMIFS('Base Diária'!$N$2:$N$2296,'Base Diária'!$A$2:$A$2296,$A39,'Base Diária'!$F$2:$F$2296,T$4))</f>
        <v/>
      </c>
      <c r="U39" s="85" t="str">
        <f>IF(COUNTIFS('Base Diária'!$A$2:$A$2296,$A39,'Base Diária'!$F$2:$F$2296,U$4,'Base Diária'!$P$2:$P$2296,"Sim")=0,"",SUMIFS('Base Diária'!$N$2:$N$2296,'Base Diária'!$A$2:$A$2296,$A39,'Base Diária'!$F$2:$F$2296,U$4))</f>
        <v/>
      </c>
      <c r="V39" s="85" t="str">
        <f>IF(COUNTIFS('Base Diária'!$A$2:$A$2296,$A39,'Base Diária'!$F$2:$F$2296,V$4,'Base Diária'!$P$2:$P$2296,"Sim")=0,"",SUMIFS('Base Diária'!$N$2:$N$2296,'Base Diária'!$A$2:$A$2296,$A39,'Base Diária'!$F$2:$F$2296,V$4))</f>
        <v/>
      </c>
      <c r="W39" s="85" t="str">
        <f>IF(COUNTIFS('Base Diária'!$A$2:$A$2296,$A39,'Base Diária'!$F$2:$F$2296,W$4,'Base Diária'!$P$2:$P$2296,"Sim")=0,"",SUMIFS('Base Diária'!$N$2:$N$2296,'Base Diária'!$A$2:$A$2296,$A39,'Base Diária'!$F$2:$F$2296,W$4))</f>
        <v/>
      </c>
      <c r="X39" s="85" t="str">
        <f>IF(COUNTIFS('Base Diária'!$A$2:$A$2296,$A39,'Base Diária'!$F$2:$F$2296,X$4,'Base Diária'!$P$2:$P$2296,"Sim")=0,"",SUMIFS('Base Diária'!$N$2:$N$2296,'Base Diária'!$A$2:$A$2296,$A39,'Base Diária'!$F$2:$F$2296,X$4))</f>
        <v/>
      </c>
      <c r="Y39" s="85" t="str">
        <f>IF(COUNTIFS('Base Diária'!$A$2:$A$2296,$A39,'Base Diária'!$F$2:$F$2296,Y$4,'Base Diária'!$P$2:$P$2296,"Sim")=0,"",SUMIFS('Base Diária'!$N$2:$N$2296,'Base Diária'!$A$2:$A$2296,$A39,'Base Diária'!$F$2:$F$2296,Y$4))</f>
        <v/>
      </c>
      <c r="Z39" s="85" t="str">
        <f>IF(COUNTIFS('Base Diária'!$A$2:$A$2296,$A39,'Base Diária'!$F$2:$F$2296,Z$4,'Base Diária'!$P$2:$P$2296,"Sim")=0,"",SUMIFS('Base Diária'!$N$2:$N$2296,'Base Diária'!$A$2:$A$2296,$A39,'Base Diária'!$F$2:$F$2296,Z$4))</f>
        <v/>
      </c>
      <c r="AA39" s="85" t="str">
        <f>IF(COUNTIFS('Base Diária'!$A$2:$A$2296,$A39,'Base Diária'!$F$2:$F$2296,AA$4,'Base Diária'!$P$2:$P$2296,"Sim")=0,"",SUMIFS('Base Diária'!$N$2:$N$2296,'Base Diária'!$A$2:$A$2296,$A39,'Base Diária'!$F$2:$F$2296,AA$4))</f>
        <v/>
      </c>
      <c r="AB39" s="85" t="str">
        <f>IF(COUNTIFS('Base Diária'!$A$2:$A$2296,$A39,'Base Diária'!$F$2:$F$2296,AB$4,'Base Diária'!$P$2:$P$2296,"Sim")=0,"",SUMIFS('Base Diária'!$N$2:$N$2296,'Base Diária'!$A$2:$A$2296,$A39,'Base Diária'!$F$2:$F$2296,AB$4))</f>
        <v/>
      </c>
      <c r="AC39" s="85" t="str">
        <f>IF(COUNTIFS('Base Diária'!$A$2:$A$2296,$A39,'Base Diária'!$F$2:$F$2296,AC$4,'Base Diária'!$P$2:$P$2296,"Sim")=0,"",SUMIFS('Base Diária'!$N$2:$N$2296,'Base Diária'!$A$2:$A$2296,$A39,'Base Diária'!$F$2:$F$2296,AC$4))</f>
        <v/>
      </c>
      <c r="AD39" s="85" t="str">
        <f>IF(COUNTIFS('Base Diária'!$A$2:$A$2296,$A39,'Base Diária'!$F$2:$F$2296,AD$4,'Base Diária'!$P$2:$P$2296,"Sim")=0,"",SUMIFS('Base Diária'!$N$2:$N$2296,'Base Diária'!$A$2:$A$2296,$A39,'Base Diária'!$F$2:$F$2296,AD$4))</f>
        <v/>
      </c>
      <c r="AE39" s="85" t="str">
        <f>IF(COUNTIFS('Base Diária'!$A$2:$A$2296,$A39,'Base Diária'!$F$2:$F$2296,AE$4,'Base Diária'!$P$2:$P$2296,"Sim")=0,"",SUMIFS('Base Diária'!$N$2:$N$2296,'Base Diária'!$A$2:$A$2296,$A39,'Base Diária'!$F$2:$F$2296,AE$4))</f>
        <v/>
      </c>
      <c r="AF39" s="85" t="str">
        <f>IF(COUNTIFS('Base Diária'!$A$2:$A$2296,$A39,'Base Diária'!$F$2:$F$2296,AF$4,'Base Diária'!$P$2:$P$2296,"Sim")=0,"",SUMIFS('Base Diária'!$N$2:$N$2296,'Base Diária'!$A$2:$A$2296,$A39,'Base Diária'!$F$2:$F$2296,AF$4))</f>
        <v/>
      </c>
      <c r="AG39" s="85" t="str">
        <f>IF(COUNTIFS('Base Diária'!$A$2:$A$2296,$A39,'Base Diária'!$F$2:$F$2296,AG$4,'Base Diária'!$P$2:$P$2296,"Sim")=0,"",SUMIFS('Base Diária'!$N$2:$N$2296,'Base Diária'!$A$2:$A$2296,$A39,'Base Diária'!$F$2:$F$2296,AG$4))</f>
        <v/>
      </c>
      <c r="AH39" s="85" t="str">
        <f>IF(COUNTIFS('Base Diária'!$A$2:$A$2296,$A39,'Base Diária'!$F$2:$F$2296,AH$4,'Base Diária'!$P$2:$P$2296,"Sim")=0,"",SUMIFS('Base Diária'!$N$2:$N$2296,'Base Diária'!$A$2:$A$2296,$A39,'Base Diária'!$F$2:$F$2296,AH$4))</f>
        <v/>
      </c>
      <c r="AI39" s="85" t="str">
        <f>IF(COUNTIFS('Base Diária'!$A$2:$A$2296,$A39,'Base Diária'!$F$2:$F$2296,AI$4,'Base Diária'!$P$2:$P$2296,"Sim")=0,"",SUMIFS('Base Diária'!$N$2:$N$2296,'Base Diária'!$A$2:$A$2296,$A39,'Base Diária'!$F$2:$F$2296,AI$4))</f>
        <v/>
      </c>
      <c r="AJ39" s="85" t="str">
        <f>IF(COUNTIFS('Base Diária'!$A$2:$A$2296,$A39,'Base Diária'!$F$2:$F$2296,AJ$4,'Base Diária'!$P$2:$P$2296,"Sim")=0,"",SUMIFS('Base Diária'!$N$2:$N$2296,'Base Diária'!$A$2:$A$2296,$A39,'Base Diária'!$F$2:$F$2296,AJ$4))</f>
        <v/>
      </c>
      <c r="AK39" s="85" t="str">
        <f>IF(COUNTIFS('Base Diária'!$A$2:$A$2296,$A39,'Base Diária'!$F$2:$F$2296,AK$4,'Base Diária'!$P$2:$P$2296,"Sim")=0,"",SUMIFS('Base Diária'!$N$2:$N$2296,'Base Diária'!$A$2:$A$2296,$A39,'Base Diária'!$F$2:$F$2296,AK$4))</f>
        <v/>
      </c>
      <c r="AL39" s="85" t="str">
        <f>IF(COUNTIFS('Base Diária'!$A$2:$A$2296,$A39,'Base Diária'!$F$2:$F$2296,AL$4,'Base Diária'!$P$2:$P$2296,"Sim")=0,"",SUMIFS('Base Diária'!$N$2:$N$2296,'Base Diária'!$A$2:$A$2296,$A39,'Base Diária'!$F$2:$F$2296,AL$4))</f>
        <v/>
      </c>
      <c r="AM39" s="85" t="str">
        <f>IF(COUNTIFS('Base Diária'!$A$2:$A$2296,$A39,'Base Diária'!$F$2:$F$2296,AM$4,'Base Diária'!$P$2:$P$2296,"Sim")=0,"",SUMIFS('Base Diária'!$N$2:$N$2296,'Base Diária'!$A$2:$A$2296,$A39,'Base Diária'!$F$2:$F$2296,AM$4))</f>
        <v/>
      </c>
      <c r="AN39" s="85" t="str">
        <f>IF(COUNTIFS('Base Diária'!$A$2:$A$2296,$A39,'Base Diária'!$F$2:$F$2296,AN$4,'Base Diária'!$P$2:$P$2296,"Sim")=0,"",SUMIFS('Base Diária'!$N$2:$N$2296,'Base Diária'!$A$2:$A$2296,$A39,'Base Diária'!$F$2:$F$2296,AN$4))</f>
        <v/>
      </c>
      <c r="AO39" s="85" t="str">
        <f>IF(COUNTIFS('Base Diária'!$A$2:$A$2296,$A39,'Base Diária'!$F$2:$F$2296,AO$4,'Base Diária'!$P$2:$P$2296,"Sim")=0,"",SUMIFS('Base Diária'!$N$2:$N$2296,'Base Diária'!$A$2:$A$2296,$A39,'Base Diária'!$F$2:$F$2296,AO$4))</f>
        <v/>
      </c>
      <c r="AP39" s="18">
        <f>IFERROR(INDEX('Painel Empregado'!$F$5:$F$63,MATCH($A39,'Painel Empregado'!$A$5:$A$63,0)),"")</f>
        <v>9</v>
      </c>
      <c r="AQ39" s="86">
        <f>IFERROR(INDEX('Painel Empregado'!$J$5:$J$63,MATCH($A39,'Painel Empregado'!$A$5:$A$63,0)),"")</f>
        <v>0.92333626502491939</v>
      </c>
      <c r="AR39" s="86">
        <f>IFERROR(INDEX('Painel Empregado'!$M$5:$M$63,MATCH($A39,'Painel Empregado'!$A$5:$A$63,0)),"")</f>
        <v>0.88888888888888884</v>
      </c>
      <c r="AS39" s="86">
        <f>IFERROR(INDEX('Painel Empregado'!$K$5:$K$63,MATCH($A39,'Painel Empregado'!$A$5:$A$63,0)),"")</f>
        <v>0.8</v>
      </c>
      <c r="AT39" s="89" t="str">
        <f>IFERROR(INDEX('Painel Empregado'!$Q$5:$Q$63,MATCH($A39,'Painel Empregado'!$A$5:$A$63,0)),"")</f>
        <v>Na meta</v>
      </c>
    </row>
    <row r="40" spans="1:46" ht="15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IFERROR(INDEX(Cadastro!$D$5:$D$129,MATCH($A40&amp;"|"&amp;TEXT(_xlfn.MAXIFS(Cadastro!$E$5:$E$129,Cadastro!$A$5:$A$129,$A40,Cadastro!$E$5:$E$129,"&lt;="&amp;TODAY()),"yyyymmdd"),Cadastro!$I$5:$I$129,0)),"")</f>
        <v>C</v>
      </c>
      <c r="F40" s="85">
        <f>IF(COUNTIFS('Base Diária'!$A$2:$A$2296,$A40,'Base Diária'!$F$2:$F$2296,F$4,'Base Diária'!$P$2:$P$2296,"Sim")=0,"",SUMIFS('Base Diária'!$N$2:$N$2296,'Base Diária'!$A$2:$A$2296,$A40,'Base Diária'!$F$2:$F$2296,F$4))</f>
        <v>0.89205397301349332</v>
      </c>
      <c r="G40" s="85">
        <f>IF(COUNTIFS('Base Diária'!$A$2:$A$2296,$A40,'Base Diária'!$F$2:$F$2296,G$4,'Base Diária'!$P$2:$P$2296,"Sim")=0,"",SUMIFS('Base Diária'!$N$2:$N$2296,'Base Diária'!$A$2:$A$2296,$A40,'Base Diária'!$F$2:$F$2296,G$4))</f>
        <v>0.88155922038980505</v>
      </c>
      <c r="H40" s="85">
        <f>IF(COUNTIFS('Base Diária'!$A$2:$A$2296,$A40,'Base Diária'!$F$2:$F$2296,H$4,'Base Diária'!$P$2:$P$2296,"Sim")=0,"",SUMIFS('Base Diária'!$N$2:$N$2296,'Base Diária'!$A$2:$A$2296,$A40,'Base Diária'!$F$2:$F$2296,H$4))</f>
        <v>0.91154422788605705</v>
      </c>
      <c r="I40" s="85">
        <f>IF(COUNTIFS('Base Diária'!$A$2:$A$2296,$A40,'Base Diária'!$F$2:$F$2296,I$4,'Base Diária'!$P$2:$P$2296,"Sim")=0,"",SUMIFS('Base Diária'!$N$2:$N$2296,'Base Diária'!$A$2:$A$2296,$A40,'Base Diária'!$F$2:$F$2296,I$4))</f>
        <v>0.88455772113943032</v>
      </c>
      <c r="J40" s="85" t="str">
        <f>IF(COUNTIFS('Base Diária'!$A$2:$A$2296,$A40,'Base Diária'!$F$2:$F$2296,J$4,'Base Diária'!$P$2:$P$2296,"Sim")=0,"",SUMIFS('Base Diária'!$N$2:$N$2296,'Base Diária'!$A$2:$A$2296,$A40,'Base Diária'!$F$2:$F$2296,J$4))</f>
        <v/>
      </c>
      <c r="K40" s="85">
        <f>IF(COUNTIFS('Base Diária'!$A$2:$A$2296,$A40,'Base Diária'!$F$2:$F$2296,K$4,'Base Diária'!$P$2:$P$2296,"Sim")=0,"",SUMIFS('Base Diária'!$N$2:$N$2296,'Base Diária'!$A$2:$A$2296,$A40,'Base Diária'!$F$2:$F$2296,K$4))</f>
        <v>0.90404797601199405</v>
      </c>
      <c r="L40" s="85">
        <f>IF(COUNTIFS('Base Diária'!$A$2:$A$2296,$A40,'Base Diária'!$F$2:$F$2296,L$4,'Base Diária'!$P$2:$P$2296,"Sim")=0,"",SUMIFS('Base Diária'!$N$2:$N$2296,'Base Diária'!$A$2:$A$2296,$A40,'Base Diária'!$F$2:$F$2296,L$4))</f>
        <v>0.96851574212893554</v>
      </c>
      <c r="M40" s="85">
        <f>IF(COUNTIFS('Base Diária'!$A$2:$A$2296,$A40,'Base Diária'!$F$2:$F$2296,M$4,'Base Diária'!$P$2:$P$2296,"Sim")=0,"",SUMIFS('Base Diária'!$N$2:$N$2296,'Base Diária'!$A$2:$A$2296,$A40,'Base Diária'!$F$2:$F$2296,M$4))</f>
        <v>1.0119940029985008</v>
      </c>
      <c r="N40" s="85">
        <f>IF(COUNTIFS('Base Diária'!$A$2:$A$2296,$A40,'Base Diária'!$F$2:$F$2296,N$4,'Base Diária'!$P$2:$P$2296,"Sim")=0,"",SUMIFS('Base Diária'!$N$2:$N$2296,'Base Diária'!$A$2:$A$2296,$A40,'Base Diária'!$F$2:$F$2296,N$4))</f>
        <v>0.79310344827586221</v>
      </c>
      <c r="O40" s="85">
        <f>IF(COUNTIFS('Base Diária'!$A$2:$A$2296,$A40,'Base Diária'!$F$2:$F$2296,O$4,'Base Diária'!$P$2:$P$2296,"Sim")=0,"",SUMIFS('Base Diária'!$N$2:$N$2296,'Base Diária'!$A$2:$A$2296,$A40,'Base Diária'!$F$2:$F$2296,O$4))</f>
        <v>0.88755622188905547</v>
      </c>
      <c r="P40" s="85" t="str">
        <f>IF(COUNTIFS('Base Diária'!$A$2:$A$2296,$A40,'Base Diária'!$F$2:$F$2296,P$4,'Base Diária'!$P$2:$P$2296,"Sim")=0,"",SUMIFS('Base Diária'!$N$2:$N$2296,'Base Diária'!$A$2:$A$2296,$A40,'Base Diária'!$F$2:$F$2296,P$4))</f>
        <v/>
      </c>
      <c r="Q40" s="85">
        <f>IF(COUNTIFS('Base Diária'!$A$2:$A$2296,$A40,'Base Diária'!$F$2:$F$2296,Q$4,'Base Diária'!$P$2:$P$2296,"Sim")=0,"",SUMIFS('Base Diária'!$N$2:$N$2296,'Base Diária'!$A$2:$A$2296,$A40,'Base Diária'!$F$2:$F$2296,Q$4))</f>
        <v>0.91154422788605705</v>
      </c>
      <c r="R40" s="85" t="str">
        <f>IF(COUNTIFS('Base Diária'!$A$2:$A$2296,$A40,'Base Diária'!$F$2:$F$2296,R$4,'Base Diária'!$P$2:$P$2296,"Sim")=0,"",SUMIFS('Base Diária'!$N$2:$N$2296,'Base Diária'!$A$2:$A$2296,$A40,'Base Diária'!$F$2:$F$2296,R$4))</f>
        <v/>
      </c>
      <c r="S40" s="85" t="str">
        <f>IF(COUNTIFS('Base Diária'!$A$2:$A$2296,$A40,'Base Diária'!$F$2:$F$2296,S$4,'Base Diária'!$P$2:$P$2296,"Sim")=0,"",SUMIFS('Base Diária'!$N$2:$N$2296,'Base Diária'!$A$2:$A$2296,$A40,'Base Diária'!$F$2:$F$2296,S$4))</f>
        <v/>
      </c>
      <c r="T40" s="85" t="str">
        <f>IF(COUNTIFS('Base Diária'!$A$2:$A$2296,$A40,'Base Diária'!$F$2:$F$2296,T$4,'Base Diária'!$P$2:$P$2296,"Sim")=0,"",SUMIFS('Base Diária'!$N$2:$N$2296,'Base Diária'!$A$2:$A$2296,$A40,'Base Diária'!$F$2:$F$2296,T$4))</f>
        <v/>
      </c>
      <c r="U40" s="85" t="str">
        <f>IF(COUNTIFS('Base Diária'!$A$2:$A$2296,$A40,'Base Diária'!$F$2:$F$2296,U$4,'Base Diária'!$P$2:$P$2296,"Sim")=0,"",SUMIFS('Base Diária'!$N$2:$N$2296,'Base Diária'!$A$2:$A$2296,$A40,'Base Diária'!$F$2:$F$2296,U$4))</f>
        <v/>
      </c>
      <c r="V40" s="85" t="str">
        <f>IF(COUNTIFS('Base Diária'!$A$2:$A$2296,$A40,'Base Diária'!$F$2:$F$2296,V$4,'Base Diária'!$P$2:$P$2296,"Sim")=0,"",SUMIFS('Base Diária'!$N$2:$N$2296,'Base Diária'!$A$2:$A$2296,$A40,'Base Diária'!$F$2:$F$2296,V$4))</f>
        <v/>
      </c>
      <c r="W40" s="85" t="str">
        <f>IF(COUNTIFS('Base Diária'!$A$2:$A$2296,$A40,'Base Diária'!$F$2:$F$2296,W$4,'Base Diária'!$P$2:$P$2296,"Sim")=0,"",SUMIFS('Base Diária'!$N$2:$N$2296,'Base Diária'!$A$2:$A$2296,$A40,'Base Diária'!$F$2:$F$2296,W$4))</f>
        <v/>
      </c>
      <c r="X40" s="85" t="str">
        <f>IF(COUNTIFS('Base Diária'!$A$2:$A$2296,$A40,'Base Diária'!$F$2:$F$2296,X$4,'Base Diária'!$P$2:$P$2296,"Sim")=0,"",SUMIFS('Base Diária'!$N$2:$N$2296,'Base Diária'!$A$2:$A$2296,$A40,'Base Diária'!$F$2:$F$2296,X$4))</f>
        <v/>
      </c>
      <c r="Y40" s="85" t="str">
        <f>IF(COUNTIFS('Base Diária'!$A$2:$A$2296,$A40,'Base Diária'!$F$2:$F$2296,Y$4,'Base Diária'!$P$2:$P$2296,"Sim")=0,"",SUMIFS('Base Diária'!$N$2:$N$2296,'Base Diária'!$A$2:$A$2296,$A40,'Base Diária'!$F$2:$F$2296,Y$4))</f>
        <v/>
      </c>
      <c r="Z40" s="85" t="str">
        <f>IF(COUNTIFS('Base Diária'!$A$2:$A$2296,$A40,'Base Diária'!$F$2:$F$2296,Z$4,'Base Diária'!$P$2:$P$2296,"Sim")=0,"",SUMIFS('Base Diária'!$N$2:$N$2296,'Base Diária'!$A$2:$A$2296,$A40,'Base Diária'!$F$2:$F$2296,Z$4))</f>
        <v/>
      </c>
      <c r="AA40" s="85" t="str">
        <f>IF(COUNTIFS('Base Diária'!$A$2:$A$2296,$A40,'Base Diária'!$F$2:$F$2296,AA$4,'Base Diária'!$P$2:$P$2296,"Sim")=0,"",SUMIFS('Base Diária'!$N$2:$N$2296,'Base Diária'!$A$2:$A$2296,$A40,'Base Diária'!$F$2:$F$2296,AA$4))</f>
        <v/>
      </c>
      <c r="AB40" s="85" t="str">
        <f>IF(COUNTIFS('Base Diária'!$A$2:$A$2296,$A40,'Base Diária'!$F$2:$F$2296,AB$4,'Base Diária'!$P$2:$P$2296,"Sim")=0,"",SUMIFS('Base Diária'!$N$2:$N$2296,'Base Diária'!$A$2:$A$2296,$A40,'Base Diária'!$F$2:$F$2296,AB$4))</f>
        <v/>
      </c>
      <c r="AC40" s="85" t="str">
        <f>IF(COUNTIFS('Base Diária'!$A$2:$A$2296,$A40,'Base Diária'!$F$2:$F$2296,AC$4,'Base Diária'!$P$2:$P$2296,"Sim")=0,"",SUMIFS('Base Diária'!$N$2:$N$2296,'Base Diária'!$A$2:$A$2296,$A40,'Base Diária'!$F$2:$F$2296,AC$4))</f>
        <v/>
      </c>
      <c r="AD40" s="85" t="str">
        <f>IF(COUNTIFS('Base Diária'!$A$2:$A$2296,$A40,'Base Diária'!$F$2:$F$2296,AD$4,'Base Diária'!$P$2:$P$2296,"Sim")=0,"",SUMIFS('Base Diária'!$N$2:$N$2296,'Base Diária'!$A$2:$A$2296,$A40,'Base Diária'!$F$2:$F$2296,AD$4))</f>
        <v/>
      </c>
      <c r="AE40" s="85" t="str">
        <f>IF(COUNTIFS('Base Diária'!$A$2:$A$2296,$A40,'Base Diária'!$F$2:$F$2296,AE$4,'Base Diária'!$P$2:$P$2296,"Sim")=0,"",SUMIFS('Base Diária'!$N$2:$N$2296,'Base Diária'!$A$2:$A$2296,$A40,'Base Diária'!$F$2:$F$2296,AE$4))</f>
        <v/>
      </c>
      <c r="AF40" s="85" t="str">
        <f>IF(COUNTIFS('Base Diária'!$A$2:$A$2296,$A40,'Base Diária'!$F$2:$F$2296,AF$4,'Base Diária'!$P$2:$P$2296,"Sim")=0,"",SUMIFS('Base Diária'!$N$2:$N$2296,'Base Diária'!$A$2:$A$2296,$A40,'Base Diária'!$F$2:$F$2296,AF$4))</f>
        <v/>
      </c>
      <c r="AG40" s="85" t="str">
        <f>IF(COUNTIFS('Base Diária'!$A$2:$A$2296,$A40,'Base Diária'!$F$2:$F$2296,AG$4,'Base Diária'!$P$2:$P$2296,"Sim")=0,"",SUMIFS('Base Diária'!$N$2:$N$2296,'Base Diária'!$A$2:$A$2296,$A40,'Base Diária'!$F$2:$F$2296,AG$4))</f>
        <v/>
      </c>
      <c r="AH40" s="85" t="str">
        <f>IF(COUNTIFS('Base Diária'!$A$2:$A$2296,$A40,'Base Diária'!$F$2:$F$2296,AH$4,'Base Diária'!$P$2:$P$2296,"Sim")=0,"",SUMIFS('Base Diária'!$N$2:$N$2296,'Base Diária'!$A$2:$A$2296,$A40,'Base Diária'!$F$2:$F$2296,AH$4))</f>
        <v/>
      </c>
      <c r="AI40" s="85" t="str">
        <f>IF(COUNTIFS('Base Diária'!$A$2:$A$2296,$A40,'Base Diária'!$F$2:$F$2296,AI$4,'Base Diária'!$P$2:$P$2296,"Sim")=0,"",SUMIFS('Base Diária'!$N$2:$N$2296,'Base Diária'!$A$2:$A$2296,$A40,'Base Diária'!$F$2:$F$2296,AI$4))</f>
        <v/>
      </c>
      <c r="AJ40" s="85" t="str">
        <f>IF(COUNTIFS('Base Diária'!$A$2:$A$2296,$A40,'Base Diária'!$F$2:$F$2296,AJ$4,'Base Diária'!$P$2:$P$2296,"Sim")=0,"",SUMIFS('Base Diária'!$N$2:$N$2296,'Base Diária'!$A$2:$A$2296,$A40,'Base Diária'!$F$2:$F$2296,AJ$4))</f>
        <v/>
      </c>
      <c r="AK40" s="85" t="str">
        <f>IF(COUNTIFS('Base Diária'!$A$2:$A$2296,$A40,'Base Diária'!$F$2:$F$2296,AK$4,'Base Diária'!$P$2:$P$2296,"Sim")=0,"",SUMIFS('Base Diária'!$N$2:$N$2296,'Base Diária'!$A$2:$A$2296,$A40,'Base Diária'!$F$2:$F$2296,AK$4))</f>
        <v/>
      </c>
      <c r="AL40" s="85" t="str">
        <f>IF(COUNTIFS('Base Diária'!$A$2:$A$2296,$A40,'Base Diária'!$F$2:$F$2296,AL$4,'Base Diária'!$P$2:$P$2296,"Sim")=0,"",SUMIFS('Base Diária'!$N$2:$N$2296,'Base Diária'!$A$2:$A$2296,$A40,'Base Diária'!$F$2:$F$2296,AL$4))</f>
        <v/>
      </c>
      <c r="AM40" s="85" t="str">
        <f>IF(COUNTIFS('Base Diária'!$A$2:$A$2296,$A40,'Base Diária'!$F$2:$F$2296,AM$4,'Base Diária'!$P$2:$P$2296,"Sim")=0,"",SUMIFS('Base Diária'!$N$2:$N$2296,'Base Diária'!$A$2:$A$2296,$A40,'Base Diária'!$F$2:$F$2296,AM$4))</f>
        <v/>
      </c>
      <c r="AN40" s="85" t="str">
        <f>IF(COUNTIFS('Base Diária'!$A$2:$A$2296,$A40,'Base Diária'!$F$2:$F$2296,AN$4,'Base Diária'!$P$2:$P$2296,"Sim")=0,"",SUMIFS('Base Diária'!$N$2:$N$2296,'Base Diária'!$A$2:$A$2296,$A40,'Base Diária'!$F$2:$F$2296,AN$4))</f>
        <v/>
      </c>
      <c r="AO40" s="85" t="str">
        <f>IF(COUNTIFS('Base Diária'!$A$2:$A$2296,$A40,'Base Diária'!$F$2:$F$2296,AO$4,'Base Diária'!$P$2:$P$2296,"Sim")=0,"",SUMIFS('Base Diária'!$N$2:$N$2296,'Base Diária'!$A$2:$A$2296,$A40,'Base Diária'!$F$2:$F$2296,AO$4))</f>
        <v/>
      </c>
      <c r="AP40" s="18">
        <f>IFERROR(INDEX('Painel Empregado'!$F$5:$F$63,MATCH($A40,'Painel Empregado'!$A$5:$A$63,0)),"")</f>
        <v>10</v>
      </c>
      <c r="AQ40" s="86">
        <f>IFERROR(INDEX('Painel Empregado'!$J$5:$J$63,MATCH($A40,'Painel Empregado'!$A$5:$A$63,0)),"")</f>
        <v>0.9046476761619191</v>
      </c>
      <c r="AR40" s="86">
        <f>IFERROR(INDEX('Painel Empregado'!$M$5:$M$63,MATCH($A40,'Painel Empregado'!$A$5:$A$63,0)),"")</f>
        <v>0.9</v>
      </c>
      <c r="AS40" s="86">
        <f>IFERROR(INDEX('Painel Empregado'!$K$5:$K$63,MATCH($A40,'Painel Empregado'!$A$5:$A$63,0)),"")</f>
        <v>0.8</v>
      </c>
      <c r="AT40" s="89" t="str">
        <f>IFERROR(INDEX('Painel Empregado'!$Q$5:$Q$63,MATCH($A40,'Painel Empregado'!$A$5:$A$63,0)),"")</f>
        <v>Na meta</v>
      </c>
    </row>
    <row r="41" spans="1:46" ht="15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IFERROR(INDEX(Cadastro!$D$5:$D$129,MATCH($A41&amp;"|"&amp;TEXT(_xlfn.MAXIFS(Cadastro!$E$5:$E$129,Cadastro!$A$5:$A$129,$A41,Cadastro!$E$5:$E$129,"&lt;="&amp;TODAY()),"yyyymmdd"),Cadastro!$I$5:$I$129,0)),"")</f>
        <v>B</v>
      </c>
      <c r="F41" s="85">
        <f>IF(COUNTIFS('Base Diária'!$A$2:$A$2296,$A41,'Base Diária'!$F$2:$F$2296,F$4,'Base Diária'!$P$2:$P$2296,"Sim")=0,"",SUMIFS('Base Diária'!$N$2:$N$2296,'Base Diária'!$A$2:$A$2296,$A41,'Base Diária'!$F$2:$F$2296,F$4))</f>
        <v>0.85919165580182544</v>
      </c>
      <c r="G41" s="85">
        <f>IF(COUNTIFS('Base Diária'!$A$2:$A$2296,$A41,'Base Diária'!$F$2:$F$2296,G$4,'Base Diária'!$P$2:$P$2296,"Sim")=0,"",SUMIFS('Base Diária'!$N$2:$N$2296,'Base Diária'!$A$2:$A$2296,$A41,'Base Diária'!$F$2:$F$2296,G$4))</f>
        <v>0.88657105606258158</v>
      </c>
      <c r="H41" s="85">
        <f>IF(COUNTIFS('Base Diária'!$A$2:$A$2296,$A41,'Base Diária'!$F$2:$F$2296,H$4,'Base Diária'!$P$2:$P$2296,"Sim")=0,"",SUMIFS('Base Diária'!$N$2:$N$2296,'Base Diária'!$A$2:$A$2296,$A41,'Base Diária'!$F$2:$F$2296,H$4))</f>
        <v>1.0234680573663626</v>
      </c>
      <c r="I41" s="85" t="str">
        <f>IF(COUNTIFS('Base Diária'!$A$2:$A$2296,$A41,'Base Diária'!$F$2:$F$2296,I$4,'Base Diária'!$P$2:$P$2296,"Sim")=0,"",SUMIFS('Base Diária'!$N$2:$N$2296,'Base Diária'!$A$2:$A$2296,$A41,'Base Diária'!$F$2:$F$2296,I$4))</f>
        <v/>
      </c>
      <c r="J41" s="85">
        <f>IF(COUNTIFS('Base Diária'!$A$2:$A$2296,$A41,'Base Diária'!$F$2:$F$2296,J$4,'Base Diária'!$P$2:$P$2296,"Sim")=0,"",SUMIFS('Base Diária'!$N$2:$N$2296,'Base Diária'!$A$2:$A$2296,$A41,'Base Diária'!$F$2:$F$2296,J$4))</f>
        <v>0.95306388526727503</v>
      </c>
      <c r="K41" s="85">
        <f>IF(COUNTIFS('Base Diária'!$A$2:$A$2296,$A41,'Base Diária'!$F$2:$F$2296,K$4,'Base Diária'!$P$2:$P$2296,"Sim")=0,"",SUMIFS('Base Diária'!$N$2:$N$2296,'Base Diária'!$A$2:$A$2296,$A41,'Base Diária'!$F$2:$F$2296,K$4))</f>
        <v>0.85528031290743156</v>
      </c>
      <c r="L41" s="85">
        <f>IF(COUNTIFS('Base Diária'!$A$2:$A$2296,$A41,'Base Diária'!$F$2:$F$2296,L$4,'Base Diária'!$P$2:$P$2296,"Sim")=0,"",SUMIFS('Base Diária'!$N$2:$N$2296,'Base Diária'!$A$2:$A$2296,$A41,'Base Diária'!$F$2:$F$2296,L$4))</f>
        <v>0.88265971316818781</v>
      </c>
      <c r="M41" s="85">
        <f>IF(COUNTIFS('Base Diária'!$A$2:$A$2296,$A41,'Base Diária'!$F$2:$F$2296,M$4,'Base Diária'!$P$2:$P$2296,"Sim")=0,"",SUMIFS('Base Diária'!$N$2:$N$2296,'Base Diária'!$A$2:$A$2296,$A41,'Base Diária'!$F$2:$F$2296,M$4))</f>
        <v>0.87092568448500651</v>
      </c>
      <c r="N41" s="85">
        <f>IF(COUNTIFS('Base Diária'!$A$2:$A$2296,$A41,'Base Diária'!$F$2:$F$2296,N$4,'Base Diária'!$P$2:$P$2296,"Sim")=0,"",SUMIFS('Base Diária'!$N$2:$N$2296,'Base Diária'!$A$2:$A$2296,$A41,'Base Diária'!$F$2:$F$2296,N$4))</f>
        <v>0.9791395045632334</v>
      </c>
      <c r="O41" s="85" t="str">
        <f>IF(COUNTIFS('Base Diária'!$A$2:$A$2296,$A41,'Base Diária'!$F$2:$F$2296,O$4,'Base Diária'!$P$2:$P$2296,"Sim")=0,"",SUMIFS('Base Diária'!$N$2:$N$2296,'Base Diária'!$A$2:$A$2296,$A41,'Base Diária'!$F$2:$F$2296,O$4))</f>
        <v/>
      </c>
      <c r="P41" s="85">
        <f>IF(COUNTIFS('Base Diária'!$A$2:$A$2296,$A41,'Base Diária'!$F$2:$F$2296,P$4,'Base Diária'!$P$2:$P$2296,"Sim")=0,"",SUMIFS('Base Diária'!$N$2:$N$2296,'Base Diária'!$A$2:$A$2296,$A41,'Base Diária'!$F$2:$F$2296,P$4))</f>
        <v>0.96219035202086045</v>
      </c>
      <c r="Q41" s="85">
        <f>IF(COUNTIFS('Base Diária'!$A$2:$A$2296,$A41,'Base Diária'!$F$2:$F$2296,Q$4,'Base Diária'!$P$2:$P$2296,"Sim")=0,"",SUMIFS('Base Diária'!$N$2:$N$2296,'Base Diária'!$A$2:$A$2296,$A41,'Base Diária'!$F$2:$F$2296,Q$4))</f>
        <v>0.92046936114732736</v>
      </c>
      <c r="R41" s="85" t="str">
        <f>IF(COUNTIFS('Base Diária'!$A$2:$A$2296,$A41,'Base Diária'!$F$2:$F$2296,R$4,'Base Diária'!$P$2:$P$2296,"Sim")=0,"",SUMIFS('Base Diária'!$N$2:$N$2296,'Base Diária'!$A$2:$A$2296,$A41,'Base Diária'!$F$2:$F$2296,R$4))</f>
        <v/>
      </c>
      <c r="S41" s="85" t="str">
        <f>IF(COUNTIFS('Base Diária'!$A$2:$A$2296,$A41,'Base Diária'!$F$2:$F$2296,S$4,'Base Diária'!$P$2:$P$2296,"Sim")=0,"",SUMIFS('Base Diária'!$N$2:$N$2296,'Base Diária'!$A$2:$A$2296,$A41,'Base Diária'!$F$2:$F$2296,S$4))</f>
        <v/>
      </c>
      <c r="T41" s="85" t="str">
        <f>IF(COUNTIFS('Base Diária'!$A$2:$A$2296,$A41,'Base Diária'!$F$2:$F$2296,T$4,'Base Diária'!$P$2:$P$2296,"Sim")=0,"",SUMIFS('Base Diária'!$N$2:$N$2296,'Base Diária'!$A$2:$A$2296,$A41,'Base Diária'!$F$2:$F$2296,T$4))</f>
        <v/>
      </c>
      <c r="U41" s="85" t="str">
        <f>IF(COUNTIFS('Base Diária'!$A$2:$A$2296,$A41,'Base Diária'!$F$2:$F$2296,U$4,'Base Diária'!$P$2:$P$2296,"Sim")=0,"",SUMIFS('Base Diária'!$N$2:$N$2296,'Base Diária'!$A$2:$A$2296,$A41,'Base Diária'!$F$2:$F$2296,U$4))</f>
        <v/>
      </c>
      <c r="V41" s="85" t="str">
        <f>IF(COUNTIFS('Base Diária'!$A$2:$A$2296,$A41,'Base Diária'!$F$2:$F$2296,V$4,'Base Diária'!$P$2:$P$2296,"Sim")=0,"",SUMIFS('Base Diária'!$N$2:$N$2296,'Base Diária'!$A$2:$A$2296,$A41,'Base Diária'!$F$2:$F$2296,V$4))</f>
        <v/>
      </c>
      <c r="W41" s="85" t="str">
        <f>IF(COUNTIFS('Base Diária'!$A$2:$A$2296,$A41,'Base Diária'!$F$2:$F$2296,W$4,'Base Diária'!$P$2:$P$2296,"Sim")=0,"",SUMIFS('Base Diária'!$N$2:$N$2296,'Base Diária'!$A$2:$A$2296,$A41,'Base Diária'!$F$2:$F$2296,W$4))</f>
        <v/>
      </c>
      <c r="X41" s="85" t="str">
        <f>IF(COUNTIFS('Base Diária'!$A$2:$A$2296,$A41,'Base Diária'!$F$2:$F$2296,X$4,'Base Diária'!$P$2:$P$2296,"Sim")=0,"",SUMIFS('Base Diária'!$N$2:$N$2296,'Base Diária'!$A$2:$A$2296,$A41,'Base Diária'!$F$2:$F$2296,X$4))</f>
        <v/>
      </c>
      <c r="Y41" s="85" t="str">
        <f>IF(COUNTIFS('Base Diária'!$A$2:$A$2296,$A41,'Base Diária'!$F$2:$F$2296,Y$4,'Base Diária'!$P$2:$P$2296,"Sim")=0,"",SUMIFS('Base Diária'!$N$2:$N$2296,'Base Diária'!$A$2:$A$2296,$A41,'Base Diária'!$F$2:$F$2296,Y$4))</f>
        <v/>
      </c>
      <c r="Z41" s="85" t="str">
        <f>IF(COUNTIFS('Base Diária'!$A$2:$A$2296,$A41,'Base Diária'!$F$2:$F$2296,Z$4,'Base Diária'!$P$2:$P$2296,"Sim")=0,"",SUMIFS('Base Diária'!$N$2:$N$2296,'Base Diária'!$A$2:$A$2296,$A41,'Base Diária'!$F$2:$F$2296,Z$4))</f>
        <v/>
      </c>
      <c r="AA41" s="85" t="str">
        <f>IF(COUNTIFS('Base Diária'!$A$2:$A$2296,$A41,'Base Diária'!$F$2:$F$2296,AA$4,'Base Diária'!$P$2:$P$2296,"Sim")=0,"",SUMIFS('Base Diária'!$N$2:$N$2296,'Base Diária'!$A$2:$A$2296,$A41,'Base Diária'!$F$2:$F$2296,AA$4))</f>
        <v/>
      </c>
      <c r="AB41" s="85" t="str">
        <f>IF(COUNTIFS('Base Diária'!$A$2:$A$2296,$A41,'Base Diária'!$F$2:$F$2296,AB$4,'Base Diária'!$P$2:$P$2296,"Sim")=0,"",SUMIFS('Base Diária'!$N$2:$N$2296,'Base Diária'!$A$2:$A$2296,$A41,'Base Diária'!$F$2:$F$2296,AB$4))</f>
        <v/>
      </c>
      <c r="AC41" s="85" t="str">
        <f>IF(COUNTIFS('Base Diária'!$A$2:$A$2296,$A41,'Base Diária'!$F$2:$F$2296,AC$4,'Base Diária'!$P$2:$P$2296,"Sim")=0,"",SUMIFS('Base Diária'!$N$2:$N$2296,'Base Diária'!$A$2:$A$2296,$A41,'Base Diária'!$F$2:$F$2296,AC$4))</f>
        <v/>
      </c>
      <c r="AD41" s="85" t="str">
        <f>IF(COUNTIFS('Base Diária'!$A$2:$A$2296,$A41,'Base Diária'!$F$2:$F$2296,AD$4,'Base Diária'!$P$2:$P$2296,"Sim")=0,"",SUMIFS('Base Diária'!$N$2:$N$2296,'Base Diária'!$A$2:$A$2296,$A41,'Base Diária'!$F$2:$F$2296,AD$4))</f>
        <v/>
      </c>
      <c r="AE41" s="85" t="str">
        <f>IF(COUNTIFS('Base Diária'!$A$2:$A$2296,$A41,'Base Diária'!$F$2:$F$2296,AE$4,'Base Diária'!$P$2:$P$2296,"Sim")=0,"",SUMIFS('Base Diária'!$N$2:$N$2296,'Base Diária'!$A$2:$A$2296,$A41,'Base Diária'!$F$2:$F$2296,AE$4))</f>
        <v/>
      </c>
      <c r="AF41" s="85" t="str">
        <f>IF(COUNTIFS('Base Diária'!$A$2:$A$2296,$A41,'Base Diária'!$F$2:$F$2296,AF$4,'Base Diária'!$P$2:$P$2296,"Sim")=0,"",SUMIFS('Base Diária'!$N$2:$N$2296,'Base Diária'!$A$2:$A$2296,$A41,'Base Diária'!$F$2:$F$2296,AF$4))</f>
        <v/>
      </c>
      <c r="AG41" s="85" t="str">
        <f>IF(COUNTIFS('Base Diária'!$A$2:$A$2296,$A41,'Base Diária'!$F$2:$F$2296,AG$4,'Base Diária'!$P$2:$P$2296,"Sim")=0,"",SUMIFS('Base Diária'!$N$2:$N$2296,'Base Diária'!$A$2:$A$2296,$A41,'Base Diária'!$F$2:$F$2296,AG$4))</f>
        <v/>
      </c>
      <c r="AH41" s="85" t="str">
        <f>IF(COUNTIFS('Base Diária'!$A$2:$A$2296,$A41,'Base Diária'!$F$2:$F$2296,AH$4,'Base Diária'!$P$2:$P$2296,"Sim")=0,"",SUMIFS('Base Diária'!$N$2:$N$2296,'Base Diária'!$A$2:$A$2296,$A41,'Base Diária'!$F$2:$F$2296,AH$4))</f>
        <v/>
      </c>
      <c r="AI41" s="85" t="str">
        <f>IF(COUNTIFS('Base Diária'!$A$2:$A$2296,$A41,'Base Diária'!$F$2:$F$2296,AI$4,'Base Diária'!$P$2:$P$2296,"Sim")=0,"",SUMIFS('Base Diária'!$N$2:$N$2296,'Base Diária'!$A$2:$A$2296,$A41,'Base Diária'!$F$2:$F$2296,AI$4))</f>
        <v/>
      </c>
      <c r="AJ41" s="85" t="str">
        <f>IF(COUNTIFS('Base Diária'!$A$2:$A$2296,$A41,'Base Diária'!$F$2:$F$2296,AJ$4,'Base Diária'!$P$2:$P$2296,"Sim")=0,"",SUMIFS('Base Diária'!$N$2:$N$2296,'Base Diária'!$A$2:$A$2296,$A41,'Base Diária'!$F$2:$F$2296,AJ$4))</f>
        <v/>
      </c>
      <c r="AK41" s="85" t="str">
        <f>IF(COUNTIFS('Base Diária'!$A$2:$A$2296,$A41,'Base Diária'!$F$2:$F$2296,AK$4,'Base Diária'!$P$2:$P$2296,"Sim")=0,"",SUMIFS('Base Diária'!$N$2:$N$2296,'Base Diária'!$A$2:$A$2296,$A41,'Base Diária'!$F$2:$F$2296,AK$4))</f>
        <v/>
      </c>
      <c r="AL41" s="85" t="str">
        <f>IF(COUNTIFS('Base Diária'!$A$2:$A$2296,$A41,'Base Diária'!$F$2:$F$2296,AL$4,'Base Diária'!$P$2:$P$2296,"Sim")=0,"",SUMIFS('Base Diária'!$N$2:$N$2296,'Base Diária'!$A$2:$A$2296,$A41,'Base Diária'!$F$2:$F$2296,AL$4))</f>
        <v/>
      </c>
      <c r="AM41" s="85" t="str">
        <f>IF(COUNTIFS('Base Diária'!$A$2:$A$2296,$A41,'Base Diária'!$F$2:$F$2296,AM$4,'Base Diária'!$P$2:$P$2296,"Sim")=0,"",SUMIFS('Base Diária'!$N$2:$N$2296,'Base Diária'!$A$2:$A$2296,$A41,'Base Diária'!$F$2:$F$2296,AM$4))</f>
        <v/>
      </c>
      <c r="AN41" s="85" t="str">
        <f>IF(COUNTIFS('Base Diária'!$A$2:$A$2296,$A41,'Base Diária'!$F$2:$F$2296,AN$4,'Base Diária'!$P$2:$P$2296,"Sim")=0,"",SUMIFS('Base Diária'!$N$2:$N$2296,'Base Diária'!$A$2:$A$2296,$A41,'Base Diária'!$F$2:$F$2296,AN$4))</f>
        <v/>
      </c>
      <c r="AO41" s="85" t="str">
        <f>IF(COUNTIFS('Base Diária'!$A$2:$A$2296,$A41,'Base Diária'!$F$2:$F$2296,AO$4,'Base Diária'!$P$2:$P$2296,"Sim")=0,"",SUMIFS('Base Diária'!$N$2:$N$2296,'Base Diária'!$A$2:$A$2296,$A41,'Base Diária'!$F$2:$F$2296,AO$4))</f>
        <v/>
      </c>
      <c r="AP41" s="18">
        <f>IFERROR(INDEX('Painel Empregado'!$F$5:$F$63,MATCH($A41,'Painel Empregado'!$A$5:$A$63,0)),"")</f>
        <v>10</v>
      </c>
      <c r="AQ41" s="86">
        <f>IFERROR(INDEX('Painel Empregado'!$J$5:$J$63,MATCH($A41,'Painel Empregado'!$A$5:$A$63,0)),"")</f>
        <v>0.91929595827900912</v>
      </c>
      <c r="AR41" s="86">
        <f>IFERROR(INDEX('Painel Empregado'!$M$5:$M$63,MATCH($A41,'Painel Empregado'!$A$5:$A$63,0)),"")</f>
        <v>1</v>
      </c>
      <c r="AS41" s="86">
        <f>IFERROR(INDEX('Painel Empregado'!$K$5:$K$63,MATCH($A41,'Painel Empregado'!$A$5:$A$63,0)),"")</f>
        <v>0.8</v>
      </c>
      <c r="AT41" s="89" t="str">
        <f>IFERROR(INDEX('Painel Empregado'!$Q$5:$Q$63,MATCH($A41,'Painel Empregado'!$A$5:$A$63,0)),"")</f>
        <v>Na meta</v>
      </c>
    </row>
    <row r="42" spans="1:46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IFERROR(INDEX(Cadastro!$D$5:$D$129,MATCH($A42&amp;"|"&amp;TEXT(_xlfn.MAXIFS(Cadastro!$E$5:$E$129,Cadastro!$A$5:$A$129,$A42,Cadastro!$E$5:$E$129,"&lt;="&amp;TODAY()),"yyyymmdd"),Cadastro!$I$5:$I$129,0)),"")</f>
        <v>A</v>
      </c>
      <c r="F42" s="85">
        <f>IF(COUNTIFS('Base Diária'!$A$2:$A$2296,$A42,'Base Diária'!$F$2:$F$2296,F$4,'Base Diária'!$P$2:$P$2296,"Sim")=0,"",SUMIFS('Base Diária'!$N$2:$N$2296,'Base Diária'!$A$2:$A$2296,$A42,'Base Diária'!$F$2:$F$2296,F$4))</f>
        <v>0.96701846965699212</v>
      </c>
      <c r="G42" s="85">
        <f>IF(COUNTIFS('Base Diária'!$A$2:$A$2296,$A42,'Base Diária'!$F$2:$F$2296,G$4,'Base Diária'!$P$2:$P$2296,"Sim")=0,"",SUMIFS('Base Diária'!$N$2:$N$2296,'Base Diária'!$A$2:$A$2296,$A42,'Base Diária'!$F$2:$F$2296,G$4))</f>
        <v>0.9683377308707124</v>
      </c>
      <c r="H42" s="85">
        <f>IF(COUNTIFS('Base Diária'!$A$2:$A$2296,$A42,'Base Diária'!$F$2:$F$2296,H$4,'Base Diária'!$P$2:$P$2296,"Sim")=0,"",SUMIFS('Base Diária'!$N$2:$N$2296,'Base Diária'!$A$2:$A$2296,$A42,'Base Diária'!$F$2:$F$2296,H$4))</f>
        <v>0.96701846965699212</v>
      </c>
      <c r="I42" s="85">
        <f>IF(COUNTIFS('Base Diária'!$A$2:$A$2296,$A42,'Base Diária'!$F$2:$F$2296,I$4,'Base Diária'!$P$2:$P$2296,"Sim")=0,"",SUMIFS('Base Diária'!$N$2:$N$2296,'Base Diária'!$A$2:$A$2296,$A42,'Base Diária'!$F$2:$F$2296,I$4))</f>
        <v>0.96965699208443268</v>
      </c>
      <c r="J42" s="85">
        <f>IF(COUNTIFS('Base Diária'!$A$2:$A$2296,$A42,'Base Diária'!$F$2:$F$2296,J$4,'Base Diária'!$P$2:$P$2296,"Sim")=0,"",SUMIFS('Base Diária'!$N$2:$N$2296,'Base Diária'!$A$2:$A$2296,$A42,'Base Diária'!$F$2:$F$2296,J$4))</f>
        <v>0.9683377308707124</v>
      </c>
      <c r="K42" s="85" t="str">
        <f>IF(COUNTIFS('Base Diária'!$A$2:$A$2296,$A42,'Base Diária'!$F$2:$F$2296,K$4,'Base Diária'!$P$2:$P$2296,"Sim")=0,"",SUMIFS('Base Diária'!$N$2:$N$2296,'Base Diária'!$A$2:$A$2296,$A42,'Base Diária'!$F$2:$F$2296,K$4))</f>
        <v/>
      </c>
      <c r="L42" s="85">
        <f>IF(COUNTIFS('Base Diária'!$A$2:$A$2296,$A42,'Base Diária'!$F$2:$F$2296,L$4,'Base Diária'!$P$2:$P$2296,"Sim")=0,"",SUMIFS('Base Diária'!$N$2:$N$2296,'Base Diária'!$A$2:$A$2296,$A42,'Base Diária'!$F$2:$F$2296,L$4))</f>
        <v>0</v>
      </c>
      <c r="M42" s="85">
        <f>IF(COUNTIFS('Base Diária'!$A$2:$A$2296,$A42,'Base Diária'!$F$2:$F$2296,M$4,'Base Diária'!$P$2:$P$2296,"Sim")=0,"",SUMIFS('Base Diária'!$N$2:$N$2296,'Base Diária'!$A$2:$A$2296,$A42,'Base Diária'!$F$2:$F$2296,M$4))</f>
        <v>0.97889182058047497</v>
      </c>
      <c r="N42" s="85">
        <f>IF(COUNTIFS('Base Diária'!$A$2:$A$2296,$A42,'Base Diária'!$F$2:$F$2296,N$4,'Base Diária'!$P$2:$P$2296,"Sim")=0,"",SUMIFS('Base Diária'!$N$2:$N$2296,'Base Diária'!$A$2:$A$2296,$A42,'Base Diária'!$F$2:$F$2296,N$4))</f>
        <v>0.9683377308707124</v>
      </c>
      <c r="O42" s="85">
        <f>IF(COUNTIFS('Base Diária'!$A$2:$A$2296,$A42,'Base Diária'!$F$2:$F$2296,O$4,'Base Diária'!$P$2:$P$2296,"Sim")=0,"",SUMIFS('Base Diária'!$N$2:$N$2296,'Base Diária'!$A$2:$A$2296,$A42,'Base Diária'!$F$2:$F$2296,O$4))</f>
        <v>0.96701846965699212</v>
      </c>
      <c r="P42" s="85">
        <f>IF(COUNTIFS('Base Diária'!$A$2:$A$2296,$A42,'Base Diária'!$F$2:$F$2296,P$4,'Base Diária'!$P$2:$P$2296,"Sim")=0,"",SUMIFS('Base Diária'!$N$2:$N$2296,'Base Diária'!$A$2:$A$2296,$A42,'Base Diária'!$F$2:$F$2296,P$4))</f>
        <v>0</v>
      </c>
      <c r="Q42" s="85" t="str">
        <f>IF(COUNTIFS('Base Diária'!$A$2:$A$2296,$A42,'Base Diária'!$F$2:$F$2296,Q$4,'Base Diária'!$P$2:$P$2296,"Sim")=0,"",SUMIFS('Base Diária'!$N$2:$N$2296,'Base Diária'!$A$2:$A$2296,$A42,'Base Diária'!$F$2:$F$2296,Q$4))</f>
        <v/>
      </c>
      <c r="R42" s="85" t="str">
        <f>IF(COUNTIFS('Base Diária'!$A$2:$A$2296,$A42,'Base Diária'!$F$2:$F$2296,R$4,'Base Diária'!$P$2:$P$2296,"Sim")=0,"",SUMIFS('Base Diária'!$N$2:$N$2296,'Base Diária'!$A$2:$A$2296,$A42,'Base Diária'!$F$2:$F$2296,R$4))</f>
        <v/>
      </c>
      <c r="S42" s="85" t="str">
        <f>IF(COUNTIFS('Base Diária'!$A$2:$A$2296,$A42,'Base Diária'!$F$2:$F$2296,S$4,'Base Diária'!$P$2:$P$2296,"Sim")=0,"",SUMIFS('Base Diária'!$N$2:$N$2296,'Base Diária'!$A$2:$A$2296,$A42,'Base Diária'!$F$2:$F$2296,S$4))</f>
        <v/>
      </c>
      <c r="T42" s="85" t="str">
        <f>IF(COUNTIFS('Base Diária'!$A$2:$A$2296,$A42,'Base Diária'!$F$2:$F$2296,T$4,'Base Diária'!$P$2:$P$2296,"Sim")=0,"",SUMIFS('Base Diária'!$N$2:$N$2296,'Base Diária'!$A$2:$A$2296,$A42,'Base Diária'!$F$2:$F$2296,T$4))</f>
        <v/>
      </c>
      <c r="U42" s="85" t="str">
        <f>IF(COUNTIFS('Base Diária'!$A$2:$A$2296,$A42,'Base Diária'!$F$2:$F$2296,U$4,'Base Diária'!$P$2:$P$2296,"Sim")=0,"",SUMIFS('Base Diária'!$N$2:$N$2296,'Base Diária'!$A$2:$A$2296,$A42,'Base Diária'!$F$2:$F$2296,U$4))</f>
        <v/>
      </c>
      <c r="V42" s="85" t="str">
        <f>IF(COUNTIFS('Base Diária'!$A$2:$A$2296,$A42,'Base Diária'!$F$2:$F$2296,V$4,'Base Diária'!$P$2:$P$2296,"Sim")=0,"",SUMIFS('Base Diária'!$N$2:$N$2296,'Base Diária'!$A$2:$A$2296,$A42,'Base Diária'!$F$2:$F$2296,V$4))</f>
        <v/>
      </c>
      <c r="W42" s="85" t="str">
        <f>IF(COUNTIFS('Base Diária'!$A$2:$A$2296,$A42,'Base Diária'!$F$2:$F$2296,W$4,'Base Diária'!$P$2:$P$2296,"Sim")=0,"",SUMIFS('Base Diária'!$N$2:$N$2296,'Base Diária'!$A$2:$A$2296,$A42,'Base Diária'!$F$2:$F$2296,W$4))</f>
        <v/>
      </c>
      <c r="X42" s="85" t="str">
        <f>IF(COUNTIFS('Base Diária'!$A$2:$A$2296,$A42,'Base Diária'!$F$2:$F$2296,X$4,'Base Diária'!$P$2:$P$2296,"Sim")=0,"",SUMIFS('Base Diária'!$N$2:$N$2296,'Base Diária'!$A$2:$A$2296,$A42,'Base Diária'!$F$2:$F$2296,X$4))</f>
        <v/>
      </c>
      <c r="Y42" s="85" t="str">
        <f>IF(COUNTIFS('Base Diária'!$A$2:$A$2296,$A42,'Base Diária'!$F$2:$F$2296,Y$4,'Base Diária'!$P$2:$P$2296,"Sim")=0,"",SUMIFS('Base Diária'!$N$2:$N$2296,'Base Diária'!$A$2:$A$2296,$A42,'Base Diária'!$F$2:$F$2296,Y$4))</f>
        <v/>
      </c>
      <c r="Z42" s="85" t="str">
        <f>IF(COUNTIFS('Base Diária'!$A$2:$A$2296,$A42,'Base Diária'!$F$2:$F$2296,Z$4,'Base Diária'!$P$2:$P$2296,"Sim")=0,"",SUMIFS('Base Diária'!$N$2:$N$2296,'Base Diária'!$A$2:$A$2296,$A42,'Base Diária'!$F$2:$F$2296,Z$4))</f>
        <v/>
      </c>
      <c r="AA42" s="85" t="str">
        <f>IF(COUNTIFS('Base Diária'!$A$2:$A$2296,$A42,'Base Diária'!$F$2:$F$2296,AA$4,'Base Diária'!$P$2:$P$2296,"Sim")=0,"",SUMIFS('Base Diária'!$N$2:$N$2296,'Base Diária'!$A$2:$A$2296,$A42,'Base Diária'!$F$2:$F$2296,AA$4))</f>
        <v/>
      </c>
      <c r="AB42" s="85" t="str">
        <f>IF(COUNTIFS('Base Diária'!$A$2:$A$2296,$A42,'Base Diária'!$F$2:$F$2296,AB$4,'Base Diária'!$P$2:$P$2296,"Sim")=0,"",SUMIFS('Base Diária'!$N$2:$N$2296,'Base Diária'!$A$2:$A$2296,$A42,'Base Diária'!$F$2:$F$2296,AB$4))</f>
        <v/>
      </c>
      <c r="AC42" s="85" t="str">
        <f>IF(COUNTIFS('Base Diária'!$A$2:$A$2296,$A42,'Base Diária'!$F$2:$F$2296,AC$4,'Base Diária'!$P$2:$P$2296,"Sim")=0,"",SUMIFS('Base Diária'!$N$2:$N$2296,'Base Diária'!$A$2:$A$2296,$A42,'Base Diária'!$F$2:$F$2296,AC$4))</f>
        <v/>
      </c>
      <c r="AD42" s="85" t="str">
        <f>IF(COUNTIFS('Base Diária'!$A$2:$A$2296,$A42,'Base Diária'!$F$2:$F$2296,AD$4,'Base Diária'!$P$2:$P$2296,"Sim")=0,"",SUMIFS('Base Diária'!$N$2:$N$2296,'Base Diária'!$A$2:$A$2296,$A42,'Base Diária'!$F$2:$F$2296,AD$4))</f>
        <v/>
      </c>
      <c r="AE42" s="85" t="str">
        <f>IF(COUNTIFS('Base Diária'!$A$2:$A$2296,$A42,'Base Diária'!$F$2:$F$2296,AE$4,'Base Diária'!$P$2:$P$2296,"Sim")=0,"",SUMIFS('Base Diária'!$N$2:$N$2296,'Base Diária'!$A$2:$A$2296,$A42,'Base Diária'!$F$2:$F$2296,AE$4))</f>
        <v/>
      </c>
      <c r="AF42" s="85" t="str">
        <f>IF(COUNTIFS('Base Diária'!$A$2:$A$2296,$A42,'Base Diária'!$F$2:$F$2296,AF$4,'Base Diária'!$P$2:$P$2296,"Sim")=0,"",SUMIFS('Base Diária'!$N$2:$N$2296,'Base Diária'!$A$2:$A$2296,$A42,'Base Diária'!$F$2:$F$2296,AF$4))</f>
        <v/>
      </c>
      <c r="AG42" s="85" t="str">
        <f>IF(COUNTIFS('Base Diária'!$A$2:$A$2296,$A42,'Base Diária'!$F$2:$F$2296,AG$4,'Base Diária'!$P$2:$P$2296,"Sim")=0,"",SUMIFS('Base Diária'!$N$2:$N$2296,'Base Diária'!$A$2:$A$2296,$A42,'Base Diária'!$F$2:$F$2296,AG$4))</f>
        <v/>
      </c>
      <c r="AH42" s="85" t="str">
        <f>IF(COUNTIFS('Base Diária'!$A$2:$A$2296,$A42,'Base Diária'!$F$2:$F$2296,AH$4,'Base Diária'!$P$2:$P$2296,"Sim")=0,"",SUMIFS('Base Diária'!$N$2:$N$2296,'Base Diária'!$A$2:$A$2296,$A42,'Base Diária'!$F$2:$F$2296,AH$4))</f>
        <v/>
      </c>
      <c r="AI42" s="85" t="str">
        <f>IF(COUNTIFS('Base Diária'!$A$2:$A$2296,$A42,'Base Diária'!$F$2:$F$2296,AI$4,'Base Diária'!$P$2:$P$2296,"Sim")=0,"",SUMIFS('Base Diária'!$N$2:$N$2296,'Base Diária'!$A$2:$A$2296,$A42,'Base Diária'!$F$2:$F$2296,AI$4))</f>
        <v/>
      </c>
      <c r="AJ42" s="85" t="str">
        <f>IF(COUNTIFS('Base Diária'!$A$2:$A$2296,$A42,'Base Diária'!$F$2:$F$2296,AJ$4,'Base Diária'!$P$2:$P$2296,"Sim")=0,"",SUMIFS('Base Diária'!$N$2:$N$2296,'Base Diária'!$A$2:$A$2296,$A42,'Base Diária'!$F$2:$F$2296,AJ$4))</f>
        <v/>
      </c>
      <c r="AK42" s="85" t="str">
        <f>IF(COUNTIFS('Base Diária'!$A$2:$A$2296,$A42,'Base Diária'!$F$2:$F$2296,AK$4,'Base Diária'!$P$2:$P$2296,"Sim")=0,"",SUMIFS('Base Diária'!$N$2:$N$2296,'Base Diária'!$A$2:$A$2296,$A42,'Base Diária'!$F$2:$F$2296,AK$4))</f>
        <v/>
      </c>
      <c r="AL42" s="85" t="str">
        <f>IF(COUNTIFS('Base Diária'!$A$2:$A$2296,$A42,'Base Diária'!$F$2:$F$2296,AL$4,'Base Diária'!$P$2:$P$2296,"Sim")=0,"",SUMIFS('Base Diária'!$N$2:$N$2296,'Base Diária'!$A$2:$A$2296,$A42,'Base Diária'!$F$2:$F$2296,AL$4))</f>
        <v/>
      </c>
      <c r="AM42" s="85" t="str">
        <f>IF(COUNTIFS('Base Diária'!$A$2:$A$2296,$A42,'Base Diária'!$F$2:$F$2296,AM$4,'Base Diária'!$P$2:$P$2296,"Sim")=0,"",SUMIFS('Base Diária'!$N$2:$N$2296,'Base Diária'!$A$2:$A$2296,$A42,'Base Diária'!$F$2:$F$2296,AM$4))</f>
        <v/>
      </c>
      <c r="AN42" s="85" t="str">
        <f>IF(COUNTIFS('Base Diária'!$A$2:$A$2296,$A42,'Base Diária'!$F$2:$F$2296,AN$4,'Base Diária'!$P$2:$P$2296,"Sim")=0,"",SUMIFS('Base Diária'!$N$2:$N$2296,'Base Diária'!$A$2:$A$2296,$A42,'Base Diária'!$F$2:$F$2296,AN$4))</f>
        <v/>
      </c>
      <c r="AO42" s="85" t="str">
        <f>IF(COUNTIFS('Base Diária'!$A$2:$A$2296,$A42,'Base Diária'!$F$2:$F$2296,AO$4,'Base Diária'!$P$2:$P$2296,"Sim")=0,"",SUMIFS('Base Diária'!$N$2:$N$2296,'Base Diária'!$A$2:$A$2296,$A42,'Base Diária'!$F$2:$F$2296,AO$4))</f>
        <v/>
      </c>
      <c r="AP42" s="18">
        <f>IFERROR(INDEX('Painel Empregado'!$F$5:$F$63,MATCH($A42,'Painel Empregado'!$A$5:$A$63,0)),"")</f>
        <v>8</v>
      </c>
      <c r="AQ42" s="86">
        <f>IFERROR(INDEX('Painel Empregado'!$J$5:$J$63,MATCH($A42,'Painel Empregado'!$A$5:$A$63,0)),"")</f>
        <v>0.96932717678100278</v>
      </c>
      <c r="AR42" s="86">
        <f>IFERROR(INDEX('Painel Empregado'!$M$5:$M$63,MATCH($A42,'Painel Empregado'!$A$5:$A$63,0)),"")</f>
        <v>1</v>
      </c>
      <c r="AS42" s="86">
        <f>IFERROR(INDEX('Painel Empregado'!$K$5:$K$63,MATCH($A42,'Painel Empregado'!$A$5:$A$63,0)),"")</f>
        <v>0.8</v>
      </c>
      <c r="AT42" s="89" t="str">
        <f>IFERROR(INDEX('Painel Empregado'!$Q$5:$Q$63,MATCH($A42,'Painel Empregado'!$A$5:$A$63,0)),"")</f>
        <v>Na meta</v>
      </c>
    </row>
    <row r="43" spans="1:46" ht="15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IFERROR(INDEX(Cadastro!$D$5:$D$129,MATCH($A43&amp;"|"&amp;TEXT(_xlfn.MAXIFS(Cadastro!$E$5:$E$129,Cadastro!$A$5:$A$129,$A43,Cadastro!$E$5:$E$129,"&lt;="&amp;TODAY()),"yyyymmdd"),Cadastro!$I$5:$I$129,0)),"")</f>
        <v>6x1</v>
      </c>
      <c r="F43" s="85">
        <f>IF(COUNTIFS('Base Diária'!$A$2:$A$2296,$A43,'Base Diária'!$F$2:$F$2296,F$4,'Base Diária'!$P$2:$P$2296,"Sim")=0,"",SUMIFS('Base Diária'!$N$2:$N$2296,'Base Diária'!$A$2:$A$2296,$A43,'Base Diária'!$F$2:$F$2296,F$4))</f>
        <v>0.80568181818181805</v>
      </c>
      <c r="G43" s="85" t="str">
        <f>IF(COUNTIFS('Base Diária'!$A$2:$A$2296,$A43,'Base Diária'!$F$2:$F$2296,G$4,'Base Diária'!$P$2:$P$2296,"Sim")=0,"",SUMIFS('Base Diária'!$N$2:$N$2296,'Base Diária'!$A$2:$A$2296,$A43,'Base Diária'!$F$2:$F$2296,G$4))</f>
        <v/>
      </c>
      <c r="H43" s="85">
        <f>IF(COUNTIFS('Base Diária'!$A$2:$A$2296,$A43,'Base Diária'!$F$2:$F$2296,H$4,'Base Diária'!$P$2:$P$2296,"Sim")=0,"",SUMIFS('Base Diária'!$N$2:$N$2296,'Base Diária'!$A$2:$A$2296,$A43,'Base Diária'!$F$2:$F$2296,H$4))</f>
        <v>0.81818181818181812</v>
      </c>
      <c r="I43" s="85">
        <f>IF(COUNTIFS('Base Diária'!$A$2:$A$2296,$A43,'Base Diária'!$F$2:$F$2296,I$4,'Base Diária'!$P$2:$P$2296,"Sim")=0,"",SUMIFS('Base Diária'!$N$2:$N$2296,'Base Diária'!$A$2:$A$2296,$A43,'Base Diária'!$F$2:$F$2296,I$4))</f>
        <v>0.81590909090909081</v>
      </c>
      <c r="J43" s="85">
        <f>IF(COUNTIFS('Base Diária'!$A$2:$A$2296,$A43,'Base Diária'!$F$2:$F$2296,J$4,'Base Diária'!$P$2:$P$2296,"Sim")=0,"",SUMIFS('Base Diária'!$N$2:$N$2296,'Base Diária'!$A$2:$A$2296,$A43,'Base Diária'!$F$2:$F$2296,J$4))</f>
        <v>0.82045454545454544</v>
      </c>
      <c r="K43" s="85">
        <f>IF(COUNTIFS('Base Diária'!$A$2:$A$2296,$A43,'Base Diária'!$F$2:$F$2296,K$4,'Base Diária'!$P$2:$P$2296,"Sim")=0,"",SUMIFS('Base Diária'!$N$2:$N$2296,'Base Diária'!$A$2:$A$2296,$A43,'Base Diária'!$F$2:$F$2296,K$4))</f>
        <v>0.83083219645293316</v>
      </c>
      <c r="L43" s="85" t="str">
        <f>IF(COUNTIFS('Base Diária'!$A$2:$A$2296,$A43,'Base Diária'!$F$2:$F$2296,L$4,'Base Diária'!$P$2:$P$2296,"Sim")=0,"",SUMIFS('Base Diária'!$N$2:$N$2296,'Base Diária'!$A$2:$A$2296,$A43,'Base Diária'!$F$2:$F$2296,L$4))</f>
        <v/>
      </c>
      <c r="M43" s="85">
        <f>IF(COUNTIFS('Base Diária'!$A$2:$A$2296,$A43,'Base Diária'!$F$2:$F$2296,M$4,'Base Diária'!$P$2:$P$2296,"Sim")=0,"",SUMIFS('Base Diária'!$N$2:$N$2296,'Base Diária'!$A$2:$A$2296,$A43,'Base Diária'!$F$2:$F$2296,M$4))</f>
        <v>0.70113636363636356</v>
      </c>
      <c r="N43" s="85">
        <f>IF(COUNTIFS('Base Diária'!$A$2:$A$2296,$A43,'Base Diária'!$F$2:$F$2296,N$4,'Base Diária'!$P$2:$P$2296,"Sim")=0,"",SUMIFS('Base Diária'!$N$2:$N$2296,'Base Diária'!$A$2:$A$2296,$A43,'Base Diária'!$F$2:$F$2296,N$4))</f>
        <v>0.8147727272727272</v>
      </c>
      <c r="O43" s="85">
        <f>IF(COUNTIFS('Base Diária'!$A$2:$A$2296,$A43,'Base Diária'!$F$2:$F$2296,O$4,'Base Diária'!$P$2:$P$2296,"Sim")=0,"",SUMIFS('Base Diária'!$N$2:$N$2296,'Base Diária'!$A$2:$A$2296,$A43,'Base Diária'!$F$2:$F$2296,O$4))</f>
        <v>0</v>
      </c>
      <c r="P43" s="85">
        <f>IF(COUNTIFS('Base Diária'!$A$2:$A$2296,$A43,'Base Diária'!$F$2:$F$2296,P$4,'Base Diária'!$P$2:$P$2296,"Sim")=0,"",SUMIFS('Base Diária'!$N$2:$N$2296,'Base Diária'!$A$2:$A$2296,$A43,'Base Diária'!$F$2:$F$2296,P$4))</f>
        <v>0.8147727272727272</v>
      </c>
      <c r="Q43" s="85">
        <f>IF(COUNTIFS('Base Diária'!$A$2:$A$2296,$A43,'Base Diária'!$F$2:$F$2296,Q$4,'Base Diária'!$P$2:$P$2296,"Sim")=0,"",SUMIFS('Base Diária'!$N$2:$N$2296,'Base Diária'!$A$2:$A$2296,$A43,'Base Diária'!$F$2:$F$2296,Q$4))</f>
        <v>0</v>
      </c>
      <c r="R43" s="85" t="str">
        <f>IF(COUNTIFS('Base Diária'!$A$2:$A$2296,$A43,'Base Diária'!$F$2:$F$2296,R$4,'Base Diária'!$P$2:$P$2296,"Sim")=0,"",SUMIFS('Base Diária'!$N$2:$N$2296,'Base Diária'!$A$2:$A$2296,$A43,'Base Diária'!$F$2:$F$2296,R$4))</f>
        <v/>
      </c>
      <c r="S43" s="85" t="str">
        <f>IF(COUNTIFS('Base Diária'!$A$2:$A$2296,$A43,'Base Diária'!$F$2:$F$2296,S$4,'Base Diária'!$P$2:$P$2296,"Sim")=0,"",SUMIFS('Base Diária'!$N$2:$N$2296,'Base Diária'!$A$2:$A$2296,$A43,'Base Diária'!$F$2:$F$2296,S$4))</f>
        <v/>
      </c>
      <c r="T43" s="85" t="str">
        <f>IF(COUNTIFS('Base Diária'!$A$2:$A$2296,$A43,'Base Diária'!$F$2:$F$2296,T$4,'Base Diária'!$P$2:$P$2296,"Sim")=0,"",SUMIFS('Base Diária'!$N$2:$N$2296,'Base Diária'!$A$2:$A$2296,$A43,'Base Diária'!$F$2:$F$2296,T$4))</f>
        <v/>
      </c>
      <c r="U43" s="85" t="str">
        <f>IF(COUNTIFS('Base Diária'!$A$2:$A$2296,$A43,'Base Diária'!$F$2:$F$2296,U$4,'Base Diária'!$P$2:$P$2296,"Sim")=0,"",SUMIFS('Base Diária'!$N$2:$N$2296,'Base Diária'!$A$2:$A$2296,$A43,'Base Diária'!$F$2:$F$2296,U$4))</f>
        <v/>
      </c>
      <c r="V43" s="85" t="str">
        <f>IF(COUNTIFS('Base Diária'!$A$2:$A$2296,$A43,'Base Diária'!$F$2:$F$2296,V$4,'Base Diária'!$P$2:$P$2296,"Sim")=0,"",SUMIFS('Base Diária'!$N$2:$N$2296,'Base Diária'!$A$2:$A$2296,$A43,'Base Diária'!$F$2:$F$2296,V$4))</f>
        <v/>
      </c>
      <c r="W43" s="85" t="str">
        <f>IF(COUNTIFS('Base Diária'!$A$2:$A$2296,$A43,'Base Diária'!$F$2:$F$2296,W$4,'Base Diária'!$P$2:$P$2296,"Sim")=0,"",SUMIFS('Base Diária'!$N$2:$N$2296,'Base Diária'!$A$2:$A$2296,$A43,'Base Diária'!$F$2:$F$2296,W$4))</f>
        <v/>
      </c>
      <c r="X43" s="85" t="str">
        <f>IF(COUNTIFS('Base Diária'!$A$2:$A$2296,$A43,'Base Diária'!$F$2:$F$2296,X$4,'Base Diária'!$P$2:$P$2296,"Sim")=0,"",SUMIFS('Base Diária'!$N$2:$N$2296,'Base Diária'!$A$2:$A$2296,$A43,'Base Diária'!$F$2:$F$2296,X$4))</f>
        <v/>
      </c>
      <c r="Y43" s="85" t="str">
        <f>IF(COUNTIFS('Base Diária'!$A$2:$A$2296,$A43,'Base Diária'!$F$2:$F$2296,Y$4,'Base Diária'!$P$2:$P$2296,"Sim")=0,"",SUMIFS('Base Diária'!$N$2:$N$2296,'Base Diária'!$A$2:$A$2296,$A43,'Base Diária'!$F$2:$F$2296,Y$4))</f>
        <v/>
      </c>
      <c r="Z43" s="85" t="str">
        <f>IF(COUNTIFS('Base Diária'!$A$2:$A$2296,$A43,'Base Diária'!$F$2:$F$2296,Z$4,'Base Diária'!$P$2:$P$2296,"Sim")=0,"",SUMIFS('Base Diária'!$N$2:$N$2296,'Base Diária'!$A$2:$A$2296,$A43,'Base Diária'!$F$2:$F$2296,Z$4))</f>
        <v/>
      </c>
      <c r="AA43" s="85" t="str">
        <f>IF(COUNTIFS('Base Diária'!$A$2:$A$2296,$A43,'Base Diária'!$F$2:$F$2296,AA$4,'Base Diária'!$P$2:$P$2296,"Sim")=0,"",SUMIFS('Base Diária'!$N$2:$N$2296,'Base Diária'!$A$2:$A$2296,$A43,'Base Diária'!$F$2:$F$2296,AA$4))</f>
        <v/>
      </c>
      <c r="AB43" s="85" t="str">
        <f>IF(COUNTIFS('Base Diária'!$A$2:$A$2296,$A43,'Base Diária'!$F$2:$F$2296,AB$4,'Base Diária'!$P$2:$P$2296,"Sim")=0,"",SUMIFS('Base Diária'!$N$2:$N$2296,'Base Diária'!$A$2:$A$2296,$A43,'Base Diária'!$F$2:$F$2296,AB$4))</f>
        <v/>
      </c>
      <c r="AC43" s="85" t="str">
        <f>IF(COUNTIFS('Base Diária'!$A$2:$A$2296,$A43,'Base Diária'!$F$2:$F$2296,AC$4,'Base Diária'!$P$2:$P$2296,"Sim")=0,"",SUMIFS('Base Diária'!$N$2:$N$2296,'Base Diária'!$A$2:$A$2296,$A43,'Base Diária'!$F$2:$F$2296,AC$4))</f>
        <v/>
      </c>
      <c r="AD43" s="85" t="str">
        <f>IF(COUNTIFS('Base Diária'!$A$2:$A$2296,$A43,'Base Diária'!$F$2:$F$2296,AD$4,'Base Diária'!$P$2:$P$2296,"Sim")=0,"",SUMIFS('Base Diária'!$N$2:$N$2296,'Base Diária'!$A$2:$A$2296,$A43,'Base Diária'!$F$2:$F$2296,AD$4))</f>
        <v/>
      </c>
      <c r="AE43" s="85" t="str">
        <f>IF(COUNTIFS('Base Diária'!$A$2:$A$2296,$A43,'Base Diária'!$F$2:$F$2296,AE$4,'Base Diária'!$P$2:$P$2296,"Sim")=0,"",SUMIFS('Base Diária'!$N$2:$N$2296,'Base Diária'!$A$2:$A$2296,$A43,'Base Diária'!$F$2:$F$2296,AE$4))</f>
        <v/>
      </c>
      <c r="AF43" s="85" t="str">
        <f>IF(COUNTIFS('Base Diária'!$A$2:$A$2296,$A43,'Base Diária'!$F$2:$F$2296,AF$4,'Base Diária'!$P$2:$P$2296,"Sim")=0,"",SUMIFS('Base Diária'!$N$2:$N$2296,'Base Diária'!$A$2:$A$2296,$A43,'Base Diária'!$F$2:$F$2296,AF$4))</f>
        <v/>
      </c>
      <c r="AG43" s="85" t="str">
        <f>IF(COUNTIFS('Base Diária'!$A$2:$A$2296,$A43,'Base Diária'!$F$2:$F$2296,AG$4,'Base Diária'!$P$2:$P$2296,"Sim")=0,"",SUMIFS('Base Diária'!$N$2:$N$2296,'Base Diária'!$A$2:$A$2296,$A43,'Base Diária'!$F$2:$F$2296,AG$4))</f>
        <v/>
      </c>
      <c r="AH43" s="85" t="str">
        <f>IF(COUNTIFS('Base Diária'!$A$2:$A$2296,$A43,'Base Diária'!$F$2:$F$2296,AH$4,'Base Diária'!$P$2:$P$2296,"Sim")=0,"",SUMIFS('Base Diária'!$N$2:$N$2296,'Base Diária'!$A$2:$A$2296,$A43,'Base Diária'!$F$2:$F$2296,AH$4))</f>
        <v/>
      </c>
      <c r="AI43" s="85" t="str">
        <f>IF(COUNTIFS('Base Diária'!$A$2:$A$2296,$A43,'Base Diária'!$F$2:$F$2296,AI$4,'Base Diária'!$P$2:$P$2296,"Sim")=0,"",SUMIFS('Base Diária'!$N$2:$N$2296,'Base Diária'!$A$2:$A$2296,$A43,'Base Diária'!$F$2:$F$2296,AI$4))</f>
        <v/>
      </c>
      <c r="AJ43" s="85" t="str">
        <f>IF(COUNTIFS('Base Diária'!$A$2:$A$2296,$A43,'Base Diária'!$F$2:$F$2296,AJ$4,'Base Diária'!$P$2:$P$2296,"Sim")=0,"",SUMIFS('Base Diária'!$N$2:$N$2296,'Base Diária'!$A$2:$A$2296,$A43,'Base Diária'!$F$2:$F$2296,AJ$4))</f>
        <v/>
      </c>
      <c r="AK43" s="85" t="str">
        <f>IF(COUNTIFS('Base Diária'!$A$2:$A$2296,$A43,'Base Diária'!$F$2:$F$2296,AK$4,'Base Diária'!$P$2:$P$2296,"Sim")=0,"",SUMIFS('Base Diária'!$N$2:$N$2296,'Base Diária'!$A$2:$A$2296,$A43,'Base Diária'!$F$2:$F$2296,AK$4))</f>
        <v/>
      </c>
      <c r="AL43" s="85" t="str">
        <f>IF(COUNTIFS('Base Diária'!$A$2:$A$2296,$A43,'Base Diária'!$F$2:$F$2296,AL$4,'Base Diária'!$P$2:$P$2296,"Sim")=0,"",SUMIFS('Base Diária'!$N$2:$N$2296,'Base Diária'!$A$2:$A$2296,$A43,'Base Diária'!$F$2:$F$2296,AL$4))</f>
        <v/>
      </c>
      <c r="AM43" s="85" t="str">
        <f>IF(COUNTIFS('Base Diária'!$A$2:$A$2296,$A43,'Base Diária'!$F$2:$F$2296,AM$4,'Base Diária'!$P$2:$P$2296,"Sim")=0,"",SUMIFS('Base Diária'!$N$2:$N$2296,'Base Diária'!$A$2:$A$2296,$A43,'Base Diária'!$F$2:$F$2296,AM$4))</f>
        <v/>
      </c>
      <c r="AN43" s="85" t="str">
        <f>IF(COUNTIFS('Base Diária'!$A$2:$A$2296,$A43,'Base Diária'!$F$2:$F$2296,AN$4,'Base Diária'!$P$2:$P$2296,"Sim")=0,"",SUMIFS('Base Diária'!$N$2:$N$2296,'Base Diária'!$A$2:$A$2296,$A43,'Base Diária'!$F$2:$F$2296,AN$4))</f>
        <v/>
      </c>
      <c r="AO43" s="85" t="str">
        <f>IF(COUNTIFS('Base Diária'!$A$2:$A$2296,$A43,'Base Diária'!$F$2:$F$2296,AO$4,'Base Diária'!$P$2:$P$2296,"Sim")=0,"",SUMIFS('Base Diária'!$N$2:$N$2296,'Base Diária'!$A$2:$A$2296,$A43,'Base Diária'!$F$2:$F$2296,AO$4))</f>
        <v/>
      </c>
      <c r="AP43" s="18">
        <f>IFERROR(INDEX('Painel Empregado'!$F$5:$F$63,MATCH($A43,'Painel Empregado'!$A$5:$A$63,0)),"")</f>
        <v>8</v>
      </c>
      <c r="AQ43" s="86">
        <f>IFERROR(INDEX('Painel Empregado'!$J$5:$J$63,MATCH($A43,'Painel Empregado'!$A$5:$A$63,0)),"")</f>
        <v>0.80211809081677077</v>
      </c>
      <c r="AR43" s="86">
        <f>IFERROR(INDEX('Painel Empregado'!$M$5:$M$63,MATCH($A43,'Painel Empregado'!$A$5:$A$63,0)),"")</f>
        <v>0.875</v>
      </c>
      <c r="AS43" s="86">
        <f>IFERROR(INDEX('Painel Empregado'!$K$5:$K$63,MATCH($A43,'Painel Empregado'!$A$5:$A$63,0)),"")</f>
        <v>0.8</v>
      </c>
      <c r="AT43" s="89" t="str">
        <f>IFERROR(INDEX('Painel Empregado'!$Q$5:$Q$63,MATCH($A43,'Painel Empregado'!$A$5:$A$63,0)),"")</f>
        <v>Na meta</v>
      </c>
    </row>
    <row r="44" spans="1:46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IFERROR(INDEX(Cadastro!$D$5:$D$129,MATCH($A44&amp;"|"&amp;TEXT(_xlfn.MAXIFS(Cadastro!$E$5:$E$129,Cadastro!$A$5:$A$129,$A44,Cadastro!$E$5:$E$129,"&lt;="&amp;TODAY()),"yyyymmdd"),Cadastro!$I$5:$I$129,0)),"")</f>
        <v>Folguista</v>
      </c>
      <c r="F44" s="85">
        <f>IF(COUNTIFS('Base Diária'!$A$2:$A$2296,$A44,'Base Diária'!$F$2:$F$2296,F$4,'Base Diária'!$P$2:$P$2296,"Sim")=0,"",SUMIFS('Base Diária'!$N$2:$N$2296,'Base Diária'!$A$2:$A$2296,$A44,'Base Diária'!$F$2:$F$2296,F$4))</f>
        <v>0.75112443778110938</v>
      </c>
      <c r="G44" s="85" t="str">
        <f>IF(COUNTIFS('Base Diária'!$A$2:$A$2296,$A44,'Base Diária'!$F$2:$F$2296,G$4,'Base Diária'!$P$2:$P$2296,"Sim")=0,"",SUMIFS('Base Diária'!$N$2:$N$2296,'Base Diária'!$A$2:$A$2296,$A44,'Base Diária'!$F$2:$F$2296,G$4))</f>
        <v/>
      </c>
      <c r="H44" s="85" t="str">
        <f>IF(COUNTIFS('Base Diária'!$A$2:$A$2296,$A44,'Base Diária'!$F$2:$F$2296,H$4,'Base Diária'!$P$2:$P$2296,"Sim")=0,"",SUMIFS('Base Diária'!$N$2:$N$2296,'Base Diária'!$A$2:$A$2296,$A44,'Base Diária'!$F$2:$F$2296,H$4))</f>
        <v/>
      </c>
      <c r="I44" s="85">
        <f>IF(COUNTIFS('Base Diária'!$A$2:$A$2296,$A44,'Base Diária'!$F$2:$F$2296,I$4,'Base Diária'!$P$2:$P$2296,"Sim")=0,"",SUMIFS('Base Diária'!$N$2:$N$2296,'Base Diária'!$A$2:$A$2296,$A44,'Base Diária'!$F$2:$F$2296,I$4))</f>
        <v>0.95436766623207303</v>
      </c>
      <c r="J44" s="85">
        <f>IF(COUNTIFS('Base Diária'!$A$2:$A$2296,$A44,'Base Diária'!$F$2:$F$2296,J$4,'Base Diária'!$P$2:$P$2296,"Sim")=0,"",SUMIFS('Base Diária'!$N$2:$N$2296,'Base Diária'!$A$2:$A$2296,$A44,'Base Diária'!$F$2:$F$2296,J$4))</f>
        <v>0.93089960886571055</v>
      </c>
      <c r="K44" s="85">
        <f>IF(COUNTIFS('Base Diária'!$A$2:$A$2296,$A44,'Base Diária'!$F$2:$F$2296,K$4,'Base Diária'!$P$2:$P$2296,"Sim")=0,"",SUMIFS('Base Diária'!$N$2:$N$2296,'Base Diária'!$A$2:$A$2296,$A44,'Base Diária'!$F$2:$F$2296,K$4))</f>
        <v>0.81109445277361314</v>
      </c>
      <c r="L44" s="85">
        <f>IF(COUNTIFS('Base Diária'!$A$2:$A$2296,$A44,'Base Diária'!$F$2:$F$2296,L$4,'Base Diária'!$P$2:$P$2296,"Sim")=0,"",SUMIFS('Base Diária'!$N$2:$N$2296,'Base Diária'!$A$2:$A$2296,$A44,'Base Diária'!$F$2:$F$2296,L$4))</f>
        <v>0.79010494752623683</v>
      </c>
      <c r="M44" s="85" t="str">
        <f>IF(COUNTIFS('Base Diária'!$A$2:$A$2296,$A44,'Base Diária'!$F$2:$F$2296,M$4,'Base Diária'!$P$2:$P$2296,"Sim")=0,"",SUMIFS('Base Diária'!$N$2:$N$2296,'Base Diária'!$A$2:$A$2296,$A44,'Base Diária'!$F$2:$F$2296,M$4))</f>
        <v/>
      </c>
      <c r="N44" s="85" t="str">
        <f>IF(COUNTIFS('Base Diária'!$A$2:$A$2296,$A44,'Base Diária'!$F$2:$F$2296,N$4,'Base Diária'!$P$2:$P$2296,"Sim")=0,"",SUMIFS('Base Diária'!$N$2:$N$2296,'Base Diária'!$A$2:$A$2296,$A44,'Base Diária'!$F$2:$F$2296,N$4))</f>
        <v/>
      </c>
      <c r="O44" s="85">
        <f>IF(COUNTIFS('Base Diária'!$A$2:$A$2296,$A44,'Base Diária'!$F$2:$F$2296,O$4,'Base Diária'!$P$2:$P$2296,"Sim")=0,"",SUMIFS('Base Diária'!$N$2:$N$2296,'Base Diária'!$A$2:$A$2296,$A44,'Base Diária'!$F$2:$F$2296,O$4))</f>
        <v>0.81225554106910047</v>
      </c>
      <c r="P44" s="85">
        <f>IF(COUNTIFS('Base Diária'!$A$2:$A$2296,$A44,'Base Diária'!$F$2:$F$2296,P$4,'Base Diária'!$P$2:$P$2296,"Sim")=0,"",SUMIFS('Base Diária'!$N$2:$N$2296,'Base Diária'!$A$2:$A$2296,$A44,'Base Diária'!$F$2:$F$2296,P$4))</f>
        <v>0.90612777053455018</v>
      </c>
      <c r="Q44" s="85">
        <f>IF(COUNTIFS('Base Diária'!$A$2:$A$2296,$A44,'Base Diária'!$F$2:$F$2296,Q$4,'Base Diária'!$P$2:$P$2296,"Sim")=0,"",SUMIFS('Base Diária'!$N$2:$N$2296,'Base Diária'!$A$2:$A$2296,$A44,'Base Diária'!$F$2:$F$2296,Q$4))</f>
        <v>0.9145427286356822</v>
      </c>
      <c r="R44" s="85" t="str">
        <f>IF(COUNTIFS('Base Diária'!$A$2:$A$2296,$A44,'Base Diária'!$F$2:$F$2296,R$4,'Base Diária'!$P$2:$P$2296,"Sim")=0,"",SUMIFS('Base Diária'!$N$2:$N$2296,'Base Diária'!$A$2:$A$2296,$A44,'Base Diária'!$F$2:$F$2296,R$4))</f>
        <v/>
      </c>
      <c r="S44" s="85" t="str">
        <f>IF(COUNTIFS('Base Diária'!$A$2:$A$2296,$A44,'Base Diária'!$F$2:$F$2296,S$4,'Base Diária'!$P$2:$P$2296,"Sim")=0,"",SUMIFS('Base Diária'!$N$2:$N$2296,'Base Diária'!$A$2:$A$2296,$A44,'Base Diária'!$F$2:$F$2296,S$4))</f>
        <v/>
      </c>
      <c r="T44" s="85" t="str">
        <f>IF(COUNTIFS('Base Diária'!$A$2:$A$2296,$A44,'Base Diária'!$F$2:$F$2296,T$4,'Base Diária'!$P$2:$P$2296,"Sim")=0,"",SUMIFS('Base Diária'!$N$2:$N$2296,'Base Diária'!$A$2:$A$2296,$A44,'Base Diária'!$F$2:$F$2296,T$4))</f>
        <v/>
      </c>
      <c r="U44" s="85" t="str">
        <f>IF(COUNTIFS('Base Diária'!$A$2:$A$2296,$A44,'Base Diária'!$F$2:$F$2296,U$4,'Base Diária'!$P$2:$P$2296,"Sim")=0,"",SUMIFS('Base Diária'!$N$2:$N$2296,'Base Diária'!$A$2:$A$2296,$A44,'Base Diária'!$F$2:$F$2296,U$4))</f>
        <v/>
      </c>
      <c r="V44" s="85" t="str">
        <f>IF(COUNTIFS('Base Diária'!$A$2:$A$2296,$A44,'Base Diária'!$F$2:$F$2296,V$4,'Base Diária'!$P$2:$P$2296,"Sim")=0,"",SUMIFS('Base Diária'!$N$2:$N$2296,'Base Diária'!$A$2:$A$2296,$A44,'Base Diária'!$F$2:$F$2296,V$4))</f>
        <v/>
      </c>
      <c r="W44" s="85" t="str">
        <f>IF(COUNTIFS('Base Diária'!$A$2:$A$2296,$A44,'Base Diária'!$F$2:$F$2296,W$4,'Base Diária'!$P$2:$P$2296,"Sim")=0,"",SUMIFS('Base Diária'!$N$2:$N$2296,'Base Diária'!$A$2:$A$2296,$A44,'Base Diária'!$F$2:$F$2296,W$4))</f>
        <v/>
      </c>
      <c r="X44" s="85" t="str">
        <f>IF(COUNTIFS('Base Diária'!$A$2:$A$2296,$A44,'Base Diária'!$F$2:$F$2296,X$4,'Base Diária'!$P$2:$P$2296,"Sim")=0,"",SUMIFS('Base Diária'!$N$2:$N$2296,'Base Diária'!$A$2:$A$2296,$A44,'Base Diária'!$F$2:$F$2296,X$4))</f>
        <v/>
      </c>
      <c r="Y44" s="85" t="str">
        <f>IF(COUNTIFS('Base Diária'!$A$2:$A$2296,$A44,'Base Diária'!$F$2:$F$2296,Y$4,'Base Diária'!$P$2:$P$2296,"Sim")=0,"",SUMIFS('Base Diária'!$N$2:$N$2296,'Base Diária'!$A$2:$A$2296,$A44,'Base Diária'!$F$2:$F$2296,Y$4))</f>
        <v/>
      </c>
      <c r="Z44" s="85" t="str">
        <f>IF(COUNTIFS('Base Diária'!$A$2:$A$2296,$A44,'Base Diária'!$F$2:$F$2296,Z$4,'Base Diária'!$P$2:$P$2296,"Sim")=0,"",SUMIFS('Base Diária'!$N$2:$N$2296,'Base Diária'!$A$2:$A$2296,$A44,'Base Diária'!$F$2:$F$2296,Z$4))</f>
        <v/>
      </c>
      <c r="AA44" s="85" t="str">
        <f>IF(COUNTIFS('Base Diária'!$A$2:$A$2296,$A44,'Base Diária'!$F$2:$F$2296,AA$4,'Base Diária'!$P$2:$P$2296,"Sim")=0,"",SUMIFS('Base Diária'!$N$2:$N$2296,'Base Diária'!$A$2:$A$2296,$A44,'Base Diária'!$F$2:$F$2296,AA$4))</f>
        <v/>
      </c>
      <c r="AB44" s="85" t="str">
        <f>IF(COUNTIFS('Base Diária'!$A$2:$A$2296,$A44,'Base Diária'!$F$2:$F$2296,AB$4,'Base Diária'!$P$2:$P$2296,"Sim")=0,"",SUMIFS('Base Diária'!$N$2:$N$2296,'Base Diária'!$A$2:$A$2296,$A44,'Base Diária'!$F$2:$F$2296,AB$4))</f>
        <v/>
      </c>
      <c r="AC44" s="85" t="str">
        <f>IF(COUNTIFS('Base Diária'!$A$2:$A$2296,$A44,'Base Diária'!$F$2:$F$2296,AC$4,'Base Diária'!$P$2:$P$2296,"Sim")=0,"",SUMIFS('Base Diária'!$N$2:$N$2296,'Base Diária'!$A$2:$A$2296,$A44,'Base Diária'!$F$2:$F$2296,AC$4))</f>
        <v/>
      </c>
      <c r="AD44" s="85" t="str">
        <f>IF(COUNTIFS('Base Diária'!$A$2:$A$2296,$A44,'Base Diária'!$F$2:$F$2296,AD$4,'Base Diária'!$P$2:$P$2296,"Sim")=0,"",SUMIFS('Base Diária'!$N$2:$N$2296,'Base Diária'!$A$2:$A$2296,$A44,'Base Diária'!$F$2:$F$2296,AD$4))</f>
        <v/>
      </c>
      <c r="AE44" s="85" t="str">
        <f>IF(COUNTIFS('Base Diária'!$A$2:$A$2296,$A44,'Base Diária'!$F$2:$F$2296,AE$4,'Base Diária'!$P$2:$P$2296,"Sim")=0,"",SUMIFS('Base Diária'!$N$2:$N$2296,'Base Diária'!$A$2:$A$2296,$A44,'Base Diária'!$F$2:$F$2296,AE$4))</f>
        <v/>
      </c>
      <c r="AF44" s="85" t="str">
        <f>IF(COUNTIFS('Base Diária'!$A$2:$A$2296,$A44,'Base Diária'!$F$2:$F$2296,AF$4,'Base Diária'!$P$2:$P$2296,"Sim")=0,"",SUMIFS('Base Diária'!$N$2:$N$2296,'Base Diária'!$A$2:$A$2296,$A44,'Base Diária'!$F$2:$F$2296,AF$4))</f>
        <v/>
      </c>
      <c r="AG44" s="85" t="str">
        <f>IF(COUNTIFS('Base Diária'!$A$2:$A$2296,$A44,'Base Diária'!$F$2:$F$2296,AG$4,'Base Diária'!$P$2:$P$2296,"Sim")=0,"",SUMIFS('Base Diária'!$N$2:$N$2296,'Base Diária'!$A$2:$A$2296,$A44,'Base Diária'!$F$2:$F$2296,AG$4))</f>
        <v/>
      </c>
      <c r="AH44" s="85" t="str">
        <f>IF(COUNTIFS('Base Diária'!$A$2:$A$2296,$A44,'Base Diária'!$F$2:$F$2296,AH$4,'Base Diária'!$P$2:$P$2296,"Sim")=0,"",SUMIFS('Base Diária'!$N$2:$N$2296,'Base Diária'!$A$2:$A$2296,$A44,'Base Diária'!$F$2:$F$2296,AH$4))</f>
        <v/>
      </c>
      <c r="AI44" s="85" t="str">
        <f>IF(COUNTIFS('Base Diária'!$A$2:$A$2296,$A44,'Base Diária'!$F$2:$F$2296,AI$4,'Base Diária'!$P$2:$P$2296,"Sim")=0,"",SUMIFS('Base Diária'!$N$2:$N$2296,'Base Diária'!$A$2:$A$2296,$A44,'Base Diária'!$F$2:$F$2296,AI$4))</f>
        <v/>
      </c>
      <c r="AJ44" s="85" t="str">
        <f>IF(COUNTIFS('Base Diária'!$A$2:$A$2296,$A44,'Base Diária'!$F$2:$F$2296,AJ$4,'Base Diária'!$P$2:$P$2296,"Sim")=0,"",SUMIFS('Base Diária'!$N$2:$N$2296,'Base Diária'!$A$2:$A$2296,$A44,'Base Diária'!$F$2:$F$2296,AJ$4))</f>
        <v/>
      </c>
      <c r="AK44" s="85" t="str">
        <f>IF(COUNTIFS('Base Diária'!$A$2:$A$2296,$A44,'Base Diária'!$F$2:$F$2296,AK$4,'Base Diária'!$P$2:$P$2296,"Sim")=0,"",SUMIFS('Base Diária'!$N$2:$N$2296,'Base Diária'!$A$2:$A$2296,$A44,'Base Diária'!$F$2:$F$2296,AK$4))</f>
        <v/>
      </c>
      <c r="AL44" s="85" t="str">
        <f>IF(COUNTIFS('Base Diária'!$A$2:$A$2296,$A44,'Base Diária'!$F$2:$F$2296,AL$4,'Base Diária'!$P$2:$P$2296,"Sim")=0,"",SUMIFS('Base Diária'!$N$2:$N$2296,'Base Diária'!$A$2:$A$2296,$A44,'Base Diária'!$F$2:$F$2296,AL$4))</f>
        <v/>
      </c>
      <c r="AM44" s="85" t="str">
        <f>IF(COUNTIFS('Base Diária'!$A$2:$A$2296,$A44,'Base Diária'!$F$2:$F$2296,AM$4,'Base Diária'!$P$2:$P$2296,"Sim")=0,"",SUMIFS('Base Diária'!$N$2:$N$2296,'Base Diária'!$A$2:$A$2296,$A44,'Base Diária'!$F$2:$F$2296,AM$4))</f>
        <v/>
      </c>
      <c r="AN44" s="85" t="str">
        <f>IF(COUNTIFS('Base Diária'!$A$2:$A$2296,$A44,'Base Diária'!$F$2:$F$2296,AN$4,'Base Diária'!$P$2:$P$2296,"Sim")=0,"",SUMIFS('Base Diária'!$N$2:$N$2296,'Base Diária'!$A$2:$A$2296,$A44,'Base Diária'!$F$2:$F$2296,AN$4))</f>
        <v/>
      </c>
      <c r="AO44" s="85" t="str">
        <f>IF(COUNTIFS('Base Diária'!$A$2:$A$2296,$A44,'Base Diária'!$F$2:$F$2296,AO$4,'Base Diária'!$P$2:$P$2296,"Sim")=0,"",SUMIFS('Base Diária'!$N$2:$N$2296,'Base Diária'!$A$2:$A$2296,$A44,'Base Diária'!$F$2:$F$2296,AO$4))</f>
        <v/>
      </c>
      <c r="AP44" s="18">
        <f>IFERROR(INDEX('Painel Empregado'!$F$5:$F$63,MATCH($A44,'Painel Empregado'!$A$5:$A$63,0)),"")</f>
        <v>8</v>
      </c>
      <c r="AQ44" s="86">
        <f>IFERROR(INDEX('Painel Empregado'!$J$5:$J$63,MATCH($A44,'Painel Empregado'!$A$5:$A$63,0)),"")</f>
        <v>0.86175034867503475</v>
      </c>
      <c r="AR44" s="86">
        <f>IFERROR(INDEX('Painel Empregado'!$M$5:$M$63,MATCH($A44,'Painel Empregado'!$A$5:$A$63,0)),"")</f>
        <v>0.75</v>
      </c>
      <c r="AS44" s="86">
        <f>IFERROR(INDEX('Painel Empregado'!$K$5:$K$63,MATCH($A44,'Painel Empregado'!$A$5:$A$63,0)),"")</f>
        <v>0.8</v>
      </c>
      <c r="AT44" s="89" t="str">
        <f>IFERROR(INDEX('Painel Empregado'!$Q$5:$Q$63,MATCH($A44,'Painel Empregado'!$A$5:$A$63,0)),"")</f>
        <v>Atenção</v>
      </c>
    </row>
    <row r="45" spans="1:46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IFERROR(INDEX(Cadastro!$D$5:$D$129,MATCH($A45&amp;"|"&amp;TEXT(_xlfn.MAXIFS(Cadastro!$E$5:$E$129,Cadastro!$A$5:$A$129,$A45,Cadastro!$E$5:$E$129,"&lt;="&amp;TODAY()),"yyyymmdd"),Cadastro!$I$5:$I$129,0)),"")</f>
        <v>6x1</v>
      </c>
      <c r="F45" s="85">
        <f>IF(COUNTIFS('Base Diária'!$A$2:$A$2296,$A45,'Base Diária'!$F$2:$F$2296,F$4,'Base Diária'!$P$2:$P$2296,"Sim")=0,"",SUMIFS('Base Diária'!$N$2:$N$2296,'Base Diária'!$A$2:$A$2296,$A45,'Base Diária'!$F$2:$F$2296,F$4))</f>
        <v>0</v>
      </c>
      <c r="G45" s="85">
        <f>IF(COUNTIFS('Base Diária'!$A$2:$A$2296,$A45,'Base Diária'!$F$2:$F$2296,G$4,'Base Diária'!$P$2:$P$2296,"Sim")=0,"",SUMIFS('Base Diária'!$N$2:$N$2296,'Base Diária'!$A$2:$A$2296,$A45,'Base Diária'!$F$2:$F$2296,G$4))</f>
        <v>0.86931818181818177</v>
      </c>
      <c r="H45" s="85">
        <f>IF(COUNTIFS('Base Diária'!$A$2:$A$2296,$A45,'Base Diária'!$F$2:$F$2296,H$4,'Base Diária'!$P$2:$P$2296,"Sim")=0,"",SUMIFS('Base Diária'!$N$2:$N$2296,'Base Diária'!$A$2:$A$2296,$A45,'Base Diária'!$F$2:$F$2296,H$4))</f>
        <v>0.57727272727272727</v>
      </c>
      <c r="I45" s="85">
        <f>IF(COUNTIFS('Base Diária'!$A$2:$A$2296,$A45,'Base Diária'!$F$2:$F$2296,I$4,'Base Diária'!$P$2:$P$2296,"Sim")=0,"",SUMIFS('Base Diária'!$N$2:$N$2296,'Base Diária'!$A$2:$A$2296,$A45,'Base Diária'!$F$2:$F$2296,I$4))</f>
        <v>0.88068181818181812</v>
      </c>
      <c r="J45" s="85">
        <f>IF(COUNTIFS('Base Diária'!$A$2:$A$2296,$A45,'Base Diária'!$F$2:$F$2296,J$4,'Base Diária'!$P$2:$P$2296,"Sim")=0,"",SUMIFS('Base Diária'!$N$2:$N$2296,'Base Diária'!$A$2:$A$2296,$A45,'Base Diária'!$F$2:$F$2296,J$4))</f>
        <v>0.89431818181818168</v>
      </c>
      <c r="K45" s="85" t="str">
        <f>IF(COUNTIFS('Base Diária'!$A$2:$A$2296,$A45,'Base Diária'!$F$2:$F$2296,K$4,'Base Diária'!$P$2:$P$2296,"Sim")=0,"",SUMIFS('Base Diária'!$N$2:$N$2296,'Base Diária'!$A$2:$A$2296,$A45,'Base Diária'!$F$2:$F$2296,K$4))</f>
        <v/>
      </c>
      <c r="L45" s="85" t="str">
        <f>IF(COUNTIFS('Base Diária'!$A$2:$A$2296,$A45,'Base Diária'!$F$2:$F$2296,L$4,'Base Diária'!$P$2:$P$2296,"Sim")=0,"",SUMIFS('Base Diária'!$N$2:$N$2296,'Base Diária'!$A$2:$A$2296,$A45,'Base Diária'!$F$2:$F$2296,L$4))</f>
        <v/>
      </c>
      <c r="M45" s="85">
        <f>IF(COUNTIFS('Base Diária'!$A$2:$A$2296,$A45,'Base Diária'!$F$2:$F$2296,M$4,'Base Diária'!$P$2:$P$2296,"Sim")=0,"",SUMIFS('Base Diária'!$N$2:$N$2296,'Base Diária'!$A$2:$A$2296,$A45,'Base Diária'!$F$2:$F$2296,M$4))</f>
        <v>0.76253298153034288</v>
      </c>
      <c r="N45" s="85">
        <f>IF(COUNTIFS('Base Diária'!$A$2:$A$2296,$A45,'Base Diária'!$F$2:$F$2296,N$4,'Base Diária'!$P$2:$P$2296,"Sim")=0,"",SUMIFS('Base Diária'!$N$2:$N$2296,'Base Diária'!$A$2:$A$2296,$A45,'Base Diária'!$F$2:$F$2296,N$4))</f>
        <v>1.0374999999999999</v>
      </c>
      <c r="O45" s="85">
        <f>IF(COUNTIFS('Base Diária'!$A$2:$A$2296,$A45,'Base Diária'!$F$2:$F$2296,O$4,'Base Diária'!$P$2:$P$2296,"Sim")=0,"",SUMIFS('Base Diária'!$N$2:$N$2296,'Base Diária'!$A$2:$A$2296,$A45,'Base Diária'!$F$2:$F$2296,O$4))</f>
        <v>0.89886363636363631</v>
      </c>
      <c r="P45" s="85">
        <f>IF(COUNTIFS('Base Diária'!$A$2:$A$2296,$A45,'Base Diária'!$F$2:$F$2296,P$4,'Base Diária'!$P$2:$P$2296,"Sim")=0,"",SUMIFS('Base Diária'!$N$2:$N$2296,'Base Diária'!$A$2:$A$2296,$A45,'Base Diária'!$F$2:$F$2296,P$4))</f>
        <v>0.90340909090909083</v>
      </c>
      <c r="Q45" s="85">
        <f>IF(COUNTIFS('Base Diária'!$A$2:$A$2296,$A45,'Base Diária'!$F$2:$F$2296,Q$4,'Base Diária'!$P$2:$P$2296,"Sim")=0,"",SUMIFS('Base Diária'!$N$2:$N$2296,'Base Diária'!$A$2:$A$2296,$A45,'Base Diária'!$F$2:$F$2296,Q$4))</f>
        <v>0.90227272727272712</v>
      </c>
      <c r="R45" s="85" t="str">
        <f>IF(COUNTIFS('Base Diária'!$A$2:$A$2296,$A45,'Base Diária'!$F$2:$F$2296,R$4,'Base Diária'!$P$2:$P$2296,"Sim")=0,"",SUMIFS('Base Diária'!$N$2:$N$2296,'Base Diária'!$A$2:$A$2296,$A45,'Base Diária'!$F$2:$F$2296,R$4))</f>
        <v/>
      </c>
      <c r="S45" s="85" t="str">
        <f>IF(COUNTIFS('Base Diária'!$A$2:$A$2296,$A45,'Base Diária'!$F$2:$F$2296,S$4,'Base Diária'!$P$2:$P$2296,"Sim")=0,"",SUMIFS('Base Diária'!$N$2:$N$2296,'Base Diária'!$A$2:$A$2296,$A45,'Base Diária'!$F$2:$F$2296,S$4))</f>
        <v/>
      </c>
      <c r="T45" s="85" t="str">
        <f>IF(COUNTIFS('Base Diária'!$A$2:$A$2296,$A45,'Base Diária'!$F$2:$F$2296,T$4,'Base Diária'!$P$2:$P$2296,"Sim")=0,"",SUMIFS('Base Diária'!$N$2:$N$2296,'Base Diária'!$A$2:$A$2296,$A45,'Base Diária'!$F$2:$F$2296,T$4))</f>
        <v/>
      </c>
      <c r="U45" s="85" t="str">
        <f>IF(COUNTIFS('Base Diária'!$A$2:$A$2296,$A45,'Base Diária'!$F$2:$F$2296,U$4,'Base Diária'!$P$2:$P$2296,"Sim")=0,"",SUMIFS('Base Diária'!$N$2:$N$2296,'Base Diária'!$A$2:$A$2296,$A45,'Base Diária'!$F$2:$F$2296,U$4))</f>
        <v/>
      </c>
      <c r="V45" s="85" t="str">
        <f>IF(COUNTIFS('Base Diária'!$A$2:$A$2296,$A45,'Base Diária'!$F$2:$F$2296,V$4,'Base Diária'!$P$2:$P$2296,"Sim")=0,"",SUMIFS('Base Diária'!$N$2:$N$2296,'Base Diária'!$A$2:$A$2296,$A45,'Base Diária'!$F$2:$F$2296,V$4))</f>
        <v/>
      </c>
      <c r="W45" s="85" t="str">
        <f>IF(COUNTIFS('Base Diária'!$A$2:$A$2296,$A45,'Base Diária'!$F$2:$F$2296,W$4,'Base Diária'!$P$2:$P$2296,"Sim")=0,"",SUMIFS('Base Diária'!$N$2:$N$2296,'Base Diária'!$A$2:$A$2296,$A45,'Base Diária'!$F$2:$F$2296,W$4))</f>
        <v/>
      </c>
      <c r="X45" s="85" t="str">
        <f>IF(COUNTIFS('Base Diária'!$A$2:$A$2296,$A45,'Base Diária'!$F$2:$F$2296,X$4,'Base Diária'!$P$2:$P$2296,"Sim")=0,"",SUMIFS('Base Diária'!$N$2:$N$2296,'Base Diária'!$A$2:$A$2296,$A45,'Base Diária'!$F$2:$F$2296,X$4))</f>
        <v/>
      </c>
      <c r="Y45" s="85" t="str">
        <f>IF(COUNTIFS('Base Diária'!$A$2:$A$2296,$A45,'Base Diária'!$F$2:$F$2296,Y$4,'Base Diária'!$P$2:$P$2296,"Sim")=0,"",SUMIFS('Base Diária'!$N$2:$N$2296,'Base Diária'!$A$2:$A$2296,$A45,'Base Diária'!$F$2:$F$2296,Y$4))</f>
        <v/>
      </c>
      <c r="Z45" s="85" t="str">
        <f>IF(COUNTIFS('Base Diária'!$A$2:$A$2296,$A45,'Base Diária'!$F$2:$F$2296,Z$4,'Base Diária'!$P$2:$P$2296,"Sim")=0,"",SUMIFS('Base Diária'!$N$2:$N$2296,'Base Diária'!$A$2:$A$2296,$A45,'Base Diária'!$F$2:$F$2296,Z$4))</f>
        <v/>
      </c>
      <c r="AA45" s="85" t="str">
        <f>IF(COUNTIFS('Base Diária'!$A$2:$A$2296,$A45,'Base Diária'!$F$2:$F$2296,AA$4,'Base Diária'!$P$2:$P$2296,"Sim")=0,"",SUMIFS('Base Diária'!$N$2:$N$2296,'Base Diária'!$A$2:$A$2296,$A45,'Base Diária'!$F$2:$F$2296,AA$4))</f>
        <v/>
      </c>
      <c r="AB45" s="85" t="str">
        <f>IF(COUNTIFS('Base Diária'!$A$2:$A$2296,$A45,'Base Diária'!$F$2:$F$2296,AB$4,'Base Diária'!$P$2:$P$2296,"Sim")=0,"",SUMIFS('Base Diária'!$N$2:$N$2296,'Base Diária'!$A$2:$A$2296,$A45,'Base Diária'!$F$2:$F$2296,AB$4))</f>
        <v/>
      </c>
      <c r="AC45" s="85" t="str">
        <f>IF(COUNTIFS('Base Diária'!$A$2:$A$2296,$A45,'Base Diária'!$F$2:$F$2296,AC$4,'Base Diária'!$P$2:$P$2296,"Sim")=0,"",SUMIFS('Base Diária'!$N$2:$N$2296,'Base Diária'!$A$2:$A$2296,$A45,'Base Diária'!$F$2:$F$2296,AC$4))</f>
        <v/>
      </c>
      <c r="AD45" s="85" t="str">
        <f>IF(COUNTIFS('Base Diária'!$A$2:$A$2296,$A45,'Base Diária'!$F$2:$F$2296,AD$4,'Base Diária'!$P$2:$P$2296,"Sim")=0,"",SUMIFS('Base Diária'!$N$2:$N$2296,'Base Diária'!$A$2:$A$2296,$A45,'Base Diária'!$F$2:$F$2296,AD$4))</f>
        <v/>
      </c>
      <c r="AE45" s="85" t="str">
        <f>IF(COUNTIFS('Base Diária'!$A$2:$A$2296,$A45,'Base Diária'!$F$2:$F$2296,AE$4,'Base Diária'!$P$2:$P$2296,"Sim")=0,"",SUMIFS('Base Diária'!$N$2:$N$2296,'Base Diária'!$A$2:$A$2296,$A45,'Base Diária'!$F$2:$F$2296,AE$4))</f>
        <v/>
      </c>
      <c r="AF45" s="85" t="str">
        <f>IF(COUNTIFS('Base Diária'!$A$2:$A$2296,$A45,'Base Diária'!$F$2:$F$2296,AF$4,'Base Diária'!$P$2:$P$2296,"Sim")=0,"",SUMIFS('Base Diária'!$N$2:$N$2296,'Base Diária'!$A$2:$A$2296,$A45,'Base Diária'!$F$2:$F$2296,AF$4))</f>
        <v/>
      </c>
      <c r="AG45" s="85" t="str">
        <f>IF(COUNTIFS('Base Diária'!$A$2:$A$2296,$A45,'Base Diária'!$F$2:$F$2296,AG$4,'Base Diária'!$P$2:$P$2296,"Sim")=0,"",SUMIFS('Base Diária'!$N$2:$N$2296,'Base Diária'!$A$2:$A$2296,$A45,'Base Diária'!$F$2:$F$2296,AG$4))</f>
        <v/>
      </c>
      <c r="AH45" s="85" t="str">
        <f>IF(COUNTIFS('Base Diária'!$A$2:$A$2296,$A45,'Base Diária'!$F$2:$F$2296,AH$4,'Base Diária'!$P$2:$P$2296,"Sim")=0,"",SUMIFS('Base Diária'!$N$2:$N$2296,'Base Diária'!$A$2:$A$2296,$A45,'Base Diária'!$F$2:$F$2296,AH$4))</f>
        <v/>
      </c>
      <c r="AI45" s="85" t="str">
        <f>IF(COUNTIFS('Base Diária'!$A$2:$A$2296,$A45,'Base Diária'!$F$2:$F$2296,AI$4,'Base Diária'!$P$2:$P$2296,"Sim")=0,"",SUMIFS('Base Diária'!$N$2:$N$2296,'Base Diária'!$A$2:$A$2296,$A45,'Base Diária'!$F$2:$F$2296,AI$4))</f>
        <v/>
      </c>
      <c r="AJ45" s="85" t="str">
        <f>IF(COUNTIFS('Base Diária'!$A$2:$A$2296,$A45,'Base Diária'!$F$2:$F$2296,AJ$4,'Base Diária'!$P$2:$P$2296,"Sim")=0,"",SUMIFS('Base Diária'!$N$2:$N$2296,'Base Diária'!$A$2:$A$2296,$A45,'Base Diária'!$F$2:$F$2296,AJ$4))</f>
        <v/>
      </c>
      <c r="AK45" s="85" t="str">
        <f>IF(COUNTIFS('Base Diária'!$A$2:$A$2296,$A45,'Base Diária'!$F$2:$F$2296,AK$4,'Base Diária'!$P$2:$P$2296,"Sim")=0,"",SUMIFS('Base Diária'!$N$2:$N$2296,'Base Diária'!$A$2:$A$2296,$A45,'Base Diária'!$F$2:$F$2296,AK$4))</f>
        <v/>
      </c>
      <c r="AL45" s="85" t="str">
        <f>IF(COUNTIFS('Base Diária'!$A$2:$A$2296,$A45,'Base Diária'!$F$2:$F$2296,AL$4,'Base Diária'!$P$2:$P$2296,"Sim")=0,"",SUMIFS('Base Diária'!$N$2:$N$2296,'Base Diária'!$A$2:$A$2296,$A45,'Base Diária'!$F$2:$F$2296,AL$4))</f>
        <v/>
      </c>
      <c r="AM45" s="85" t="str">
        <f>IF(COUNTIFS('Base Diária'!$A$2:$A$2296,$A45,'Base Diária'!$F$2:$F$2296,AM$4,'Base Diária'!$P$2:$P$2296,"Sim")=0,"",SUMIFS('Base Diária'!$N$2:$N$2296,'Base Diária'!$A$2:$A$2296,$A45,'Base Diária'!$F$2:$F$2296,AM$4))</f>
        <v/>
      </c>
      <c r="AN45" s="85" t="str">
        <f>IF(COUNTIFS('Base Diária'!$A$2:$A$2296,$A45,'Base Diária'!$F$2:$F$2296,AN$4,'Base Diária'!$P$2:$P$2296,"Sim")=0,"",SUMIFS('Base Diária'!$N$2:$N$2296,'Base Diária'!$A$2:$A$2296,$A45,'Base Diária'!$F$2:$F$2296,AN$4))</f>
        <v/>
      </c>
      <c r="AO45" s="85" t="str">
        <f>IF(COUNTIFS('Base Diária'!$A$2:$A$2296,$A45,'Base Diária'!$F$2:$F$2296,AO$4,'Base Diária'!$P$2:$P$2296,"Sim")=0,"",SUMIFS('Base Diária'!$N$2:$N$2296,'Base Diária'!$A$2:$A$2296,$A45,'Base Diária'!$F$2:$F$2296,AO$4))</f>
        <v/>
      </c>
      <c r="AP45" s="18">
        <f>IFERROR(INDEX('Painel Empregado'!$F$5:$F$63,MATCH($A45,'Painel Empregado'!$A$5:$A$63,0)),"")</f>
        <v>9</v>
      </c>
      <c r="AQ45" s="86">
        <f>IFERROR(INDEX('Painel Empregado'!$J$5:$J$63,MATCH($A45,'Painel Empregado'!$A$5:$A$63,0)),"")</f>
        <v>0.8599640933572712</v>
      </c>
      <c r="AR45" s="86">
        <f>IFERROR(INDEX('Painel Empregado'!$M$5:$M$63,MATCH($A45,'Painel Empregado'!$A$5:$A$63,0)),"")</f>
        <v>0.77777777777777779</v>
      </c>
      <c r="AS45" s="86">
        <f>IFERROR(INDEX('Painel Empregado'!$K$5:$K$63,MATCH($A45,'Painel Empregado'!$A$5:$A$63,0)),"")</f>
        <v>0.8</v>
      </c>
      <c r="AT45" s="89" t="str">
        <f>IFERROR(INDEX('Painel Empregado'!$Q$5:$Q$63,MATCH($A45,'Painel Empregado'!$A$5:$A$63,0)),"")</f>
        <v>Atenção</v>
      </c>
    </row>
    <row r="46" spans="1:46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IFERROR(INDEX(Cadastro!$D$5:$D$129,MATCH($A46&amp;"|"&amp;TEXT(_xlfn.MAXIFS(Cadastro!$E$5:$E$129,Cadastro!$A$5:$A$129,$A46,Cadastro!$E$5:$E$129,"&lt;="&amp;TODAY()),"yyyymmdd"),Cadastro!$I$5:$I$129,0)),"")</f>
        <v>A</v>
      </c>
      <c r="F46" s="85">
        <f>IF(COUNTIFS('Base Diária'!$A$2:$A$2296,$A46,'Base Diária'!$F$2:$F$2296,F$4,'Base Diária'!$P$2:$P$2296,"Sim")=0,"",SUMIFS('Base Diária'!$N$2:$N$2296,'Base Diária'!$A$2:$A$2296,$A46,'Base Diária'!$F$2:$F$2296,F$4))</f>
        <v>0.83245382585751981</v>
      </c>
      <c r="G46" s="85">
        <f>IF(COUNTIFS('Base Diária'!$A$2:$A$2296,$A46,'Base Diária'!$F$2:$F$2296,G$4,'Base Diária'!$P$2:$P$2296,"Sim")=0,"",SUMIFS('Base Diária'!$N$2:$N$2296,'Base Diária'!$A$2:$A$2296,$A46,'Base Diária'!$F$2:$F$2296,G$4))</f>
        <v>0.83245382585751981</v>
      </c>
      <c r="H46" s="85">
        <f>IF(COUNTIFS('Base Diária'!$A$2:$A$2296,$A46,'Base Diária'!$F$2:$F$2296,H$4,'Base Diária'!$P$2:$P$2296,"Sim")=0,"",SUMIFS('Base Diária'!$N$2:$N$2296,'Base Diária'!$A$2:$A$2296,$A46,'Base Diária'!$F$2:$F$2296,H$4))</f>
        <v>0</v>
      </c>
      <c r="I46" s="85">
        <f>IF(COUNTIFS('Base Diária'!$A$2:$A$2296,$A46,'Base Diária'!$F$2:$F$2296,I$4,'Base Diária'!$P$2:$P$2296,"Sim")=0,"",SUMIFS('Base Diária'!$N$2:$N$2296,'Base Diária'!$A$2:$A$2296,$A46,'Base Diária'!$F$2:$F$2296,I$4))</f>
        <v>0.82849604221635886</v>
      </c>
      <c r="J46" s="85">
        <f>IF(COUNTIFS('Base Diária'!$A$2:$A$2296,$A46,'Base Diária'!$F$2:$F$2296,J$4,'Base Diária'!$P$2:$P$2296,"Sim")=0,"",SUMIFS('Base Diária'!$N$2:$N$2296,'Base Diária'!$A$2:$A$2296,$A46,'Base Diária'!$F$2:$F$2296,J$4))</f>
        <v>0.82585751978891819</v>
      </c>
      <c r="K46" s="85">
        <f>IF(COUNTIFS('Base Diária'!$A$2:$A$2296,$A46,'Base Diária'!$F$2:$F$2296,K$4,'Base Diária'!$P$2:$P$2296,"Sim")=0,"",SUMIFS('Base Diária'!$N$2:$N$2296,'Base Diária'!$A$2:$A$2296,$A46,'Base Diária'!$F$2:$F$2296,K$4))</f>
        <v>0.89841688654353569</v>
      </c>
      <c r="L46" s="85">
        <f>IF(COUNTIFS('Base Diária'!$A$2:$A$2296,$A46,'Base Diária'!$F$2:$F$2296,L$4,'Base Diária'!$P$2:$P$2296,"Sim")=0,"",SUMIFS('Base Diária'!$N$2:$N$2296,'Base Diária'!$A$2:$A$2296,$A46,'Base Diária'!$F$2:$F$2296,L$4))</f>
        <v>0.89973614775725597</v>
      </c>
      <c r="M46" s="85">
        <f>IF(COUNTIFS('Base Diária'!$A$2:$A$2296,$A46,'Base Diária'!$F$2:$F$2296,M$4,'Base Diária'!$P$2:$P$2296,"Sim")=0,"",SUMIFS('Base Diária'!$N$2:$N$2296,'Base Diária'!$A$2:$A$2296,$A46,'Base Diária'!$F$2:$F$2296,M$4))</f>
        <v>0.83509234828496071</v>
      </c>
      <c r="N46" s="85" t="str">
        <f>IF(COUNTIFS('Base Diária'!$A$2:$A$2296,$A46,'Base Diária'!$F$2:$F$2296,N$4,'Base Diária'!$P$2:$P$2296,"Sim")=0,"",SUMIFS('Base Diária'!$N$2:$N$2296,'Base Diária'!$A$2:$A$2296,$A46,'Base Diária'!$F$2:$F$2296,N$4))</f>
        <v/>
      </c>
      <c r="O46" s="85">
        <f>IF(COUNTIFS('Base Diária'!$A$2:$A$2296,$A46,'Base Diária'!$F$2:$F$2296,O$4,'Base Diária'!$P$2:$P$2296,"Sim")=0,"",SUMIFS('Base Diária'!$N$2:$N$2296,'Base Diária'!$A$2:$A$2296,$A46,'Base Diária'!$F$2:$F$2296,O$4))</f>
        <v>0.81398416886543534</v>
      </c>
      <c r="P46" s="85">
        <f>IF(COUNTIFS('Base Diária'!$A$2:$A$2296,$A46,'Base Diária'!$F$2:$F$2296,P$4,'Base Diária'!$P$2:$P$2296,"Sim")=0,"",SUMIFS('Base Diária'!$N$2:$N$2296,'Base Diária'!$A$2:$A$2296,$A46,'Base Diária'!$F$2:$F$2296,P$4))</f>
        <v>0.82189973614775735</v>
      </c>
      <c r="Q46" s="85">
        <f>IF(COUNTIFS('Base Diária'!$A$2:$A$2296,$A46,'Base Diária'!$F$2:$F$2296,Q$4,'Base Diária'!$P$2:$P$2296,"Sim")=0,"",SUMIFS('Base Diária'!$N$2:$N$2296,'Base Diária'!$A$2:$A$2296,$A46,'Base Diária'!$F$2:$F$2296,Q$4))</f>
        <v>1.0118733509234827</v>
      </c>
      <c r="R46" s="85" t="str">
        <f>IF(COUNTIFS('Base Diária'!$A$2:$A$2296,$A46,'Base Diária'!$F$2:$F$2296,R$4,'Base Diária'!$P$2:$P$2296,"Sim")=0,"",SUMIFS('Base Diária'!$N$2:$N$2296,'Base Diária'!$A$2:$A$2296,$A46,'Base Diária'!$F$2:$F$2296,R$4))</f>
        <v/>
      </c>
      <c r="S46" s="85" t="str">
        <f>IF(COUNTIFS('Base Diária'!$A$2:$A$2296,$A46,'Base Diária'!$F$2:$F$2296,S$4,'Base Diária'!$P$2:$P$2296,"Sim")=0,"",SUMIFS('Base Diária'!$N$2:$N$2296,'Base Diária'!$A$2:$A$2296,$A46,'Base Diária'!$F$2:$F$2296,S$4))</f>
        <v/>
      </c>
      <c r="T46" s="85" t="str">
        <f>IF(COUNTIFS('Base Diária'!$A$2:$A$2296,$A46,'Base Diária'!$F$2:$F$2296,T$4,'Base Diária'!$P$2:$P$2296,"Sim")=0,"",SUMIFS('Base Diária'!$N$2:$N$2296,'Base Diária'!$A$2:$A$2296,$A46,'Base Diária'!$F$2:$F$2296,T$4))</f>
        <v/>
      </c>
      <c r="U46" s="85" t="str">
        <f>IF(COUNTIFS('Base Diária'!$A$2:$A$2296,$A46,'Base Diária'!$F$2:$F$2296,U$4,'Base Diária'!$P$2:$P$2296,"Sim")=0,"",SUMIFS('Base Diária'!$N$2:$N$2296,'Base Diária'!$A$2:$A$2296,$A46,'Base Diária'!$F$2:$F$2296,U$4))</f>
        <v/>
      </c>
      <c r="V46" s="85" t="str">
        <f>IF(COUNTIFS('Base Diária'!$A$2:$A$2296,$A46,'Base Diária'!$F$2:$F$2296,V$4,'Base Diária'!$P$2:$P$2296,"Sim")=0,"",SUMIFS('Base Diária'!$N$2:$N$2296,'Base Diária'!$A$2:$A$2296,$A46,'Base Diária'!$F$2:$F$2296,V$4))</f>
        <v/>
      </c>
      <c r="W46" s="85" t="str">
        <f>IF(COUNTIFS('Base Diária'!$A$2:$A$2296,$A46,'Base Diária'!$F$2:$F$2296,W$4,'Base Diária'!$P$2:$P$2296,"Sim")=0,"",SUMIFS('Base Diária'!$N$2:$N$2296,'Base Diária'!$A$2:$A$2296,$A46,'Base Diária'!$F$2:$F$2296,W$4))</f>
        <v/>
      </c>
      <c r="X46" s="85" t="str">
        <f>IF(COUNTIFS('Base Diária'!$A$2:$A$2296,$A46,'Base Diária'!$F$2:$F$2296,X$4,'Base Diária'!$P$2:$P$2296,"Sim")=0,"",SUMIFS('Base Diária'!$N$2:$N$2296,'Base Diária'!$A$2:$A$2296,$A46,'Base Diária'!$F$2:$F$2296,X$4))</f>
        <v/>
      </c>
      <c r="Y46" s="85" t="str">
        <f>IF(COUNTIFS('Base Diária'!$A$2:$A$2296,$A46,'Base Diária'!$F$2:$F$2296,Y$4,'Base Diária'!$P$2:$P$2296,"Sim")=0,"",SUMIFS('Base Diária'!$N$2:$N$2296,'Base Diária'!$A$2:$A$2296,$A46,'Base Diária'!$F$2:$F$2296,Y$4))</f>
        <v/>
      </c>
      <c r="Z46" s="85" t="str">
        <f>IF(COUNTIFS('Base Diária'!$A$2:$A$2296,$A46,'Base Diária'!$F$2:$F$2296,Z$4,'Base Diária'!$P$2:$P$2296,"Sim")=0,"",SUMIFS('Base Diária'!$N$2:$N$2296,'Base Diária'!$A$2:$A$2296,$A46,'Base Diária'!$F$2:$F$2296,Z$4))</f>
        <v/>
      </c>
      <c r="AA46" s="85" t="str">
        <f>IF(COUNTIFS('Base Diária'!$A$2:$A$2296,$A46,'Base Diária'!$F$2:$F$2296,AA$4,'Base Diária'!$P$2:$P$2296,"Sim")=0,"",SUMIFS('Base Diária'!$N$2:$N$2296,'Base Diária'!$A$2:$A$2296,$A46,'Base Diária'!$F$2:$F$2296,AA$4))</f>
        <v/>
      </c>
      <c r="AB46" s="85" t="str">
        <f>IF(COUNTIFS('Base Diária'!$A$2:$A$2296,$A46,'Base Diária'!$F$2:$F$2296,AB$4,'Base Diária'!$P$2:$P$2296,"Sim")=0,"",SUMIFS('Base Diária'!$N$2:$N$2296,'Base Diária'!$A$2:$A$2296,$A46,'Base Diária'!$F$2:$F$2296,AB$4))</f>
        <v/>
      </c>
      <c r="AC46" s="85" t="str">
        <f>IF(COUNTIFS('Base Diária'!$A$2:$A$2296,$A46,'Base Diária'!$F$2:$F$2296,AC$4,'Base Diária'!$P$2:$P$2296,"Sim")=0,"",SUMIFS('Base Diária'!$N$2:$N$2296,'Base Diária'!$A$2:$A$2296,$A46,'Base Diária'!$F$2:$F$2296,AC$4))</f>
        <v/>
      </c>
      <c r="AD46" s="85" t="str">
        <f>IF(COUNTIFS('Base Diária'!$A$2:$A$2296,$A46,'Base Diária'!$F$2:$F$2296,AD$4,'Base Diária'!$P$2:$P$2296,"Sim")=0,"",SUMIFS('Base Diária'!$N$2:$N$2296,'Base Diária'!$A$2:$A$2296,$A46,'Base Diária'!$F$2:$F$2296,AD$4))</f>
        <v/>
      </c>
      <c r="AE46" s="85" t="str">
        <f>IF(COUNTIFS('Base Diária'!$A$2:$A$2296,$A46,'Base Diária'!$F$2:$F$2296,AE$4,'Base Diária'!$P$2:$P$2296,"Sim")=0,"",SUMIFS('Base Diária'!$N$2:$N$2296,'Base Diária'!$A$2:$A$2296,$A46,'Base Diária'!$F$2:$F$2296,AE$4))</f>
        <v/>
      </c>
      <c r="AF46" s="85" t="str">
        <f>IF(COUNTIFS('Base Diária'!$A$2:$A$2296,$A46,'Base Diária'!$F$2:$F$2296,AF$4,'Base Diária'!$P$2:$P$2296,"Sim")=0,"",SUMIFS('Base Diária'!$N$2:$N$2296,'Base Diária'!$A$2:$A$2296,$A46,'Base Diária'!$F$2:$F$2296,AF$4))</f>
        <v/>
      </c>
      <c r="AG46" s="85" t="str">
        <f>IF(COUNTIFS('Base Diária'!$A$2:$A$2296,$A46,'Base Diária'!$F$2:$F$2296,AG$4,'Base Diária'!$P$2:$P$2296,"Sim")=0,"",SUMIFS('Base Diária'!$N$2:$N$2296,'Base Diária'!$A$2:$A$2296,$A46,'Base Diária'!$F$2:$F$2296,AG$4))</f>
        <v/>
      </c>
      <c r="AH46" s="85" t="str">
        <f>IF(COUNTIFS('Base Diária'!$A$2:$A$2296,$A46,'Base Diária'!$F$2:$F$2296,AH$4,'Base Diária'!$P$2:$P$2296,"Sim")=0,"",SUMIFS('Base Diária'!$N$2:$N$2296,'Base Diária'!$A$2:$A$2296,$A46,'Base Diária'!$F$2:$F$2296,AH$4))</f>
        <v/>
      </c>
      <c r="AI46" s="85" t="str">
        <f>IF(COUNTIFS('Base Diária'!$A$2:$A$2296,$A46,'Base Diária'!$F$2:$F$2296,AI$4,'Base Diária'!$P$2:$P$2296,"Sim")=0,"",SUMIFS('Base Diária'!$N$2:$N$2296,'Base Diária'!$A$2:$A$2296,$A46,'Base Diária'!$F$2:$F$2296,AI$4))</f>
        <v/>
      </c>
      <c r="AJ46" s="85" t="str">
        <f>IF(COUNTIFS('Base Diária'!$A$2:$A$2296,$A46,'Base Diária'!$F$2:$F$2296,AJ$4,'Base Diária'!$P$2:$P$2296,"Sim")=0,"",SUMIFS('Base Diária'!$N$2:$N$2296,'Base Diária'!$A$2:$A$2296,$A46,'Base Diária'!$F$2:$F$2296,AJ$4))</f>
        <v/>
      </c>
      <c r="AK46" s="85" t="str">
        <f>IF(COUNTIFS('Base Diária'!$A$2:$A$2296,$A46,'Base Diária'!$F$2:$F$2296,AK$4,'Base Diária'!$P$2:$P$2296,"Sim")=0,"",SUMIFS('Base Diária'!$N$2:$N$2296,'Base Diária'!$A$2:$A$2296,$A46,'Base Diária'!$F$2:$F$2296,AK$4))</f>
        <v/>
      </c>
      <c r="AL46" s="85" t="str">
        <f>IF(COUNTIFS('Base Diária'!$A$2:$A$2296,$A46,'Base Diária'!$F$2:$F$2296,AL$4,'Base Diária'!$P$2:$P$2296,"Sim")=0,"",SUMIFS('Base Diária'!$N$2:$N$2296,'Base Diária'!$A$2:$A$2296,$A46,'Base Diária'!$F$2:$F$2296,AL$4))</f>
        <v/>
      </c>
      <c r="AM46" s="85" t="str">
        <f>IF(COUNTIFS('Base Diária'!$A$2:$A$2296,$A46,'Base Diária'!$F$2:$F$2296,AM$4,'Base Diária'!$P$2:$P$2296,"Sim")=0,"",SUMIFS('Base Diária'!$N$2:$N$2296,'Base Diária'!$A$2:$A$2296,$A46,'Base Diária'!$F$2:$F$2296,AM$4))</f>
        <v/>
      </c>
      <c r="AN46" s="85" t="str">
        <f>IF(COUNTIFS('Base Diária'!$A$2:$A$2296,$A46,'Base Diária'!$F$2:$F$2296,AN$4,'Base Diária'!$P$2:$P$2296,"Sim")=0,"",SUMIFS('Base Diária'!$N$2:$N$2296,'Base Diária'!$A$2:$A$2296,$A46,'Base Diária'!$F$2:$F$2296,AN$4))</f>
        <v/>
      </c>
      <c r="AO46" s="85" t="str">
        <f>IF(COUNTIFS('Base Diária'!$A$2:$A$2296,$A46,'Base Diária'!$F$2:$F$2296,AO$4,'Base Diária'!$P$2:$P$2296,"Sim")=0,"",SUMIFS('Base Diária'!$N$2:$N$2296,'Base Diária'!$A$2:$A$2296,$A46,'Base Diária'!$F$2:$F$2296,AO$4))</f>
        <v/>
      </c>
      <c r="AP46" s="18">
        <f>IFERROR(INDEX('Painel Empregado'!$F$5:$F$63,MATCH($A46,'Painel Empregado'!$A$5:$A$63,0)),"")</f>
        <v>10</v>
      </c>
      <c r="AQ46" s="86">
        <f>IFERROR(INDEX('Painel Empregado'!$J$5:$J$63,MATCH($A46,'Painel Empregado'!$A$5:$A$63,0)),"")</f>
        <v>0.86002638522427455</v>
      </c>
      <c r="AR46" s="86">
        <f>IFERROR(INDEX('Painel Empregado'!$M$5:$M$63,MATCH($A46,'Painel Empregado'!$A$5:$A$63,0)),"")</f>
        <v>1</v>
      </c>
      <c r="AS46" s="86">
        <f>IFERROR(INDEX('Painel Empregado'!$K$5:$K$63,MATCH($A46,'Painel Empregado'!$A$5:$A$63,0)),"")</f>
        <v>0.8</v>
      </c>
      <c r="AT46" s="89" t="str">
        <f>IFERROR(INDEX('Painel Empregado'!$Q$5:$Q$63,MATCH($A46,'Painel Empregado'!$A$5:$A$63,0)),"")</f>
        <v>Na meta</v>
      </c>
    </row>
    <row r="47" spans="1:46" ht="15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IFERROR(INDEX(Cadastro!$D$5:$D$129,MATCH($A47&amp;"|"&amp;TEXT(_xlfn.MAXIFS(Cadastro!$E$5:$E$129,Cadastro!$A$5:$A$129,$A47,Cadastro!$E$5:$E$129,"&lt;="&amp;TODAY()),"yyyymmdd"),Cadastro!$I$5:$I$129,0)),"")</f>
        <v>A</v>
      </c>
      <c r="F47" s="85">
        <f>IF(COUNTIFS('Base Diária'!$A$2:$A$2296,$A47,'Base Diária'!$F$2:$F$2296,F$4,'Base Diária'!$P$2:$P$2296,"Sim")=0,"",SUMIFS('Base Diária'!$N$2:$N$2296,'Base Diária'!$A$2:$A$2296,$A47,'Base Diária'!$F$2:$F$2296,F$4))</f>
        <v>0.96437994722955156</v>
      </c>
      <c r="G47" s="85">
        <f>IF(COUNTIFS('Base Diária'!$A$2:$A$2296,$A47,'Base Diária'!$F$2:$F$2296,G$4,'Base Diária'!$P$2:$P$2296,"Sim")=0,"",SUMIFS('Base Diária'!$N$2:$N$2296,'Base Diária'!$A$2:$A$2296,$A47,'Base Diária'!$F$2:$F$2296,G$4))</f>
        <v>0.96569920844327162</v>
      </c>
      <c r="H47" s="85">
        <f>IF(COUNTIFS('Base Diária'!$A$2:$A$2296,$A47,'Base Diária'!$F$2:$F$2296,H$4,'Base Diária'!$P$2:$P$2296,"Sim")=0,"",SUMIFS('Base Diária'!$N$2:$N$2296,'Base Diária'!$A$2:$A$2296,$A47,'Base Diária'!$F$2:$F$2296,H$4))</f>
        <v>0.98812664907651715</v>
      </c>
      <c r="I47" s="85">
        <f>IF(COUNTIFS('Base Diária'!$A$2:$A$2296,$A47,'Base Diária'!$F$2:$F$2296,I$4,'Base Diária'!$P$2:$P$2296,"Sim")=0,"",SUMIFS('Base Diária'!$N$2:$N$2296,'Base Diária'!$A$2:$A$2296,$A47,'Base Diária'!$F$2:$F$2296,I$4))</f>
        <v>0.65435356200527706</v>
      </c>
      <c r="J47" s="85" t="str">
        <f>IF(COUNTIFS('Base Diária'!$A$2:$A$2296,$A47,'Base Diária'!$F$2:$F$2296,J$4,'Base Diária'!$P$2:$P$2296,"Sim")=0,"",SUMIFS('Base Diária'!$N$2:$N$2296,'Base Diária'!$A$2:$A$2296,$A47,'Base Diária'!$F$2:$F$2296,J$4))</f>
        <v/>
      </c>
      <c r="K47" s="85">
        <f>IF(COUNTIFS('Base Diária'!$A$2:$A$2296,$A47,'Base Diária'!$F$2:$F$2296,K$4,'Base Diária'!$P$2:$P$2296,"Sim")=0,"",SUMIFS('Base Diária'!$N$2:$N$2296,'Base Diária'!$A$2:$A$2296,$A47,'Base Diária'!$F$2:$F$2296,K$4))</f>
        <v>0.92875989445910301</v>
      </c>
      <c r="L47" s="85">
        <f>IF(COUNTIFS('Base Diária'!$A$2:$A$2296,$A47,'Base Diária'!$F$2:$F$2296,L$4,'Base Diária'!$P$2:$P$2296,"Sim")=0,"",SUMIFS('Base Diária'!$N$2:$N$2296,'Base Diária'!$A$2:$A$2296,$A47,'Base Diária'!$F$2:$F$2296,L$4))</f>
        <v>1.0831134564643798</v>
      </c>
      <c r="M47" s="85">
        <f>IF(COUNTIFS('Base Diária'!$A$2:$A$2296,$A47,'Base Diária'!$F$2:$F$2296,M$4,'Base Diária'!$P$2:$P$2296,"Sim")=0,"",SUMIFS('Base Diária'!$N$2:$N$2296,'Base Diária'!$A$2:$A$2296,$A47,'Base Diária'!$F$2:$F$2296,M$4))</f>
        <v>0.9762532981530343</v>
      </c>
      <c r="N47" s="85">
        <f>IF(COUNTIFS('Base Diária'!$A$2:$A$2296,$A47,'Base Diária'!$F$2:$F$2296,N$4,'Base Diária'!$P$2:$P$2296,"Sim")=0,"",SUMIFS('Base Diária'!$N$2:$N$2296,'Base Diária'!$A$2:$A$2296,$A47,'Base Diária'!$F$2:$F$2296,N$4))</f>
        <v>0.39313984168865435</v>
      </c>
      <c r="O47" s="85">
        <f>IF(COUNTIFS('Base Diária'!$A$2:$A$2296,$A47,'Base Diária'!$F$2:$F$2296,O$4,'Base Diária'!$P$2:$P$2296,"Sim")=0,"",SUMIFS('Base Diária'!$N$2:$N$2296,'Base Diária'!$A$2:$A$2296,$A47,'Base Diária'!$F$2:$F$2296,O$4))</f>
        <v>0</v>
      </c>
      <c r="P47" s="85" t="str">
        <f>IF(COUNTIFS('Base Diária'!$A$2:$A$2296,$A47,'Base Diária'!$F$2:$F$2296,P$4,'Base Diária'!$P$2:$P$2296,"Sim")=0,"",SUMIFS('Base Diária'!$N$2:$N$2296,'Base Diária'!$A$2:$A$2296,$A47,'Base Diária'!$F$2:$F$2296,P$4))</f>
        <v/>
      </c>
      <c r="Q47" s="85">
        <f>IF(COUNTIFS('Base Diária'!$A$2:$A$2296,$A47,'Base Diária'!$F$2:$F$2296,Q$4,'Base Diária'!$P$2:$P$2296,"Sim")=0,"",SUMIFS('Base Diária'!$N$2:$N$2296,'Base Diária'!$A$2:$A$2296,$A47,'Base Diária'!$F$2:$F$2296,Q$4))</f>
        <v>0</v>
      </c>
      <c r="R47" s="85" t="str">
        <f>IF(COUNTIFS('Base Diária'!$A$2:$A$2296,$A47,'Base Diária'!$F$2:$F$2296,R$4,'Base Diária'!$P$2:$P$2296,"Sim")=0,"",SUMIFS('Base Diária'!$N$2:$N$2296,'Base Diária'!$A$2:$A$2296,$A47,'Base Diária'!$F$2:$F$2296,R$4))</f>
        <v/>
      </c>
      <c r="S47" s="85" t="str">
        <f>IF(COUNTIFS('Base Diária'!$A$2:$A$2296,$A47,'Base Diária'!$F$2:$F$2296,S$4,'Base Diária'!$P$2:$P$2296,"Sim")=0,"",SUMIFS('Base Diária'!$N$2:$N$2296,'Base Diária'!$A$2:$A$2296,$A47,'Base Diária'!$F$2:$F$2296,S$4))</f>
        <v/>
      </c>
      <c r="T47" s="85" t="str">
        <f>IF(COUNTIFS('Base Diária'!$A$2:$A$2296,$A47,'Base Diária'!$F$2:$F$2296,T$4,'Base Diária'!$P$2:$P$2296,"Sim")=0,"",SUMIFS('Base Diária'!$N$2:$N$2296,'Base Diária'!$A$2:$A$2296,$A47,'Base Diária'!$F$2:$F$2296,T$4))</f>
        <v/>
      </c>
      <c r="U47" s="85" t="str">
        <f>IF(COUNTIFS('Base Diária'!$A$2:$A$2296,$A47,'Base Diária'!$F$2:$F$2296,U$4,'Base Diária'!$P$2:$P$2296,"Sim")=0,"",SUMIFS('Base Diária'!$N$2:$N$2296,'Base Diária'!$A$2:$A$2296,$A47,'Base Diária'!$F$2:$F$2296,U$4))</f>
        <v/>
      </c>
      <c r="V47" s="85" t="str">
        <f>IF(COUNTIFS('Base Diária'!$A$2:$A$2296,$A47,'Base Diária'!$F$2:$F$2296,V$4,'Base Diária'!$P$2:$P$2296,"Sim")=0,"",SUMIFS('Base Diária'!$N$2:$N$2296,'Base Diária'!$A$2:$A$2296,$A47,'Base Diária'!$F$2:$F$2296,V$4))</f>
        <v/>
      </c>
      <c r="W47" s="85" t="str">
        <f>IF(COUNTIFS('Base Diária'!$A$2:$A$2296,$A47,'Base Diária'!$F$2:$F$2296,W$4,'Base Diária'!$P$2:$P$2296,"Sim")=0,"",SUMIFS('Base Diária'!$N$2:$N$2296,'Base Diária'!$A$2:$A$2296,$A47,'Base Diária'!$F$2:$F$2296,W$4))</f>
        <v/>
      </c>
      <c r="X47" s="85" t="str">
        <f>IF(COUNTIFS('Base Diária'!$A$2:$A$2296,$A47,'Base Diária'!$F$2:$F$2296,X$4,'Base Diária'!$P$2:$P$2296,"Sim")=0,"",SUMIFS('Base Diária'!$N$2:$N$2296,'Base Diária'!$A$2:$A$2296,$A47,'Base Diária'!$F$2:$F$2296,X$4))</f>
        <v/>
      </c>
      <c r="Y47" s="85" t="str">
        <f>IF(COUNTIFS('Base Diária'!$A$2:$A$2296,$A47,'Base Diária'!$F$2:$F$2296,Y$4,'Base Diária'!$P$2:$P$2296,"Sim")=0,"",SUMIFS('Base Diária'!$N$2:$N$2296,'Base Diária'!$A$2:$A$2296,$A47,'Base Diária'!$F$2:$F$2296,Y$4))</f>
        <v/>
      </c>
      <c r="Z47" s="85" t="str">
        <f>IF(COUNTIFS('Base Diária'!$A$2:$A$2296,$A47,'Base Diária'!$F$2:$F$2296,Z$4,'Base Diária'!$P$2:$P$2296,"Sim")=0,"",SUMIFS('Base Diária'!$N$2:$N$2296,'Base Diária'!$A$2:$A$2296,$A47,'Base Diária'!$F$2:$F$2296,Z$4))</f>
        <v/>
      </c>
      <c r="AA47" s="85" t="str">
        <f>IF(COUNTIFS('Base Diária'!$A$2:$A$2296,$A47,'Base Diária'!$F$2:$F$2296,AA$4,'Base Diária'!$P$2:$P$2296,"Sim")=0,"",SUMIFS('Base Diária'!$N$2:$N$2296,'Base Diária'!$A$2:$A$2296,$A47,'Base Diária'!$F$2:$F$2296,AA$4))</f>
        <v/>
      </c>
      <c r="AB47" s="85" t="str">
        <f>IF(COUNTIFS('Base Diária'!$A$2:$A$2296,$A47,'Base Diária'!$F$2:$F$2296,AB$4,'Base Diária'!$P$2:$P$2296,"Sim")=0,"",SUMIFS('Base Diária'!$N$2:$N$2296,'Base Diária'!$A$2:$A$2296,$A47,'Base Diária'!$F$2:$F$2296,AB$4))</f>
        <v/>
      </c>
      <c r="AC47" s="85" t="str">
        <f>IF(COUNTIFS('Base Diária'!$A$2:$A$2296,$A47,'Base Diária'!$F$2:$F$2296,AC$4,'Base Diária'!$P$2:$P$2296,"Sim")=0,"",SUMIFS('Base Diária'!$N$2:$N$2296,'Base Diária'!$A$2:$A$2296,$A47,'Base Diária'!$F$2:$F$2296,AC$4))</f>
        <v/>
      </c>
      <c r="AD47" s="85" t="str">
        <f>IF(COUNTIFS('Base Diária'!$A$2:$A$2296,$A47,'Base Diária'!$F$2:$F$2296,AD$4,'Base Diária'!$P$2:$P$2296,"Sim")=0,"",SUMIFS('Base Diária'!$N$2:$N$2296,'Base Diária'!$A$2:$A$2296,$A47,'Base Diária'!$F$2:$F$2296,AD$4))</f>
        <v/>
      </c>
      <c r="AE47" s="85" t="str">
        <f>IF(COUNTIFS('Base Diária'!$A$2:$A$2296,$A47,'Base Diária'!$F$2:$F$2296,AE$4,'Base Diária'!$P$2:$P$2296,"Sim")=0,"",SUMIFS('Base Diária'!$N$2:$N$2296,'Base Diária'!$A$2:$A$2296,$A47,'Base Diária'!$F$2:$F$2296,AE$4))</f>
        <v/>
      </c>
      <c r="AF47" s="85" t="str">
        <f>IF(COUNTIFS('Base Diária'!$A$2:$A$2296,$A47,'Base Diária'!$F$2:$F$2296,AF$4,'Base Diária'!$P$2:$P$2296,"Sim")=0,"",SUMIFS('Base Diária'!$N$2:$N$2296,'Base Diária'!$A$2:$A$2296,$A47,'Base Diária'!$F$2:$F$2296,AF$4))</f>
        <v/>
      </c>
      <c r="AG47" s="85" t="str">
        <f>IF(COUNTIFS('Base Diária'!$A$2:$A$2296,$A47,'Base Diária'!$F$2:$F$2296,AG$4,'Base Diária'!$P$2:$P$2296,"Sim")=0,"",SUMIFS('Base Diária'!$N$2:$N$2296,'Base Diária'!$A$2:$A$2296,$A47,'Base Diária'!$F$2:$F$2296,AG$4))</f>
        <v/>
      </c>
      <c r="AH47" s="85" t="str">
        <f>IF(COUNTIFS('Base Diária'!$A$2:$A$2296,$A47,'Base Diária'!$F$2:$F$2296,AH$4,'Base Diária'!$P$2:$P$2296,"Sim")=0,"",SUMIFS('Base Diária'!$N$2:$N$2296,'Base Diária'!$A$2:$A$2296,$A47,'Base Diária'!$F$2:$F$2296,AH$4))</f>
        <v/>
      </c>
      <c r="AI47" s="85" t="str">
        <f>IF(COUNTIFS('Base Diária'!$A$2:$A$2296,$A47,'Base Diária'!$F$2:$F$2296,AI$4,'Base Diária'!$P$2:$P$2296,"Sim")=0,"",SUMIFS('Base Diária'!$N$2:$N$2296,'Base Diária'!$A$2:$A$2296,$A47,'Base Diária'!$F$2:$F$2296,AI$4))</f>
        <v/>
      </c>
      <c r="AJ47" s="85" t="str">
        <f>IF(COUNTIFS('Base Diária'!$A$2:$A$2296,$A47,'Base Diária'!$F$2:$F$2296,AJ$4,'Base Diária'!$P$2:$P$2296,"Sim")=0,"",SUMIFS('Base Diária'!$N$2:$N$2296,'Base Diária'!$A$2:$A$2296,$A47,'Base Diária'!$F$2:$F$2296,AJ$4))</f>
        <v/>
      </c>
      <c r="AK47" s="85" t="str">
        <f>IF(COUNTIFS('Base Diária'!$A$2:$A$2296,$A47,'Base Diária'!$F$2:$F$2296,AK$4,'Base Diária'!$P$2:$P$2296,"Sim")=0,"",SUMIFS('Base Diária'!$N$2:$N$2296,'Base Diária'!$A$2:$A$2296,$A47,'Base Diária'!$F$2:$F$2296,AK$4))</f>
        <v/>
      </c>
      <c r="AL47" s="85" t="str">
        <f>IF(COUNTIFS('Base Diária'!$A$2:$A$2296,$A47,'Base Diária'!$F$2:$F$2296,AL$4,'Base Diária'!$P$2:$P$2296,"Sim")=0,"",SUMIFS('Base Diária'!$N$2:$N$2296,'Base Diária'!$A$2:$A$2296,$A47,'Base Diária'!$F$2:$F$2296,AL$4))</f>
        <v/>
      </c>
      <c r="AM47" s="85" t="str">
        <f>IF(COUNTIFS('Base Diária'!$A$2:$A$2296,$A47,'Base Diária'!$F$2:$F$2296,AM$4,'Base Diária'!$P$2:$P$2296,"Sim")=0,"",SUMIFS('Base Diária'!$N$2:$N$2296,'Base Diária'!$A$2:$A$2296,$A47,'Base Diária'!$F$2:$F$2296,AM$4))</f>
        <v/>
      </c>
      <c r="AN47" s="85" t="str">
        <f>IF(COUNTIFS('Base Diária'!$A$2:$A$2296,$A47,'Base Diária'!$F$2:$F$2296,AN$4,'Base Diária'!$P$2:$P$2296,"Sim")=0,"",SUMIFS('Base Diária'!$N$2:$N$2296,'Base Diária'!$A$2:$A$2296,$A47,'Base Diária'!$F$2:$F$2296,AN$4))</f>
        <v/>
      </c>
      <c r="AO47" s="85" t="str">
        <f>IF(COUNTIFS('Base Diária'!$A$2:$A$2296,$A47,'Base Diária'!$F$2:$F$2296,AO$4,'Base Diária'!$P$2:$P$2296,"Sim")=0,"",SUMIFS('Base Diária'!$N$2:$N$2296,'Base Diária'!$A$2:$A$2296,$A47,'Base Diária'!$F$2:$F$2296,AO$4))</f>
        <v/>
      </c>
      <c r="AP47" s="18">
        <f>IFERROR(INDEX('Painel Empregado'!$F$5:$F$63,MATCH($A47,'Painel Empregado'!$A$5:$A$63,0)),"")</f>
        <v>8</v>
      </c>
      <c r="AQ47" s="86">
        <f>IFERROR(INDEX('Painel Empregado'!$J$5:$J$63,MATCH($A47,'Painel Empregado'!$A$5:$A$63,0)),"")</f>
        <v>0.86922823218997358</v>
      </c>
      <c r="AR47" s="86">
        <f>IFERROR(INDEX('Painel Empregado'!$M$5:$M$63,MATCH($A47,'Painel Empregado'!$A$5:$A$63,0)),"")</f>
        <v>0.75</v>
      </c>
      <c r="AS47" s="86">
        <f>IFERROR(INDEX('Painel Empregado'!$K$5:$K$63,MATCH($A47,'Painel Empregado'!$A$5:$A$63,0)),"")</f>
        <v>0.8</v>
      </c>
      <c r="AT47" s="89" t="str">
        <f>IFERROR(INDEX('Painel Empregado'!$Q$5:$Q$63,MATCH($A47,'Painel Empregado'!$A$5:$A$63,0)),"")</f>
        <v>Atenção</v>
      </c>
    </row>
    <row r="48" spans="1:46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IFERROR(INDEX(Cadastro!$D$5:$D$129,MATCH($A48&amp;"|"&amp;TEXT(_xlfn.MAXIFS(Cadastro!$E$5:$E$129,Cadastro!$A$5:$A$129,$A48,Cadastro!$E$5:$E$129,"&lt;="&amp;TODAY()),"yyyymmdd"),Cadastro!$I$5:$I$129,0)),"")</f>
        <v>6x1</v>
      </c>
      <c r="F48" s="85">
        <f>IF(COUNTIFS('Base Diária'!$A$2:$A$2296,$A48,'Base Diária'!$F$2:$F$2296,F$4,'Base Diária'!$P$2:$P$2296,"Sim")=0,"",SUMIFS('Base Diária'!$N$2:$N$2296,'Base Diária'!$A$2:$A$2296,$A48,'Base Diária'!$F$2:$F$2296,F$4))</f>
        <v>0</v>
      </c>
      <c r="G48" s="85">
        <f>IF(COUNTIFS('Base Diária'!$A$2:$A$2296,$A48,'Base Diária'!$F$2:$F$2296,G$4,'Base Diária'!$P$2:$P$2296,"Sim")=0,"",SUMIFS('Base Diária'!$N$2:$N$2296,'Base Diária'!$A$2:$A$2296,$A48,'Base Diária'!$F$2:$F$2296,G$4))</f>
        <v>0</v>
      </c>
      <c r="H48" s="85">
        <f>IF(COUNTIFS('Base Diária'!$A$2:$A$2296,$A48,'Base Diária'!$F$2:$F$2296,H$4,'Base Diária'!$P$2:$P$2296,"Sim")=0,"",SUMIFS('Base Diária'!$N$2:$N$2296,'Base Diária'!$A$2:$A$2296,$A48,'Base Diária'!$F$2:$F$2296,H$4))</f>
        <v>0.9170454545454545</v>
      </c>
      <c r="I48" s="85">
        <f>IF(COUNTIFS('Base Diária'!$A$2:$A$2296,$A48,'Base Diária'!$F$2:$F$2296,I$4,'Base Diária'!$P$2:$P$2296,"Sim")=0,"",SUMIFS('Base Diária'!$N$2:$N$2296,'Base Diária'!$A$2:$A$2296,$A48,'Base Diária'!$F$2:$F$2296,I$4))</f>
        <v>0.88636363636363635</v>
      </c>
      <c r="J48" s="85">
        <f>IF(COUNTIFS('Base Diária'!$A$2:$A$2296,$A48,'Base Diária'!$F$2:$F$2296,J$4,'Base Diária'!$P$2:$P$2296,"Sim")=0,"",SUMIFS('Base Diária'!$N$2:$N$2296,'Base Diária'!$A$2:$A$2296,$A48,'Base Diária'!$F$2:$F$2296,J$4))</f>
        <v>0.90227272727272712</v>
      </c>
      <c r="K48" s="85">
        <f>IF(COUNTIFS('Base Diária'!$A$2:$A$2296,$A48,'Base Diária'!$F$2:$F$2296,K$4,'Base Diária'!$P$2:$P$2296,"Sim")=0,"",SUMIFS('Base Diária'!$N$2:$N$2296,'Base Diária'!$A$2:$A$2296,$A48,'Base Diária'!$F$2:$F$2296,K$4))</f>
        <v>0.93315143246930421</v>
      </c>
      <c r="L48" s="85" t="str">
        <f>IF(COUNTIFS('Base Diária'!$A$2:$A$2296,$A48,'Base Diária'!$F$2:$F$2296,L$4,'Base Diária'!$P$2:$P$2296,"Sim")=0,"",SUMIFS('Base Diária'!$N$2:$N$2296,'Base Diária'!$A$2:$A$2296,$A48,'Base Diária'!$F$2:$F$2296,L$4))</f>
        <v/>
      </c>
      <c r="M48" s="85">
        <f>IF(COUNTIFS('Base Diária'!$A$2:$A$2296,$A48,'Base Diária'!$F$2:$F$2296,M$4,'Base Diária'!$P$2:$P$2296,"Sim")=0,"",SUMIFS('Base Diária'!$N$2:$N$2296,'Base Diária'!$A$2:$A$2296,$A48,'Base Diária'!$F$2:$F$2296,M$4))</f>
        <v>0.81818181818181812</v>
      </c>
      <c r="N48" s="85">
        <f>IF(COUNTIFS('Base Diária'!$A$2:$A$2296,$A48,'Base Diária'!$F$2:$F$2296,N$4,'Base Diária'!$P$2:$P$2296,"Sim")=0,"",SUMIFS('Base Diária'!$N$2:$N$2296,'Base Diária'!$A$2:$A$2296,$A48,'Base Diária'!$F$2:$F$2296,N$4))</f>
        <v>0</v>
      </c>
      <c r="O48" s="85">
        <f>IF(COUNTIFS('Base Diária'!$A$2:$A$2296,$A48,'Base Diária'!$F$2:$F$2296,O$4,'Base Diária'!$P$2:$P$2296,"Sim")=0,"",SUMIFS('Base Diária'!$N$2:$N$2296,'Base Diária'!$A$2:$A$2296,$A48,'Base Diária'!$F$2:$F$2296,O$4))</f>
        <v>0.90909090909090906</v>
      </c>
      <c r="P48" s="85">
        <f>IF(COUNTIFS('Base Diária'!$A$2:$A$2296,$A48,'Base Diária'!$F$2:$F$2296,P$4,'Base Diária'!$P$2:$P$2296,"Sim")=0,"",SUMIFS('Base Diária'!$N$2:$N$2296,'Base Diária'!$A$2:$A$2296,$A48,'Base Diária'!$F$2:$F$2296,P$4))</f>
        <v>0</v>
      </c>
      <c r="Q48" s="85">
        <f>IF(COUNTIFS('Base Diária'!$A$2:$A$2296,$A48,'Base Diária'!$F$2:$F$2296,Q$4,'Base Diária'!$P$2:$P$2296,"Sim")=0,"",SUMIFS('Base Diária'!$N$2:$N$2296,'Base Diária'!$A$2:$A$2296,$A48,'Base Diária'!$F$2:$F$2296,Q$4))</f>
        <v>0.89659090909090899</v>
      </c>
      <c r="R48" s="85" t="str">
        <f>IF(COUNTIFS('Base Diária'!$A$2:$A$2296,$A48,'Base Diária'!$F$2:$F$2296,R$4,'Base Diária'!$P$2:$P$2296,"Sim")=0,"",SUMIFS('Base Diária'!$N$2:$N$2296,'Base Diária'!$A$2:$A$2296,$A48,'Base Diária'!$F$2:$F$2296,R$4))</f>
        <v/>
      </c>
      <c r="S48" s="85" t="str">
        <f>IF(COUNTIFS('Base Diária'!$A$2:$A$2296,$A48,'Base Diária'!$F$2:$F$2296,S$4,'Base Diária'!$P$2:$P$2296,"Sim")=0,"",SUMIFS('Base Diária'!$N$2:$N$2296,'Base Diária'!$A$2:$A$2296,$A48,'Base Diária'!$F$2:$F$2296,S$4))</f>
        <v/>
      </c>
      <c r="T48" s="85" t="str">
        <f>IF(COUNTIFS('Base Diária'!$A$2:$A$2296,$A48,'Base Diária'!$F$2:$F$2296,T$4,'Base Diária'!$P$2:$P$2296,"Sim")=0,"",SUMIFS('Base Diária'!$N$2:$N$2296,'Base Diária'!$A$2:$A$2296,$A48,'Base Diária'!$F$2:$F$2296,T$4))</f>
        <v/>
      </c>
      <c r="U48" s="85" t="str">
        <f>IF(COUNTIFS('Base Diária'!$A$2:$A$2296,$A48,'Base Diária'!$F$2:$F$2296,U$4,'Base Diária'!$P$2:$P$2296,"Sim")=0,"",SUMIFS('Base Diária'!$N$2:$N$2296,'Base Diária'!$A$2:$A$2296,$A48,'Base Diária'!$F$2:$F$2296,U$4))</f>
        <v/>
      </c>
      <c r="V48" s="85" t="str">
        <f>IF(COUNTIFS('Base Diária'!$A$2:$A$2296,$A48,'Base Diária'!$F$2:$F$2296,V$4,'Base Diária'!$P$2:$P$2296,"Sim")=0,"",SUMIFS('Base Diária'!$N$2:$N$2296,'Base Diária'!$A$2:$A$2296,$A48,'Base Diária'!$F$2:$F$2296,V$4))</f>
        <v/>
      </c>
      <c r="W48" s="85" t="str">
        <f>IF(COUNTIFS('Base Diária'!$A$2:$A$2296,$A48,'Base Diária'!$F$2:$F$2296,W$4,'Base Diária'!$P$2:$P$2296,"Sim")=0,"",SUMIFS('Base Diária'!$N$2:$N$2296,'Base Diária'!$A$2:$A$2296,$A48,'Base Diária'!$F$2:$F$2296,W$4))</f>
        <v/>
      </c>
      <c r="X48" s="85" t="str">
        <f>IF(COUNTIFS('Base Diária'!$A$2:$A$2296,$A48,'Base Diária'!$F$2:$F$2296,X$4,'Base Diária'!$P$2:$P$2296,"Sim")=0,"",SUMIFS('Base Diária'!$N$2:$N$2296,'Base Diária'!$A$2:$A$2296,$A48,'Base Diária'!$F$2:$F$2296,X$4))</f>
        <v/>
      </c>
      <c r="Y48" s="85" t="str">
        <f>IF(COUNTIFS('Base Diária'!$A$2:$A$2296,$A48,'Base Diária'!$F$2:$F$2296,Y$4,'Base Diária'!$P$2:$P$2296,"Sim")=0,"",SUMIFS('Base Diária'!$N$2:$N$2296,'Base Diária'!$A$2:$A$2296,$A48,'Base Diária'!$F$2:$F$2296,Y$4))</f>
        <v/>
      </c>
      <c r="Z48" s="85" t="str">
        <f>IF(COUNTIFS('Base Diária'!$A$2:$A$2296,$A48,'Base Diária'!$F$2:$F$2296,Z$4,'Base Diária'!$P$2:$P$2296,"Sim")=0,"",SUMIFS('Base Diária'!$N$2:$N$2296,'Base Diária'!$A$2:$A$2296,$A48,'Base Diária'!$F$2:$F$2296,Z$4))</f>
        <v/>
      </c>
      <c r="AA48" s="85" t="str">
        <f>IF(COUNTIFS('Base Diária'!$A$2:$A$2296,$A48,'Base Diária'!$F$2:$F$2296,AA$4,'Base Diária'!$P$2:$P$2296,"Sim")=0,"",SUMIFS('Base Diária'!$N$2:$N$2296,'Base Diária'!$A$2:$A$2296,$A48,'Base Diária'!$F$2:$F$2296,AA$4))</f>
        <v/>
      </c>
      <c r="AB48" s="85" t="str">
        <f>IF(COUNTIFS('Base Diária'!$A$2:$A$2296,$A48,'Base Diária'!$F$2:$F$2296,AB$4,'Base Diária'!$P$2:$P$2296,"Sim")=0,"",SUMIFS('Base Diária'!$N$2:$N$2296,'Base Diária'!$A$2:$A$2296,$A48,'Base Diária'!$F$2:$F$2296,AB$4))</f>
        <v/>
      </c>
      <c r="AC48" s="85" t="str">
        <f>IF(COUNTIFS('Base Diária'!$A$2:$A$2296,$A48,'Base Diária'!$F$2:$F$2296,AC$4,'Base Diária'!$P$2:$P$2296,"Sim")=0,"",SUMIFS('Base Diária'!$N$2:$N$2296,'Base Diária'!$A$2:$A$2296,$A48,'Base Diária'!$F$2:$F$2296,AC$4))</f>
        <v/>
      </c>
      <c r="AD48" s="85" t="str">
        <f>IF(COUNTIFS('Base Diária'!$A$2:$A$2296,$A48,'Base Diária'!$F$2:$F$2296,AD$4,'Base Diária'!$P$2:$P$2296,"Sim")=0,"",SUMIFS('Base Diária'!$N$2:$N$2296,'Base Diária'!$A$2:$A$2296,$A48,'Base Diária'!$F$2:$F$2296,AD$4))</f>
        <v/>
      </c>
      <c r="AE48" s="85" t="str">
        <f>IF(COUNTIFS('Base Diária'!$A$2:$A$2296,$A48,'Base Diária'!$F$2:$F$2296,AE$4,'Base Diária'!$P$2:$P$2296,"Sim")=0,"",SUMIFS('Base Diária'!$N$2:$N$2296,'Base Diária'!$A$2:$A$2296,$A48,'Base Diária'!$F$2:$F$2296,AE$4))</f>
        <v/>
      </c>
      <c r="AF48" s="85" t="str">
        <f>IF(COUNTIFS('Base Diária'!$A$2:$A$2296,$A48,'Base Diária'!$F$2:$F$2296,AF$4,'Base Diária'!$P$2:$P$2296,"Sim")=0,"",SUMIFS('Base Diária'!$N$2:$N$2296,'Base Diária'!$A$2:$A$2296,$A48,'Base Diária'!$F$2:$F$2296,AF$4))</f>
        <v/>
      </c>
      <c r="AG48" s="85" t="str">
        <f>IF(COUNTIFS('Base Diária'!$A$2:$A$2296,$A48,'Base Diária'!$F$2:$F$2296,AG$4,'Base Diária'!$P$2:$P$2296,"Sim")=0,"",SUMIFS('Base Diária'!$N$2:$N$2296,'Base Diária'!$A$2:$A$2296,$A48,'Base Diária'!$F$2:$F$2296,AG$4))</f>
        <v/>
      </c>
      <c r="AH48" s="85" t="str">
        <f>IF(COUNTIFS('Base Diária'!$A$2:$A$2296,$A48,'Base Diária'!$F$2:$F$2296,AH$4,'Base Diária'!$P$2:$P$2296,"Sim")=0,"",SUMIFS('Base Diária'!$N$2:$N$2296,'Base Diária'!$A$2:$A$2296,$A48,'Base Diária'!$F$2:$F$2296,AH$4))</f>
        <v/>
      </c>
      <c r="AI48" s="85" t="str">
        <f>IF(COUNTIFS('Base Diária'!$A$2:$A$2296,$A48,'Base Diária'!$F$2:$F$2296,AI$4,'Base Diária'!$P$2:$P$2296,"Sim")=0,"",SUMIFS('Base Diária'!$N$2:$N$2296,'Base Diária'!$A$2:$A$2296,$A48,'Base Diária'!$F$2:$F$2296,AI$4))</f>
        <v/>
      </c>
      <c r="AJ48" s="85" t="str">
        <f>IF(COUNTIFS('Base Diária'!$A$2:$A$2296,$A48,'Base Diária'!$F$2:$F$2296,AJ$4,'Base Diária'!$P$2:$P$2296,"Sim")=0,"",SUMIFS('Base Diária'!$N$2:$N$2296,'Base Diária'!$A$2:$A$2296,$A48,'Base Diária'!$F$2:$F$2296,AJ$4))</f>
        <v/>
      </c>
      <c r="AK48" s="85" t="str">
        <f>IF(COUNTIFS('Base Diária'!$A$2:$A$2296,$A48,'Base Diária'!$F$2:$F$2296,AK$4,'Base Diária'!$P$2:$P$2296,"Sim")=0,"",SUMIFS('Base Diária'!$N$2:$N$2296,'Base Diária'!$A$2:$A$2296,$A48,'Base Diária'!$F$2:$F$2296,AK$4))</f>
        <v/>
      </c>
      <c r="AL48" s="85" t="str">
        <f>IF(COUNTIFS('Base Diária'!$A$2:$A$2296,$A48,'Base Diária'!$F$2:$F$2296,AL$4,'Base Diária'!$P$2:$P$2296,"Sim")=0,"",SUMIFS('Base Diária'!$N$2:$N$2296,'Base Diária'!$A$2:$A$2296,$A48,'Base Diária'!$F$2:$F$2296,AL$4))</f>
        <v/>
      </c>
      <c r="AM48" s="85" t="str">
        <f>IF(COUNTIFS('Base Diária'!$A$2:$A$2296,$A48,'Base Diária'!$F$2:$F$2296,AM$4,'Base Diária'!$P$2:$P$2296,"Sim")=0,"",SUMIFS('Base Diária'!$N$2:$N$2296,'Base Diária'!$A$2:$A$2296,$A48,'Base Diária'!$F$2:$F$2296,AM$4))</f>
        <v/>
      </c>
      <c r="AN48" s="85" t="str">
        <f>IF(COUNTIFS('Base Diária'!$A$2:$A$2296,$A48,'Base Diária'!$F$2:$F$2296,AN$4,'Base Diária'!$P$2:$P$2296,"Sim")=0,"",SUMIFS('Base Diária'!$N$2:$N$2296,'Base Diária'!$A$2:$A$2296,$A48,'Base Diária'!$F$2:$F$2296,AN$4))</f>
        <v/>
      </c>
      <c r="AO48" s="85" t="str">
        <f>IF(COUNTIFS('Base Diária'!$A$2:$A$2296,$A48,'Base Diária'!$F$2:$F$2296,AO$4,'Base Diária'!$P$2:$P$2296,"Sim")=0,"",SUMIFS('Base Diária'!$N$2:$N$2296,'Base Diária'!$A$2:$A$2296,$A48,'Base Diária'!$F$2:$F$2296,AO$4))</f>
        <v/>
      </c>
      <c r="AP48" s="18">
        <f>IFERROR(INDEX('Painel Empregado'!$F$5:$F$63,MATCH($A48,'Painel Empregado'!$A$5:$A$63,0)),"")</f>
        <v>7</v>
      </c>
      <c r="AQ48" s="86">
        <f>IFERROR(INDEX('Painel Empregado'!$J$5:$J$63,MATCH($A48,'Painel Empregado'!$A$5:$A$63,0)),"")</f>
        <v>0.89373025112256788</v>
      </c>
      <c r="AR48" s="86">
        <f>IFERROR(INDEX('Painel Empregado'!$M$5:$M$63,MATCH($A48,'Painel Empregado'!$A$5:$A$63,0)),"")</f>
        <v>1</v>
      </c>
      <c r="AS48" s="86">
        <f>IFERROR(INDEX('Painel Empregado'!$K$5:$K$63,MATCH($A48,'Painel Empregado'!$A$5:$A$63,0)),"")</f>
        <v>0.8</v>
      </c>
      <c r="AT48" s="89" t="str">
        <f>IFERROR(INDEX('Painel Empregado'!$Q$5:$Q$63,MATCH($A48,'Painel Empregado'!$A$5:$A$63,0)),"")</f>
        <v>Na meta</v>
      </c>
    </row>
    <row r="49" spans="1:46" ht="15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IFERROR(INDEX(Cadastro!$D$5:$D$129,MATCH($A49&amp;"|"&amp;TEXT(_xlfn.MAXIFS(Cadastro!$E$5:$E$129,Cadastro!$A$5:$A$129,$A49,Cadastro!$E$5:$E$129,"&lt;="&amp;TODAY()),"yyyymmdd"),Cadastro!$I$5:$I$129,0)),"")</f>
        <v>A</v>
      </c>
      <c r="F49" s="85">
        <f>IF(COUNTIFS('Base Diária'!$A$2:$A$2296,$A49,'Base Diária'!$F$2:$F$2296,F$4,'Base Diária'!$P$2:$P$2296,"Sim")=0,"",SUMIFS('Base Diária'!$N$2:$N$2296,'Base Diária'!$A$2:$A$2296,$A49,'Base Diária'!$F$2:$F$2296,F$4))</f>
        <v>0.93271767810026374</v>
      </c>
      <c r="G49" s="85">
        <f>IF(COUNTIFS('Base Diária'!$A$2:$A$2296,$A49,'Base Diária'!$F$2:$F$2296,G$4,'Base Diária'!$P$2:$P$2296,"Sim")=0,"",SUMIFS('Base Diária'!$N$2:$N$2296,'Base Diária'!$A$2:$A$2296,$A49,'Base Diária'!$F$2:$F$2296,G$4))</f>
        <v>0.86675461741424809</v>
      </c>
      <c r="H49" s="85">
        <f>IF(COUNTIFS('Base Diária'!$A$2:$A$2296,$A49,'Base Diária'!$F$2:$F$2296,H$4,'Base Diária'!$P$2:$P$2296,"Sim")=0,"",SUMIFS('Base Diária'!$N$2:$N$2296,'Base Diária'!$A$2:$A$2296,$A49,'Base Diária'!$F$2:$F$2296,H$4))</f>
        <v>0.92216358839050139</v>
      </c>
      <c r="I49" s="85">
        <f>IF(COUNTIFS('Base Diária'!$A$2:$A$2296,$A49,'Base Diária'!$F$2:$F$2296,I$4,'Base Diária'!$P$2:$P$2296,"Sim")=0,"",SUMIFS('Base Diária'!$N$2:$N$2296,'Base Diária'!$A$2:$A$2296,$A49,'Base Diária'!$F$2:$F$2296,I$4))</f>
        <v>0.90105540897097625</v>
      </c>
      <c r="J49" s="85">
        <f>IF(COUNTIFS('Base Diária'!$A$2:$A$2296,$A49,'Base Diária'!$F$2:$F$2296,J$4,'Base Diária'!$P$2:$P$2296,"Sim")=0,"",SUMIFS('Base Diária'!$N$2:$N$2296,'Base Diária'!$A$2:$A$2296,$A49,'Base Diária'!$F$2:$F$2296,J$4))</f>
        <v>0.8812664907651715</v>
      </c>
      <c r="K49" s="85" t="str">
        <f>IF(COUNTIFS('Base Diária'!$A$2:$A$2296,$A49,'Base Diária'!$F$2:$F$2296,K$4,'Base Diária'!$P$2:$P$2296,"Sim")=0,"",SUMIFS('Base Diária'!$N$2:$N$2296,'Base Diária'!$A$2:$A$2296,$A49,'Base Diária'!$F$2:$F$2296,K$4))</f>
        <v/>
      </c>
      <c r="L49" s="85">
        <f>IF(COUNTIFS('Base Diária'!$A$2:$A$2296,$A49,'Base Diária'!$F$2:$F$2296,L$4,'Base Diária'!$P$2:$P$2296,"Sim")=0,"",SUMIFS('Base Diária'!$N$2:$N$2296,'Base Diária'!$A$2:$A$2296,$A49,'Base Diária'!$F$2:$F$2296,L$4))</f>
        <v>0.89050131926121368</v>
      </c>
      <c r="M49" s="85">
        <f>IF(COUNTIFS('Base Diária'!$A$2:$A$2296,$A49,'Base Diária'!$F$2:$F$2296,M$4,'Base Diária'!$P$2:$P$2296,"Sim")=0,"",SUMIFS('Base Diária'!$N$2:$N$2296,'Base Diária'!$A$2:$A$2296,$A49,'Base Diária'!$F$2:$F$2296,M$4))</f>
        <v>0</v>
      </c>
      <c r="N49" s="85">
        <f>IF(COUNTIFS('Base Diária'!$A$2:$A$2296,$A49,'Base Diária'!$F$2:$F$2296,N$4,'Base Diária'!$P$2:$P$2296,"Sim")=0,"",SUMIFS('Base Diária'!$N$2:$N$2296,'Base Diária'!$A$2:$A$2296,$A49,'Base Diária'!$F$2:$F$2296,N$4))</f>
        <v>0.92216358839050139</v>
      </c>
      <c r="O49" s="85">
        <f>IF(COUNTIFS('Base Diária'!$A$2:$A$2296,$A49,'Base Diária'!$F$2:$F$2296,O$4,'Base Diária'!$P$2:$P$2296,"Sim")=0,"",SUMIFS('Base Diária'!$N$2:$N$2296,'Base Diária'!$A$2:$A$2296,$A49,'Base Diária'!$F$2:$F$2296,O$4))</f>
        <v>0</v>
      </c>
      <c r="P49" s="85">
        <f>IF(COUNTIFS('Base Diária'!$A$2:$A$2296,$A49,'Base Diária'!$F$2:$F$2296,P$4,'Base Diária'!$P$2:$P$2296,"Sim")=0,"",SUMIFS('Base Diária'!$N$2:$N$2296,'Base Diária'!$A$2:$A$2296,$A49,'Base Diária'!$F$2:$F$2296,P$4))</f>
        <v>0</v>
      </c>
      <c r="Q49" s="85" t="str">
        <f>IF(COUNTIFS('Base Diária'!$A$2:$A$2296,$A49,'Base Diária'!$F$2:$F$2296,Q$4,'Base Diária'!$P$2:$P$2296,"Sim")=0,"",SUMIFS('Base Diária'!$N$2:$N$2296,'Base Diária'!$A$2:$A$2296,$A49,'Base Diária'!$F$2:$F$2296,Q$4))</f>
        <v/>
      </c>
      <c r="R49" s="85" t="str">
        <f>IF(COUNTIFS('Base Diária'!$A$2:$A$2296,$A49,'Base Diária'!$F$2:$F$2296,R$4,'Base Diária'!$P$2:$P$2296,"Sim")=0,"",SUMIFS('Base Diária'!$N$2:$N$2296,'Base Diária'!$A$2:$A$2296,$A49,'Base Diária'!$F$2:$F$2296,R$4))</f>
        <v/>
      </c>
      <c r="S49" s="85" t="str">
        <f>IF(COUNTIFS('Base Diária'!$A$2:$A$2296,$A49,'Base Diária'!$F$2:$F$2296,S$4,'Base Diária'!$P$2:$P$2296,"Sim")=0,"",SUMIFS('Base Diária'!$N$2:$N$2296,'Base Diária'!$A$2:$A$2296,$A49,'Base Diária'!$F$2:$F$2296,S$4))</f>
        <v/>
      </c>
      <c r="T49" s="85" t="str">
        <f>IF(COUNTIFS('Base Diária'!$A$2:$A$2296,$A49,'Base Diária'!$F$2:$F$2296,T$4,'Base Diária'!$P$2:$P$2296,"Sim")=0,"",SUMIFS('Base Diária'!$N$2:$N$2296,'Base Diária'!$A$2:$A$2296,$A49,'Base Diária'!$F$2:$F$2296,T$4))</f>
        <v/>
      </c>
      <c r="U49" s="85" t="str">
        <f>IF(COUNTIFS('Base Diária'!$A$2:$A$2296,$A49,'Base Diária'!$F$2:$F$2296,U$4,'Base Diária'!$P$2:$P$2296,"Sim")=0,"",SUMIFS('Base Diária'!$N$2:$N$2296,'Base Diária'!$A$2:$A$2296,$A49,'Base Diária'!$F$2:$F$2296,U$4))</f>
        <v/>
      </c>
      <c r="V49" s="85" t="str">
        <f>IF(COUNTIFS('Base Diária'!$A$2:$A$2296,$A49,'Base Diária'!$F$2:$F$2296,V$4,'Base Diária'!$P$2:$P$2296,"Sim")=0,"",SUMIFS('Base Diária'!$N$2:$N$2296,'Base Diária'!$A$2:$A$2296,$A49,'Base Diária'!$F$2:$F$2296,V$4))</f>
        <v/>
      </c>
      <c r="W49" s="85" t="str">
        <f>IF(COUNTIFS('Base Diária'!$A$2:$A$2296,$A49,'Base Diária'!$F$2:$F$2296,W$4,'Base Diária'!$P$2:$P$2296,"Sim")=0,"",SUMIFS('Base Diária'!$N$2:$N$2296,'Base Diária'!$A$2:$A$2296,$A49,'Base Diária'!$F$2:$F$2296,W$4))</f>
        <v/>
      </c>
      <c r="X49" s="85" t="str">
        <f>IF(COUNTIFS('Base Diária'!$A$2:$A$2296,$A49,'Base Diária'!$F$2:$F$2296,X$4,'Base Diária'!$P$2:$P$2296,"Sim")=0,"",SUMIFS('Base Diária'!$N$2:$N$2296,'Base Diária'!$A$2:$A$2296,$A49,'Base Diária'!$F$2:$F$2296,X$4))</f>
        <v/>
      </c>
      <c r="Y49" s="85" t="str">
        <f>IF(COUNTIFS('Base Diária'!$A$2:$A$2296,$A49,'Base Diária'!$F$2:$F$2296,Y$4,'Base Diária'!$P$2:$P$2296,"Sim")=0,"",SUMIFS('Base Diária'!$N$2:$N$2296,'Base Diária'!$A$2:$A$2296,$A49,'Base Diária'!$F$2:$F$2296,Y$4))</f>
        <v/>
      </c>
      <c r="Z49" s="85" t="str">
        <f>IF(COUNTIFS('Base Diária'!$A$2:$A$2296,$A49,'Base Diária'!$F$2:$F$2296,Z$4,'Base Diária'!$P$2:$P$2296,"Sim")=0,"",SUMIFS('Base Diária'!$N$2:$N$2296,'Base Diária'!$A$2:$A$2296,$A49,'Base Diária'!$F$2:$F$2296,Z$4))</f>
        <v/>
      </c>
      <c r="AA49" s="85" t="str">
        <f>IF(COUNTIFS('Base Diária'!$A$2:$A$2296,$A49,'Base Diária'!$F$2:$F$2296,AA$4,'Base Diária'!$P$2:$P$2296,"Sim")=0,"",SUMIFS('Base Diária'!$N$2:$N$2296,'Base Diária'!$A$2:$A$2296,$A49,'Base Diária'!$F$2:$F$2296,AA$4))</f>
        <v/>
      </c>
      <c r="AB49" s="85" t="str">
        <f>IF(COUNTIFS('Base Diária'!$A$2:$A$2296,$A49,'Base Diária'!$F$2:$F$2296,AB$4,'Base Diária'!$P$2:$P$2296,"Sim")=0,"",SUMIFS('Base Diária'!$N$2:$N$2296,'Base Diária'!$A$2:$A$2296,$A49,'Base Diária'!$F$2:$F$2296,AB$4))</f>
        <v/>
      </c>
      <c r="AC49" s="85" t="str">
        <f>IF(COUNTIFS('Base Diária'!$A$2:$A$2296,$A49,'Base Diária'!$F$2:$F$2296,AC$4,'Base Diária'!$P$2:$P$2296,"Sim")=0,"",SUMIFS('Base Diária'!$N$2:$N$2296,'Base Diária'!$A$2:$A$2296,$A49,'Base Diária'!$F$2:$F$2296,AC$4))</f>
        <v/>
      </c>
      <c r="AD49" s="85" t="str">
        <f>IF(COUNTIFS('Base Diária'!$A$2:$A$2296,$A49,'Base Diária'!$F$2:$F$2296,AD$4,'Base Diária'!$P$2:$P$2296,"Sim")=0,"",SUMIFS('Base Diária'!$N$2:$N$2296,'Base Diária'!$A$2:$A$2296,$A49,'Base Diária'!$F$2:$F$2296,AD$4))</f>
        <v/>
      </c>
      <c r="AE49" s="85" t="str">
        <f>IF(COUNTIFS('Base Diária'!$A$2:$A$2296,$A49,'Base Diária'!$F$2:$F$2296,AE$4,'Base Diária'!$P$2:$P$2296,"Sim")=0,"",SUMIFS('Base Diária'!$N$2:$N$2296,'Base Diária'!$A$2:$A$2296,$A49,'Base Diária'!$F$2:$F$2296,AE$4))</f>
        <v/>
      </c>
      <c r="AF49" s="85" t="str">
        <f>IF(COUNTIFS('Base Diária'!$A$2:$A$2296,$A49,'Base Diária'!$F$2:$F$2296,AF$4,'Base Diária'!$P$2:$P$2296,"Sim")=0,"",SUMIFS('Base Diária'!$N$2:$N$2296,'Base Diária'!$A$2:$A$2296,$A49,'Base Diária'!$F$2:$F$2296,AF$4))</f>
        <v/>
      </c>
      <c r="AG49" s="85" t="str">
        <f>IF(COUNTIFS('Base Diária'!$A$2:$A$2296,$A49,'Base Diária'!$F$2:$F$2296,AG$4,'Base Diária'!$P$2:$P$2296,"Sim")=0,"",SUMIFS('Base Diária'!$N$2:$N$2296,'Base Diária'!$A$2:$A$2296,$A49,'Base Diária'!$F$2:$F$2296,AG$4))</f>
        <v/>
      </c>
      <c r="AH49" s="85" t="str">
        <f>IF(COUNTIFS('Base Diária'!$A$2:$A$2296,$A49,'Base Diária'!$F$2:$F$2296,AH$4,'Base Diária'!$P$2:$P$2296,"Sim")=0,"",SUMIFS('Base Diária'!$N$2:$N$2296,'Base Diária'!$A$2:$A$2296,$A49,'Base Diária'!$F$2:$F$2296,AH$4))</f>
        <v/>
      </c>
      <c r="AI49" s="85" t="str">
        <f>IF(COUNTIFS('Base Diária'!$A$2:$A$2296,$A49,'Base Diária'!$F$2:$F$2296,AI$4,'Base Diária'!$P$2:$P$2296,"Sim")=0,"",SUMIFS('Base Diária'!$N$2:$N$2296,'Base Diária'!$A$2:$A$2296,$A49,'Base Diária'!$F$2:$F$2296,AI$4))</f>
        <v/>
      </c>
      <c r="AJ49" s="85" t="str">
        <f>IF(COUNTIFS('Base Diária'!$A$2:$A$2296,$A49,'Base Diária'!$F$2:$F$2296,AJ$4,'Base Diária'!$P$2:$P$2296,"Sim")=0,"",SUMIFS('Base Diária'!$N$2:$N$2296,'Base Diária'!$A$2:$A$2296,$A49,'Base Diária'!$F$2:$F$2296,AJ$4))</f>
        <v/>
      </c>
      <c r="AK49" s="85" t="str">
        <f>IF(COUNTIFS('Base Diária'!$A$2:$A$2296,$A49,'Base Diária'!$F$2:$F$2296,AK$4,'Base Diária'!$P$2:$P$2296,"Sim")=0,"",SUMIFS('Base Diária'!$N$2:$N$2296,'Base Diária'!$A$2:$A$2296,$A49,'Base Diária'!$F$2:$F$2296,AK$4))</f>
        <v/>
      </c>
      <c r="AL49" s="85" t="str">
        <f>IF(COUNTIFS('Base Diária'!$A$2:$A$2296,$A49,'Base Diária'!$F$2:$F$2296,AL$4,'Base Diária'!$P$2:$P$2296,"Sim")=0,"",SUMIFS('Base Diária'!$N$2:$N$2296,'Base Diária'!$A$2:$A$2296,$A49,'Base Diária'!$F$2:$F$2296,AL$4))</f>
        <v/>
      </c>
      <c r="AM49" s="85" t="str">
        <f>IF(COUNTIFS('Base Diária'!$A$2:$A$2296,$A49,'Base Diária'!$F$2:$F$2296,AM$4,'Base Diária'!$P$2:$P$2296,"Sim")=0,"",SUMIFS('Base Diária'!$N$2:$N$2296,'Base Diária'!$A$2:$A$2296,$A49,'Base Diária'!$F$2:$F$2296,AM$4))</f>
        <v/>
      </c>
      <c r="AN49" s="85" t="str">
        <f>IF(COUNTIFS('Base Diária'!$A$2:$A$2296,$A49,'Base Diária'!$F$2:$F$2296,AN$4,'Base Diária'!$P$2:$P$2296,"Sim")=0,"",SUMIFS('Base Diária'!$N$2:$N$2296,'Base Diária'!$A$2:$A$2296,$A49,'Base Diária'!$F$2:$F$2296,AN$4))</f>
        <v/>
      </c>
      <c r="AO49" s="85" t="str">
        <f>IF(COUNTIFS('Base Diária'!$A$2:$A$2296,$A49,'Base Diária'!$F$2:$F$2296,AO$4,'Base Diária'!$P$2:$P$2296,"Sim")=0,"",SUMIFS('Base Diária'!$N$2:$N$2296,'Base Diária'!$A$2:$A$2296,$A49,'Base Diária'!$F$2:$F$2296,AO$4))</f>
        <v/>
      </c>
      <c r="AP49" s="18">
        <f>IFERROR(INDEX('Painel Empregado'!$F$5:$F$63,MATCH($A49,'Painel Empregado'!$A$5:$A$63,0)),"")</f>
        <v>7</v>
      </c>
      <c r="AQ49" s="86">
        <f>IFERROR(INDEX('Painel Empregado'!$J$5:$J$63,MATCH($A49,'Painel Empregado'!$A$5:$A$63,0)),"")</f>
        <v>0.90237467018469675</v>
      </c>
      <c r="AR49" s="86">
        <f>IFERROR(INDEX('Painel Empregado'!$M$5:$M$63,MATCH($A49,'Painel Empregado'!$A$5:$A$63,0)),"")</f>
        <v>1</v>
      </c>
      <c r="AS49" s="86">
        <f>IFERROR(INDEX('Painel Empregado'!$K$5:$K$63,MATCH($A49,'Painel Empregado'!$A$5:$A$63,0)),"")</f>
        <v>0.8</v>
      </c>
      <c r="AT49" s="89" t="str">
        <f>IFERROR(INDEX('Painel Empregado'!$Q$5:$Q$63,MATCH($A49,'Painel Empregado'!$A$5:$A$63,0)),"")</f>
        <v>Na meta</v>
      </c>
    </row>
    <row r="50" spans="1:46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IFERROR(INDEX(Cadastro!$D$5:$D$129,MATCH($A50&amp;"|"&amp;TEXT(_xlfn.MAXIFS(Cadastro!$E$5:$E$129,Cadastro!$A$5:$A$129,$A50,Cadastro!$E$5:$E$129,"&lt;="&amp;TODAY()),"yyyymmdd"),Cadastro!$I$5:$I$129,0)),"")</f>
        <v>B</v>
      </c>
      <c r="F50" s="85">
        <f>IF(COUNTIFS('Base Diária'!$A$2:$A$2296,$A50,'Base Diária'!$F$2:$F$2296,F$4,'Base Diária'!$P$2:$P$2296,"Sim")=0,"",SUMIFS('Base Diária'!$N$2:$N$2296,'Base Diária'!$A$2:$A$2296,$A50,'Base Diária'!$F$2:$F$2296,F$4))</f>
        <v>0.83702737940026073</v>
      </c>
      <c r="G50" s="85">
        <f>IF(COUNTIFS('Base Diária'!$A$2:$A$2296,$A50,'Base Diária'!$F$2:$F$2296,G$4,'Base Diária'!$P$2:$P$2296,"Sim")=0,"",SUMIFS('Base Diária'!$N$2:$N$2296,'Base Diária'!$A$2:$A$2296,$A50,'Base Diária'!$F$2:$F$2296,G$4))</f>
        <v>0.83441981747066496</v>
      </c>
      <c r="H50" s="85">
        <f>IF(COUNTIFS('Base Diária'!$A$2:$A$2296,$A50,'Base Diária'!$F$2:$F$2296,H$4,'Base Diária'!$P$2:$P$2296,"Sim")=0,"",SUMIFS('Base Diária'!$N$2:$N$2296,'Base Diária'!$A$2:$A$2296,$A50,'Base Diária'!$F$2:$F$2296,H$4))</f>
        <v>0.96219035202086045</v>
      </c>
      <c r="I50" s="85" t="str">
        <f>IF(COUNTIFS('Base Diária'!$A$2:$A$2296,$A50,'Base Diária'!$F$2:$F$2296,I$4,'Base Diária'!$P$2:$P$2296,"Sim")=0,"",SUMIFS('Base Diária'!$N$2:$N$2296,'Base Diária'!$A$2:$A$2296,$A50,'Base Diária'!$F$2:$F$2296,I$4))</f>
        <v/>
      </c>
      <c r="J50" s="85">
        <f>IF(COUNTIFS('Base Diária'!$A$2:$A$2296,$A50,'Base Diária'!$F$2:$F$2296,J$4,'Base Diária'!$P$2:$P$2296,"Sim")=0,"",SUMIFS('Base Diária'!$N$2:$N$2296,'Base Diária'!$A$2:$A$2296,$A50,'Base Diária'!$F$2:$F$2296,J$4))</f>
        <v>0.93089960886571055</v>
      </c>
      <c r="K50" s="85">
        <f>IF(COUNTIFS('Base Diária'!$A$2:$A$2296,$A50,'Base Diária'!$F$2:$F$2296,K$4,'Base Diária'!$P$2:$P$2296,"Sim")=0,"",SUMIFS('Base Diária'!$N$2:$N$2296,'Base Diária'!$A$2:$A$2296,$A50,'Base Diária'!$F$2:$F$2296,K$4))</f>
        <v>0.65189048239895697</v>
      </c>
      <c r="L50" s="85">
        <f>IF(COUNTIFS('Base Diária'!$A$2:$A$2296,$A50,'Base Diária'!$F$2:$F$2296,L$4,'Base Diária'!$P$2:$P$2296,"Sim")=0,"",SUMIFS('Base Diária'!$N$2:$N$2296,'Base Diária'!$A$2:$A$2296,$A50,'Base Diária'!$F$2:$F$2296,L$4))</f>
        <v>0.89960886571056065</v>
      </c>
      <c r="M50" s="85">
        <f>IF(COUNTIFS('Base Diária'!$A$2:$A$2296,$A50,'Base Diária'!$F$2:$F$2296,M$4,'Base Diária'!$P$2:$P$2296,"Sim")=0,"",SUMIFS('Base Diária'!$N$2:$N$2296,'Base Diária'!$A$2:$A$2296,$A50,'Base Diária'!$F$2:$F$2296,M$4))</f>
        <v>0.80443285528031305</v>
      </c>
      <c r="N50" s="85">
        <f>IF(COUNTIFS('Base Diária'!$A$2:$A$2296,$A50,'Base Diária'!$F$2:$F$2296,N$4,'Base Diária'!$P$2:$P$2296,"Sim")=0,"",SUMIFS('Base Diária'!$N$2:$N$2296,'Base Diária'!$A$2:$A$2296,$A50,'Base Diária'!$F$2:$F$2296,N$4))</f>
        <v>0.78357235984354623</v>
      </c>
      <c r="O50" s="85" t="str">
        <f>IF(COUNTIFS('Base Diária'!$A$2:$A$2296,$A50,'Base Diária'!$F$2:$F$2296,O$4,'Base Diária'!$P$2:$P$2296,"Sim")=0,"",SUMIFS('Base Diária'!$N$2:$N$2296,'Base Diária'!$A$2:$A$2296,$A50,'Base Diária'!$F$2:$F$2296,O$4))</f>
        <v/>
      </c>
      <c r="P50" s="85">
        <f>IF(COUNTIFS('Base Diária'!$A$2:$A$2296,$A50,'Base Diária'!$F$2:$F$2296,P$4,'Base Diária'!$P$2:$P$2296,"Sim")=0,"",SUMIFS('Base Diária'!$N$2:$N$2296,'Base Diária'!$A$2:$A$2296,$A50,'Base Diária'!$F$2:$F$2296,P$4))</f>
        <v>0.90612777053455018</v>
      </c>
      <c r="Q50" s="85">
        <f>IF(COUNTIFS('Base Diária'!$A$2:$A$2296,$A50,'Base Diária'!$F$2:$F$2296,Q$4,'Base Diária'!$P$2:$P$2296,"Sim")=0,"",SUMIFS('Base Diária'!$N$2:$N$2296,'Base Diária'!$A$2:$A$2296,$A50,'Base Diária'!$F$2:$F$2296,Q$4))</f>
        <v>0.6388526727509779</v>
      </c>
      <c r="R50" s="85" t="str">
        <f>IF(COUNTIFS('Base Diária'!$A$2:$A$2296,$A50,'Base Diária'!$F$2:$F$2296,R$4,'Base Diária'!$P$2:$P$2296,"Sim")=0,"",SUMIFS('Base Diária'!$N$2:$N$2296,'Base Diária'!$A$2:$A$2296,$A50,'Base Diária'!$F$2:$F$2296,R$4))</f>
        <v/>
      </c>
      <c r="S50" s="85" t="str">
        <f>IF(COUNTIFS('Base Diária'!$A$2:$A$2296,$A50,'Base Diária'!$F$2:$F$2296,S$4,'Base Diária'!$P$2:$P$2296,"Sim")=0,"",SUMIFS('Base Diária'!$N$2:$N$2296,'Base Diária'!$A$2:$A$2296,$A50,'Base Diária'!$F$2:$F$2296,S$4))</f>
        <v/>
      </c>
      <c r="T50" s="85" t="str">
        <f>IF(COUNTIFS('Base Diária'!$A$2:$A$2296,$A50,'Base Diária'!$F$2:$F$2296,T$4,'Base Diária'!$P$2:$P$2296,"Sim")=0,"",SUMIFS('Base Diária'!$N$2:$N$2296,'Base Diária'!$A$2:$A$2296,$A50,'Base Diária'!$F$2:$F$2296,T$4))</f>
        <v/>
      </c>
      <c r="U50" s="85" t="str">
        <f>IF(COUNTIFS('Base Diária'!$A$2:$A$2296,$A50,'Base Diária'!$F$2:$F$2296,U$4,'Base Diária'!$P$2:$P$2296,"Sim")=0,"",SUMIFS('Base Diária'!$N$2:$N$2296,'Base Diária'!$A$2:$A$2296,$A50,'Base Diária'!$F$2:$F$2296,U$4))</f>
        <v/>
      </c>
      <c r="V50" s="85" t="str">
        <f>IF(COUNTIFS('Base Diária'!$A$2:$A$2296,$A50,'Base Diária'!$F$2:$F$2296,V$4,'Base Diária'!$P$2:$P$2296,"Sim")=0,"",SUMIFS('Base Diária'!$N$2:$N$2296,'Base Diária'!$A$2:$A$2296,$A50,'Base Diária'!$F$2:$F$2296,V$4))</f>
        <v/>
      </c>
      <c r="W50" s="85" t="str">
        <f>IF(COUNTIFS('Base Diária'!$A$2:$A$2296,$A50,'Base Diária'!$F$2:$F$2296,W$4,'Base Diária'!$P$2:$P$2296,"Sim")=0,"",SUMIFS('Base Diária'!$N$2:$N$2296,'Base Diária'!$A$2:$A$2296,$A50,'Base Diária'!$F$2:$F$2296,W$4))</f>
        <v/>
      </c>
      <c r="X50" s="85" t="str">
        <f>IF(COUNTIFS('Base Diária'!$A$2:$A$2296,$A50,'Base Diária'!$F$2:$F$2296,X$4,'Base Diária'!$P$2:$P$2296,"Sim")=0,"",SUMIFS('Base Diária'!$N$2:$N$2296,'Base Diária'!$A$2:$A$2296,$A50,'Base Diária'!$F$2:$F$2296,X$4))</f>
        <v/>
      </c>
      <c r="Y50" s="85" t="str">
        <f>IF(COUNTIFS('Base Diária'!$A$2:$A$2296,$A50,'Base Diária'!$F$2:$F$2296,Y$4,'Base Diária'!$P$2:$P$2296,"Sim")=0,"",SUMIFS('Base Diária'!$N$2:$N$2296,'Base Diária'!$A$2:$A$2296,$A50,'Base Diária'!$F$2:$F$2296,Y$4))</f>
        <v/>
      </c>
      <c r="Z50" s="85" t="str">
        <f>IF(COUNTIFS('Base Diária'!$A$2:$A$2296,$A50,'Base Diária'!$F$2:$F$2296,Z$4,'Base Diária'!$P$2:$P$2296,"Sim")=0,"",SUMIFS('Base Diária'!$N$2:$N$2296,'Base Diária'!$A$2:$A$2296,$A50,'Base Diária'!$F$2:$F$2296,Z$4))</f>
        <v/>
      </c>
      <c r="AA50" s="85" t="str">
        <f>IF(COUNTIFS('Base Diária'!$A$2:$A$2296,$A50,'Base Diária'!$F$2:$F$2296,AA$4,'Base Diária'!$P$2:$P$2296,"Sim")=0,"",SUMIFS('Base Diária'!$N$2:$N$2296,'Base Diária'!$A$2:$A$2296,$A50,'Base Diária'!$F$2:$F$2296,AA$4))</f>
        <v/>
      </c>
      <c r="AB50" s="85" t="str">
        <f>IF(COUNTIFS('Base Diária'!$A$2:$A$2296,$A50,'Base Diária'!$F$2:$F$2296,AB$4,'Base Diária'!$P$2:$P$2296,"Sim")=0,"",SUMIFS('Base Diária'!$N$2:$N$2296,'Base Diária'!$A$2:$A$2296,$A50,'Base Diária'!$F$2:$F$2296,AB$4))</f>
        <v/>
      </c>
      <c r="AC50" s="85" t="str">
        <f>IF(COUNTIFS('Base Diária'!$A$2:$A$2296,$A50,'Base Diária'!$F$2:$F$2296,AC$4,'Base Diária'!$P$2:$P$2296,"Sim")=0,"",SUMIFS('Base Diária'!$N$2:$N$2296,'Base Diária'!$A$2:$A$2296,$A50,'Base Diária'!$F$2:$F$2296,AC$4))</f>
        <v/>
      </c>
      <c r="AD50" s="85" t="str">
        <f>IF(COUNTIFS('Base Diária'!$A$2:$A$2296,$A50,'Base Diária'!$F$2:$F$2296,AD$4,'Base Diária'!$P$2:$P$2296,"Sim")=0,"",SUMIFS('Base Diária'!$N$2:$N$2296,'Base Diária'!$A$2:$A$2296,$A50,'Base Diária'!$F$2:$F$2296,AD$4))</f>
        <v/>
      </c>
      <c r="AE50" s="85" t="str">
        <f>IF(COUNTIFS('Base Diária'!$A$2:$A$2296,$A50,'Base Diária'!$F$2:$F$2296,AE$4,'Base Diária'!$P$2:$P$2296,"Sim")=0,"",SUMIFS('Base Diária'!$N$2:$N$2296,'Base Diária'!$A$2:$A$2296,$A50,'Base Diária'!$F$2:$F$2296,AE$4))</f>
        <v/>
      </c>
      <c r="AF50" s="85" t="str">
        <f>IF(COUNTIFS('Base Diária'!$A$2:$A$2296,$A50,'Base Diária'!$F$2:$F$2296,AF$4,'Base Diária'!$P$2:$P$2296,"Sim")=0,"",SUMIFS('Base Diária'!$N$2:$N$2296,'Base Diária'!$A$2:$A$2296,$A50,'Base Diária'!$F$2:$F$2296,AF$4))</f>
        <v/>
      </c>
      <c r="AG50" s="85" t="str">
        <f>IF(COUNTIFS('Base Diária'!$A$2:$A$2296,$A50,'Base Diária'!$F$2:$F$2296,AG$4,'Base Diária'!$P$2:$P$2296,"Sim")=0,"",SUMIFS('Base Diária'!$N$2:$N$2296,'Base Diária'!$A$2:$A$2296,$A50,'Base Diária'!$F$2:$F$2296,AG$4))</f>
        <v/>
      </c>
      <c r="AH50" s="85" t="str">
        <f>IF(COUNTIFS('Base Diária'!$A$2:$A$2296,$A50,'Base Diária'!$F$2:$F$2296,AH$4,'Base Diária'!$P$2:$P$2296,"Sim")=0,"",SUMIFS('Base Diária'!$N$2:$N$2296,'Base Diária'!$A$2:$A$2296,$A50,'Base Diária'!$F$2:$F$2296,AH$4))</f>
        <v/>
      </c>
      <c r="AI50" s="85" t="str">
        <f>IF(COUNTIFS('Base Diária'!$A$2:$A$2296,$A50,'Base Diária'!$F$2:$F$2296,AI$4,'Base Diária'!$P$2:$P$2296,"Sim")=0,"",SUMIFS('Base Diária'!$N$2:$N$2296,'Base Diária'!$A$2:$A$2296,$A50,'Base Diária'!$F$2:$F$2296,AI$4))</f>
        <v/>
      </c>
      <c r="AJ50" s="85" t="str">
        <f>IF(COUNTIFS('Base Diária'!$A$2:$A$2296,$A50,'Base Diária'!$F$2:$F$2296,AJ$4,'Base Diária'!$P$2:$P$2296,"Sim")=0,"",SUMIFS('Base Diária'!$N$2:$N$2296,'Base Diária'!$A$2:$A$2296,$A50,'Base Diária'!$F$2:$F$2296,AJ$4))</f>
        <v/>
      </c>
      <c r="AK50" s="85" t="str">
        <f>IF(COUNTIFS('Base Diária'!$A$2:$A$2296,$A50,'Base Diária'!$F$2:$F$2296,AK$4,'Base Diária'!$P$2:$P$2296,"Sim")=0,"",SUMIFS('Base Diária'!$N$2:$N$2296,'Base Diária'!$A$2:$A$2296,$A50,'Base Diária'!$F$2:$F$2296,AK$4))</f>
        <v/>
      </c>
      <c r="AL50" s="85" t="str">
        <f>IF(COUNTIFS('Base Diária'!$A$2:$A$2296,$A50,'Base Diária'!$F$2:$F$2296,AL$4,'Base Diária'!$P$2:$P$2296,"Sim")=0,"",SUMIFS('Base Diária'!$N$2:$N$2296,'Base Diária'!$A$2:$A$2296,$A50,'Base Diária'!$F$2:$F$2296,AL$4))</f>
        <v/>
      </c>
      <c r="AM50" s="85" t="str">
        <f>IF(COUNTIFS('Base Diária'!$A$2:$A$2296,$A50,'Base Diária'!$F$2:$F$2296,AM$4,'Base Diária'!$P$2:$P$2296,"Sim")=0,"",SUMIFS('Base Diária'!$N$2:$N$2296,'Base Diária'!$A$2:$A$2296,$A50,'Base Diária'!$F$2:$F$2296,AM$4))</f>
        <v/>
      </c>
      <c r="AN50" s="85" t="str">
        <f>IF(COUNTIFS('Base Diária'!$A$2:$A$2296,$A50,'Base Diária'!$F$2:$F$2296,AN$4,'Base Diária'!$P$2:$P$2296,"Sim")=0,"",SUMIFS('Base Diária'!$N$2:$N$2296,'Base Diária'!$A$2:$A$2296,$A50,'Base Diária'!$F$2:$F$2296,AN$4))</f>
        <v/>
      </c>
      <c r="AO50" s="85" t="str">
        <f>IF(COUNTIFS('Base Diária'!$A$2:$A$2296,$A50,'Base Diária'!$F$2:$F$2296,AO$4,'Base Diária'!$P$2:$P$2296,"Sim")=0,"",SUMIFS('Base Diária'!$N$2:$N$2296,'Base Diária'!$A$2:$A$2296,$A50,'Base Diária'!$F$2:$F$2296,AO$4))</f>
        <v/>
      </c>
      <c r="AP50" s="18">
        <f>IFERROR(INDEX('Painel Empregado'!$F$5:$F$63,MATCH($A50,'Painel Empregado'!$A$5:$A$63,0)),"")</f>
        <v>10</v>
      </c>
      <c r="AQ50" s="86">
        <f>IFERROR(INDEX('Painel Empregado'!$J$5:$J$63,MATCH($A50,'Painel Empregado'!$A$5:$A$63,0)),"")</f>
        <v>0.82490221642764017</v>
      </c>
      <c r="AR50" s="86">
        <f>IFERROR(INDEX('Painel Empregado'!$M$5:$M$63,MATCH($A50,'Painel Empregado'!$A$5:$A$63,0)),"")</f>
        <v>0.7</v>
      </c>
      <c r="AS50" s="86">
        <f>IFERROR(INDEX('Painel Empregado'!$K$5:$K$63,MATCH($A50,'Painel Empregado'!$A$5:$A$63,0)),"")</f>
        <v>0.8</v>
      </c>
      <c r="AT50" s="89" t="str">
        <f>IFERROR(INDEX('Painel Empregado'!$Q$5:$Q$63,MATCH($A50,'Painel Empregado'!$A$5:$A$63,0)),"")</f>
        <v>Atenção</v>
      </c>
    </row>
    <row r="51" spans="1:46" ht="15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NÃO INFORMADO</v>
      </c>
      <c r="D51" s="17" t="str">
        <f>VLOOKUP($A51,CC!$A:$C,3,FALSE())</f>
        <v>ELE</v>
      </c>
      <c r="E51" s="17" t="str">
        <f ca="1">IFERROR(INDEX(Cadastro!$D$5:$D$129,MATCH($A51&amp;"|"&amp;TEXT(_xlfn.MAXIFS(Cadastro!$E$5:$E$129,Cadastro!$A$5:$A$129,$A51,Cadastro!$E$5:$E$129,"&lt;="&amp;TODAY()),"yyyymmdd"),Cadastro!$I$5:$I$129,0)),"")</f>
        <v>Férias</v>
      </c>
      <c r="F51" s="85" t="str">
        <f>IF(COUNTIFS('Base Diária'!$A$2:$A$2296,$A51,'Base Diária'!$F$2:$F$2296,F$4,'Base Diária'!$P$2:$P$2296,"Sim")=0,"",SUMIFS('Base Diária'!$N$2:$N$2296,'Base Diária'!$A$2:$A$2296,$A51,'Base Diária'!$F$2:$F$2296,F$4))</f>
        <v/>
      </c>
      <c r="G51" s="85" t="str">
        <f>IF(COUNTIFS('Base Diária'!$A$2:$A$2296,$A51,'Base Diária'!$F$2:$F$2296,G$4,'Base Diária'!$P$2:$P$2296,"Sim")=0,"",SUMIFS('Base Diária'!$N$2:$N$2296,'Base Diária'!$A$2:$A$2296,$A51,'Base Diária'!$F$2:$F$2296,G$4))</f>
        <v/>
      </c>
      <c r="H51" s="85" t="str">
        <f>IF(COUNTIFS('Base Diária'!$A$2:$A$2296,$A51,'Base Diária'!$F$2:$F$2296,H$4,'Base Diária'!$P$2:$P$2296,"Sim")=0,"",SUMIFS('Base Diária'!$N$2:$N$2296,'Base Diária'!$A$2:$A$2296,$A51,'Base Diária'!$F$2:$F$2296,H$4))</f>
        <v/>
      </c>
      <c r="I51" s="85" t="str">
        <f>IF(COUNTIFS('Base Diária'!$A$2:$A$2296,$A51,'Base Diária'!$F$2:$F$2296,I$4,'Base Diária'!$P$2:$P$2296,"Sim")=0,"",SUMIFS('Base Diária'!$N$2:$N$2296,'Base Diária'!$A$2:$A$2296,$A51,'Base Diária'!$F$2:$F$2296,I$4))</f>
        <v/>
      </c>
      <c r="J51" s="85" t="str">
        <f>IF(COUNTIFS('Base Diária'!$A$2:$A$2296,$A51,'Base Diária'!$F$2:$F$2296,J$4,'Base Diária'!$P$2:$P$2296,"Sim")=0,"",SUMIFS('Base Diária'!$N$2:$N$2296,'Base Diária'!$A$2:$A$2296,$A51,'Base Diária'!$F$2:$F$2296,J$4))</f>
        <v/>
      </c>
      <c r="K51" s="85" t="str">
        <f>IF(COUNTIFS('Base Diária'!$A$2:$A$2296,$A51,'Base Diária'!$F$2:$F$2296,K$4,'Base Diária'!$P$2:$P$2296,"Sim")=0,"",SUMIFS('Base Diária'!$N$2:$N$2296,'Base Diária'!$A$2:$A$2296,$A51,'Base Diária'!$F$2:$F$2296,K$4))</f>
        <v/>
      </c>
      <c r="L51" s="85" t="str">
        <f>IF(COUNTIFS('Base Diária'!$A$2:$A$2296,$A51,'Base Diária'!$F$2:$F$2296,L$4,'Base Diária'!$P$2:$P$2296,"Sim")=0,"",SUMIFS('Base Diária'!$N$2:$N$2296,'Base Diária'!$A$2:$A$2296,$A51,'Base Diária'!$F$2:$F$2296,L$4))</f>
        <v/>
      </c>
      <c r="M51" s="85" t="str">
        <f>IF(COUNTIFS('Base Diária'!$A$2:$A$2296,$A51,'Base Diária'!$F$2:$F$2296,M$4,'Base Diária'!$P$2:$P$2296,"Sim")=0,"",SUMIFS('Base Diária'!$N$2:$N$2296,'Base Diária'!$A$2:$A$2296,$A51,'Base Diária'!$F$2:$F$2296,M$4))</f>
        <v/>
      </c>
      <c r="N51" s="85" t="str">
        <f>IF(COUNTIFS('Base Diária'!$A$2:$A$2296,$A51,'Base Diária'!$F$2:$F$2296,N$4,'Base Diária'!$P$2:$P$2296,"Sim")=0,"",SUMIFS('Base Diária'!$N$2:$N$2296,'Base Diária'!$A$2:$A$2296,$A51,'Base Diária'!$F$2:$F$2296,N$4))</f>
        <v/>
      </c>
      <c r="O51" s="85" t="str">
        <f>IF(COUNTIFS('Base Diária'!$A$2:$A$2296,$A51,'Base Diária'!$F$2:$F$2296,O$4,'Base Diária'!$P$2:$P$2296,"Sim")=0,"",SUMIFS('Base Diária'!$N$2:$N$2296,'Base Diária'!$A$2:$A$2296,$A51,'Base Diária'!$F$2:$F$2296,O$4))</f>
        <v/>
      </c>
      <c r="P51" s="85" t="str">
        <f>IF(COUNTIFS('Base Diária'!$A$2:$A$2296,$A51,'Base Diária'!$F$2:$F$2296,P$4,'Base Diária'!$P$2:$P$2296,"Sim")=0,"",SUMIFS('Base Diária'!$N$2:$N$2296,'Base Diária'!$A$2:$A$2296,$A51,'Base Diária'!$F$2:$F$2296,P$4))</f>
        <v/>
      </c>
      <c r="Q51" s="85" t="str">
        <f>IF(COUNTIFS('Base Diária'!$A$2:$A$2296,$A51,'Base Diária'!$F$2:$F$2296,Q$4,'Base Diária'!$P$2:$P$2296,"Sim")=0,"",SUMIFS('Base Diária'!$N$2:$N$2296,'Base Diária'!$A$2:$A$2296,$A51,'Base Diária'!$F$2:$F$2296,Q$4))</f>
        <v/>
      </c>
      <c r="R51" s="85" t="str">
        <f>IF(COUNTIFS('Base Diária'!$A$2:$A$2296,$A51,'Base Diária'!$F$2:$F$2296,R$4,'Base Diária'!$P$2:$P$2296,"Sim")=0,"",SUMIFS('Base Diária'!$N$2:$N$2296,'Base Diária'!$A$2:$A$2296,$A51,'Base Diária'!$F$2:$F$2296,R$4))</f>
        <v/>
      </c>
      <c r="S51" s="85" t="str">
        <f>IF(COUNTIFS('Base Diária'!$A$2:$A$2296,$A51,'Base Diária'!$F$2:$F$2296,S$4,'Base Diária'!$P$2:$P$2296,"Sim")=0,"",SUMIFS('Base Diária'!$N$2:$N$2296,'Base Diária'!$A$2:$A$2296,$A51,'Base Diária'!$F$2:$F$2296,S$4))</f>
        <v/>
      </c>
      <c r="T51" s="85" t="str">
        <f>IF(COUNTIFS('Base Diária'!$A$2:$A$2296,$A51,'Base Diária'!$F$2:$F$2296,T$4,'Base Diária'!$P$2:$P$2296,"Sim")=0,"",SUMIFS('Base Diária'!$N$2:$N$2296,'Base Diária'!$A$2:$A$2296,$A51,'Base Diária'!$F$2:$F$2296,T$4))</f>
        <v/>
      </c>
      <c r="U51" s="85" t="str">
        <f>IF(COUNTIFS('Base Diária'!$A$2:$A$2296,$A51,'Base Diária'!$F$2:$F$2296,U$4,'Base Diária'!$P$2:$P$2296,"Sim")=0,"",SUMIFS('Base Diária'!$N$2:$N$2296,'Base Diária'!$A$2:$A$2296,$A51,'Base Diária'!$F$2:$F$2296,U$4))</f>
        <v/>
      </c>
      <c r="V51" s="85" t="str">
        <f>IF(COUNTIFS('Base Diária'!$A$2:$A$2296,$A51,'Base Diária'!$F$2:$F$2296,V$4,'Base Diária'!$P$2:$P$2296,"Sim")=0,"",SUMIFS('Base Diária'!$N$2:$N$2296,'Base Diária'!$A$2:$A$2296,$A51,'Base Diária'!$F$2:$F$2296,V$4))</f>
        <v/>
      </c>
      <c r="W51" s="85" t="str">
        <f>IF(COUNTIFS('Base Diária'!$A$2:$A$2296,$A51,'Base Diária'!$F$2:$F$2296,W$4,'Base Diária'!$P$2:$P$2296,"Sim")=0,"",SUMIFS('Base Diária'!$N$2:$N$2296,'Base Diária'!$A$2:$A$2296,$A51,'Base Diária'!$F$2:$F$2296,W$4))</f>
        <v/>
      </c>
      <c r="X51" s="85" t="str">
        <f>IF(COUNTIFS('Base Diária'!$A$2:$A$2296,$A51,'Base Diária'!$F$2:$F$2296,X$4,'Base Diária'!$P$2:$P$2296,"Sim")=0,"",SUMIFS('Base Diária'!$N$2:$N$2296,'Base Diária'!$A$2:$A$2296,$A51,'Base Diária'!$F$2:$F$2296,X$4))</f>
        <v/>
      </c>
      <c r="Y51" s="85" t="str">
        <f>IF(COUNTIFS('Base Diária'!$A$2:$A$2296,$A51,'Base Diária'!$F$2:$F$2296,Y$4,'Base Diária'!$P$2:$P$2296,"Sim")=0,"",SUMIFS('Base Diária'!$N$2:$N$2296,'Base Diária'!$A$2:$A$2296,$A51,'Base Diária'!$F$2:$F$2296,Y$4))</f>
        <v/>
      </c>
      <c r="Z51" s="85" t="str">
        <f>IF(COUNTIFS('Base Diária'!$A$2:$A$2296,$A51,'Base Diária'!$F$2:$F$2296,Z$4,'Base Diária'!$P$2:$P$2296,"Sim")=0,"",SUMIFS('Base Diária'!$N$2:$N$2296,'Base Diária'!$A$2:$A$2296,$A51,'Base Diária'!$F$2:$F$2296,Z$4))</f>
        <v/>
      </c>
      <c r="AA51" s="85" t="str">
        <f>IF(COUNTIFS('Base Diária'!$A$2:$A$2296,$A51,'Base Diária'!$F$2:$F$2296,AA$4,'Base Diária'!$P$2:$P$2296,"Sim")=0,"",SUMIFS('Base Diária'!$N$2:$N$2296,'Base Diária'!$A$2:$A$2296,$A51,'Base Diária'!$F$2:$F$2296,AA$4))</f>
        <v/>
      </c>
      <c r="AB51" s="85" t="str">
        <f>IF(COUNTIFS('Base Diária'!$A$2:$A$2296,$A51,'Base Diária'!$F$2:$F$2296,AB$4,'Base Diária'!$P$2:$P$2296,"Sim")=0,"",SUMIFS('Base Diária'!$N$2:$N$2296,'Base Diária'!$A$2:$A$2296,$A51,'Base Diária'!$F$2:$F$2296,AB$4))</f>
        <v/>
      </c>
      <c r="AC51" s="85" t="str">
        <f>IF(COUNTIFS('Base Diária'!$A$2:$A$2296,$A51,'Base Diária'!$F$2:$F$2296,AC$4,'Base Diária'!$P$2:$P$2296,"Sim")=0,"",SUMIFS('Base Diária'!$N$2:$N$2296,'Base Diária'!$A$2:$A$2296,$A51,'Base Diária'!$F$2:$F$2296,AC$4))</f>
        <v/>
      </c>
      <c r="AD51" s="85" t="str">
        <f>IF(COUNTIFS('Base Diária'!$A$2:$A$2296,$A51,'Base Diária'!$F$2:$F$2296,AD$4,'Base Diária'!$P$2:$P$2296,"Sim")=0,"",SUMIFS('Base Diária'!$N$2:$N$2296,'Base Diária'!$A$2:$A$2296,$A51,'Base Diária'!$F$2:$F$2296,AD$4))</f>
        <v/>
      </c>
      <c r="AE51" s="85" t="str">
        <f>IF(COUNTIFS('Base Diária'!$A$2:$A$2296,$A51,'Base Diária'!$F$2:$F$2296,AE$4,'Base Diária'!$P$2:$P$2296,"Sim")=0,"",SUMIFS('Base Diária'!$N$2:$N$2296,'Base Diária'!$A$2:$A$2296,$A51,'Base Diária'!$F$2:$F$2296,AE$4))</f>
        <v/>
      </c>
      <c r="AF51" s="85" t="str">
        <f>IF(COUNTIFS('Base Diária'!$A$2:$A$2296,$A51,'Base Diária'!$F$2:$F$2296,AF$4,'Base Diária'!$P$2:$P$2296,"Sim")=0,"",SUMIFS('Base Diária'!$N$2:$N$2296,'Base Diária'!$A$2:$A$2296,$A51,'Base Diária'!$F$2:$F$2296,AF$4))</f>
        <v/>
      </c>
      <c r="AG51" s="85" t="str">
        <f>IF(COUNTIFS('Base Diária'!$A$2:$A$2296,$A51,'Base Diária'!$F$2:$F$2296,AG$4,'Base Diária'!$P$2:$P$2296,"Sim")=0,"",SUMIFS('Base Diária'!$N$2:$N$2296,'Base Diária'!$A$2:$A$2296,$A51,'Base Diária'!$F$2:$F$2296,AG$4))</f>
        <v/>
      </c>
      <c r="AH51" s="85" t="str">
        <f>IF(COUNTIFS('Base Diária'!$A$2:$A$2296,$A51,'Base Diária'!$F$2:$F$2296,AH$4,'Base Diária'!$P$2:$P$2296,"Sim")=0,"",SUMIFS('Base Diária'!$N$2:$N$2296,'Base Diária'!$A$2:$A$2296,$A51,'Base Diária'!$F$2:$F$2296,AH$4))</f>
        <v/>
      </c>
      <c r="AI51" s="85" t="str">
        <f>IF(COUNTIFS('Base Diária'!$A$2:$A$2296,$A51,'Base Diária'!$F$2:$F$2296,AI$4,'Base Diária'!$P$2:$P$2296,"Sim")=0,"",SUMIFS('Base Diária'!$N$2:$N$2296,'Base Diária'!$A$2:$A$2296,$A51,'Base Diária'!$F$2:$F$2296,AI$4))</f>
        <v/>
      </c>
      <c r="AJ51" s="85" t="str">
        <f>IF(COUNTIFS('Base Diária'!$A$2:$A$2296,$A51,'Base Diária'!$F$2:$F$2296,AJ$4,'Base Diária'!$P$2:$P$2296,"Sim")=0,"",SUMIFS('Base Diária'!$N$2:$N$2296,'Base Diária'!$A$2:$A$2296,$A51,'Base Diária'!$F$2:$F$2296,AJ$4))</f>
        <v/>
      </c>
      <c r="AK51" s="85" t="str">
        <f>IF(COUNTIFS('Base Diária'!$A$2:$A$2296,$A51,'Base Diária'!$F$2:$F$2296,AK$4,'Base Diária'!$P$2:$P$2296,"Sim")=0,"",SUMIFS('Base Diária'!$N$2:$N$2296,'Base Diária'!$A$2:$A$2296,$A51,'Base Diária'!$F$2:$F$2296,AK$4))</f>
        <v/>
      </c>
      <c r="AL51" s="85" t="str">
        <f>IF(COUNTIFS('Base Diária'!$A$2:$A$2296,$A51,'Base Diária'!$F$2:$F$2296,AL$4,'Base Diária'!$P$2:$P$2296,"Sim")=0,"",SUMIFS('Base Diária'!$N$2:$N$2296,'Base Diária'!$A$2:$A$2296,$A51,'Base Diária'!$F$2:$F$2296,AL$4))</f>
        <v/>
      </c>
      <c r="AM51" s="85" t="str">
        <f>IF(COUNTIFS('Base Diária'!$A$2:$A$2296,$A51,'Base Diária'!$F$2:$F$2296,AM$4,'Base Diária'!$P$2:$P$2296,"Sim")=0,"",SUMIFS('Base Diária'!$N$2:$N$2296,'Base Diária'!$A$2:$A$2296,$A51,'Base Diária'!$F$2:$F$2296,AM$4))</f>
        <v/>
      </c>
      <c r="AN51" s="85" t="str">
        <f>IF(COUNTIFS('Base Diária'!$A$2:$A$2296,$A51,'Base Diária'!$F$2:$F$2296,AN$4,'Base Diária'!$P$2:$P$2296,"Sim")=0,"",SUMIFS('Base Diária'!$N$2:$N$2296,'Base Diária'!$A$2:$A$2296,$A51,'Base Diária'!$F$2:$F$2296,AN$4))</f>
        <v/>
      </c>
      <c r="AO51" s="85" t="str">
        <f>IF(COUNTIFS('Base Diária'!$A$2:$A$2296,$A51,'Base Diária'!$F$2:$F$2296,AO$4,'Base Diária'!$P$2:$P$2296,"Sim")=0,"",SUMIFS('Base Diária'!$N$2:$N$2296,'Base Diária'!$A$2:$A$2296,$A51,'Base Diária'!$F$2:$F$2296,AO$4))</f>
        <v/>
      </c>
      <c r="AP51" s="18">
        <f>IFERROR(INDEX('Painel Empregado'!$F$5:$F$63,MATCH($A51,'Painel Empregado'!$A$5:$A$63,0)),"")</f>
        <v>0</v>
      </c>
      <c r="AQ51" s="86" t="str">
        <f>IFERROR(INDEX('Painel Empregado'!$J$5:$J$63,MATCH($A51,'Painel Empregado'!$A$5:$A$63,0)),"")</f>
        <v/>
      </c>
      <c r="AR51" s="86" t="str">
        <f>IFERROR(INDEX('Painel Empregado'!$M$5:$M$63,MATCH($A51,'Painel Empregado'!$A$5:$A$63,0)),"")</f>
        <v/>
      </c>
      <c r="AS51" s="86">
        <f>IFERROR(INDEX('Painel Empregado'!$K$5:$K$63,MATCH($A51,'Painel Empregado'!$A$5:$A$63,0)),"")</f>
        <v>0.8</v>
      </c>
      <c r="AT51" s="89" t="str">
        <f>IFERROR(INDEX('Painel Empregado'!$Q$5:$Q$63,MATCH($A51,'Painel Empregado'!$A$5:$A$63,0)),"")</f>
        <v>Não mensurável</v>
      </c>
    </row>
    <row r="52" spans="1:46" ht="15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NÃO INFORMADO</v>
      </c>
      <c r="D52" s="17" t="str">
        <f>VLOOKUP($A52,CC!$A:$C,3,FALSE())</f>
        <v>INS</v>
      </c>
      <c r="E52" s="17" t="str">
        <f ca="1">IFERROR(INDEX(Cadastro!$D$5:$D$129,MATCH($A52&amp;"|"&amp;TEXT(_xlfn.MAXIFS(Cadastro!$E$5:$E$129,Cadastro!$A$5:$A$129,$A52,Cadastro!$E$5:$E$129,"&lt;="&amp;TODAY()),"yyyymmdd"),Cadastro!$I$5:$I$129,0)),"")</f>
        <v>Folguista</v>
      </c>
      <c r="F52" s="85" t="str">
        <f>IF(COUNTIFS('Base Diária'!$A$2:$A$2296,$A52,'Base Diária'!$F$2:$F$2296,F$4,'Base Diária'!$P$2:$P$2296,"Sim")=0,"",SUMIFS('Base Diária'!$N$2:$N$2296,'Base Diária'!$A$2:$A$2296,$A52,'Base Diária'!$F$2:$F$2296,F$4))</f>
        <v/>
      </c>
      <c r="G52" s="85" t="str">
        <f>IF(COUNTIFS('Base Diária'!$A$2:$A$2296,$A52,'Base Diária'!$F$2:$F$2296,G$4,'Base Diária'!$P$2:$P$2296,"Sim")=0,"",SUMIFS('Base Diária'!$N$2:$N$2296,'Base Diária'!$A$2:$A$2296,$A52,'Base Diária'!$F$2:$F$2296,G$4))</f>
        <v/>
      </c>
      <c r="H52" s="85">
        <f>IF(COUNTIFS('Base Diária'!$A$2:$A$2296,$A52,'Base Diária'!$F$2:$F$2296,H$4,'Base Diária'!$P$2:$P$2296,"Sim")=0,"",SUMIFS('Base Diária'!$N$2:$N$2296,'Base Diária'!$A$2:$A$2296,$A52,'Base Diária'!$F$2:$F$2296,H$4))</f>
        <v>0.96610169491525411</v>
      </c>
      <c r="I52" s="85">
        <f>IF(COUNTIFS('Base Diária'!$A$2:$A$2296,$A52,'Base Diária'!$F$2:$F$2296,I$4,'Base Diária'!$P$2:$P$2296,"Sim")=0,"",SUMIFS('Base Diária'!$N$2:$N$2296,'Base Diária'!$A$2:$A$2296,$A52,'Base Diária'!$F$2:$F$2296,I$4))</f>
        <v>0.96870925684485021</v>
      </c>
      <c r="J52" s="85">
        <f>IF(COUNTIFS('Base Diária'!$A$2:$A$2296,$A52,'Base Diária'!$F$2:$F$2296,J$4,'Base Diária'!$P$2:$P$2296,"Sim")=0,"",SUMIFS('Base Diária'!$N$2:$N$2296,'Base Diária'!$A$2:$A$2296,$A52,'Base Diária'!$F$2:$F$2296,J$4))</f>
        <v>1.0479760119940031</v>
      </c>
      <c r="K52" s="85">
        <f>IF(COUNTIFS('Base Diária'!$A$2:$A$2296,$A52,'Base Diária'!$F$2:$F$2296,K$4,'Base Diária'!$P$2:$P$2296,"Sim")=0,"",SUMIFS('Base Diária'!$N$2:$N$2296,'Base Diária'!$A$2:$A$2296,$A52,'Base Diária'!$F$2:$F$2296,K$4))</f>
        <v>1.0449775112443778</v>
      </c>
      <c r="L52" s="85" t="str">
        <f>IF(COUNTIFS('Base Diária'!$A$2:$A$2296,$A52,'Base Diária'!$F$2:$F$2296,L$4,'Base Diária'!$P$2:$P$2296,"Sim")=0,"",SUMIFS('Base Diária'!$N$2:$N$2296,'Base Diária'!$A$2:$A$2296,$A52,'Base Diária'!$F$2:$F$2296,L$4))</f>
        <v/>
      </c>
      <c r="M52" s="85" t="str">
        <f>IF(COUNTIFS('Base Diária'!$A$2:$A$2296,$A52,'Base Diária'!$F$2:$F$2296,M$4,'Base Diária'!$P$2:$P$2296,"Sim")=0,"",SUMIFS('Base Diária'!$N$2:$N$2296,'Base Diária'!$A$2:$A$2296,$A52,'Base Diária'!$F$2:$F$2296,M$4))</f>
        <v/>
      </c>
      <c r="N52" s="85">
        <f>IF(COUNTIFS('Base Diária'!$A$2:$A$2296,$A52,'Base Diária'!$F$2:$F$2296,N$4,'Base Diária'!$P$2:$P$2296,"Sim")=0,"",SUMIFS('Base Diária'!$N$2:$N$2296,'Base Diária'!$A$2:$A$2296,$A52,'Base Diária'!$F$2:$F$2296,N$4))</f>
        <v>0.9465449804432855</v>
      </c>
      <c r="O52" s="85">
        <f>IF(COUNTIFS('Base Diária'!$A$2:$A$2296,$A52,'Base Diária'!$F$2:$F$2296,O$4,'Base Diária'!$P$2:$P$2296,"Sim")=0,"",SUMIFS('Base Diária'!$N$2:$N$2296,'Base Diária'!$A$2:$A$2296,$A52,'Base Diária'!$F$2:$F$2296,O$4))</f>
        <v>0.86440677966101698</v>
      </c>
      <c r="P52" s="85">
        <f>IF(COUNTIFS('Base Diária'!$A$2:$A$2296,$A52,'Base Diária'!$F$2:$F$2296,P$4,'Base Diária'!$P$2:$P$2296,"Sim")=0,"",SUMIFS('Base Diária'!$N$2:$N$2296,'Base Diária'!$A$2:$A$2296,$A52,'Base Diária'!$F$2:$F$2296,P$4))</f>
        <v>1.0164917541229386</v>
      </c>
      <c r="Q52" s="85">
        <f>IF(COUNTIFS('Base Diária'!$A$2:$A$2296,$A52,'Base Diária'!$F$2:$F$2296,Q$4,'Base Diária'!$P$2:$P$2296,"Sim")=0,"",SUMIFS('Base Diária'!$N$2:$N$2296,'Base Diária'!$A$2:$A$2296,$A52,'Base Diária'!$F$2:$F$2296,Q$4))</f>
        <v>0.92353823088455766</v>
      </c>
      <c r="R52" s="85" t="str">
        <f>IF(COUNTIFS('Base Diária'!$A$2:$A$2296,$A52,'Base Diária'!$F$2:$F$2296,R$4,'Base Diária'!$P$2:$P$2296,"Sim")=0,"",SUMIFS('Base Diária'!$N$2:$N$2296,'Base Diária'!$A$2:$A$2296,$A52,'Base Diária'!$F$2:$F$2296,R$4))</f>
        <v/>
      </c>
      <c r="S52" s="85" t="str">
        <f>IF(COUNTIFS('Base Diária'!$A$2:$A$2296,$A52,'Base Diária'!$F$2:$F$2296,S$4,'Base Diária'!$P$2:$P$2296,"Sim")=0,"",SUMIFS('Base Diária'!$N$2:$N$2296,'Base Diária'!$A$2:$A$2296,$A52,'Base Diária'!$F$2:$F$2296,S$4))</f>
        <v/>
      </c>
      <c r="T52" s="85" t="str">
        <f>IF(COUNTIFS('Base Diária'!$A$2:$A$2296,$A52,'Base Diária'!$F$2:$F$2296,T$4,'Base Diária'!$P$2:$P$2296,"Sim")=0,"",SUMIFS('Base Diária'!$N$2:$N$2296,'Base Diária'!$A$2:$A$2296,$A52,'Base Diária'!$F$2:$F$2296,T$4))</f>
        <v/>
      </c>
      <c r="U52" s="85" t="str">
        <f>IF(COUNTIFS('Base Diária'!$A$2:$A$2296,$A52,'Base Diária'!$F$2:$F$2296,U$4,'Base Diária'!$P$2:$P$2296,"Sim")=0,"",SUMIFS('Base Diária'!$N$2:$N$2296,'Base Diária'!$A$2:$A$2296,$A52,'Base Diária'!$F$2:$F$2296,U$4))</f>
        <v/>
      </c>
      <c r="V52" s="85" t="str">
        <f>IF(COUNTIFS('Base Diária'!$A$2:$A$2296,$A52,'Base Diária'!$F$2:$F$2296,V$4,'Base Diária'!$P$2:$P$2296,"Sim")=0,"",SUMIFS('Base Diária'!$N$2:$N$2296,'Base Diária'!$A$2:$A$2296,$A52,'Base Diária'!$F$2:$F$2296,V$4))</f>
        <v/>
      </c>
      <c r="W52" s="85" t="str">
        <f>IF(COUNTIFS('Base Diária'!$A$2:$A$2296,$A52,'Base Diária'!$F$2:$F$2296,W$4,'Base Diária'!$P$2:$P$2296,"Sim")=0,"",SUMIFS('Base Diária'!$N$2:$N$2296,'Base Diária'!$A$2:$A$2296,$A52,'Base Diária'!$F$2:$F$2296,W$4))</f>
        <v/>
      </c>
      <c r="X52" s="85" t="str">
        <f>IF(COUNTIFS('Base Diária'!$A$2:$A$2296,$A52,'Base Diária'!$F$2:$F$2296,X$4,'Base Diária'!$P$2:$P$2296,"Sim")=0,"",SUMIFS('Base Diária'!$N$2:$N$2296,'Base Diária'!$A$2:$A$2296,$A52,'Base Diária'!$F$2:$F$2296,X$4))</f>
        <v/>
      </c>
      <c r="Y52" s="85" t="str">
        <f>IF(COUNTIFS('Base Diária'!$A$2:$A$2296,$A52,'Base Diária'!$F$2:$F$2296,Y$4,'Base Diária'!$P$2:$P$2296,"Sim")=0,"",SUMIFS('Base Diária'!$N$2:$N$2296,'Base Diária'!$A$2:$A$2296,$A52,'Base Diária'!$F$2:$F$2296,Y$4))</f>
        <v/>
      </c>
      <c r="Z52" s="85" t="str">
        <f>IF(COUNTIFS('Base Diária'!$A$2:$A$2296,$A52,'Base Diária'!$F$2:$F$2296,Z$4,'Base Diária'!$P$2:$P$2296,"Sim")=0,"",SUMIFS('Base Diária'!$N$2:$N$2296,'Base Diária'!$A$2:$A$2296,$A52,'Base Diária'!$F$2:$F$2296,Z$4))</f>
        <v/>
      </c>
      <c r="AA52" s="85" t="str">
        <f>IF(COUNTIFS('Base Diária'!$A$2:$A$2296,$A52,'Base Diária'!$F$2:$F$2296,AA$4,'Base Diária'!$P$2:$P$2296,"Sim")=0,"",SUMIFS('Base Diária'!$N$2:$N$2296,'Base Diária'!$A$2:$A$2296,$A52,'Base Diária'!$F$2:$F$2296,AA$4))</f>
        <v/>
      </c>
      <c r="AB52" s="85" t="str">
        <f>IF(COUNTIFS('Base Diária'!$A$2:$A$2296,$A52,'Base Diária'!$F$2:$F$2296,AB$4,'Base Diária'!$P$2:$P$2296,"Sim")=0,"",SUMIFS('Base Diária'!$N$2:$N$2296,'Base Diária'!$A$2:$A$2296,$A52,'Base Diária'!$F$2:$F$2296,AB$4))</f>
        <v/>
      </c>
      <c r="AC52" s="85" t="str">
        <f>IF(COUNTIFS('Base Diária'!$A$2:$A$2296,$A52,'Base Diária'!$F$2:$F$2296,AC$4,'Base Diária'!$P$2:$P$2296,"Sim")=0,"",SUMIFS('Base Diária'!$N$2:$N$2296,'Base Diária'!$A$2:$A$2296,$A52,'Base Diária'!$F$2:$F$2296,AC$4))</f>
        <v/>
      </c>
      <c r="AD52" s="85" t="str">
        <f>IF(COUNTIFS('Base Diária'!$A$2:$A$2296,$A52,'Base Diária'!$F$2:$F$2296,AD$4,'Base Diária'!$P$2:$P$2296,"Sim")=0,"",SUMIFS('Base Diária'!$N$2:$N$2296,'Base Diária'!$A$2:$A$2296,$A52,'Base Diária'!$F$2:$F$2296,AD$4))</f>
        <v/>
      </c>
      <c r="AE52" s="85" t="str">
        <f>IF(COUNTIFS('Base Diária'!$A$2:$A$2296,$A52,'Base Diária'!$F$2:$F$2296,AE$4,'Base Diária'!$P$2:$P$2296,"Sim")=0,"",SUMIFS('Base Diária'!$N$2:$N$2296,'Base Diária'!$A$2:$A$2296,$A52,'Base Diária'!$F$2:$F$2296,AE$4))</f>
        <v/>
      </c>
      <c r="AF52" s="85" t="str">
        <f>IF(COUNTIFS('Base Diária'!$A$2:$A$2296,$A52,'Base Diária'!$F$2:$F$2296,AF$4,'Base Diária'!$P$2:$P$2296,"Sim")=0,"",SUMIFS('Base Diária'!$N$2:$N$2296,'Base Diária'!$A$2:$A$2296,$A52,'Base Diária'!$F$2:$F$2296,AF$4))</f>
        <v/>
      </c>
      <c r="AG52" s="85" t="str">
        <f>IF(COUNTIFS('Base Diária'!$A$2:$A$2296,$A52,'Base Diária'!$F$2:$F$2296,AG$4,'Base Diária'!$P$2:$P$2296,"Sim")=0,"",SUMIFS('Base Diária'!$N$2:$N$2296,'Base Diária'!$A$2:$A$2296,$A52,'Base Diária'!$F$2:$F$2296,AG$4))</f>
        <v/>
      </c>
      <c r="AH52" s="85" t="str">
        <f>IF(COUNTIFS('Base Diária'!$A$2:$A$2296,$A52,'Base Diária'!$F$2:$F$2296,AH$4,'Base Diária'!$P$2:$P$2296,"Sim")=0,"",SUMIFS('Base Diária'!$N$2:$N$2296,'Base Diária'!$A$2:$A$2296,$A52,'Base Diária'!$F$2:$F$2296,AH$4))</f>
        <v/>
      </c>
      <c r="AI52" s="85" t="str">
        <f>IF(COUNTIFS('Base Diária'!$A$2:$A$2296,$A52,'Base Diária'!$F$2:$F$2296,AI$4,'Base Diária'!$P$2:$P$2296,"Sim")=0,"",SUMIFS('Base Diária'!$N$2:$N$2296,'Base Diária'!$A$2:$A$2296,$A52,'Base Diária'!$F$2:$F$2296,AI$4))</f>
        <v/>
      </c>
      <c r="AJ52" s="85" t="str">
        <f>IF(COUNTIFS('Base Diária'!$A$2:$A$2296,$A52,'Base Diária'!$F$2:$F$2296,AJ$4,'Base Diária'!$P$2:$P$2296,"Sim")=0,"",SUMIFS('Base Diária'!$N$2:$N$2296,'Base Diária'!$A$2:$A$2296,$A52,'Base Diária'!$F$2:$F$2296,AJ$4))</f>
        <v/>
      </c>
      <c r="AK52" s="85" t="str">
        <f>IF(COUNTIFS('Base Diária'!$A$2:$A$2296,$A52,'Base Diária'!$F$2:$F$2296,AK$4,'Base Diária'!$P$2:$P$2296,"Sim")=0,"",SUMIFS('Base Diária'!$N$2:$N$2296,'Base Diária'!$A$2:$A$2296,$A52,'Base Diária'!$F$2:$F$2296,AK$4))</f>
        <v/>
      </c>
      <c r="AL52" s="85" t="str">
        <f>IF(COUNTIFS('Base Diária'!$A$2:$A$2296,$A52,'Base Diária'!$F$2:$F$2296,AL$4,'Base Diária'!$P$2:$P$2296,"Sim")=0,"",SUMIFS('Base Diária'!$N$2:$N$2296,'Base Diária'!$A$2:$A$2296,$A52,'Base Diária'!$F$2:$F$2296,AL$4))</f>
        <v/>
      </c>
      <c r="AM52" s="85" t="str">
        <f>IF(COUNTIFS('Base Diária'!$A$2:$A$2296,$A52,'Base Diária'!$F$2:$F$2296,AM$4,'Base Diária'!$P$2:$P$2296,"Sim")=0,"",SUMIFS('Base Diária'!$N$2:$N$2296,'Base Diária'!$A$2:$A$2296,$A52,'Base Diária'!$F$2:$F$2296,AM$4))</f>
        <v/>
      </c>
      <c r="AN52" s="85" t="str">
        <f>IF(COUNTIFS('Base Diária'!$A$2:$A$2296,$A52,'Base Diária'!$F$2:$F$2296,AN$4,'Base Diária'!$P$2:$P$2296,"Sim")=0,"",SUMIFS('Base Diária'!$N$2:$N$2296,'Base Diária'!$A$2:$A$2296,$A52,'Base Diária'!$F$2:$F$2296,AN$4))</f>
        <v/>
      </c>
      <c r="AO52" s="85" t="str">
        <f>IF(COUNTIFS('Base Diária'!$A$2:$A$2296,$A52,'Base Diária'!$F$2:$F$2296,AO$4,'Base Diária'!$P$2:$P$2296,"Sim")=0,"",SUMIFS('Base Diária'!$N$2:$N$2296,'Base Diária'!$A$2:$A$2296,$A52,'Base Diária'!$F$2:$F$2296,AO$4))</f>
        <v/>
      </c>
      <c r="AP52" s="18">
        <f>IFERROR(INDEX('Painel Empregado'!$F$5:$F$63,MATCH($A52,'Painel Empregado'!$A$5:$A$63,0)),"")</f>
        <v>8</v>
      </c>
      <c r="AQ52" s="86">
        <f>IFERROR(INDEX('Painel Empregado'!$J$5:$J$63,MATCH($A52,'Painel Empregado'!$A$5:$A$63,0)),"")</f>
        <v>0.96983960948396075</v>
      </c>
      <c r="AR52" s="86">
        <f>IFERROR(INDEX('Painel Empregado'!$M$5:$M$63,MATCH($A52,'Painel Empregado'!$A$5:$A$63,0)),"")</f>
        <v>1</v>
      </c>
      <c r="AS52" s="86">
        <f>IFERROR(INDEX('Painel Empregado'!$K$5:$K$63,MATCH($A52,'Painel Empregado'!$A$5:$A$63,0)),"")</f>
        <v>0.8</v>
      </c>
      <c r="AT52" s="89" t="str">
        <f>IFERROR(INDEX('Painel Empregado'!$Q$5:$Q$63,MATCH($A52,'Painel Empregado'!$A$5:$A$63,0)),"")</f>
        <v>Na meta</v>
      </c>
    </row>
    <row r="53" spans="1:46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NÃO INFORMADO</v>
      </c>
      <c r="D53" s="17" t="str">
        <f>VLOOKUP($A53,CC!$A:$C,3,FALSE())</f>
        <v>CAL</v>
      </c>
      <c r="E53" s="17" t="str">
        <f ca="1">IFERROR(INDEX(Cadastro!$D$5:$D$129,MATCH($A53&amp;"|"&amp;TEXT(_xlfn.MAXIFS(Cadastro!$E$5:$E$129,Cadastro!$A$5:$A$129,$A53,Cadastro!$E$5:$E$129,"&lt;="&amp;TODAY()),"yyyymmdd"),Cadastro!$I$5:$I$129,0)),"")</f>
        <v>6x1</v>
      </c>
      <c r="F53" s="85">
        <f>IF(COUNTIFS('Base Diária'!$A$2:$A$2296,$A53,'Base Diária'!$F$2:$F$2296,F$4,'Base Diária'!$P$2:$P$2296,"Sim")=0,"",SUMIFS('Base Diária'!$N$2:$N$2296,'Base Diária'!$A$2:$A$2296,$A53,'Base Diária'!$F$2:$F$2296,F$4))</f>
        <v>0.88068181818181812</v>
      </c>
      <c r="G53" s="85">
        <f>IF(COUNTIFS('Base Diária'!$A$2:$A$2296,$A53,'Base Diária'!$F$2:$F$2296,G$4,'Base Diária'!$P$2:$P$2296,"Sim")=0,"",SUMIFS('Base Diária'!$N$2:$N$2296,'Base Diária'!$A$2:$A$2296,$A53,'Base Diária'!$F$2:$F$2296,G$4))</f>
        <v>0.90227272727272712</v>
      </c>
      <c r="H53" s="85">
        <f>IF(COUNTIFS('Base Diária'!$A$2:$A$2296,$A53,'Base Diária'!$F$2:$F$2296,H$4,'Base Diária'!$P$2:$P$2296,"Sim")=0,"",SUMIFS('Base Diária'!$N$2:$N$2296,'Base Diária'!$A$2:$A$2296,$A53,'Base Diária'!$F$2:$F$2296,H$4))</f>
        <v>0.89999999999999991</v>
      </c>
      <c r="I53" s="85">
        <f>IF(COUNTIFS('Base Diária'!$A$2:$A$2296,$A53,'Base Diária'!$F$2:$F$2296,I$4,'Base Diária'!$P$2:$P$2296,"Sim")=0,"",SUMIFS('Base Diária'!$N$2:$N$2296,'Base Diária'!$A$2:$A$2296,$A53,'Base Diária'!$F$2:$F$2296,I$4))</f>
        <v>0.63977272727272727</v>
      </c>
      <c r="J53" s="85">
        <f>IF(COUNTIFS('Base Diária'!$A$2:$A$2296,$A53,'Base Diária'!$F$2:$F$2296,J$4,'Base Diária'!$P$2:$P$2296,"Sim")=0,"",SUMIFS('Base Diária'!$N$2:$N$2296,'Base Diária'!$A$2:$A$2296,$A53,'Base Diária'!$F$2:$F$2296,J$4))</f>
        <v>0</v>
      </c>
      <c r="K53" s="85" t="str">
        <f>IF(COUNTIFS('Base Diária'!$A$2:$A$2296,$A53,'Base Diária'!$F$2:$F$2296,K$4,'Base Diária'!$P$2:$P$2296,"Sim")=0,"",SUMIFS('Base Diária'!$N$2:$N$2296,'Base Diária'!$A$2:$A$2296,$A53,'Base Diária'!$F$2:$F$2296,K$4))</f>
        <v/>
      </c>
      <c r="L53" s="85">
        <f>IF(COUNTIFS('Base Diária'!$A$2:$A$2296,$A53,'Base Diária'!$F$2:$F$2296,L$4,'Base Diária'!$P$2:$P$2296,"Sim")=0,"",SUMIFS('Base Diária'!$N$2:$N$2296,'Base Diária'!$A$2:$A$2296,$A53,'Base Diária'!$F$2:$F$2296,L$4))</f>
        <v>0.90995907230559347</v>
      </c>
      <c r="M53" s="85">
        <f>IF(COUNTIFS('Base Diária'!$A$2:$A$2296,$A53,'Base Diária'!$F$2:$F$2296,M$4,'Base Diária'!$P$2:$P$2296,"Sim")=0,"",SUMIFS('Base Diária'!$N$2:$N$2296,'Base Diária'!$A$2:$A$2296,$A53,'Base Diária'!$F$2:$F$2296,M$4))</f>
        <v>0.85883905013192607</v>
      </c>
      <c r="N53" s="85">
        <f>IF(COUNTIFS('Base Diária'!$A$2:$A$2296,$A53,'Base Diária'!$F$2:$F$2296,N$4,'Base Diária'!$P$2:$P$2296,"Sim")=0,"",SUMIFS('Base Diária'!$N$2:$N$2296,'Base Diária'!$A$2:$A$2296,$A53,'Base Diária'!$F$2:$F$2296,N$4))</f>
        <v>0.88068181818181812</v>
      </c>
      <c r="O53" s="85">
        <f>IF(COUNTIFS('Base Diária'!$A$2:$A$2296,$A53,'Base Diária'!$F$2:$F$2296,O$4,'Base Diária'!$P$2:$P$2296,"Sim")=0,"",SUMIFS('Base Diária'!$N$2:$N$2296,'Base Diária'!$A$2:$A$2296,$A53,'Base Diária'!$F$2:$F$2296,O$4))</f>
        <v>0.89999999999999991</v>
      </c>
      <c r="P53" s="85">
        <f>IF(COUNTIFS('Base Diária'!$A$2:$A$2296,$A53,'Base Diária'!$F$2:$F$2296,P$4,'Base Diária'!$P$2:$P$2296,"Sim")=0,"",SUMIFS('Base Diária'!$N$2:$N$2296,'Base Diária'!$A$2:$A$2296,$A53,'Base Diária'!$F$2:$F$2296,P$4))</f>
        <v>0</v>
      </c>
      <c r="Q53" s="85">
        <f>IF(COUNTIFS('Base Diária'!$A$2:$A$2296,$A53,'Base Diária'!$F$2:$F$2296,Q$4,'Base Diária'!$P$2:$P$2296,"Sim")=0,"",SUMIFS('Base Diária'!$N$2:$N$2296,'Base Diária'!$A$2:$A$2296,$A53,'Base Diária'!$F$2:$F$2296,Q$4))</f>
        <v>0</v>
      </c>
      <c r="R53" s="85" t="str">
        <f>IF(COUNTIFS('Base Diária'!$A$2:$A$2296,$A53,'Base Diária'!$F$2:$F$2296,R$4,'Base Diária'!$P$2:$P$2296,"Sim")=0,"",SUMIFS('Base Diária'!$N$2:$N$2296,'Base Diária'!$A$2:$A$2296,$A53,'Base Diária'!$F$2:$F$2296,R$4))</f>
        <v/>
      </c>
      <c r="S53" s="85" t="str">
        <f>IF(COUNTIFS('Base Diária'!$A$2:$A$2296,$A53,'Base Diária'!$F$2:$F$2296,S$4,'Base Diária'!$P$2:$P$2296,"Sim")=0,"",SUMIFS('Base Diária'!$N$2:$N$2296,'Base Diária'!$A$2:$A$2296,$A53,'Base Diária'!$F$2:$F$2296,S$4))</f>
        <v/>
      </c>
      <c r="T53" s="85" t="str">
        <f>IF(COUNTIFS('Base Diária'!$A$2:$A$2296,$A53,'Base Diária'!$F$2:$F$2296,T$4,'Base Diária'!$P$2:$P$2296,"Sim")=0,"",SUMIFS('Base Diária'!$N$2:$N$2296,'Base Diária'!$A$2:$A$2296,$A53,'Base Diária'!$F$2:$F$2296,T$4))</f>
        <v/>
      </c>
      <c r="U53" s="85" t="str">
        <f>IF(COUNTIFS('Base Diária'!$A$2:$A$2296,$A53,'Base Diária'!$F$2:$F$2296,U$4,'Base Diária'!$P$2:$P$2296,"Sim")=0,"",SUMIFS('Base Diária'!$N$2:$N$2296,'Base Diária'!$A$2:$A$2296,$A53,'Base Diária'!$F$2:$F$2296,U$4))</f>
        <v/>
      </c>
      <c r="V53" s="85" t="str">
        <f>IF(COUNTIFS('Base Diária'!$A$2:$A$2296,$A53,'Base Diária'!$F$2:$F$2296,V$4,'Base Diária'!$P$2:$P$2296,"Sim")=0,"",SUMIFS('Base Diária'!$N$2:$N$2296,'Base Diária'!$A$2:$A$2296,$A53,'Base Diária'!$F$2:$F$2296,V$4))</f>
        <v/>
      </c>
      <c r="W53" s="85" t="str">
        <f>IF(COUNTIFS('Base Diária'!$A$2:$A$2296,$A53,'Base Diária'!$F$2:$F$2296,W$4,'Base Diária'!$P$2:$P$2296,"Sim")=0,"",SUMIFS('Base Diária'!$N$2:$N$2296,'Base Diária'!$A$2:$A$2296,$A53,'Base Diária'!$F$2:$F$2296,W$4))</f>
        <v/>
      </c>
      <c r="X53" s="85" t="str">
        <f>IF(COUNTIFS('Base Diária'!$A$2:$A$2296,$A53,'Base Diária'!$F$2:$F$2296,X$4,'Base Diária'!$P$2:$P$2296,"Sim")=0,"",SUMIFS('Base Diária'!$N$2:$N$2296,'Base Diária'!$A$2:$A$2296,$A53,'Base Diária'!$F$2:$F$2296,X$4))</f>
        <v/>
      </c>
      <c r="Y53" s="85" t="str">
        <f>IF(COUNTIFS('Base Diária'!$A$2:$A$2296,$A53,'Base Diária'!$F$2:$F$2296,Y$4,'Base Diária'!$P$2:$P$2296,"Sim")=0,"",SUMIFS('Base Diária'!$N$2:$N$2296,'Base Diária'!$A$2:$A$2296,$A53,'Base Diária'!$F$2:$F$2296,Y$4))</f>
        <v/>
      </c>
      <c r="Z53" s="85" t="str">
        <f>IF(COUNTIFS('Base Diária'!$A$2:$A$2296,$A53,'Base Diária'!$F$2:$F$2296,Z$4,'Base Diária'!$P$2:$P$2296,"Sim")=0,"",SUMIFS('Base Diária'!$N$2:$N$2296,'Base Diária'!$A$2:$A$2296,$A53,'Base Diária'!$F$2:$F$2296,Z$4))</f>
        <v/>
      </c>
      <c r="AA53" s="85" t="str">
        <f>IF(COUNTIFS('Base Diária'!$A$2:$A$2296,$A53,'Base Diária'!$F$2:$F$2296,AA$4,'Base Diária'!$P$2:$P$2296,"Sim")=0,"",SUMIFS('Base Diária'!$N$2:$N$2296,'Base Diária'!$A$2:$A$2296,$A53,'Base Diária'!$F$2:$F$2296,AA$4))</f>
        <v/>
      </c>
      <c r="AB53" s="85" t="str">
        <f>IF(COUNTIFS('Base Diária'!$A$2:$A$2296,$A53,'Base Diária'!$F$2:$F$2296,AB$4,'Base Diária'!$P$2:$P$2296,"Sim")=0,"",SUMIFS('Base Diária'!$N$2:$N$2296,'Base Diária'!$A$2:$A$2296,$A53,'Base Diária'!$F$2:$F$2296,AB$4))</f>
        <v/>
      </c>
      <c r="AC53" s="85" t="str">
        <f>IF(COUNTIFS('Base Diária'!$A$2:$A$2296,$A53,'Base Diária'!$F$2:$F$2296,AC$4,'Base Diária'!$P$2:$P$2296,"Sim")=0,"",SUMIFS('Base Diária'!$N$2:$N$2296,'Base Diária'!$A$2:$A$2296,$A53,'Base Diária'!$F$2:$F$2296,AC$4))</f>
        <v/>
      </c>
      <c r="AD53" s="85" t="str">
        <f>IF(COUNTIFS('Base Diária'!$A$2:$A$2296,$A53,'Base Diária'!$F$2:$F$2296,AD$4,'Base Diária'!$P$2:$P$2296,"Sim")=0,"",SUMIFS('Base Diária'!$N$2:$N$2296,'Base Diária'!$A$2:$A$2296,$A53,'Base Diária'!$F$2:$F$2296,AD$4))</f>
        <v/>
      </c>
      <c r="AE53" s="85" t="str">
        <f>IF(COUNTIFS('Base Diária'!$A$2:$A$2296,$A53,'Base Diária'!$F$2:$F$2296,AE$4,'Base Diária'!$P$2:$P$2296,"Sim")=0,"",SUMIFS('Base Diária'!$N$2:$N$2296,'Base Diária'!$A$2:$A$2296,$A53,'Base Diária'!$F$2:$F$2296,AE$4))</f>
        <v/>
      </c>
      <c r="AF53" s="85" t="str">
        <f>IF(COUNTIFS('Base Diária'!$A$2:$A$2296,$A53,'Base Diária'!$F$2:$F$2296,AF$4,'Base Diária'!$P$2:$P$2296,"Sim")=0,"",SUMIFS('Base Diária'!$N$2:$N$2296,'Base Diária'!$A$2:$A$2296,$A53,'Base Diária'!$F$2:$F$2296,AF$4))</f>
        <v/>
      </c>
      <c r="AG53" s="85" t="str">
        <f>IF(COUNTIFS('Base Diária'!$A$2:$A$2296,$A53,'Base Diária'!$F$2:$F$2296,AG$4,'Base Diária'!$P$2:$P$2296,"Sim")=0,"",SUMIFS('Base Diária'!$N$2:$N$2296,'Base Diária'!$A$2:$A$2296,$A53,'Base Diária'!$F$2:$F$2296,AG$4))</f>
        <v/>
      </c>
      <c r="AH53" s="85" t="str">
        <f>IF(COUNTIFS('Base Diária'!$A$2:$A$2296,$A53,'Base Diária'!$F$2:$F$2296,AH$4,'Base Diária'!$P$2:$P$2296,"Sim")=0,"",SUMIFS('Base Diária'!$N$2:$N$2296,'Base Diária'!$A$2:$A$2296,$A53,'Base Diária'!$F$2:$F$2296,AH$4))</f>
        <v/>
      </c>
      <c r="AI53" s="85" t="str">
        <f>IF(COUNTIFS('Base Diária'!$A$2:$A$2296,$A53,'Base Diária'!$F$2:$F$2296,AI$4,'Base Diária'!$P$2:$P$2296,"Sim")=0,"",SUMIFS('Base Diária'!$N$2:$N$2296,'Base Diária'!$A$2:$A$2296,$A53,'Base Diária'!$F$2:$F$2296,AI$4))</f>
        <v/>
      </c>
      <c r="AJ53" s="85" t="str">
        <f>IF(COUNTIFS('Base Diária'!$A$2:$A$2296,$A53,'Base Diária'!$F$2:$F$2296,AJ$4,'Base Diária'!$P$2:$P$2296,"Sim")=0,"",SUMIFS('Base Diária'!$N$2:$N$2296,'Base Diária'!$A$2:$A$2296,$A53,'Base Diária'!$F$2:$F$2296,AJ$4))</f>
        <v/>
      </c>
      <c r="AK53" s="85" t="str">
        <f>IF(COUNTIFS('Base Diária'!$A$2:$A$2296,$A53,'Base Diária'!$F$2:$F$2296,AK$4,'Base Diária'!$P$2:$P$2296,"Sim")=0,"",SUMIFS('Base Diária'!$N$2:$N$2296,'Base Diária'!$A$2:$A$2296,$A53,'Base Diária'!$F$2:$F$2296,AK$4))</f>
        <v/>
      </c>
      <c r="AL53" s="85" t="str">
        <f>IF(COUNTIFS('Base Diária'!$A$2:$A$2296,$A53,'Base Diária'!$F$2:$F$2296,AL$4,'Base Diária'!$P$2:$P$2296,"Sim")=0,"",SUMIFS('Base Diária'!$N$2:$N$2296,'Base Diária'!$A$2:$A$2296,$A53,'Base Diária'!$F$2:$F$2296,AL$4))</f>
        <v/>
      </c>
      <c r="AM53" s="85" t="str">
        <f>IF(COUNTIFS('Base Diária'!$A$2:$A$2296,$A53,'Base Diária'!$F$2:$F$2296,AM$4,'Base Diária'!$P$2:$P$2296,"Sim")=0,"",SUMIFS('Base Diária'!$N$2:$N$2296,'Base Diária'!$A$2:$A$2296,$A53,'Base Diária'!$F$2:$F$2296,AM$4))</f>
        <v/>
      </c>
      <c r="AN53" s="85" t="str">
        <f>IF(COUNTIFS('Base Diária'!$A$2:$A$2296,$A53,'Base Diária'!$F$2:$F$2296,AN$4,'Base Diária'!$P$2:$P$2296,"Sim")=0,"",SUMIFS('Base Diária'!$N$2:$N$2296,'Base Diária'!$A$2:$A$2296,$A53,'Base Diária'!$F$2:$F$2296,AN$4))</f>
        <v/>
      </c>
      <c r="AO53" s="85" t="str">
        <f>IF(COUNTIFS('Base Diária'!$A$2:$A$2296,$A53,'Base Diária'!$F$2:$F$2296,AO$4,'Base Diária'!$P$2:$P$2296,"Sim")=0,"",SUMIFS('Base Diária'!$N$2:$N$2296,'Base Diária'!$A$2:$A$2296,$A53,'Base Diária'!$F$2:$F$2296,AO$4))</f>
        <v/>
      </c>
      <c r="AP53" s="18">
        <f>IFERROR(INDEX('Painel Empregado'!$F$5:$F$63,MATCH($A53,'Painel Empregado'!$A$5:$A$63,0)),"")</f>
        <v>8</v>
      </c>
      <c r="AQ53" s="86">
        <f>IFERROR(INDEX('Painel Empregado'!$J$5:$J$63,MATCH($A53,'Painel Empregado'!$A$5:$A$63,0)),"")</f>
        <v>0.85792349726775974</v>
      </c>
      <c r="AR53" s="86">
        <f>IFERROR(INDEX('Painel Empregado'!$M$5:$M$63,MATCH($A53,'Painel Empregado'!$A$5:$A$63,0)),"")</f>
        <v>0.875</v>
      </c>
      <c r="AS53" s="86">
        <f>IFERROR(INDEX('Painel Empregado'!$K$5:$K$63,MATCH($A53,'Painel Empregado'!$A$5:$A$63,0)),"")</f>
        <v>0.8</v>
      </c>
      <c r="AT53" s="89" t="str">
        <f>IFERROR(INDEX('Painel Empregado'!$Q$5:$Q$63,MATCH($A53,'Painel Empregado'!$A$5:$A$63,0)),"")</f>
        <v>Na meta</v>
      </c>
    </row>
    <row r="54" spans="1:46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NÃO INFORMADO</v>
      </c>
      <c r="D54" s="17" t="str">
        <f>VLOOKUP($A54,CC!$A:$C,3,FALSE())</f>
        <v>CAL</v>
      </c>
      <c r="E54" s="17" t="str">
        <f ca="1">IFERROR(INDEX(Cadastro!$D$5:$D$129,MATCH($A54&amp;"|"&amp;TEXT(_xlfn.MAXIFS(Cadastro!$E$5:$E$129,Cadastro!$A$5:$A$129,$A54,Cadastro!$E$5:$E$129,"&lt;="&amp;TODAY()),"yyyymmdd"),Cadastro!$I$5:$I$129,0)),"")</f>
        <v>6x1</v>
      </c>
      <c r="F54" s="85">
        <f>IF(COUNTIFS('Base Diária'!$A$2:$A$2296,$A54,'Base Diária'!$F$2:$F$2296,F$4,'Base Diária'!$P$2:$P$2296,"Sim")=0,"",SUMIFS('Base Diária'!$N$2:$N$2296,'Base Diária'!$A$2:$A$2296,$A54,'Base Diária'!$F$2:$F$2296,F$4))</f>
        <v>0.68977272727272709</v>
      </c>
      <c r="G54" s="85">
        <f>IF(COUNTIFS('Base Diária'!$A$2:$A$2296,$A54,'Base Diária'!$F$2:$F$2296,G$4,'Base Diária'!$P$2:$P$2296,"Sim")=0,"",SUMIFS('Base Diária'!$N$2:$N$2296,'Base Diária'!$A$2:$A$2296,$A54,'Base Diária'!$F$2:$F$2296,G$4))</f>
        <v>0</v>
      </c>
      <c r="H54" s="85">
        <f>IF(COUNTIFS('Base Diária'!$A$2:$A$2296,$A54,'Base Diária'!$F$2:$F$2296,H$4,'Base Diária'!$P$2:$P$2296,"Sim")=0,"",SUMIFS('Base Diária'!$N$2:$N$2296,'Base Diária'!$A$2:$A$2296,$A54,'Base Diária'!$F$2:$F$2296,H$4))</f>
        <v>0.9170454545454545</v>
      </c>
      <c r="I54" s="85">
        <f>IF(COUNTIFS('Base Diária'!$A$2:$A$2296,$A54,'Base Diária'!$F$2:$F$2296,I$4,'Base Diária'!$P$2:$P$2296,"Sim")=0,"",SUMIFS('Base Diária'!$N$2:$N$2296,'Base Diária'!$A$2:$A$2296,$A54,'Base Diária'!$F$2:$F$2296,I$4))</f>
        <v>0.69431818181818172</v>
      </c>
      <c r="J54" s="85">
        <f>IF(COUNTIFS('Base Diária'!$A$2:$A$2296,$A54,'Base Diária'!$F$2:$F$2296,J$4,'Base Diária'!$P$2:$P$2296,"Sim")=0,"",SUMIFS('Base Diária'!$N$2:$N$2296,'Base Diária'!$A$2:$A$2296,$A54,'Base Diária'!$F$2:$F$2296,J$4))</f>
        <v>0.57272727272727264</v>
      </c>
      <c r="K54" s="85">
        <f>IF(COUNTIFS('Base Diária'!$A$2:$A$2296,$A54,'Base Diária'!$F$2:$F$2296,K$4,'Base Diária'!$P$2:$P$2296,"Sim")=0,"",SUMIFS('Base Diária'!$N$2:$N$2296,'Base Diária'!$A$2:$A$2296,$A54,'Base Diária'!$F$2:$F$2296,K$4))</f>
        <v>0.94406548431105042</v>
      </c>
      <c r="L54" s="85" t="str">
        <f>IF(COUNTIFS('Base Diária'!$A$2:$A$2296,$A54,'Base Diária'!$F$2:$F$2296,L$4,'Base Diária'!$P$2:$P$2296,"Sim")=0,"",SUMIFS('Base Diária'!$N$2:$N$2296,'Base Diária'!$A$2:$A$2296,$A54,'Base Diária'!$F$2:$F$2296,L$4))</f>
        <v/>
      </c>
      <c r="M54" s="85">
        <f>IF(COUNTIFS('Base Diária'!$A$2:$A$2296,$A54,'Base Diária'!$F$2:$F$2296,M$4,'Base Diária'!$P$2:$P$2296,"Sim")=0,"",SUMIFS('Base Diária'!$N$2:$N$2296,'Base Diária'!$A$2:$A$2296,$A54,'Base Diária'!$F$2:$F$2296,M$4))</f>
        <v>0</v>
      </c>
      <c r="N54" s="85">
        <f>IF(COUNTIFS('Base Diária'!$A$2:$A$2296,$A54,'Base Diária'!$F$2:$F$2296,N$4,'Base Diária'!$P$2:$P$2296,"Sim")=0,"",SUMIFS('Base Diária'!$N$2:$N$2296,'Base Diária'!$A$2:$A$2296,$A54,'Base Diária'!$F$2:$F$2296,N$4))</f>
        <v>0.91363636363636347</v>
      </c>
      <c r="O54" s="85">
        <f>IF(COUNTIFS('Base Diária'!$A$2:$A$2296,$A54,'Base Diária'!$F$2:$F$2296,O$4,'Base Diária'!$P$2:$P$2296,"Sim")=0,"",SUMIFS('Base Diária'!$N$2:$N$2296,'Base Diária'!$A$2:$A$2296,$A54,'Base Diária'!$F$2:$F$2296,O$4))</f>
        <v>0.91136363636363626</v>
      </c>
      <c r="P54" s="85">
        <f>IF(COUNTIFS('Base Diária'!$A$2:$A$2296,$A54,'Base Diária'!$F$2:$F$2296,P$4,'Base Diária'!$P$2:$P$2296,"Sim")=0,"",SUMIFS('Base Diária'!$N$2:$N$2296,'Base Diária'!$A$2:$A$2296,$A54,'Base Diária'!$F$2:$F$2296,P$4))</f>
        <v>0</v>
      </c>
      <c r="Q54" s="85">
        <f>IF(COUNTIFS('Base Diária'!$A$2:$A$2296,$A54,'Base Diária'!$F$2:$F$2296,Q$4,'Base Diária'!$P$2:$P$2296,"Sim")=0,"",SUMIFS('Base Diária'!$N$2:$N$2296,'Base Diária'!$A$2:$A$2296,$A54,'Base Diária'!$F$2:$F$2296,Q$4))</f>
        <v>0</v>
      </c>
      <c r="R54" s="85" t="str">
        <f>IF(COUNTIFS('Base Diária'!$A$2:$A$2296,$A54,'Base Diária'!$F$2:$F$2296,R$4,'Base Diária'!$P$2:$P$2296,"Sim")=0,"",SUMIFS('Base Diária'!$N$2:$N$2296,'Base Diária'!$A$2:$A$2296,$A54,'Base Diária'!$F$2:$F$2296,R$4))</f>
        <v/>
      </c>
      <c r="S54" s="85" t="str">
        <f>IF(COUNTIFS('Base Diária'!$A$2:$A$2296,$A54,'Base Diária'!$F$2:$F$2296,S$4,'Base Diária'!$P$2:$P$2296,"Sim")=0,"",SUMIFS('Base Diária'!$N$2:$N$2296,'Base Diária'!$A$2:$A$2296,$A54,'Base Diária'!$F$2:$F$2296,S$4))</f>
        <v/>
      </c>
      <c r="T54" s="85" t="str">
        <f>IF(COUNTIFS('Base Diária'!$A$2:$A$2296,$A54,'Base Diária'!$F$2:$F$2296,T$4,'Base Diária'!$P$2:$P$2296,"Sim")=0,"",SUMIFS('Base Diária'!$N$2:$N$2296,'Base Diária'!$A$2:$A$2296,$A54,'Base Diária'!$F$2:$F$2296,T$4))</f>
        <v/>
      </c>
      <c r="U54" s="85" t="str">
        <f>IF(COUNTIFS('Base Diária'!$A$2:$A$2296,$A54,'Base Diária'!$F$2:$F$2296,U$4,'Base Diária'!$P$2:$P$2296,"Sim")=0,"",SUMIFS('Base Diária'!$N$2:$N$2296,'Base Diária'!$A$2:$A$2296,$A54,'Base Diária'!$F$2:$F$2296,U$4))</f>
        <v/>
      </c>
      <c r="V54" s="85" t="str">
        <f>IF(COUNTIFS('Base Diária'!$A$2:$A$2296,$A54,'Base Diária'!$F$2:$F$2296,V$4,'Base Diária'!$P$2:$P$2296,"Sim")=0,"",SUMIFS('Base Diária'!$N$2:$N$2296,'Base Diária'!$A$2:$A$2296,$A54,'Base Diária'!$F$2:$F$2296,V$4))</f>
        <v/>
      </c>
      <c r="W54" s="85" t="str">
        <f>IF(COUNTIFS('Base Diária'!$A$2:$A$2296,$A54,'Base Diária'!$F$2:$F$2296,W$4,'Base Diária'!$P$2:$P$2296,"Sim")=0,"",SUMIFS('Base Diária'!$N$2:$N$2296,'Base Diária'!$A$2:$A$2296,$A54,'Base Diária'!$F$2:$F$2296,W$4))</f>
        <v/>
      </c>
      <c r="X54" s="85" t="str">
        <f>IF(COUNTIFS('Base Diária'!$A$2:$A$2296,$A54,'Base Diária'!$F$2:$F$2296,X$4,'Base Diária'!$P$2:$P$2296,"Sim")=0,"",SUMIFS('Base Diária'!$N$2:$N$2296,'Base Diária'!$A$2:$A$2296,$A54,'Base Diária'!$F$2:$F$2296,X$4))</f>
        <v/>
      </c>
      <c r="Y54" s="85" t="str">
        <f>IF(COUNTIFS('Base Diária'!$A$2:$A$2296,$A54,'Base Diária'!$F$2:$F$2296,Y$4,'Base Diária'!$P$2:$P$2296,"Sim")=0,"",SUMIFS('Base Diária'!$N$2:$N$2296,'Base Diária'!$A$2:$A$2296,$A54,'Base Diária'!$F$2:$F$2296,Y$4))</f>
        <v/>
      </c>
      <c r="Z54" s="85" t="str">
        <f>IF(COUNTIFS('Base Diária'!$A$2:$A$2296,$A54,'Base Diária'!$F$2:$F$2296,Z$4,'Base Diária'!$P$2:$P$2296,"Sim")=0,"",SUMIFS('Base Diária'!$N$2:$N$2296,'Base Diária'!$A$2:$A$2296,$A54,'Base Diária'!$F$2:$F$2296,Z$4))</f>
        <v/>
      </c>
      <c r="AA54" s="85" t="str">
        <f>IF(COUNTIFS('Base Diária'!$A$2:$A$2296,$A54,'Base Diária'!$F$2:$F$2296,AA$4,'Base Diária'!$P$2:$P$2296,"Sim")=0,"",SUMIFS('Base Diária'!$N$2:$N$2296,'Base Diária'!$A$2:$A$2296,$A54,'Base Diária'!$F$2:$F$2296,AA$4))</f>
        <v/>
      </c>
      <c r="AB54" s="85" t="str">
        <f>IF(COUNTIFS('Base Diária'!$A$2:$A$2296,$A54,'Base Diária'!$F$2:$F$2296,AB$4,'Base Diária'!$P$2:$P$2296,"Sim")=0,"",SUMIFS('Base Diária'!$N$2:$N$2296,'Base Diária'!$A$2:$A$2296,$A54,'Base Diária'!$F$2:$F$2296,AB$4))</f>
        <v/>
      </c>
      <c r="AC54" s="85" t="str">
        <f>IF(COUNTIFS('Base Diária'!$A$2:$A$2296,$A54,'Base Diária'!$F$2:$F$2296,AC$4,'Base Diária'!$P$2:$P$2296,"Sim")=0,"",SUMIFS('Base Diária'!$N$2:$N$2296,'Base Diária'!$A$2:$A$2296,$A54,'Base Diária'!$F$2:$F$2296,AC$4))</f>
        <v/>
      </c>
      <c r="AD54" s="85" t="str">
        <f>IF(COUNTIFS('Base Diária'!$A$2:$A$2296,$A54,'Base Diária'!$F$2:$F$2296,AD$4,'Base Diária'!$P$2:$P$2296,"Sim")=0,"",SUMIFS('Base Diária'!$N$2:$N$2296,'Base Diária'!$A$2:$A$2296,$A54,'Base Diária'!$F$2:$F$2296,AD$4))</f>
        <v/>
      </c>
      <c r="AE54" s="85" t="str">
        <f>IF(COUNTIFS('Base Diária'!$A$2:$A$2296,$A54,'Base Diária'!$F$2:$F$2296,AE$4,'Base Diária'!$P$2:$P$2296,"Sim")=0,"",SUMIFS('Base Diária'!$N$2:$N$2296,'Base Diária'!$A$2:$A$2296,$A54,'Base Diária'!$F$2:$F$2296,AE$4))</f>
        <v/>
      </c>
      <c r="AF54" s="85" t="str">
        <f>IF(COUNTIFS('Base Diária'!$A$2:$A$2296,$A54,'Base Diária'!$F$2:$F$2296,AF$4,'Base Diária'!$P$2:$P$2296,"Sim")=0,"",SUMIFS('Base Diária'!$N$2:$N$2296,'Base Diária'!$A$2:$A$2296,$A54,'Base Diária'!$F$2:$F$2296,AF$4))</f>
        <v/>
      </c>
      <c r="AG54" s="85" t="str">
        <f>IF(COUNTIFS('Base Diária'!$A$2:$A$2296,$A54,'Base Diária'!$F$2:$F$2296,AG$4,'Base Diária'!$P$2:$P$2296,"Sim")=0,"",SUMIFS('Base Diária'!$N$2:$N$2296,'Base Diária'!$A$2:$A$2296,$A54,'Base Diária'!$F$2:$F$2296,AG$4))</f>
        <v/>
      </c>
      <c r="AH54" s="85" t="str">
        <f>IF(COUNTIFS('Base Diária'!$A$2:$A$2296,$A54,'Base Diária'!$F$2:$F$2296,AH$4,'Base Diária'!$P$2:$P$2296,"Sim")=0,"",SUMIFS('Base Diária'!$N$2:$N$2296,'Base Diária'!$A$2:$A$2296,$A54,'Base Diária'!$F$2:$F$2296,AH$4))</f>
        <v/>
      </c>
      <c r="AI54" s="85" t="str">
        <f>IF(COUNTIFS('Base Diária'!$A$2:$A$2296,$A54,'Base Diária'!$F$2:$F$2296,AI$4,'Base Diária'!$P$2:$P$2296,"Sim")=0,"",SUMIFS('Base Diária'!$N$2:$N$2296,'Base Diária'!$A$2:$A$2296,$A54,'Base Diária'!$F$2:$F$2296,AI$4))</f>
        <v/>
      </c>
      <c r="AJ54" s="85" t="str">
        <f>IF(COUNTIFS('Base Diária'!$A$2:$A$2296,$A54,'Base Diária'!$F$2:$F$2296,AJ$4,'Base Diária'!$P$2:$P$2296,"Sim")=0,"",SUMIFS('Base Diária'!$N$2:$N$2296,'Base Diária'!$A$2:$A$2296,$A54,'Base Diária'!$F$2:$F$2296,AJ$4))</f>
        <v/>
      </c>
      <c r="AK54" s="85" t="str">
        <f>IF(COUNTIFS('Base Diária'!$A$2:$A$2296,$A54,'Base Diária'!$F$2:$F$2296,AK$4,'Base Diária'!$P$2:$P$2296,"Sim")=0,"",SUMIFS('Base Diária'!$N$2:$N$2296,'Base Diária'!$A$2:$A$2296,$A54,'Base Diária'!$F$2:$F$2296,AK$4))</f>
        <v/>
      </c>
      <c r="AL54" s="85" t="str">
        <f>IF(COUNTIFS('Base Diária'!$A$2:$A$2296,$A54,'Base Diária'!$F$2:$F$2296,AL$4,'Base Diária'!$P$2:$P$2296,"Sim")=0,"",SUMIFS('Base Diária'!$N$2:$N$2296,'Base Diária'!$A$2:$A$2296,$A54,'Base Diária'!$F$2:$F$2296,AL$4))</f>
        <v/>
      </c>
      <c r="AM54" s="85" t="str">
        <f>IF(COUNTIFS('Base Diária'!$A$2:$A$2296,$A54,'Base Diária'!$F$2:$F$2296,AM$4,'Base Diária'!$P$2:$P$2296,"Sim")=0,"",SUMIFS('Base Diária'!$N$2:$N$2296,'Base Diária'!$A$2:$A$2296,$A54,'Base Diária'!$F$2:$F$2296,AM$4))</f>
        <v/>
      </c>
      <c r="AN54" s="85" t="str">
        <f>IF(COUNTIFS('Base Diária'!$A$2:$A$2296,$A54,'Base Diária'!$F$2:$F$2296,AN$4,'Base Diária'!$P$2:$P$2296,"Sim")=0,"",SUMIFS('Base Diária'!$N$2:$N$2296,'Base Diária'!$A$2:$A$2296,$A54,'Base Diária'!$F$2:$F$2296,AN$4))</f>
        <v/>
      </c>
      <c r="AO54" s="85" t="str">
        <f>IF(COUNTIFS('Base Diária'!$A$2:$A$2296,$A54,'Base Diária'!$F$2:$F$2296,AO$4,'Base Diária'!$P$2:$P$2296,"Sim")=0,"",SUMIFS('Base Diária'!$N$2:$N$2296,'Base Diária'!$A$2:$A$2296,$A54,'Base Diária'!$F$2:$F$2296,AO$4))</f>
        <v/>
      </c>
      <c r="AP54" s="18">
        <f>IFERROR(INDEX('Painel Empregado'!$F$5:$F$63,MATCH($A54,'Painel Empregado'!$A$5:$A$63,0)),"")</f>
        <v>7</v>
      </c>
      <c r="AQ54" s="86">
        <f>IFERROR(INDEX('Painel Empregado'!$J$5:$J$63,MATCH($A54,'Painel Empregado'!$A$5:$A$63,0)),"")</f>
        <v>0.80276068518210542</v>
      </c>
      <c r="AR54" s="86">
        <f>IFERROR(INDEX('Painel Empregado'!$M$5:$M$63,MATCH($A54,'Painel Empregado'!$A$5:$A$63,0)),"")</f>
        <v>0.5714285714285714</v>
      </c>
      <c r="AS54" s="86">
        <f>IFERROR(INDEX('Painel Empregado'!$K$5:$K$63,MATCH($A54,'Painel Empregado'!$A$5:$A$63,0)),"")</f>
        <v>0.8</v>
      </c>
      <c r="AT54" s="89" t="str">
        <f>IFERROR(INDEX('Painel Empregado'!$Q$5:$Q$63,MATCH($A54,'Painel Empregado'!$A$5:$A$63,0)),"")</f>
        <v>Atenção</v>
      </c>
    </row>
    <row r="55" spans="1:46" ht="15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NÃO INFORMADO</v>
      </c>
      <c r="D55" s="17" t="str">
        <f>VLOOKUP($A55,CC!$A:$C,3,FALSE())</f>
        <v>LUB</v>
      </c>
      <c r="E55" s="17" t="str">
        <f ca="1">IFERROR(INDEX(Cadastro!$D$5:$D$129,MATCH($A55&amp;"|"&amp;TEXT(_xlfn.MAXIFS(Cadastro!$E$5:$E$129,Cadastro!$A$5:$A$129,$A55,Cadastro!$E$5:$E$129,"&lt;="&amp;TODAY()),"yyyymmdd"),Cadastro!$I$5:$I$129,0)),"")</f>
        <v>6x1</v>
      </c>
      <c r="F55" s="85">
        <f>IF(COUNTIFS('Base Diária'!$A$2:$A$2296,$A55,'Base Diária'!$F$2:$F$2296,F$4,'Base Diária'!$P$2:$P$2296,"Sim")=0,"",SUMIFS('Base Diária'!$N$2:$N$2296,'Base Diária'!$A$2:$A$2296,$A55,'Base Diária'!$F$2:$F$2296,F$4))</f>
        <v>0.91704545454545472</v>
      </c>
      <c r="G55" s="85">
        <f>IF(COUNTIFS('Base Diária'!$A$2:$A$2296,$A55,'Base Diária'!$F$2:$F$2296,G$4,'Base Diária'!$P$2:$P$2296,"Sim")=0,"",SUMIFS('Base Diária'!$N$2:$N$2296,'Base Diária'!$A$2:$A$2296,$A55,'Base Diária'!$F$2:$F$2296,G$4))</f>
        <v>0.90909090909090906</v>
      </c>
      <c r="H55" s="85">
        <f>IF(COUNTIFS('Base Diária'!$A$2:$A$2296,$A55,'Base Diária'!$F$2:$F$2296,H$4,'Base Diária'!$P$2:$P$2296,"Sim")=0,"",SUMIFS('Base Diária'!$N$2:$N$2296,'Base Diária'!$A$2:$A$2296,$A55,'Base Diária'!$F$2:$F$2296,H$4))</f>
        <v>0.90227272727272734</v>
      </c>
      <c r="I55" s="85">
        <f>IF(COUNTIFS('Base Diária'!$A$2:$A$2296,$A55,'Base Diária'!$F$2:$F$2296,I$4,'Base Diária'!$P$2:$P$2296,"Sim")=0,"",SUMIFS('Base Diária'!$N$2:$N$2296,'Base Diária'!$A$2:$A$2296,$A55,'Base Diária'!$F$2:$F$2296,I$4))</f>
        <v>0.8693181818181821</v>
      </c>
      <c r="J55" s="85">
        <f>IF(COUNTIFS('Base Diária'!$A$2:$A$2296,$A55,'Base Diária'!$F$2:$F$2296,J$4,'Base Diária'!$P$2:$P$2296,"Sim")=0,"",SUMIFS('Base Diária'!$N$2:$N$2296,'Base Diária'!$A$2:$A$2296,$A55,'Base Diária'!$F$2:$F$2296,J$4))</f>
        <v>0.91704545454545472</v>
      </c>
      <c r="K55" s="85">
        <f>IF(COUNTIFS('Base Diária'!$A$2:$A$2296,$A55,'Base Diária'!$F$2:$F$2296,K$4,'Base Diária'!$P$2:$P$2296,"Sim")=0,"",SUMIFS('Base Diária'!$N$2:$N$2296,'Base Diária'!$A$2:$A$2296,$A55,'Base Diária'!$F$2:$F$2296,K$4))</f>
        <v>0.93724420190995894</v>
      </c>
      <c r="L55" s="85" t="str">
        <f>IF(COUNTIFS('Base Diária'!$A$2:$A$2296,$A55,'Base Diária'!$F$2:$F$2296,L$4,'Base Diária'!$P$2:$P$2296,"Sim")=0,"",SUMIFS('Base Diária'!$N$2:$N$2296,'Base Diária'!$A$2:$A$2296,$A55,'Base Diária'!$F$2:$F$2296,L$4))</f>
        <v/>
      </c>
      <c r="M55" s="85">
        <f>IF(COUNTIFS('Base Diária'!$A$2:$A$2296,$A55,'Base Diária'!$F$2:$F$2296,M$4,'Base Diária'!$P$2:$P$2296,"Sim")=0,"",SUMIFS('Base Diária'!$N$2:$N$2296,'Base Diária'!$A$2:$A$2296,$A55,'Base Diária'!$F$2:$F$2296,M$4))</f>
        <v>0.91424802110817938</v>
      </c>
      <c r="N55" s="85">
        <f>IF(COUNTIFS('Base Diária'!$A$2:$A$2296,$A55,'Base Diária'!$F$2:$F$2296,N$4,'Base Diária'!$P$2:$P$2296,"Sim")=0,"",SUMIFS('Base Diária'!$N$2:$N$2296,'Base Diária'!$A$2:$A$2296,$A55,'Base Diária'!$F$2:$F$2296,N$4))</f>
        <v>0.93409090909090908</v>
      </c>
      <c r="O55" s="85">
        <f>IF(COUNTIFS('Base Diária'!$A$2:$A$2296,$A55,'Base Diária'!$F$2:$F$2296,O$4,'Base Diária'!$P$2:$P$2296,"Sim")=0,"",SUMIFS('Base Diária'!$N$2:$N$2296,'Base Diária'!$A$2:$A$2296,$A55,'Base Diária'!$F$2:$F$2296,O$4))</f>
        <v>0.67727272727272736</v>
      </c>
      <c r="P55" s="85">
        <f>IF(COUNTIFS('Base Diária'!$A$2:$A$2296,$A55,'Base Diária'!$F$2:$F$2296,P$4,'Base Diária'!$P$2:$P$2296,"Sim")=0,"",SUMIFS('Base Diária'!$N$2:$N$2296,'Base Diária'!$A$2:$A$2296,$A55,'Base Diária'!$F$2:$F$2296,P$4))</f>
        <v>0.94659090909090904</v>
      </c>
      <c r="Q55" s="85">
        <f>IF(COUNTIFS('Base Diária'!$A$2:$A$2296,$A55,'Base Diária'!$F$2:$F$2296,Q$4,'Base Diária'!$P$2:$P$2296,"Sim")=0,"",SUMIFS('Base Diária'!$N$2:$N$2296,'Base Diária'!$A$2:$A$2296,$A55,'Base Diária'!$F$2:$F$2296,Q$4))</f>
        <v>0</v>
      </c>
      <c r="R55" s="85" t="str">
        <f>IF(COUNTIFS('Base Diária'!$A$2:$A$2296,$A55,'Base Diária'!$F$2:$F$2296,R$4,'Base Diária'!$P$2:$P$2296,"Sim")=0,"",SUMIFS('Base Diária'!$N$2:$N$2296,'Base Diária'!$A$2:$A$2296,$A55,'Base Diária'!$F$2:$F$2296,R$4))</f>
        <v/>
      </c>
      <c r="S55" s="85" t="str">
        <f>IF(COUNTIFS('Base Diária'!$A$2:$A$2296,$A55,'Base Diária'!$F$2:$F$2296,S$4,'Base Diária'!$P$2:$P$2296,"Sim")=0,"",SUMIFS('Base Diária'!$N$2:$N$2296,'Base Diária'!$A$2:$A$2296,$A55,'Base Diária'!$F$2:$F$2296,S$4))</f>
        <v/>
      </c>
      <c r="T55" s="85" t="str">
        <f>IF(COUNTIFS('Base Diária'!$A$2:$A$2296,$A55,'Base Diária'!$F$2:$F$2296,T$4,'Base Diária'!$P$2:$P$2296,"Sim")=0,"",SUMIFS('Base Diária'!$N$2:$N$2296,'Base Diária'!$A$2:$A$2296,$A55,'Base Diária'!$F$2:$F$2296,T$4))</f>
        <v/>
      </c>
      <c r="U55" s="85" t="str">
        <f>IF(COUNTIFS('Base Diária'!$A$2:$A$2296,$A55,'Base Diária'!$F$2:$F$2296,U$4,'Base Diária'!$P$2:$P$2296,"Sim")=0,"",SUMIFS('Base Diária'!$N$2:$N$2296,'Base Diária'!$A$2:$A$2296,$A55,'Base Diária'!$F$2:$F$2296,U$4))</f>
        <v/>
      </c>
      <c r="V55" s="85" t="str">
        <f>IF(COUNTIFS('Base Diária'!$A$2:$A$2296,$A55,'Base Diária'!$F$2:$F$2296,V$4,'Base Diária'!$P$2:$P$2296,"Sim")=0,"",SUMIFS('Base Diária'!$N$2:$N$2296,'Base Diária'!$A$2:$A$2296,$A55,'Base Diária'!$F$2:$F$2296,V$4))</f>
        <v/>
      </c>
      <c r="W55" s="85" t="str">
        <f>IF(COUNTIFS('Base Diária'!$A$2:$A$2296,$A55,'Base Diária'!$F$2:$F$2296,W$4,'Base Diária'!$P$2:$P$2296,"Sim")=0,"",SUMIFS('Base Diária'!$N$2:$N$2296,'Base Diária'!$A$2:$A$2296,$A55,'Base Diária'!$F$2:$F$2296,W$4))</f>
        <v/>
      </c>
      <c r="X55" s="85" t="str">
        <f>IF(COUNTIFS('Base Diária'!$A$2:$A$2296,$A55,'Base Diária'!$F$2:$F$2296,X$4,'Base Diária'!$P$2:$P$2296,"Sim")=0,"",SUMIFS('Base Diária'!$N$2:$N$2296,'Base Diária'!$A$2:$A$2296,$A55,'Base Diária'!$F$2:$F$2296,X$4))</f>
        <v/>
      </c>
      <c r="Y55" s="85" t="str">
        <f>IF(COUNTIFS('Base Diária'!$A$2:$A$2296,$A55,'Base Diária'!$F$2:$F$2296,Y$4,'Base Diária'!$P$2:$P$2296,"Sim")=0,"",SUMIFS('Base Diária'!$N$2:$N$2296,'Base Diária'!$A$2:$A$2296,$A55,'Base Diária'!$F$2:$F$2296,Y$4))</f>
        <v/>
      </c>
      <c r="Z55" s="85" t="str">
        <f>IF(COUNTIFS('Base Diária'!$A$2:$A$2296,$A55,'Base Diária'!$F$2:$F$2296,Z$4,'Base Diária'!$P$2:$P$2296,"Sim")=0,"",SUMIFS('Base Diária'!$N$2:$N$2296,'Base Diária'!$A$2:$A$2296,$A55,'Base Diária'!$F$2:$F$2296,Z$4))</f>
        <v/>
      </c>
      <c r="AA55" s="85" t="str">
        <f>IF(COUNTIFS('Base Diária'!$A$2:$A$2296,$A55,'Base Diária'!$F$2:$F$2296,AA$4,'Base Diária'!$P$2:$P$2296,"Sim")=0,"",SUMIFS('Base Diária'!$N$2:$N$2296,'Base Diária'!$A$2:$A$2296,$A55,'Base Diária'!$F$2:$F$2296,AA$4))</f>
        <v/>
      </c>
      <c r="AB55" s="85" t="str">
        <f>IF(COUNTIFS('Base Diária'!$A$2:$A$2296,$A55,'Base Diária'!$F$2:$F$2296,AB$4,'Base Diária'!$P$2:$P$2296,"Sim")=0,"",SUMIFS('Base Diária'!$N$2:$N$2296,'Base Diária'!$A$2:$A$2296,$A55,'Base Diária'!$F$2:$F$2296,AB$4))</f>
        <v/>
      </c>
      <c r="AC55" s="85" t="str">
        <f>IF(COUNTIFS('Base Diária'!$A$2:$A$2296,$A55,'Base Diária'!$F$2:$F$2296,AC$4,'Base Diária'!$P$2:$P$2296,"Sim")=0,"",SUMIFS('Base Diária'!$N$2:$N$2296,'Base Diária'!$A$2:$A$2296,$A55,'Base Diária'!$F$2:$F$2296,AC$4))</f>
        <v/>
      </c>
      <c r="AD55" s="85" t="str">
        <f>IF(COUNTIFS('Base Diária'!$A$2:$A$2296,$A55,'Base Diária'!$F$2:$F$2296,AD$4,'Base Diária'!$P$2:$P$2296,"Sim")=0,"",SUMIFS('Base Diária'!$N$2:$N$2296,'Base Diária'!$A$2:$A$2296,$A55,'Base Diária'!$F$2:$F$2296,AD$4))</f>
        <v/>
      </c>
      <c r="AE55" s="85" t="str">
        <f>IF(COUNTIFS('Base Diária'!$A$2:$A$2296,$A55,'Base Diária'!$F$2:$F$2296,AE$4,'Base Diária'!$P$2:$P$2296,"Sim")=0,"",SUMIFS('Base Diária'!$N$2:$N$2296,'Base Diária'!$A$2:$A$2296,$A55,'Base Diária'!$F$2:$F$2296,AE$4))</f>
        <v/>
      </c>
      <c r="AF55" s="85" t="str">
        <f>IF(COUNTIFS('Base Diária'!$A$2:$A$2296,$A55,'Base Diária'!$F$2:$F$2296,AF$4,'Base Diária'!$P$2:$P$2296,"Sim")=0,"",SUMIFS('Base Diária'!$N$2:$N$2296,'Base Diária'!$A$2:$A$2296,$A55,'Base Diária'!$F$2:$F$2296,AF$4))</f>
        <v/>
      </c>
      <c r="AG55" s="85" t="str">
        <f>IF(COUNTIFS('Base Diária'!$A$2:$A$2296,$A55,'Base Diária'!$F$2:$F$2296,AG$4,'Base Diária'!$P$2:$P$2296,"Sim")=0,"",SUMIFS('Base Diária'!$N$2:$N$2296,'Base Diária'!$A$2:$A$2296,$A55,'Base Diária'!$F$2:$F$2296,AG$4))</f>
        <v/>
      </c>
      <c r="AH55" s="85" t="str">
        <f>IF(COUNTIFS('Base Diária'!$A$2:$A$2296,$A55,'Base Diária'!$F$2:$F$2296,AH$4,'Base Diária'!$P$2:$P$2296,"Sim")=0,"",SUMIFS('Base Diária'!$N$2:$N$2296,'Base Diária'!$A$2:$A$2296,$A55,'Base Diária'!$F$2:$F$2296,AH$4))</f>
        <v/>
      </c>
      <c r="AI55" s="85" t="str">
        <f>IF(COUNTIFS('Base Diária'!$A$2:$A$2296,$A55,'Base Diária'!$F$2:$F$2296,AI$4,'Base Diária'!$P$2:$P$2296,"Sim")=0,"",SUMIFS('Base Diária'!$N$2:$N$2296,'Base Diária'!$A$2:$A$2296,$A55,'Base Diária'!$F$2:$F$2296,AI$4))</f>
        <v/>
      </c>
      <c r="AJ55" s="85" t="str">
        <f>IF(COUNTIFS('Base Diária'!$A$2:$A$2296,$A55,'Base Diária'!$F$2:$F$2296,AJ$4,'Base Diária'!$P$2:$P$2296,"Sim")=0,"",SUMIFS('Base Diária'!$N$2:$N$2296,'Base Diária'!$A$2:$A$2296,$A55,'Base Diária'!$F$2:$F$2296,AJ$4))</f>
        <v/>
      </c>
      <c r="AK55" s="85" t="str">
        <f>IF(COUNTIFS('Base Diária'!$A$2:$A$2296,$A55,'Base Diária'!$F$2:$F$2296,AK$4,'Base Diária'!$P$2:$P$2296,"Sim")=0,"",SUMIFS('Base Diária'!$N$2:$N$2296,'Base Diária'!$A$2:$A$2296,$A55,'Base Diária'!$F$2:$F$2296,AK$4))</f>
        <v/>
      </c>
      <c r="AL55" s="85" t="str">
        <f>IF(COUNTIFS('Base Diária'!$A$2:$A$2296,$A55,'Base Diária'!$F$2:$F$2296,AL$4,'Base Diária'!$P$2:$P$2296,"Sim")=0,"",SUMIFS('Base Diária'!$N$2:$N$2296,'Base Diária'!$A$2:$A$2296,$A55,'Base Diária'!$F$2:$F$2296,AL$4))</f>
        <v/>
      </c>
      <c r="AM55" s="85" t="str">
        <f>IF(COUNTIFS('Base Diária'!$A$2:$A$2296,$A55,'Base Diária'!$F$2:$F$2296,AM$4,'Base Diária'!$P$2:$P$2296,"Sim")=0,"",SUMIFS('Base Diária'!$N$2:$N$2296,'Base Diária'!$A$2:$A$2296,$A55,'Base Diária'!$F$2:$F$2296,AM$4))</f>
        <v/>
      </c>
      <c r="AN55" s="85" t="str">
        <f>IF(COUNTIFS('Base Diária'!$A$2:$A$2296,$A55,'Base Diária'!$F$2:$F$2296,AN$4,'Base Diária'!$P$2:$P$2296,"Sim")=0,"",SUMIFS('Base Diária'!$N$2:$N$2296,'Base Diária'!$A$2:$A$2296,$A55,'Base Diária'!$F$2:$F$2296,AN$4))</f>
        <v/>
      </c>
      <c r="AO55" s="85" t="str">
        <f>IF(COUNTIFS('Base Diária'!$A$2:$A$2296,$A55,'Base Diária'!$F$2:$F$2296,AO$4,'Base Diária'!$P$2:$P$2296,"Sim")=0,"",SUMIFS('Base Diária'!$N$2:$N$2296,'Base Diária'!$A$2:$A$2296,$A55,'Base Diária'!$F$2:$F$2296,AO$4))</f>
        <v/>
      </c>
      <c r="AP55" s="18">
        <f>IFERROR(INDEX('Painel Empregado'!$F$5:$F$63,MATCH($A55,'Painel Empregado'!$A$5:$A$63,0)),"")</f>
        <v>10</v>
      </c>
      <c r="AQ55" s="86">
        <f>IFERROR(INDEX('Painel Empregado'!$J$5:$J$63,MATCH($A55,'Painel Empregado'!$A$5:$A$63,0)),"")</f>
        <v>0.89133747509084538</v>
      </c>
      <c r="AR55" s="86">
        <f>IFERROR(INDEX('Painel Empregado'!$M$5:$M$63,MATCH($A55,'Painel Empregado'!$A$5:$A$63,0)),"")</f>
        <v>0.9</v>
      </c>
      <c r="AS55" s="86">
        <f>IFERROR(INDEX('Painel Empregado'!$K$5:$K$63,MATCH($A55,'Painel Empregado'!$A$5:$A$63,0)),"")</f>
        <v>0.8</v>
      </c>
      <c r="AT55" s="89" t="str">
        <f>IFERROR(INDEX('Painel Empregado'!$Q$5:$Q$63,MATCH($A55,'Painel Empregado'!$A$5:$A$63,0)),"")</f>
        <v>Na meta</v>
      </c>
    </row>
    <row r="56" spans="1:46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NÃO INFORMADO</v>
      </c>
      <c r="D56" s="17" t="str">
        <f>VLOOKUP($A56,CC!$A:$C,3,FALSE())</f>
        <v>MEC</v>
      </c>
      <c r="E56" s="17" t="str">
        <f ca="1">IFERROR(INDEX(Cadastro!$D$5:$D$129,MATCH($A56&amp;"|"&amp;TEXT(_xlfn.MAXIFS(Cadastro!$E$5:$E$129,Cadastro!$A$5:$A$129,$A56,Cadastro!$E$5:$E$129,"&lt;="&amp;TODAY()),"yyyymmdd"),Cadastro!$I$5:$I$129,0)),"")</f>
        <v>C</v>
      </c>
      <c r="F56" s="85" t="str">
        <f>IF(COUNTIFS('Base Diária'!$A$2:$A$2296,$A56,'Base Diária'!$F$2:$F$2296,F$4,'Base Diária'!$P$2:$P$2296,"Sim")=0,"",SUMIFS('Base Diária'!$N$2:$N$2296,'Base Diária'!$A$2:$A$2296,$A56,'Base Diária'!$F$2:$F$2296,F$4))</f>
        <v/>
      </c>
      <c r="G56" s="85">
        <f>IF(COUNTIFS('Base Diária'!$A$2:$A$2296,$A56,'Base Diária'!$F$2:$F$2296,G$4,'Base Diária'!$P$2:$P$2296,"Sim")=0,"",SUMIFS('Base Diária'!$N$2:$N$2296,'Base Diária'!$A$2:$A$2296,$A56,'Base Diária'!$F$2:$F$2296,G$4))</f>
        <v>1.0269865067466266</v>
      </c>
      <c r="H56" s="85">
        <f>IF(COUNTIFS('Base Diária'!$A$2:$A$2296,$A56,'Base Diária'!$F$2:$F$2296,H$4,'Base Diária'!$P$2:$P$2296,"Sim")=0,"",SUMIFS('Base Diária'!$N$2:$N$2296,'Base Diária'!$A$2:$A$2296,$A56,'Base Diária'!$F$2:$F$2296,H$4))</f>
        <v>0.97301349325337338</v>
      </c>
      <c r="I56" s="85">
        <f>IF(COUNTIFS('Base Diária'!$A$2:$A$2296,$A56,'Base Diária'!$F$2:$F$2296,I$4,'Base Diária'!$P$2:$P$2296,"Sim")=0,"",SUMIFS('Base Diária'!$N$2:$N$2296,'Base Diária'!$A$2:$A$2296,$A56,'Base Diária'!$F$2:$F$2296,I$4))</f>
        <v>0.91904047976011993</v>
      </c>
      <c r="J56" s="85">
        <f>IF(COUNTIFS('Base Diária'!$A$2:$A$2296,$A56,'Base Diária'!$F$2:$F$2296,J$4,'Base Diária'!$P$2:$P$2296,"Sim")=0,"",SUMIFS('Base Diária'!$N$2:$N$2296,'Base Diária'!$A$2:$A$2296,$A56,'Base Diária'!$F$2:$F$2296,J$4))</f>
        <v>0.5862068965517242</v>
      </c>
      <c r="K56" s="85">
        <f>IF(COUNTIFS('Base Diária'!$A$2:$A$2296,$A56,'Base Diária'!$F$2:$F$2296,K$4,'Base Diária'!$P$2:$P$2296,"Sim")=0,"",SUMIFS('Base Diária'!$N$2:$N$2296,'Base Diária'!$A$2:$A$2296,$A56,'Base Diária'!$F$2:$F$2296,K$4))</f>
        <v>0.96251874062968512</v>
      </c>
      <c r="L56" s="85" t="str">
        <f>IF(COUNTIFS('Base Diária'!$A$2:$A$2296,$A56,'Base Diária'!$F$2:$F$2296,L$4,'Base Diária'!$P$2:$P$2296,"Sim")=0,"",SUMIFS('Base Diária'!$N$2:$N$2296,'Base Diária'!$A$2:$A$2296,$A56,'Base Diária'!$F$2:$F$2296,L$4))</f>
        <v/>
      </c>
      <c r="M56" s="85">
        <f>IF(COUNTIFS('Base Diária'!$A$2:$A$2296,$A56,'Base Diária'!$F$2:$F$2296,M$4,'Base Diária'!$P$2:$P$2296,"Sim")=0,"",SUMIFS('Base Diária'!$N$2:$N$2296,'Base Diária'!$A$2:$A$2296,$A56,'Base Diária'!$F$2:$F$2296,M$4))</f>
        <v>0.90254872563718147</v>
      </c>
      <c r="N56" s="85">
        <f>IF(COUNTIFS('Base Diária'!$A$2:$A$2296,$A56,'Base Diária'!$F$2:$F$2296,N$4,'Base Diária'!$P$2:$P$2296,"Sim")=0,"",SUMIFS('Base Diária'!$N$2:$N$2296,'Base Diária'!$A$2:$A$2296,$A56,'Base Diária'!$F$2:$F$2296,N$4))</f>
        <v>1</v>
      </c>
      <c r="O56" s="85">
        <f>IF(COUNTIFS('Base Diária'!$A$2:$A$2296,$A56,'Base Diária'!$F$2:$F$2296,O$4,'Base Diária'!$P$2:$P$2296,"Sim")=0,"",SUMIFS('Base Diária'!$N$2:$N$2296,'Base Diária'!$A$2:$A$2296,$A56,'Base Diária'!$F$2:$F$2296,O$4))</f>
        <v>0.80959520239880056</v>
      </c>
      <c r="P56" s="85">
        <f>IF(COUNTIFS('Base Diária'!$A$2:$A$2296,$A56,'Base Diária'!$F$2:$F$2296,P$4,'Base Diária'!$P$2:$P$2296,"Sim")=0,"",SUMIFS('Base Diária'!$N$2:$N$2296,'Base Diária'!$A$2:$A$2296,$A56,'Base Diária'!$F$2:$F$2296,P$4))</f>
        <v>0.98650674662668669</v>
      </c>
      <c r="Q56" s="85">
        <f>IF(COUNTIFS('Base Diária'!$A$2:$A$2296,$A56,'Base Diária'!$F$2:$F$2296,Q$4,'Base Diária'!$P$2:$P$2296,"Sim")=0,"",SUMIFS('Base Diária'!$N$2:$N$2296,'Base Diária'!$A$2:$A$2296,$A56,'Base Diária'!$F$2:$F$2296,Q$4))</f>
        <v>0.8500749625187406</v>
      </c>
      <c r="R56" s="85" t="str">
        <f>IF(COUNTIFS('Base Diária'!$A$2:$A$2296,$A56,'Base Diária'!$F$2:$F$2296,R$4,'Base Diária'!$P$2:$P$2296,"Sim")=0,"",SUMIFS('Base Diária'!$N$2:$N$2296,'Base Diária'!$A$2:$A$2296,$A56,'Base Diária'!$F$2:$F$2296,R$4))</f>
        <v/>
      </c>
      <c r="S56" s="85" t="str">
        <f>IF(COUNTIFS('Base Diária'!$A$2:$A$2296,$A56,'Base Diária'!$F$2:$F$2296,S$4,'Base Diária'!$P$2:$P$2296,"Sim")=0,"",SUMIFS('Base Diária'!$N$2:$N$2296,'Base Diária'!$A$2:$A$2296,$A56,'Base Diária'!$F$2:$F$2296,S$4))</f>
        <v/>
      </c>
      <c r="T56" s="85" t="str">
        <f>IF(COUNTIFS('Base Diária'!$A$2:$A$2296,$A56,'Base Diária'!$F$2:$F$2296,T$4,'Base Diária'!$P$2:$P$2296,"Sim")=0,"",SUMIFS('Base Diária'!$N$2:$N$2296,'Base Diária'!$A$2:$A$2296,$A56,'Base Diária'!$F$2:$F$2296,T$4))</f>
        <v/>
      </c>
      <c r="U56" s="85" t="str">
        <f>IF(COUNTIFS('Base Diária'!$A$2:$A$2296,$A56,'Base Diária'!$F$2:$F$2296,U$4,'Base Diária'!$P$2:$P$2296,"Sim")=0,"",SUMIFS('Base Diária'!$N$2:$N$2296,'Base Diária'!$A$2:$A$2296,$A56,'Base Diária'!$F$2:$F$2296,U$4))</f>
        <v/>
      </c>
      <c r="V56" s="85" t="str">
        <f>IF(COUNTIFS('Base Diária'!$A$2:$A$2296,$A56,'Base Diária'!$F$2:$F$2296,V$4,'Base Diária'!$P$2:$P$2296,"Sim")=0,"",SUMIFS('Base Diária'!$N$2:$N$2296,'Base Diária'!$A$2:$A$2296,$A56,'Base Diária'!$F$2:$F$2296,V$4))</f>
        <v/>
      </c>
      <c r="W56" s="85" t="str">
        <f>IF(COUNTIFS('Base Diária'!$A$2:$A$2296,$A56,'Base Diária'!$F$2:$F$2296,W$4,'Base Diária'!$P$2:$P$2296,"Sim")=0,"",SUMIFS('Base Diária'!$N$2:$N$2296,'Base Diária'!$A$2:$A$2296,$A56,'Base Diária'!$F$2:$F$2296,W$4))</f>
        <v/>
      </c>
      <c r="X56" s="85" t="str">
        <f>IF(COUNTIFS('Base Diária'!$A$2:$A$2296,$A56,'Base Diária'!$F$2:$F$2296,X$4,'Base Diária'!$P$2:$P$2296,"Sim")=0,"",SUMIFS('Base Diária'!$N$2:$N$2296,'Base Diária'!$A$2:$A$2296,$A56,'Base Diária'!$F$2:$F$2296,X$4))</f>
        <v/>
      </c>
      <c r="Y56" s="85" t="str">
        <f>IF(COUNTIFS('Base Diária'!$A$2:$A$2296,$A56,'Base Diária'!$F$2:$F$2296,Y$4,'Base Diária'!$P$2:$P$2296,"Sim")=0,"",SUMIFS('Base Diária'!$N$2:$N$2296,'Base Diária'!$A$2:$A$2296,$A56,'Base Diária'!$F$2:$F$2296,Y$4))</f>
        <v/>
      </c>
      <c r="Z56" s="85" t="str">
        <f>IF(COUNTIFS('Base Diária'!$A$2:$A$2296,$A56,'Base Diária'!$F$2:$F$2296,Z$4,'Base Diária'!$P$2:$P$2296,"Sim")=0,"",SUMIFS('Base Diária'!$N$2:$N$2296,'Base Diária'!$A$2:$A$2296,$A56,'Base Diária'!$F$2:$F$2296,Z$4))</f>
        <v/>
      </c>
      <c r="AA56" s="85" t="str">
        <f>IF(COUNTIFS('Base Diária'!$A$2:$A$2296,$A56,'Base Diária'!$F$2:$F$2296,AA$4,'Base Diária'!$P$2:$P$2296,"Sim")=0,"",SUMIFS('Base Diária'!$N$2:$N$2296,'Base Diária'!$A$2:$A$2296,$A56,'Base Diária'!$F$2:$F$2296,AA$4))</f>
        <v/>
      </c>
      <c r="AB56" s="85" t="str">
        <f>IF(COUNTIFS('Base Diária'!$A$2:$A$2296,$A56,'Base Diária'!$F$2:$F$2296,AB$4,'Base Diária'!$P$2:$P$2296,"Sim")=0,"",SUMIFS('Base Diária'!$N$2:$N$2296,'Base Diária'!$A$2:$A$2296,$A56,'Base Diária'!$F$2:$F$2296,AB$4))</f>
        <v/>
      </c>
      <c r="AC56" s="85" t="str">
        <f>IF(COUNTIFS('Base Diária'!$A$2:$A$2296,$A56,'Base Diária'!$F$2:$F$2296,AC$4,'Base Diária'!$P$2:$P$2296,"Sim")=0,"",SUMIFS('Base Diária'!$N$2:$N$2296,'Base Diária'!$A$2:$A$2296,$A56,'Base Diária'!$F$2:$F$2296,AC$4))</f>
        <v/>
      </c>
      <c r="AD56" s="85" t="str">
        <f>IF(COUNTIFS('Base Diária'!$A$2:$A$2296,$A56,'Base Diária'!$F$2:$F$2296,AD$4,'Base Diária'!$P$2:$P$2296,"Sim")=0,"",SUMIFS('Base Diária'!$N$2:$N$2296,'Base Diária'!$A$2:$A$2296,$A56,'Base Diária'!$F$2:$F$2296,AD$4))</f>
        <v/>
      </c>
      <c r="AE56" s="85" t="str">
        <f>IF(COUNTIFS('Base Diária'!$A$2:$A$2296,$A56,'Base Diária'!$F$2:$F$2296,AE$4,'Base Diária'!$P$2:$P$2296,"Sim")=0,"",SUMIFS('Base Diária'!$N$2:$N$2296,'Base Diária'!$A$2:$A$2296,$A56,'Base Diária'!$F$2:$F$2296,AE$4))</f>
        <v/>
      </c>
      <c r="AF56" s="85" t="str">
        <f>IF(COUNTIFS('Base Diária'!$A$2:$A$2296,$A56,'Base Diária'!$F$2:$F$2296,AF$4,'Base Diária'!$P$2:$P$2296,"Sim")=0,"",SUMIFS('Base Diária'!$N$2:$N$2296,'Base Diária'!$A$2:$A$2296,$A56,'Base Diária'!$F$2:$F$2296,AF$4))</f>
        <v/>
      </c>
      <c r="AG56" s="85" t="str">
        <f>IF(COUNTIFS('Base Diária'!$A$2:$A$2296,$A56,'Base Diária'!$F$2:$F$2296,AG$4,'Base Diária'!$P$2:$P$2296,"Sim")=0,"",SUMIFS('Base Diária'!$N$2:$N$2296,'Base Diária'!$A$2:$A$2296,$A56,'Base Diária'!$F$2:$F$2296,AG$4))</f>
        <v/>
      </c>
      <c r="AH56" s="85" t="str">
        <f>IF(COUNTIFS('Base Diária'!$A$2:$A$2296,$A56,'Base Diária'!$F$2:$F$2296,AH$4,'Base Diária'!$P$2:$P$2296,"Sim")=0,"",SUMIFS('Base Diária'!$N$2:$N$2296,'Base Diária'!$A$2:$A$2296,$A56,'Base Diária'!$F$2:$F$2296,AH$4))</f>
        <v/>
      </c>
      <c r="AI56" s="85" t="str">
        <f>IF(COUNTIFS('Base Diária'!$A$2:$A$2296,$A56,'Base Diária'!$F$2:$F$2296,AI$4,'Base Diária'!$P$2:$P$2296,"Sim")=0,"",SUMIFS('Base Diária'!$N$2:$N$2296,'Base Diária'!$A$2:$A$2296,$A56,'Base Diária'!$F$2:$F$2296,AI$4))</f>
        <v/>
      </c>
      <c r="AJ56" s="85" t="str">
        <f>IF(COUNTIFS('Base Diária'!$A$2:$A$2296,$A56,'Base Diária'!$F$2:$F$2296,AJ$4,'Base Diária'!$P$2:$P$2296,"Sim")=0,"",SUMIFS('Base Diária'!$N$2:$N$2296,'Base Diária'!$A$2:$A$2296,$A56,'Base Diária'!$F$2:$F$2296,AJ$4))</f>
        <v/>
      </c>
      <c r="AK56" s="85" t="str">
        <f>IF(COUNTIFS('Base Diária'!$A$2:$A$2296,$A56,'Base Diária'!$F$2:$F$2296,AK$4,'Base Diária'!$P$2:$P$2296,"Sim")=0,"",SUMIFS('Base Diária'!$N$2:$N$2296,'Base Diária'!$A$2:$A$2296,$A56,'Base Diária'!$F$2:$F$2296,AK$4))</f>
        <v/>
      </c>
      <c r="AL56" s="85" t="str">
        <f>IF(COUNTIFS('Base Diária'!$A$2:$A$2296,$A56,'Base Diária'!$F$2:$F$2296,AL$4,'Base Diária'!$P$2:$P$2296,"Sim")=0,"",SUMIFS('Base Diária'!$N$2:$N$2296,'Base Diária'!$A$2:$A$2296,$A56,'Base Diária'!$F$2:$F$2296,AL$4))</f>
        <v/>
      </c>
      <c r="AM56" s="85" t="str">
        <f>IF(COUNTIFS('Base Diária'!$A$2:$A$2296,$A56,'Base Diária'!$F$2:$F$2296,AM$4,'Base Diária'!$P$2:$P$2296,"Sim")=0,"",SUMIFS('Base Diária'!$N$2:$N$2296,'Base Diária'!$A$2:$A$2296,$A56,'Base Diária'!$F$2:$F$2296,AM$4))</f>
        <v/>
      </c>
      <c r="AN56" s="85" t="str">
        <f>IF(COUNTIFS('Base Diária'!$A$2:$A$2296,$A56,'Base Diária'!$F$2:$F$2296,AN$4,'Base Diária'!$P$2:$P$2296,"Sim")=0,"",SUMIFS('Base Diária'!$N$2:$N$2296,'Base Diária'!$A$2:$A$2296,$A56,'Base Diária'!$F$2:$F$2296,AN$4))</f>
        <v/>
      </c>
      <c r="AO56" s="85" t="str">
        <f>IF(COUNTIFS('Base Diária'!$A$2:$A$2296,$A56,'Base Diária'!$F$2:$F$2296,AO$4,'Base Diária'!$P$2:$P$2296,"Sim")=0,"",SUMIFS('Base Diária'!$N$2:$N$2296,'Base Diária'!$A$2:$A$2296,$A56,'Base Diária'!$F$2:$F$2296,AO$4))</f>
        <v/>
      </c>
      <c r="AP56" s="18">
        <f>IFERROR(INDEX('Painel Empregado'!$F$5:$F$63,MATCH($A56,'Painel Empregado'!$A$5:$A$63,0)),"")</f>
        <v>10</v>
      </c>
      <c r="AQ56" s="86">
        <f>IFERROR(INDEX('Painel Empregado'!$J$5:$J$63,MATCH($A56,'Painel Empregado'!$A$5:$A$63,0)),"")</f>
        <v>0.90164917541229384</v>
      </c>
      <c r="AR56" s="86">
        <f>IFERROR(INDEX('Painel Empregado'!$M$5:$M$63,MATCH($A56,'Painel Empregado'!$A$5:$A$63,0)),"")</f>
        <v>0.9</v>
      </c>
      <c r="AS56" s="86">
        <f>IFERROR(INDEX('Painel Empregado'!$K$5:$K$63,MATCH($A56,'Painel Empregado'!$A$5:$A$63,0)),"")</f>
        <v>0.8</v>
      </c>
      <c r="AT56" s="89" t="str">
        <f>IFERROR(INDEX('Painel Empregado'!$Q$5:$Q$63,MATCH($A56,'Painel Empregado'!$A$5:$A$63,0)),"")</f>
        <v>Na meta</v>
      </c>
    </row>
    <row r="57" spans="1:46" ht="15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ELE</v>
      </c>
      <c r="E57" s="17" t="str">
        <f ca="1">IFERROR(INDEX(Cadastro!$D$5:$D$129,MATCH($A57&amp;"|"&amp;TEXT(_xlfn.MAXIFS(Cadastro!$E$5:$E$129,Cadastro!$A$5:$A$129,$A57,Cadastro!$E$5:$E$129,"&lt;="&amp;TODAY()),"yyyymmdd"),Cadastro!$I$5:$I$129,0)),"")</f>
        <v>6x1</v>
      </c>
      <c r="F57" s="85">
        <f>IF(COUNTIFS('Base Diária'!$A$2:$A$2296,$A57,'Base Diária'!$F$2:$F$2296,F$4,'Base Diária'!$P$2:$P$2296,"Sim")=0,"",SUMIFS('Base Diária'!$N$2:$N$2296,'Base Diária'!$A$2:$A$2296,$A57,'Base Diária'!$F$2:$F$2296,F$4))</f>
        <v>0.93977272727272709</v>
      </c>
      <c r="G57" s="85">
        <f>IF(COUNTIFS('Base Diária'!$A$2:$A$2296,$A57,'Base Diária'!$F$2:$F$2296,G$4,'Base Diária'!$P$2:$P$2296,"Sim")=0,"",SUMIFS('Base Diária'!$N$2:$N$2296,'Base Diária'!$A$2:$A$2296,$A57,'Base Diária'!$F$2:$F$2296,G$4))</f>
        <v>0.93636363636363629</v>
      </c>
      <c r="H57" s="85">
        <f>IF(COUNTIFS('Base Diária'!$A$2:$A$2296,$A57,'Base Diária'!$F$2:$F$2296,H$4,'Base Diária'!$P$2:$P$2296,"Sim")=0,"",SUMIFS('Base Diária'!$N$2:$N$2296,'Base Diária'!$A$2:$A$2296,$A57,'Base Diária'!$F$2:$F$2296,H$4))</f>
        <v>0.93749999999999989</v>
      </c>
      <c r="I57" s="85">
        <f>IF(COUNTIFS('Base Diária'!$A$2:$A$2296,$A57,'Base Diária'!$F$2:$F$2296,I$4,'Base Diária'!$P$2:$P$2296,"Sim")=0,"",SUMIFS('Base Diária'!$N$2:$N$2296,'Base Diária'!$A$2:$A$2296,$A57,'Base Diária'!$F$2:$F$2296,I$4))</f>
        <v>0.93749999999999989</v>
      </c>
      <c r="J57" s="85">
        <f>IF(COUNTIFS('Base Diária'!$A$2:$A$2296,$A57,'Base Diária'!$F$2:$F$2296,J$4,'Base Diária'!$P$2:$P$2296,"Sim")=0,"",SUMIFS('Base Diária'!$N$2:$N$2296,'Base Diária'!$A$2:$A$2296,$A57,'Base Diária'!$F$2:$F$2296,J$4))</f>
        <v>0.93749999999999989</v>
      </c>
      <c r="K57" s="85">
        <f>IF(COUNTIFS('Base Diária'!$A$2:$A$2296,$A57,'Base Diária'!$F$2:$F$2296,K$4,'Base Diária'!$P$2:$P$2296,"Sim")=0,"",SUMIFS('Base Diária'!$N$2:$N$2296,'Base Diária'!$A$2:$A$2296,$A57,'Base Diária'!$F$2:$F$2296,K$4))</f>
        <v>0.74079126875852652</v>
      </c>
      <c r="L57" s="85" t="str">
        <f>IF(COUNTIFS('Base Diária'!$A$2:$A$2296,$A57,'Base Diária'!$F$2:$F$2296,L$4,'Base Diária'!$P$2:$P$2296,"Sim")=0,"",SUMIFS('Base Diária'!$N$2:$N$2296,'Base Diária'!$A$2:$A$2296,$A57,'Base Diária'!$F$2:$F$2296,L$4))</f>
        <v/>
      </c>
      <c r="M57" s="85">
        <f>IF(COUNTIFS('Base Diária'!$A$2:$A$2296,$A57,'Base Diária'!$F$2:$F$2296,M$4,'Base Diária'!$P$2:$P$2296,"Sim")=0,"",SUMIFS('Base Diária'!$N$2:$N$2296,'Base Diária'!$A$2:$A$2296,$A57,'Base Diária'!$F$2:$F$2296,M$4))</f>
        <v>0.80340909090909085</v>
      </c>
      <c r="N57" s="85">
        <f>IF(COUNTIFS('Base Diária'!$A$2:$A$2296,$A57,'Base Diária'!$F$2:$F$2296,N$4,'Base Diária'!$P$2:$P$2296,"Sim")=0,"",SUMIFS('Base Diária'!$N$2:$N$2296,'Base Diária'!$A$2:$A$2296,$A57,'Base Diária'!$F$2:$F$2296,N$4))</f>
        <v>0.80340909090909085</v>
      </c>
      <c r="O57" s="85">
        <f>IF(COUNTIFS('Base Diária'!$A$2:$A$2296,$A57,'Base Diária'!$F$2:$F$2296,O$4,'Base Diária'!$P$2:$P$2296,"Sim")=0,"",SUMIFS('Base Diária'!$N$2:$N$2296,'Base Diária'!$A$2:$A$2296,$A57,'Base Diária'!$F$2:$F$2296,O$4))</f>
        <v>0.93181818181818188</v>
      </c>
      <c r="P57" s="85">
        <f>IF(COUNTIFS('Base Diária'!$A$2:$A$2296,$A57,'Base Diária'!$F$2:$F$2296,P$4,'Base Diária'!$P$2:$P$2296,"Sim")=0,"",SUMIFS('Base Diária'!$N$2:$N$2296,'Base Diária'!$A$2:$A$2296,$A57,'Base Diária'!$F$2:$F$2296,P$4))</f>
        <v>0.88181818181818172</v>
      </c>
      <c r="Q57" s="85">
        <f>IF(COUNTIFS('Base Diária'!$A$2:$A$2296,$A57,'Base Diária'!$F$2:$F$2296,Q$4,'Base Diária'!$P$2:$P$2296,"Sim")=0,"",SUMIFS('Base Diária'!$N$2:$N$2296,'Base Diária'!$A$2:$A$2296,$A57,'Base Diária'!$F$2:$F$2296,Q$4))</f>
        <v>0.94318181818181823</v>
      </c>
      <c r="R57" s="85" t="str">
        <f>IF(COUNTIFS('Base Diária'!$A$2:$A$2296,$A57,'Base Diária'!$F$2:$F$2296,R$4,'Base Diária'!$P$2:$P$2296,"Sim")=0,"",SUMIFS('Base Diária'!$N$2:$N$2296,'Base Diária'!$A$2:$A$2296,$A57,'Base Diária'!$F$2:$F$2296,R$4))</f>
        <v/>
      </c>
      <c r="S57" s="85" t="str">
        <f>IF(COUNTIFS('Base Diária'!$A$2:$A$2296,$A57,'Base Diária'!$F$2:$F$2296,S$4,'Base Diária'!$P$2:$P$2296,"Sim")=0,"",SUMIFS('Base Diária'!$N$2:$N$2296,'Base Diária'!$A$2:$A$2296,$A57,'Base Diária'!$F$2:$F$2296,S$4))</f>
        <v/>
      </c>
      <c r="T57" s="85" t="str">
        <f>IF(COUNTIFS('Base Diária'!$A$2:$A$2296,$A57,'Base Diária'!$F$2:$F$2296,T$4,'Base Diária'!$P$2:$P$2296,"Sim")=0,"",SUMIFS('Base Diária'!$N$2:$N$2296,'Base Diária'!$A$2:$A$2296,$A57,'Base Diária'!$F$2:$F$2296,T$4))</f>
        <v/>
      </c>
      <c r="U57" s="85" t="str">
        <f>IF(COUNTIFS('Base Diária'!$A$2:$A$2296,$A57,'Base Diária'!$F$2:$F$2296,U$4,'Base Diária'!$P$2:$P$2296,"Sim")=0,"",SUMIFS('Base Diária'!$N$2:$N$2296,'Base Diária'!$A$2:$A$2296,$A57,'Base Diária'!$F$2:$F$2296,U$4))</f>
        <v/>
      </c>
      <c r="V57" s="85" t="str">
        <f>IF(COUNTIFS('Base Diária'!$A$2:$A$2296,$A57,'Base Diária'!$F$2:$F$2296,V$4,'Base Diária'!$P$2:$P$2296,"Sim")=0,"",SUMIFS('Base Diária'!$N$2:$N$2296,'Base Diária'!$A$2:$A$2296,$A57,'Base Diária'!$F$2:$F$2296,V$4))</f>
        <v/>
      </c>
      <c r="W57" s="85" t="str">
        <f>IF(COUNTIFS('Base Diária'!$A$2:$A$2296,$A57,'Base Diária'!$F$2:$F$2296,W$4,'Base Diária'!$P$2:$P$2296,"Sim")=0,"",SUMIFS('Base Diária'!$N$2:$N$2296,'Base Diária'!$A$2:$A$2296,$A57,'Base Diária'!$F$2:$F$2296,W$4))</f>
        <v/>
      </c>
      <c r="X57" s="85" t="str">
        <f>IF(COUNTIFS('Base Diária'!$A$2:$A$2296,$A57,'Base Diária'!$F$2:$F$2296,X$4,'Base Diária'!$P$2:$P$2296,"Sim")=0,"",SUMIFS('Base Diária'!$N$2:$N$2296,'Base Diária'!$A$2:$A$2296,$A57,'Base Diária'!$F$2:$F$2296,X$4))</f>
        <v/>
      </c>
      <c r="Y57" s="85" t="str">
        <f>IF(COUNTIFS('Base Diária'!$A$2:$A$2296,$A57,'Base Diária'!$F$2:$F$2296,Y$4,'Base Diária'!$P$2:$P$2296,"Sim")=0,"",SUMIFS('Base Diária'!$N$2:$N$2296,'Base Diária'!$A$2:$A$2296,$A57,'Base Diária'!$F$2:$F$2296,Y$4))</f>
        <v/>
      </c>
      <c r="Z57" s="85" t="str">
        <f>IF(COUNTIFS('Base Diária'!$A$2:$A$2296,$A57,'Base Diária'!$F$2:$F$2296,Z$4,'Base Diária'!$P$2:$P$2296,"Sim")=0,"",SUMIFS('Base Diária'!$N$2:$N$2296,'Base Diária'!$A$2:$A$2296,$A57,'Base Diária'!$F$2:$F$2296,Z$4))</f>
        <v/>
      </c>
      <c r="AA57" s="85" t="str">
        <f>IF(COUNTIFS('Base Diária'!$A$2:$A$2296,$A57,'Base Diária'!$F$2:$F$2296,AA$4,'Base Diária'!$P$2:$P$2296,"Sim")=0,"",SUMIFS('Base Diária'!$N$2:$N$2296,'Base Diária'!$A$2:$A$2296,$A57,'Base Diária'!$F$2:$F$2296,AA$4))</f>
        <v/>
      </c>
      <c r="AB57" s="85" t="str">
        <f>IF(COUNTIFS('Base Diária'!$A$2:$A$2296,$A57,'Base Diária'!$F$2:$F$2296,AB$4,'Base Diária'!$P$2:$P$2296,"Sim")=0,"",SUMIFS('Base Diária'!$N$2:$N$2296,'Base Diária'!$A$2:$A$2296,$A57,'Base Diária'!$F$2:$F$2296,AB$4))</f>
        <v/>
      </c>
      <c r="AC57" s="85" t="str">
        <f>IF(COUNTIFS('Base Diária'!$A$2:$A$2296,$A57,'Base Diária'!$F$2:$F$2296,AC$4,'Base Diária'!$P$2:$P$2296,"Sim")=0,"",SUMIFS('Base Diária'!$N$2:$N$2296,'Base Diária'!$A$2:$A$2296,$A57,'Base Diária'!$F$2:$F$2296,AC$4))</f>
        <v/>
      </c>
      <c r="AD57" s="85" t="str">
        <f>IF(COUNTIFS('Base Diária'!$A$2:$A$2296,$A57,'Base Diária'!$F$2:$F$2296,AD$4,'Base Diária'!$P$2:$P$2296,"Sim")=0,"",SUMIFS('Base Diária'!$N$2:$N$2296,'Base Diária'!$A$2:$A$2296,$A57,'Base Diária'!$F$2:$F$2296,AD$4))</f>
        <v/>
      </c>
      <c r="AE57" s="85" t="str">
        <f>IF(COUNTIFS('Base Diária'!$A$2:$A$2296,$A57,'Base Diária'!$F$2:$F$2296,AE$4,'Base Diária'!$P$2:$P$2296,"Sim")=0,"",SUMIFS('Base Diária'!$N$2:$N$2296,'Base Diária'!$A$2:$A$2296,$A57,'Base Diária'!$F$2:$F$2296,AE$4))</f>
        <v/>
      </c>
      <c r="AF57" s="85" t="str">
        <f>IF(COUNTIFS('Base Diária'!$A$2:$A$2296,$A57,'Base Diária'!$F$2:$F$2296,AF$4,'Base Diária'!$P$2:$P$2296,"Sim")=0,"",SUMIFS('Base Diária'!$N$2:$N$2296,'Base Diária'!$A$2:$A$2296,$A57,'Base Diária'!$F$2:$F$2296,AF$4))</f>
        <v/>
      </c>
      <c r="AG57" s="85" t="str">
        <f>IF(COUNTIFS('Base Diária'!$A$2:$A$2296,$A57,'Base Diária'!$F$2:$F$2296,AG$4,'Base Diária'!$P$2:$P$2296,"Sim")=0,"",SUMIFS('Base Diária'!$N$2:$N$2296,'Base Diária'!$A$2:$A$2296,$A57,'Base Diária'!$F$2:$F$2296,AG$4))</f>
        <v/>
      </c>
      <c r="AH57" s="85" t="str">
        <f>IF(COUNTIFS('Base Diária'!$A$2:$A$2296,$A57,'Base Diária'!$F$2:$F$2296,AH$4,'Base Diária'!$P$2:$P$2296,"Sim")=0,"",SUMIFS('Base Diária'!$N$2:$N$2296,'Base Diária'!$A$2:$A$2296,$A57,'Base Diária'!$F$2:$F$2296,AH$4))</f>
        <v/>
      </c>
      <c r="AI57" s="85" t="str">
        <f>IF(COUNTIFS('Base Diária'!$A$2:$A$2296,$A57,'Base Diária'!$F$2:$F$2296,AI$4,'Base Diária'!$P$2:$P$2296,"Sim")=0,"",SUMIFS('Base Diária'!$N$2:$N$2296,'Base Diária'!$A$2:$A$2296,$A57,'Base Diária'!$F$2:$F$2296,AI$4))</f>
        <v/>
      </c>
      <c r="AJ57" s="85" t="str">
        <f>IF(COUNTIFS('Base Diária'!$A$2:$A$2296,$A57,'Base Diária'!$F$2:$F$2296,AJ$4,'Base Diária'!$P$2:$P$2296,"Sim")=0,"",SUMIFS('Base Diária'!$N$2:$N$2296,'Base Diária'!$A$2:$A$2296,$A57,'Base Diária'!$F$2:$F$2296,AJ$4))</f>
        <v/>
      </c>
      <c r="AK57" s="85" t="str">
        <f>IF(COUNTIFS('Base Diária'!$A$2:$A$2296,$A57,'Base Diária'!$F$2:$F$2296,AK$4,'Base Diária'!$P$2:$P$2296,"Sim")=0,"",SUMIFS('Base Diária'!$N$2:$N$2296,'Base Diária'!$A$2:$A$2296,$A57,'Base Diária'!$F$2:$F$2296,AK$4))</f>
        <v/>
      </c>
      <c r="AL57" s="85" t="str">
        <f>IF(COUNTIFS('Base Diária'!$A$2:$A$2296,$A57,'Base Diária'!$F$2:$F$2296,AL$4,'Base Diária'!$P$2:$P$2296,"Sim")=0,"",SUMIFS('Base Diária'!$N$2:$N$2296,'Base Diária'!$A$2:$A$2296,$A57,'Base Diária'!$F$2:$F$2296,AL$4))</f>
        <v/>
      </c>
      <c r="AM57" s="85" t="str">
        <f>IF(COUNTIFS('Base Diária'!$A$2:$A$2296,$A57,'Base Diária'!$F$2:$F$2296,AM$4,'Base Diária'!$P$2:$P$2296,"Sim")=0,"",SUMIFS('Base Diária'!$N$2:$N$2296,'Base Diária'!$A$2:$A$2296,$A57,'Base Diária'!$F$2:$F$2296,AM$4))</f>
        <v/>
      </c>
      <c r="AN57" s="85" t="str">
        <f>IF(COUNTIFS('Base Diária'!$A$2:$A$2296,$A57,'Base Diária'!$F$2:$F$2296,AN$4,'Base Diária'!$P$2:$P$2296,"Sim")=0,"",SUMIFS('Base Diária'!$N$2:$N$2296,'Base Diária'!$A$2:$A$2296,$A57,'Base Diária'!$F$2:$F$2296,AN$4))</f>
        <v/>
      </c>
      <c r="AO57" s="85" t="str">
        <f>IF(COUNTIFS('Base Diária'!$A$2:$A$2296,$A57,'Base Diária'!$F$2:$F$2296,AO$4,'Base Diária'!$P$2:$P$2296,"Sim")=0,"",SUMIFS('Base Diária'!$N$2:$N$2296,'Base Diária'!$A$2:$A$2296,$A57,'Base Diária'!$F$2:$F$2296,AO$4))</f>
        <v/>
      </c>
      <c r="AP57" s="18">
        <f>IFERROR(INDEX('Painel Empregado'!$F$5:$F$63,MATCH($A57,'Painel Empregado'!$A$5:$A$63,0)),"")</f>
        <v>11</v>
      </c>
      <c r="AQ57" s="86">
        <f>IFERROR(INDEX('Painel Empregado'!$J$5:$J$63,MATCH($A57,'Painel Empregado'!$A$5:$A$63,0)),"")</f>
        <v>0.89258365677121598</v>
      </c>
      <c r="AR57" s="86">
        <f>IFERROR(INDEX('Painel Empregado'!$M$5:$M$63,MATCH($A57,'Painel Empregado'!$A$5:$A$63,0)),"")</f>
        <v>0.90909090909090906</v>
      </c>
      <c r="AS57" s="86">
        <f>IFERROR(INDEX('Painel Empregado'!$K$5:$K$63,MATCH($A57,'Painel Empregado'!$A$5:$A$63,0)),"")</f>
        <v>0.8</v>
      </c>
      <c r="AT57" s="89" t="str">
        <f>IFERROR(INDEX('Painel Empregado'!$Q$5:$Q$63,MATCH($A57,'Painel Empregado'!$A$5:$A$63,0)),"")</f>
        <v>Na meta</v>
      </c>
    </row>
    <row r="58" spans="1:46" ht="15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IFERROR(INDEX(Cadastro!$D$5:$D$129,MATCH($A58&amp;"|"&amp;TEXT(_xlfn.MAXIFS(Cadastro!$E$5:$E$129,Cadastro!$A$5:$A$129,$A58,Cadastro!$E$5:$E$129,"&lt;="&amp;TODAY()),"yyyymmdd"),Cadastro!$I$5:$I$129,0)),"")</f>
        <v>B</v>
      </c>
      <c r="F58" s="85">
        <f>IF(COUNTIFS('Base Diária'!$A$2:$A$2296,$A58,'Base Diária'!$F$2:$F$2296,F$4,'Base Diária'!$P$2:$P$2296,"Sim")=0,"",SUMIFS('Base Diária'!$N$2:$N$2296,'Base Diária'!$A$2:$A$2296,$A58,'Base Diária'!$F$2:$F$2296,F$4))</f>
        <v>0.85136897001303768</v>
      </c>
      <c r="G58" s="85">
        <f>IF(COUNTIFS('Base Diária'!$A$2:$A$2296,$A58,'Base Diária'!$F$2:$F$2296,G$4,'Base Diária'!$P$2:$P$2296,"Sim")=0,"",SUMIFS('Base Diária'!$N$2:$N$2296,'Base Diária'!$A$2:$A$2296,$A58,'Base Diária'!$F$2:$F$2296,G$4))</f>
        <v>0.86571056062581486</v>
      </c>
      <c r="H58" s="85">
        <f>IF(COUNTIFS('Base Diária'!$A$2:$A$2296,$A58,'Base Diária'!$F$2:$F$2296,H$4,'Base Diária'!$P$2:$P$2296,"Sim")=0,"",SUMIFS('Base Diária'!$N$2:$N$2296,'Base Diária'!$A$2:$A$2296,$A58,'Base Diária'!$F$2:$F$2296,H$4))</f>
        <v>0.8617992177314211</v>
      </c>
      <c r="I58" s="85">
        <f>IF(COUNTIFS('Base Diária'!$A$2:$A$2296,$A58,'Base Diária'!$F$2:$F$2296,I$4,'Base Diária'!$P$2:$P$2296,"Sim")=0,"",SUMIFS('Base Diária'!$N$2:$N$2296,'Base Diária'!$A$2:$A$2296,$A58,'Base Diária'!$F$2:$F$2296,I$4))</f>
        <v>0.86831812255541074</v>
      </c>
      <c r="J58" s="85">
        <f>IF(COUNTIFS('Base Diária'!$A$2:$A$2296,$A58,'Base Diária'!$F$2:$F$2296,J$4,'Base Diária'!$P$2:$P$2296,"Sim")=0,"",SUMIFS('Base Diária'!$N$2:$N$2296,'Base Diária'!$A$2:$A$2296,$A58,'Base Diária'!$F$2:$F$2296,J$4))</f>
        <v>0.89569752281616688</v>
      </c>
      <c r="K58" s="85" t="str">
        <f>IF(COUNTIFS('Base Diária'!$A$2:$A$2296,$A58,'Base Diária'!$F$2:$F$2296,K$4,'Base Diária'!$P$2:$P$2296,"Sim")=0,"",SUMIFS('Base Diária'!$N$2:$N$2296,'Base Diária'!$A$2:$A$2296,$A58,'Base Diária'!$F$2:$F$2296,K$4))</f>
        <v/>
      </c>
      <c r="L58" s="85">
        <f>IF(COUNTIFS('Base Diária'!$A$2:$A$2296,$A58,'Base Diária'!$F$2:$F$2296,L$4,'Base Diária'!$P$2:$P$2296,"Sim")=0,"",SUMIFS('Base Diária'!$N$2:$N$2296,'Base Diária'!$A$2:$A$2296,$A58,'Base Diária'!$F$2:$F$2296,L$4))</f>
        <v>1.0554089709762533</v>
      </c>
      <c r="M58" s="85">
        <f>IF(COUNTIFS('Base Diária'!$A$2:$A$2296,$A58,'Base Diária'!$F$2:$F$2296,M$4,'Base Diária'!$P$2:$P$2296,"Sim")=0,"",SUMIFS('Base Diária'!$N$2:$N$2296,'Base Diária'!$A$2:$A$2296,$A58,'Base Diária'!$F$2:$F$2296,M$4))</f>
        <v>0.57235984354628422</v>
      </c>
      <c r="N58" s="85">
        <f>IF(COUNTIFS('Base Diária'!$A$2:$A$2296,$A58,'Base Diária'!$F$2:$F$2296,N$4,'Base Diária'!$P$2:$P$2296,"Sim")=0,"",SUMIFS('Base Diária'!$N$2:$N$2296,'Base Diária'!$A$2:$A$2296,$A58,'Base Diária'!$F$2:$F$2296,N$4))</f>
        <v>0.75097783572359844</v>
      </c>
      <c r="O58" s="85">
        <f>IF(COUNTIFS('Base Diária'!$A$2:$A$2296,$A58,'Base Diária'!$F$2:$F$2296,O$4,'Base Diária'!$P$2:$P$2296,"Sim")=0,"",SUMIFS('Base Diária'!$N$2:$N$2296,'Base Diária'!$A$2:$A$2296,$A58,'Base Diária'!$F$2:$F$2296,O$4))</f>
        <v>0.84485006518904826</v>
      </c>
      <c r="P58" s="85">
        <f>IF(COUNTIFS('Base Diária'!$A$2:$A$2296,$A58,'Base Diária'!$F$2:$F$2296,P$4,'Base Diária'!$P$2:$P$2296,"Sim")=0,"",SUMIFS('Base Diária'!$N$2:$N$2296,'Base Diária'!$A$2:$A$2296,$A58,'Base Diária'!$F$2:$F$2296,P$4))</f>
        <v>0.80443285528031294</v>
      </c>
      <c r="Q58" s="85" t="str">
        <f>IF(COUNTIFS('Base Diária'!$A$2:$A$2296,$A58,'Base Diária'!$F$2:$F$2296,Q$4,'Base Diária'!$P$2:$P$2296,"Sim")=0,"",SUMIFS('Base Diária'!$N$2:$N$2296,'Base Diária'!$A$2:$A$2296,$A58,'Base Diária'!$F$2:$F$2296,Q$4))</f>
        <v/>
      </c>
      <c r="R58" s="85" t="str">
        <f>IF(COUNTIFS('Base Diária'!$A$2:$A$2296,$A58,'Base Diária'!$F$2:$F$2296,R$4,'Base Diária'!$P$2:$P$2296,"Sim")=0,"",SUMIFS('Base Diária'!$N$2:$N$2296,'Base Diária'!$A$2:$A$2296,$A58,'Base Diária'!$F$2:$F$2296,R$4))</f>
        <v/>
      </c>
      <c r="S58" s="85" t="str">
        <f>IF(COUNTIFS('Base Diária'!$A$2:$A$2296,$A58,'Base Diária'!$F$2:$F$2296,S$4,'Base Diária'!$P$2:$P$2296,"Sim")=0,"",SUMIFS('Base Diária'!$N$2:$N$2296,'Base Diária'!$A$2:$A$2296,$A58,'Base Diária'!$F$2:$F$2296,S$4))</f>
        <v/>
      </c>
      <c r="T58" s="85" t="str">
        <f>IF(COUNTIFS('Base Diária'!$A$2:$A$2296,$A58,'Base Diária'!$F$2:$F$2296,T$4,'Base Diária'!$P$2:$P$2296,"Sim")=0,"",SUMIFS('Base Diária'!$N$2:$N$2296,'Base Diária'!$A$2:$A$2296,$A58,'Base Diária'!$F$2:$F$2296,T$4))</f>
        <v/>
      </c>
      <c r="U58" s="85" t="str">
        <f>IF(COUNTIFS('Base Diária'!$A$2:$A$2296,$A58,'Base Diária'!$F$2:$F$2296,U$4,'Base Diária'!$P$2:$P$2296,"Sim")=0,"",SUMIFS('Base Diária'!$N$2:$N$2296,'Base Diária'!$A$2:$A$2296,$A58,'Base Diária'!$F$2:$F$2296,U$4))</f>
        <v/>
      </c>
      <c r="V58" s="85" t="str">
        <f>IF(COUNTIFS('Base Diária'!$A$2:$A$2296,$A58,'Base Diária'!$F$2:$F$2296,V$4,'Base Diária'!$P$2:$P$2296,"Sim")=0,"",SUMIFS('Base Diária'!$N$2:$N$2296,'Base Diária'!$A$2:$A$2296,$A58,'Base Diária'!$F$2:$F$2296,V$4))</f>
        <v/>
      </c>
      <c r="W58" s="85" t="str">
        <f>IF(COUNTIFS('Base Diária'!$A$2:$A$2296,$A58,'Base Diária'!$F$2:$F$2296,W$4,'Base Diária'!$P$2:$P$2296,"Sim")=0,"",SUMIFS('Base Diária'!$N$2:$N$2296,'Base Diária'!$A$2:$A$2296,$A58,'Base Diária'!$F$2:$F$2296,W$4))</f>
        <v/>
      </c>
      <c r="X58" s="85" t="str">
        <f>IF(COUNTIFS('Base Diária'!$A$2:$A$2296,$A58,'Base Diária'!$F$2:$F$2296,X$4,'Base Diária'!$P$2:$P$2296,"Sim")=0,"",SUMIFS('Base Diária'!$N$2:$N$2296,'Base Diária'!$A$2:$A$2296,$A58,'Base Diária'!$F$2:$F$2296,X$4))</f>
        <v/>
      </c>
      <c r="Y58" s="85" t="str">
        <f>IF(COUNTIFS('Base Diária'!$A$2:$A$2296,$A58,'Base Diária'!$F$2:$F$2296,Y$4,'Base Diária'!$P$2:$P$2296,"Sim")=0,"",SUMIFS('Base Diária'!$N$2:$N$2296,'Base Diária'!$A$2:$A$2296,$A58,'Base Diária'!$F$2:$F$2296,Y$4))</f>
        <v/>
      </c>
      <c r="Z58" s="85" t="str">
        <f>IF(COUNTIFS('Base Diária'!$A$2:$A$2296,$A58,'Base Diária'!$F$2:$F$2296,Z$4,'Base Diária'!$P$2:$P$2296,"Sim")=0,"",SUMIFS('Base Diária'!$N$2:$N$2296,'Base Diária'!$A$2:$A$2296,$A58,'Base Diária'!$F$2:$F$2296,Z$4))</f>
        <v/>
      </c>
      <c r="AA58" s="85" t="str">
        <f>IF(COUNTIFS('Base Diária'!$A$2:$A$2296,$A58,'Base Diária'!$F$2:$F$2296,AA$4,'Base Diária'!$P$2:$P$2296,"Sim")=0,"",SUMIFS('Base Diária'!$N$2:$N$2296,'Base Diária'!$A$2:$A$2296,$A58,'Base Diária'!$F$2:$F$2296,AA$4))</f>
        <v/>
      </c>
      <c r="AB58" s="85" t="str">
        <f>IF(COUNTIFS('Base Diária'!$A$2:$A$2296,$A58,'Base Diária'!$F$2:$F$2296,AB$4,'Base Diária'!$P$2:$P$2296,"Sim")=0,"",SUMIFS('Base Diária'!$N$2:$N$2296,'Base Diária'!$A$2:$A$2296,$A58,'Base Diária'!$F$2:$F$2296,AB$4))</f>
        <v/>
      </c>
      <c r="AC58" s="85" t="str">
        <f>IF(COUNTIFS('Base Diária'!$A$2:$A$2296,$A58,'Base Diária'!$F$2:$F$2296,AC$4,'Base Diária'!$P$2:$P$2296,"Sim")=0,"",SUMIFS('Base Diária'!$N$2:$N$2296,'Base Diária'!$A$2:$A$2296,$A58,'Base Diária'!$F$2:$F$2296,AC$4))</f>
        <v/>
      </c>
      <c r="AD58" s="85" t="str">
        <f>IF(COUNTIFS('Base Diária'!$A$2:$A$2296,$A58,'Base Diária'!$F$2:$F$2296,AD$4,'Base Diária'!$P$2:$P$2296,"Sim")=0,"",SUMIFS('Base Diária'!$N$2:$N$2296,'Base Diária'!$A$2:$A$2296,$A58,'Base Diária'!$F$2:$F$2296,AD$4))</f>
        <v/>
      </c>
      <c r="AE58" s="85" t="str">
        <f>IF(COUNTIFS('Base Diária'!$A$2:$A$2296,$A58,'Base Diária'!$F$2:$F$2296,AE$4,'Base Diária'!$P$2:$P$2296,"Sim")=0,"",SUMIFS('Base Diária'!$N$2:$N$2296,'Base Diária'!$A$2:$A$2296,$A58,'Base Diária'!$F$2:$F$2296,AE$4))</f>
        <v/>
      </c>
      <c r="AF58" s="85" t="str">
        <f>IF(COUNTIFS('Base Diária'!$A$2:$A$2296,$A58,'Base Diária'!$F$2:$F$2296,AF$4,'Base Diária'!$P$2:$P$2296,"Sim")=0,"",SUMIFS('Base Diária'!$N$2:$N$2296,'Base Diária'!$A$2:$A$2296,$A58,'Base Diária'!$F$2:$F$2296,AF$4))</f>
        <v/>
      </c>
      <c r="AG58" s="85" t="str">
        <f>IF(COUNTIFS('Base Diária'!$A$2:$A$2296,$A58,'Base Diária'!$F$2:$F$2296,AG$4,'Base Diária'!$P$2:$P$2296,"Sim")=0,"",SUMIFS('Base Diária'!$N$2:$N$2296,'Base Diária'!$A$2:$A$2296,$A58,'Base Diária'!$F$2:$F$2296,AG$4))</f>
        <v/>
      </c>
      <c r="AH58" s="85" t="str">
        <f>IF(COUNTIFS('Base Diária'!$A$2:$A$2296,$A58,'Base Diária'!$F$2:$F$2296,AH$4,'Base Diária'!$P$2:$P$2296,"Sim")=0,"",SUMIFS('Base Diária'!$N$2:$N$2296,'Base Diária'!$A$2:$A$2296,$A58,'Base Diária'!$F$2:$F$2296,AH$4))</f>
        <v/>
      </c>
      <c r="AI58" s="85" t="str">
        <f>IF(COUNTIFS('Base Diária'!$A$2:$A$2296,$A58,'Base Diária'!$F$2:$F$2296,AI$4,'Base Diária'!$P$2:$P$2296,"Sim")=0,"",SUMIFS('Base Diária'!$N$2:$N$2296,'Base Diária'!$A$2:$A$2296,$A58,'Base Diária'!$F$2:$F$2296,AI$4))</f>
        <v/>
      </c>
      <c r="AJ58" s="85" t="str">
        <f>IF(COUNTIFS('Base Diária'!$A$2:$A$2296,$A58,'Base Diária'!$F$2:$F$2296,AJ$4,'Base Diária'!$P$2:$P$2296,"Sim")=0,"",SUMIFS('Base Diária'!$N$2:$N$2296,'Base Diária'!$A$2:$A$2296,$A58,'Base Diária'!$F$2:$F$2296,AJ$4))</f>
        <v/>
      </c>
      <c r="AK58" s="85" t="str">
        <f>IF(COUNTIFS('Base Diária'!$A$2:$A$2296,$A58,'Base Diária'!$F$2:$F$2296,AK$4,'Base Diária'!$P$2:$P$2296,"Sim")=0,"",SUMIFS('Base Diária'!$N$2:$N$2296,'Base Diária'!$A$2:$A$2296,$A58,'Base Diária'!$F$2:$F$2296,AK$4))</f>
        <v/>
      </c>
      <c r="AL58" s="85" t="str">
        <f>IF(COUNTIFS('Base Diária'!$A$2:$A$2296,$A58,'Base Diária'!$F$2:$F$2296,AL$4,'Base Diária'!$P$2:$P$2296,"Sim")=0,"",SUMIFS('Base Diária'!$N$2:$N$2296,'Base Diária'!$A$2:$A$2296,$A58,'Base Diária'!$F$2:$F$2296,AL$4))</f>
        <v/>
      </c>
      <c r="AM58" s="85" t="str">
        <f>IF(COUNTIFS('Base Diária'!$A$2:$A$2296,$A58,'Base Diária'!$F$2:$F$2296,AM$4,'Base Diária'!$P$2:$P$2296,"Sim")=0,"",SUMIFS('Base Diária'!$N$2:$N$2296,'Base Diária'!$A$2:$A$2296,$A58,'Base Diária'!$F$2:$F$2296,AM$4))</f>
        <v/>
      </c>
      <c r="AN58" s="85" t="str">
        <f>IF(COUNTIFS('Base Diária'!$A$2:$A$2296,$A58,'Base Diária'!$F$2:$F$2296,AN$4,'Base Diária'!$P$2:$P$2296,"Sim")=0,"",SUMIFS('Base Diária'!$N$2:$N$2296,'Base Diária'!$A$2:$A$2296,$A58,'Base Diária'!$F$2:$F$2296,AN$4))</f>
        <v/>
      </c>
      <c r="AO58" s="85" t="str">
        <f>IF(COUNTIFS('Base Diária'!$A$2:$A$2296,$A58,'Base Diária'!$F$2:$F$2296,AO$4,'Base Diária'!$P$2:$P$2296,"Sim")=0,"",SUMIFS('Base Diária'!$N$2:$N$2296,'Base Diária'!$A$2:$A$2296,$A58,'Base Diária'!$F$2:$F$2296,AO$4))</f>
        <v/>
      </c>
      <c r="AP58" s="18">
        <f>IFERROR(INDEX('Painel Empregado'!$F$5:$F$63,MATCH($A58,'Painel Empregado'!$A$5:$A$63,0)),"")</f>
        <v>10</v>
      </c>
      <c r="AQ58" s="86">
        <f>IFERROR(INDEX('Painel Empregado'!$J$5:$J$63,MATCH($A58,'Painel Empregado'!$A$5:$A$63,0)),"")</f>
        <v>0.83683592220336767</v>
      </c>
      <c r="AR58" s="86">
        <f>IFERROR(INDEX('Painel Empregado'!$M$5:$M$63,MATCH($A58,'Painel Empregado'!$A$5:$A$63,0)),"")</f>
        <v>0.8</v>
      </c>
      <c r="AS58" s="86">
        <f>IFERROR(INDEX('Painel Empregado'!$K$5:$K$63,MATCH($A58,'Painel Empregado'!$A$5:$A$63,0)),"")</f>
        <v>0.8</v>
      </c>
      <c r="AT58" s="89" t="str">
        <f>IFERROR(INDEX('Painel Empregado'!$Q$5:$Q$63,MATCH($A58,'Painel Empregado'!$A$5:$A$63,0)),"")</f>
        <v>Na meta</v>
      </c>
    </row>
    <row r="59" spans="1:46" ht="15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IFERROR(INDEX(Cadastro!$D$5:$D$129,MATCH($A59&amp;"|"&amp;TEXT(_xlfn.MAXIFS(Cadastro!$E$5:$E$129,Cadastro!$A$5:$A$129,$A59,Cadastro!$E$5:$E$129,"&lt;="&amp;TODAY()),"yyyymmdd"),Cadastro!$I$5:$I$129,0)),"")</f>
        <v>B</v>
      </c>
      <c r="F59" s="85">
        <f>IF(COUNTIFS('Base Diária'!$A$2:$A$2296,$A59,'Base Diária'!$F$2:$F$2296,F$4,'Base Diária'!$P$2:$P$2296,"Sim")=0,"",SUMIFS('Base Diária'!$N$2:$N$2296,'Base Diária'!$A$2:$A$2296,$A59,'Base Diária'!$F$2:$F$2296,F$4))</f>
        <v>0.72881355932203384</v>
      </c>
      <c r="G59" s="85">
        <f>IF(COUNTIFS('Base Diária'!$A$2:$A$2296,$A59,'Base Diária'!$F$2:$F$2296,G$4,'Base Diária'!$P$2:$P$2296,"Sim")=0,"",SUMIFS('Base Diária'!$N$2:$N$2296,'Base Diária'!$A$2:$A$2296,$A59,'Base Diária'!$F$2:$F$2296,G$4))</f>
        <v>0.84093872229465449</v>
      </c>
      <c r="H59" s="85">
        <f>IF(COUNTIFS('Base Diária'!$A$2:$A$2296,$A59,'Base Diária'!$F$2:$F$2296,H$4,'Base Diária'!$P$2:$P$2296,"Sim")=0,"",SUMIFS('Base Diária'!$N$2:$N$2296,'Base Diária'!$A$2:$A$2296,$A59,'Base Diária'!$F$2:$F$2296,H$4))</f>
        <v>0.82398956975228155</v>
      </c>
      <c r="I59" s="85">
        <f>IF(COUNTIFS('Base Diária'!$A$2:$A$2296,$A59,'Base Diária'!$F$2:$F$2296,I$4,'Base Diária'!$P$2:$P$2296,"Sim")=0,"",SUMIFS('Base Diária'!$N$2:$N$2296,'Base Diária'!$A$2:$A$2296,$A59,'Base Diária'!$F$2:$F$2296,I$4))</f>
        <v>0.8500651890482398</v>
      </c>
      <c r="J59" s="85">
        <f>IF(COUNTIFS('Base Diária'!$A$2:$A$2296,$A59,'Base Diária'!$F$2:$F$2296,J$4,'Base Diária'!$P$2:$P$2296,"Sim")=0,"",SUMIFS('Base Diária'!$N$2:$N$2296,'Base Diária'!$A$2:$A$2296,$A59,'Base Diária'!$F$2:$F$2296,J$4))</f>
        <v>0.91264667535853983</v>
      </c>
      <c r="K59" s="85" t="str">
        <f>IF(COUNTIFS('Base Diária'!$A$2:$A$2296,$A59,'Base Diária'!$F$2:$F$2296,K$4,'Base Diária'!$P$2:$P$2296,"Sim")=0,"",SUMIFS('Base Diária'!$N$2:$N$2296,'Base Diária'!$A$2:$A$2296,$A59,'Base Diária'!$F$2:$F$2296,K$4))</f>
        <v/>
      </c>
      <c r="L59" s="85">
        <f>IF(COUNTIFS('Base Diária'!$A$2:$A$2296,$A59,'Base Diária'!$F$2:$F$2296,L$4,'Base Diária'!$P$2:$P$2296,"Sim")=0,"",SUMIFS('Base Diária'!$N$2:$N$2296,'Base Diária'!$A$2:$A$2296,$A59,'Base Diária'!$F$2:$F$2296,L$4))</f>
        <v>0</v>
      </c>
      <c r="M59" s="85">
        <f>IF(COUNTIFS('Base Diária'!$A$2:$A$2296,$A59,'Base Diária'!$F$2:$F$2296,M$4,'Base Diária'!$P$2:$P$2296,"Sim")=0,"",SUMIFS('Base Diária'!$N$2:$N$2296,'Base Diária'!$A$2:$A$2296,$A59,'Base Diária'!$F$2:$F$2296,M$4))</f>
        <v>0.86962190352020863</v>
      </c>
      <c r="N59" s="85">
        <f>IF(COUNTIFS('Base Diária'!$A$2:$A$2296,$A59,'Base Diária'!$F$2:$F$2296,N$4,'Base Diária'!$P$2:$P$2296,"Sim")=0,"",SUMIFS('Base Diária'!$N$2:$N$2296,'Base Diária'!$A$2:$A$2296,$A59,'Base Diária'!$F$2:$F$2296,N$4))</f>
        <v>0.98044328552803128</v>
      </c>
      <c r="O59" s="85">
        <f>IF(COUNTIFS('Base Diária'!$A$2:$A$2296,$A59,'Base Diária'!$F$2:$F$2296,O$4,'Base Diária'!$P$2:$P$2296,"Sim")=0,"",SUMIFS('Base Diária'!$N$2:$N$2296,'Base Diária'!$A$2:$A$2296,$A59,'Base Diária'!$F$2:$F$2296,O$4))</f>
        <v>0.87483702737940028</v>
      </c>
      <c r="P59" s="85">
        <f>IF(COUNTIFS('Base Diária'!$A$2:$A$2296,$A59,'Base Diária'!$F$2:$F$2296,P$4,'Base Diária'!$P$2:$P$2296,"Sim")=0,"",SUMIFS('Base Diária'!$N$2:$N$2296,'Base Diária'!$A$2:$A$2296,$A59,'Base Diária'!$F$2:$F$2296,P$4))</f>
        <v>0.69100391134289441</v>
      </c>
      <c r="Q59" s="85" t="str">
        <f>IF(COUNTIFS('Base Diária'!$A$2:$A$2296,$A59,'Base Diária'!$F$2:$F$2296,Q$4,'Base Diária'!$P$2:$P$2296,"Sim")=0,"",SUMIFS('Base Diária'!$N$2:$N$2296,'Base Diária'!$A$2:$A$2296,$A59,'Base Diária'!$F$2:$F$2296,Q$4))</f>
        <v/>
      </c>
      <c r="R59" s="85" t="str">
        <f>IF(COUNTIFS('Base Diária'!$A$2:$A$2296,$A59,'Base Diária'!$F$2:$F$2296,R$4,'Base Diária'!$P$2:$P$2296,"Sim")=0,"",SUMIFS('Base Diária'!$N$2:$N$2296,'Base Diária'!$A$2:$A$2296,$A59,'Base Diária'!$F$2:$F$2296,R$4))</f>
        <v/>
      </c>
      <c r="S59" s="85" t="str">
        <f>IF(COUNTIFS('Base Diária'!$A$2:$A$2296,$A59,'Base Diária'!$F$2:$F$2296,S$4,'Base Diária'!$P$2:$P$2296,"Sim")=0,"",SUMIFS('Base Diária'!$N$2:$N$2296,'Base Diária'!$A$2:$A$2296,$A59,'Base Diária'!$F$2:$F$2296,S$4))</f>
        <v/>
      </c>
      <c r="T59" s="85" t="str">
        <f>IF(COUNTIFS('Base Diária'!$A$2:$A$2296,$A59,'Base Diária'!$F$2:$F$2296,T$4,'Base Diária'!$P$2:$P$2296,"Sim")=0,"",SUMIFS('Base Diária'!$N$2:$N$2296,'Base Diária'!$A$2:$A$2296,$A59,'Base Diária'!$F$2:$F$2296,T$4))</f>
        <v/>
      </c>
      <c r="U59" s="85" t="str">
        <f>IF(COUNTIFS('Base Diária'!$A$2:$A$2296,$A59,'Base Diária'!$F$2:$F$2296,U$4,'Base Diária'!$P$2:$P$2296,"Sim")=0,"",SUMIFS('Base Diária'!$N$2:$N$2296,'Base Diária'!$A$2:$A$2296,$A59,'Base Diária'!$F$2:$F$2296,U$4))</f>
        <v/>
      </c>
      <c r="V59" s="85" t="str">
        <f>IF(COUNTIFS('Base Diária'!$A$2:$A$2296,$A59,'Base Diária'!$F$2:$F$2296,V$4,'Base Diária'!$P$2:$P$2296,"Sim")=0,"",SUMIFS('Base Diária'!$N$2:$N$2296,'Base Diária'!$A$2:$A$2296,$A59,'Base Diária'!$F$2:$F$2296,V$4))</f>
        <v/>
      </c>
      <c r="W59" s="85" t="str">
        <f>IF(COUNTIFS('Base Diária'!$A$2:$A$2296,$A59,'Base Diária'!$F$2:$F$2296,W$4,'Base Diária'!$P$2:$P$2296,"Sim")=0,"",SUMIFS('Base Diária'!$N$2:$N$2296,'Base Diária'!$A$2:$A$2296,$A59,'Base Diária'!$F$2:$F$2296,W$4))</f>
        <v/>
      </c>
      <c r="X59" s="85" t="str">
        <f>IF(COUNTIFS('Base Diária'!$A$2:$A$2296,$A59,'Base Diária'!$F$2:$F$2296,X$4,'Base Diária'!$P$2:$P$2296,"Sim")=0,"",SUMIFS('Base Diária'!$N$2:$N$2296,'Base Diária'!$A$2:$A$2296,$A59,'Base Diária'!$F$2:$F$2296,X$4))</f>
        <v/>
      </c>
      <c r="Y59" s="85" t="str">
        <f>IF(COUNTIFS('Base Diária'!$A$2:$A$2296,$A59,'Base Diária'!$F$2:$F$2296,Y$4,'Base Diária'!$P$2:$P$2296,"Sim")=0,"",SUMIFS('Base Diária'!$N$2:$N$2296,'Base Diária'!$A$2:$A$2296,$A59,'Base Diária'!$F$2:$F$2296,Y$4))</f>
        <v/>
      </c>
      <c r="Z59" s="85" t="str">
        <f>IF(COUNTIFS('Base Diária'!$A$2:$A$2296,$A59,'Base Diária'!$F$2:$F$2296,Z$4,'Base Diária'!$P$2:$P$2296,"Sim")=0,"",SUMIFS('Base Diária'!$N$2:$N$2296,'Base Diária'!$A$2:$A$2296,$A59,'Base Diária'!$F$2:$F$2296,Z$4))</f>
        <v/>
      </c>
      <c r="AA59" s="85" t="str">
        <f>IF(COUNTIFS('Base Diária'!$A$2:$A$2296,$A59,'Base Diária'!$F$2:$F$2296,AA$4,'Base Diária'!$P$2:$P$2296,"Sim")=0,"",SUMIFS('Base Diária'!$N$2:$N$2296,'Base Diária'!$A$2:$A$2296,$A59,'Base Diária'!$F$2:$F$2296,AA$4))</f>
        <v/>
      </c>
      <c r="AB59" s="85" t="str">
        <f>IF(COUNTIFS('Base Diária'!$A$2:$A$2296,$A59,'Base Diária'!$F$2:$F$2296,AB$4,'Base Diária'!$P$2:$P$2296,"Sim")=0,"",SUMIFS('Base Diária'!$N$2:$N$2296,'Base Diária'!$A$2:$A$2296,$A59,'Base Diária'!$F$2:$F$2296,AB$4))</f>
        <v/>
      </c>
      <c r="AC59" s="85" t="str">
        <f>IF(COUNTIFS('Base Diária'!$A$2:$A$2296,$A59,'Base Diária'!$F$2:$F$2296,AC$4,'Base Diária'!$P$2:$P$2296,"Sim")=0,"",SUMIFS('Base Diária'!$N$2:$N$2296,'Base Diária'!$A$2:$A$2296,$A59,'Base Diária'!$F$2:$F$2296,AC$4))</f>
        <v/>
      </c>
      <c r="AD59" s="85" t="str">
        <f>IF(COUNTIFS('Base Diária'!$A$2:$A$2296,$A59,'Base Diária'!$F$2:$F$2296,AD$4,'Base Diária'!$P$2:$P$2296,"Sim")=0,"",SUMIFS('Base Diária'!$N$2:$N$2296,'Base Diária'!$A$2:$A$2296,$A59,'Base Diária'!$F$2:$F$2296,AD$4))</f>
        <v/>
      </c>
      <c r="AE59" s="85" t="str">
        <f>IF(COUNTIFS('Base Diária'!$A$2:$A$2296,$A59,'Base Diária'!$F$2:$F$2296,AE$4,'Base Diária'!$P$2:$P$2296,"Sim")=0,"",SUMIFS('Base Diária'!$N$2:$N$2296,'Base Diária'!$A$2:$A$2296,$A59,'Base Diária'!$F$2:$F$2296,AE$4))</f>
        <v/>
      </c>
      <c r="AF59" s="85" t="str">
        <f>IF(COUNTIFS('Base Diária'!$A$2:$A$2296,$A59,'Base Diária'!$F$2:$F$2296,AF$4,'Base Diária'!$P$2:$P$2296,"Sim")=0,"",SUMIFS('Base Diária'!$N$2:$N$2296,'Base Diária'!$A$2:$A$2296,$A59,'Base Diária'!$F$2:$F$2296,AF$4))</f>
        <v/>
      </c>
      <c r="AG59" s="85" t="str">
        <f>IF(COUNTIFS('Base Diária'!$A$2:$A$2296,$A59,'Base Diária'!$F$2:$F$2296,AG$4,'Base Diária'!$P$2:$P$2296,"Sim")=0,"",SUMIFS('Base Diária'!$N$2:$N$2296,'Base Diária'!$A$2:$A$2296,$A59,'Base Diária'!$F$2:$F$2296,AG$4))</f>
        <v/>
      </c>
      <c r="AH59" s="85" t="str">
        <f>IF(COUNTIFS('Base Diária'!$A$2:$A$2296,$A59,'Base Diária'!$F$2:$F$2296,AH$4,'Base Diária'!$P$2:$P$2296,"Sim")=0,"",SUMIFS('Base Diária'!$N$2:$N$2296,'Base Diária'!$A$2:$A$2296,$A59,'Base Diária'!$F$2:$F$2296,AH$4))</f>
        <v/>
      </c>
      <c r="AI59" s="85" t="str">
        <f>IF(COUNTIFS('Base Diária'!$A$2:$A$2296,$A59,'Base Diária'!$F$2:$F$2296,AI$4,'Base Diária'!$P$2:$P$2296,"Sim")=0,"",SUMIFS('Base Diária'!$N$2:$N$2296,'Base Diária'!$A$2:$A$2296,$A59,'Base Diária'!$F$2:$F$2296,AI$4))</f>
        <v/>
      </c>
      <c r="AJ59" s="85" t="str">
        <f>IF(COUNTIFS('Base Diária'!$A$2:$A$2296,$A59,'Base Diária'!$F$2:$F$2296,AJ$4,'Base Diária'!$P$2:$P$2296,"Sim")=0,"",SUMIFS('Base Diária'!$N$2:$N$2296,'Base Diária'!$A$2:$A$2296,$A59,'Base Diária'!$F$2:$F$2296,AJ$4))</f>
        <v/>
      </c>
      <c r="AK59" s="85" t="str">
        <f>IF(COUNTIFS('Base Diária'!$A$2:$A$2296,$A59,'Base Diária'!$F$2:$F$2296,AK$4,'Base Diária'!$P$2:$P$2296,"Sim")=0,"",SUMIFS('Base Diária'!$N$2:$N$2296,'Base Diária'!$A$2:$A$2296,$A59,'Base Diária'!$F$2:$F$2296,AK$4))</f>
        <v/>
      </c>
      <c r="AL59" s="85" t="str">
        <f>IF(COUNTIFS('Base Diária'!$A$2:$A$2296,$A59,'Base Diária'!$F$2:$F$2296,AL$4,'Base Diária'!$P$2:$P$2296,"Sim")=0,"",SUMIFS('Base Diária'!$N$2:$N$2296,'Base Diária'!$A$2:$A$2296,$A59,'Base Diária'!$F$2:$F$2296,AL$4))</f>
        <v/>
      </c>
      <c r="AM59" s="85" t="str">
        <f>IF(COUNTIFS('Base Diária'!$A$2:$A$2296,$A59,'Base Diária'!$F$2:$F$2296,AM$4,'Base Diária'!$P$2:$P$2296,"Sim")=0,"",SUMIFS('Base Diária'!$N$2:$N$2296,'Base Diária'!$A$2:$A$2296,$A59,'Base Diária'!$F$2:$F$2296,AM$4))</f>
        <v/>
      </c>
      <c r="AN59" s="85" t="str">
        <f>IF(COUNTIFS('Base Diária'!$A$2:$A$2296,$A59,'Base Diária'!$F$2:$F$2296,AN$4,'Base Diária'!$P$2:$P$2296,"Sim")=0,"",SUMIFS('Base Diária'!$N$2:$N$2296,'Base Diária'!$A$2:$A$2296,$A59,'Base Diária'!$F$2:$F$2296,AN$4))</f>
        <v/>
      </c>
      <c r="AO59" s="85" t="str">
        <f>IF(COUNTIFS('Base Diária'!$A$2:$A$2296,$A59,'Base Diária'!$F$2:$F$2296,AO$4,'Base Diária'!$P$2:$P$2296,"Sim")=0,"",SUMIFS('Base Diária'!$N$2:$N$2296,'Base Diária'!$A$2:$A$2296,$A59,'Base Diária'!$F$2:$F$2296,AO$4))</f>
        <v/>
      </c>
      <c r="AP59" s="18">
        <f>IFERROR(INDEX('Painel Empregado'!$F$5:$F$63,MATCH($A59,'Painel Empregado'!$A$5:$A$63,0)),"")</f>
        <v>9</v>
      </c>
      <c r="AQ59" s="86">
        <f>IFERROR(INDEX('Painel Empregado'!$J$5:$J$63,MATCH($A59,'Painel Empregado'!$A$5:$A$63,0)),"")</f>
        <v>0.84137331594958698</v>
      </c>
      <c r="AR59" s="86">
        <f>IFERROR(INDEX('Painel Empregado'!$M$5:$M$63,MATCH($A59,'Painel Empregado'!$A$5:$A$63,0)),"")</f>
        <v>0.77777777777777779</v>
      </c>
      <c r="AS59" s="86">
        <f>IFERROR(INDEX('Painel Empregado'!$K$5:$K$63,MATCH($A59,'Painel Empregado'!$A$5:$A$63,0)),"")</f>
        <v>0.8</v>
      </c>
      <c r="AT59" s="89" t="str">
        <f>IFERROR(INDEX('Painel Empregado'!$Q$5:$Q$63,MATCH($A59,'Painel Empregado'!$A$5:$A$63,0)),"")</f>
        <v>Atenção</v>
      </c>
    </row>
    <row r="60" spans="1:46" ht="15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IFERROR(INDEX(Cadastro!$D$5:$D$129,MATCH($A60&amp;"|"&amp;TEXT(_xlfn.MAXIFS(Cadastro!$E$5:$E$129,Cadastro!$A$5:$A$129,$A60,Cadastro!$E$5:$E$129,"&lt;="&amp;TODAY()),"yyyymmdd"),Cadastro!$I$5:$I$129,0)),"")</f>
        <v>A</v>
      </c>
      <c r="F60" s="85">
        <f>IF(COUNTIFS('Base Diária'!$A$2:$A$2296,$A60,'Base Diária'!$F$2:$F$2296,F$4,'Base Diária'!$P$2:$P$2296,"Sim")=0,"",SUMIFS('Base Diária'!$N$2:$N$2296,'Base Diária'!$A$2:$A$2296,$A60,'Base Diária'!$F$2:$F$2296,F$4))</f>
        <v>0.94063324538258586</v>
      </c>
      <c r="G60" s="85">
        <f>IF(COUNTIFS('Base Diária'!$A$2:$A$2296,$A60,'Base Diária'!$F$2:$F$2296,G$4,'Base Diária'!$P$2:$P$2296,"Sim")=0,"",SUMIFS('Base Diária'!$N$2:$N$2296,'Base Diária'!$A$2:$A$2296,$A60,'Base Diária'!$F$2:$F$2296,G$4))</f>
        <v>0.93139841688654357</v>
      </c>
      <c r="H60" s="85" t="str">
        <f>IF(COUNTIFS('Base Diária'!$A$2:$A$2296,$A60,'Base Diária'!$F$2:$F$2296,H$4,'Base Diária'!$P$2:$P$2296,"Sim")=0,"",SUMIFS('Base Diária'!$N$2:$N$2296,'Base Diária'!$A$2:$A$2296,$A60,'Base Diária'!$F$2:$F$2296,H$4))</f>
        <v/>
      </c>
      <c r="I60" s="85">
        <f>IF(COUNTIFS('Base Diária'!$A$2:$A$2296,$A60,'Base Diária'!$F$2:$F$2296,I$4,'Base Diária'!$P$2:$P$2296,"Sim")=0,"",SUMIFS('Base Diária'!$N$2:$N$2296,'Base Diária'!$A$2:$A$2296,$A60,'Base Diária'!$F$2:$F$2296,I$4))</f>
        <v>0.8324538258575197</v>
      </c>
      <c r="J60" s="85">
        <f>IF(COUNTIFS('Base Diária'!$A$2:$A$2296,$A60,'Base Diária'!$F$2:$F$2296,J$4,'Base Diária'!$P$2:$P$2296,"Sim")=0,"",SUMIFS('Base Diária'!$N$2:$N$2296,'Base Diária'!$A$2:$A$2296,$A60,'Base Diária'!$F$2:$F$2296,J$4))</f>
        <v>0.98021108179419525</v>
      </c>
      <c r="K60" s="85">
        <f>IF(COUNTIFS('Base Diária'!$A$2:$A$2296,$A60,'Base Diária'!$F$2:$F$2296,K$4,'Base Diária'!$P$2:$P$2296,"Sim")=0,"",SUMIFS('Base Diária'!$N$2:$N$2296,'Base Diária'!$A$2:$A$2296,$A60,'Base Diária'!$F$2:$F$2296,K$4))</f>
        <v>0.92744063324538262</v>
      </c>
      <c r="L60" s="85">
        <f>IF(COUNTIFS('Base Diária'!$A$2:$A$2296,$A60,'Base Diária'!$F$2:$F$2296,L$4,'Base Diária'!$P$2:$P$2296,"Sim")=0,"",SUMIFS('Base Diária'!$N$2:$N$2296,'Base Diária'!$A$2:$A$2296,$A60,'Base Diária'!$F$2:$F$2296,L$4))</f>
        <v>1.0659630606860158</v>
      </c>
      <c r="M60" s="85">
        <f>IF(COUNTIFS('Base Diária'!$A$2:$A$2296,$A60,'Base Diária'!$F$2:$F$2296,M$4,'Base Diária'!$P$2:$P$2296,"Sim")=0,"",SUMIFS('Base Diária'!$N$2:$N$2296,'Base Diária'!$A$2:$A$2296,$A60,'Base Diária'!$F$2:$F$2296,M$4))</f>
        <v>0.91424802110817938</v>
      </c>
      <c r="N60" s="85" t="str">
        <f>IF(COUNTIFS('Base Diária'!$A$2:$A$2296,$A60,'Base Diária'!$F$2:$F$2296,N$4,'Base Diária'!$P$2:$P$2296,"Sim")=0,"",SUMIFS('Base Diária'!$N$2:$N$2296,'Base Diária'!$A$2:$A$2296,$A60,'Base Diária'!$F$2:$F$2296,N$4))</f>
        <v/>
      </c>
      <c r="O60" s="85">
        <f>IF(COUNTIFS('Base Diária'!$A$2:$A$2296,$A60,'Base Diária'!$F$2:$F$2296,O$4,'Base Diária'!$P$2:$P$2296,"Sim")=0,"",SUMIFS('Base Diária'!$N$2:$N$2296,'Base Diária'!$A$2:$A$2296,$A60,'Base Diária'!$F$2:$F$2296,O$4))</f>
        <v>0.99076517150395771</v>
      </c>
      <c r="P60" s="85">
        <f>IF(COUNTIFS('Base Diária'!$A$2:$A$2296,$A60,'Base Diária'!$F$2:$F$2296,P$4,'Base Diária'!$P$2:$P$2296,"Sim")=0,"",SUMIFS('Base Diária'!$N$2:$N$2296,'Base Diária'!$A$2:$A$2296,$A60,'Base Diária'!$F$2:$F$2296,P$4))</f>
        <v>0.92744063324538251</v>
      </c>
      <c r="Q60" s="85">
        <f>IF(COUNTIFS('Base Diária'!$A$2:$A$2296,$A60,'Base Diária'!$F$2:$F$2296,Q$4,'Base Diária'!$P$2:$P$2296,"Sim")=0,"",SUMIFS('Base Diária'!$N$2:$N$2296,'Base Diária'!$A$2:$A$2296,$A60,'Base Diária'!$F$2:$F$2296,Q$4))</f>
        <v>0.97493403693931391</v>
      </c>
      <c r="R60" s="85" t="str">
        <f>IF(COUNTIFS('Base Diária'!$A$2:$A$2296,$A60,'Base Diária'!$F$2:$F$2296,R$4,'Base Diária'!$P$2:$P$2296,"Sim")=0,"",SUMIFS('Base Diária'!$N$2:$N$2296,'Base Diária'!$A$2:$A$2296,$A60,'Base Diária'!$F$2:$F$2296,R$4))</f>
        <v/>
      </c>
      <c r="S60" s="85" t="str">
        <f>IF(COUNTIFS('Base Diária'!$A$2:$A$2296,$A60,'Base Diária'!$F$2:$F$2296,S$4,'Base Diária'!$P$2:$P$2296,"Sim")=0,"",SUMIFS('Base Diária'!$N$2:$N$2296,'Base Diária'!$A$2:$A$2296,$A60,'Base Diária'!$F$2:$F$2296,S$4))</f>
        <v/>
      </c>
      <c r="T60" s="85" t="str">
        <f>IF(COUNTIFS('Base Diária'!$A$2:$A$2296,$A60,'Base Diária'!$F$2:$F$2296,T$4,'Base Diária'!$P$2:$P$2296,"Sim")=0,"",SUMIFS('Base Diária'!$N$2:$N$2296,'Base Diária'!$A$2:$A$2296,$A60,'Base Diária'!$F$2:$F$2296,T$4))</f>
        <v/>
      </c>
      <c r="U60" s="85" t="str">
        <f>IF(COUNTIFS('Base Diária'!$A$2:$A$2296,$A60,'Base Diária'!$F$2:$F$2296,U$4,'Base Diária'!$P$2:$P$2296,"Sim")=0,"",SUMIFS('Base Diária'!$N$2:$N$2296,'Base Diária'!$A$2:$A$2296,$A60,'Base Diária'!$F$2:$F$2296,U$4))</f>
        <v/>
      </c>
      <c r="V60" s="85" t="str">
        <f>IF(COUNTIFS('Base Diária'!$A$2:$A$2296,$A60,'Base Diária'!$F$2:$F$2296,V$4,'Base Diária'!$P$2:$P$2296,"Sim")=0,"",SUMIFS('Base Diária'!$N$2:$N$2296,'Base Diária'!$A$2:$A$2296,$A60,'Base Diária'!$F$2:$F$2296,V$4))</f>
        <v/>
      </c>
      <c r="W60" s="85" t="str">
        <f>IF(COUNTIFS('Base Diária'!$A$2:$A$2296,$A60,'Base Diária'!$F$2:$F$2296,W$4,'Base Diária'!$P$2:$P$2296,"Sim")=0,"",SUMIFS('Base Diária'!$N$2:$N$2296,'Base Diária'!$A$2:$A$2296,$A60,'Base Diária'!$F$2:$F$2296,W$4))</f>
        <v/>
      </c>
      <c r="X60" s="85" t="str">
        <f>IF(COUNTIFS('Base Diária'!$A$2:$A$2296,$A60,'Base Diária'!$F$2:$F$2296,X$4,'Base Diária'!$P$2:$P$2296,"Sim")=0,"",SUMIFS('Base Diária'!$N$2:$N$2296,'Base Diária'!$A$2:$A$2296,$A60,'Base Diária'!$F$2:$F$2296,X$4))</f>
        <v/>
      </c>
      <c r="Y60" s="85" t="str">
        <f>IF(COUNTIFS('Base Diária'!$A$2:$A$2296,$A60,'Base Diária'!$F$2:$F$2296,Y$4,'Base Diária'!$P$2:$P$2296,"Sim")=0,"",SUMIFS('Base Diária'!$N$2:$N$2296,'Base Diária'!$A$2:$A$2296,$A60,'Base Diária'!$F$2:$F$2296,Y$4))</f>
        <v/>
      </c>
      <c r="Z60" s="85" t="str">
        <f>IF(COUNTIFS('Base Diária'!$A$2:$A$2296,$A60,'Base Diária'!$F$2:$F$2296,Z$4,'Base Diária'!$P$2:$P$2296,"Sim")=0,"",SUMIFS('Base Diária'!$N$2:$N$2296,'Base Diária'!$A$2:$A$2296,$A60,'Base Diária'!$F$2:$F$2296,Z$4))</f>
        <v/>
      </c>
      <c r="AA60" s="85" t="str">
        <f>IF(COUNTIFS('Base Diária'!$A$2:$A$2296,$A60,'Base Diária'!$F$2:$F$2296,AA$4,'Base Diária'!$P$2:$P$2296,"Sim")=0,"",SUMIFS('Base Diária'!$N$2:$N$2296,'Base Diária'!$A$2:$A$2296,$A60,'Base Diária'!$F$2:$F$2296,AA$4))</f>
        <v/>
      </c>
      <c r="AB60" s="85" t="str">
        <f>IF(COUNTIFS('Base Diária'!$A$2:$A$2296,$A60,'Base Diária'!$F$2:$F$2296,AB$4,'Base Diária'!$P$2:$P$2296,"Sim")=0,"",SUMIFS('Base Diária'!$N$2:$N$2296,'Base Diária'!$A$2:$A$2296,$A60,'Base Diária'!$F$2:$F$2296,AB$4))</f>
        <v/>
      </c>
      <c r="AC60" s="85" t="str">
        <f>IF(COUNTIFS('Base Diária'!$A$2:$A$2296,$A60,'Base Diária'!$F$2:$F$2296,AC$4,'Base Diária'!$P$2:$P$2296,"Sim")=0,"",SUMIFS('Base Diária'!$N$2:$N$2296,'Base Diária'!$A$2:$A$2296,$A60,'Base Diária'!$F$2:$F$2296,AC$4))</f>
        <v/>
      </c>
      <c r="AD60" s="85" t="str">
        <f>IF(COUNTIFS('Base Diária'!$A$2:$A$2296,$A60,'Base Diária'!$F$2:$F$2296,AD$4,'Base Diária'!$P$2:$P$2296,"Sim")=0,"",SUMIFS('Base Diária'!$N$2:$N$2296,'Base Diária'!$A$2:$A$2296,$A60,'Base Diária'!$F$2:$F$2296,AD$4))</f>
        <v/>
      </c>
      <c r="AE60" s="85" t="str">
        <f>IF(COUNTIFS('Base Diária'!$A$2:$A$2296,$A60,'Base Diária'!$F$2:$F$2296,AE$4,'Base Diária'!$P$2:$P$2296,"Sim")=0,"",SUMIFS('Base Diária'!$N$2:$N$2296,'Base Diária'!$A$2:$A$2296,$A60,'Base Diária'!$F$2:$F$2296,AE$4))</f>
        <v/>
      </c>
      <c r="AF60" s="85" t="str">
        <f>IF(COUNTIFS('Base Diária'!$A$2:$A$2296,$A60,'Base Diária'!$F$2:$F$2296,AF$4,'Base Diária'!$P$2:$P$2296,"Sim")=0,"",SUMIFS('Base Diária'!$N$2:$N$2296,'Base Diária'!$A$2:$A$2296,$A60,'Base Diária'!$F$2:$F$2296,AF$4))</f>
        <v/>
      </c>
      <c r="AG60" s="85" t="str">
        <f>IF(COUNTIFS('Base Diária'!$A$2:$A$2296,$A60,'Base Diária'!$F$2:$F$2296,AG$4,'Base Diária'!$P$2:$P$2296,"Sim")=0,"",SUMIFS('Base Diária'!$N$2:$N$2296,'Base Diária'!$A$2:$A$2296,$A60,'Base Diária'!$F$2:$F$2296,AG$4))</f>
        <v/>
      </c>
      <c r="AH60" s="85" t="str">
        <f>IF(COUNTIFS('Base Diária'!$A$2:$A$2296,$A60,'Base Diária'!$F$2:$F$2296,AH$4,'Base Diária'!$P$2:$P$2296,"Sim")=0,"",SUMIFS('Base Diária'!$N$2:$N$2296,'Base Diária'!$A$2:$A$2296,$A60,'Base Diária'!$F$2:$F$2296,AH$4))</f>
        <v/>
      </c>
      <c r="AI60" s="85" t="str">
        <f>IF(COUNTIFS('Base Diária'!$A$2:$A$2296,$A60,'Base Diária'!$F$2:$F$2296,AI$4,'Base Diária'!$P$2:$P$2296,"Sim")=0,"",SUMIFS('Base Diária'!$N$2:$N$2296,'Base Diária'!$A$2:$A$2296,$A60,'Base Diária'!$F$2:$F$2296,AI$4))</f>
        <v/>
      </c>
      <c r="AJ60" s="85" t="str">
        <f>IF(COUNTIFS('Base Diária'!$A$2:$A$2296,$A60,'Base Diária'!$F$2:$F$2296,AJ$4,'Base Diária'!$P$2:$P$2296,"Sim")=0,"",SUMIFS('Base Diária'!$N$2:$N$2296,'Base Diária'!$A$2:$A$2296,$A60,'Base Diária'!$F$2:$F$2296,AJ$4))</f>
        <v/>
      </c>
      <c r="AK60" s="85" t="str">
        <f>IF(COUNTIFS('Base Diária'!$A$2:$A$2296,$A60,'Base Diária'!$F$2:$F$2296,AK$4,'Base Diária'!$P$2:$P$2296,"Sim")=0,"",SUMIFS('Base Diária'!$N$2:$N$2296,'Base Diária'!$A$2:$A$2296,$A60,'Base Diária'!$F$2:$F$2296,AK$4))</f>
        <v/>
      </c>
      <c r="AL60" s="85" t="str">
        <f>IF(COUNTIFS('Base Diária'!$A$2:$A$2296,$A60,'Base Diária'!$F$2:$F$2296,AL$4,'Base Diária'!$P$2:$P$2296,"Sim")=0,"",SUMIFS('Base Diária'!$N$2:$N$2296,'Base Diária'!$A$2:$A$2296,$A60,'Base Diária'!$F$2:$F$2296,AL$4))</f>
        <v/>
      </c>
      <c r="AM60" s="85" t="str">
        <f>IF(COUNTIFS('Base Diária'!$A$2:$A$2296,$A60,'Base Diária'!$F$2:$F$2296,AM$4,'Base Diária'!$P$2:$P$2296,"Sim")=0,"",SUMIFS('Base Diária'!$N$2:$N$2296,'Base Diária'!$A$2:$A$2296,$A60,'Base Diária'!$F$2:$F$2296,AM$4))</f>
        <v/>
      </c>
      <c r="AN60" s="85" t="str">
        <f>IF(COUNTIFS('Base Diária'!$A$2:$A$2296,$A60,'Base Diária'!$F$2:$F$2296,AN$4,'Base Diária'!$P$2:$P$2296,"Sim")=0,"",SUMIFS('Base Diária'!$N$2:$N$2296,'Base Diária'!$A$2:$A$2296,$A60,'Base Diária'!$F$2:$F$2296,AN$4))</f>
        <v/>
      </c>
      <c r="AO60" s="85" t="str">
        <f>IF(COUNTIFS('Base Diária'!$A$2:$A$2296,$A60,'Base Diária'!$F$2:$F$2296,AO$4,'Base Diária'!$P$2:$P$2296,"Sim")=0,"",SUMIFS('Base Diária'!$N$2:$N$2296,'Base Diária'!$A$2:$A$2296,$A60,'Base Diária'!$F$2:$F$2296,AO$4))</f>
        <v/>
      </c>
      <c r="AP60" s="18">
        <f>IFERROR(INDEX('Painel Empregado'!$F$5:$F$63,MATCH($A60,'Painel Empregado'!$A$5:$A$63,0)),"")</f>
        <v>10</v>
      </c>
      <c r="AQ60" s="86">
        <f>IFERROR(INDEX('Painel Empregado'!$J$5:$J$63,MATCH($A60,'Painel Empregado'!$A$5:$A$63,0)),"")</f>
        <v>0.94854881266490754</v>
      </c>
      <c r="AR60" s="86">
        <f>IFERROR(INDEX('Painel Empregado'!$M$5:$M$63,MATCH($A60,'Painel Empregado'!$A$5:$A$63,0)),"")</f>
        <v>1</v>
      </c>
      <c r="AS60" s="86">
        <f>IFERROR(INDEX('Painel Empregado'!$K$5:$K$63,MATCH($A60,'Painel Empregado'!$A$5:$A$63,0)),"")</f>
        <v>0.8</v>
      </c>
      <c r="AT60" s="89" t="str">
        <f>IFERROR(INDEX('Painel Empregado'!$Q$5:$Q$63,MATCH($A60,'Painel Empregado'!$A$5:$A$63,0)),"")</f>
        <v>Na meta</v>
      </c>
    </row>
    <row r="61" spans="1:46" ht="15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IFERROR(INDEX(Cadastro!$D$5:$D$129,MATCH($A61&amp;"|"&amp;TEXT(_xlfn.MAXIFS(Cadastro!$E$5:$E$129,Cadastro!$A$5:$A$129,$A61,Cadastro!$E$5:$E$129,"&lt;="&amp;TODAY()),"yyyymmdd"),Cadastro!$I$5:$I$129,0)),"")</f>
        <v>A</v>
      </c>
      <c r="F61" s="85">
        <f>IF(COUNTIFS('Base Diária'!$A$2:$A$2296,$A61,'Base Diária'!$F$2:$F$2296,F$4,'Base Diária'!$P$2:$P$2296,"Sim")=0,"",SUMIFS('Base Diária'!$N$2:$N$2296,'Base Diária'!$A$2:$A$2296,$A61,'Base Diária'!$F$2:$F$2296,F$4))</f>
        <v>0.84564643799472294</v>
      </c>
      <c r="G61" s="85">
        <f>IF(COUNTIFS('Base Diária'!$A$2:$A$2296,$A61,'Base Diária'!$F$2:$F$2296,G$4,'Base Diária'!$P$2:$P$2296,"Sim")=0,"",SUMIFS('Base Diária'!$N$2:$N$2296,'Base Diária'!$A$2:$A$2296,$A61,'Base Diária'!$F$2:$F$2296,G$4))</f>
        <v>0.91029023746701854</v>
      </c>
      <c r="H61" s="85">
        <f>IF(COUNTIFS('Base Diária'!$A$2:$A$2296,$A61,'Base Diária'!$F$2:$F$2296,H$4,'Base Diária'!$P$2:$P$2296,"Sim")=0,"",SUMIFS('Base Diária'!$N$2:$N$2296,'Base Diária'!$A$2:$A$2296,$A61,'Base Diária'!$F$2:$F$2296,H$4))</f>
        <v>0.93271767810026385</v>
      </c>
      <c r="I61" s="85" t="str">
        <f>IF(COUNTIFS('Base Diária'!$A$2:$A$2296,$A61,'Base Diária'!$F$2:$F$2296,I$4,'Base Diária'!$P$2:$P$2296,"Sim")=0,"",SUMIFS('Base Diária'!$N$2:$N$2296,'Base Diária'!$A$2:$A$2296,$A61,'Base Diária'!$F$2:$F$2296,I$4))</f>
        <v/>
      </c>
      <c r="J61" s="85">
        <f>IF(COUNTIFS('Base Diária'!$A$2:$A$2296,$A61,'Base Diária'!$F$2:$F$2296,J$4,'Base Diária'!$P$2:$P$2296,"Sim")=0,"",SUMIFS('Base Diária'!$N$2:$N$2296,'Base Diária'!$A$2:$A$2296,$A61,'Base Diária'!$F$2:$F$2296,J$4))</f>
        <v>0.93139841688654346</v>
      </c>
      <c r="K61" s="85">
        <f>IF(COUNTIFS('Base Diária'!$A$2:$A$2296,$A61,'Base Diária'!$F$2:$F$2296,K$4,'Base Diária'!$P$2:$P$2296,"Sim")=0,"",SUMIFS('Base Diária'!$N$2:$N$2296,'Base Diária'!$A$2:$A$2296,$A61,'Base Diária'!$F$2:$F$2296,K$4))</f>
        <v>0.8812664907651715</v>
      </c>
      <c r="L61" s="85">
        <f>IF(COUNTIFS('Base Diária'!$A$2:$A$2296,$A61,'Base Diária'!$F$2:$F$2296,L$4,'Base Diária'!$P$2:$P$2296,"Sim")=0,"",SUMIFS('Base Diária'!$N$2:$N$2296,'Base Diária'!$A$2:$A$2296,$A61,'Base Diária'!$F$2:$F$2296,L$4))</f>
        <v>0.84960422163588412</v>
      </c>
      <c r="M61" s="85">
        <f>IF(COUNTIFS('Base Diária'!$A$2:$A$2296,$A61,'Base Diária'!$F$2:$F$2296,M$4,'Base Diária'!$P$2:$P$2296,"Sim")=0,"",SUMIFS('Base Diária'!$N$2:$N$2296,'Base Diária'!$A$2:$A$2296,$A61,'Base Diária'!$F$2:$F$2296,M$4))</f>
        <v>0.84168865435356199</v>
      </c>
      <c r="N61" s="85">
        <f>IF(COUNTIFS('Base Diária'!$A$2:$A$2296,$A61,'Base Diária'!$F$2:$F$2296,N$4,'Base Diária'!$P$2:$P$2296,"Sim")=0,"",SUMIFS('Base Diária'!$N$2:$N$2296,'Base Diária'!$A$2:$A$2296,$A61,'Base Diária'!$F$2:$F$2296,N$4))</f>
        <v>0.8166226912928759</v>
      </c>
      <c r="O61" s="85" t="str">
        <f>IF(COUNTIFS('Base Diária'!$A$2:$A$2296,$A61,'Base Diária'!$F$2:$F$2296,O$4,'Base Diária'!$P$2:$P$2296,"Sim")=0,"",SUMIFS('Base Diária'!$N$2:$N$2296,'Base Diária'!$A$2:$A$2296,$A61,'Base Diária'!$F$2:$F$2296,O$4))</f>
        <v/>
      </c>
      <c r="P61" s="85">
        <f>IF(COUNTIFS('Base Diária'!$A$2:$A$2296,$A61,'Base Diária'!$F$2:$F$2296,P$4,'Base Diária'!$P$2:$P$2296,"Sim")=0,"",SUMIFS('Base Diária'!$N$2:$N$2296,'Base Diária'!$A$2:$A$2296,$A61,'Base Diária'!$F$2:$F$2296,P$4))</f>
        <v>0.94063324538258575</v>
      </c>
      <c r="Q61" s="85">
        <f>IF(COUNTIFS('Base Diária'!$A$2:$A$2296,$A61,'Base Diária'!$F$2:$F$2296,Q$4,'Base Diária'!$P$2:$P$2296,"Sim")=0,"",SUMIFS('Base Diária'!$N$2:$N$2296,'Base Diária'!$A$2:$A$2296,$A61,'Base Diária'!$F$2:$F$2296,Q$4))</f>
        <v>0.96437994722955123</v>
      </c>
      <c r="R61" s="85" t="str">
        <f>IF(COUNTIFS('Base Diária'!$A$2:$A$2296,$A61,'Base Diária'!$F$2:$F$2296,R$4,'Base Diária'!$P$2:$P$2296,"Sim")=0,"",SUMIFS('Base Diária'!$N$2:$N$2296,'Base Diária'!$A$2:$A$2296,$A61,'Base Diária'!$F$2:$F$2296,R$4))</f>
        <v/>
      </c>
      <c r="S61" s="85" t="str">
        <f>IF(COUNTIFS('Base Diária'!$A$2:$A$2296,$A61,'Base Diária'!$F$2:$F$2296,S$4,'Base Diária'!$P$2:$P$2296,"Sim")=0,"",SUMIFS('Base Diária'!$N$2:$N$2296,'Base Diária'!$A$2:$A$2296,$A61,'Base Diária'!$F$2:$F$2296,S$4))</f>
        <v/>
      </c>
      <c r="T61" s="85" t="str">
        <f>IF(COUNTIFS('Base Diária'!$A$2:$A$2296,$A61,'Base Diária'!$F$2:$F$2296,T$4,'Base Diária'!$P$2:$P$2296,"Sim")=0,"",SUMIFS('Base Diária'!$N$2:$N$2296,'Base Diária'!$A$2:$A$2296,$A61,'Base Diária'!$F$2:$F$2296,T$4))</f>
        <v/>
      </c>
      <c r="U61" s="85" t="str">
        <f>IF(COUNTIFS('Base Diária'!$A$2:$A$2296,$A61,'Base Diária'!$F$2:$F$2296,U$4,'Base Diária'!$P$2:$P$2296,"Sim")=0,"",SUMIFS('Base Diária'!$N$2:$N$2296,'Base Diária'!$A$2:$A$2296,$A61,'Base Diária'!$F$2:$F$2296,U$4))</f>
        <v/>
      </c>
      <c r="V61" s="85" t="str">
        <f>IF(COUNTIFS('Base Diária'!$A$2:$A$2296,$A61,'Base Diária'!$F$2:$F$2296,V$4,'Base Diária'!$P$2:$P$2296,"Sim")=0,"",SUMIFS('Base Diária'!$N$2:$N$2296,'Base Diária'!$A$2:$A$2296,$A61,'Base Diária'!$F$2:$F$2296,V$4))</f>
        <v/>
      </c>
      <c r="W61" s="85" t="str">
        <f>IF(COUNTIFS('Base Diária'!$A$2:$A$2296,$A61,'Base Diária'!$F$2:$F$2296,W$4,'Base Diária'!$P$2:$P$2296,"Sim")=0,"",SUMIFS('Base Diária'!$N$2:$N$2296,'Base Diária'!$A$2:$A$2296,$A61,'Base Diária'!$F$2:$F$2296,W$4))</f>
        <v/>
      </c>
      <c r="X61" s="85" t="str">
        <f>IF(COUNTIFS('Base Diária'!$A$2:$A$2296,$A61,'Base Diária'!$F$2:$F$2296,X$4,'Base Diária'!$P$2:$P$2296,"Sim")=0,"",SUMIFS('Base Diária'!$N$2:$N$2296,'Base Diária'!$A$2:$A$2296,$A61,'Base Diária'!$F$2:$F$2296,X$4))</f>
        <v/>
      </c>
      <c r="Y61" s="85" t="str">
        <f>IF(COUNTIFS('Base Diária'!$A$2:$A$2296,$A61,'Base Diária'!$F$2:$F$2296,Y$4,'Base Diária'!$P$2:$P$2296,"Sim")=0,"",SUMIFS('Base Diária'!$N$2:$N$2296,'Base Diária'!$A$2:$A$2296,$A61,'Base Diária'!$F$2:$F$2296,Y$4))</f>
        <v/>
      </c>
      <c r="Z61" s="85" t="str">
        <f>IF(COUNTIFS('Base Diária'!$A$2:$A$2296,$A61,'Base Diária'!$F$2:$F$2296,Z$4,'Base Diária'!$P$2:$P$2296,"Sim")=0,"",SUMIFS('Base Diária'!$N$2:$N$2296,'Base Diária'!$A$2:$A$2296,$A61,'Base Diária'!$F$2:$F$2296,Z$4))</f>
        <v/>
      </c>
      <c r="AA61" s="85" t="str">
        <f>IF(COUNTIFS('Base Diária'!$A$2:$A$2296,$A61,'Base Diária'!$F$2:$F$2296,AA$4,'Base Diária'!$P$2:$P$2296,"Sim")=0,"",SUMIFS('Base Diária'!$N$2:$N$2296,'Base Diária'!$A$2:$A$2296,$A61,'Base Diária'!$F$2:$F$2296,AA$4))</f>
        <v/>
      </c>
      <c r="AB61" s="85" t="str">
        <f>IF(COUNTIFS('Base Diária'!$A$2:$A$2296,$A61,'Base Diária'!$F$2:$F$2296,AB$4,'Base Diária'!$P$2:$P$2296,"Sim")=0,"",SUMIFS('Base Diária'!$N$2:$N$2296,'Base Diária'!$A$2:$A$2296,$A61,'Base Diária'!$F$2:$F$2296,AB$4))</f>
        <v/>
      </c>
      <c r="AC61" s="85" t="str">
        <f>IF(COUNTIFS('Base Diária'!$A$2:$A$2296,$A61,'Base Diária'!$F$2:$F$2296,AC$4,'Base Diária'!$P$2:$P$2296,"Sim")=0,"",SUMIFS('Base Diária'!$N$2:$N$2296,'Base Diária'!$A$2:$A$2296,$A61,'Base Diária'!$F$2:$F$2296,AC$4))</f>
        <v/>
      </c>
      <c r="AD61" s="85" t="str">
        <f>IF(COUNTIFS('Base Diária'!$A$2:$A$2296,$A61,'Base Diária'!$F$2:$F$2296,AD$4,'Base Diária'!$P$2:$P$2296,"Sim")=0,"",SUMIFS('Base Diária'!$N$2:$N$2296,'Base Diária'!$A$2:$A$2296,$A61,'Base Diária'!$F$2:$F$2296,AD$4))</f>
        <v/>
      </c>
      <c r="AE61" s="85" t="str">
        <f>IF(COUNTIFS('Base Diária'!$A$2:$A$2296,$A61,'Base Diária'!$F$2:$F$2296,AE$4,'Base Diária'!$P$2:$P$2296,"Sim")=0,"",SUMIFS('Base Diária'!$N$2:$N$2296,'Base Diária'!$A$2:$A$2296,$A61,'Base Diária'!$F$2:$F$2296,AE$4))</f>
        <v/>
      </c>
      <c r="AF61" s="85" t="str">
        <f>IF(COUNTIFS('Base Diária'!$A$2:$A$2296,$A61,'Base Diária'!$F$2:$F$2296,AF$4,'Base Diária'!$P$2:$P$2296,"Sim")=0,"",SUMIFS('Base Diária'!$N$2:$N$2296,'Base Diária'!$A$2:$A$2296,$A61,'Base Diária'!$F$2:$F$2296,AF$4))</f>
        <v/>
      </c>
      <c r="AG61" s="85" t="str">
        <f>IF(COUNTIFS('Base Diária'!$A$2:$A$2296,$A61,'Base Diária'!$F$2:$F$2296,AG$4,'Base Diária'!$P$2:$P$2296,"Sim")=0,"",SUMIFS('Base Diária'!$N$2:$N$2296,'Base Diária'!$A$2:$A$2296,$A61,'Base Diária'!$F$2:$F$2296,AG$4))</f>
        <v/>
      </c>
      <c r="AH61" s="85" t="str">
        <f>IF(COUNTIFS('Base Diária'!$A$2:$A$2296,$A61,'Base Diária'!$F$2:$F$2296,AH$4,'Base Diária'!$P$2:$P$2296,"Sim")=0,"",SUMIFS('Base Diária'!$N$2:$N$2296,'Base Diária'!$A$2:$A$2296,$A61,'Base Diária'!$F$2:$F$2296,AH$4))</f>
        <v/>
      </c>
      <c r="AI61" s="85" t="str">
        <f>IF(COUNTIFS('Base Diária'!$A$2:$A$2296,$A61,'Base Diária'!$F$2:$F$2296,AI$4,'Base Diária'!$P$2:$P$2296,"Sim")=0,"",SUMIFS('Base Diária'!$N$2:$N$2296,'Base Diária'!$A$2:$A$2296,$A61,'Base Diária'!$F$2:$F$2296,AI$4))</f>
        <v/>
      </c>
      <c r="AJ61" s="85" t="str">
        <f>IF(COUNTIFS('Base Diária'!$A$2:$A$2296,$A61,'Base Diária'!$F$2:$F$2296,AJ$4,'Base Diária'!$P$2:$P$2296,"Sim")=0,"",SUMIFS('Base Diária'!$N$2:$N$2296,'Base Diária'!$A$2:$A$2296,$A61,'Base Diária'!$F$2:$F$2296,AJ$4))</f>
        <v/>
      </c>
      <c r="AK61" s="85" t="str">
        <f>IF(COUNTIFS('Base Diária'!$A$2:$A$2296,$A61,'Base Diária'!$F$2:$F$2296,AK$4,'Base Diária'!$P$2:$P$2296,"Sim")=0,"",SUMIFS('Base Diária'!$N$2:$N$2296,'Base Diária'!$A$2:$A$2296,$A61,'Base Diária'!$F$2:$F$2296,AK$4))</f>
        <v/>
      </c>
      <c r="AL61" s="85" t="str">
        <f>IF(COUNTIFS('Base Diária'!$A$2:$A$2296,$A61,'Base Diária'!$F$2:$F$2296,AL$4,'Base Diária'!$P$2:$P$2296,"Sim")=0,"",SUMIFS('Base Diária'!$N$2:$N$2296,'Base Diária'!$A$2:$A$2296,$A61,'Base Diária'!$F$2:$F$2296,AL$4))</f>
        <v/>
      </c>
      <c r="AM61" s="85" t="str">
        <f>IF(COUNTIFS('Base Diária'!$A$2:$A$2296,$A61,'Base Diária'!$F$2:$F$2296,AM$4,'Base Diária'!$P$2:$P$2296,"Sim")=0,"",SUMIFS('Base Diária'!$N$2:$N$2296,'Base Diária'!$A$2:$A$2296,$A61,'Base Diária'!$F$2:$F$2296,AM$4))</f>
        <v/>
      </c>
      <c r="AN61" s="85" t="str">
        <f>IF(COUNTIFS('Base Diária'!$A$2:$A$2296,$A61,'Base Diária'!$F$2:$F$2296,AN$4,'Base Diária'!$P$2:$P$2296,"Sim")=0,"",SUMIFS('Base Diária'!$N$2:$N$2296,'Base Diária'!$A$2:$A$2296,$A61,'Base Diária'!$F$2:$F$2296,AN$4))</f>
        <v/>
      </c>
      <c r="AO61" s="85" t="str">
        <f>IF(COUNTIFS('Base Diária'!$A$2:$A$2296,$A61,'Base Diária'!$F$2:$F$2296,AO$4,'Base Diária'!$P$2:$P$2296,"Sim")=0,"",SUMIFS('Base Diária'!$N$2:$N$2296,'Base Diária'!$A$2:$A$2296,$A61,'Base Diária'!$F$2:$F$2296,AO$4))</f>
        <v/>
      </c>
      <c r="AP61" s="18">
        <f>IFERROR(INDEX('Painel Empregado'!$F$5:$F$63,MATCH($A61,'Painel Empregado'!$A$5:$A$63,0)),"")</f>
        <v>10</v>
      </c>
      <c r="AQ61" s="86">
        <f>IFERROR(INDEX('Painel Empregado'!$J$5:$J$63,MATCH($A61,'Painel Empregado'!$A$5:$A$63,0)),"")</f>
        <v>0.89142480211081809</v>
      </c>
      <c r="AR61" s="86">
        <f>IFERROR(INDEX('Painel Empregado'!$M$5:$M$63,MATCH($A61,'Painel Empregado'!$A$5:$A$63,0)),"")</f>
        <v>1</v>
      </c>
      <c r="AS61" s="86">
        <f>IFERROR(INDEX('Painel Empregado'!$K$5:$K$63,MATCH($A61,'Painel Empregado'!$A$5:$A$63,0)),"")</f>
        <v>0.8</v>
      </c>
      <c r="AT61" s="89" t="str">
        <f>IFERROR(INDEX('Painel Empregado'!$Q$5:$Q$63,MATCH($A61,'Painel Empregado'!$A$5:$A$63,0)),"")</f>
        <v>Na meta</v>
      </c>
    </row>
    <row r="62" spans="1:46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IFERROR(INDEX(Cadastro!$D$5:$D$129,MATCH($A62&amp;"|"&amp;TEXT(_xlfn.MAXIFS(Cadastro!$E$5:$E$129,Cadastro!$A$5:$A$129,$A62,Cadastro!$E$5:$E$129,"&lt;="&amp;TODAY()),"yyyymmdd"),Cadastro!$I$5:$I$129,0)),"")</f>
        <v>A</v>
      </c>
      <c r="F62" s="85">
        <f>IF(COUNTIFS('Base Diária'!$A$2:$A$2296,$A62,'Base Diária'!$F$2:$F$2296,F$4,'Base Diária'!$P$2:$P$2296,"Sim")=0,"",SUMIFS('Base Diária'!$N$2:$N$2296,'Base Diária'!$A$2:$A$2296,$A62,'Base Diária'!$F$2:$F$2296,F$4))</f>
        <v>0.88258575197889189</v>
      </c>
      <c r="G62" s="85">
        <f>IF(COUNTIFS('Base Diária'!$A$2:$A$2296,$A62,'Base Diária'!$F$2:$F$2296,G$4,'Base Diária'!$P$2:$P$2296,"Sim")=0,"",SUMIFS('Base Diária'!$N$2:$N$2296,'Base Diária'!$A$2:$A$2296,$A62,'Base Diária'!$F$2:$F$2296,G$4))</f>
        <v>0.25725593667546176</v>
      </c>
      <c r="H62" s="85">
        <f>IF(COUNTIFS('Base Diária'!$A$2:$A$2296,$A62,'Base Diária'!$F$2:$F$2296,H$4,'Base Diária'!$P$2:$P$2296,"Sim")=0,"",SUMIFS('Base Diária'!$N$2:$N$2296,'Base Diária'!$A$2:$A$2296,$A62,'Base Diária'!$F$2:$F$2296,H$4))</f>
        <v>0.92348284960422167</v>
      </c>
      <c r="I62" s="85">
        <f>IF(COUNTIFS('Base Diária'!$A$2:$A$2296,$A62,'Base Diária'!$F$2:$F$2296,I$4,'Base Diária'!$P$2:$P$2296,"Sim")=0,"",SUMIFS('Base Diária'!$N$2:$N$2296,'Base Diária'!$A$2:$A$2296,$A62,'Base Diária'!$F$2:$F$2296,I$4))</f>
        <v>0.9129287598944591</v>
      </c>
      <c r="J62" s="85" t="str">
        <f>IF(COUNTIFS('Base Diária'!$A$2:$A$2296,$A62,'Base Diária'!$F$2:$F$2296,J$4,'Base Diária'!$P$2:$P$2296,"Sim")=0,"",SUMIFS('Base Diária'!$N$2:$N$2296,'Base Diária'!$A$2:$A$2296,$A62,'Base Diária'!$F$2:$F$2296,J$4))</f>
        <v/>
      </c>
      <c r="K62" s="85">
        <f>IF(COUNTIFS('Base Diária'!$A$2:$A$2296,$A62,'Base Diária'!$F$2:$F$2296,K$4,'Base Diária'!$P$2:$P$2296,"Sim")=0,"",SUMIFS('Base Diária'!$N$2:$N$2296,'Base Diária'!$A$2:$A$2296,$A62,'Base Diária'!$F$2:$F$2296,K$4))</f>
        <v>0.91029023746701843</v>
      </c>
      <c r="L62" s="85">
        <f>IF(COUNTIFS('Base Diária'!$A$2:$A$2296,$A62,'Base Diária'!$F$2:$F$2296,L$4,'Base Diária'!$P$2:$P$2296,"Sim")=0,"",SUMIFS('Base Diária'!$N$2:$N$2296,'Base Diária'!$A$2:$A$2296,$A62,'Base Diária'!$F$2:$F$2296,L$4))</f>
        <v>0.90105540897097625</v>
      </c>
      <c r="M62" s="85">
        <f>IF(COUNTIFS('Base Diária'!$A$2:$A$2296,$A62,'Base Diária'!$F$2:$F$2296,M$4,'Base Diária'!$P$2:$P$2296,"Sim")=0,"",SUMIFS('Base Diária'!$N$2:$N$2296,'Base Diária'!$A$2:$A$2296,$A62,'Base Diária'!$F$2:$F$2296,M$4))</f>
        <v>0.89577836411609513</v>
      </c>
      <c r="N62" s="85">
        <f>IF(COUNTIFS('Base Diária'!$A$2:$A$2296,$A62,'Base Diária'!$F$2:$F$2296,N$4,'Base Diária'!$P$2:$P$2296,"Sim")=0,"",SUMIFS('Base Diária'!$N$2:$N$2296,'Base Diária'!$A$2:$A$2296,$A62,'Base Diária'!$F$2:$F$2296,N$4))</f>
        <v>0.89577836411609502</v>
      </c>
      <c r="O62" s="85">
        <f>IF(COUNTIFS('Base Diária'!$A$2:$A$2296,$A62,'Base Diária'!$F$2:$F$2296,O$4,'Base Diária'!$P$2:$P$2296,"Sim")=0,"",SUMIFS('Base Diária'!$N$2:$N$2296,'Base Diária'!$A$2:$A$2296,$A62,'Base Diária'!$F$2:$F$2296,O$4))</f>
        <v>0.88918205804749328</v>
      </c>
      <c r="P62" s="85" t="str">
        <f>IF(COUNTIFS('Base Diária'!$A$2:$A$2296,$A62,'Base Diária'!$F$2:$F$2296,P$4,'Base Diária'!$P$2:$P$2296,"Sim")=0,"",SUMIFS('Base Diária'!$N$2:$N$2296,'Base Diária'!$A$2:$A$2296,$A62,'Base Diária'!$F$2:$F$2296,P$4))</f>
        <v/>
      </c>
      <c r="Q62" s="85">
        <f>IF(COUNTIFS('Base Diária'!$A$2:$A$2296,$A62,'Base Diária'!$F$2:$F$2296,Q$4,'Base Diária'!$P$2:$P$2296,"Sim")=0,"",SUMIFS('Base Diária'!$N$2:$N$2296,'Base Diária'!$A$2:$A$2296,$A62,'Base Diária'!$F$2:$F$2296,Q$4))</f>
        <v>0.89445910290237474</v>
      </c>
      <c r="R62" s="85" t="str">
        <f>IF(COUNTIFS('Base Diária'!$A$2:$A$2296,$A62,'Base Diária'!$F$2:$F$2296,R$4,'Base Diária'!$P$2:$P$2296,"Sim")=0,"",SUMIFS('Base Diária'!$N$2:$N$2296,'Base Diária'!$A$2:$A$2296,$A62,'Base Diária'!$F$2:$F$2296,R$4))</f>
        <v/>
      </c>
      <c r="S62" s="85" t="str">
        <f>IF(COUNTIFS('Base Diária'!$A$2:$A$2296,$A62,'Base Diária'!$F$2:$F$2296,S$4,'Base Diária'!$P$2:$P$2296,"Sim")=0,"",SUMIFS('Base Diária'!$N$2:$N$2296,'Base Diária'!$A$2:$A$2296,$A62,'Base Diária'!$F$2:$F$2296,S$4))</f>
        <v/>
      </c>
      <c r="T62" s="85" t="str">
        <f>IF(COUNTIFS('Base Diária'!$A$2:$A$2296,$A62,'Base Diária'!$F$2:$F$2296,T$4,'Base Diária'!$P$2:$P$2296,"Sim")=0,"",SUMIFS('Base Diária'!$N$2:$N$2296,'Base Diária'!$A$2:$A$2296,$A62,'Base Diária'!$F$2:$F$2296,T$4))</f>
        <v/>
      </c>
      <c r="U62" s="85" t="str">
        <f>IF(COUNTIFS('Base Diária'!$A$2:$A$2296,$A62,'Base Diária'!$F$2:$F$2296,U$4,'Base Diária'!$P$2:$P$2296,"Sim")=0,"",SUMIFS('Base Diária'!$N$2:$N$2296,'Base Diária'!$A$2:$A$2296,$A62,'Base Diária'!$F$2:$F$2296,U$4))</f>
        <v/>
      </c>
      <c r="V62" s="85" t="str">
        <f>IF(COUNTIFS('Base Diária'!$A$2:$A$2296,$A62,'Base Diária'!$F$2:$F$2296,V$4,'Base Diária'!$P$2:$P$2296,"Sim")=0,"",SUMIFS('Base Diária'!$N$2:$N$2296,'Base Diária'!$A$2:$A$2296,$A62,'Base Diária'!$F$2:$F$2296,V$4))</f>
        <v/>
      </c>
      <c r="W62" s="85" t="str">
        <f>IF(COUNTIFS('Base Diária'!$A$2:$A$2296,$A62,'Base Diária'!$F$2:$F$2296,W$4,'Base Diária'!$P$2:$P$2296,"Sim")=0,"",SUMIFS('Base Diária'!$N$2:$N$2296,'Base Diária'!$A$2:$A$2296,$A62,'Base Diária'!$F$2:$F$2296,W$4))</f>
        <v/>
      </c>
      <c r="X62" s="85" t="str">
        <f>IF(COUNTIFS('Base Diária'!$A$2:$A$2296,$A62,'Base Diária'!$F$2:$F$2296,X$4,'Base Diária'!$P$2:$P$2296,"Sim")=0,"",SUMIFS('Base Diária'!$N$2:$N$2296,'Base Diária'!$A$2:$A$2296,$A62,'Base Diária'!$F$2:$F$2296,X$4))</f>
        <v/>
      </c>
      <c r="Y62" s="85" t="str">
        <f>IF(COUNTIFS('Base Diária'!$A$2:$A$2296,$A62,'Base Diária'!$F$2:$F$2296,Y$4,'Base Diária'!$P$2:$P$2296,"Sim")=0,"",SUMIFS('Base Diária'!$N$2:$N$2296,'Base Diária'!$A$2:$A$2296,$A62,'Base Diária'!$F$2:$F$2296,Y$4))</f>
        <v/>
      </c>
      <c r="Z62" s="85" t="str">
        <f>IF(COUNTIFS('Base Diária'!$A$2:$A$2296,$A62,'Base Diária'!$F$2:$F$2296,Z$4,'Base Diária'!$P$2:$P$2296,"Sim")=0,"",SUMIFS('Base Diária'!$N$2:$N$2296,'Base Diária'!$A$2:$A$2296,$A62,'Base Diária'!$F$2:$F$2296,Z$4))</f>
        <v/>
      </c>
      <c r="AA62" s="85" t="str">
        <f>IF(COUNTIFS('Base Diária'!$A$2:$A$2296,$A62,'Base Diária'!$F$2:$F$2296,AA$4,'Base Diária'!$P$2:$P$2296,"Sim")=0,"",SUMIFS('Base Diária'!$N$2:$N$2296,'Base Diária'!$A$2:$A$2296,$A62,'Base Diária'!$F$2:$F$2296,AA$4))</f>
        <v/>
      </c>
      <c r="AB62" s="85" t="str">
        <f>IF(COUNTIFS('Base Diária'!$A$2:$A$2296,$A62,'Base Diária'!$F$2:$F$2296,AB$4,'Base Diária'!$P$2:$P$2296,"Sim")=0,"",SUMIFS('Base Diária'!$N$2:$N$2296,'Base Diária'!$A$2:$A$2296,$A62,'Base Diária'!$F$2:$F$2296,AB$4))</f>
        <v/>
      </c>
      <c r="AC62" s="85" t="str">
        <f>IF(COUNTIFS('Base Diária'!$A$2:$A$2296,$A62,'Base Diária'!$F$2:$F$2296,AC$4,'Base Diária'!$P$2:$P$2296,"Sim")=0,"",SUMIFS('Base Diária'!$N$2:$N$2296,'Base Diária'!$A$2:$A$2296,$A62,'Base Diária'!$F$2:$F$2296,AC$4))</f>
        <v/>
      </c>
      <c r="AD62" s="85" t="str">
        <f>IF(COUNTIFS('Base Diária'!$A$2:$A$2296,$A62,'Base Diária'!$F$2:$F$2296,AD$4,'Base Diária'!$P$2:$P$2296,"Sim")=0,"",SUMIFS('Base Diária'!$N$2:$N$2296,'Base Diária'!$A$2:$A$2296,$A62,'Base Diária'!$F$2:$F$2296,AD$4))</f>
        <v/>
      </c>
      <c r="AE62" s="85" t="str">
        <f>IF(COUNTIFS('Base Diária'!$A$2:$A$2296,$A62,'Base Diária'!$F$2:$F$2296,AE$4,'Base Diária'!$P$2:$P$2296,"Sim")=0,"",SUMIFS('Base Diária'!$N$2:$N$2296,'Base Diária'!$A$2:$A$2296,$A62,'Base Diária'!$F$2:$F$2296,AE$4))</f>
        <v/>
      </c>
      <c r="AF62" s="85" t="str">
        <f>IF(COUNTIFS('Base Diária'!$A$2:$A$2296,$A62,'Base Diária'!$F$2:$F$2296,AF$4,'Base Diária'!$P$2:$P$2296,"Sim")=0,"",SUMIFS('Base Diária'!$N$2:$N$2296,'Base Diária'!$A$2:$A$2296,$A62,'Base Diária'!$F$2:$F$2296,AF$4))</f>
        <v/>
      </c>
      <c r="AG62" s="85" t="str">
        <f>IF(COUNTIFS('Base Diária'!$A$2:$A$2296,$A62,'Base Diária'!$F$2:$F$2296,AG$4,'Base Diária'!$P$2:$P$2296,"Sim")=0,"",SUMIFS('Base Diária'!$N$2:$N$2296,'Base Diária'!$A$2:$A$2296,$A62,'Base Diária'!$F$2:$F$2296,AG$4))</f>
        <v/>
      </c>
      <c r="AH62" s="85" t="str">
        <f>IF(COUNTIFS('Base Diária'!$A$2:$A$2296,$A62,'Base Diária'!$F$2:$F$2296,AH$4,'Base Diária'!$P$2:$P$2296,"Sim")=0,"",SUMIFS('Base Diária'!$N$2:$N$2296,'Base Diária'!$A$2:$A$2296,$A62,'Base Diária'!$F$2:$F$2296,AH$4))</f>
        <v/>
      </c>
      <c r="AI62" s="85" t="str">
        <f>IF(COUNTIFS('Base Diária'!$A$2:$A$2296,$A62,'Base Diária'!$F$2:$F$2296,AI$4,'Base Diária'!$P$2:$P$2296,"Sim")=0,"",SUMIFS('Base Diária'!$N$2:$N$2296,'Base Diária'!$A$2:$A$2296,$A62,'Base Diária'!$F$2:$F$2296,AI$4))</f>
        <v/>
      </c>
      <c r="AJ62" s="85" t="str">
        <f>IF(COUNTIFS('Base Diária'!$A$2:$A$2296,$A62,'Base Diária'!$F$2:$F$2296,AJ$4,'Base Diária'!$P$2:$P$2296,"Sim")=0,"",SUMIFS('Base Diária'!$N$2:$N$2296,'Base Diária'!$A$2:$A$2296,$A62,'Base Diária'!$F$2:$F$2296,AJ$4))</f>
        <v/>
      </c>
      <c r="AK62" s="85" t="str">
        <f>IF(COUNTIFS('Base Diária'!$A$2:$A$2296,$A62,'Base Diária'!$F$2:$F$2296,AK$4,'Base Diária'!$P$2:$P$2296,"Sim")=0,"",SUMIFS('Base Diária'!$N$2:$N$2296,'Base Diária'!$A$2:$A$2296,$A62,'Base Diária'!$F$2:$F$2296,AK$4))</f>
        <v/>
      </c>
      <c r="AL62" s="85" t="str">
        <f>IF(COUNTIFS('Base Diária'!$A$2:$A$2296,$A62,'Base Diária'!$F$2:$F$2296,AL$4,'Base Diária'!$P$2:$P$2296,"Sim")=0,"",SUMIFS('Base Diária'!$N$2:$N$2296,'Base Diária'!$A$2:$A$2296,$A62,'Base Diária'!$F$2:$F$2296,AL$4))</f>
        <v/>
      </c>
      <c r="AM62" s="85" t="str">
        <f>IF(COUNTIFS('Base Diária'!$A$2:$A$2296,$A62,'Base Diária'!$F$2:$F$2296,AM$4,'Base Diária'!$P$2:$P$2296,"Sim")=0,"",SUMIFS('Base Diária'!$N$2:$N$2296,'Base Diária'!$A$2:$A$2296,$A62,'Base Diária'!$F$2:$F$2296,AM$4))</f>
        <v/>
      </c>
      <c r="AN62" s="85" t="str">
        <f>IF(COUNTIFS('Base Diária'!$A$2:$A$2296,$A62,'Base Diária'!$F$2:$F$2296,AN$4,'Base Diária'!$P$2:$P$2296,"Sim")=0,"",SUMIFS('Base Diária'!$N$2:$N$2296,'Base Diária'!$A$2:$A$2296,$A62,'Base Diária'!$F$2:$F$2296,AN$4))</f>
        <v/>
      </c>
      <c r="AO62" s="85" t="str">
        <f>IF(COUNTIFS('Base Diária'!$A$2:$A$2296,$A62,'Base Diária'!$F$2:$F$2296,AO$4,'Base Diária'!$P$2:$P$2296,"Sim")=0,"",SUMIFS('Base Diária'!$N$2:$N$2296,'Base Diária'!$A$2:$A$2296,$A62,'Base Diária'!$F$2:$F$2296,AO$4))</f>
        <v/>
      </c>
      <c r="AP62" s="18">
        <f>IFERROR(INDEX('Painel Empregado'!$F$5:$F$63,MATCH($A62,'Painel Empregado'!$A$5:$A$63,0)),"")</f>
        <v>10</v>
      </c>
      <c r="AQ62" s="86">
        <f>IFERROR(INDEX('Painel Empregado'!$J$5:$J$63,MATCH($A62,'Painel Empregado'!$A$5:$A$63,0)),"")</f>
        <v>0.83627968337730874</v>
      </c>
      <c r="AR62" s="86">
        <f>IFERROR(INDEX('Painel Empregado'!$M$5:$M$63,MATCH($A62,'Painel Empregado'!$A$5:$A$63,0)),"")</f>
        <v>0.9</v>
      </c>
      <c r="AS62" s="86">
        <f>IFERROR(INDEX('Painel Empregado'!$K$5:$K$63,MATCH($A62,'Painel Empregado'!$A$5:$A$63,0)),"")</f>
        <v>0.8</v>
      </c>
      <c r="AT62" s="89" t="str">
        <f>IFERROR(INDEX('Painel Empregado'!$Q$5:$Q$63,MATCH($A62,'Painel Empregado'!$A$5:$A$63,0)),"")</f>
        <v>Na meta</v>
      </c>
    </row>
    <row r="63" spans="1:46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IFERROR(INDEX(Cadastro!$D$5:$D$129,MATCH($A63&amp;"|"&amp;TEXT(_xlfn.MAXIFS(Cadastro!$E$5:$E$129,Cadastro!$A$5:$A$129,$A63,Cadastro!$E$5:$E$129,"&lt;="&amp;TODAY()),"yyyymmdd"),Cadastro!$I$5:$I$129,0)),"")</f>
        <v>6x1</v>
      </c>
      <c r="F63" s="85">
        <f>IF(COUNTIFS('Base Diária'!$A$2:$A$2296,$A63,'Base Diária'!$F$2:$F$2296,F$4,'Base Diária'!$P$2:$P$2296,"Sim")=0,"",SUMIFS('Base Diária'!$N$2:$N$2296,'Base Diária'!$A$2:$A$2296,$A63,'Base Diária'!$F$2:$F$2296,F$4))</f>
        <v>0.88068181818181812</v>
      </c>
      <c r="G63" s="85">
        <f>IF(COUNTIFS('Base Diária'!$A$2:$A$2296,$A63,'Base Diária'!$F$2:$F$2296,G$4,'Base Diária'!$P$2:$P$2296,"Sim")=0,"",SUMIFS('Base Diária'!$N$2:$N$2296,'Base Diária'!$A$2:$A$2296,$A63,'Base Diária'!$F$2:$F$2296,G$4))</f>
        <v>0.90227272727272712</v>
      </c>
      <c r="H63" s="85">
        <f>IF(COUNTIFS('Base Diária'!$A$2:$A$2296,$A63,'Base Diária'!$F$2:$F$2296,H$4,'Base Diária'!$P$2:$P$2296,"Sim")=0,"",SUMIFS('Base Diária'!$N$2:$N$2296,'Base Diária'!$A$2:$A$2296,$A63,'Base Diária'!$F$2:$F$2296,H$4))</f>
        <v>0.89999999999999991</v>
      </c>
      <c r="I63" s="85">
        <f>IF(COUNTIFS('Base Diária'!$A$2:$A$2296,$A63,'Base Diária'!$F$2:$F$2296,I$4,'Base Diária'!$P$2:$P$2296,"Sim")=0,"",SUMIFS('Base Diária'!$N$2:$N$2296,'Base Diária'!$A$2:$A$2296,$A63,'Base Diária'!$F$2:$F$2296,I$4))</f>
        <v>0.20795454545454545</v>
      </c>
      <c r="J63" s="85">
        <f>IF(COUNTIFS('Base Diária'!$A$2:$A$2296,$A63,'Base Diária'!$F$2:$F$2296,J$4,'Base Diária'!$P$2:$P$2296,"Sim")=0,"",SUMIFS('Base Diária'!$N$2:$N$2296,'Base Diária'!$A$2:$A$2296,$A63,'Base Diária'!$F$2:$F$2296,J$4))</f>
        <v>0</v>
      </c>
      <c r="K63" s="85" t="str">
        <f>IF(COUNTIFS('Base Diária'!$A$2:$A$2296,$A63,'Base Diária'!$F$2:$F$2296,K$4,'Base Diária'!$P$2:$P$2296,"Sim")=0,"",SUMIFS('Base Diária'!$N$2:$N$2296,'Base Diária'!$A$2:$A$2296,$A63,'Base Diária'!$F$2:$F$2296,K$4))</f>
        <v/>
      </c>
      <c r="L63" s="85">
        <f>IF(COUNTIFS('Base Diária'!$A$2:$A$2296,$A63,'Base Diária'!$F$2:$F$2296,L$4,'Base Diária'!$P$2:$P$2296,"Sim")=0,"",SUMIFS('Base Diária'!$N$2:$N$2296,'Base Diária'!$A$2:$A$2296,$A63,'Base Diária'!$F$2:$F$2296,L$4))</f>
        <v>0.90995907230559347</v>
      </c>
      <c r="M63" s="85">
        <f>IF(COUNTIFS('Base Diária'!$A$2:$A$2296,$A63,'Base Diária'!$F$2:$F$2296,M$4,'Base Diária'!$P$2:$P$2296,"Sim")=0,"",SUMIFS('Base Diária'!$N$2:$N$2296,'Base Diária'!$A$2:$A$2296,$A63,'Base Diária'!$F$2:$F$2296,M$4))</f>
        <v>0.85883905013192607</v>
      </c>
      <c r="N63" s="85">
        <f>IF(COUNTIFS('Base Diária'!$A$2:$A$2296,$A63,'Base Diária'!$F$2:$F$2296,N$4,'Base Diária'!$P$2:$P$2296,"Sim")=0,"",SUMIFS('Base Diária'!$N$2:$N$2296,'Base Diária'!$A$2:$A$2296,$A63,'Base Diária'!$F$2:$F$2296,N$4))</f>
        <v>1</v>
      </c>
      <c r="O63" s="85">
        <f>IF(COUNTIFS('Base Diária'!$A$2:$A$2296,$A63,'Base Diária'!$F$2:$F$2296,O$4,'Base Diária'!$P$2:$P$2296,"Sim")=0,"",SUMIFS('Base Diária'!$N$2:$N$2296,'Base Diária'!$A$2:$A$2296,$A63,'Base Diária'!$F$2:$F$2296,O$4))</f>
        <v>0.89999999999999991</v>
      </c>
      <c r="P63" s="85">
        <f>IF(COUNTIFS('Base Diária'!$A$2:$A$2296,$A63,'Base Diária'!$F$2:$F$2296,P$4,'Base Diária'!$P$2:$P$2296,"Sim")=0,"",SUMIFS('Base Diária'!$N$2:$N$2296,'Base Diária'!$A$2:$A$2296,$A63,'Base Diária'!$F$2:$F$2296,P$4))</f>
        <v>0.92386363636363622</v>
      </c>
      <c r="Q63" s="85">
        <f>IF(COUNTIFS('Base Diária'!$A$2:$A$2296,$A63,'Base Diária'!$F$2:$F$2296,Q$4,'Base Diária'!$P$2:$P$2296,"Sim")=0,"",SUMIFS('Base Diária'!$N$2:$N$2296,'Base Diária'!$A$2:$A$2296,$A63,'Base Diária'!$F$2:$F$2296,Q$4))</f>
        <v>0.86136363636363633</v>
      </c>
      <c r="R63" s="85" t="str">
        <f>IF(COUNTIFS('Base Diária'!$A$2:$A$2296,$A63,'Base Diária'!$F$2:$F$2296,R$4,'Base Diária'!$P$2:$P$2296,"Sim")=0,"",SUMIFS('Base Diária'!$N$2:$N$2296,'Base Diária'!$A$2:$A$2296,$A63,'Base Diária'!$F$2:$F$2296,R$4))</f>
        <v/>
      </c>
      <c r="S63" s="85" t="str">
        <f>IF(COUNTIFS('Base Diária'!$A$2:$A$2296,$A63,'Base Diária'!$F$2:$F$2296,S$4,'Base Diária'!$P$2:$P$2296,"Sim")=0,"",SUMIFS('Base Diária'!$N$2:$N$2296,'Base Diária'!$A$2:$A$2296,$A63,'Base Diária'!$F$2:$F$2296,S$4))</f>
        <v/>
      </c>
      <c r="T63" s="85" t="str">
        <f>IF(COUNTIFS('Base Diária'!$A$2:$A$2296,$A63,'Base Diária'!$F$2:$F$2296,T$4,'Base Diária'!$P$2:$P$2296,"Sim")=0,"",SUMIFS('Base Diária'!$N$2:$N$2296,'Base Diária'!$A$2:$A$2296,$A63,'Base Diária'!$F$2:$F$2296,T$4))</f>
        <v/>
      </c>
      <c r="U63" s="85" t="str">
        <f>IF(COUNTIFS('Base Diária'!$A$2:$A$2296,$A63,'Base Diária'!$F$2:$F$2296,U$4,'Base Diária'!$P$2:$P$2296,"Sim")=0,"",SUMIFS('Base Diária'!$N$2:$N$2296,'Base Diária'!$A$2:$A$2296,$A63,'Base Diária'!$F$2:$F$2296,U$4))</f>
        <v/>
      </c>
      <c r="V63" s="85" t="str">
        <f>IF(COUNTIFS('Base Diária'!$A$2:$A$2296,$A63,'Base Diária'!$F$2:$F$2296,V$4,'Base Diária'!$P$2:$P$2296,"Sim")=0,"",SUMIFS('Base Diária'!$N$2:$N$2296,'Base Diária'!$A$2:$A$2296,$A63,'Base Diária'!$F$2:$F$2296,V$4))</f>
        <v/>
      </c>
      <c r="W63" s="85" t="str">
        <f>IF(COUNTIFS('Base Diária'!$A$2:$A$2296,$A63,'Base Diária'!$F$2:$F$2296,W$4,'Base Diária'!$P$2:$P$2296,"Sim")=0,"",SUMIFS('Base Diária'!$N$2:$N$2296,'Base Diária'!$A$2:$A$2296,$A63,'Base Diária'!$F$2:$F$2296,W$4))</f>
        <v/>
      </c>
      <c r="X63" s="85" t="str">
        <f>IF(COUNTIFS('Base Diária'!$A$2:$A$2296,$A63,'Base Diária'!$F$2:$F$2296,X$4,'Base Diária'!$P$2:$P$2296,"Sim")=0,"",SUMIFS('Base Diária'!$N$2:$N$2296,'Base Diária'!$A$2:$A$2296,$A63,'Base Diária'!$F$2:$F$2296,X$4))</f>
        <v/>
      </c>
      <c r="Y63" s="85" t="str">
        <f>IF(COUNTIFS('Base Diária'!$A$2:$A$2296,$A63,'Base Diária'!$F$2:$F$2296,Y$4,'Base Diária'!$P$2:$P$2296,"Sim")=0,"",SUMIFS('Base Diária'!$N$2:$N$2296,'Base Diária'!$A$2:$A$2296,$A63,'Base Diária'!$F$2:$F$2296,Y$4))</f>
        <v/>
      </c>
      <c r="Z63" s="85" t="str">
        <f>IF(COUNTIFS('Base Diária'!$A$2:$A$2296,$A63,'Base Diária'!$F$2:$F$2296,Z$4,'Base Diária'!$P$2:$P$2296,"Sim")=0,"",SUMIFS('Base Diária'!$N$2:$N$2296,'Base Diária'!$A$2:$A$2296,$A63,'Base Diária'!$F$2:$F$2296,Z$4))</f>
        <v/>
      </c>
      <c r="AA63" s="85" t="str">
        <f>IF(COUNTIFS('Base Diária'!$A$2:$A$2296,$A63,'Base Diária'!$F$2:$F$2296,AA$4,'Base Diária'!$P$2:$P$2296,"Sim")=0,"",SUMIFS('Base Diária'!$N$2:$N$2296,'Base Diária'!$A$2:$A$2296,$A63,'Base Diária'!$F$2:$F$2296,AA$4))</f>
        <v/>
      </c>
      <c r="AB63" s="85" t="str">
        <f>IF(COUNTIFS('Base Diária'!$A$2:$A$2296,$A63,'Base Diária'!$F$2:$F$2296,AB$4,'Base Diária'!$P$2:$P$2296,"Sim")=0,"",SUMIFS('Base Diária'!$N$2:$N$2296,'Base Diária'!$A$2:$A$2296,$A63,'Base Diária'!$F$2:$F$2296,AB$4))</f>
        <v/>
      </c>
      <c r="AC63" s="85" t="str">
        <f>IF(COUNTIFS('Base Diária'!$A$2:$A$2296,$A63,'Base Diária'!$F$2:$F$2296,AC$4,'Base Diária'!$P$2:$P$2296,"Sim")=0,"",SUMIFS('Base Diária'!$N$2:$N$2296,'Base Diária'!$A$2:$A$2296,$A63,'Base Diária'!$F$2:$F$2296,AC$4))</f>
        <v/>
      </c>
      <c r="AD63" s="85" t="str">
        <f>IF(COUNTIFS('Base Diária'!$A$2:$A$2296,$A63,'Base Diária'!$F$2:$F$2296,AD$4,'Base Diária'!$P$2:$P$2296,"Sim")=0,"",SUMIFS('Base Diária'!$N$2:$N$2296,'Base Diária'!$A$2:$A$2296,$A63,'Base Diária'!$F$2:$F$2296,AD$4))</f>
        <v/>
      </c>
      <c r="AE63" s="85" t="str">
        <f>IF(COUNTIFS('Base Diária'!$A$2:$A$2296,$A63,'Base Diária'!$F$2:$F$2296,AE$4,'Base Diária'!$P$2:$P$2296,"Sim")=0,"",SUMIFS('Base Diária'!$N$2:$N$2296,'Base Diária'!$A$2:$A$2296,$A63,'Base Diária'!$F$2:$F$2296,AE$4))</f>
        <v/>
      </c>
      <c r="AF63" s="85" t="str">
        <f>IF(COUNTIFS('Base Diária'!$A$2:$A$2296,$A63,'Base Diária'!$F$2:$F$2296,AF$4,'Base Diária'!$P$2:$P$2296,"Sim")=0,"",SUMIFS('Base Diária'!$N$2:$N$2296,'Base Diária'!$A$2:$A$2296,$A63,'Base Diária'!$F$2:$F$2296,AF$4))</f>
        <v/>
      </c>
      <c r="AG63" s="85" t="str">
        <f>IF(COUNTIFS('Base Diária'!$A$2:$A$2296,$A63,'Base Diária'!$F$2:$F$2296,AG$4,'Base Diária'!$P$2:$P$2296,"Sim")=0,"",SUMIFS('Base Diária'!$N$2:$N$2296,'Base Diária'!$A$2:$A$2296,$A63,'Base Diária'!$F$2:$F$2296,AG$4))</f>
        <v/>
      </c>
      <c r="AH63" s="85" t="str">
        <f>IF(COUNTIFS('Base Diária'!$A$2:$A$2296,$A63,'Base Diária'!$F$2:$F$2296,AH$4,'Base Diária'!$P$2:$P$2296,"Sim")=0,"",SUMIFS('Base Diária'!$N$2:$N$2296,'Base Diária'!$A$2:$A$2296,$A63,'Base Diária'!$F$2:$F$2296,AH$4))</f>
        <v/>
      </c>
      <c r="AI63" s="85" t="str">
        <f>IF(COUNTIFS('Base Diária'!$A$2:$A$2296,$A63,'Base Diária'!$F$2:$F$2296,AI$4,'Base Diária'!$P$2:$P$2296,"Sim")=0,"",SUMIFS('Base Diária'!$N$2:$N$2296,'Base Diária'!$A$2:$A$2296,$A63,'Base Diária'!$F$2:$F$2296,AI$4))</f>
        <v/>
      </c>
      <c r="AJ63" s="85" t="str">
        <f>IF(COUNTIFS('Base Diária'!$A$2:$A$2296,$A63,'Base Diária'!$F$2:$F$2296,AJ$4,'Base Diária'!$P$2:$P$2296,"Sim")=0,"",SUMIFS('Base Diária'!$N$2:$N$2296,'Base Diária'!$A$2:$A$2296,$A63,'Base Diária'!$F$2:$F$2296,AJ$4))</f>
        <v/>
      </c>
      <c r="AK63" s="85" t="str">
        <f>IF(COUNTIFS('Base Diária'!$A$2:$A$2296,$A63,'Base Diária'!$F$2:$F$2296,AK$4,'Base Diária'!$P$2:$P$2296,"Sim")=0,"",SUMIFS('Base Diária'!$N$2:$N$2296,'Base Diária'!$A$2:$A$2296,$A63,'Base Diária'!$F$2:$F$2296,AK$4))</f>
        <v/>
      </c>
      <c r="AL63" s="85" t="str">
        <f>IF(COUNTIFS('Base Diária'!$A$2:$A$2296,$A63,'Base Diária'!$F$2:$F$2296,AL$4,'Base Diária'!$P$2:$P$2296,"Sim")=0,"",SUMIFS('Base Diária'!$N$2:$N$2296,'Base Diária'!$A$2:$A$2296,$A63,'Base Diária'!$F$2:$F$2296,AL$4))</f>
        <v/>
      </c>
      <c r="AM63" s="85" t="str">
        <f>IF(COUNTIFS('Base Diária'!$A$2:$A$2296,$A63,'Base Diária'!$F$2:$F$2296,AM$4,'Base Diária'!$P$2:$P$2296,"Sim")=0,"",SUMIFS('Base Diária'!$N$2:$N$2296,'Base Diária'!$A$2:$A$2296,$A63,'Base Diária'!$F$2:$F$2296,AM$4))</f>
        <v/>
      </c>
      <c r="AN63" s="85" t="str">
        <f>IF(COUNTIFS('Base Diária'!$A$2:$A$2296,$A63,'Base Diária'!$F$2:$F$2296,AN$4,'Base Diária'!$P$2:$P$2296,"Sim")=0,"",SUMIFS('Base Diária'!$N$2:$N$2296,'Base Diária'!$A$2:$A$2296,$A63,'Base Diária'!$F$2:$F$2296,AN$4))</f>
        <v/>
      </c>
      <c r="AO63" s="85" t="str">
        <f>IF(COUNTIFS('Base Diária'!$A$2:$A$2296,$A63,'Base Diária'!$F$2:$F$2296,AO$4,'Base Diária'!$P$2:$P$2296,"Sim")=0,"",SUMIFS('Base Diária'!$N$2:$N$2296,'Base Diária'!$A$2:$A$2296,$A63,'Base Diária'!$F$2:$F$2296,AO$4))</f>
        <v/>
      </c>
      <c r="AP63" s="18">
        <f>IFERROR(INDEX('Painel Empregado'!$F$5:$F$63,MATCH($A63,'Painel Empregado'!$A$5:$A$63,0)),"")</f>
        <v>10</v>
      </c>
      <c r="AQ63" s="86">
        <f>IFERROR(INDEX('Painel Empregado'!$J$5:$J$63,MATCH($A63,'Painel Empregado'!$A$5:$A$63,0)),"")</f>
        <v>0.83284491853241127</v>
      </c>
      <c r="AR63" s="86">
        <f>IFERROR(INDEX('Painel Empregado'!$M$5:$M$63,MATCH($A63,'Painel Empregado'!$A$5:$A$63,0)),"")</f>
        <v>0.9</v>
      </c>
      <c r="AS63" s="86">
        <f>IFERROR(INDEX('Painel Empregado'!$K$5:$K$63,MATCH($A63,'Painel Empregado'!$A$5:$A$63,0)),"")</f>
        <v>0.8</v>
      </c>
      <c r="AT63" s="89" t="str">
        <f>IFERROR(INDEX('Painel Empregado'!$Q$5:$Q$63,MATCH($A63,'Painel Empregado'!$A$5:$A$63,0)),"")</f>
        <v>Na meta</v>
      </c>
    </row>
    <row r="64" spans="1:46" ht="15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IFERROR(INDEX(Cadastro!$D$5:$D$129,MATCH($A64&amp;"|"&amp;TEXT(_xlfn.MAXIFS(Cadastro!$E$5:$E$129,Cadastro!$A$5:$A$129,$A64,Cadastro!$E$5:$E$129,"&lt;="&amp;TODAY()),"yyyymmdd"),Cadastro!$I$5:$I$129,0)),"")</f>
        <v>6x1</v>
      </c>
      <c r="F64" s="85">
        <f>IF(COUNTIFS('Base Diária'!$A$2:$A$2296,$A64,'Base Diária'!$F$2:$F$2296,F$4,'Base Diária'!$P$2:$P$2296,"Sim")=0,"",SUMIFS('Base Diária'!$N$2:$N$2296,'Base Diária'!$A$2:$A$2296,$A64,'Base Diária'!$F$2:$F$2296,F$4))</f>
        <v>1.0045454545454544</v>
      </c>
      <c r="G64" s="85">
        <f>IF(COUNTIFS('Base Diária'!$A$2:$A$2296,$A64,'Base Diária'!$F$2:$F$2296,G$4,'Base Diária'!$P$2:$P$2296,"Sim")=0,"",SUMIFS('Base Diária'!$N$2:$N$2296,'Base Diária'!$A$2:$A$2296,$A64,'Base Diária'!$F$2:$F$2296,G$4))</f>
        <v>0.99545454545454537</v>
      </c>
      <c r="H64" s="85">
        <f>IF(COUNTIFS('Base Diária'!$A$2:$A$2296,$A64,'Base Diária'!$F$2:$F$2296,H$4,'Base Diária'!$P$2:$P$2296,"Sim")=0,"",SUMIFS('Base Diária'!$N$2:$N$2296,'Base Diária'!$A$2:$A$2296,$A64,'Base Diária'!$F$2:$F$2296,H$4))</f>
        <v>1</v>
      </c>
      <c r="I64" s="85">
        <f>IF(COUNTIFS('Base Diária'!$A$2:$A$2296,$A64,'Base Diária'!$F$2:$F$2296,I$4,'Base Diária'!$P$2:$P$2296,"Sim")=0,"",SUMIFS('Base Diária'!$N$2:$N$2296,'Base Diária'!$A$2:$A$2296,$A64,'Base Diária'!$F$2:$F$2296,I$4))</f>
        <v>1.0045454545454544</v>
      </c>
      <c r="J64" s="85">
        <f>IF(COUNTIFS('Base Diária'!$A$2:$A$2296,$A64,'Base Diária'!$F$2:$F$2296,J$4,'Base Diária'!$P$2:$P$2296,"Sim")=0,"",SUMIFS('Base Diária'!$N$2:$N$2296,'Base Diária'!$A$2:$A$2296,$A64,'Base Diária'!$F$2:$F$2296,J$4))</f>
        <v>1.0079545454545455</v>
      </c>
      <c r="K64" s="85">
        <f>IF(COUNTIFS('Base Diária'!$A$2:$A$2296,$A64,'Base Diária'!$F$2:$F$2296,K$4,'Base Diária'!$P$2:$P$2296,"Sim")=0,"",SUMIFS('Base Diária'!$N$2:$N$2296,'Base Diária'!$A$2:$A$2296,$A64,'Base Diária'!$F$2:$F$2296,K$4))</f>
        <v>0.98226466575716231</v>
      </c>
      <c r="L64" s="85" t="str">
        <f>IF(COUNTIFS('Base Diária'!$A$2:$A$2296,$A64,'Base Diária'!$F$2:$F$2296,L$4,'Base Diária'!$P$2:$P$2296,"Sim")=0,"",SUMIFS('Base Diária'!$N$2:$N$2296,'Base Diária'!$A$2:$A$2296,$A64,'Base Diária'!$F$2:$F$2296,L$4))</f>
        <v/>
      </c>
      <c r="M64" s="85">
        <f>IF(COUNTIFS('Base Diária'!$A$2:$A$2296,$A64,'Base Diária'!$F$2:$F$2296,M$4,'Base Diária'!$P$2:$P$2296,"Sim")=0,"",SUMIFS('Base Diária'!$N$2:$N$2296,'Base Diária'!$A$2:$A$2296,$A64,'Base Diária'!$F$2:$F$2296,M$4))</f>
        <v>1.0022727272727272</v>
      </c>
      <c r="N64" s="85">
        <f>IF(COUNTIFS('Base Diária'!$A$2:$A$2296,$A64,'Base Diária'!$F$2:$F$2296,N$4,'Base Diária'!$P$2:$P$2296,"Sim")=0,"",SUMIFS('Base Diária'!$N$2:$N$2296,'Base Diária'!$A$2:$A$2296,$A64,'Base Diária'!$F$2:$F$2296,N$4))</f>
        <v>1.0045454545454544</v>
      </c>
      <c r="O64" s="85">
        <f>IF(COUNTIFS('Base Diária'!$A$2:$A$2296,$A64,'Base Diária'!$F$2:$F$2296,O$4,'Base Diária'!$P$2:$P$2296,"Sim")=0,"",SUMIFS('Base Diária'!$N$2:$N$2296,'Base Diária'!$A$2:$A$2296,$A64,'Base Diária'!$F$2:$F$2296,O$4))</f>
        <v>1.0022727272727272</v>
      </c>
      <c r="P64" s="85">
        <f>IF(COUNTIFS('Base Diária'!$A$2:$A$2296,$A64,'Base Diária'!$F$2:$F$2296,P$4,'Base Diária'!$P$2:$P$2296,"Sim")=0,"",SUMIFS('Base Diária'!$N$2:$N$2296,'Base Diária'!$A$2:$A$2296,$A64,'Base Diária'!$F$2:$F$2296,P$4))</f>
        <v>0.94886363636363624</v>
      </c>
      <c r="Q64" s="85">
        <f>IF(COUNTIFS('Base Diária'!$A$2:$A$2296,$A64,'Base Diária'!$F$2:$F$2296,Q$4,'Base Diária'!$P$2:$P$2296,"Sim")=0,"",SUMIFS('Base Diária'!$N$2:$N$2296,'Base Diária'!$A$2:$A$2296,$A64,'Base Diária'!$F$2:$F$2296,Q$4))</f>
        <v>0</v>
      </c>
      <c r="R64" s="85" t="str">
        <f>IF(COUNTIFS('Base Diária'!$A$2:$A$2296,$A64,'Base Diária'!$F$2:$F$2296,R$4,'Base Diária'!$P$2:$P$2296,"Sim")=0,"",SUMIFS('Base Diária'!$N$2:$N$2296,'Base Diária'!$A$2:$A$2296,$A64,'Base Diária'!$F$2:$F$2296,R$4))</f>
        <v/>
      </c>
      <c r="S64" s="85" t="str">
        <f>IF(COUNTIFS('Base Diária'!$A$2:$A$2296,$A64,'Base Diária'!$F$2:$F$2296,S$4,'Base Diária'!$P$2:$P$2296,"Sim")=0,"",SUMIFS('Base Diária'!$N$2:$N$2296,'Base Diária'!$A$2:$A$2296,$A64,'Base Diária'!$F$2:$F$2296,S$4))</f>
        <v/>
      </c>
      <c r="T64" s="85" t="str">
        <f>IF(COUNTIFS('Base Diária'!$A$2:$A$2296,$A64,'Base Diária'!$F$2:$F$2296,T$4,'Base Diária'!$P$2:$P$2296,"Sim")=0,"",SUMIFS('Base Diária'!$N$2:$N$2296,'Base Diária'!$A$2:$A$2296,$A64,'Base Diária'!$F$2:$F$2296,T$4))</f>
        <v/>
      </c>
      <c r="U64" s="85" t="str">
        <f>IF(COUNTIFS('Base Diária'!$A$2:$A$2296,$A64,'Base Diária'!$F$2:$F$2296,U$4,'Base Diária'!$P$2:$P$2296,"Sim")=0,"",SUMIFS('Base Diária'!$N$2:$N$2296,'Base Diária'!$A$2:$A$2296,$A64,'Base Diária'!$F$2:$F$2296,U$4))</f>
        <v/>
      </c>
      <c r="V64" s="85" t="str">
        <f>IF(COUNTIFS('Base Diária'!$A$2:$A$2296,$A64,'Base Diária'!$F$2:$F$2296,V$4,'Base Diária'!$P$2:$P$2296,"Sim")=0,"",SUMIFS('Base Diária'!$N$2:$N$2296,'Base Diária'!$A$2:$A$2296,$A64,'Base Diária'!$F$2:$F$2296,V$4))</f>
        <v/>
      </c>
      <c r="W64" s="85" t="str">
        <f>IF(COUNTIFS('Base Diária'!$A$2:$A$2296,$A64,'Base Diária'!$F$2:$F$2296,W$4,'Base Diária'!$P$2:$P$2296,"Sim")=0,"",SUMIFS('Base Diária'!$N$2:$N$2296,'Base Diária'!$A$2:$A$2296,$A64,'Base Diária'!$F$2:$F$2296,W$4))</f>
        <v/>
      </c>
      <c r="X64" s="85" t="str">
        <f>IF(COUNTIFS('Base Diária'!$A$2:$A$2296,$A64,'Base Diária'!$F$2:$F$2296,X$4,'Base Diária'!$P$2:$P$2296,"Sim")=0,"",SUMIFS('Base Diária'!$N$2:$N$2296,'Base Diária'!$A$2:$A$2296,$A64,'Base Diária'!$F$2:$F$2296,X$4))</f>
        <v/>
      </c>
      <c r="Y64" s="85" t="str">
        <f>IF(COUNTIFS('Base Diária'!$A$2:$A$2296,$A64,'Base Diária'!$F$2:$F$2296,Y$4,'Base Diária'!$P$2:$P$2296,"Sim")=0,"",SUMIFS('Base Diária'!$N$2:$N$2296,'Base Diária'!$A$2:$A$2296,$A64,'Base Diária'!$F$2:$F$2296,Y$4))</f>
        <v/>
      </c>
      <c r="Z64" s="85" t="str">
        <f>IF(COUNTIFS('Base Diária'!$A$2:$A$2296,$A64,'Base Diária'!$F$2:$F$2296,Z$4,'Base Diária'!$P$2:$P$2296,"Sim")=0,"",SUMIFS('Base Diária'!$N$2:$N$2296,'Base Diária'!$A$2:$A$2296,$A64,'Base Diária'!$F$2:$F$2296,Z$4))</f>
        <v/>
      </c>
      <c r="AA64" s="85" t="str">
        <f>IF(COUNTIFS('Base Diária'!$A$2:$A$2296,$A64,'Base Diária'!$F$2:$F$2296,AA$4,'Base Diária'!$P$2:$P$2296,"Sim")=0,"",SUMIFS('Base Diária'!$N$2:$N$2296,'Base Diária'!$A$2:$A$2296,$A64,'Base Diária'!$F$2:$F$2296,AA$4))</f>
        <v/>
      </c>
      <c r="AB64" s="85" t="str">
        <f>IF(COUNTIFS('Base Diária'!$A$2:$A$2296,$A64,'Base Diária'!$F$2:$F$2296,AB$4,'Base Diária'!$P$2:$P$2296,"Sim")=0,"",SUMIFS('Base Diária'!$N$2:$N$2296,'Base Diária'!$A$2:$A$2296,$A64,'Base Diária'!$F$2:$F$2296,AB$4))</f>
        <v/>
      </c>
      <c r="AC64" s="85" t="str">
        <f>IF(COUNTIFS('Base Diária'!$A$2:$A$2296,$A64,'Base Diária'!$F$2:$F$2296,AC$4,'Base Diária'!$P$2:$P$2296,"Sim")=0,"",SUMIFS('Base Diária'!$N$2:$N$2296,'Base Diária'!$A$2:$A$2296,$A64,'Base Diária'!$F$2:$F$2296,AC$4))</f>
        <v/>
      </c>
      <c r="AD64" s="85" t="str">
        <f>IF(COUNTIFS('Base Diária'!$A$2:$A$2296,$A64,'Base Diária'!$F$2:$F$2296,AD$4,'Base Diária'!$P$2:$P$2296,"Sim")=0,"",SUMIFS('Base Diária'!$N$2:$N$2296,'Base Diária'!$A$2:$A$2296,$A64,'Base Diária'!$F$2:$F$2296,AD$4))</f>
        <v/>
      </c>
      <c r="AE64" s="85" t="str">
        <f>IF(COUNTIFS('Base Diária'!$A$2:$A$2296,$A64,'Base Diária'!$F$2:$F$2296,AE$4,'Base Diária'!$P$2:$P$2296,"Sim")=0,"",SUMIFS('Base Diária'!$N$2:$N$2296,'Base Diária'!$A$2:$A$2296,$A64,'Base Diária'!$F$2:$F$2296,AE$4))</f>
        <v/>
      </c>
      <c r="AF64" s="85" t="str">
        <f>IF(COUNTIFS('Base Diária'!$A$2:$A$2296,$A64,'Base Diária'!$F$2:$F$2296,AF$4,'Base Diária'!$P$2:$P$2296,"Sim")=0,"",SUMIFS('Base Diária'!$N$2:$N$2296,'Base Diária'!$A$2:$A$2296,$A64,'Base Diária'!$F$2:$F$2296,AF$4))</f>
        <v/>
      </c>
      <c r="AG64" s="85" t="str">
        <f>IF(COUNTIFS('Base Diária'!$A$2:$A$2296,$A64,'Base Diária'!$F$2:$F$2296,AG$4,'Base Diária'!$P$2:$P$2296,"Sim")=0,"",SUMIFS('Base Diária'!$N$2:$N$2296,'Base Diária'!$A$2:$A$2296,$A64,'Base Diária'!$F$2:$F$2296,AG$4))</f>
        <v/>
      </c>
      <c r="AH64" s="85" t="str">
        <f>IF(COUNTIFS('Base Diária'!$A$2:$A$2296,$A64,'Base Diária'!$F$2:$F$2296,AH$4,'Base Diária'!$P$2:$P$2296,"Sim")=0,"",SUMIFS('Base Diária'!$N$2:$N$2296,'Base Diária'!$A$2:$A$2296,$A64,'Base Diária'!$F$2:$F$2296,AH$4))</f>
        <v/>
      </c>
      <c r="AI64" s="85" t="str">
        <f>IF(COUNTIFS('Base Diária'!$A$2:$A$2296,$A64,'Base Diária'!$F$2:$F$2296,AI$4,'Base Diária'!$P$2:$P$2296,"Sim")=0,"",SUMIFS('Base Diária'!$N$2:$N$2296,'Base Diária'!$A$2:$A$2296,$A64,'Base Diária'!$F$2:$F$2296,AI$4))</f>
        <v/>
      </c>
      <c r="AJ64" s="85" t="str">
        <f>IF(COUNTIFS('Base Diária'!$A$2:$A$2296,$A64,'Base Diária'!$F$2:$F$2296,AJ$4,'Base Diária'!$P$2:$P$2296,"Sim")=0,"",SUMIFS('Base Diária'!$N$2:$N$2296,'Base Diária'!$A$2:$A$2296,$A64,'Base Diária'!$F$2:$F$2296,AJ$4))</f>
        <v/>
      </c>
      <c r="AK64" s="85" t="str">
        <f>IF(COUNTIFS('Base Diária'!$A$2:$A$2296,$A64,'Base Diária'!$F$2:$F$2296,AK$4,'Base Diária'!$P$2:$P$2296,"Sim")=0,"",SUMIFS('Base Diária'!$N$2:$N$2296,'Base Diária'!$A$2:$A$2296,$A64,'Base Diária'!$F$2:$F$2296,AK$4))</f>
        <v/>
      </c>
      <c r="AL64" s="85" t="str">
        <f>IF(COUNTIFS('Base Diária'!$A$2:$A$2296,$A64,'Base Diária'!$F$2:$F$2296,AL$4,'Base Diária'!$P$2:$P$2296,"Sim")=0,"",SUMIFS('Base Diária'!$N$2:$N$2296,'Base Diária'!$A$2:$A$2296,$A64,'Base Diária'!$F$2:$F$2296,AL$4))</f>
        <v/>
      </c>
      <c r="AM64" s="85" t="str">
        <f>IF(COUNTIFS('Base Diária'!$A$2:$A$2296,$A64,'Base Diária'!$F$2:$F$2296,AM$4,'Base Diária'!$P$2:$P$2296,"Sim")=0,"",SUMIFS('Base Diária'!$N$2:$N$2296,'Base Diária'!$A$2:$A$2296,$A64,'Base Diária'!$F$2:$F$2296,AM$4))</f>
        <v/>
      </c>
      <c r="AN64" s="85" t="str">
        <f>IF(COUNTIFS('Base Diária'!$A$2:$A$2296,$A64,'Base Diária'!$F$2:$F$2296,AN$4,'Base Diária'!$P$2:$P$2296,"Sim")=0,"",SUMIFS('Base Diária'!$N$2:$N$2296,'Base Diária'!$A$2:$A$2296,$A64,'Base Diária'!$F$2:$F$2296,AN$4))</f>
        <v/>
      </c>
      <c r="AO64" s="85" t="str">
        <f>IF(COUNTIFS('Base Diária'!$A$2:$A$2296,$A64,'Base Diária'!$F$2:$F$2296,AO$4,'Base Diária'!$P$2:$P$2296,"Sim")=0,"",SUMIFS('Base Diária'!$N$2:$N$2296,'Base Diária'!$A$2:$A$2296,$A64,'Base Diária'!$F$2:$F$2296,AO$4))</f>
        <v/>
      </c>
      <c r="AP64" s="18">
        <f>IFERROR(INDEX('Painel Empregado'!$F$5:$F$63,MATCH($A64,'Painel Empregado'!$A$5:$A$63,0)),"")</f>
        <v>10</v>
      </c>
      <c r="AQ64" s="86">
        <f>IFERROR(INDEX('Painel Empregado'!$J$5:$J$63,MATCH($A64,'Painel Empregado'!$A$5:$A$63,0)),"")</f>
        <v>0.99549289263839125</v>
      </c>
      <c r="AR64" s="86">
        <f>IFERROR(INDEX('Painel Empregado'!$M$5:$M$63,MATCH($A64,'Painel Empregado'!$A$5:$A$63,0)),"")</f>
        <v>1</v>
      </c>
      <c r="AS64" s="86">
        <f>IFERROR(INDEX('Painel Empregado'!$K$5:$K$63,MATCH($A64,'Painel Empregado'!$A$5:$A$63,0)),"")</f>
        <v>0.8</v>
      </c>
      <c r="AT64" s="89" t="str">
        <f>IFERROR(INDEX('Painel Empregado'!$Q$5:$Q$63,MATCH($A64,'Painel Empregado'!$A$5:$A$63,0)),"")</f>
        <v>Na meta</v>
      </c>
    </row>
    <row r="66" spans="1:46" ht="15" customHeight="1" x14ac:dyDescent="0.25">
      <c r="A66" s="95" t="s">
        <v>413</v>
      </c>
    </row>
    <row r="67" spans="1:46" ht="30" customHeight="1" x14ac:dyDescent="0.25">
      <c r="A67" s="123" t="s">
        <v>151</v>
      </c>
      <c r="B67" s="123"/>
      <c r="C67" s="123"/>
      <c r="D67" s="123"/>
      <c r="E67" s="123"/>
      <c r="F67" s="44">
        <v>46265</v>
      </c>
      <c r="G67" s="44">
        <v>46266</v>
      </c>
      <c r="H67" s="44">
        <v>46267</v>
      </c>
      <c r="I67" s="44">
        <v>46268</v>
      </c>
      <c r="J67" s="44">
        <v>46269</v>
      </c>
      <c r="K67" s="44">
        <v>46270</v>
      </c>
      <c r="L67" s="44">
        <v>46271</v>
      </c>
      <c r="M67" s="44">
        <v>46272</v>
      </c>
      <c r="N67" s="44">
        <v>46273</v>
      </c>
      <c r="O67" s="44">
        <v>46274</v>
      </c>
      <c r="P67" s="44">
        <v>46275</v>
      </c>
      <c r="Q67" s="44">
        <v>46276</v>
      </c>
      <c r="R67" s="44">
        <v>46277</v>
      </c>
      <c r="S67" s="44">
        <v>46278</v>
      </c>
      <c r="T67" s="44">
        <v>46279</v>
      </c>
      <c r="U67" s="44">
        <v>46280</v>
      </c>
      <c r="V67" s="44">
        <v>46281</v>
      </c>
      <c r="W67" s="44">
        <v>46282</v>
      </c>
      <c r="X67" s="44">
        <v>46283</v>
      </c>
      <c r="Y67" s="44">
        <v>46284</v>
      </c>
      <c r="Z67" s="44">
        <v>46285</v>
      </c>
      <c r="AA67" s="44">
        <v>46286</v>
      </c>
      <c r="AB67" s="44">
        <v>46287</v>
      </c>
      <c r="AC67" s="44">
        <v>46288</v>
      </c>
      <c r="AD67" s="44">
        <v>46289</v>
      </c>
      <c r="AE67" s="44">
        <v>46290</v>
      </c>
      <c r="AF67" s="44">
        <v>46291</v>
      </c>
      <c r="AG67" s="44">
        <v>46292</v>
      </c>
      <c r="AH67" s="44">
        <v>46293</v>
      </c>
      <c r="AI67" s="44">
        <v>46294</v>
      </c>
      <c r="AJ67" s="44">
        <v>46295</v>
      </c>
      <c r="AK67" s="44">
        <v>46296</v>
      </c>
      <c r="AL67" s="44">
        <v>46297</v>
      </c>
      <c r="AM67" s="44">
        <v>46298</v>
      </c>
      <c r="AN67" s="44">
        <v>46299</v>
      </c>
      <c r="AO67" s="44">
        <v>46300</v>
      </c>
      <c r="AP67" s="24" t="s">
        <v>411</v>
      </c>
      <c r="AQ67" s="24" t="s">
        <v>412</v>
      </c>
      <c r="AR67" s="24" t="s">
        <v>16</v>
      </c>
      <c r="AS67" s="24" t="s">
        <v>5</v>
      </c>
      <c r="AT67" s="46" t="s">
        <v>401</v>
      </c>
    </row>
    <row r="68" spans="1:46" ht="15" customHeight="1" x14ac:dyDescent="0.25">
      <c r="A68" s="89" t="s">
        <v>263</v>
      </c>
      <c r="F68" s="85">
        <f>IFERROR(SUMIFS('Base Diária'!$L$2:$L$2296,'Base Diária'!$C$2:$C$2296,$A68,'Base Diária'!$F$2:$F$2296,F$67,'Base Diária'!$Q$2:$Q$2296,"Sim")/SUMIFS('Base Diária'!$M$2:$M$2296,'Base Diária'!$C$2:$C$2296,$A68,'Base Diária'!$F$2:$F$2296,F$67,'Base Diária'!$Q$2:$Q$2296,"Sim"),"")</f>
        <v>0.91908112582781454</v>
      </c>
      <c r="G68" s="85">
        <f>IFERROR(SUMIFS('Base Diária'!$L$2:$L$2296,'Base Diária'!$C$2:$C$2296,$A68,'Base Diária'!$F$2:$F$2296,G$67,'Base Diária'!$Q$2:$Q$2296,"Sim")/SUMIFS('Base Diária'!$M$2:$M$2296,'Base Diária'!$C$2:$C$2296,$A68,'Base Diária'!$F$2:$F$2296,G$67,'Base Diária'!$Q$2:$Q$2296,"Sim"),"")</f>
        <v>0.95571192052980147</v>
      </c>
      <c r="H68" s="85">
        <f>IFERROR(SUMIFS('Base Diária'!$L$2:$L$2296,'Base Diária'!$C$2:$C$2296,$A68,'Base Diária'!$F$2:$F$2296,H$67,'Base Diária'!$Q$2:$Q$2296,"Sim")/SUMIFS('Base Diária'!$M$2:$M$2296,'Base Diária'!$C$2:$C$2296,$A68,'Base Diária'!$F$2:$F$2296,H$67,'Base Diária'!$Q$2:$Q$2296,"Sim"),"")</f>
        <v>0.96942780417269137</v>
      </c>
      <c r="I68" s="85">
        <f>IFERROR(SUMIFS('Base Diária'!$L$2:$L$2296,'Base Diária'!$C$2:$C$2296,$A68,'Base Diária'!$F$2:$F$2296,I$67,'Base Diária'!$Q$2:$Q$2296,"Sim")/SUMIFS('Base Diária'!$M$2:$M$2296,'Base Diária'!$C$2:$C$2296,$A68,'Base Diária'!$F$2:$F$2296,I$67,'Base Diária'!$Q$2:$Q$2296,"Sim"),"")</f>
        <v>0.92984271523178808</v>
      </c>
      <c r="J68" s="85">
        <f>IFERROR(SUMIFS('Base Diária'!$L$2:$L$2296,'Base Diária'!$C$2:$C$2296,$A68,'Base Diária'!$F$2:$F$2296,J$67,'Base Diária'!$Q$2:$Q$2296,"Sim")/SUMIFS('Base Diária'!$M$2:$M$2296,'Base Diária'!$C$2:$C$2296,$A68,'Base Diária'!$F$2:$F$2296,J$67,'Base Diária'!$Q$2:$Q$2296,"Sim"),"")</f>
        <v>0.97392384105960272</v>
      </c>
      <c r="K68" s="85">
        <f>IFERROR(SUMIFS('Base Diária'!$L$2:$L$2296,'Base Diária'!$C$2:$C$2296,$A68,'Base Diária'!$F$2:$F$2296,K$67,'Base Diária'!$Q$2:$Q$2296,"Sim")/SUMIFS('Base Diária'!$M$2:$M$2296,'Base Diária'!$C$2:$C$2296,$A68,'Base Diária'!$F$2:$F$2296,K$67,'Base Diária'!$Q$2:$Q$2296,"Sim"),"")</f>
        <v>0.97502890173410406</v>
      </c>
      <c r="L68" s="85">
        <f>IFERROR(SUMIFS('Base Diária'!$L$2:$L$2296,'Base Diária'!$C$2:$C$2296,$A68,'Base Diária'!$F$2:$F$2296,L$67,'Base Diária'!$Q$2:$Q$2296,"Sim")/SUMIFS('Base Diária'!$M$2:$M$2296,'Base Diária'!$C$2:$C$2296,$A68,'Base Diária'!$F$2:$F$2296,L$67,'Base Diária'!$Q$2:$Q$2296,"Sim"),"")</f>
        <v>0.97217153284671531</v>
      </c>
      <c r="M68" s="85">
        <f>IFERROR(SUMIFS('Base Diária'!$L$2:$L$2296,'Base Diária'!$C$2:$C$2296,$A68,'Base Diária'!$F$2:$F$2296,M$67,'Base Diária'!$Q$2:$Q$2296,"Sim")/SUMIFS('Base Diária'!$M$2:$M$2296,'Base Diária'!$C$2:$C$2296,$A68,'Base Diária'!$F$2:$F$2296,M$67,'Base Diária'!$Q$2:$Q$2296,"Sim"),"")</f>
        <v>0.91043439319301389</v>
      </c>
      <c r="N68" s="85">
        <f>IFERROR(SUMIFS('Base Diária'!$L$2:$L$2296,'Base Diária'!$C$2:$C$2296,$A68,'Base Diária'!$F$2:$F$2296,N$67,'Base Diária'!$Q$2:$Q$2296,"Sim")/SUMIFS('Base Diária'!$M$2:$M$2296,'Base Diária'!$C$2:$C$2296,$A68,'Base Diária'!$F$2:$F$2296,N$67,'Base Diária'!$Q$2:$Q$2296,"Sim"),"")</f>
        <v>0.92687461268332971</v>
      </c>
      <c r="O68" s="85">
        <f>IFERROR(SUMIFS('Base Diária'!$L$2:$L$2296,'Base Diária'!$C$2:$C$2296,$A68,'Base Diária'!$F$2:$F$2296,O$67,'Base Diária'!$Q$2:$Q$2296,"Sim")/SUMIFS('Base Diária'!$M$2:$M$2296,'Base Diária'!$C$2:$C$2296,$A68,'Base Diária'!$F$2:$F$2296,O$67,'Base Diária'!$Q$2:$Q$2296,"Sim"),"")</f>
        <v>0.9360513245033113</v>
      </c>
      <c r="P68" s="85">
        <f>IFERROR(SUMIFS('Base Diária'!$L$2:$L$2296,'Base Diária'!$C$2:$C$2296,$A68,'Base Diária'!$F$2:$F$2296,P$67,'Base Diária'!$Q$2:$Q$2296,"Sim")/SUMIFS('Base Diária'!$M$2:$M$2296,'Base Diária'!$C$2:$C$2296,$A68,'Base Diária'!$F$2:$F$2296,P$67,'Base Diária'!$Q$2:$Q$2296,"Sim"),"")</f>
        <v>0.9658526490066226</v>
      </c>
      <c r="Q68" s="85">
        <f>IFERROR(SUMIFS('Base Diária'!$L$2:$L$2296,'Base Diária'!$C$2:$C$2296,$A68,'Base Diária'!$F$2:$F$2296,Q$67,'Base Diária'!$Q$2:$Q$2296,"Sim")/SUMIFS('Base Diária'!$M$2:$M$2296,'Base Diária'!$C$2:$C$2296,$A68,'Base Diária'!$F$2:$F$2296,Q$67,'Base Diária'!$Q$2:$Q$2296,"Sim"),"")</f>
        <v>0.93998908892525901</v>
      </c>
      <c r="R68" s="85" t="str">
        <f>IFERROR(SUMIFS('Base Diária'!$L$2:$L$2296,'Base Diária'!$C$2:$C$2296,$A68,'Base Diária'!$F$2:$F$2296,R$67,'Base Diária'!$Q$2:$Q$2296,"Sim")/SUMIFS('Base Diária'!$M$2:$M$2296,'Base Diária'!$C$2:$C$2296,$A68,'Base Diária'!$F$2:$F$2296,R$67,'Base Diária'!$Q$2:$Q$2296,"Sim"),"")</f>
        <v/>
      </c>
      <c r="S68" s="85" t="str">
        <f>IFERROR(SUMIFS('Base Diária'!$L$2:$L$2296,'Base Diária'!$C$2:$C$2296,$A68,'Base Diária'!$F$2:$F$2296,S$67,'Base Diária'!$Q$2:$Q$2296,"Sim")/SUMIFS('Base Diária'!$M$2:$M$2296,'Base Diária'!$C$2:$C$2296,$A68,'Base Diária'!$F$2:$F$2296,S$67,'Base Diária'!$Q$2:$Q$2296,"Sim"),"")</f>
        <v/>
      </c>
      <c r="T68" s="85" t="str">
        <f>IFERROR(SUMIFS('Base Diária'!$L$2:$L$2296,'Base Diária'!$C$2:$C$2296,$A68,'Base Diária'!$F$2:$F$2296,T$67,'Base Diária'!$Q$2:$Q$2296,"Sim")/SUMIFS('Base Diária'!$M$2:$M$2296,'Base Diária'!$C$2:$C$2296,$A68,'Base Diária'!$F$2:$F$2296,T$67,'Base Diária'!$Q$2:$Q$2296,"Sim"),"")</f>
        <v/>
      </c>
      <c r="U68" s="85" t="str">
        <f>IFERROR(SUMIFS('Base Diária'!$L$2:$L$2296,'Base Diária'!$C$2:$C$2296,$A68,'Base Diária'!$F$2:$F$2296,U$67,'Base Diária'!$Q$2:$Q$2296,"Sim")/SUMIFS('Base Diária'!$M$2:$M$2296,'Base Diária'!$C$2:$C$2296,$A68,'Base Diária'!$F$2:$F$2296,U$67,'Base Diária'!$Q$2:$Q$2296,"Sim"),"")</f>
        <v/>
      </c>
      <c r="V68" s="85" t="str">
        <f>IFERROR(SUMIFS('Base Diária'!$L$2:$L$2296,'Base Diária'!$C$2:$C$2296,$A68,'Base Diária'!$F$2:$F$2296,V$67,'Base Diária'!$Q$2:$Q$2296,"Sim")/SUMIFS('Base Diária'!$M$2:$M$2296,'Base Diária'!$C$2:$C$2296,$A68,'Base Diária'!$F$2:$F$2296,V$67,'Base Diária'!$Q$2:$Q$2296,"Sim"),"")</f>
        <v/>
      </c>
      <c r="W68" s="85" t="str">
        <f>IFERROR(SUMIFS('Base Diária'!$L$2:$L$2296,'Base Diária'!$C$2:$C$2296,$A68,'Base Diária'!$F$2:$F$2296,W$67,'Base Diária'!$Q$2:$Q$2296,"Sim")/SUMIFS('Base Diária'!$M$2:$M$2296,'Base Diária'!$C$2:$C$2296,$A68,'Base Diária'!$F$2:$F$2296,W$67,'Base Diária'!$Q$2:$Q$2296,"Sim"),"")</f>
        <v/>
      </c>
      <c r="X68" s="85" t="str">
        <f>IFERROR(SUMIFS('Base Diária'!$L$2:$L$2296,'Base Diária'!$C$2:$C$2296,$A68,'Base Diária'!$F$2:$F$2296,X$67,'Base Diária'!$Q$2:$Q$2296,"Sim")/SUMIFS('Base Diária'!$M$2:$M$2296,'Base Diária'!$C$2:$C$2296,$A68,'Base Diária'!$F$2:$F$2296,X$67,'Base Diária'!$Q$2:$Q$2296,"Sim"),"")</f>
        <v/>
      </c>
      <c r="Y68" s="85" t="str">
        <f>IFERROR(SUMIFS('Base Diária'!$L$2:$L$2296,'Base Diária'!$C$2:$C$2296,$A68,'Base Diária'!$F$2:$F$2296,Y$67,'Base Diária'!$Q$2:$Q$2296,"Sim")/SUMIFS('Base Diária'!$M$2:$M$2296,'Base Diária'!$C$2:$C$2296,$A68,'Base Diária'!$F$2:$F$2296,Y$67,'Base Diária'!$Q$2:$Q$2296,"Sim"),"")</f>
        <v/>
      </c>
      <c r="Z68" s="85" t="str">
        <f>IFERROR(SUMIFS('Base Diária'!$L$2:$L$2296,'Base Diária'!$C$2:$C$2296,$A68,'Base Diária'!$F$2:$F$2296,Z$67,'Base Diária'!$Q$2:$Q$2296,"Sim")/SUMIFS('Base Diária'!$M$2:$M$2296,'Base Diária'!$C$2:$C$2296,$A68,'Base Diária'!$F$2:$F$2296,Z$67,'Base Diária'!$Q$2:$Q$2296,"Sim"),"")</f>
        <v/>
      </c>
      <c r="AA68" s="85" t="str">
        <f>IFERROR(SUMIFS('Base Diária'!$L$2:$L$2296,'Base Diária'!$C$2:$C$2296,$A68,'Base Diária'!$F$2:$F$2296,AA$67,'Base Diária'!$Q$2:$Q$2296,"Sim")/SUMIFS('Base Diária'!$M$2:$M$2296,'Base Diária'!$C$2:$C$2296,$A68,'Base Diária'!$F$2:$F$2296,AA$67,'Base Diária'!$Q$2:$Q$2296,"Sim"),"")</f>
        <v/>
      </c>
      <c r="AB68" s="85" t="str">
        <f>IFERROR(SUMIFS('Base Diária'!$L$2:$L$2296,'Base Diária'!$C$2:$C$2296,$A68,'Base Diária'!$F$2:$F$2296,AB$67,'Base Diária'!$Q$2:$Q$2296,"Sim")/SUMIFS('Base Diária'!$M$2:$M$2296,'Base Diária'!$C$2:$C$2296,$A68,'Base Diária'!$F$2:$F$2296,AB$67,'Base Diária'!$Q$2:$Q$2296,"Sim"),"")</f>
        <v/>
      </c>
      <c r="AC68" s="85" t="str">
        <f>IFERROR(SUMIFS('Base Diária'!$L$2:$L$2296,'Base Diária'!$C$2:$C$2296,$A68,'Base Diária'!$F$2:$F$2296,AC$67,'Base Diária'!$Q$2:$Q$2296,"Sim")/SUMIFS('Base Diária'!$M$2:$M$2296,'Base Diária'!$C$2:$C$2296,$A68,'Base Diária'!$F$2:$F$2296,AC$67,'Base Diária'!$Q$2:$Q$2296,"Sim"),"")</f>
        <v/>
      </c>
      <c r="AD68" s="85" t="str">
        <f>IFERROR(SUMIFS('Base Diária'!$L$2:$L$2296,'Base Diária'!$C$2:$C$2296,$A68,'Base Diária'!$F$2:$F$2296,AD$67,'Base Diária'!$Q$2:$Q$2296,"Sim")/SUMIFS('Base Diária'!$M$2:$M$2296,'Base Diária'!$C$2:$C$2296,$A68,'Base Diária'!$F$2:$F$2296,AD$67,'Base Diária'!$Q$2:$Q$2296,"Sim"),"")</f>
        <v/>
      </c>
      <c r="AE68" s="85" t="str">
        <f>IFERROR(SUMIFS('Base Diária'!$L$2:$L$2296,'Base Diária'!$C$2:$C$2296,$A68,'Base Diária'!$F$2:$F$2296,AE$67,'Base Diária'!$Q$2:$Q$2296,"Sim")/SUMIFS('Base Diária'!$M$2:$M$2296,'Base Diária'!$C$2:$C$2296,$A68,'Base Diária'!$F$2:$F$2296,AE$67,'Base Diária'!$Q$2:$Q$2296,"Sim"),"")</f>
        <v/>
      </c>
      <c r="AF68" s="85" t="str">
        <f>IFERROR(SUMIFS('Base Diária'!$L$2:$L$2296,'Base Diária'!$C$2:$C$2296,$A68,'Base Diária'!$F$2:$F$2296,AF$67,'Base Diária'!$Q$2:$Q$2296,"Sim")/SUMIFS('Base Diária'!$M$2:$M$2296,'Base Diária'!$C$2:$C$2296,$A68,'Base Diária'!$F$2:$F$2296,AF$67,'Base Diária'!$Q$2:$Q$2296,"Sim"),"")</f>
        <v/>
      </c>
      <c r="AG68" s="85" t="str">
        <f>IFERROR(SUMIFS('Base Diária'!$L$2:$L$2296,'Base Diária'!$C$2:$C$2296,$A68,'Base Diária'!$F$2:$F$2296,AG$67,'Base Diária'!$Q$2:$Q$2296,"Sim")/SUMIFS('Base Diária'!$M$2:$M$2296,'Base Diária'!$C$2:$C$2296,$A68,'Base Diária'!$F$2:$F$2296,AG$67,'Base Diária'!$Q$2:$Q$2296,"Sim"),"")</f>
        <v/>
      </c>
      <c r="AH68" s="85" t="str">
        <f>IFERROR(SUMIFS('Base Diária'!$L$2:$L$2296,'Base Diária'!$C$2:$C$2296,$A68,'Base Diária'!$F$2:$F$2296,AH$67,'Base Diária'!$Q$2:$Q$2296,"Sim")/SUMIFS('Base Diária'!$M$2:$M$2296,'Base Diária'!$C$2:$C$2296,$A68,'Base Diária'!$F$2:$F$2296,AH$67,'Base Diária'!$Q$2:$Q$2296,"Sim"),"")</f>
        <v/>
      </c>
      <c r="AI68" s="85" t="str">
        <f>IFERROR(SUMIFS('Base Diária'!$L$2:$L$2296,'Base Diária'!$C$2:$C$2296,$A68,'Base Diária'!$F$2:$F$2296,AI$67,'Base Diária'!$Q$2:$Q$2296,"Sim")/SUMIFS('Base Diária'!$M$2:$M$2296,'Base Diária'!$C$2:$C$2296,$A68,'Base Diária'!$F$2:$F$2296,AI$67,'Base Diária'!$Q$2:$Q$2296,"Sim"),"")</f>
        <v/>
      </c>
      <c r="AJ68" s="85" t="str">
        <f>IFERROR(SUMIFS('Base Diária'!$L$2:$L$2296,'Base Diária'!$C$2:$C$2296,$A68,'Base Diária'!$F$2:$F$2296,AJ$67,'Base Diária'!$Q$2:$Q$2296,"Sim")/SUMIFS('Base Diária'!$M$2:$M$2296,'Base Diária'!$C$2:$C$2296,$A68,'Base Diária'!$F$2:$F$2296,AJ$67,'Base Diária'!$Q$2:$Q$2296,"Sim"),"")</f>
        <v/>
      </c>
      <c r="AK68" s="85" t="str">
        <f>IFERROR(SUMIFS('Base Diária'!$L$2:$L$2296,'Base Diária'!$C$2:$C$2296,$A68,'Base Diária'!$F$2:$F$2296,AK$67,'Base Diária'!$Q$2:$Q$2296,"Sim")/SUMIFS('Base Diária'!$M$2:$M$2296,'Base Diária'!$C$2:$C$2296,$A68,'Base Diária'!$F$2:$F$2296,AK$67,'Base Diária'!$Q$2:$Q$2296,"Sim"),"")</f>
        <v/>
      </c>
      <c r="AL68" s="85" t="str">
        <f>IFERROR(SUMIFS('Base Diária'!$L$2:$L$2296,'Base Diária'!$C$2:$C$2296,$A68,'Base Diária'!$F$2:$F$2296,AL$67,'Base Diária'!$Q$2:$Q$2296,"Sim")/SUMIFS('Base Diária'!$M$2:$M$2296,'Base Diária'!$C$2:$C$2296,$A68,'Base Diária'!$F$2:$F$2296,AL$67,'Base Diária'!$Q$2:$Q$2296,"Sim"),"")</f>
        <v/>
      </c>
      <c r="AM68" s="85" t="str">
        <f>IFERROR(SUMIFS('Base Diária'!$L$2:$L$2296,'Base Diária'!$C$2:$C$2296,$A68,'Base Diária'!$F$2:$F$2296,AM$67,'Base Diária'!$Q$2:$Q$2296,"Sim")/SUMIFS('Base Diária'!$M$2:$M$2296,'Base Diária'!$C$2:$C$2296,$A68,'Base Diária'!$F$2:$F$2296,AM$67,'Base Diária'!$Q$2:$Q$2296,"Sim"),"")</f>
        <v/>
      </c>
      <c r="AN68" s="85" t="str">
        <f>IFERROR(SUMIFS('Base Diária'!$L$2:$L$2296,'Base Diária'!$C$2:$C$2296,$A68,'Base Diária'!$F$2:$F$2296,AN$67,'Base Diária'!$Q$2:$Q$2296,"Sim")/SUMIFS('Base Diária'!$M$2:$M$2296,'Base Diária'!$C$2:$C$2296,$A68,'Base Diária'!$F$2:$F$2296,AN$67,'Base Diária'!$Q$2:$Q$2296,"Sim"),"")</f>
        <v/>
      </c>
      <c r="AO68" s="85" t="str">
        <f>IFERROR(SUMIFS('Base Diária'!$L$2:$L$2296,'Base Diária'!$C$2:$C$2296,$A68,'Base Diária'!$F$2:$F$2296,AO$67,'Base Diária'!$Q$2:$Q$2296,"Sim")/SUMIFS('Base Diária'!$M$2:$M$2296,'Base Diária'!$C$2:$C$2296,$A68,'Base Diária'!$F$2:$F$2296,AO$67,'Base Diária'!$Q$2:$Q$2296,"Sim"),"")</f>
        <v/>
      </c>
      <c r="AP68" s="18">
        <f>IFERROR(INDEX('Painel Centro'!$D$5:$D$14,MATCH($A68,'Painel Centro'!$A$5:$A$14,0)),"")</f>
        <v>70</v>
      </c>
      <c r="AQ68" s="86">
        <f>IFERROR(INDEX('Painel Centro'!$H$5:$H$14,MATCH($A68,'Painel Centro'!$A$5:$A$14,0)),"")</f>
        <v>0.94660599028210746</v>
      </c>
      <c r="AR68" s="86">
        <f>IFERROR(INDEX('Painel Centro'!$K$5:$K$14,MATCH($A68,'Painel Centro'!$A$5:$A$14,0)),"")</f>
        <v>0.98571428571428577</v>
      </c>
      <c r="AS68" s="86">
        <f>IFERROR(INDEX('Painel Centro'!$I$5:$I$14,MATCH($A68,'Painel Centro'!$A$5:$A$14,0)),"")</f>
        <v>0.8</v>
      </c>
      <c r="AT68" s="89" t="str">
        <f>IFERROR(INDEX('Painel Centro'!$O$5:$O$14,MATCH($A68,'Painel Centro'!$A$5:$A$14,0)),"")</f>
        <v>Na meta</v>
      </c>
    </row>
    <row r="69" spans="1:46" ht="15" customHeight="1" x14ac:dyDescent="0.25">
      <c r="A69" s="89" t="s">
        <v>288</v>
      </c>
      <c r="F69" s="85">
        <f>IFERROR(SUMIFS('Base Diária'!$L$2:$L$2296,'Base Diária'!$C$2:$C$2296,$A69,'Base Diária'!$F$2:$F$2296,F$67,'Base Diária'!$Q$2:$Q$2296,"Sim")/SUMIFS('Base Diária'!$M$2:$M$2296,'Base Diária'!$C$2:$C$2296,$A69,'Base Diária'!$F$2:$F$2296,F$67,'Base Diária'!$Q$2:$Q$2296,"Sim"),"")</f>
        <v>0.87100088054006475</v>
      </c>
      <c r="G69" s="85">
        <f>IFERROR(SUMIFS('Base Diária'!$L$2:$L$2296,'Base Diária'!$C$2:$C$2296,$A69,'Base Diária'!$F$2:$F$2296,G$67,'Base Diária'!$Q$2:$Q$2296,"Sim")/SUMIFS('Base Diária'!$M$2:$M$2296,'Base Diária'!$C$2:$C$2296,$A69,'Base Diária'!$F$2:$F$2296,G$67,'Base Diária'!$Q$2:$Q$2296,"Sim"),"")</f>
        <v>0.90578221309069573</v>
      </c>
      <c r="H69" s="85">
        <f>IFERROR(SUMIFS('Base Diária'!$L$2:$L$2296,'Base Diária'!$C$2:$C$2296,$A69,'Base Diária'!$F$2:$F$2296,H$67,'Base Diária'!$Q$2:$Q$2296,"Sim")/SUMIFS('Base Diária'!$M$2:$M$2296,'Base Diária'!$C$2:$C$2296,$A69,'Base Diária'!$F$2:$F$2296,H$67,'Base Diária'!$Q$2:$Q$2296,"Sim"),"")</f>
        <v>0.84673154220435809</v>
      </c>
      <c r="I69" s="85">
        <f>IFERROR(SUMIFS('Base Diária'!$L$2:$L$2296,'Base Diária'!$C$2:$C$2296,$A69,'Base Diária'!$F$2:$F$2296,I$67,'Base Diária'!$Q$2:$Q$2296,"Sim")/SUMIFS('Base Diária'!$M$2:$M$2296,'Base Diária'!$C$2:$C$2296,$A69,'Base Diária'!$F$2:$F$2296,I$67,'Base Diária'!$Q$2:$Q$2296,"Sim"),"")</f>
        <v>0.78887243494817028</v>
      </c>
      <c r="J69" s="85">
        <f>IFERROR(SUMIFS('Base Diária'!$L$2:$L$2296,'Base Diária'!$C$2:$C$2296,$A69,'Base Diária'!$F$2:$F$2296,J$67,'Base Diária'!$Q$2:$Q$2296,"Sim")/SUMIFS('Base Diária'!$M$2:$M$2296,'Base Diária'!$C$2:$C$2296,$A69,'Base Diária'!$F$2:$F$2296,J$67,'Base Diária'!$Q$2:$Q$2296,"Sim"),"")</f>
        <v>0.84526515151515147</v>
      </c>
      <c r="K69" s="85">
        <f>IFERROR(SUMIFS('Base Diária'!$L$2:$L$2296,'Base Diária'!$C$2:$C$2296,$A69,'Base Diária'!$F$2:$F$2296,K$67,'Base Diária'!$Q$2:$Q$2296,"Sim")/SUMIFS('Base Diária'!$M$2:$M$2296,'Base Diária'!$C$2:$C$2296,$A69,'Base Diária'!$F$2:$F$2296,K$67,'Base Diária'!$Q$2:$Q$2296,"Sim"),"")</f>
        <v>0.70622480967308554</v>
      </c>
      <c r="L69" s="85">
        <f>IFERROR(SUMIFS('Base Diária'!$L$2:$L$2296,'Base Diária'!$C$2:$C$2296,$A69,'Base Diária'!$F$2:$F$2296,L$67,'Base Diária'!$Q$2:$Q$2296,"Sim")/SUMIFS('Base Diária'!$M$2:$M$2296,'Base Diária'!$C$2:$C$2296,$A69,'Base Diária'!$F$2:$F$2296,L$67,'Base Diária'!$Q$2:$Q$2296,"Sim"),"")</f>
        <v>0.95051500223914032</v>
      </c>
      <c r="M69" s="85">
        <f>IFERROR(SUMIFS('Base Diária'!$L$2:$L$2296,'Base Diária'!$C$2:$C$2296,$A69,'Base Diária'!$F$2:$F$2296,M$67,'Base Diária'!$Q$2:$Q$2296,"Sim")/SUMIFS('Base Diária'!$M$2:$M$2296,'Base Diária'!$C$2:$C$2296,$A69,'Base Diária'!$F$2:$F$2296,M$67,'Base Diária'!$Q$2:$Q$2296,"Sim"),"")</f>
        <v>0.84111196123437926</v>
      </c>
      <c r="N69" s="85">
        <f>IFERROR(SUMIFS('Base Diária'!$L$2:$L$2296,'Base Diária'!$C$2:$C$2296,$A69,'Base Diária'!$F$2:$F$2296,N$67,'Base Diária'!$Q$2:$Q$2296,"Sim")/SUMIFS('Base Diária'!$M$2:$M$2296,'Base Diária'!$C$2:$C$2296,$A69,'Base Diária'!$F$2:$F$2296,N$67,'Base Diária'!$Q$2:$Q$2296,"Sim"),"")</f>
        <v>0.92687193841847448</v>
      </c>
      <c r="O69" s="85">
        <f>IFERROR(SUMIFS('Base Diária'!$L$2:$L$2296,'Base Diária'!$C$2:$C$2296,$A69,'Base Diária'!$F$2:$F$2296,O$67,'Base Diária'!$Q$2:$Q$2296,"Sim")/SUMIFS('Base Diária'!$M$2:$M$2296,'Base Diária'!$C$2:$C$2296,$A69,'Base Diária'!$F$2:$F$2296,O$67,'Base Diária'!$Q$2:$Q$2296,"Sim"),"")</f>
        <v>0.86397292151470284</v>
      </c>
      <c r="P69" s="85">
        <f>IFERROR(SUMIFS('Base Diária'!$L$2:$L$2296,'Base Diária'!$C$2:$C$2296,$A69,'Base Diária'!$F$2:$F$2296,P$67,'Base Diária'!$Q$2:$Q$2296,"Sim")/SUMIFS('Base Diária'!$M$2:$M$2296,'Base Diária'!$C$2:$C$2296,$A69,'Base Diária'!$F$2:$F$2296,P$67,'Base Diária'!$Q$2:$Q$2296,"Sim"),"")</f>
        <v>0.92500000000000016</v>
      </c>
      <c r="Q69" s="85">
        <f>IFERROR(SUMIFS('Base Diária'!$L$2:$L$2296,'Base Diária'!$C$2:$C$2296,$A69,'Base Diária'!$F$2:$F$2296,Q$67,'Base Diária'!$Q$2:$Q$2296,"Sim")/SUMIFS('Base Diária'!$M$2:$M$2296,'Base Diária'!$C$2:$C$2296,$A69,'Base Diária'!$F$2:$F$2296,Q$67,'Base Diária'!$Q$2:$Q$2296,"Sim"),"")</f>
        <v>0.87727272727272732</v>
      </c>
      <c r="R69" s="85" t="str">
        <f>IFERROR(SUMIFS('Base Diária'!$L$2:$L$2296,'Base Diária'!$C$2:$C$2296,$A69,'Base Diária'!$F$2:$F$2296,R$67,'Base Diária'!$Q$2:$Q$2296,"Sim")/SUMIFS('Base Diária'!$M$2:$M$2296,'Base Diária'!$C$2:$C$2296,$A69,'Base Diária'!$F$2:$F$2296,R$67,'Base Diária'!$Q$2:$Q$2296,"Sim"),"")</f>
        <v/>
      </c>
      <c r="S69" s="85" t="str">
        <f>IFERROR(SUMIFS('Base Diária'!$L$2:$L$2296,'Base Diária'!$C$2:$C$2296,$A69,'Base Diária'!$F$2:$F$2296,S$67,'Base Diária'!$Q$2:$Q$2296,"Sim")/SUMIFS('Base Diária'!$M$2:$M$2296,'Base Diária'!$C$2:$C$2296,$A69,'Base Diária'!$F$2:$F$2296,S$67,'Base Diária'!$Q$2:$Q$2296,"Sim"),"")</f>
        <v/>
      </c>
      <c r="T69" s="85" t="str">
        <f>IFERROR(SUMIFS('Base Diária'!$L$2:$L$2296,'Base Diária'!$C$2:$C$2296,$A69,'Base Diária'!$F$2:$F$2296,T$67,'Base Diária'!$Q$2:$Q$2296,"Sim")/SUMIFS('Base Diária'!$M$2:$M$2296,'Base Diária'!$C$2:$C$2296,$A69,'Base Diária'!$F$2:$F$2296,T$67,'Base Diária'!$Q$2:$Q$2296,"Sim"),"")</f>
        <v/>
      </c>
      <c r="U69" s="85" t="str">
        <f>IFERROR(SUMIFS('Base Diária'!$L$2:$L$2296,'Base Diária'!$C$2:$C$2296,$A69,'Base Diária'!$F$2:$F$2296,U$67,'Base Diária'!$Q$2:$Q$2296,"Sim")/SUMIFS('Base Diária'!$M$2:$M$2296,'Base Diária'!$C$2:$C$2296,$A69,'Base Diária'!$F$2:$F$2296,U$67,'Base Diária'!$Q$2:$Q$2296,"Sim"),"")</f>
        <v/>
      </c>
      <c r="V69" s="85" t="str">
        <f>IFERROR(SUMIFS('Base Diária'!$L$2:$L$2296,'Base Diária'!$C$2:$C$2296,$A69,'Base Diária'!$F$2:$F$2296,V$67,'Base Diária'!$Q$2:$Q$2296,"Sim")/SUMIFS('Base Diária'!$M$2:$M$2296,'Base Diária'!$C$2:$C$2296,$A69,'Base Diária'!$F$2:$F$2296,V$67,'Base Diária'!$Q$2:$Q$2296,"Sim"),"")</f>
        <v/>
      </c>
      <c r="W69" s="85" t="str">
        <f>IFERROR(SUMIFS('Base Diária'!$L$2:$L$2296,'Base Diária'!$C$2:$C$2296,$A69,'Base Diária'!$F$2:$F$2296,W$67,'Base Diária'!$Q$2:$Q$2296,"Sim")/SUMIFS('Base Diária'!$M$2:$M$2296,'Base Diária'!$C$2:$C$2296,$A69,'Base Diária'!$F$2:$F$2296,W$67,'Base Diária'!$Q$2:$Q$2296,"Sim"),"")</f>
        <v/>
      </c>
      <c r="X69" s="85" t="str">
        <f>IFERROR(SUMIFS('Base Diária'!$L$2:$L$2296,'Base Diária'!$C$2:$C$2296,$A69,'Base Diária'!$F$2:$F$2296,X$67,'Base Diária'!$Q$2:$Q$2296,"Sim")/SUMIFS('Base Diária'!$M$2:$M$2296,'Base Diária'!$C$2:$C$2296,$A69,'Base Diária'!$F$2:$F$2296,X$67,'Base Diária'!$Q$2:$Q$2296,"Sim"),"")</f>
        <v/>
      </c>
      <c r="Y69" s="85" t="str">
        <f>IFERROR(SUMIFS('Base Diária'!$L$2:$L$2296,'Base Diária'!$C$2:$C$2296,$A69,'Base Diária'!$F$2:$F$2296,Y$67,'Base Diária'!$Q$2:$Q$2296,"Sim")/SUMIFS('Base Diária'!$M$2:$M$2296,'Base Diária'!$C$2:$C$2296,$A69,'Base Diária'!$F$2:$F$2296,Y$67,'Base Diária'!$Q$2:$Q$2296,"Sim"),"")</f>
        <v/>
      </c>
      <c r="Z69" s="85" t="str">
        <f>IFERROR(SUMIFS('Base Diária'!$L$2:$L$2296,'Base Diária'!$C$2:$C$2296,$A69,'Base Diária'!$F$2:$F$2296,Z$67,'Base Diária'!$Q$2:$Q$2296,"Sim")/SUMIFS('Base Diária'!$M$2:$M$2296,'Base Diária'!$C$2:$C$2296,$A69,'Base Diária'!$F$2:$F$2296,Z$67,'Base Diária'!$Q$2:$Q$2296,"Sim"),"")</f>
        <v/>
      </c>
      <c r="AA69" s="85" t="str">
        <f>IFERROR(SUMIFS('Base Diária'!$L$2:$L$2296,'Base Diária'!$C$2:$C$2296,$A69,'Base Diária'!$F$2:$F$2296,AA$67,'Base Diária'!$Q$2:$Q$2296,"Sim")/SUMIFS('Base Diária'!$M$2:$M$2296,'Base Diária'!$C$2:$C$2296,$A69,'Base Diária'!$F$2:$F$2296,AA$67,'Base Diária'!$Q$2:$Q$2296,"Sim"),"")</f>
        <v/>
      </c>
      <c r="AB69" s="85" t="str">
        <f>IFERROR(SUMIFS('Base Diária'!$L$2:$L$2296,'Base Diária'!$C$2:$C$2296,$A69,'Base Diária'!$F$2:$F$2296,AB$67,'Base Diária'!$Q$2:$Q$2296,"Sim")/SUMIFS('Base Diária'!$M$2:$M$2296,'Base Diária'!$C$2:$C$2296,$A69,'Base Diária'!$F$2:$F$2296,AB$67,'Base Diária'!$Q$2:$Q$2296,"Sim"),"")</f>
        <v/>
      </c>
      <c r="AC69" s="85" t="str">
        <f>IFERROR(SUMIFS('Base Diária'!$L$2:$L$2296,'Base Diária'!$C$2:$C$2296,$A69,'Base Diária'!$F$2:$F$2296,AC$67,'Base Diária'!$Q$2:$Q$2296,"Sim")/SUMIFS('Base Diária'!$M$2:$M$2296,'Base Diária'!$C$2:$C$2296,$A69,'Base Diária'!$F$2:$F$2296,AC$67,'Base Diária'!$Q$2:$Q$2296,"Sim"),"")</f>
        <v/>
      </c>
      <c r="AD69" s="85" t="str">
        <f>IFERROR(SUMIFS('Base Diária'!$L$2:$L$2296,'Base Diária'!$C$2:$C$2296,$A69,'Base Diária'!$F$2:$F$2296,AD$67,'Base Diária'!$Q$2:$Q$2296,"Sim")/SUMIFS('Base Diária'!$M$2:$M$2296,'Base Diária'!$C$2:$C$2296,$A69,'Base Diária'!$F$2:$F$2296,AD$67,'Base Diária'!$Q$2:$Q$2296,"Sim"),"")</f>
        <v/>
      </c>
      <c r="AE69" s="85" t="str">
        <f>IFERROR(SUMIFS('Base Diária'!$L$2:$L$2296,'Base Diária'!$C$2:$C$2296,$A69,'Base Diária'!$F$2:$F$2296,AE$67,'Base Diária'!$Q$2:$Q$2296,"Sim")/SUMIFS('Base Diária'!$M$2:$M$2296,'Base Diária'!$C$2:$C$2296,$A69,'Base Diária'!$F$2:$F$2296,AE$67,'Base Diária'!$Q$2:$Q$2296,"Sim"),"")</f>
        <v/>
      </c>
      <c r="AF69" s="85" t="str">
        <f>IFERROR(SUMIFS('Base Diária'!$L$2:$L$2296,'Base Diária'!$C$2:$C$2296,$A69,'Base Diária'!$F$2:$F$2296,AF$67,'Base Diária'!$Q$2:$Q$2296,"Sim")/SUMIFS('Base Diária'!$M$2:$M$2296,'Base Diária'!$C$2:$C$2296,$A69,'Base Diária'!$F$2:$F$2296,AF$67,'Base Diária'!$Q$2:$Q$2296,"Sim"),"")</f>
        <v/>
      </c>
      <c r="AG69" s="85" t="str">
        <f>IFERROR(SUMIFS('Base Diária'!$L$2:$L$2296,'Base Diária'!$C$2:$C$2296,$A69,'Base Diária'!$F$2:$F$2296,AG$67,'Base Diária'!$Q$2:$Q$2296,"Sim")/SUMIFS('Base Diária'!$M$2:$M$2296,'Base Diária'!$C$2:$C$2296,$A69,'Base Diária'!$F$2:$F$2296,AG$67,'Base Diária'!$Q$2:$Q$2296,"Sim"),"")</f>
        <v/>
      </c>
      <c r="AH69" s="85" t="str">
        <f>IFERROR(SUMIFS('Base Diária'!$L$2:$L$2296,'Base Diária'!$C$2:$C$2296,$A69,'Base Diária'!$F$2:$F$2296,AH$67,'Base Diária'!$Q$2:$Q$2296,"Sim")/SUMIFS('Base Diária'!$M$2:$M$2296,'Base Diária'!$C$2:$C$2296,$A69,'Base Diária'!$F$2:$F$2296,AH$67,'Base Diária'!$Q$2:$Q$2296,"Sim"),"")</f>
        <v/>
      </c>
      <c r="AI69" s="85" t="str">
        <f>IFERROR(SUMIFS('Base Diária'!$L$2:$L$2296,'Base Diária'!$C$2:$C$2296,$A69,'Base Diária'!$F$2:$F$2296,AI$67,'Base Diária'!$Q$2:$Q$2296,"Sim")/SUMIFS('Base Diária'!$M$2:$M$2296,'Base Diária'!$C$2:$C$2296,$A69,'Base Diária'!$F$2:$F$2296,AI$67,'Base Diária'!$Q$2:$Q$2296,"Sim"),"")</f>
        <v/>
      </c>
      <c r="AJ69" s="85" t="str">
        <f>IFERROR(SUMIFS('Base Diária'!$L$2:$L$2296,'Base Diária'!$C$2:$C$2296,$A69,'Base Diária'!$F$2:$F$2296,AJ$67,'Base Diária'!$Q$2:$Q$2296,"Sim")/SUMIFS('Base Diária'!$M$2:$M$2296,'Base Diária'!$C$2:$C$2296,$A69,'Base Diária'!$F$2:$F$2296,AJ$67,'Base Diária'!$Q$2:$Q$2296,"Sim"),"")</f>
        <v/>
      </c>
      <c r="AK69" s="85" t="str">
        <f>IFERROR(SUMIFS('Base Diária'!$L$2:$L$2296,'Base Diária'!$C$2:$C$2296,$A69,'Base Diária'!$F$2:$F$2296,AK$67,'Base Diária'!$Q$2:$Q$2296,"Sim")/SUMIFS('Base Diária'!$M$2:$M$2296,'Base Diária'!$C$2:$C$2296,$A69,'Base Diária'!$F$2:$F$2296,AK$67,'Base Diária'!$Q$2:$Q$2296,"Sim"),"")</f>
        <v/>
      </c>
      <c r="AL69" s="85" t="str">
        <f>IFERROR(SUMIFS('Base Diária'!$L$2:$L$2296,'Base Diária'!$C$2:$C$2296,$A69,'Base Diária'!$F$2:$F$2296,AL$67,'Base Diária'!$Q$2:$Q$2296,"Sim")/SUMIFS('Base Diária'!$M$2:$M$2296,'Base Diária'!$C$2:$C$2296,$A69,'Base Diária'!$F$2:$F$2296,AL$67,'Base Diária'!$Q$2:$Q$2296,"Sim"),"")</f>
        <v/>
      </c>
      <c r="AM69" s="85" t="str">
        <f>IFERROR(SUMIFS('Base Diária'!$L$2:$L$2296,'Base Diária'!$C$2:$C$2296,$A69,'Base Diária'!$F$2:$F$2296,AM$67,'Base Diária'!$Q$2:$Q$2296,"Sim")/SUMIFS('Base Diária'!$M$2:$M$2296,'Base Diária'!$C$2:$C$2296,$A69,'Base Diária'!$F$2:$F$2296,AM$67,'Base Diária'!$Q$2:$Q$2296,"Sim"),"")</f>
        <v/>
      </c>
      <c r="AN69" s="85" t="str">
        <f>IFERROR(SUMIFS('Base Diária'!$L$2:$L$2296,'Base Diária'!$C$2:$C$2296,$A69,'Base Diária'!$F$2:$F$2296,AN$67,'Base Diária'!$Q$2:$Q$2296,"Sim")/SUMIFS('Base Diária'!$M$2:$M$2296,'Base Diária'!$C$2:$C$2296,$A69,'Base Diária'!$F$2:$F$2296,AN$67,'Base Diária'!$Q$2:$Q$2296,"Sim"),"")</f>
        <v/>
      </c>
      <c r="AO69" s="85" t="str">
        <f>IFERROR(SUMIFS('Base Diária'!$L$2:$L$2296,'Base Diária'!$C$2:$C$2296,$A69,'Base Diária'!$F$2:$F$2296,AO$67,'Base Diária'!$Q$2:$Q$2296,"Sim")/SUMIFS('Base Diária'!$M$2:$M$2296,'Base Diária'!$C$2:$C$2296,$A69,'Base Diária'!$F$2:$F$2296,AO$67,'Base Diária'!$Q$2:$Q$2296,"Sim"),"")</f>
        <v/>
      </c>
      <c r="AP69" s="18">
        <f>IFERROR(INDEX('Painel Centro'!$D$5:$D$14,MATCH($A69,'Painel Centro'!$A$5:$A$14,0)),"")</f>
        <v>100</v>
      </c>
      <c r="AQ69" s="86">
        <f>IFERROR(INDEX('Painel Centro'!$H$5:$H$14,MATCH($A69,'Painel Centro'!$A$5:$A$14,0)),"")</f>
        <v>0.86167884080040014</v>
      </c>
      <c r="AR69" s="86">
        <f>IFERROR(INDEX('Painel Centro'!$K$5:$K$14,MATCH($A69,'Painel Centro'!$A$5:$A$14,0)),"")</f>
        <v>0.87</v>
      </c>
      <c r="AS69" s="86">
        <f>IFERROR(INDEX('Painel Centro'!$I$5:$I$14,MATCH($A69,'Painel Centro'!$A$5:$A$14,0)),"")</f>
        <v>0.8</v>
      </c>
      <c r="AT69" s="89" t="str">
        <f>IFERROR(INDEX('Painel Centro'!$O$5:$O$14,MATCH($A69,'Painel Centro'!$A$5:$A$14,0)),"")</f>
        <v>Na meta</v>
      </c>
    </row>
    <row r="70" spans="1:46" ht="15" customHeight="1" x14ac:dyDescent="0.25">
      <c r="A70" s="89" t="s">
        <v>262</v>
      </c>
      <c r="F70" s="85">
        <f>IFERROR(SUMIFS('Base Diária'!$L$2:$L$2296,'Base Diária'!$C$2:$C$2296,$A70,'Base Diária'!$F$2:$F$2296,F$67,'Base Diária'!$Q$2:$Q$2296,"Sim")/SUMIFS('Base Diária'!$M$2:$M$2296,'Base Diária'!$C$2:$C$2296,$A70,'Base Diária'!$F$2:$F$2296,F$67,'Base Diária'!$Q$2:$Q$2296,"Sim"),"")</f>
        <v>0.82684365781710911</v>
      </c>
      <c r="G70" s="85">
        <f>IFERROR(SUMIFS('Base Diária'!$L$2:$L$2296,'Base Diária'!$C$2:$C$2296,$A70,'Base Diária'!$F$2:$F$2296,G$67,'Base Diária'!$Q$2:$Q$2296,"Sim")/SUMIFS('Base Diária'!$M$2:$M$2296,'Base Diária'!$C$2:$C$2296,$A70,'Base Diária'!$F$2:$F$2296,G$67,'Base Diária'!$Q$2:$Q$2296,"Sim"),"")</f>
        <v>0.82522123893805321</v>
      </c>
      <c r="H70" s="85">
        <f>IFERROR(SUMIFS('Base Diária'!$L$2:$L$2296,'Base Diária'!$C$2:$C$2296,$A70,'Base Diária'!$F$2:$F$2296,H$67,'Base Diária'!$Q$2:$Q$2296,"Sim")/SUMIFS('Base Diária'!$M$2:$M$2296,'Base Diária'!$C$2:$C$2296,$A70,'Base Diária'!$F$2:$F$2296,H$67,'Base Diária'!$Q$2:$Q$2296,"Sim"),"")</f>
        <v>0.90707964601769919</v>
      </c>
      <c r="I70" s="85">
        <f>IFERROR(SUMIFS('Base Diária'!$L$2:$L$2296,'Base Diária'!$C$2:$C$2296,$A70,'Base Diária'!$F$2:$F$2296,I$67,'Base Diária'!$Q$2:$Q$2296,"Sim")/SUMIFS('Base Diária'!$M$2:$M$2296,'Base Diária'!$C$2:$C$2296,$A70,'Base Diária'!$F$2:$F$2296,I$67,'Base Diária'!$Q$2:$Q$2296,"Sim"),"")</f>
        <v>0.92345132743362845</v>
      </c>
      <c r="J70" s="85">
        <f>IFERROR(SUMIFS('Base Diária'!$L$2:$L$2296,'Base Diária'!$C$2:$C$2296,$A70,'Base Diária'!$F$2:$F$2296,J$67,'Base Diária'!$Q$2:$Q$2296,"Sim")/SUMIFS('Base Diária'!$M$2:$M$2296,'Base Diária'!$C$2:$C$2296,$A70,'Base Diária'!$F$2:$F$2296,J$67,'Base Diária'!$Q$2:$Q$2296,"Sim"),"")</f>
        <v>0.862097169965647</v>
      </c>
      <c r="K70" s="85">
        <f>IFERROR(SUMIFS('Base Diária'!$L$2:$L$2296,'Base Diária'!$C$2:$C$2296,$A70,'Base Diária'!$F$2:$F$2296,K$67,'Base Diária'!$Q$2:$Q$2296,"Sim")/SUMIFS('Base Diária'!$M$2:$M$2296,'Base Diária'!$C$2:$C$2296,$A70,'Base Diária'!$F$2:$F$2296,K$67,'Base Diária'!$Q$2:$Q$2296,"Sim"),"")</f>
        <v>0.8754794520547946</v>
      </c>
      <c r="L70" s="85">
        <f>IFERROR(SUMIFS('Base Diária'!$L$2:$L$2296,'Base Diária'!$C$2:$C$2296,$A70,'Base Diária'!$F$2:$F$2296,L$67,'Base Diária'!$Q$2:$Q$2296,"Sim")/SUMIFS('Base Diária'!$M$2:$M$2296,'Base Diária'!$C$2:$C$2296,$A70,'Base Diária'!$F$2:$F$2296,L$67,'Base Diária'!$Q$2:$Q$2296,"Sim"),"")</f>
        <v>0.86815642458100561</v>
      </c>
      <c r="M70" s="85">
        <f>IFERROR(SUMIFS('Base Diária'!$L$2:$L$2296,'Base Diária'!$C$2:$C$2296,$A70,'Base Diária'!$F$2:$F$2296,M$67,'Base Diária'!$Q$2:$Q$2296,"Sim")/SUMIFS('Base Diária'!$M$2:$M$2296,'Base Diária'!$C$2:$C$2296,$A70,'Base Diária'!$F$2:$F$2296,M$67,'Base Diária'!$Q$2:$Q$2296,"Sim"),"")</f>
        <v>0.86667757238671694</v>
      </c>
      <c r="N70" s="85">
        <f>IFERROR(SUMIFS('Base Diária'!$L$2:$L$2296,'Base Diária'!$C$2:$C$2296,$A70,'Base Diária'!$F$2:$F$2296,N$67,'Base Diária'!$Q$2:$Q$2296,"Sim")/SUMIFS('Base Diária'!$M$2:$M$2296,'Base Diária'!$C$2:$C$2296,$A70,'Base Diária'!$F$2:$F$2296,N$67,'Base Diária'!$Q$2:$Q$2296,"Sim"),"")</f>
        <v>0.92360543104858506</v>
      </c>
      <c r="O70" s="85">
        <f>IFERROR(SUMIFS('Base Diária'!$L$2:$L$2296,'Base Diária'!$C$2:$C$2296,$A70,'Base Diária'!$F$2:$F$2296,O$67,'Base Diária'!$Q$2:$Q$2296,"Sim")/SUMIFS('Base Diária'!$M$2:$M$2296,'Base Diária'!$C$2:$C$2296,$A70,'Base Diária'!$F$2:$F$2296,O$67,'Base Diária'!$Q$2:$Q$2296,"Sim"),"")</f>
        <v>0.85801643416778139</v>
      </c>
      <c r="P70" s="85">
        <f>IFERROR(SUMIFS('Base Diária'!$L$2:$L$2296,'Base Diária'!$C$2:$C$2296,$A70,'Base Diária'!$F$2:$F$2296,P$67,'Base Diária'!$Q$2:$Q$2296,"Sim")/SUMIFS('Base Diária'!$M$2:$M$2296,'Base Diária'!$C$2:$C$2296,$A70,'Base Diária'!$F$2:$F$2296,P$67,'Base Diária'!$Q$2:$Q$2296,"Sim"),"")</f>
        <v>0.90266982088543424</v>
      </c>
      <c r="Q70" s="85">
        <f>IFERROR(SUMIFS('Base Diária'!$L$2:$L$2296,'Base Diária'!$C$2:$C$2296,$A70,'Base Diária'!$F$2:$F$2296,Q$67,'Base Diária'!$Q$2:$Q$2296,"Sim")/SUMIFS('Base Diária'!$M$2:$M$2296,'Base Diária'!$C$2:$C$2296,$A70,'Base Diária'!$F$2:$F$2296,Q$67,'Base Diária'!$Q$2:$Q$2296,"Sim"),"")</f>
        <v>0.78229823978744606</v>
      </c>
      <c r="R70" s="85" t="str">
        <f>IFERROR(SUMIFS('Base Diária'!$L$2:$L$2296,'Base Diária'!$C$2:$C$2296,$A70,'Base Diária'!$F$2:$F$2296,R$67,'Base Diária'!$Q$2:$Q$2296,"Sim")/SUMIFS('Base Diária'!$M$2:$M$2296,'Base Diária'!$C$2:$C$2296,$A70,'Base Diária'!$F$2:$F$2296,R$67,'Base Diária'!$Q$2:$Q$2296,"Sim"),"")</f>
        <v/>
      </c>
      <c r="S70" s="85" t="str">
        <f>IFERROR(SUMIFS('Base Diária'!$L$2:$L$2296,'Base Diária'!$C$2:$C$2296,$A70,'Base Diária'!$F$2:$F$2296,S$67,'Base Diária'!$Q$2:$Q$2296,"Sim")/SUMIFS('Base Diária'!$M$2:$M$2296,'Base Diária'!$C$2:$C$2296,$A70,'Base Diária'!$F$2:$F$2296,S$67,'Base Diária'!$Q$2:$Q$2296,"Sim"),"")</f>
        <v/>
      </c>
      <c r="T70" s="85" t="str">
        <f>IFERROR(SUMIFS('Base Diária'!$L$2:$L$2296,'Base Diária'!$C$2:$C$2296,$A70,'Base Diária'!$F$2:$F$2296,T$67,'Base Diária'!$Q$2:$Q$2296,"Sim")/SUMIFS('Base Diária'!$M$2:$M$2296,'Base Diária'!$C$2:$C$2296,$A70,'Base Diária'!$F$2:$F$2296,T$67,'Base Diária'!$Q$2:$Q$2296,"Sim"),"")</f>
        <v/>
      </c>
      <c r="U70" s="85" t="str">
        <f>IFERROR(SUMIFS('Base Diária'!$L$2:$L$2296,'Base Diária'!$C$2:$C$2296,$A70,'Base Diária'!$F$2:$F$2296,U$67,'Base Diária'!$Q$2:$Q$2296,"Sim")/SUMIFS('Base Diária'!$M$2:$M$2296,'Base Diária'!$C$2:$C$2296,$A70,'Base Diária'!$F$2:$F$2296,U$67,'Base Diária'!$Q$2:$Q$2296,"Sim"),"")</f>
        <v/>
      </c>
      <c r="V70" s="85" t="str">
        <f>IFERROR(SUMIFS('Base Diária'!$L$2:$L$2296,'Base Diária'!$C$2:$C$2296,$A70,'Base Diária'!$F$2:$F$2296,V$67,'Base Diária'!$Q$2:$Q$2296,"Sim")/SUMIFS('Base Diária'!$M$2:$M$2296,'Base Diária'!$C$2:$C$2296,$A70,'Base Diária'!$F$2:$F$2296,V$67,'Base Diária'!$Q$2:$Q$2296,"Sim"),"")</f>
        <v/>
      </c>
      <c r="W70" s="85" t="str">
        <f>IFERROR(SUMIFS('Base Diária'!$L$2:$L$2296,'Base Diária'!$C$2:$C$2296,$A70,'Base Diária'!$F$2:$F$2296,W$67,'Base Diária'!$Q$2:$Q$2296,"Sim")/SUMIFS('Base Diária'!$M$2:$M$2296,'Base Diária'!$C$2:$C$2296,$A70,'Base Diária'!$F$2:$F$2296,W$67,'Base Diária'!$Q$2:$Q$2296,"Sim"),"")</f>
        <v/>
      </c>
      <c r="X70" s="85" t="str">
        <f>IFERROR(SUMIFS('Base Diária'!$L$2:$L$2296,'Base Diária'!$C$2:$C$2296,$A70,'Base Diária'!$F$2:$F$2296,X$67,'Base Diária'!$Q$2:$Q$2296,"Sim")/SUMIFS('Base Diária'!$M$2:$M$2296,'Base Diária'!$C$2:$C$2296,$A70,'Base Diária'!$F$2:$F$2296,X$67,'Base Diária'!$Q$2:$Q$2296,"Sim"),"")</f>
        <v/>
      </c>
      <c r="Y70" s="85" t="str">
        <f>IFERROR(SUMIFS('Base Diária'!$L$2:$L$2296,'Base Diária'!$C$2:$C$2296,$A70,'Base Diária'!$F$2:$F$2296,Y$67,'Base Diária'!$Q$2:$Q$2296,"Sim")/SUMIFS('Base Diária'!$M$2:$M$2296,'Base Diária'!$C$2:$C$2296,$A70,'Base Diária'!$F$2:$F$2296,Y$67,'Base Diária'!$Q$2:$Q$2296,"Sim"),"")</f>
        <v/>
      </c>
      <c r="Z70" s="85" t="str">
        <f>IFERROR(SUMIFS('Base Diária'!$L$2:$L$2296,'Base Diária'!$C$2:$C$2296,$A70,'Base Diária'!$F$2:$F$2296,Z$67,'Base Diária'!$Q$2:$Q$2296,"Sim")/SUMIFS('Base Diária'!$M$2:$M$2296,'Base Diária'!$C$2:$C$2296,$A70,'Base Diária'!$F$2:$F$2296,Z$67,'Base Diária'!$Q$2:$Q$2296,"Sim"),"")</f>
        <v/>
      </c>
      <c r="AA70" s="85" t="str">
        <f>IFERROR(SUMIFS('Base Diária'!$L$2:$L$2296,'Base Diária'!$C$2:$C$2296,$A70,'Base Diária'!$F$2:$F$2296,AA$67,'Base Diária'!$Q$2:$Q$2296,"Sim")/SUMIFS('Base Diária'!$M$2:$M$2296,'Base Diária'!$C$2:$C$2296,$A70,'Base Diária'!$F$2:$F$2296,AA$67,'Base Diária'!$Q$2:$Q$2296,"Sim"),"")</f>
        <v/>
      </c>
      <c r="AB70" s="85" t="str">
        <f>IFERROR(SUMIFS('Base Diária'!$L$2:$L$2296,'Base Diária'!$C$2:$C$2296,$A70,'Base Diária'!$F$2:$F$2296,AB$67,'Base Diária'!$Q$2:$Q$2296,"Sim")/SUMIFS('Base Diária'!$M$2:$M$2296,'Base Diária'!$C$2:$C$2296,$A70,'Base Diária'!$F$2:$F$2296,AB$67,'Base Diária'!$Q$2:$Q$2296,"Sim"),"")</f>
        <v/>
      </c>
      <c r="AC70" s="85" t="str">
        <f>IFERROR(SUMIFS('Base Diária'!$L$2:$L$2296,'Base Diária'!$C$2:$C$2296,$A70,'Base Diária'!$F$2:$F$2296,AC$67,'Base Diária'!$Q$2:$Q$2296,"Sim")/SUMIFS('Base Diária'!$M$2:$M$2296,'Base Diária'!$C$2:$C$2296,$A70,'Base Diária'!$F$2:$F$2296,AC$67,'Base Diária'!$Q$2:$Q$2296,"Sim"),"")</f>
        <v/>
      </c>
      <c r="AD70" s="85" t="str">
        <f>IFERROR(SUMIFS('Base Diária'!$L$2:$L$2296,'Base Diária'!$C$2:$C$2296,$A70,'Base Diária'!$F$2:$F$2296,AD$67,'Base Diária'!$Q$2:$Q$2296,"Sim")/SUMIFS('Base Diária'!$M$2:$M$2296,'Base Diária'!$C$2:$C$2296,$A70,'Base Diária'!$F$2:$F$2296,AD$67,'Base Diária'!$Q$2:$Q$2296,"Sim"),"")</f>
        <v/>
      </c>
      <c r="AE70" s="85" t="str">
        <f>IFERROR(SUMIFS('Base Diária'!$L$2:$L$2296,'Base Diária'!$C$2:$C$2296,$A70,'Base Diária'!$F$2:$F$2296,AE$67,'Base Diária'!$Q$2:$Q$2296,"Sim")/SUMIFS('Base Diária'!$M$2:$M$2296,'Base Diária'!$C$2:$C$2296,$A70,'Base Diária'!$F$2:$F$2296,AE$67,'Base Diária'!$Q$2:$Q$2296,"Sim"),"")</f>
        <v/>
      </c>
      <c r="AF70" s="85" t="str">
        <f>IFERROR(SUMIFS('Base Diária'!$L$2:$L$2296,'Base Diária'!$C$2:$C$2296,$A70,'Base Diária'!$F$2:$F$2296,AF$67,'Base Diária'!$Q$2:$Q$2296,"Sim")/SUMIFS('Base Diária'!$M$2:$M$2296,'Base Diária'!$C$2:$C$2296,$A70,'Base Diária'!$F$2:$F$2296,AF$67,'Base Diária'!$Q$2:$Q$2296,"Sim"),"")</f>
        <v/>
      </c>
      <c r="AG70" s="85" t="str">
        <f>IFERROR(SUMIFS('Base Diária'!$L$2:$L$2296,'Base Diária'!$C$2:$C$2296,$A70,'Base Diária'!$F$2:$F$2296,AG$67,'Base Diária'!$Q$2:$Q$2296,"Sim")/SUMIFS('Base Diária'!$M$2:$M$2296,'Base Diária'!$C$2:$C$2296,$A70,'Base Diária'!$F$2:$F$2296,AG$67,'Base Diária'!$Q$2:$Q$2296,"Sim"),"")</f>
        <v/>
      </c>
      <c r="AH70" s="85" t="str">
        <f>IFERROR(SUMIFS('Base Diária'!$L$2:$L$2296,'Base Diária'!$C$2:$C$2296,$A70,'Base Diária'!$F$2:$F$2296,AH$67,'Base Diária'!$Q$2:$Q$2296,"Sim")/SUMIFS('Base Diária'!$M$2:$M$2296,'Base Diária'!$C$2:$C$2296,$A70,'Base Diária'!$F$2:$F$2296,AH$67,'Base Diária'!$Q$2:$Q$2296,"Sim"),"")</f>
        <v/>
      </c>
      <c r="AI70" s="85" t="str">
        <f>IFERROR(SUMIFS('Base Diária'!$L$2:$L$2296,'Base Diária'!$C$2:$C$2296,$A70,'Base Diária'!$F$2:$F$2296,AI$67,'Base Diária'!$Q$2:$Q$2296,"Sim")/SUMIFS('Base Diária'!$M$2:$M$2296,'Base Diária'!$C$2:$C$2296,$A70,'Base Diária'!$F$2:$F$2296,AI$67,'Base Diária'!$Q$2:$Q$2296,"Sim"),"")</f>
        <v/>
      </c>
      <c r="AJ70" s="85" t="str">
        <f>IFERROR(SUMIFS('Base Diária'!$L$2:$L$2296,'Base Diária'!$C$2:$C$2296,$A70,'Base Diária'!$F$2:$F$2296,AJ$67,'Base Diária'!$Q$2:$Q$2296,"Sim")/SUMIFS('Base Diária'!$M$2:$M$2296,'Base Diária'!$C$2:$C$2296,$A70,'Base Diária'!$F$2:$F$2296,AJ$67,'Base Diária'!$Q$2:$Q$2296,"Sim"),"")</f>
        <v/>
      </c>
      <c r="AK70" s="85" t="str">
        <f>IFERROR(SUMIFS('Base Diária'!$L$2:$L$2296,'Base Diária'!$C$2:$C$2296,$A70,'Base Diária'!$F$2:$F$2296,AK$67,'Base Diária'!$Q$2:$Q$2296,"Sim")/SUMIFS('Base Diária'!$M$2:$M$2296,'Base Diária'!$C$2:$C$2296,$A70,'Base Diária'!$F$2:$F$2296,AK$67,'Base Diária'!$Q$2:$Q$2296,"Sim"),"")</f>
        <v/>
      </c>
      <c r="AL70" s="85" t="str">
        <f>IFERROR(SUMIFS('Base Diária'!$L$2:$L$2296,'Base Diária'!$C$2:$C$2296,$A70,'Base Diária'!$F$2:$F$2296,AL$67,'Base Diária'!$Q$2:$Q$2296,"Sim")/SUMIFS('Base Diária'!$M$2:$M$2296,'Base Diária'!$C$2:$C$2296,$A70,'Base Diária'!$F$2:$F$2296,AL$67,'Base Diária'!$Q$2:$Q$2296,"Sim"),"")</f>
        <v/>
      </c>
      <c r="AM70" s="85" t="str">
        <f>IFERROR(SUMIFS('Base Diária'!$L$2:$L$2296,'Base Diária'!$C$2:$C$2296,$A70,'Base Diária'!$F$2:$F$2296,AM$67,'Base Diária'!$Q$2:$Q$2296,"Sim")/SUMIFS('Base Diária'!$M$2:$M$2296,'Base Diária'!$C$2:$C$2296,$A70,'Base Diária'!$F$2:$F$2296,AM$67,'Base Diária'!$Q$2:$Q$2296,"Sim"),"")</f>
        <v/>
      </c>
      <c r="AN70" s="85" t="str">
        <f>IFERROR(SUMIFS('Base Diária'!$L$2:$L$2296,'Base Diária'!$C$2:$C$2296,$A70,'Base Diária'!$F$2:$F$2296,AN$67,'Base Diária'!$Q$2:$Q$2296,"Sim")/SUMIFS('Base Diária'!$M$2:$M$2296,'Base Diária'!$C$2:$C$2296,$A70,'Base Diária'!$F$2:$F$2296,AN$67,'Base Diária'!$Q$2:$Q$2296,"Sim"),"")</f>
        <v/>
      </c>
      <c r="AO70" s="85" t="str">
        <f>IFERROR(SUMIFS('Base Diária'!$L$2:$L$2296,'Base Diária'!$C$2:$C$2296,$A70,'Base Diária'!$F$2:$F$2296,AO$67,'Base Diária'!$Q$2:$Q$2296,"Sim")/SUMIFS('Base Diária'!$M$2:$M$2296,'Base Diária'!$C$2:$C$2296,$A70,'Base Diária'!$F$2:$F$2296,AO$67,'Base Diária'!$Q$2:$Q$2296,"Sim"),"")</f>
        <v/>
      </c>
      <c r="AP70" s="18">
        <f>IFERROR(INDEX('Painel Centro'!$D$5:$D$14,MATCH($A70,'Painel Centro'!$A$5:$A$14,0)),"")</f>
        <v>95</v>
      </c>
      <c r="AQ70" s="86">
        <f>IFERROR(INDEX('Painel Centro'!$H$5:$H$14,MATCH($A70,'Painel Centro'!$A$5:$A$14,0)),"")</f>
        <v>0.8674000671817268</v>
      </c>
      <c r="AR70" s="86">
        <f>IFERROR(INDEX('Painel Centro'!$K$5:$K$14,MATCH($A70,'Painel Centro'!$A$5:$A$14,0)),"")</f>
        <v>0.86315789473684212</v>
      </c>
      <c r="AS70" s="86">
        <f>IFERROR(INDEX('Painel Centro'!$I$5:$I$14,MATCH($A70,'Painel Centro'!$A$5:$A$14,0)),"")</f>
        <v>0.8</v>
      </c>
      <c r="AT70" s="89" t="str">
        <f>IFERROR(INDEX('Painel Centro'!$O$5:$O$14,MATCH($A70,'Painel Centro'!$A$5:$A$14,0)),"")</f>
        <v>Na meta</v>
      </c>
    </row>
    <row r="71" spans="1:46" ht="15" customHeight="1" x14ac:dyDescent="0.25">
      <c r="A71" s="89" t="s">
        <v>280</v>
      </c>
      <c r="F71" s="85">
        <f>IFERROR(SUMIFS('Base Diária'!$L$2:$L$2296,'Base Diária'!$C$2:$C$2296,$A71,'Base Diária'!$F$2:$F$2296,F$67,'Base Diária'!$Q$2:$Q$2296,"Sim")/SUMIFS('Base Diária'!$M$2:$M$2296,'Base Diária'!$C$2:$C$2296,$A71,'Base Diária'!$F$2:$F$2296,F$67,'Base Diária'!$Q$2:$Q$2296,"Sim"),"")</f>
        <v>0.97727272727272718</v>
      </c>
      <c r="G71" s="85">
        <f>IFERROR(SUMIFS('Base Diária'!$L$2:$L$2296,'Base Diária'!$C$2:$C$2296,$A71,'Base Diária'!$F$2:$F$2296,G$67,'Base Diária'!$Q$2:$Q$2296,"Sim")/SUMIFS('Base Diária'!$M$2:$M$2296,'Base Diária'!$C$2:$C$2296,$A71,'Base Diária'!$F$2:$F$2296,G$67,'Base Diária'!$Q$2:$Q$2296,"Sim"),"")</f>
        <v>0.96818181818181814</v>
      </c>
      <c r="H71" s="85">
        <f>IFERROR(SUMIFS('Base Diária'!$L$2:$L$2296,'Base Diária'!$C$2:$C$2296,$A71,'Base Diária'!$F$2:$F$2296,H$67,'Base Diária'!$Q$2:$Q$2296,"Sim")/SUMIFS('Base Diária'!$M$2:$M$2296,'Base Diária'!$C$2:$C$2296,$A71,'Base Diária'!$F$2:$F$2296,H$67,'Base Diária'!$Q$2:$Q$2296,"Sim"),"")</f>
        <v>0.9723484848484848</v>
      </c>
      <c r="I71" s="85">
        <f>IFERROR(SUMIFS('Base Diária'!$L$2:$L$2296,'Base Diária'!$C$2:$C$2296,$A71,'Base Diária'!$F$2:$F$2296,I$67,'Base Diária'!$Q$2:$Q$2296,"Sim")/SUMIFS('Base Diária'!$M$2:$M$2296,'Base Diária'!$C$2:$C$2296,$A71,'Base Diária'!$F$2:$F$2296,I$67,'Base Diária'!$Q$2:$Q$2296,"Sim"),"")</f>
        <v>0.97272727272727266</v>
      </c>
      <c r="J71" s="85">
        <f>IFERROR(SUMIFS('Base Diária'!$L$2:$L$2296,'Base Diária'!$C$2:$C$2296,$A71,'Base Diária'!$F$2:$F$2296,J$67,'Base Diária'!$Q$2:$Q$2296,"Sim")/SUMIFS('Base Diária'!$M$2:$M$2296,'Base Diária'!$C$2:$C$2296,$A71,'Base Diária'!$F$2:$F$2296,J$67,'Base Diária'!$Q$2:$Q$2296,"Sim"),"")</f>
        <v>0.97424242424242424</v>
      </c>
      <c r="K71" s="85">
        <f>IFERROR(SUMIFS('Base Diária'!$L$2:$L$2296,'Base Diária'!$C$2:$C$2296,$A71,'Base Diária'!$F$2:$F$2296,K$67,'Base Diária'!$Q$2:$Q$2296,"Sim")/SUMIFS('Base Diária'!$M$2:$M$2296,'Base Diária'!$C$2:$C$2296,$A71,'Base Diária'!$F$2:$F$2296,K$67,'Base Diária'!$Q$2:$Q$2296,"Sim"),"")</f>
        <v>0.985675306957708</v>
      </c>
      <c r="L71" s="85" t="str">
        <f>IFERROR(SUMIFS('Base Diária'!$L$2:$L$2296,'Base Diária'!$C$2:$C$2296,$A71,'Base Diária'!$F$2:$F$2296,L$67,'Base Diária'!$Q$2:$Q$2296,"Sim")/SUMIFS('Base Diária'!$M$2:$M$2296,'Base Diária'!$C$2:$C$2296,$A71,'Base Diária'!$F$2:$F$2296,L$67,'Base Diária'!$Q$2:$Q$2296,"Sim"),"")</f>
        <v/>
      </c>
      <c r="M71" s="85">
        <f>IFERROR(SUMIFS('Base Diária'!$L$2:$L$2296,'Base Diária'!$C$2:$C$2296,$A71,'Base Diária'!$F$2:$F$2296,M$67,'Base Diária'!$Q$2:$Q$2296,"Sim")/SUMIFS('Base Diária'!$M$2:$M$2296,'Base Diária'!$C$2:$C$2296,$A71,'Base Diária'!$F$2:$F$2296,M$67,'Base Diária'!$Q$2:$Q$2296,"Sim"),"")</f>
        <v>0.93295454545454537</v>
      </c>
      <c r="N71" s="85">
        <f>IFERROR(SUMIFS('Base Diária'!$L$2:$L$2296,'Base Diária'!$C$2:$C$2296,$A71,'Base Diária'!$F$2:$F$2296,N$67,'Base Diária'!$Q$2:$Q$2296,"Sim")/SUMIFS('Base Diária'!$M$2:$M$2296,'Base Diária'!$C$2:$C$2296,$A71,'Base Diária'!$F$2:$F$2296,N$67,'Base Diária'!$Q$2:$Q$2296,"Sim"),"")</f>
        <v>0.96780303030303028</v>
      </c>
      <c r="O71" s="85">
        <f>IFERROR(SUMIFS('Base Diária'!$L$2:$L$2296,'Base Diária'!$C$2:$C$2296,$A71,'Base Diária'!$F$2:$F$2296,O$67,'Base Diária'!$Q$2:$Q$2296,"Sim")/SUMIFS('Base Diária'!$M$2:$M$2296,'Base Diária'!$C$2:$C$2296,$A71,'Base Diária'!$F$2:$F$2296,O$67,'Base Diária'!$Q$2:$Q$2296,"Sim"),"")</f>
        <v>0.9757575757575756</v>
      </c>
      <c r="P71" s="85">
        <f>IFERROR(SUMIFS('Base Diária'!$L$2:$L$2296,'Base Diária'!$C$2:$C$2296,$A71,'Base Diária'!$F$2:$F$2296,P$67,'Base Diária'!$Q$2:$Q$2296,"Sim")/SUMIFS('Base Diária'!$M$2:$M$2296,'Base Diária'!$C$2:$C$2296,$A71,'Base Diária'!$F$2:$F$2296,P$67,'Base Diária'!$Q$2:$Q$2296,"Sim"),"")</f>
        <v>0.95946969696969686</v>
      </c>
      <c r="Q71" s="85">
        <f>IFERROR(SUMIFS('Base Diária'!$L$2:$L$2296,'Base Diária'!$C$2:$C$2296,$A71,'Base Diária'!$F$2:$F$2296,Q$67,'Base Diária'!$Q$2:$Q$2296,"Sim")/SUMIFS('Base Diária'!$M$2:$M$2296,'Base Diária'!$C$2:$C$2296,$A71,'Base Diária'!$F$2:$F$2296,Q$67,'Base Diária'!$Q$2:$Q$2296,"Sim"),"")</f>
        <v>0.96079545454545445</v>
      </c>
      <c r="R71" s="85" t="str">
        <f>IFERROR(SUMIFS('Base Diária'!$L$2:$L$2296,'Base Diária'!$C$2:$C$2296,$A71,'Base Diária'!$F$2:$F$2296,R$67,'Base Diária'!$Q$2:$Q$2296,"Sim")/SUMIFS('Base Diária'!$M$2:$M$2296,'Base Diária'!$C$2:$C$2296,$A71,'Base Diária'!$F$2:$F$2296,R$67,'Base Diária'!$Q$2:$Q$2296,"Sim"),"")</f>
        <v/>
      </c>
      <c r="S71" s="85" t="str">
        <f>IFERROR(SUMIFS('Base Diária'!$L$2:$L$2296,'Base Diária'!$C$2:$C$2296,$A71,'Base Diária'!$F$2:$F$2296,S$67,'Base Diária'!$Q$2:$Q$2296,"Sim")/SUMIFS('Base Diária'!$M$2:$M$2296,'Base Diária'!$C$2:$C$2296,$A71,'Base Diária'!$F$2:$F$2296,S$67,'Base Diária'!$Q$2:$Q$2296,"Sim"),"")</f>
        <v/>
      </c>
      <c r="T71" s="85" t="str">
        <f>IFERROR(SUMIFS('Base Diária'!$L$2:$L$2296,'Base Diária'!$C$2:$C$2296,$A71,'Base Diária'!$F$2:$F$2296,T$67,'Base Diária'!$Q$2:$Q$2296,"Sim")/SUMIFS('Base Diária'!$M$2:$M$2296,'Base Diária'!$C$2:$C$2296,$A71,'Base Diária'!$F$2:$F$2296,T$67,'Base Diária'!$Q$2:$Q$2296,"Sim"),"")</f>
        <v/>
      </c>
      <c r="U71" s="85" t="str">
        <f>IFERROR(SUMIFS('Base Diária'!$L$2:$L$2296,'Base Diária'!$C$2:$C$2296,$A71,'Base Diária'!$F$2:$F$2296,U$67,'Base Diária'!$Q$2:$Q$2296,"Sim")/SUMIFS('Base Diária'!$M$2:$M$2296,'Base Diária'!$C$2:$C$2296,$A71,'Base Diária'!$F$2:$F$2296,U$67,'Base Diária'!$Q$2:$Q$2296,"Sim"),"")</f>
        <v/>
      </c>
      <c r="V71" s="85" t="str">
        <f>IFERROR(SUMIFS('Base Diária'!$L$2:$L$2296,'Base Diária'!$C$2:$C$2296,$A71,'Base Diária'!$F$2:$F$2296,V$67,'Base Diária'!$Q$2:$Q$2296,"Sim")/SUMIFS('Base Diária'!$M$2:$M$2296,'Base Diária'!$C$2:$C$2296,$A71,'Base Diária'!$F$2:$F$2296,V$67,'Base Diária'!$Q$2:$Q$2296,"Sim"),"")</f>
        <v/>
      </c>
      <c r="W71" s="85" t="str">
        <f>IFERROR(SUMIFS('Base Diária'!$L$2:$L$2296,'Base Diária'!$C$2:$C$2296,$A71,'Base Diária'!$F$2:$F$2296,W$67,'Base Diária'!$Q$2:$Q$2296,"Sim")/SUMIFS('Base Diária'!$M$2:$M$2296,'Base Diária'!$C$2:$C$2296,$A71,'Base Diária'!$F$2:$F$2296,W$67,'Base Diária'!$Q$2:$Q$2296,"Sim"),"")</f>
        <v/>
      </c>
      <c r="X71" s="85" t="str">
        <f>IFERROR(SUMIFS('Base Diária'!$L$2:$L$2296,'Base Diária'!$C$2:$C$2296,$A71,'Base Diária'!$F$2:$F$2296,X$67,'Base Diária'!$Q$2:$Q$2296,"Sim")/SUMIFS('Base Diária'!$M$2:$M$2296,'Base Diária'!$C$2:$C$2296,$A71,'Base Diária'!$F$2:$F$2296,X$67,'Base Diária'!$Q$2:$Q$2296,"Sim"),"")</f>
        <v/>
      </c>
      <c r="Y71" s="85" t="str">
        <f>IFERROR(SUMIFS('Base Diária'!$L$2:$L$2296,'Base Diária'!$C$2:$C$2296,$A71,'Base Diária'!$F$2:$F$2296,Y$67,'Base Diária'!$Q$2:$Q$2296,"Sim")/SUMIFS('Base Diária'!$M$2:$M$2296,'Base Diária'!$C$2:$C$2296,$A71,'Base Diária'!$F$2:$F$2296,Y$67,'Base Diária'!$Q$2:$Q$2296,"Sim"),"")</f>
        <v/>
      </c>
      <c r="Z71" s="85" t="str">
        <f>IFERROR(SUMIFS('Base Diária'!$L$2:$L$2296,'Base Diária'!$C$2:$C$2296,$A71,'Base Diária'!$F$2:$F$2296,Z$67,'Base Diária'!$Q$2:$Q$2296,"Sim")/SUMIFS('Base Diária'!$M$2:$M$2296,'Base Diária'!$C$2:$C$2296,$A71,'Base Diária'!$F$2:$F$2296,Z$67,'Base Diária'!$Q$2:$Q$2296,"Sim"),"")</f>
        <v/>
      </c>
      <c r="AA71" s="85" t="str">
        <f>IFERROR(SUMIFS('Base Diária'!$L$2:$L$2296,'Base Diária'!$C$2:$C$2296,$A71,'Base Diária'!$F$2:$F$2296,AA$67,'Base Diária'!$Q$2:$Q$2296,"Sim")/SUMIFS('Base Diária'!$M$2:$M$2296,'Base Diária'!$C$2:$C$2296,$A71,'Base Diária'!$F$2:$F$2296,AA$67,'Base Diária'!$Q$2:$Q$2296,"Sim"),"")</f>
        <v/>
      </c>
      <c r="AB71" s="85" t="str">
        <f>IFERROR(SUMIFS('Base Diária'!$L$2:$L$2296,'Base Diária'!$C$2:$C$2296,$A71,'Base Diária'!$F$2:$F$2296,AB$67,'Base Diária'!$Q$2:$Q$2296,"Sim")/SUMIFS('Base Diária'!$M$2:$M$2296,'Base Diária'!$C$2:$C$2296,$A71,'Base Diária'!$F$2:$F$2296,AB$67,'Base Diária'!$Q$2:$Q$2296,"Sim"),"")</f>
        <v/>
      </c>
      <c r="AC71" s="85" t="str">
        <f>IFERROR(SUMIFS('Base Diária'!$L$2:$L$2296,'Base Diária'!$C$2:$C$2296,$A71,'Base Diária'!$F$2:$F$2296,AC$67,'Base Diária'!$Q$2:$Q$2296,"Sim")/SUMIFS('Base Diária'!$M$2:$M$2296,'Base Diária'!$C$2:$C$2296,$A71,'Base Diária'!$F$2:$F$2296,AC$67,'Base Diária'!$Q$2:$Q$2296,"Sim"),"")</f>
        <v/>
      </c>
      <c r="AD71" s="85" t="str">
        <f>IFERROR(SUMIFS('Base Diária'!$L$2:$L$2296,'Base Diária'!$C$2:$C$2296,$A71,'Base Diária'!$F$2:$F$2296,AD$67,'Base Diária'!$Q$2:$Q$2296,"Sim")/SUMIFS('Base Diária'!$M$2:$M$2296,'Base Diária'!$C$2:$C$2296,$A71,'Base Diária'!$F$2:$F$2296,AD$67,'Base Diária'!$Q$2:$Q$2296,"Sim"),"")</f>
        <v/>
      </c>
      <c r="AE71" s="85" t="str">
        <f>IFERROR(SUMIFS('Base Diária'!$L$2:$L$2296,'Base Diária'!$C$2:$C$2296,$A71,'Base Diária'!$F$2:$F$2296,AE$67,'Base Diária'!$Q$2:$Q$2296,"Sim")/SUMIFS('Base Diária'!$M$2:$M$2296,'Base Diária'!$C$2:$C$2296,$A71,'Base Diária'!$F$2:$F$2296,AE$67,'Base Diária'!$Q$2:$Q$2296,"Sim"),"")</f>
        <v/>
      </c>
      <c r="AF71" s="85" t="str">
        <f>IFERROR(SUMIFS('Base Diária'!$L$2:$L$2296,'Base Diária'!$C$2:$C$2296,$A71,'Base Diária'!$F$2:$F$2296,AF$67,'Base Diária'!$Q$2:$Q$2296,"Sim")/SUMIFS('Base Diária'!$M$2:$M$2296,'Base Diária'!$C$2:$C$2296,$A71,'Base Diária'!$F$2:$F$2296,AF$67,'Base Diária'!$Q$2:$Q$2296,"Sim"),"")</f>
        <v/>
      </c>
      <c r="AG71" s="85" t="str">
        <f>IFERROR(SUMIFS('Base Diária'!$L$2:$L$2296,'Base Diária'!$C$2:$C$2296,$A71,'Base Diária'!$F$2:$F$2296,AG$67,'Base Diária'!$Q$2:$Q$2296,"Sim")/SUMIFS('Base Diária'!$M$2:$M$2296,'Base Diária'!$C$2:$C$2296,$A71,'Base Diária'!$F$2:$F$2296,AG$67,'Base Diária'!$Q$2:$Q$2296,"Sim"),"")</f>
        <v/>
      </c>
      <c r="AH71" s="85" t="str">
        <f>IFERROR(SUMIFS('Base Diária'!$L$2:$L$2296,'Base Diária'!$C$2:$C$2296,$A71,'Base Diária'!$F$2:$F$2296,AH$67,'Base Diária'!$Q$2:$Q$2296,"Sim")/SUMIFS('Base Diária'!$M$2:$M$2296,'Base Diária'!$C$2:$C$2296,$A71,'Base Diária'!$F$2:$F$2296,AH$67,'Base Diária'!$Q$2:$Q$2296,"Sim"),"")</f>
        <v/>
      </c>
      <c r="AI71" s="85" t="str">
        <f>IFERROR(SUMIFS('Base Diária'!$L$2:$L$2296,'Base Diária'!$C$2:$C$2296,$A71,'Base Diária'!$F$2:$F$2296,AI$67,'Base Diária'!$Q$2:$Q$2296,"Sim")/SUMIFS('Base Diária'!$M$2:$M$2296,'Base Diária'!$C$2:$C$2296,$A71,'Base Diária'!$F$2:$F$2296,AI$67,'Base Diária'!$Q$2:$Q$2296,"Sim"),"")</f>
        <v/>
      </c>
      <c r="AJ71" s="85" t="str">
        <f>IFERROR(SUMIFS('Base Diária'!$L$2:$L$2296,'Base Diária'!$C$2:$C$2296,$A71,'Base Diária'!$F$2:$F$2296,AJ$67,'Base Diária'!$Q$2:$Q$2296,"Sim")/SUMIFS('Base Diária'!$M$2:$M$2296,'Base Diária'!$C$2:$C$2296,$A71,'Base Diária'!$F$2:$F$2296,AJ$67,'Base Diária'!$Q$2:$Q$2296,"Sim"),"")</f>
        <v/>
      </c>
      <c r="AK71" s="85" t="str">
        <f>IFERROR(SUMIFS('Base Diária'!$L$2:$L$2296,'Base Diária'!$C$2:$C$2296,$A71,'Base Diária'!$F$2:$F$2296,AK$67,'Base Diária'!$Q$2:$Q$2296,"Sim")/SUMIFS('Base Diária'!$M$2:$M$2296,'Base Diária'!$C$2:$C$2296,$A71,'Base Diária'!$F$2:$F$2296,AK$67,'Base Diária'!$Q$2:$Q$2296,"Sim"),"")</f>
        <v/>
      </c>
      <c r="AL71" s="85" t="str">
        <f>IFERROR(SUMIFS('Base Diária'!$L$2:$L$2296,'Base Diária'!$C$2:$C$2296,$A71,'Base Diária'!$F$2:$F$2296,AL$67,'Base Diária'!$Q$2:$Q$2296,"Sim")/SUMIFS('Base Diária'!$M$2:$M$2296,'Base Diária'!$C$2:$C$2296,$A71,'Base Diária'!$F$2:$F$2296,AL$67,'Base Diária'!$Q$2:$Q$2296,"Sim"),"")</f>
        <v/>
      </c>
      <c r="AM71" s="85" t="str">
        <f>IFERROR(SUMIFS('Base Diária'!$L$2:$L$2296,'Base Diária'!$C$2:$C$2296,$A71,'Base Diária'!$F$2:$F$2296,AM$67,'Base Diária'!$Q$2:$Q$2296,"Sim")/SUMIFS('Base Diária'!$M$2:$M$2296,'Base Diária'!$C$2:$C$2296,$A71,'Base Diária'!$F$2:$F$2296,AM$67,'Base Diária'!$Q$2:$Q$2296,"Sim"),"")</f>
        <v/>
      </c>
      <c r="AN71" s="85" t="str">
        <f>IFERROR(SUMIFS('Base Diária'!$L$2:$L$2296,'Base Diária'!$C$2:$C$2296,$A71,'Base Diária'!$F$2:$F$2296,AN$67,'Base Diária'!$Q$2:$Q$2296,"Sim")/SUMIFS('Base Diária'!$M$2:$M$2296,'Base Diária'!$C$2:$C$2296,$A71,'Base Diária'!$F$2:$F$2296,AN$67,'Base Diária'!$Q$2:$Q$2296,"Sim"),"")</f>
        <v/>
      </c>
      <c r="AO71" s="85" t="str">
        <f>IFERROR(SUMIFS('Base Diária'!$L$2:$L$2296,'Base Diária'!$C$2:$C$2296,$A71,'Base Diária'!$F$2:$F$2296,AO$67,'Base Diária'!$Q$2:$Q$2296,"Sim")/SUMIFS('Base Diária'!$M$2:$M$2296,'Base Diária'!$C$2:$C$2296,$A71,'Base Diária'!$F$2:$F$2296,AO$67,'Base Diária'!$Q$2:$Q$2296,"Sim"),"")</f>
        <v/>
      </c>
      <c r="AP71" s="18">
        <f>IFERROR(INDEX('Painel Centro'!$D$5:$D$14,MATCH($A71,'Painel Centro'!$A$5:$A$14,0)),"")</f>
        <v>31</v>
      </c>
      <c r="AQ71" s="86">
        <f>IFERROR(INDEX('Painel Centro'!$H$5:$H$14,MATCH($A71,'Painel Centro'!$A$5:$A$14,0)),"")</f>
        <v>0.96739049877714323</v>
      </c>
      <c r="AR71" s="86">
        <f>IFERROR(INDEX('Painel Centro'!$K$5:$K$14,MATCH($A71,'Painel Centro'!$A$5:$A$14,0)),"")</f>
        <v>1</v>
      </c>
      <c r="AS71" s="86">
        <f>IFERROR(INDEX('Painel Centro'!$I$5:$I$14,MATCH($A71,'Painel Centro'!$A$5:$A$14,0)),"")</f>
        <v>0.8</v>
      </c>
      <c r="AT71" s="89" t="str">
        <f>IFERROR(INDEX('Painel Centro'!$O$5:$O$14,MATCH($A71,'Painel Centro'!$A$5:$A$14,0)),"")</f>
        <v>Na meta</v>
      </c>
    </row>
    <row r="72" spans="1:46" ht="15" customHeight="1" x14ac:dyDescent="0.25">
      <c r="A72" s="89" t="s">
        <v>254</v>
      </c>
      <c r="F72" s="85">
        <f>IFERROR(SUMIFS('Base Diária'!$L$2:$L$2296,'Base Diária'!$C$2:$C$2296,$A72,'Base Diária'!$F$2:$F$2296,F$67,'Base Diária'!$Q$2:$Q$2296,"Sim")/SUMIFS('Base Diária'!$M$2:$M$2296,'Base Diária'!$C$2:$C$2296,$A72,'Base Diária'!$F$2:$F$2296,F$67,'Base Diária'!$Q$2:$Q$2296,"Sim"),"")</f>
        <v>0.8868347338935576</v>
      </c>
      <c r="G72" s="85">
        <f>IFERROR(SUMIFS('Base Diária'!$L$2:$L$2296,'Base Diária'!$C$2:$C$2296,$A72,'Base Diária'!$F$2:$F$2296,G$67,'Base Diária'!$Q$2:$Q$2296,"Sim")/SUMIFS('Base Diária'!$M$2:$M$2296,'Base Diária'!$C$2:$C$2296,$A72,'Base Diária'!$F$2:$F$2296,G$67,'Base Diária'!$Q$2:$Q$2296,"Sim"),"")</f>
        <v>0.89285714285714302</v>
      </c>
      <c r="H72" s="85">
        <f>IFERROR(SUMIFS('Base Diária'!$L$2:$L$2296,'Base Diária'!$C$2:$C$2296,$A72,'Base Diária'!$F$2:$F$2296,H$67,'Base Diária'!$Q$2:$Q$2296,"Sim")/SUMIFS('Base Diária'!$M$2:$M$2296,'Base Diária'!$C$2:$C$2296,$A72,'Base Diária'!$F$2:$F$2296,H$67,'Base Diária'!$Q$2:$Q$2296,"Sim"),"")</f>
        <v>0.92162072401195616</v>
      </c>
      <c r="I72" s="85">
        <f>IFERROR(SUMIFS('Base Diária'!$L$2:$L$2296,'Base Diária'!$C$2:$C$2296,$A72,'Base Diária'!$F$2:$F$2296,I$67,'Base Diária'!$Q$2:$Q$2296,"Sim")/SUMIFS('Base Diária'!$M$2:$M$2296,'Base Diária'!$C$2:$C$2296,$A72,'Base Diária'!$F$2:$F$2296,I$67,'Base Diária'!$Q$2:$Q$2296,"Sim"),"")</f>
        <v>0.8692240627724499</v>
      </c>
      <c r="J72" s="85">
        <f>IFERROR(SUMIFS('Base Diária'!$L$2:$L$2296,'Base Diária'!$C$2:$C$2296,$A72,'Base Diária'!$F$2:$F$2296,J$67,'Base Diária'!$Q$2:$Q$2296,"Sim")/SUMIFS('Base Diária'!$M$2:$M$2296,'Base Diária'!$C$2:$C$2296,$A72,'Base Diária'!$F$2:$F$2296,J$67,'Base Diária'!$Q$2:$Q$2296,"Sim"),"")</f>
        <v>0.90482522796352571</v>
      </c>
      <c r="K72" s="85">
        <f>IFERROR(SUMIFS('Base Diária'!$L$2:$L$2296,'Base Diária'!$C$2:$C$2296,$A72,'Base Diária'!$F$2:$F$2296,K$67,'Base Diária'!$Q$2:$Q$2296,"Sim")/SUMIFS('Base Diária'!$M$2:$M$2296,'Base Diária'!$C$2:$C$2296,$A72,'Base Diária'!$F$2:$F$2296,K$67,'Base Diária'!$Q$2:$Q$2296,"Sim"),"")</f>
        <v>0.85333333333333339</v>
      </c>
      <c r="L72" s="85">
        <f>IFERROR(SUMIFS('Base Diária'!$L$2:$L$2296,'Base Diária'!$C$2:$C$2296,$A72,'Base Diária'!$F$2:$F$2296,L$67,'Base Diária'!$Q$2:$Q$2296,"Sim")/SUMIFS('Base Diária'!$M$2:$M$2296,'Base Diária'!$C$2:$C$2296,$A72,'Base Diária'!$F$2:$F$2296,L$67,'Base Diária'!$Q$2:$Q$2296,"Sim"),"")</f>
        <v>0.94552319309600852</v>
      </c>
      <c r="M72" s="85">
        <f>IFERROR(SUMIFS('Base Diária'!$L$2:$L$2296,'Base Diária'!$C$2:$C$2296,$A72,'Base Diária'!$F$2:$F$2296,M$67,'Base Diária'!$Q$2:$Q$2296,"Sim")/SUMIFS('Base Diária'!$M$2:$M$2296,'Base Diária'!$C$2:$C$2296,$A72,'Base Diária'!$F$2:$F$2296,M$67,'Base Diária'!$Q$2:$Q$2296,"Sim"),"")</f>
        <v>0.89658233466489134</v>
      </c>
      <c r="N72" s="85">
        <f>IFERROR(SUMIFS('Base Diária'!$L$2:$L$2296,'Base Diária'!$C$2:$C$2296,$A72,'Base Diária'!$F$2:$F$2296,N$67,'Base Diária'!$Q$2:$Q$2296,"Sim")/SUMIFS('Base Diária'!$M$2:$M$2296,'Base Diária'!$C$2:$C$2296,$A72,'Base Diária'!$F$2:$F$2296,N$67,'Base Diária'!$Q$2:$Q$2296,"Sim"),"")</f>
        <v>0.84281636536631799</v>
      </c>
      <c r="O72" s="85">
        <f>IFERROR(SUMIFS('Base Diária'!$L$2:$L$2296,'Base Diária'!$C$2:$C$2296,$A72,'Base Diária'!$F$2:$F$2296,O$67,'Base Diária'!$Q$2:$Q$2296,"Sim")/SUMIFS('Base Diária'!$M$2:$M$2296,'Base Diária'!$C$2:$C$2296,$A72,'Base Diária'!$F$2:$F$2296,O$67,'Base Diária'!$Q$2:$Q$2296,"Sim"),"")</f>
        <v>0.90130548302872082</v>
      </c>
      <c r="P72" s="85">
        <f>IFERROR(SUMIFS('Base Diária'!$L$2:$L$2296,'Base Diária'!$C$2:$C$2296,$A72,'Base Diária'!$F$2:$F$2296,P$67,'Base Diária'!$Q$2:$Q$2296,"Sim")/SUMIFS('Base Diária'!$M$2:$M$2296,'Base Diária'!$C$2:$C$2296,$A72,'Base Diária'!$F$2:$F$2296,P$67,'Base Diária'!$Q$2:$Q$2296,"Sim"),"")</f>
        <v>0.87367021276595735</v>
      </c>
      <c r="Q72" s="85">
        <f>IFERROR(SUMIFS('Base Diária'!$L$2:$L$2296,'Base Diária'!$C$2:$C$2296,$A72,'Base Diária'!$F$2:$F$2296,Q$67,'Base Diária'!$Q$2:$Q$2296,"Sim")/SUMIFS('Base Diária'!$M$2:$M$2296,'Base Diária'!$C$2:$C$2296,$A72,'Base Diária'!$F$2:$F$2296,Q$67,'Base Diária'!$Q$2:$Q$2296,"Sim"),"")</f>
        <v>0.87165082108902336</v>
      </c>
      <c r="R72" s="85" t="str">
        <f>IFERROR(SUMIFS('Base Diária'!$L$2:$L$2296,'Base Diária'!$C$2:$C$2296,$A72,'Base Diária'!$F$2:$F$2296,R$67,'Base Diária'!$Q$2:$Q$2296,"Sim")/SUMIFS('Base Diária'!$M$2:$M$2296,'Base Diária'!$C$2:$C$2296,$A72,'Base Diária'!$F$2:$F$2296,R$67,'Base Diária'!$Q$2:$Q$2296,"Sim"),"")</f>
        <v/>
      </c>
      <c r="S72" s="85" t="str">
        <f>IFERROR(SUMIFS('Base Diária'!$L$2:$L$2296,'Base Diária'!$C$2:$C$2296,$A72,'Base Diária'!$F$2:$F$2296,S$67,'Base Diária'!$Q$2:$Q$2296,"Sim")/SUMIFS('Base Diária'!$M$2:$M$2296,'Base Diária'!$C$2:$C$2296,$A72,'Base Diária'!$F$2:$F$2296,S$67,'Base Diária'!$Q$2:$Q$2296,"Sim"),"")</f>
        <v/>
      </c>
      <c r="T72" s="85" t="str">
        <f>IFERROR(SUMIFS('Base Diária'!$L$2:$L$2296,'Base Diária'!$C$2:$C$2296,$A72,'Base Diária'!$F$2:$F$2296,T$67,'Base Diária'!$Q$2:$Q$2296,"Sim")/SUMIFS('Base Diária'!$M$2:$M$2296,'Base Diária'!$C$2:$C$2296,$A72,'Base Diária'!$F$2:$F$2296,T$67,'Base Diária'!$Q$2:$Q$2296,"Sim"),"")</f>
        <v/>
      </c>
      <c r="U72" s="85" t="str">
        <f>IFERROR(SUMIFS('Base Diária'!$L$2:$L$2296,'Base Diária'!$C$2:$C$2296,$A72,'Base Diária'!$F$2:$F$2296,U$67,'Base Diária'!$Q$2:$Q$2296,"Sim")/SUMIFS('Base Diária'!$M$2:$M$2296,'Base Diária'!$C$2:$C$2296,$A72,'Base Diária'!$F$2:$F$2296,U$67,'Base Diária'!$Q$2:$Q$2296,"Sim"),"")</f>
        <v/>
      </c>
      <c r="V72" s="85" t="str">
        <f>IFERROR(SUMIFS('Base Diária'!$L$2:$L$2296,'Base Diária'!$C$2:$C$2296,$A72,'Base Diária'!$F$2:$F$2296,V$67,'Base Diária'!$Q$2:$Q$2296,"Sim")/SUMIFS('Base Diária'!$M$2:$M$2296,'Base Diária'!$C$2:$C$2296,$A72,'Base Diária'!$F$2:$F$2296,V$67,'Base Diária'!$Q$2:$Q$2296,"Sim"),"")</f>
        <v/>
      </c>
      <c r="W72" s="85" t="str">
        <f>IFERROR(SUMIFS('Base Diária'!$L$2:$L$2296,'Base Diária'!$C$2:$C$2296,$A72,'Base Diária'!$F$2:$F$2296,W$67,'Base Diária'!$Q$2:$Q$2296,"Sim")/SUMIFS('Base Diária'!$M$2:$M$2296,'Base Diária'!$C$2:$C$2296,$A72,'Base Diária'!$F$2:$F$2296,W$67,'Base Diária'!$Q$2:$Q$2296,"Sim"),"")</f>
        <v/>
      </c>
      <c r="X72" s="85" t="str">
        <f>IFERROR(SUMIFS('Base Diária'!$L$2:$L$2296,'Base Diária'!$C$2:$C$2296,$A72,'Base Diária'!$F$2:$F$2296,X$67,'Base Diária'!$Q$2:$Q$2296,"Sim")/SUMIFS('Base Diária'!$M$2:$M$2296,'Base Diária'!$C$2:$C$2296,$A72,'Base Diária'!$F$2:$F$2296,X$67,'Base Diária'!$Q$2:$Q$2296,"Sim"),"")</f>
        <v/>
      </c>
      <c r="Y72" s="85" t="str">
        <f>IFERROR(SUMIFS('Base Diária'!$L$2:$L$2296,'Base Diária'!$C$2:$C$2296,$A72,'Base Diária'!$F$2:$F$2296,Y$67,'Base Diária'!$Q$2:$Q$2296,"Sim")/SUMIFS('Base Diária'!$M$2:$M$2296,'Base Diária'!$C$2:$C$2296,$A72,'Base Diária'!$F$2:$F$2296,Y$67,'Base Diária'!$Q$2:$Q$2296,"Sim"),"")</f>
        <v/>
      </c>
      <c r="Z72" s="85" t="str">
        <f>IFERROR(SUMIFS('Base Diária'!$L$2:$L$2296,'Base Diária'!$C$2:$C$2296,$A72,'Base Diária'!$F$2:$F$2296,Z$67,'Base Diária'!$Q$2:$Q$2296,"Sim")/SUMIFS('Base Diária'!$M$2:$M$2296,'Base Diária'!$C$2:$C$2296,$A72,'Base Diária'!$F$2:$F$2296,Z$67,'Base Diária'!$Q$2:$Q$2296,"Sim"),"")</f>
        <v/>
      </c>
      <c r="AA72" s="85" t="str">
        <f>IFERROR(SUMIFS('Base Diária'!$L$2:$L$2296,'Base Diária'!$C$2:$C$2296,$A72,'Base Diária'!$F$2:$F$2296,AA$67,'Base Diária'!$Q$2:$Q$2296,"Sim")/SUMIFS('Base Diária'!$M$2:$M$2296,'Base Diária'!$C$2:$C$2296,$A72,'Base Diária'!$F$2:$F$2296,AA$67,'Base Diária'!$Q$2:$Q$2296,"Sim"),"")</f>
        <v/>
      </c>
      <c r="AB72" s="85" t="str">
        <f>IFERROR(SUMIFS('Base Diária'!$L$2:$L$2296,'Base Diária'!$C$2:$C$2296,$A72,'Base Diária'!$F$2:$F$2296,AB$67,'Base Diária'!$Q$2:$Q$2296,"Sim")/SUMIFS('Base Diária'!$M$2:$M$2296,'Base Diária'!$C$2:$C$2296,$A72,'Base Diária'!$F$2:$F$2296,AB$67,'Base Diária'!$Q$2:$Q$2296,"Sim"),"")</f>
        <v/>
      </c>
      <c r="AC72" s="85" t="str">
        <f>IFERROR(SUMIFS('Base Diária'!$L$2:$L$2296,'Base Diária'!$C$2:$C$2296,$A72,'Base Diária'!$F$2:$F$2296,AC$67,'Base Diária'!$Q$2:$Q$2296,"Sim")/SUMIFS('Base Diária'!$M$2:$M$2296,'Base Diária'!$C$2:$C$2296,$A72,'Base Diária'!$F$2:$F$2296,AC$67,'Base Diária'!$Q$2:$Q$2296,"Sim"),"")</f>
        <v/>
      </c>
      <c r="AD72" s="85" t="str">
        <f>IFERROR(SUMIFS('Base Diária'!$L$2:$L$2296,'Base Diária'!$C$2:$C$2296,$A72,'Base Diária'!$F$2:$F$2296,AD$67,'Base Diária'!$Q$2:$Q$2296,"Sim")/SUMIFS('Base Diária'!$M$2:$M$2296,'Base Diária'!$C$2:$C$2296,$A72,'Base Diária'!$F$2:$F$2296,AD$67,'Base Diária'!$Q$2:$Q$2296,"Sim"),"")</f>
        <v/>
      </c>
      <c r="AE72" s="85" t="str">
        <f>IFERROR(SUMIFS('Base Diária'!$L$2:$L$2296,'Base Diária'!$C$2:$C$2296,$A72,'Base Diária'!$F$2:$F$2296,AE$67,'Base Diária'!$Q$2:$Q$2296,"Sim")/SUMIFS('Base Diária'!$M$2:$M$2296,'Base Diária'!$C$2:$C$2296,$A72,'Base Diária'!$F$2:$F$2296,AE$67,'Base Diária'!$Q$2:$Q$2296,"Sim"),"")</f>
        <v/>
      </c>
      <c r="AF72" s="85" t="str">
        <f>IFERROR(SUMIFS('Base Diária'!$L$2:$L$2296,'Base Diária'!$C$2:$C$2296,$A72,'Base Diária'!$F$2:$F$2296,AF$67,'Base Diária'!$Q$2:$Q$2296,"Sim")/SUMIFS('Base Diária'!$M$2:$M$2296,'Base Diária'!$C$2:$C$2296,$A72,'Base Diária'!$F$2:$F$2296,AF$67,'Base Diária'!$Q$2:$Q$2296,"Sim"),"")</f>
        <v/>
      </c>
      <c r="AG72" s="85" t="str">
        <f>IFERROR(SUMIFS('Base Diária'!$L$2:$L$2296,'Base Diária'!$C$2:$C$2296,$A72,'Base Diária'!$F$2:$F$2296,AG$67,'Base Diária'!$Q$2:$Q$2296,"Sim")/SUMIFS('Base Diária'!$M$2:$M$2296,'Base Diária'!$C$2:$C$2296,$A72,'Base Diária'!$F$2:$F$2296,AG$67,'Base Diária'!$Q$2:$Q$2296,"Sim"),"")</f>
        <v/>
      </c>
      <c r="AH72" s="85" t="str">
        <f>IFERROR(SUMIFS('Base Diária'!$L$2:$L$2296,'Base Diária'!$C$2:$C$2296,$A72,'Base Diária'!$F$2:$F$2296,AH$67,'Base Diária'!$Q$2:$Q$2296,"Sim")/SUMIFS('Base Diária'!$M$2:$M$2296,'Base Diária'!$C$2:$C$2296,$A72,'Base Diária'!$F$2:$F$2296,AH$67,'Base Diária'!$Q$2:$Q$2296,"Sim"),"")</f>
        <v/>
      </c>
      <c r="AI72" s="85" t="str">
        <f>IFERROR(SUMIFS('Base Diária'!$L$2:$L$2296,'Base Diária'!$C$2:$C$2296,$A72,'Base Diária'!$F$2:$F$2296,AI$67,'Base Diária'!$Q$2:$Q$2296,"Sim")/SUMIFS('Base Diária'!$M$2:$M$2296,'Base Diária'!$C$2:$C$2296,$A72,'Base Diária'!$F$2:$F$2296,AI$67,'Base Diária'!$Q$2:$Q$2296,"Sim"),"")</f>
        <v/>
      </c>
      <c r="AJ72" s="85" t="str">
        <f>IFERROR(SUMIFS('Base Diária'!$L$2:$L$2296,'Base Diária'!$C$2:$C$2296,$A72,'Base Diária'!$F$2:$F$2296,AJ$67,'Base Diária'!$Q$2:$Q$2296,"Sim")/SUMIFS('Base Diária'!$M$2:$M$2296,'Base Diária'!$C$2:$C$2296,$A72,'Base Diária'!$F$2:$F$2296,AJ$67,'Base Diária'!$Q$2:$Q$2296,"Sim"),"")</f>
        <v/>
      </c>
      <c r="AK72" s="85" t="str">
        <f>IFERROR(SUMIFS('Base Diária'!$L$2:$L$2296,'Base Diária'!$C$2:$C$2296,$A72,'Base Diária'!$F$2:$F$2296,AK$67,'Base Diária'!$Q$2:$Q$2296,"Sim")/SUMIFS('Base Diária'!$M$2:$M$2296,'Base Diária'!$C$2:$C$2296,$A72,'Base Diária'!$F$2:$F$2296,AK$67,'Base Diária'!$Q$2:$Q$2296,"Sim"),"")</f>
        <v/>
      </c>
      <c r="AL72" s="85" t="str">
        <f>IFERROR(SUMIFS('Base Diária'!$L$2:$L$2296,'Base Diária'!$C$2:$C$2296,$A72,'Base Diária'!$F$2:$F$2296,AL$67,'Base Diária'!$Q$2:$Q$2296,"Sim")/SUMIFS('Base Diária'!$M$2:$M$2296,'Base Diária'!$C$2:$C$2296,$A72,'Base Diária'!$F$2:$F$2296,AL$67,'Base Diária'!$Q$2:$Q$2296,"Sim"),"")</f>
        <v/>
      </c>
      <c r="AM72" s="85" t="str">
        <f>IFERROR(SUMIFS('Base Diária'!$L$2:$L$2296,'Base Diária'!$C$2:$C$2296,$A72,'Base Diária'!$F$2:$F$2296,AM$67,'Base Diária'!$Q$2:$Q$2296,"Sim")/SUMIFS('Base Diária'!$M$2:$M$2296,'Base Diária'!$C$2:$C$2296,$A72,'Base Diária'!$F$2:$F$2296,AM$67,'Base Diária'!$Q$2:$Q$2296,"Sim"),"")</f>
        <v/>
      </c>
      <c r="AN72" s="85" t="str">
        <f>IFERROR(SUMIFS('Base Diária'!$L$2:$L$2296,'Base Diária'!$C$2:$C$2296,$A72,'Base Diária'!$F$2:$F$2296,AN$67,'Base Diária'!$Q$2:$Q$2296,"Sim")/SUMIFS('Base Diária'!$M$2:$M$2296,'Base Diária'!$C$2:$C$2296,$A72,'Base Diária'!$F$2:$F$2296,AN$67,'Base Diária'!$Q$2:$Q$2296,"Sim"),"")</f>
        <v/>
      </c>
      <c r="AO72" s="85" t="str">
        <f>IFERROR(SUMIFS('Base Diária'!$L$2:$L$2296,'Base Diária'!$C$2:$C$2296,$A72,'Base Diária'!$F$2:$F$2296,AO$67,'Base Diária'!$Q$2:$Q$2296,"Sim")/SUMIFS('Base Diária'!$M$2:$M$2296,'Base Diária'!$C$2:$C$2296,$A72,'Base Diária'!$F$2:$F$2296,AO$67,'Base Diária'!$Q$2:$Q$2296,"Sim"),"")</f>
        <v/>
      </c>
      <c r="AP72" s="18">
        <f>IFERROR(INDEX('Painel Centro'!$D$5:$D$14,MATCH($A72,'Painel Centro'!$A$5:$A$14,0)),"")</f>
        <v>74</v>
      </c>
      <c r="AQ72" s="86">
        <f>IFERROR(INDEX('Painel Centro'!$H$5:$H$14,MATCH($A72,'Painel Centro'!$A$5:$A$14,0)),"")</f>
        <v>0.88846015793252009</v>
      </c>
      <c r="AR72" s="86">
        <f>IFERROR(INDEX('Painel Centro'!$K$5:$K$14,MATCH($A72,'Painel Centro'!$A$5:$A$14,0)),"")</f>
        <v>0.8783783783783784</v>
      </c>
      <c r="AS72" s="86">
        <f>IFERROR(INDEX('Painel Centro'!$I$5:$I$14,MATCH($A72,'Painel Centro'!$A$5:$A$14,0)),"")</f>
        <v>0.8</v>
      </c>
      <c r="AT72" s="89" t="str">
        <f>IFERROR(INDEX('Painel Centro'!$O$5:$O$14,MATCH($A72,'Painel Centro'!$A$5:$A$14,0)),"")</f>
        <v>Na meta</v>
      </c>
    </row>
    <row r="73" spans="1:46" ht="15" customHeight="1" x14ac:dyDescent="0.25">
      <c r="A73" s="89" t="s">
        <v>290</v>
      </c>
      <c r="F73" s="85">
        <f>IFERROR(SUMIFS('Base Diária'!$L$2:$L$2296,'Base Diária'!$C$2:$C$2296,$A73,'Base Diária'!$F$2:$F$2296,F$67,'Base Diária'!$Q$2:$Q$2296,"Sim")/SUMIFS('Base Diária'!$M$2:$M$2296,'Base Diária'!$C$2:$C$2296,$A73,'Base Diária'!$F$2:$F$2296,F$67,'Base Diária'!$Q$2:$Q$2296,"Sim"),"")</f>
        <v>0.87651515151515147</v>
      </c>
      <c r="G73" s="85">
        <f>IFERROR(SUMIFS('Base Diária'!$L$2:$L$2296,'Base Diária'!$C$2:$C$2296,$A73,'Base Diária'!$F$2:$F$2296,G$67,'Base Diária'!$Q$2:$Q$2296,"Sim")/SUMIFS('Base Diária'!$M$2:$M$2296,'Base Diária'!$C$2:$C$2296,$A73,'Base Diária'!$F$2:$F$2296,G$67,'Base Diária'!$Q$2:$Q$2296,"Sim"),"")</f>
        <v>0.90643939393939388</v>
      </c>
      <c r="H73" s="85">
        <f>IFERROR(SUMIFS('Base Diária'!$L$2:$L$2296,'Base Diária'!$C$2:$C$2296,$A73,'Base Diária'!$F$2:$F$2296,H$67,'Base Diária'!$Q$2:$Q$2296,"Sim")/SUMIFS('Base Diária'!$M$2:$M$2296,'Base Diária'!$C$2:$C$2296,$A73,'Base Diária'!$F$2:$F$2296,H$67,'Base Diária'!$Q$2:$Q$2296,"Sim"),"")</f>
        <v>0.8833333333333333</v>
      </c>
      <c r="I73" s="85">
        <f>IFERROR(SUMIFS('Base Diária'!$L$2:$L$2296,'Base Diária'!$C$2:$C$2296,$A73,'Base Diária'!$F$2:$F$2296,I$67,'Base Diária'!$Q$2:$Q$2296,"Sim")/SUMIFS('Base Diária'!$M$2:$M$2296,'Base Diária'!$C$2:$C$2296,$A73,'Base Diária'!$F$2:$F$2296,I$67,'Base Diária'!$Q$2:$Q$2296,"Sim"),"")</f>
        <v>0.8329545454545455</v>
      </c>
      <c r="J73" s="85">
        <f>IFERROR(SUMIFS('Base Diária'!$L$2:$L$2296,'Base Diária'!$C$2:$C$2296,$A73,'Base Diária'!$F$2:$F$2296,J$67,'Base Diária'!$Q$2:$Q$2296,"Sim")/SUMIFS('Base Diária'!$M$2:$M$2296,'Base Diária'!$C$2:$C$2296,$A73,'Base Diária'!$F$2:$F$2296,J$67,'Base Diária'!$Q$2:$Q$2296,"Sim"),"")</f>
        <v>0.86969696969696964</v>
      </c>
      <c r="K73" s="85">
        <f>IFERROR(SUMIFS('Base Diária'!$L$2:$L$2296,'Base Diária'!$C$2:$C$2296,$A73,'Base Diária'!$F$2:$F$2296,K$67,'Base Diária'!$Q$2:$Q$2296,"Sim")/SUMIFS('Base Diária'!$M$2:$M$2296,'Base Diária'!$C$2:$C$2296,$A73,'Base Diária'!$F$2:$F$2296,K$67,'Base Diária'!$Q$2:$Q$2296,"Sim"),"")</f>
        <v>0.88631195998180978</v>
      </c>
      <c r="L73" s="85" t="str">
        <f>IFERROR(SUMIFS('Base Diária'!$L$2:$L$2296,'Base Diária'!$C$2:$C$2296,$A73,'Base Diária'!$F$2:$F$2296,L$67,'Base Diária'!$Q$2:$Q$2296,"Sim")/SUMIFS('Base Diária'!$M$2:$M$2296,'Base Diária'!$C$2:$C$2296,$A73,'Base Diária'!$F$2:$F$2296,L$67,'Base Diária'!$Q$2:$Q$2296,"Sim"),"")</f>
        <v/>
      </c>
      <c r="M73" s="85">
        <f>IFERROR(SUMIFS('Base Diária'!$L$2:$L$2296,'Base Diária'!$C$2:$C$2296,$A73,'Base Diária'!$F$2:$F$2296,M$67,'Base Diária'!$Q$2:$Q$2296,"Sim")/SUMIFS('Base Diária'!$M$2:$M$2296,'Base Diária'!$C$2:$C$2296,$A73,'Base Diária'!$F$2:$F$2296,M$67,'Base Diária'!$Q$2:$Q$2296,"Sim"),"")</f>
        <v>0.85183639398998323</v>
      </c>
      <c r="N73" s="85">
        <f>IFERROR(SUMIFS('Base Diária'!$L$2:$L$2296,'Base Diária'!$C$2:$C$2296,$A73,'Base Diária'!$F$2:$F$2296,N$67,'Base Diária'!$Q$2:$Q$2296,"Sim")/SUMIFS('Base Diária'!$M$2:$M$2296,'Base Diária'!$C$2:$C$2296,$A73,'Base Diária'!$F$2:$F$2296,N$67,'Base Diária'!$Q$2:$Q$2296,"Sim"),"")</f>
        <v>0.71212121212121193</v>
      </c>
      <c r="O73" s="85">
        <f>IFERROR(SUMIFS('Base Diária'!$L$2:$L$2296,'Base Diária'!$C$2:$C$2296,$A73,'Base Diária'!$F$2:$F$2296,O$67,'Base Diária'!$Q$2:$Q$2296,"Sim")/SUMIFS('Base Diária'!$M$2:$M$2296,'Base Diária'!$C$2:$C$2296,$A73,'Base Diária'!$F$2:$F$2296,O$67,'Base Diária'!$Q$2:$Q$2296,"Sim"),"")</f>
        <v>0.82234848484848477</v>
      </c>
      <c r="P73" s="85">
        <f>IFERROR(SUMIFS('Base Diária'!$L$2:$L$2296,'Base Diária'!$C$2:$C$2296,$A73,'Base Diária'!$F$2:$F$2296,P$67,'Base Diária'!$Q$2:$Q$2296,"Sim")/SUMIFS('Base Diária'!$M$2:$M$2296,'Base Diária'!$C$2:$C$2296,$A73,'Base Diária'!$F$2:$F$2296,P$67,'Base Diária'!$Q$2:$Q$2296,"Sim"),"")</f>
        <v>0.90606060606060601</v>
      </c>
      <c r="Q73" s="85" t="str">
        <f>IFERROR(SUMIFS('Base Diária'!$L$2:$L$2296,'Base Diária'!$C$2:$C$2296,$A73,'Base Diária'!$F$2:$F$2296,Q$67,'Base Diária'!$Q$2:$Q$2296,"Sim")/SUMIFS('Base Diária'!$M$2:$M$2296,'Base Diária'!$C$2:$C$2296,$A73,'Base Diária'!$F$2:$F$2296,Q$67,'Base Diária'!$Q$2:$Q$2296,"Sim"),"")</f>
        <v/>
      </c>
      <c r="R73" s="85" t="str">
        <f>IFERROR(SUMIFS('Base Diária'!$L$2:$L$2296,'Base Diária'!$C$2:$C$2296,$A73,'Base Diária'!$F$2:$F$2296,R$67,'Base Diária'!$Q$2:$Q$2296,"Sim")/SUMIFS('Base Diária'!$M$2:$M$2296,'Base Diária'!$C$2:$C$2296,$A73,'Base Diária'!$F$2:$F$2296,R$67,'Base Diária'!$Q$2:$Q$2296,"Sim"),"")</f>
        <v/>
      </c>
      <c r="S73" s="85" t="str">
        <f>IFERROR(SUMIFS('Base Diária'!$L$2:$L$2296,'Base Diária'!$C$2:$C$2296,$A73,'Base Diária'!$F$2:$F$2296,S$67,'Base Diária'!$Q$2:$Q$2296,"Sim")/SUMIFS('Base Diária'!$M$2:$M$2296,'Base Diária'!$C$2:$C$2296,$A73,'Base Diária'!$F$2:$F$2296,S$67,'Base Diária'!$Q$2:$Q$2296,"Sim"),"")</f>
        <v/>
      </c>
      <c r="T73" s="85" t="str">
        <f>IFERROR(SUMIFS('Base Diária'!$L$2:$L$2296,'Base Diária'!$C$2:$C$2296,$A73,'Base Diária'!$F$2:$F$2296,T$67,'Base Diária'!$Q$2:$Q$2296,"Sim")/SUMIFS('Base Diária'!$M$2:$M$2296,'Base Diária'!$C$2:$C$2296,$A73,'Base Diária'!$F$2:$F$2296,T$67,'Base Diária'!$Q$2:$Q$2296,"Sim"),"")</f>
        <v/>
      </c>
      <c r="U73" s="85" t="str">
        <f>IFERROR(SUMIFS('Base Diária'!$L$2:$L$2296,'Base Diária'!$C$2:$C$2296,$A73,'Base Diária'!$F$2:$F$2296,U$67,'Base Diária'!$Q$2:$Q$2296,"Sim")/SUMIFS('Base Diária'!$M$2:$M$2296,'Base Diária'!$C$2:$C$2296,$A73,'Base Diária'!$F$2:$F$2296,U$67,'Base Diária'!$Q$2:$Q$2296,"Sim"),"")</f>
        <v/>
      </c>
      <c r="V73" s="85" t="str">
        <f>IFERROR(SUMIFS('Base Diária'!$L$2:$L$2296,'Base Diária'!$C$2:$C$2296,$A73,'Base Diária'!$F$2:$F$2296,V$67,'Base Diária'!$Q$2:$Q$2296,"Sim")/SUMIFS('Base Diária'!$M$2:$M$2296,'Base Diária'!$C$2:$C$2296,$A73,'Base Diária'!$F$2:$F$2296,V$67,'Base Diária'!$Q$2:$Q$2296,"Sim"),"")</f>
        <v/>
      </c>
      <c r="W73" s="85" t="str">
        <f>IFERROR(SUMIFS('Base Diária'!$L$2:$L$2296,'Base Diária'!$C$2:$C$2296,$A73,'Base Diária'!$F$2:$F$2296,W$67,'Base Diária'!$Q$2:$Q$2296,"Sim")/SUMIFS('Base Diária'!$M$2:$M$2296,'Base Diária'!$C$2:$C$2296,$A73,'Base Diária'!$F$2:$F$2296,W$67,'Base Diária'!$Q$2:$Q$2296,"Sim"),"")</f>
        <v/>
      </c>
      <c r="X73" s="85" t="str">
        <f>IFERROR(SUMIFS('Base Diária'!$L$2:$L$2296,'Base Diária'!$C$2:$C$2296,$A73,'Base Diária'!$F$2:$F$2296,X$67,'Base Diária'!$Q$2:$Q$2296,"Sim")/SUMIFS('Base Diária'!$M$2:$M$2296,'Base Diária'!$C$2:$C$2296,$A73,'Base Diária'!$F$2:$F$2296,X$67,'Base Diária'!$Q$2:$Q$2296,"Sim"),"")</f>
        <v/>
      </c>
      <c r="Y73" s="85" t="str">
        <f>IFERROR(SUMIFS('Base Diária'!$L$2:$L$2296,'Base Diária'!$C$2:$C$2296,$A73,'Base Diária'!$F$2:$F$2296,Y$67,'Base Diária'!$Q$2:$Q$2296,"Sim")/SUMIFS('Base Diária'!$M$2:$M$2296,'Base Diária'!$C$2:$C$2296,$A73,'Base Diária'!$F$2:$F$2296,Y$67,'Base Diária'!$Q$2:$Q$2296,"Sim"),"")</f>
        <v/>
      </c>
      <c r="Z73" s="85" t="str">
        <f>IFERROR(SUMIFS('Base Diária'!$L$2:$L$2296,'Base Diária'!$C$2:$C$2296,$A73,'Base Diária'!$F$2:$F$2296,Z$67,'Base Diária'!$Q$2:$Q$2296,"Sim")/SUMIFS('Base Diária'!$M$2:$M$2296,'Base Diária'!$C$2:$C$2296,$A73,'Base Diária'!$F$2:$F$2296,Z$67,'Base Diária'!$Q$2:$Q$2296,"Sim"),"")</f>
        <v/>
      </c>
      <c r="AA73" s="85" t="str">
        <f>IFERROR(SUMIFS('Base Diária'!$L$2:$L$2296,'Base Diária'!$C$2:$C$2296,$A73,'Base Diária'!$F$2:$F$2296,AA$67,'Base Diária'!$Q$2:$Q$2296,"Sim")/SUMIFS('Base Diária'!$M$2:$M$2296,'Base Diária'!$C$2:$C$2296,$A73,'Base Diária'!$F$2:$F$2296,AA$67,'Base Diária'!$Q$2:$Q$2296,"Sim"),"")</f>
        <v/>
      </c>
      <c r="AB73" s="85" t="str">
        <f>IFERROR(SUMIFS('Base Diária'!$L$2:$L$2296,'Base Diária'!$C$2:$C$2296,$A73,'Base Diária'!$F$2:$F$2296,AB$67,'Base Diária'!$Q$2:$Q$2296,"Sim")/SUMIFS('Base Diária'!$M$2:$M$2296,'Base Diária'!$C$2:$C$2296,$A73,'Base Diária'!$F$2:$F$2296,AB$67,'Base Diária'!$Q$2:$Q$2296,"Sim"),"")</f>
        <v/>
      </c>
      <c r="AC73" s="85" t="str">
        <f>IFERROR(SUMIFS('Base Diária'!$L$2:$L$2296,'Base Diária'!$C$2:$C$2296,$A73,'Base Diária'!$F$2:$F$2296,AC$67,'Base Diária'!$Q$2:$Q$2296,"Sim")/SUMIFS('Base Diária'!$M$2:$M$2296,'Base Diária'!$C$2:$C$2296,$A73,'Base Diária'!$F$2:$F$2296,AC$67,'Base Diária'!$Q$2:$Q$2296,"Sim"),"")</f>
        <v/>
      </c>
      <c r="AD73" s="85" t="str">
        <f>IFERROR(SUMIFS('Base Diária'!$L$2:$L$2296,'Base Diária'!$C$2:$C$2296,$A73,'Base Diária'!$F$2:$F$2296,AD$67,'Base Diária'!$Q$2:$Q$2296,"Sim")/SUMIFS('Base Diária'!$M$2:$M$2296,'Base Diária'!$C$2:$C$2296,$A73,'Base Diária'!$F$2:$F$2296,AD$67,'Base Diária'!$Q$2:$Q$2296,"Sim"),"")</f>
        <v/>
      </c>
      <c r="AE73" s="85" t="str">
        <f>IFERROR(SUMIFS('Base Diária'!$L$2:$L$2296,'Base Diária'!$C$2:$C$2296,$A73,'Base Diária'!$F$2:$F$2296,AE$67,'Base Diária'!$Q$2:$Q$2296,"Sim")/SUMIFS('Base Diária'!$M$2:$M$2296,'Base Diária'!$C$2:$C$2296,$A73,'Base Diária'!$F$2:$F$2296,AE$67,'Base Diária'!$Q$2:$Q$2296,"Sim"),"")</f>
        <v/>
      </c>
      <c r="AF73" s="85" t="str">
        <f>IFERROR(SUMIFS('Base Diária'!$L$2:$L$2296,'Base Diária'!$C$2:$C$2296,$A73,'Base Diária'!$F$2:$F$2296,AF$67,'Base Diária'!$Q$2:$Q$2296,"Sim")/SUMIFS('Base Diária'!$M$2:$M$2296,'Base Diária'!$C$2:$C$2296,$A73,'Base Diária'!$F$2:$F$2296,AF$67,'Base Diária'!$Q$2:$Q$2296,"Sim"),"")</f>
        <v/>
      </c>
      <c r="AG73" s="85" t="str">
        <f>IFERROR(SUMIFS('Base Diária'!$L$2:$L$2296,'Base Diária'!$C$2:$C$2296,$A73,'Base Diária'!$F$2:$F$2296,AG$67,'Base Diária'!$Q$2:$Q$2296,"Sim")/SUMIFS('Base Diária'!$M$2:$M$2296,'Base Diária'!$C$2:$C$2296,$A73,'Base Diária'!$F$2:$F$2296,AG$67,'Base Diária'!$Q$2:$Q$2296,"Sim"),"")</f>
        <v/>
      </c>
      <c r="AH73" s="85" t="str">
        <f>IFERROR(SUMIFS('Base Diária'!$L$2:$L$2296,'Base Diária'!$C$2:$C$2296,$A73,'Base Diária'!$F$2:$F$2296,AH$67,'Base Diária'!$Q$2:$Q$2296,"Sim")/SUMIFS('Base Diária'!$M$2:$M$2296,'Base Diária'!$C$2:$C$2296,$A73,'Base Diária'!$F$2:$F$2296,AH$67,'Base Diária'!$Q$2:$Q$2296,"Sim"),"")</f>
        <v/>
      </c>
      <c r="AI73" s="85" t="str">
        <f>IFERROR(SUMIFS('Base Diária'!$L$2:$L$2296,'Base Diária'!$C$2:$C$2296,$A73,'Base Diária'!$F$2:$F$2296,AI$67,'Base Diária'!$Q$2:$Q$2296,"Sim")/SUMIFS('Base Diária'!$M$2:$M$2296,'Base Diária'!$C$2:$C$2296,$A73,'Base Diária'!$F$2:$F$2296,AI$67,'Base Diária'!$Q$2:$Q$2296,"Sim"),"")</f>
        <v/>
      </c>
      <c r="AJ73" s="85" t="str">
        <f>IFERROR(SUMIFS('Base Diária'!$L$2:$L$2296,'Base Diária'!$C$2:$C$2296,$A73,'Base Diária'!$F$2:$F$2296,AJ$67,'Base Diária'!$Q$2:$Q$2296,"Sim")/SUMIFS('Base Diária'!$M$2:$M$2296,'Base Diária'!$C$2:$C$2296,$A73,'Base Diária'!$F$2:$F$2296,AJ$67,'Base Diária'!$Q$2:$Q$2296,"Sim"),"")</f>
        <v/>
      </c>
      <c r="AK73" s="85" t="str">
        <f>IFERROR(SUMIFS('Base Diária'!$L$2:$L$2296,'Base Diária'!$C$2:$C$2296,$A73,'Base Diária'!$F$2:$F$2296,AK$67,'Base Diária'!$Q$2:$Q$2296,"Sim")/SUMIFS('Base Diária'!$M$2:$M$2296,'Base Diária'!$C$2:$C$2296,$A73,'Base Diária'!$F$2:$F$2296,AK$67,'Base Diária'!$Q$2:$Q$2296,"Sim"),"")</f>
        <v/>
      </c>
      <c r="AL73" s="85" t="str">
        <f>IFERROR(SUMIFS('Base Diária'!$L$2:$L$2296,'Base Diária'!$C$2:$C$2296,$A73,'Base Diária'!$F$2:$F$2296,AL$67,'Base Diária'!$Q$2:$Q$2296,"Sim")/SUMIFS('Base Diária'!$M$2:$M$2296,'Base Diária'!$C$2:$C$2296,$A73,'Base Diária'!$F$2:$F$2296,AL$67,'Base Diária'!$Q$2:$Q$2296,"Sim"),"")</f>
        <v/>
      </c>
      <c r="AM73" s="85" t="str">
        <f>IFERROR(SUMIFS('Base Diária'!$L$2:$L$2296,'Base Diária'!$C$2:$C$2296,$A73,'Base Diária'!$F$2:$F$2296,AM$67,'Base Diária'!$Q$2:$Q$2296,"Sim")/SUMIFS('Base Diária'!$M$2:$M$2296,'Base Diária'!$C$2:$C$2296,$A73,'Base Diária'!$F$2:$F$2296,AM$67,'Base Diária'!$Q$2:$Q$2296,"Sim"),"")</f>
        <v/>
      </c>
      <c r="AN73" s="85" t="str">
        <f>IFERROR(SUMIFS('Base Diária'!$L$2:$L$2296,'Base Diária'!$C$2:$C$2296,$A73,'Base Diária'!$F$2:$F$2296,AN$67,'Base Diária'!$Q$2:$Q$2296,"Sim")/SUMIFS('Base Diária'!$M$2:$M$2296,'Base Diária'!$C$2:$C$2296,$A73,'Base Diária'!$F$2:$F$2296,AN$67,'Base Diária'!$Q$2:$Q$2296,"Sim"),"")</f>
        <v/>
      </c>
      <c r="AO73" s="85" t="str">
        <f>IFERROR(SUMIFS('Base Diária'!$L$2:$L$2296,'Base Diária'!$C$2:$C$2296,$A73,'Base Diária'!$F$2:$F$2296,AO$67,'Base Diária'!$Q$2:$Q$2296,"Sim")/SUMIFS('Base Diária'!$M$2:$M$2296,'Base Diária'!$C$2:$C$2296,$A73,'Base Diária'!$F$2:$F$2296,AO$67,'Base Diária'!$Q$2:$Q$2296,"Sim"),"")</f>
        <v/>
      </c>
      <c r="AP73" s="18">
        <f>IFERROR(INDEX('Painel Centro'!$D$5:$D$14,MATCH($A73,'Painel Centro'!$A$5:$A$14,0)),"")</f>
        <v>30</v>
      </c>
      <c r="AQ73" s="86">
        <f>IFERROR(INDEX('Painel Centro'!$H$5:$H$14,MATCH($A73,'Painel Centro'!$A$5:$A$14,0)),"")</f>
        <v>0.85424849309741357</v>
      </c>
      <c r="AR73" s="86">
        <f>IFERROR(INDEX('Painel Centro'!$K$5:$K$14,MATCH($A73,'Painel Centro'!$A$5:$A$14,0)),"")</f>
        <v>0.8666666666666667</v>
      </c>
      <c r="AS73" s="86">
        <f>IFERROR(INDEX('Painel Centro'!$I$5:$I$14,MATCH($A73,'Painel Centro'!$A$5:$A$14,0)),"")</f>
        <v>0.8</v>
      </c>
      <c r="AT73" s="89" t="str">
        <f>IFERROR(INDEX('Painel Centro'!$O$5:$O$14,MATCH($A73,'Painel Centro'!$A$5:$A$14,0)),"")</f>
        <v>Na meta</v>
      </c>
    </row>
    <row r="74" spans="1:46" ht="15" customHeight="1" x14ac:dyDescent="0.25">
      <c r="A74" s="89" t="s">
        <v>285</v>
      </c>
      <c r="F74" s="85">
        <f>IFERROR(SUMIFS('Base Diária'!$L$2:$L$2296,'Base Diária'!$C$2:$C$2296,$A74,'Base Diária'!$F$2:$F$2296,F$67,'Base Diária'!$Q$2:$Q$2296,"Sim")/SUMIFS('Base Diária'!$M$2:$M$2296,'Base Diária'!$C$2:$C$2296,$A74,'Base Diária'!$F$2:$F$2296,F$67,'Base Diária'!$Q$2:$Q$2296,"Sim"),"")</f>
        <v>0.78124999999999989</v>
      </c>
      <c r="G74" s="85">
        <f>IFERROR(SUMIFS('Base Diária'!$L$2:$L$2296,'Base Diária'!$C$2:$C$2296,$A74,'Base Diária'!$F$2:$F$2296,G$67,'Base Diária'!$Q$2:$Q$2296,"Sim")/SUMIFS('Base Diária'!$M$2:$M$2296,'Base Diária'!$C$2:$C$2296,$A74,'Base Diária'!$F$2:$F$2296,G$67,'Base Diária'!$Q$2:$Q$2296,"Sim"),"")</f>
        <v>0.84886363636363626</v>
      </c>
      <c r="H74" s="85">
        <f>IFERROR(SUMIFS('Base Diária'!$L$2:$L$2296,'Base Diária'!$C$2:$C$2296,$A74,'Base Diária'!$F$2:$F$2296,H$67,'Base Diária'!$Q$2:$Q$2296,"Sim")/SUMIFS('Base Diária'!$M$2:$M$2296,'Base Diária'!$C$2:$C$2296,$A74,'Base Diária'!$F$2:$F$2296,H$67,'Base Diária'!$Q$2:$Q$2296,"Sim"),"")</f>
        <v>0.75795454545454544</v>
      </c>
      <c r="I74" s="85">
        <f>IFERROR(SUMIFS('Base Diária'!$L$2:$L$2296,'Base Diária'!$C$2:$C$2296,$A74,'Base Diária'!$F$2:$F$2296,I$67,'Base Diária'!$Q$2:$Q$2296,"Sim")/SUMIFS('Base Diária'!$M$2:$M$2296,'Base Diária'!$C$2:$C$2296,$A74,'Base Diária'!$F$2:$F$2296,I$67,'Base Diária'!$Q$2:$Q$2296,"Sim"),"")</f>
        <v>0.9170454545454545</v>
      </c>
      <c r="J74" s="85">
        <f>IFERROR(SUMIFS('Base Diária'!$L$2:$L$2296,'Base Diária'!$C$2:$C$2296,$A74,'Base Diária'!$F$2:$F$2296,J$67,'Base Diária'!$Q$2:$Q$2296,"Sim")/SUMIFS('Base Diária'!$M$2:$M$2296,'Base Diária'!$C$2:$C$2296,$A74,'Base Diária'!$F$2:$F$2296,J$67,'Base Diária'!$Q$2:$Q$2296,"Sim"),"")</f>
        <v>0.88465909090909089</v>
      </c>
      <c r="K74" s="85">
        <f>IFERROR(SUMIFS('Base Diária'!$L$2:$L$2296,'Base Diária'!$C$2:$C$2296,$A74,'Base Diária'!$F$2:$F$2296,K$67,'Base Diária'!$Q$2:$Q$2296,"Sim")/SUMIFS('Base Diária'!$M$2:$M$2296,'Base Diária'!$C$2:$C$2296,$A74,'Base Diária'!$F$2:$F$2296,K$67,'Base Diária'!$Q$2:$Q$2296,"Sim"),"")</f>
        <v>0.77671668940427452</v>
      </c>
      <c r="L74" s="85" t="str">
        <f>IFERROR(SUMIFS('Base Diária'!$L$2:$L$2296,'Base Diária'!$C$2:$C$2296,$A74,'Base Diária'!$F$2:$F$2296,L$67,'Base Diária'!$Q$2:$Q$2296,"Sim")/SUMIFS('Base Diária'!$M$2:$M$2296,'Base Diária'!$C$2:$C$2296,$A74,'Base Diária'!$F$2:$F$2296,L$67,'Base Diária'!$Q$2:$Q$2296,"Sim"),"")</f>
        <v/>
      </c>
      <c r="M74" s="85">
        <f>IFERROR(SUMIFS('Base Diária'!$L$2:$L$2296,'Base Diária'!$C$2:$C$2296,$A74,'Base Diária'!$F$2:$F$2296,M$67,'Base Diária'!$Q$2:$Q$2296,"Sim")/SUMIFS('Base Diária'!$M$2:$M$2296,'Base Diária'!$C$2:$C$2296,$A74,'Base Diária'!$F$2:$F$2296,M$67,'Base Diária'!$Q$2:$Q$2296,"Sim"),"")</f>
        <v>0.81257631257631247</v>
      </c>
      <c r="N74" s="85">
        <f>IFERROR(SUMIFS('Base Diária'!$L$2:$L$2296,'Base Diária'!$C$2:$C$2296,$A74,'Base Diária'!$F$2:$F$2296,N$67,'Base Diária'!$Q$2:$Q$2296,"Sim")/SUMIFS('Base Diária'!$M$2:$M$2296,'Base Diária'!$C$2:$C$2296,$A74,'Base Diária'!$F$2:$F$2296,N$67,'Base Diária'!$Q$2:$Q$2296,"Sim"),"")</f>
        <v>0.90397727272727268</v>
      </c>
      <c r="O74" s="85">
        <f>IFERROR(SUMIFS('Base Diária'!$L$2:$L$2296,'Base Diária'!$C$2:$C$2296,$A74,'Base Diária'!$F$2:$F$2296,O$67,'Base Diária'!$Q$2:$Q$2296,"Sim")/SUMIFS('Base Diária'!$M$2:$M$2296,'Base Diária'!$C$2:$C$2296,$A74,'Base Diária'!$F$2:$F$2296,O$67,'Base Diária'!$Q$2:$Q$2296,"Sim"),"")</f>
        <v>0.79715909090909087</v>
      </c>
      <c r="P74" s="85">
        <f>IFERROR(SUMIFS('Base Diária'!$L$2:$L$2296,'Base Diária'!$C$2:$C$2296,$A74,'Base Diária'!$F$2:$F$2296,P$67,'Base Diária'!$Q$2:$Q$2296,"Sim")/SUMIFS('Base Diária'!$M$2:$M$2296,'Base Diária'!$C$2:$C$2296,$A74,'Base Diária'!$F$2:$F$2296,P$67,'Base Diária'!$Q$2:$Q$2296,"Sim"),"")</f>
        <v>0.9241477272727272</v>
      </c>
      <c r="Q74" s="85">
        <f>IFERROR(SUMIFS('Base Diária'!$L$2:$L$2296,'Base Diária'!$C$2:$C$2296,$A74,'Base Diária'!$F$2:$F$2296,Q$67,'Base Diária'!$Q$2:$Q$2296,"Sim")/SUMIFS('Base Diária'!$M$2:$M$2296,'Base Diária'!$C$2:$C$2296,$A74,'Base Diária'!$F$2:$F$2296,Q$67,'Base Diária'!$Q$2:$Q$2296,"Sim"),"")</f>
        <v>0.80937499999999996</v>
      </c>
      <c r="R74" s="85" t="str">
        <f>IFERROR(SUMIFS('Base Diária'!$L$2:$L$2296,'Base Diária'!$C$2:$C$2296,$A74,'Base Diária'!$F$2:$F$2296,R$67,'Base Diária'!$Q$2:$Q$2296,"Sim")/SUMIFS('Base Diária'!$M$2:$M$2296,'Base Diária'!$C$2:$C$2296,$A74,'Base Diária'!$F$2:$F$2296,R$67,'Base Diária'!$Q$2:$Q$2296,"Sim"),"")</f>
        <v/>
      </c>
      <c r="S74" s="85" t="str">
        <f>IFERROR(SUMIFS('Base Diária'!$L$2:$L$2296,'Base Diária'!$C$2:$C$2296,$A74,'Base Diária'!$F$2:$F$2296,S$67,'Base Diária'!$Q$2:$Q$2296,"Sim")/SUMIFS('Base Diária'!$M$2:$M$2296,'Base Diária'!$C$2:$C$2296,$A74,'Base Diária'!$F$2:$F$2296,S$67,'Base Diária'!$Q$2:$Q$2296,"Sim"),"")</f>
        <v/>
      </c>
      <c r="T74" s="85" t="str">
        <f>IFERROR(SUMIFS('Base Diária'!$L$2:$L$2296,'Base Diária'!$C$2:$C$2296,$A74,'Base Diária'!$F$2:$F$2296,T$67,'Base Diária'!$Q$2:$Q$2296,"Sim")/SUMIFS('Base Diária'!$M$2:$M$2296,'Base Diária'!$C$2:$C$2296,$A74,'Base Diária'!$F$2:$F$2296,T$67,'Base Diária'!$Q$2:$Q$2296,"Sim"),"")</f>
        <v/>
      </c>
      <c r="U74" s="85" t="str">
        <f>IFERROR(SUMIFS('Base Diária'!$L$2:$L$2296,'Base Diária'!$C$2:$C$2296,$A74,'Base Diária'!$F$2:$F$2296,U$67,'Base Diária'!$Q$2:$Q$2296,"Sim")/SUMIFS('Base Diária'!$M$2:$M$2296,'Base Diária'!$C$2:$C$2296,$A74,'Base Diária'!$F$2:$F$2296,U$67,'Base Diária'!$Q$2:$Q$2296,"Sim"),"")</f>
        <v/>
      </c>
      <c r="V74" s="85" t="str">
        <f>IFERROR(SUMIFS('Base Diária'!$L$2:$L$2296,'Base Diária'!$C$2:$C$2296,$A74,'Base Diária'!$F$2:$F$2296,V$67,'Base Diária'!$Q$2:$Q$2296,"Sim")/SUMIFS('Base Diária'!$M$2:$M$2296,'Base Diária'!$C$2:$C$2296,$A74,'Base Diária'!$F$2:$F$2296,V$67,'Base Diária'!$Q$2:$Q$2296,"Sim"),"")</f>
        <v/>
      </c>
      <c r="W74" s="85" t="str">
        <f>IFERROR(SUMIFS('Base Diária'!$L$2:$L$2296,'Base Diária'!$C$2:$C$2296,$A74,'Base Diária'!$F$2:$F$2296,W$67,'Base Diária'!$Q$2:$Q$2296,"Sim")/SUMIFS('Base Diária'!$M$2:$M$2296,'Base Diária'!$C$2:$C$2296,$A74,'Base Diária'!$F$2:$F$2296,W$67,'Base Diária'!$Q$2:$Q$2296,"Sim"),"")</f>
        <v/>
      </c>
      <c r="X74" s="85" t="str">
        <f>IFERROR(SUMIFS('Base Diária'!$L$2:$L$2296,'Base Diária'!$C$2:$C$2296,$A74,'Base Diária'!$F$2:$F$2296,X$67,'Base Diária'!$Q$2:$Q$2296,"Sim")/SUMIFS('Base Diária'!$M$2:$M$2296,'Base Diária'!$C$2:$C$2296,$A74,'Base Diária'!$F$2:$F$2296,X$67,'Base Diária'!$Q$2:$Q$2296,"Sim"),"")</f>
        <v/>
      </c>
      <c r="Y74" s="85" t="str">
        <f>IFERROR(SUMIFS('Base Diária'!$L$2:$L$2296,'Base Diária'!$C$2:$C$2296,$A74,'Base Diária'!$F$2:$F$2296,Y$67,'Base Diária'!$Q$2:$Q$2296,"Sim")/SUMIFS('Base Diária'!$M$2:$M$2296,'Base Diária'!$C$2:$C$2296,$A74,'Base Diária'!$F$2:$F$2296,Y$67,'Base Diária'!$Q$2:$Q$2296,"Sim"),"")</f>
        <v/>
      </c>
      <c r="Z74" s="85" t="str">
        <f>IFERROR(SUMIFS('Base Diária'!$L$2:$L$2296,'Base Diária'!$C$2:$C$2296,$A74,'Base Diária'!$F$2:$F$2296,Z$67,'Base Diária'!$Q$2:$Q$2296,"Sim")/SUMIFS('Base Diária'!$M$2:$M$2296,'Base Diária'!$C$2:$C$2296,$A74,'Base Diária'!$F$2:$F$2296,Z$67,'Base Diária'!$Q$2:$Q$2296,"Sim"),"")</f>
        <v/>
      </c>
      <c r="AA74" s="85" t="str">
        <f>IFERROR(SUMIFS('Base Diária'!$L$2:$L$2296,'Base Diária'!$C$2:$C$2296,$A74,'Base Diária'!$F$2:$F$2296,AA$67,'Base Diária'!$Q$2:$Q$2296,"Sim")/SUMIFS('Base Diária'!$M$2:$M$2296,'Base Diária'!$C$2:$C$2296,$A74,'Base Diária'!$F$2:$F$2296,AA$67,'Base Diária'!$Q$2:$Q$2296,"Sim"),"")</f>
        <v/>
      </c>
      <c r="AB74" s="85" t="str">
        <f>IFERROR(SUMIFS('Base Diária'!$L$2:$L$2296,'Base Diária'!$C$2:$C$2296,$A74,'Base Diária'!$F$2:$F$2296,AB$67,'Base Diária'!$Q$2:$Q$2296,"Sim")/SUMIFS('Base Diária'!$M$2:$M$2296,'Base Diária'!$C$2:$C$2296,$A74,'Base Diária'!$F$2:$F$2296,AB$67,'Base Diária'!$Q$2:$Q$2296,"Sim"),"")</f>
        <v/>
      </c>
      <c r="AC74" s="85" t="str">
        <f>IFERROR(SUMIFS('Base Diária'!$L$2:$L$2296,'Base Diária'!$C$2:$C$2296,$A74,'Base Diária'!$F$2:$F$2296,AC$67,'Base Diária'!$Q$2:$Q$2296,"Sim")/SUMIFS('Base Diária'!$M$2:$M$2296,'Base Diária'!$C$2:$C$2296,$A74,'Base Diária'!$F$2:$F$2296,AC$67,'Base Diária'!$Q$2:$Q$2296,"Sim"),"")</f>
        <v/>
      </c>
      <c r="AD74" s="85" t="str">
        <f>IFERROR(SUMIFS('Base Diária'!$L$2:$L$2296,'Base Diária'!$C$2:$C$2296,$A74,'Base Diária'!$F$2:$F$2296,AD$67,'Base Diária'!$Q$2:$Q$2296,"Sim")/SUMIFS('Base Diária'!$M$2:$M$2296,'Base Diária'!$C$2:$C$2296,$A74,'Base Diária'!$F$2:$F$2296,AD$67,'Base Diária'!$Q$2:$Q$2296,"Sim"),"")</f>
        <v/>
      </c>
      <c r="AE74" s="85" t="str">
        <f>IFERROR(SUMIFS('Base Diária'!$L$2:$L$2296,'Base Diária'!$C$2:$C$2296,$A74,'Base Diária'!$F$2:$F$2296,AE$67,'Base Diária'!$Q$2:$Q$2296,"Sim")/SUMIFS('Base Diária'!$M$2:$M$2296,'Base Diária'!$C$2:$C$2296,$A74,'Base Diária'!$F$2:$F$2296,AE$67,'Base Diária'!$Q$2:$Q$2296,"Sim"),"")</f>
        <v/>
      </c>
      <c r="AF74" s="85" t="str">
        <f>IFERROR(SUMIFS('Base Diária'!$L$2:$L$2296,'Base Diária'!$C$2:$C$2296,$A74,'Base Diária'!$F$2:$F$2296,AF$67,'Base Diária'!$Q$2:$Q$2296,"Sim")/SUMIFS('Base Diária'!$M$2:$M$2296,'Base Diária'!$C$2:$C$2296,$A74,'Base Diária'!$F$2:$F$2296,AF$67,'Base Diária'!$Q$2:$Q$2296,"Sim"),"")</f>
        <v/>
      </c>
      <c r="AG74" s="85" t="str">
        <f>IFERROR(SUMIFS('Base Diária'!$L$2:$L$2296,'Base Diária'!$C$2:$C$2296,$A74,'Base Diária'!$F$2:$F$2296,AG$67,'Base Diária'!$Q$2:$Q$2296,"Sim")/SUMIFS('Base Diária'!$M$2:$M$2296,'Base Diária'!$C$2:$C$2296,$A74,'Base Diária'!$F$2:$F$2296,AG$67,'Base Diária'!$Q$2:$Q$2296,"Sim"),"")</f>
        <v/>
      </c>
      <c r="AH74" s="85" t="str">
        <f>IFERROR(SUMIFS('Base Diária'!$L$2:$L$2296,'Base Diária'!$C$2:$C$2296,$A74,'Base Diária'!$F$2:$F$2296,AH$67,'Base Diária'!$Q$2:$Q$2296,"Sim")/SUMIFS('Base Diária'!$M$2:$M$2296,'Base Diária'!$C$2:$C$2296,$A74,'Base Diária'!$F$2:$F$2296,AH$67,'Base Diária'!$Q$2:$Q$2296,"Sim"),"")</f>
        <v/>
      </c>
      <c r="AI74" s="85" t="str">
        <f>IFERROR(SUMIFS('Base Diária'!$L$2:$L$2296,'Base Diária'!$C$2:$C$2296,$A74,'Base Diária'!$F$2:$F$2296,AI$67,'Base Diária'!$Q$2:$Q$2296,"Sim")/SUMIFS('Base Diária'!$M$2:$M$2296,'Base Diária'!$C$2:$C$2296,$A74,'Base Diária'!$F$2:$F$2296,AI$67,'Base Diária'!$Q$2:$Q$2296,"Sim"),"")</f>
        <v/>
      </c>
      <c r="AJ74" s="85" t="str">
        <f>IFERROR(SUMIFS('Base Diária'!$L$2:$L$2296,'Base Diária'!$C$2:$C$2296,$A74,'Base Diária'!$F$2:$F$2296,AJ$67,'Base Diária'!$Q$2:$Q$2296,"Sim")/SUMIFS('Base Diária'!$M$2:$M$2296,'Base Diária'!$C$2:$C$2296,$A74,'Base Diária'!$F$2:$F$2296,AJ$67,'Base Diária'!$Q$2:$Q$2296,"Sim"),"")</f>
        <v/>
      </c>
      <c r="AK74" s="85" t="str">
        <f>IFERROR(SUMIFS('Base Diária'!$L$2:$L$2296,'Base Diária'!$C$2:$C$2296,$A74,'Base Diária'!$F$2:$F$2296,AK$67,'Base Diária'!$Q$2:$Q$2296,"Sim")/SUMIFS('Base Diária'!$M$2:$M$2296,'Base Diária'!$C$2:$C$2296,$A74,'Base Diária'!$F$2:$F$2296,AK$67,'Base Diária'!$Q$2:$Q$2296,"Sim"),"")</f>
        <v/>
      </c>
      <c r="AL74" s="85" t="str">
        <f>IFERROR(SUMIFS('Base Diária'!$L$2:$L$2296,'Base Diária'!$C$2:$C$2296,$A74,'Base Diária'!$F$2:$F$2296,AL$67,'Base Diária'!$Q$2:$Q$2296,"Sim")/SUMIFS('Base Diária'!$M$2:$M$2296,'Base Diária'!$C$2:$C$2296,$A74,'Base Diária'!$F$2:$F$2296,AL$67,'Base Diária'!$Q$2:$Q$2296,"Sim"),"")</f>
        <v/>
      </c>
      <c r="AM74" s="85" t="str">
        <f>IFERROR(SUMIFS('Base Diária'!$L$2:$L$2296,'Base Diária'!$C$2:$C$2296,$A74,'Base Diária'!$F$2:$F$2296,AM$67,'Base Diária'!$Q$2:$Q$2296,"Sim")/SUMIFS('Base Diária'!$M$2:$M$2296,'Base Diária'!$C$2:$C$2296,$A74,'Base Diária'!$F$2:$F$2296,AM$67,'Base Diária'!$Q$2:$Q$2296,"Sim"),"")</f>
        <v/>
      </c>
      <c r="AN74" s="85" t="str">
        <f>IFERROR(SUMIFS('Base Diária'!$L$2:$L$2296,'Base Diária'!$C$2:$C$2296,$A74,'Base Diária'!$F$2:$F$2296,AN$67,'Base Diária'!$Q$2:$Q$2296,"Sim")/SUMIFS('Base Diária'!$M$2:$M$2296,'Base Diária'!$C$2:$C$2296,$A74,'Base Diária'!$F$2:$F$2296,AN$67,'Base Diária'!$Q$2:$Q$2296,"Sim"),"")</f>
        <v/>
      </c>
      <c r="AO74" s="85" t="str">
        <f>IFERROR(SUMIFS('Base Diária'!$L$2:$L$2296,'Base Diária'!$C$2:$C$2296,$A74,'Base Diária'!$F$2:$F$2296,AO$67,'Base Diária'!$Q$2:$Q$2296,"Sim")/SUMIFS('Base Diária'!$M$2:$M$2296,'Base Diária'!$C$2:$C$2296,$A74,'Base Diária'!$F$2:$F$2296,AO$67,'Base Diária'!$Q$2:$Q$2296,"Sim"),"")</f>
        <v/>
      </c>
      <c r="AP74" s="18">
        <f>IFERROR(INDEX('Painel Centro'!$D$5:$D$14,MATCH($A74,'Painel Centro'!$A$5:$A$14,0)),"")</f>
        <v>41</v>
      </c>
      <c r="AQ74" s="86">
        <f>IFERROR(INDEX('Painel Centro'!$H$5:$H$14,MATCH($A74,'Painel Centro'!$A$5:$A$14,0)),"")</f>
        <v>0.84120280429090211</v>
      </c>
      <c r="AR74" s="86">
        <f>IFERROR(INDEX('Painel Centro'!$K$5:$K$14,MATCH($A74,'Painel Centro'!$A$5:$A$14,0)),"")</f>
        <v>0.85365853658536583</v>
      </c>
      <c r="AS74" s="86">
        <f>IFERROR(INDEX('Painel Centro'!$I$5:$I$14,MATCH($A74,'Painel Centro'!$A$5:$A$14,0)),"")</f>
        <v>0.8</v>
      </c>
      <c r="AT74" s="89" t="str">
        <f>IFERROR(INDEX('Painel Centro'!$O$5:$O$14,MATCH($A74,'Painel Centro'!$A$5:$A$14,0)),"")</f>
        <v>Na meta</v>
      </c>
    </row>
    <row r="75" spans="1:46" ht="15" customHeight="1" x14ac:dyDescent="0.25">
      <c r="A75" s="89" t="s">
        <v>282</v>
      </c>
      <c r="F75" s="85">
        <f>IFERROR(SUMIFS('Base Diária'!$L$2:$L$2296,'Base Diária'!$C$2:$C$2296,$A75,'Base Diária'!$F$2:$F$2296,F$67,'Base Diária'!$Q$2:$Q$2296,"Sim")/SUMIFS('Base Diária'!$M$2:$M$2296,'Base Diária'!$C$2:$C$2296,$A75,'Base Diária'!$F$2:$F$2296,F$67,'Base Diária'!$Q$2:$Q$2296,"Sim"),"")</f>
        <v>0.84204545454545454</v>
      </c>
      <c r="G75" s="85">
        <f>IFERROR(SUMIFS('Base Diária'!$L$2:$L$2296,'Base Diária'!$C$2:$C$2296,$A75,'Base Diária'!$F$2:$F$2296,G$67,'Base Diária'!$Q$2:$Q$2296,"Sim")/SUMIFS('Base Diária'!$M$2:$M$2296,'Base Diária'!$C$2:$C$2296,$A75,'Base Diária'!$F$2:$F$2296,G$67,'Base Diária'!$Q$2:$Q$2296,"Sim"),"")</f>
        <v>0.87102272727272734</v>
      </c>
      <c r="H75" s="85">
        <f>IFERROR(SUMIFS('Base Diária'!$L$2:$L$2296,'Base Diária'!$C$2:$C$2296,$A75,'Base Diária'!$F$2:$F$2296,H$67,'Base Diária'!$Q$2:$Q$2296,"Sim")/SUMIFS('Base Diária'!$M$2:$M$2296,'Base Diária'!$C$2:$C$2296,$A75,'Base Diária'!$F$2:$F$2296,H$67,'Base Diária'!$Q$2:$Q$2296,"Sim"),"")</f>
        <v>0.89204545454545459</v>
      </c>
      <c r="I75" s="85">
        <f>IFERROR(SUMIFS('Base Diária'!$L$2:$L$2296,'Base Diária'!$C$2:$C$2296,$A75,'Base Diária'!$F$2:$F$2296,I$67,'Base Diária'!$Q$2:$Q$2296,"Sim")/SUMIFS('Base Diária'!$M$2:$M$2296,'Base Diária'!$C$2:$C$2296,$A75,'Base Diária'!$F$2:$F$2296,I$67,'Base Diária'!$Q$2:$Q$2296,"Sim"),"")</f>
        <v>0.87727272727272732</v>
      </c>
      <c r="J75" s="85">
        <f>IFERROR(SUMIFS('Base Diária'!$L$2:$L$2296,'Base Diária'!$C$2:$C$2296,$A75,'Base Diária'!$F$2:$F$2296,J$67,'Base Diária'!$Q$2:$Q$2296,"Sim")/SUMIFS('Base Diária'!$M$2:$M$2296,'Base Diária'!$C$2:$C$2296,$A75,'Base Diária'!$F$2:$F$2296,J$67,'Base Diária'!$Q$2:$Q$2296,"Sim"),"")</f>
        <v>0.88352272727272729</v>
      </c>
      <c r="K75" s="85">
        <f>IFERROR(SUMIFS('Base Diária'!$L$2:$L$2296,'Base Diária'!$C$2:$C$2296,$A75,'Base Diária'!$F$2:$F$2296,K$67,'Base Diária'!$Q$2:$Q$2296,"Sim")/SUMIFS('Base Diária'!$M$2:$M$2296,'Base Diária'!$C$2:$C$2296,$A75,'Base Diária'!$F$2:$F$2296,K$67,'Base Diária'!$Q$2:$Q$2296,"Sim"),"")</f>
        <v>0.85675306957708053</v>
      </c>
      <c r="L75" s="85" t="str">
        <f>IFERROR(SUMIFS('Base Diária'!$L$2:$L$2296,'Base Diária'!$C$2:$C$2296,$A75,'Base Diária'!$F$2:$F$2296,L$67,'Base Diária'!$Q$2:$Q$2296,"Sim")/SUMIFS('Base Diária'!$M$2:$M$2296,'Base Diária'!$C$2:$C$2296,$A75,'Base Diária'!$F$2:$F$2296,L$67,'Base Diária'!$Q$2:$Q$2296,"Sim"),"")</f>
        <v/>
      </c>
      <c r="M75" s="85">
        <f>IFERROR(SUMIFS('Base Diária'!$L$2:$L$2296,'Base Diária'!$C$2:$C$2296,$A75,'Base Diária'!$F$2:$F$2296,M$67,'Base Diária'!$Q$2:$Q$2296,"Sim")/SUMIFS('Base Diária'!$M$2:$M$2296,'Base Diária'!$C$2:$C$2296,$A75,'Base Diária'!$F$2:$F$2296,M$67,'Base Diária'!$Q$2:$Q$2296,"Sim"),"")</f>
        <v>0.85751978891820579</v>
      </c>
      <c r="N75" s="85">
        <f>IFERROR(SUMIFS('Base Diária'!$L$2:$L$2296,'Base Diária'!$C$2:$C$2296,$A75,'Base Diária'!$F$2:$F$2296,N$67,'Base Diária'!$Q$2:$Q$2296,"Sim")/SUMIFS('Base Diária'!$M$2:$M$2296,'Base Diária'!$C$2:$C$2296,$A75,'Base Diária'!$F$2:$F$2296,N$67,'Base Diária'!$Q$2:$Q$2296,"Sim"),"")</f>
        <v>0.84545454545454535</v>
      </c>
      <c r="O75" s="85">
        <f>IFERROR(SUMIFS('Base Diária'!$L$2:$L$2296,'Base Diária'!$C$2:$C$2296,$A75,'Base Diária'!$F$2:$F$2296,O$67,'Base Diária'!$Q$2:$Q$2296,"Sim")/SUMIFS('Base Diária'!$M$2:$M$2296,'Base Diária'!$C$2:$C$2296,$A75,'Base Diária'!$F$2:$F$2296,O$67,'Base Diária'!$Q$2:$Q$2296,"Sim"),"")</f>
        <v>0.8880681818181817</v>
      </c>
      <c r="P75" s="85">
        <f>IFERROR(SUMIFS('Base Diária'!$L$2:$L$2296,'Base Diária'!$C$2:$C$2296,$A75,'Base Diária'!$F$2:$F$2296,P$67,'Base Diária'!$Q$2:$Q$2296,"Sim")/SUMIFS('Base Diária'!$M$2:$M$2296,'Base Diária'!$C$2:$C$2296,$A75,'Base Diária'!$F$2:$F$2296,P$67,'Base Diária'!$Q$2:$Q$2296,"Sim"),"")</f>
        <v>0.89318181818181808</v>
      </c>
      <c r="Q75" s="85">
        <f>IFERROR(SUMIFS('Base Diária'!$L$2:$L$2296,'Base Diária'!$C$2:$C$2296,$A75,'Base Diária'!$F$2:$F$2296,Q$67,'Base Diária'!$Q$2:$Q$2296,"Sim")/SUMIFS('Base Diária'!$M$2:$M$2296,'Base Diária'!$C$2:$C$2296,$A75,'Base Diária'!$F$2:$F$2296,Q$67,'Base Diária'!$Q$2:$Q$2296,"Sim"),"")</f>
        <v>0.84545454545454535</v>
      </c>
      <c r="R75" s="85" t="str">
        <f>IFERROR(SUMIFS('Base Diária'!$L$2:$L$2296,'Base Diária'!$C$2:$C$2296,$A75,'Base Diária'!$F$2:$F$2296,R$67,'Base Diária'!$Q$2:$Q$2296,"Sim")/SUMIFS('Base Diária'!$M$2:$M$2296,'Base Diária'!$C$2:$C$2296,$A75,'Base Diária'!$F$2:$F$2296,R$67,'Base Diária'!$Q$2:$Q$2296,"Sim"),"")</f>
        <v/>
      </c>
      <c r="S75" s="85" t="str">
        <f>IFERROR(SUMIFS('Base Diária'!$L$2:$L$2296,'Base Diária'!$C$2:$C$2296,$A75,'Base Diária'!$F$2:$F$2296,S$67,'Base Diária'!$Q$2:$Q$2296,"Sim")/SUMIFS('Base Diária'!$M$2:$M$2296,'Base Diária'!$C$2:$C$2296,$A75,'Base Diária'!$F$2:$F$2296,S$67,'Base Diária'!$Q$2:$Q$2296,"Sim"),"")</f>
        <v/>
      </c>
      <c r="T75" s="85" t="str">
        <f>IFERROR(SUMIFS('Base Diária'!$L$2:$L$2296,'Base Diária'!$C$2:$C$2296,$A75,'Base Diária'!$F$2:$F$2296,T$67,'Base Diária'!$Q$2:$Q$2296,"Sim")/SUMIFS('Base Diária'!$M$2:$M$2296,'Base Diária'!$C$2:$C$2296,$A75,'Base Diária'!$F$2:$F$2296,T$67,'Base Diária'!$Q$2:$Q$2296,"Sim"),"")</f>
        <v/>
      </c>
      <c r="U75" s="85" t="str">
        <f>IFERROR(SUMIFS('Base Diária'!$L$2:$L$2296,'Base Diária'!$C$2:$C$2296,$A75,'Base Diária'!$F$2:$F$2296,U$67,'Base Diária'!$Q$2:$Q$2296,"Sim")/SUMIFS('Base Diária'!$M$2:$M$2296,'Base Diária'!$C$2:$C$2296,$A75,'Base Diária'!$F$2:$F$2296,U$67,'Base Diária'!$Q$2:$Q$2296,"Sim"),"")</f>
        <v/>
      </c>
      <c r="V75" s="85" t="str">
        <f>IFERROR(SUMIFS('Base Diária'!$L$2:$L$2296,'Base Diária'!$C$2:$C$2296,$A75,'Base Diária'!$F$2:$F$2296,V$67,'Base Diária'!$Q$2:$Q$2296,"Sim")/SUMIFS('Base Diária'!$M$2:$M$2296,'Base Diária'!$C$2:$C$2296,$A75,'Base Diária'!$F$2:$F$2296,V$67,'Base Diária'!$Q$2:$Q$2296,"Sim"),"")</f>
        <v/>
      </c>
      <c r="W75" s="85" t="str">
        <f>IFERROR(SUMIFS('Base Diária'!$L$2:$L$2296,'Base Diária'!$C$2:$C$2296,$A75,'Base Diária'!$F$2:$F$2296,W$67,'Base Diária'!$Q$2:$Q$2296,"Sim")/SUMIFS('Base Diária'!$M$2:$M$2296,'Base Diária'!$C$2:$C$2296,$A75,'Base Diária'!$F$2:$F$2296,W$67,'Base Diária'!$Q$2:$Q$2296,"Sim"),"")</f>
        <v/>
      </c>
      <c r="X75" s="85" t="str">
        <f>IFERROR(SUMIFS('Base Diária'!$L$2:$L$2296,'Base Diária'!$C$2:$C$2296,$A75,'Base Diária'!$F$2:$F$2296,X$67,'Base Diária'!$Q$2:$Q$2296,"Sim")/SUMIFS('Base Diária'!$M$2:$M$2296,'Base Diária'!$C$2:$C$2296,$A75,'Base Diária'!$F$2:$F$2296,X$67,'Base Diária'!$Q$2:$Q$2296,"Sim"),"")</f>
        <v/>
      </c>
      <c r="Y75" s="85" t="str">
        <f>IFERROR(SUMIFS('Base Diária'!$L$2:$L$2296,'Base Diária'!$C$2:$C$2296,$A75,'Base Diária'!$F$2:$F$2296,Y$67,'Base Diária'!$Q$2:$Q$2296,"Sim")/SUMIFS('Base Diária'!$M$2:$M$2296,'Base Diária'!$C$2:$C$2296,$A75,'Base Diária'!$F$2:$F$2296,Y$67,'Base Diária'!$Q$2:$Q$2296,"Sim"),"")</f>
        <v/>
      </c>
      <c r="Z75" s="85" t="str">
        <f>IFERROR(SUMIFS('Base Diária'!$L$2:$L$2296,'Base Diária'!$C$2:$C$2296,$A75,'Base Diária'!$F$2:$F$2296,Z$67,'Base Diária'!$Q$2:$Q$2296,"Sim")/SUMIFS('Base Diária'!$M$2:$M$2296,'Base Diária'!$C$2:$C$2296,$A75,'Base Diária'!$F$2:$F$2296,Z$67,'Base Diária'!$Q$2:$Q$2296,"Sim"),"")</f>
        <v/>
      </c>
      <c r="AA75" s="85" t="str">
        <f>IFERROR(SUMIFS('Base Diária'!$L$2:$L$2296,'Base Diária'!$C$2:$C$2296,$A75,'Base Diária'!$F$2:$F$2296,AA$67,'Base Diária'!$Q$2:$Q$2296,"Sim")/SUMIFS('Base Diária'!$M$2:$M$2296,'Base Diária'!$C$2:$C$2296,$A75,'Base Diária'!$F$2:$F$2296,AA$67,'Base Diária'!$Q$2:$Q$2296,"Sim"),"")</f>
        <v/>
      </c>
      <c r="AB75" s="85" t="str">
        <f>IFERROR(SUMIFS('Base Diária'!$L$2:$L$2296,'Base Diária'!$C$2:$C$2296,$A75,'Base Diária'!$F$2:$F$2296,AB$67,'Base Diária'!$Q$2:$Q$2296,"Sim")/SUMIFS('Base Diária'!$M$2:$M$2296,'Base Diária'!$C$2:$C$2296,$A75,'Base Diária'!$F$2:$F$2296,AB$67,'Base Diária'!$Q$2:$Q$2296,"Sim"),"")</f>
        <v/>
      </c>
      <c r="AC75" s="85" t="str">
        <f>IFERROR(SUMIFS('Base Diária'!$L$2:$L$2296,'Base Diária'!$C$2:$C$2296,$A75,'Base Diária'!$F$2:$F$2296,AC$67,'Base Diária'!$Q$2:$Q$2296,"Sim")/SUMIFS('Base Diária'!$M$2:$M$2296,'Base Diária'!$C$2:$C$2296,$A75,'Base Diária'!$F$2:$F$2296,AC$67,'Base Diária'!$Q$2:$Q$2296,"Sim"),"")</f>
        <v/>
      </c>
      <c r="AD75" s="85" t="str">
        <f>IFERROR(SUMIFS('Base Diária'!$L$2:$L$2296,'Base Diária'!$C$2:$C$2296,$A75,'Base Diária'!$F$2:$F$2296,AD$67,'Base Diária'!$Q$2:$Q$2296,"Sim")/SUMIFS('Base Diária'!$M$2:$M$2296,'Base Diária'!$C$2:$C$2296,$A75,'Base Diária'!$F$2:$F$2296,AD$67,'Base Diária'!$Q$2:$Q$2296,"Sim"),"")</f>
        <v/>
      </c>
      <c r="AE75" s="85" t="str">
        <f>IFERROR(SUMIFS('Base Diária'!$L$2:$L$2296,'Base Diária'!$C$2:$C$2296,$A75,'Base Diária'!$F$2:$F$2296,AE$67,'Base Diária'!$Q$2:$Q$2296,"Sim")/SUMIFS('Base Diária'!$M$2:$M$2296,'Base Diária'!$C$2:$C$2296,$A75,'Base Diária'!$F$2:$F$2296,AE$67,'Base Diária'!$Q$2:$Q$2296,"Sim"),"")</f>
        <v/>
      </c>
      <c r="AF75" s="85" t="str">
        <f>IFERROR(SUMIFS('Base Diária'!$L$2:$L$2296,'Base Diária'!$C$2:$C$2296,$A75,'Base Diária'!$F$2:$F$2296,AF$67,'Base Diária'!$Q$2:$Q$2296,"Sim")/SUMIFS('Base Diária'!$M$2:$M$2296,'Base Diária'!$C$2:$C$2296,$A75,'Base Diária'!$F$2:$F$2296,AF$67,'Base Diária'!$Q$2:$Q$2296,"Sim"),"")</f>
        <v/>
      </c>
      <c r="AG75" s="85" t="str">
        <f>IFERROR(SUMIFS('Base Diária'!$L$2:$L$2296,'Base Diária'!$C$2:$C$2296,$A75,'Base Diária'!$F$2:$F$2296,AG$67,'Base Diária'!$Q$2:$Q$2296,"Sim")/SUMIFS('Base Diária'!$M$2:$M$2296,'Base Diária'!$C$2:$C$2296,$A75,'Base Diária'!$F$2:$F$2296,AG$67,'Base Diária'!$Q$2:$Q$2296,"Sim"),"")</f>
        <v/>
      </c>
      <c r="AH75" s="85" t="str">
        <f>IFERROR(SUMIFS('Base Diária'!$L$2:$L$2296,'Base Diária'!$C$2:$C$2296,$A75,'Base Diária'!$F$2:$F$2296,AH$67,'Base Diária'!$Q$2:$Q$2296,"Sim")/SUMIFS('Base Diária'!$M$2:$M$2296,'Base Diária'!$C$2:$C$2296,$A75,'Base Diária'!$F$2:$F$2296,AH$67,'Base Diária'!$Q$2:$Q$2296,"Sim"),"")</f>
        <v/>
      </c>
      <c r="AI75" s="85" t="str">
        <f>IFERROR(SUMIFS('Base Diária'!$L$2:$L$2296,'Base Diária'!$C$2:$C$2296,$A75,'Base Diária'!$F$2:$F$2296,AI$67,'Base Diária'!$Q$2:$Q$2296,"Sim")/SUMIFS('Base Diária'!$M$2:$M$2296,'Base Diária'!$C$2:$C$2296,$A75,'Base Diária'!$F$2:$F$2296,AI$67,'Base Diária'!$Q$2:$Q$2296,"Sim"),"")</f>
        <v/>
      </c>
      <c r="AJ75" s="85" t="str">
        <f>IFERROR(SUMIFS('Base Diária'!$L$2:$L$2296,'Base Diária'!$C$2:$C$2296,$A75,'Base Diária'!$F$2:$F$2296,AJ$67,'Base Diária'!$Q$2:$Q$2296,"Sim")/SUMIFS('Base Diária'!$M$2:$M$2296,'Base Diária'!$C$2:$C$2296,$A75,'Base Diária'!$F$2:$F$2296,AJ$67,'Base Diária'!$Q$2:$Q$2296,"Sim"),"")</f>
        <v/>
      </c>
      <c r="AK75" s="85" t="str">
        <f>IFERROR(SUMIFS('Base Diária'!$L$2:$L$2296,'Base Diária'!$C$2:$C$2296,$A75,'Base Diária'!$F$2:$F$2296,AK$67,'Base Diária'!$Q$2:$Q$2296,"Sim")/SUMIFS('Base Diária'!$M$2:$M$2296,'Base Diária'!$C$2:$C$2296,$A75,'Base Diária'!$F$2:$F$2296,AK$67,'Base Diária'!$Q$2:$Q$2296,"Sim"),"")</f>
        <v/>
      </c>
      <c r="AL75" s="85" t="str">
        <f>IFERROR(SUMIFS('Base Diária'!$L$2:$L$2296,'Base Diária'!$C$2:$C$2296,$A75,'Base Diária'!$F$2:$F$2296,AL$67,'Base Diária'!$Q$2:$Q$2296,"Sim")/SUMIFS('Base Diária'!$M$2:$M$2296,'Base Diária'!$C$2:$C$2296,$A75,'Base Diária'!$F$2:$F$2296,AL$67,'Base Diária'!$Q$2:$Q$2296,"Sim"),"")</f>
        <v/>
      </c>
      <c r="AM75" s="85" t="str">
        <f>IFERROR(SUMIFS('Base Diária'!$L$2:$L$2296,'Base Diária'!$C$2:$C$2296,$A75,'Base Diária'!$F$2:$F$2296,AM$67,'Base Diária'!$Q$2:$Q$2296,"Sim")/SUMIFS('Base Diária'!$M$2:$M$2296,'Base Diária'!$C$2:$C$2296,$A75,'Base Diária'!$F$2:$F$2296,AM$67,'Base Diária'!$Q$2:$Q$2296,"Sim"),"")</f>
        <v/>
      </c>
      <c r="AN75" s="85" t="str">
        <f>IFERROR(SUMIFS('Base Diária'!$L$2:$L$2296,'Base Diária'!$C$2:$C$2296,$A75,'Base Diária'!$F$2:$F$2296,AN$67,'Base Diária'!$Q$2:$Q$2296,"Sim")/SUMIFS('Base Diária'!$M$2:$M$2296,'Base Diária'!$C$2:$C$2296,$A75,'Base Diária'!$F$2:$F$2296,AN$67,'Base Diária'!$Q$2:$Q$2296,"Sim"),"")</f>
        <v/>
      </c>
      <c r="AO75" s="85" t="str">
        <f>IFERROR(SUMIFS('Base Diária'!$L$2:$L$2296,'Base Diária'!$C$2:$C$2296,$A75,'Base Diária'!$F$2:$F$2296,AO$67,'Base Diária'!$Q$2:$Q$2296,"Sim")/SUMIFS('Base Diária'!$M$2:$M$2296,'Base Diária'!$C$2:$C$2296,$A75,'Base Diária'!$F$2:$F$2296,AO$67,'Base Diária'!$Q$2:$Q$2296,"Sim"),"")</f>
        <v/>
      </c>
      <c r="AP75" s="18">
        <f>IFERROR(INDEX('Painel Centro'!$D$5:$D$14,MATCH($A75,'Painel Centro'!$A$5:$A$14,0)),"")</f>
        <v>22</v>
      </c>
      <c r="AQ75" s="86">
        <f>IFERROR(INDEX('Painel Centro'!$H$5:$H$14,MATCH($A75,'Painel Centro'!$A$5:$A$14,0)),"")</f>
        <v>0.8687174582934859</v>
      </c>
      <c r="AR75" s="86">
        <f>IFERROR(INDEX('Painel Centro'!$K$5:$K$14,MATCH($A75,'Painel Centro'!$A$5:$A$14,0)),"")</f>
        <v>0.95454545454545459</v>
      </c>
      <c r="AS75" s="86">
        <f>IFERROR(INDEX('Painel Centro'!$I$5:$I$14,MATCH($A75,'Painel Centro'!$A$5:$A$14,0)),"")</f>
        <v>0.8</v>
      </c>
      <c r="AT75" s="89" t="str">
        <f>IFERROR(INDEX('Painel Centro'!$O$5:$O$14,MATCH($A75,'Painel Centro'!$A$5:$A$14,0)),"")</f>
        <v>Na meta</v>
      </c>
    </row>
    <row r="76" spans="1:46" ht="15" customHeight="1" x14ac:dyDescent="0.25">
      <c r="A76" s="89" t="s">
        <v>277</v>
      </c>
      <c r="F76" s="85">
        <f>IFERROR(SUMIFS('Base Diária'!$L$2:$L$2296,'Base Diária'!$C$2:$C$2296,$A76,'Base Diária'!$F$2:$F$2296,F$67,'Base Diária'!$Q$2:$Q$2296,"Sim")/SUMIFS('Base Diária'!$M$2:$M$2296,'Base Diária'!$C$2:$C$2296,$A76,'Base Diária'!$F$2:$F$2296,F$67,'Base Diária'!$Q$2:$Q$2296,"Sim"),"")</f>
        <v>0.80852272727272723</v>
      </c>
      <c r="G76" s="85" t="str">
        <f>IFERROR(SUMIFS('Base Diária'!$L$2:$L$2296,'Base Diária'!$C$2:$C$2296,$A76,'Base Diária'!$F$2:$F$2296,G$67,'Base Diária'!$Q$2:$Q$2296,"Sim")/SUMIFS('Base Diária'!$M$2:$M$2296,'Base Diária'!$C$2:$C$2296,$A76,'Base Diária'!$F$2:$F$2296,G$67,'Base Diária'!$Q$2:$Q$2296,"Sim"),"")</f>
        <v/>
      </c>
      <c r="H76" s="85">
        <f>IFERROR(SUMIFS('Base Diária'!$L$2:$L$2296,'Base Diária'!$C$2:$C$2296,$A76,'Base Diária'!$F$2:$F$2296,H$67,'Base Diária'!$Q$2:$Q$2296,"Sim")/SUMIFS('Base Diária'!$M$2:$M$2296,'Base Diária'!$C$2:$C$2296,$A76,'Base Diária'!$F$2:$F$2296,H$67,'Base Diária'!$Q$2:$Q$2296,"Sim"),"")</f>
        <v>0.81874999999999998</v>
      </c>
      <c r="I76" s="85">
        <f>IFERROR(SUMIFS('Base Diária'!$L$2:$L$2296,'Base Diária'!$C$2:$C$2296,$A76,'Base Diária'!$F$2:$F$2296,I$67,'Base Diária'!$Q$2:$Q$2296,"Sim")/SUMIFS('Base Diária'!$M$2:$M$2296,'Base Diária'!$C$2:$C$2296,$A76,'Base Diária'!$F$2:$F$2296,I$67,'Base Diária'!$Q$2:$Q$2296,"Sim"),"")</f>
        <v>0.81534090909090895</v>
      </c>
      <c r="J76" s="85">
        <f>IFERROR(SUMIFS('Base Diária'!$L$2:$L$2296,'Base Diária'!$C$2:$C$2296,$A76,'Base Diária'!$F$2:$F$2296,J$67,'Base Diária'!$Q$2:$Q$2296,"Sim")/SUMIFS('Base Diária'!$M$2:$M$2296,'Base Diária'!$C$2:$C$2296,$A76,'Base Diária'!$F$2:$F$2296,J$67,'Base Diária'!$Q$2:$Q$2296,"Sim"),"")</f>
        <v>0.8125</v>
      </c>
      <c r="K76" s="85">
        <f>IFERROR(SUMIFS('Base Diária'!$L$2:$L$2296,'Base Diária'!$C$2:$C$2296,$A76,'Base Diária'!$F$2:$F$2296,K$67,'Base Diária'!$Q$2:$Q$2296,"Sim")/SUMIFS('Base Diária'!$M$2:$M$2296,'Base Diária'!$C$2:$C$2296,$A76,'Base Diária'!$F$2:$F$2296,K$67,'Base Diária'!$Q$2:$Q$2296,"Sim"),"")</f>
        <v>0.89427012278308315</v>
      </c>
      <c r="L76" s="85" t="str">
        <f>IFERROR(SUMIFS('Base Diária'!$L$2:$L$2296,'Base Diária'!$C$2:$C$2296,$A76,'Base Diária'!$F$2:$F$2296,L$67,'Base Diária'!$Q$2:$Q$2296,"Sim")/SUMIFS('Base Diária'!$M$2:$M$2296,'Base Diária'!$C$2:$C$2296,$A76,'Base Diária'!$F$2:$F$2296,L$67,'Base Diária'!$Q$2:$Q$2296,"Sim"),"")</f>
        <v/>
      </c>
      <c r="M76" s="85">
        <f>IFERROR(SUMIFS('Base Diária'!$L$2:$L$2296,'Base Diária'!$C$2:$C$2296,$A76,'Base Diária'!$F$2:$F$2296,M$67,'Base Diária'!$Q$2:$Q$2296,"Sim")/SUMIFS('Base Diária'!$M$2:$M$2296,'Base Diária'!$C$2:$C$2296,$A76,'Base Diária'!$F$2:$F$2296,M$67,'Base Diária'!$Q$2:$Q$2296,"Sim"),"")</f>
        <v>0.70113636363636356</v>
      </c>
      <c r="N76" s="85">
        <f>IFERROR(SUMIFS('Base Diária'!$L$2:$L$2296,'Base Diária'!$C$2:$C$2296,$A76,'Base Diária'!$F$2:$F$2296,N$67,'Base Diária'!$Q$2:$Q$2296,"Sim")/SUMIFS('Base Diária'!$M$2:$M$2296,'Base Diária'!$C$2:$C$2296,$A76,'Base Diária'!$F$2:$F$2296,N$67,'Base Diária'!$Q$2:$Q$2296,"Sim"),"")</f>
        <v>0.8147727272727272</v>
      </c>
      <c r="O76" s="85" t="str">
        <f>IFERROR(SUMIFS('Base Diária'!$L$2:$L$2296,'Base Diária'!$C$2:$C$2296,$A76,'Base Diária'!$F$2:$F$2296,O$67,'Base Diária'!$Q$2:$Q$2296,"Sim")/SUMIFS('Base Diária'!$M$2:$M$2296,'Base Diária'!$C$2:$C$2296,$A76,'Base Diária'!$F$2:$F$2296,O$67,'Base Diária'!$Q$2:$Q$2296,"Sim"),"")</f>
        <v/>
      </c>
      <c r="P76" s="85">
        <f>IFERROR(SUMIFS('Base Diária'!$L$2:$L$2296,'Base Diária'!$C$2:$C$2296,$A76,'Base Diária'!$F$2:$F$2296,P$67,'Base Diária'!$Q$2:$Q$2296,"Sim")/SUMIFS('Base Diária'!$M$2:$M$2296,'Base Diária'!$C$2:$C$2296,$A76,'Base Diária'!$F$2:$F$2296,P$67,'Base Diária'!$Q$2:$Q$2296,"Sim"),"")</f>
        <v>0.8136363636363636</v>
      </c>
      <c r="Q76" s="85">
        <f>IFERROR(SUMIFS('Base Diária'!$L$2:$L$2296,'Base Diária'!$C$2:$C$2296,$A76,'Base Diária'!$F$2:$F$2296,Q$67,'Base Diária'!$Q$2:$Q$2296,"Sim")/SUMIFS('Base Diária'!$M$2:$M$2296,'Base Diária'!$C$2:$C$2296,$A76,'Base Diária'!$F$2:$F$2296,Q$67,'Base Diária'!$Q$2:$Q$2296,"Sim"),"")</f>
        <v>0.81590909090909081</v>
      </c>
      <c r="R76" s="85" t="str">
        <f>IFERROR(SUMIFS('Base Diária'!$L$2:$L$2296,'Base Diária'!$C$2:$C$2296,$A76,'Base Diária'!$F$2:$F$2296,R$67,'Base Diária'!$Q$2:$Q$2296,"Sim")/SUMIFS('Base Diária'!$M$2:$M$2296,'Base Diária'!$C$2:$C$2296,$A76,'Base Diária'!$F$2:$F$2296,R$67,'Base Diária'!$Q$2:$Q$2296,"Sim"),"")</f>
        <v/>
      </c>
      <c r="S76" s="85" t="str">
        <f>IFERROR(SUMIFS('Base Diária'!$L$2:$L$2296,'Base Diária'!$C$2:$C$2296,$A76,'Base Diária'!$F$2:$F$2296,S$67,'Base Diária'!$Q$2:$Q$2296,"Sim")/SUMIFS('Base Diária'!$M$2:$M$2296,'Base Diária'!$C$2:$C$2296,$A76,'Base Diária'!$F$2:$F$2296,S$67,'Base Diária'!$Q$2:$Q$2296,"Sim"),"")</f>
        <v/>
      </c>
      <c r="T76" s="85" t="str">
        <f>IFERROR(SUMIFS('Base Diária'!$L$2:$L$2296,'Base Diária'!$C$2:$C$2296,$A76,'Base Diária'!$F$2:$F$2296,T$67,'Base Diária'!$Q$2:$Q$2296,"Sim")/SUMIFS('Base Diária'!$M$2:$M$2296,'Base Diária'!$C$2:$C$2296,$A76,'Base Diária'!$F$2:$F$2296,T$67,'Base Diária'!$Q$2:$Q$2296,"Sim"),"")</f>
        <v/>
      </c>
      <c r="U76" s="85" t="str">
        <f>IFERROR(SUMIFS('Base Diária'!$L$2:$L$2296,'Base Diária'!$C$2:$C$2296,$A76,'Base Diária'!$F$2:$F$2296,U$67,'Base Diária'!$Q$2:$Q$2296,"Sim")/SUMIFS('Base Diária'!$M$2:$M$2296,'Base Diária'!$C$2:$C$2296,$A76,'Base Diária'!$F$2:$F$2296,U$67,'Base Diária'!$Q$2:$Q$2296,"Sim"),"")</f>
        <v/>
      </c>
      <c r="V76" s="85" t="str">
        <f>IFERROR(SUMIFS('Base Diária'!$L$2:$L$2296,'Base Diária'!$C$2:$C$2296,$A76,'Base Diária'!$F$2:$F$2296,V$67,'Base Diária'!$Q$2:$Q$2296,"Sim")/SUMIFS('Base Diária'!$M$2:$M$2296,'Base Diária'!$C$2:$C$2296,$A76,'Base Diária'!$F$2:$F$2296,V$67,'Base Diária'!$Q$2:$Q$2296,"Sim"),"")</f>
        <v/>
      </c>
      <c r="W76" s="85" t="str">
        <f>IFERROR(SUMIFS('Base Diária'!$L$2:$L$2296,'Base Diária'!$C$2:$C$2296,$A76,'Base Diária'!$F$2:$F$2296,W$67,'Base Diária'!$Q$2:$Q$2296,"Sim")/SUMIFS('Base Diária'!$M$2:$M$2296,'Base Diária'!$C$2:$C$2296,$A76,'Base Diária'!$F$2:$F$2296,W$67,'Base Diária'!$Q$2:$Q$2296,"Sim"),"")</f>
        <v/>
      </c>
      <c r="X76" s="85" t="str">
        <f>IFERROR(SUMIFS('Base Diária'!$L$2:$L$2296,'Base Diária'!$C$2:$C$2296,$A76,'Base Diária'!$F$2:$F$2296,X$67,'Base Diária'!$Q$2:$Q$2296,"Sim")/SUMIFS('Base Diária'!$M$2:$M$2296,'Base Diária'!$C$2:$C$2296,$A76,'Base Diária'!$F$2:$F$2296,X$67,'Base Diária'!$Q$2:$Q$2296,"Sim"),"")</f>
        <v/>
      </c>
      <c r="Y76" s="85" t="str">
        <f>IFERROR(SUMIFS('Base Diária'!$L$2:$L$2296,'Base Diária'!$C$2:$C$2296,$A76,'Base Diária'!$F$2:$F$2296,Y$67,'Base Diária'!$Q$2:$Q$2296,"Sim")/SUMIFS('Base Diária'!$M$2:$M$2296,'Base Diária'!$C$2:$C$2296,$A76,'Base Diária'!$F$2:$F$2296,Y$67,'Base Diária'!$Q$2:$Q$2296,"Sim"),"")</f>
        <v/>
      </c>
      <c r="Z76" s="85" t="str">
        <f>IFERROR(SUMIFS('Base Diária'!$L$2:$L$2296,'Base Diária'!$C$2:$C$2296,$A76,'Base Diária'!$F$2:$F$2296,Z$67,'Base Diária'!$Q$2:$Q$2296,"Sim")/SUMIFS('Base Diária'!$M$2:$M$2296,'Base Diária'!$C$2:$C$2296,$A76,'Base Diária'!$F$2:$F$2296,Z$67,'Base Diária'!$Q$2:$Q$2296,"Sim"),"")</f>
        <v/>
      </c>
      <c r="AA76" s="85" t="str">
        <f>IFERROR(SUMIFS('Base Diária'!$L$2:$L$2296,'Base Diária'!$C$2:$C$2296,$A76,'Base Diária'!$F$2:$F$2296,AA$67,'Base Diária'!$Q$2:$Q$2296,"Sim")/SUMIFS('Base Diária'!$M$2:$M$2296,'Base Diária'!$C$2:$C$2296,$A76,'Base Diária'!$F$2:$F$2296,AA$67,'Base Diária'!$Q$2:$Q$2296,"Sim"),"")</f>
        <v/>
      </c>
      <c r="AB76" s="85" t="str">
        <f>IFERROR(SUMIFS('Base Diária'!$L$2:$L$2296,'Base Diária'!$C$2:$C$2296,$A76,'Base Diária'!$F$2:$F$2296,AB$67,'Base Diária'!$Q$2:$Q$2296,"Sim")/SUMIFS('Base Diária'!$M$2:$M$2296,'Base Diária'!$C$2:$C$2296,$A76,'Base Diária'!$F$2:$F$2296,AB$67,'Base Diária'!$Q$2:$Q$2296,"Sim"),"")</f>
        <v/>
      </c>
      <c r="AC76" s="85" t="str">
        <f>IFERROR(SUMIFS('Base Diária'!$L$2:$L$2296,'Base Diária'!$C$2:$C$2296,$A76,'Base Diária'!$F$2:$F$2296,AC$67,'Base Diária'!$Q$2:$Q$2296,"Sim")/SUMIFS('Base Diária'!$M$2:$M$2296,'Base Diária'!$C$2:$C$2296,$A76,'Base Diária'!$F$2:$F$2296,AC$67,'Base Diária'!$Q$2:$Q$2296,"Sim"),"")</f>
        <v/>
      </c>
      <c r="AD76" s="85" t="str">
        <f>IFERROR(SUMIFS('Base Diária'!$L$2:$L$2296,'Base Diária'!$C$2:$C$2296,$A76,'Base Diária'!$F$2:$F$2296,AD$67,'Base Diária'!$Q$2:$Q$2296,"Sim")/SUMIFS('Base Diária'!$M$2:$M$2296,'Base Diária'!$C$2:$C$2296,$A76,'Base Diária'!$F$2:$F$2296,AD$67,'Base Diária'!$Q$2:$Q$2296,"Sim"),"")</f>
        <v/>
      </c>
      <c r="AE76" s="85" t="str">
        <f>IFERROR(SUMIFS('Base Diária'!$L$2:$L$2296,'Base Diária'!$C$2:$C$2296,$A76,'Base Diária'!$F$2:$F$2296,AE$67,'Base Diária'!$Q$2:$Q$2296,"Sim")/SUMIFS('Base Diária'!$M$2:$M$2296,'Base Diária'!$C$2:$C$2296,$A76,'Base Diária'!$F$2:$F$2296,AE$67,'Base Diária'!$Q$2:$Q$2296,"Sim"),"")</f>
        <v/>
      </c>
      <c r="AF76" s="85" t="str">
        <f>IFERROR(SUMIFS('Base Diária'!$L$2:$L$2296,'Base Diária'!$C$2:$C$2296,$A76,'Base Diária'!$F$2:$F$2296,AF$67,'Base Diária'!$Q$2:$Q$2296,"Sim")/SUMIFS('Base Diária'!$M$2:$M$2296,'Base Diária'!$C$2:$C$2296,$A76,'Base Diária'!$F$2:$F$2296,AF$67,'Base Diária'!$Q$2:$Q$2296,"Sim"),"")</f>
        <v/>
      </c>
      <c r="AG76" s="85" t="str">
        <f>IFERROR(SUMIFS('Base Diária'!$L$2:$L$2296,'Base Diária'!$C$2:$C$2296,$A76,'Base Diária'!$F$2:$F$2296,AG$67,'Base Diária'!$Q$2:$Q$2296,"Sim")/SUMIFS('Base Diária'!$M$2:$M$2296,'Base Diária'!$C$2:$C$2296,$A76,'Base Diária'!$F$2:$F$2296,AG$67,'Base Diária'!$Q$2:$Q$2296,"Sim"),"")</f>
        <v/>
      </c>
      <c r="AH76" s="85" t="str">
        <f>IFERROR(SUMIFS('Base Diária'!$L$2:$L$2296,'Base Diária'!$C$2:$C$2296,$A76,'Base Diária'!$F$2:$F$2296,AH$67,'Base Diária'!$Q$2:$Q$2296,"Sim")/SUMIFS('Base Diária'!$M$2:$M$2296,'Base Diária'!$C$2:$C$2296,$A76,'Base Diária'!$F$2:$F$2296,AH$67,'Base Diária'!$Q$2:$Q$2296,"Sim"),"")</f>
        <v/>
      </c>
      <c r="AI76" s="85" t="str">
        <f>IFERROR(SUMIFS('Base Diária'!$L$2:$L$2296,'Base Diária'!$C$2:$C$2296,$A76,'Base Diária'!$F$2:$F$2296,AI$67,'Base Diária'!$Q$2:$Q$2296,"Sim")/SUMIFS('Base Diária'!$M$2:$M$2296,'Base Diária'!$C$2:$C$2296,$A76,'Base Diária'!$F$2:$F$2296,AI$67,'Base Diária'!$Q$2:$Q$2296,"Sim"),"")</f>
        <v/>
      </c>
      <c r="AJ76" s="85" t="str">
        <f>IFERROR(SUMIFS('Base Diária'!$L$2:$L$2296,'Base Diária'!$C$2:$C$2296,$A76,'Base Diária'!$F$2:$F$2296,AJ$67,'Base Diária'!$Q$2:$Q$2296,"Sim")/SUMIFS('Base Diária'!$M$2:$M$2296,'Base Diária'!$C$2:$C$2296,$A76,'Base Diária'!$F$2:$F$2296,AJ$67,'Base Diária'!$Q$2:$Q$2296,"Sim"),"")</f>
        <v/>
      </c>
      <c r="AK76" s="85" t="str">
        <f>IFERROR(SUMIFS('Base Diária'!$L$2:$L$2296,'Base Diária'!$C$2:$C$2296,$A76,'Base Diária'!$F$2:$F$2296,AK$67,'Base Diária'!$Q$2:$Q$2296,"Sim")/SUMIFS('Base Diária'!$M$2:$M$2296,'Base Diária'!$C$2:$C$2296,$A76,'Base Diária'!$F$2:$F$2296,AK$67,'Base Diária'!$Q$2:$Q$2296,"Sim"),"")</f>
        <v/>
      </c>
      <c r="AL76" s="85" t="str">
        <f>IFERROR(SUMIFS('Base Diária'!$L$2:$L$2296,'Base Diária'!$C$2:$C$2296,$A76,'Base Diária'!$F$2:$F$2296,AL$67,'Base Diária'!$Q$2:$Q$2296,"Sim")/SUMIFS('Base Diária'!$M$2:$M$2296,'Base Diária'!$C$2:$C$2296,$A76,'Base Diária'!$F$2:$F$2296,AL$67,'Base Diária'!$Q$2:$Q$2296,"Sim"),"")</f>
        <v/>
      </c>
      <c r="AM76" s="85" t="str">
        <f>IFERROR(SUMIFS('Base Diária'!$L$2:$L$2296,'Base Diária'!$C$2:$C$2296,$A76,'Base Diária'!$F$2:$F$2296,AM$67,'Base Diária'!$Q$2:$Q$2296,"Sim")/SUMIFS('Base Diária'!$M$2:$M$2296,'Base Diária'!$C$2:$C$2296,$A76,'Base Diária'!$F$2:$F$2296,AM$67,'Base Diária'!$Q$2:$Q$2296,"Sim"),"")</f>
        <v/>
      </c>
      <c r="AN76" s="85" t="str">
        <f>IFERROR(SUMIFS('Base Diária'!$L$2:$L$2296,'Base Diária'!$C$2:$C$2296,$A76,'Base Diária'!$F$2:$F$2296,AN$67,'Base Diária'!$Q$2:$Q$2296,"Sim")/SUMIFS('Base Diária'!$M$2:$M$2296,'Base Diária'!$C$2:$C$2296,$A76,'Base Diária'!$F$2:$F$2296,AN$67,'Base Diária'!$Q$2:$Q$2296,"Sim"),"")</f>
        <v/>
      </c>
      <c r="AO76" s="85" t="str">
        <f>IFERROR(SUMIFS('Base Diária'!$L$2:$L$2296,'Base Diária'!$C$2:$C$2296,$A76,'Base Diária'!$F$2:$F$2296,AO$67,'Base Diária'!$Q$2:$Q$2296,"Sim")/SUMIFS('Base Diária'!$M$2:$M$2296,'Base Diária'!$C$2:$C$2296,$A76,'Base Diária'!$F$2:$F$2296,AO$67,'Base Diária'!$Q$2:$Q$2296,"Sim"),"")</f>
        <v/>
      </c>
      <c r="AP76" s="18">
        <f>IFERROR(INDEX('Painel Centro'!$D$5:$D$14,MATCH($A76,'Painel Centro'!$A$5:$A$14,0)),"")</f>
        <v>17</v>
      </c>
      <c r="AQ76" s="86">
        <f>IFERROR(INDEX('Painel Centro'!$H$5:$H$14,MATCH($A76,'Painel Centro'!$A$5:$A$14,0)),"")</f>
        <v>0.80853675167053063</v>
      </c>
      <c r="AR76" s="86">
        <f>IFERROR(INDEX('Painel Centro'!$K$5:$K$14,MATCH($A76,'Painel Centro'!$A$5:$A$14,0)),"")</f>
        <v>0.88235294117647056</v>
      </c>
      <c r="AS76" s="86">
        <f>IFERROR(INDEX('Painel Centro'!$I$5:$I$14,MATCH($A76,'Painel Centro'!$A$5:$A$14,0)),"")</f>
        <v>0.8</v>
      </c>
      <c r="AT76" s="89" t="str">
        <f>IFERROR(INDEX('Painel Centro'!$O$5:$O$14,MATCH($A76,'Painel Centro'!$A$5:$A$14,0)),"")</f>
        <v>Na meta</v>
      </c>
    </row>
    <row r="77" spans="1:46" ht="15" customHeight="1" x14ac:dyDescent="0.25">
      <c r="A77" s="89" t="s">
        <v>260</v>
      </c>
      <c r="F77" s="85">
        <f>IFERROR(SUMIFS('Base Diária'!$L$2:$L$2296,'Base Diária'!$C$2:$C$2296,$A77,'Base Diária'!$F$2:$F$2296,F$67,'Base Diária'!$Q$2:$Q$2296,"Sim")/SUMIFS('Base Diária'!$M$2:$M$2296,'Base Diária'!$C$2:$C$2296,$A77,'Base Diária'!$F$2:$F$2296,F$67,'Base Diária'!$Q$2:$Q$2296,"Sim"),"")</f>
        <v>0.87226277372262773</v>
      </c>
      <c r="G77" s="85">
        <f>IFERROR(SUMIFS('Base Diária'!$L$2:$L$2296,'Base Diária'!$C$2:$C$2296,$A77,'Base Diária'!$F$2:$F$2296,G$67,'Base Diária'!$Q$2:$Q$2296,"Sim")/SUMIFS('Base Diária'!$M$2:$M$2296,'Base Diária'!$C$2:$C$2296,$A77,'Base Diária'!$F$2:$F$2296,G$67,'Base Diária'!$Q$2:$Q$2296,"Sim"),"")</f>
        <v>0.88786885245901637</v>
      </c>
      <c r="H77" s="85">
        <f>IFERROR(SUMIFS('Base Diária'!$L$2:$L$2296,'Base Diária'!$C$2:$C$2296,$A77,'Base Diária'!$F$2:$F$2296,H$67,'Base Diária'!$Q$2:$Q$2296,"Sim")/SUMIFS('Base Diária'!$M$2:$M$2296,'Base Diária'!$C$2:$C$2296,$A77,'Base Diária'!$F$2:$F$2296,H$67,'Base Diária'!$Q$2:$Q$2296,"Sim"),"")</f>
        <v>0.90009124087591241</v>
      </c>
      <c r="I77" s="85">
        <f>IFERROR(SUMIFS('Base Diária'!$L$2:$L$2296,'Base Diária'!$C$2:$C$2296,$A77,'Base Diária'!$F$2:$F$2296,I$67,'Base Diária'!$Q$2:$Q$2296,"Sim")/SUMIFS('Base Diária'!$M$2:$M$2296,'Base Diária'!$C$2:$C$2296,$A77,'Base Diária'!$F$2:$F$2296,I$67,'Base Diária'!$Q$2:$Q$2296,"Sim"),"")</f>
        <v>0.87238493723849375</v>
      </c>
      <c r="J77" s="85">
        <f>IFERROR(SUMIFS('Base Diária'!$L$2:$L$2296,'Base Diária'!$C$2:$C$2296,$A77,'Base Diária'!$F$2:$F$2296,J$67,'Base Diária'!$Q$2:$Q$2296,"Sim")/SUMIFS('Base Diária'!$M$2:$M$2296,'Base Diária'!$C$2:$C$2296,$A77,'Base Diária'!$F$2:$F$2296,J$67,'Base Diária'!$Q$2:$Q$2296,"Sim"),"")</f>
        <v>0.90282846715328458</v>
      </c>
      <c r="K77" s="85">
        <f>IFERROR(SUMIFS('Base Diária'!$L$2:$L$2296,'Base Diária'!$C$2:$C$2296,$A77,'Base Diária'!$F$2:$F$2296,K$67,'Base Diária'!$Q$2:$Q$2296,"Sim")/SUMIFS('Base Diária'!$M$2:$M$2296,'Base Diária'!$C$2:$C$2296,$A77,'Base Diária'!$F$2:$F$2296,K$67,'Base Diária'!$Q$2:$Q$2296,"Sim"),"")</f>
        <v>0.8961403508771929</v>
      </c>
      <c r="L77" s="85">
        <f>IFERROR(SUMIFS('Base Diária'!$L$2:$L$2296,'Base Diária'!$C$2:$C$2296,$A77,'Base Diária'!$F$2:$F$2296,L$67,'Base Diária'!$Q$2:$Q$2296,"Sim")/SUMIFS('Base Diária'!$M$2:$M$2296,'Base Diária'!$C$2:$C$2296,$A77,'Base Diária'!$F$2:$F$2296,L$67,'Base Diária'!$Q$2:$Q$2296,"Sim"),"")</f>
        <v>0.94319743472285866</v>
      </c>
      <c r="M77" s="85">
        <f>IFERROR(SUMIFS('Base Diária'!$L$2:$L$2296,'Base Diária'!$C$2:$C$2296,$A77,'Base Diária'!$F$2:$F$2296,M$67,'Base Diária'!$Q$2:$Q$2296,"Sim")/SUMIFS('Base Diária'!$M$2:$M$2296,'Base Diária'!$C$2:$C$2296,$A77,'Base Diária'!$F$2:$F$2296,M$67,'Base Diária'!$Q$2:$Q$2296,"Sim"),"")</f>
        <v>0.70622950819672126</v>
      </c>
      <c r="N77" s="85">
        <f>IFERROR(SUMIFS('Base Diária'!$L$2:$L$2296,'Base Diária'!$C$2:$C$2296,$A77,'Base Diária'!$F$2:$F$2296,N$67,'Base Diária'!$Q$2:$Q$2296,"Sim")/SUMIFS('Base Diária'!$M$2:$M$2296,'Base Diária'!$C$2:$C$2296,$A77,'Base Diária'!$F$2:$F$2296,N$67,'Base Diária'!$Q$2:$Q$2296,"Sim"),"")</f>
        <v>0.82390510948905094</v>
      </c>
      <c r="O77" s="85">
        <f>IFERROR(SUMIFS('Base Diária'!$L$2:$L$2296,'Base Diária'!$C$2:$C$2296,$A77,'Base Diária'!$F$2:$F$2296,O$67,'Base Diária'!$Q$2:$Q$2296,"Sim")/SUMIFS('Base Diária'!$M$2:$M$2296,'Base Diária'!$C$2:$C$2296,$A77,'Base Diária'!$F$2:$F$2296,O$67,'Base Diária'!$Q$2:$Q$2296,"Sim"),"")</f>
        <v>0.89051603905160392</v>
      </c>
      <c r="P77" s="85">
        <f>IFERROR(SUMIFS('Base Diária'!$L$2:$L$2296,'Base Diária'!$C$2:$C$2296,$A77,'Base Diária'!$F$2:$F$2296,P$67,'Base Diária'!$Q$2:$Q$2296,"Sim")/SUMIFS('Base Diária'!$M$2:$M$2296,'Base Diária'!$C$2:$C$2296,$A77,'Base Diária'!$F$2:$F$2296,P$67,'Base Diária'!$Q$2:$Q$2296,"Sim"),"")</f>
        <v>0.89735401459854014</v>
      </c>
      <c r="Q77" s="85">
        <f>IFERROR(SUMIFS('Base Diária'!$L$2:$L$2296,'Base Diária'!$C$2:$C$2296,$A77,'Base Diária'!$F$2:$F$2296,Q$67,'Base Diária'!$Q$2:$Q$2296,"Sim")/SUMIFS('Base Diária'!$M$2:$M$2296,'Base Diária'!$C$2:$C$2296,$A77,'Base Diária'!$F$2:$F$2296,Q$67,'Base Diária'!$Q$2:$Q$2296,"Sim"),"")</f>
        <v>0.96280701754385956</v>
      </c>
      <c r="R77" s="85" t="str">
        <f>IFERROR(SUMIFS('Base Diária'!$L$2:$L$2296,'Base Diária'!$C$2:$C$2296,$A77,'Base Diária'!$F$2:$F$2296,R$67,'Base Diária'!$Q$2:$Q$2296,"Sim")/SUMIFS('Base Diária'!$M$2:$M$2296,'Base Diária'!$C$2:$C$2296,$A77,'Base Diária'!$F$2:$F$2296,R$67,'Base Diária'!$Q$2:$Q$2296,"Sim"),"")</f>
        <v/>
      </c>
      <c r="S77" s="85" t="str">
        <f>IFERROR(SUMIFS('Base Diária'!$L$2:$L$2296,'Base Diária'!$C$2:$C$2296,$A77,'Base Diária'!$F$2:$F$2296,S$67,'Base Diária'!$Q$2:$Q$2296,"Sim")/SUMIFS('Base Diária'!$M$2:$M$2296,'Base Diária'!$C$2:$C$2296,$A77,'Base Diária'!$F$2:$F$2296,S$67,'Base Diária'!$Q$2:$Q$2296,"Sim"),"")</f>
        <v/>
      </c>
      <c r="T77" s="85" t="str">
        <f>IFERROR(SUMIFS('Base Diária'!$L$2:$L$2296,'Base Diária'!$C$2:$C$2296,$A77,'Base Diária'!$F$2:$F$2296,T$67,'Base Diária'!$Q$2:$Q$2296,"Sim")/SUMIFS('Base Diária'!$M$2:$M$2296,'Base Diária'!$C$2:$C$2296,$A77,'Base Diária'!$F$2:$F$2296,T$67,'Base Diária'!$Q$2:$Q$2296,"Sim"),"")</f>
        <v/>
      </c>
      <c r="U77" s="85" t="str">
        <f>IFERROR(SUMIFS('Base Diária'!$L$2:$L$2296,'Base Diária'!$C$2:$C$2296,$A77,'Base Diária'!$F$2:$F$2296,U$67,'Base Diária'!$Q$2:$Q$2296,"Sim")/SUMIFS('Base Diária'!$M$2:$M$2296,'Base Diária'!$C$2:$C$2296,$A77,'Base Diária'!$F$2:$F$2296,U$67,'Base Diária'!$Q$2:$Q$2296,"Sim"),"")</f>
        <v/>
      </c>
      <c r="V77" s="85" t="str">
        <f>IFERROR(SUMIFS('Base Diária'!$L$2:$L$2296,'Base Diária'!$C$2:$C$2296,$A77,'Base Diária'!$F$2:$F$2296,V$67,'Base Diária'!$Q$2:$Q$2296,"Sim")/SUMIFS('Base Diária'!$M$2:$M$2296,'Base Diária'!$C$2:$C$2296,$A77,'Base Diária'!$F$2:$F$2296,V$67,'Base Diária'!$Q$2:$Q$2296,"Sim"),"")</f>
        <v/>
      </c>
      <c r="W77" s="85" t="str">
        <f>IFERROR(SUMIFS('Base Diária'!$L$2:$L$2296,'Base Diária'!$C$2:$C$2296,$A77,'Base Diária'!$F$2:$F$2296,W$67,'Base Diária'!$Q$2:$Q$2296,"Sim")/SUMIFS('Base Diária'!$M$2:$M$2296,'Base Diária'!$C$2:$C$2296,$A77,'Base Diária'!$F$2:$F$2296,W$67,'Base Diária'!$Q$2:$Q$2296,"Sim"),"")</f>
        <v/>
      </c>
      <c r="X77" s="85" t="str">
        <f>IFERROR(SUMIFS('Base Diária'!$L$2:$L$2296,'Base Diária'!$C$2:$C$2296,$A77,'Base Diária'!$F$2:$F$2296,X$67,'Base Diária'!$Q$2:$Q$2296,"Sim")/SUMIFS('Base Diária'!$M$2:$M$2296,'Base Diária'!$C$2:$C$2296,$A77,'Base Diária'!$F$2:$F$2296,X$67,'Base Diária'!$Q$2:$Q$2296,"Sim"),"")</f>
        <v/>
      </c>
      <c r="Y77" s="85" t="str">
        <f>IFERROR(SUMIFS('Base Diária'!$L$2:$L$2296,'Base Diária'!$C$2:$C$2296,$A77,'Base Diária'!$F$2:$F$2296,Y$67,'Base Diária'!$Q$2:$Q$2296,"Sim")/SUMIFS('Base Diária'!$M$2:$M$2296,'Base Diária'!$C$2:$C$2296,$A77,'Base Diária'!$F$2:$F$2296,Y$67,'Base Diária'!$Q$2:$Q$2296,"Sim"),"")</f>
        <v/>
      </c>
      <c r="Z77" s="85" t="str">
        <f>IFERROR(SUMIFS('Base Diária'!$L$2:$L$2296,'Base Diária'!$C$2:$C$2296,$A77,'Base Diária'!$F$2:$F$2296,Z$67,'Base Diária'!$Q$2:$Q$2296,"Sim")/SUMIFS('Base Diária'!$M$2:$M$2296,'Base Diária'!$C$2:$C$2296,$A77,'Base Diária'!$F$2:$F$2296,Z$67,'Base Diária'!$Q$2:$Q$2296,"Sim"),"")</f>
        <v/>
      </c>
      <c r="AA77" s="85" t="str">
        <f>IFERROR(SUMIFS('Base Diária'!$L$2:$L$2296,'Base Diária'!$C$2:$C$2296,$A77,'Base Diária'!$F$2:$F$2296,AA$67,'Base Diária'!$Q$2:$Q$2296,"Sim")/SUMIFS('Base Diária'!$M$2:$M$2296,'Base Diária'!$C$2:$C$2296,$A77,'Base Diária'!$F$2:$F$2296,AA$67,'Base Diária'!$Q$2:$Q$2296,"Sim"),"")</f>
        <v/>
      </c>
      <c r="AB77" s="85" t="str">
        <f>IFERROR(SUMIFS('Base Diária'!$L$2:$L$2296,'Base Diária'!$C$2:$C$2296,$A77,'Base Diária'!$F$2:$F$2296,AB$67,'Base Diária'!$Q$2:$Q$2296,"Sim")/SUMIFS('Base Diária'!$M$2:$M$2296,'Base Diária'!$C$2:$C$2296,$A77,'Base Diária'!$F$2:$F$2296,AB$67,'Base Diária'!$Q$2:$Q$2296,"Sim"),"")</f>
        <v/>
      </c>
      <c r="AC77" s="85" t="str">
        <f>IFERROR(SUMIFS('Base Diária'!$L$2:$L$2296,'Base Diária'!$C$2:$C$2296,$A77,'Base Diária'!$F$2:$F$2296,AC$67,'Base Diária'!$Q$2:$Q$2296,"Sim")/SUMIFS('Base Diária'!$M$2:$M$2296,'Base Diária'!$C$2:$C$2296,$A77,'Base Diária'!$F$2:$F$2296,AC$67,'Base Diária'!$Q$2:$Q$2296,"Sim"),"")</f>
        <v/>
      </c>
      <c r="AD77" s="85" t="str">
        <f>IFERROR(SUMIFS('Base Diária'!$L$2:$L$2296,'Base Diária'!$C$2:$C$2296,$A77,'Base Diária'!$F$2:$F$2296,AD$67,'Base Diária'!$Q$2:$Q$2296,"Sim")/SUMIFS('Base Diária'!$M$2:$M$2296,'Base Diária'!$C$2:$C$2296,$A77,'Base Diária'!$F$2:$F$2296,AD$67,'Base Diária'!$Q$2:$Q$2296,"Sim"),"")</f>
        <v/>
      </c>
      <c r="AE77" s="85" t="str">
        <f>IFERROR(SUMIFS('Base Diária'!$L$2:$L$2296,'Base Diária'!$C$2:$C$2296,$A77,'Base Diária'!$F$2:$F$2296,AE$67,'Base Diária'!$Q$2:$Q$2296,"Sim")/SUMIFS('Base Diária'!$M$2:$M$2296,'Base Diária'!$C$2:$C$2296,$A77,'Base Diária'!$F$2:$F$2296,AE$67,'Base Diária'!$Q$2:$Q$2296,"Sim"),"")</f>
        <v/>
      </c>
      <c r="AF77" s="85" t="str">
        <f>IFERROR(SUMIFS('Base Diária'!$L$2:$L$2296,'Base Diária'!$C$2:$C$2296,$A77,'Base Diária'!$F$2:$F$2296,AF$67,'Base Diária'!$Q$2:$Q$2296,"Sim")/SUMIFS('Base Diária'!$M$2:$M$2296,'Base Diária'!$C$2:$C$2296,$A77,'Base Diária'!$F$2:$F$2296,AF$67,'Base Diária'!$Q$2:$Q$2296,"Sim"),"")</f>
        <v/>
      </c>
      <c r="AG77" s="85" t="str">
        <f>IFERROR(SUMIFS('Base Diária'!$L$2:$L$2296,'Base Diária'!$C$2:$C$2296,$A77,'Base Diária'!$F$2:$F$2296,AG$67,'Base Diária'!$Q$2:$Q$2296,"Sim")/SUMIFS('Base Diária'!$M$2:$M$2296,'Base Diária'!$C$2:$C$2296,$A77,'Base Diária'!$F$2:$F$2296,AG$67,'Base Diária'!$Q$2:$Q$2296,"Sim"),"")</f>
        <v/>
      </c>
      <c r="AH77" s="85" t="str">
        <f>IFERROR(SUMIFS('Base Diária'!$L$2:$L$2296,'Base Diária'!$C$2:$C$2296,$A77,'Base Diária'!$F$2:$F$2296,AH$67,'Base Diária'!$Q$2:$Q$2296,"Sim")/SUMIFS('Base Diária'!$M$2:$M$2296,'Base Diária'!$C$2:$C$2296,$A77,'Base Diária'!$F$2:$F$2296,AH$67,'Base Diária'!$Q$2:$Q$2296,"Sim"),"")</f>
        <v/>
      </c>
      <c r="AI77" s="85" t="str">
        <f>IFERROR(SUMIFS('Base Diária'!$L$2:$L$2296,'Base Diária'!$C$2:$C$2296,$A77,'Base Diária'!$F$2:$F$2296,AI$67,'Base Diária'!$Q$2:$Q$2296,"Sim")/SUMIFS('Base Diária'!$M$2:$M$2296,'Base Diária'!$C$2:$C$2296,$A77,'Base Diária'!$F$2:$F$2296,AI$67,'Base Diária'!$Q$2:$Q$2296,"Sim"),"")</f>
        <v/>
      </c>
      <c r="AJ77" s="85" t="str">
        <f>IFERROR(SUMIFS('Base Diária'!$L$2:$L$2296,'Base Diária'!$C$2:$C$2296,$A77,'Base Diária'!$F$2:$F$2296,AJ$67,'Base Diária'!$Q$2:$Q$2296,"Sim")/SUMIFS('Base Diária'!$M$2:$M$2296,'Base Diária'!$C$2:$C$2296,$A77,'Base Diária'!$F$2:$F$2296,AJ$67,'Base Diária'!$Q$2:$Q$2296,"Sim"),"")</f>
        <v/>
      </c>
      <c r="AK77" s="85" t="str">
        <f>IFERROR(SUMIFS('Base Diária'!$L$2:$L$2296,'Base Diária'!$C$2:$C$2296,$A77,'Base Diária'!$F$2:$F$2296,AK$67,'Base Diária'!$Q$2:$Q$2296,"Sim")/SUMIFS('Base Diária'!$M$2:$M$2296,'Base Diária'!$C$2:$C$2296,$A77,'Base Diária'!$F$2:$F$2296,AK$67,'Base Diária'!$Q$2:$Q$2296,"Sim"),"")</f>
        <v/>
      </c>
      <c r="AL77" s="85" t="str">
        <f>IFERROR(SUMIFS('Base Diária'!$L$2:$L$2296,'Base Diária'!$C$2:$C$2296,$A77,'Base Diária'!$F$2:$F$2296,AL$67,'Base Diária'!$Q$2:$Q$2296,"Sim")/SUMIFS('Base Diária'!$M$2:$M$2296,'Base Diária'!$C$2:$C$2296,$A77,'Base Diária'!$F$2:$F$2296,AL$67,'Base Diária'!$Q$2:$Q$2296,"Sim"),"")</f>
        <v/>
      </c>
      <c r="AM77" s="85" t="str">
        <f>IFERROR(SUMIFS('Base Diária'!$L$2:$L$2296,'Base Diária'!$C$2:$C$2296,$A77,'Base Diária'!$F$2:$F$2296,AM$67,'Base Diária'!$Q$2:$Q$2296,"Sim")/SUMIFS('Base Diária'!$M$2:$M$2296,'Base Diária'!$C$2:$C$2296,$A77,'Base Diária'!$F$2:$F$2296,AM$67,'Base Diária'!$Q$2:$Q$2296,"Sim"),"")</f>
        <v/>
      </c>
      <c r="AN77" s="85" t="str">
        <f>IFERROR(SUMIFS('Base Diária'!$L$2:$L$2296,'Base Diária'!$C$2:$C$2296,$A77,'Base Diária'!$F$2:$F$2296,AN$67,'Base Diária'!$Q$2:$Q$2296,"Sim")/SUMIFS('Base Diária'!$M$2:$M$2296,'Base Diária'!$C$2:$C$2296,$A77,'Base Diária'!$F$2:$F$2296,AN$67,'Base Diária'!$Q$2:$Q$2296,"Sim"),"")</f>
        <v/>
      </c>
      <c r="AO77" s="85" t="str">
        <f>IFERROR(SUMIFS('Base Diária'!$L$2:$L$2296,'Base Diária'!$C$2:$C$2296,$A77,'Base Diária'!$F$2:$F$2296,AO$67,'Base Diária'!$Q$2:$Q$2296,"Sim")/SUMIFS('Base Diária'!$M$2:$M$2296,'Base Diária'!$C$2:$C$2296,$A77,'Base Diária'!$F$2:$F$2296,AO$67,'Base Diária'!$Q$2:$Q$2296,"Sim"),"")</f>
        <v/>
      </c>
      <c r="AP77" s="18">
        <f>IFERROR(INDEX('Painel Centro'!$D$5:$D$14,MATCH($A77,'Painel Centro'!$A$5:$A$14,0)),"")</f>
        <v>30</v>
      </c>
      <c r="AQ77" s="86">
        <f>IFERROR(INDEX('Painel Centro'!$H$5:$H$14,MATCH($A77,'Painel Centro'!$A$5:$A$14,0)),"")</f>
        <v>0.88101866642325821</v>
      </c>
      <c r="AR77" s="86">
        <f>IFERROR(INDEX('Painel Centro'!$K$5:$K$14,MATCH($A77,'Painel Centro'!$A$5:$A$14,0)),"")</f>
        <v>0.93333333333333335</v>
      </c>
      <c r="AS77" s="86">
        <f>IFERROR(INDEX('Painel Centro'!$I$5:$I$14,MATCH($A77,'Painel Centro'!$A$5:$A$14,0)),"")</f>
        <v>0.8</v>
      </c>
      <c r="AT77" s="89" t="str">
        <f>IFERROR(INDEX('Painel Centro'!$O$5:$O$14,MATCH($A77,'Painel Centro'!$A$5:$A$14,0)),"")</f>
        <v>Na meta</v>
      </c>
    </row>
    <row r="78" spans="1:46" ht="15" customHeight="1" x14ac:dyDescent="0.25">
      <c r="A78" s="90" t="s">
        <v>414</v>
      </c>
      <c r="F78" s="87">
        <f>IFERROR(SUMIFS('Base Diária'!$L$2:$L$2296,'Base Diária'!$F$2:$F$2296,F$67,'Base Diária'!$Q$2:$Q$2296,"Sim")/SUMIFS('Base Diária'!$M$2:$M$2296,'Base Diária'!$F$2:$F$2296,F$67,'Base Diária'!$Q$2:$Q$2296,"Sim"),"")</f>
        <v>0.86679027498498384</v>
      </c>
      <c r="G78" s="87">
        <f>IFERROR(SUMIFS('Base Diária'!$L$2:$L$2296,'Base Diária'!$F$2:$F$2296,G$67,'Base Diária'!$Q$2:$Q$2296,"Sim")/SUMIFS('Base Diária'!$M$2:$M$2296,'Base Diária'!$F$2:$F$2296,G$67,'Base Diária'!$Q$2:$Q$2296,"Sim"),"")</f>
        <v>0.8919357092941993</v>
      </c>
      <c r="H78" s="87">
        <f>IFERROR(SUMIFS('Base Diária'!$L$2:$L$2296,'Base Diária'!$F$2:$F$2296,H$67,'Base Diária'!$Q$2:$Q$2296,"Sim")/SUMIFS('Base Diária'!$M$2:$M$2296,'Base Diária'!$F$2:$F$2296,H$67,'Base Diária'!$Q$2:$Q$2296,"Sim"),"")</f>
        <v>0.88800499891850304</v>
      </c>
      <c r="I78" s="87">
        <f>IFERROR(SUMIFS('Base Diária'!$L$2:$L$2296,'Base Diária'!$F$2:$F$2296,I$67,'Base Diária'!$Q$2:$Q$2296,"Sim")/SUMIFS('Base Diária'!$M$2:$M$2296,'Base Diária'!$F$2:$F$2296,I$67,'Base Diária'!$Q$2:$Q$2296,"Sim"),"")</f>
        <v>0.87355359317904946</v>
      </c>
      <c r="J78" s="87">
        <f>IFERROR(SUMIFS('Base Diária'!$L$2:$L$2296,'Base Diária'!$F$2:$F$2296,J$67,'Base Diária'!$Q$2:$Q$2296,"Sim")/SUMIFS('Base Diária'!$M$2:$M$2296,'Base Diária'!$F$2:$F$2296,J$67,'Base Diária'!$Q$2:$Q$2296,"Sim"),"")</f>
        <v>0.89297519513346824</v>
      </c>
      <c r="K78" s="87">
        <f>IFERROR(SUMIFS('Base Diária'!$L$2:$L$2296,'Base Diária'!$F$2:$F$2296,K$67,'Base Diária'!$Q$2:$Q$2296,"Sim")/SUMIFS('Base Diária'!$M$2:$M$2296,'Base Diária'!$F$2:$F$2296,K$67,'Base Diária'!$Q$2:$Q$2296,"Sim"),"")</f>
        <v>0.86165286021785914</v>
      </c>
      <c r="L78" s="87">
        <f>IFERROR(SUMIFS('Base Diária'!$L$2:$L$2296,'Base Diária'!$F$2:$F$2296,L$67,'Base Diária'!$Q$2:$Q$2296,"Sim")/SUMIFS('Base Diária'!$M$2:$M$2296,'Base Diária'!$F$2:$F$2296,L$67,'Base Diária'!$Q$2:$Q$2296,"Sim"),"")</f>
        <v>0.9296287593984961</v>
      </c>
      <c r="M78" s="87">
        <f>IFERROR(SUMIFS('Base Diária'!$L$2:$L$2296,'Base Diária'!$F$2:$F$2296,M$67,'Base Diária'!$Q$2:$Q$2296,"Sim")/SUMIFS('Base Diária'!$M$2:$M$2296,'Base Diária'!$F$2:$F$2296,M$67,'Base Diária'!$Q$2:$Q$2296,"Sim"),"")</f>
        <v>0.85593860822045198</v>
      </c>
      <c r="N78" s="87">
        <f>IFERROR(SUMIFS('Base Diária'!$L$2:$L$2296,'Base Diária'!$F$2:$F$2296,N$67,'Base Diária'!$Q$2:$Q$2296,"Sim")/SUMIFS('Base Diária'!$M$2:$M$2296,'Base Diária'!$F$2:$F$2296,N$67,'Base Diária'!$Q$2:$Q$2296,"Sim"),"")</f>
        <v>0.88698307672731858</v>
      </c>
      <c r="O78" s="87">
        <f>IFERROR(SUMIFS('Base Diária'!$L$2:$L$2296,'Base Diária'!$F$2:$F$2296,O$67,'Base Diária'!$Q$2:$Q$2296,"Sim")/SUMIFS('Base Diária'!$M$2:$M$2296,'Base Diária'!$F$2:$F$2296,O$67,'Base Diária'!$Q$2:$Q$2296,"Sim"),"")</f>
        <v>0.87785417197181848</v>
      </c>
      <c r="P78" s="87">
        <f>IFERROR(SUMIFS('Base Diária'!$L$2:$L$2296,'Base Diária'!$F$2:$F$2296,P$67,'Base Diária'!$Q$2:$Q$2296,"Sim")/SUMIFS('Base Diária'!$M$2:$M$2296,'Base Diária'!$F$2:$F$2296,P$67,'Base Diária'!$Q$2:$Q$2296,"Sim"),"")</f>
        <v>0.91241209242853172</v>
      </c>
      <c r="Q78" s="87">
        <f>IFERROR(SUMIFS('Base Diária'!$L$2:$L$2296,'Base Diária'!$F$2:$F$2296,Q$67,'Base Diária'!$Q$2:$Q$2296,"Sim")/SUMIFS('Base Diária'!$M$2:$M$2296,'Base Diária'!$F$2:$F$2296,Q$67,'Base Diária'!$Q$2:$Q$2296,"Sim"),"")</f>
        <v>0.86635991820040892</v>
      </c>
      <c r="R78" s="87" t="str">
        <f>IFERROR(SUMIFS('Base Diária'!$L$2:$L$2296,'Base Diária'!$F$2:$F$2296,R$67,'Base Diária'!$Q$2:$Q$2296,"Sim")/SUMIFS('Base Diária'!$M$2:$M$2296,'Base Diária'!$F$2:$F$2296,R$67,'Base Diária'!$Q$2:$Q$2296,"Sim"),"")</f>
        <v/>
      </c>
      <c r="S78" s="87" t="str">
        <f>IFERROR(SUMIFS('Base Diária'!$L$2:$L$2296,'Base Diária'!$F$2:$F$2296,S$67,'Base Diária'!$Q$2:$Q$2296,"Sim")/SUMIFS('Base Diária'!$M$2:$M$2296,'Base Diária'!$F$2:$F$2296,S$67,'Base Diária'!$Q$2:$Q$2296,"Sim"),"")</f>
        <v/>
      </c>
      <c r="T78" s="87" t="str">
        <f>IFERROR(SUMIFS('Base Diária'!$L$2:$L$2296,'Base Diária'!$F$2:$F$2296,T$67,'Base Diária'!$Q$2:$Q$2296,"Sim")/SUMIFS('Base Diária'!$M$2:$M$2296,'Base Diária'!$F$2:$F$2296,T$67,'Base Diária'!$Q$2:$Q$2296,"Sim"),"")</f>
        <v/>
      </c>
      <c r="U78" s="87" t="str">
        <f>IFERROR(SUMIFS('Base Diária'!$L$2:$L$2296,'Base Diária'!$F$2:$F$2296,U$67,'Base Diária'!$Q$2:$Q$2296,"Sim")/SUMIFS('Base Diária'!$M$2:$M$2296,'Base Diária'!$F$2:$F$2296,U$67,'Base Diária'!$Q$2:$Q$2296,"Sim"),"")</f>
        <v/>
      </c>
      <c r="V78" s="87" t="str">
        <f>IFERROR(SUMIFS('Base Diária'!$L$2:$L$2296,'Base Diária'!$F$2:$F$2296,V$67,'Base Diária'!$Q$2:$Q$2296,"Sim")/SUMIFS('Base Diária'!$M$2:$M$2296,'Base Diária'!$F$2:$F$2296,V$67,'Base Diária'!$Q$2:$Q$2296,"Sim"),"")</f>
        <v/>
      </c>
      <c r="W78" s="87" t="str">
        <f>IFERROR(SUMIFS('Base Diária'!$L$2:$L$2296,'Base Diária'!$F$2:$F$2296,W$67,'Base Diária'!$Q$2:$Q$2296,"Sim")/SUMIFS('Base Diária'!$M$2:$M$2296,'Base Diária'!$F$2:$F$2296,W$67,'Base Diária'!$Q$2:$Q$2296,"Sim"),"")</f>
        <v/>
      </c>
      <c r="X78" s="87" t="str">
        <f>IFERROR(SUMIFS('Base Diária'!$L$2:$L$2296,'Base Diária'!$F$2:$F$2296,X$67,'Base Diária'!$Q$2:$Q$2296,"Sim")/SUMIFS('Base Diária'!$M$2:$M$2296,'Base Diária'!$F$2:$F$2296,X$67,'Base Diária'!$Q$2:$Q$2296,"Sim"),"")</f>
        <v/>
      </c>
      <c r="Y78" s="87" t="str">
        <f>IFERROR(SUMIFS('Base Diária'!$L$2:$L$2296,'Base Diária'!$F$2:$F$2296,Y$67,'Base Diária'!$Q$2:$Q$2296,"Sim")/SUMIFS('Base Diária'!$M$2:$M$2296,'Base Diária'!$F$2:$F$2296,Y$67,'Base Diária'!$Q$2:$Q$2296,"Sim"),"")</f>
        <v/>
      </c>
      <c r="Z78" s="87" t="str">
        <f>IFERROR(SUMIFS('Base Diária'!$L$2:$L$2296,'Base Diária'!$F$2:$F$2296,Z$67,'Base Diária'!$Q$2:$Q$2296,"Sim")/SUMIFS('Base Diária'!$M$2:$M$2296,'Base Diária'!$F$2:$F$2296,Z$67,'Base Diária'!$Q$2:$Q$2296,"Sim"),"")</f>
        <v/>
      </c>
      <c r="AA78" s="87" t="str">
        <f>IFERROR(SUMIFS('Base Diária'!$L$2:$L$2296,'Base Diária'!$F$2:$F$2296,AA$67,'Base Diária'!$Q$2:$Q$2296,"Sim")/SUMIFS('Base Diária'!$M$2:$M$2296,'Base Diária'!$F$2:$F$2296,AA$67,'Base Diária'!$Q$2:$Q$2296,"Sim"),"")</f>
        <v/>
      </c>
      <c r="AB78" s="87" t="str">
        <f>IFERROR(SUMIFS('Base Diária'!$L$2:$L$2296,'Base Diária'!$F$2:$F$2296,AB$67,'Base Diária'!$Q$2:$Q$2296,"Sim")/SUMIFS('Base Diária'!$M$2:$M$2296,'Base Diária'!$F$2:$F$2296,AB$67,'Base Diária'!$Q$2:$Q$2296,"Sim"),"")</f>
        <v/>
      </c>
      <c r="AC78" s="87" t="str">
        <f>IFERROR(SUMIFS('Base Diária'!$L$2:$L$2296,'Base Diária'!$F$2:$F$2296,AC$67,'Base Diária'!$Q$2:$Q$2296,"Sim")/SUMIFS('Base Diária'!$M$2:$M$2296,'Base Diária'!$F$2:$F$2296,AC$67,'Base Diária'!$Q$2:$Q$2296,"Sim"),"")</f>
        <v/>
      </c>
      <c r="AD78" s="87" t="str">
        <f>IFERROR(SUMIFS('Base Diária'!$L$2:$L$2296,'Base Diária'!$F$2:$F$2296,AD$67,'Base Diária'!$Q$2:$Q$2296,"Sim")/SUMIFS('Base Diária'!$M$2:$M$2296,'Base Diária'!$F$2:$F$2296,AD$67,'Base Diária'!$Q$2:$Q$2296,"Sim"),"")</f>
        <v/>
      </c>
      <c r="AE78" s="87" t="str">
        <f>IFERROR(SUMIFS('Base Diária'!$L$2:$L$2296,'Base Diária'!$F$2:$F$2296,AE$67,'Base Diária'!$Q$2:$Q$2296,"Sim")/SUMIFS('Base Diária'!$M$2:$M$2296,'Base Diária'!$F$2:$F$2296,AE$67,'Base Diária'!$Q$2:$Q$2296,"Sim"),"")</f>
        <v/>
      </c>
      <c r="AF78" s="87" t="str">
        <f>IFERROR(SUMIFS('Base Diária'!$L$2:$L$2296,'Base Diária'!$F$2:$F$2296,AF$67,'Base Diária'!$Q$2:$Q$2296,"Sim")/SUMIFS('Base Diária'!$M$2:$M$2296,'Base Diária'!$F$2:$F$2296,AF$67,'Base Diária'!$Q$2:$Q$2296,"Sim"),"")</f>
        <v/>
      </c>
      <c r="AG78" s="87" t="str">
        <f>IFERROR(SUMIFS('Base Diária'!$L$2:$L$2296,'Base Diária'!$F$2:$F$2296,AG$67,'Base Diária'!$Q$2:$Q$2296,"Sim")/SUMIFS('Base Diária'!$M$2:$M$2296,'Base Diária'!$F$2:$F$2296,AG$67,'Base Diária'!$Q$2:$Q$2296,"Sim"),"")</f>
        <v/>
      </c>
      <c r="AH78" s="85" t="str">
        <f>IFERROR(SUMIFS('Base Diária'!$L$2:$L$2296,'Base Diária'!$C$2:$C$2296,$A78,'Base Diária'!$F$2:$F$2296,AH$67,'Base Diária'!$Q$2:$Q$2296,"Sim")/SUMIFS('Base Diária'!$M$2:$M$2296,'Base Diária'!$C$2:$C$2296,$A78,'Base Diária'!$F$2:$F$2296,AH$67,'Base Diária'!$Q$2:$Q$2296,"Sim"),"")</f>
        <v/>
      </c>
      <c r="AI78" s="85" t="str">
        <f>IFERROR(SUMIFS('Base Diária'!$L$2:$L$2296,'Base Diária'!$C$2:$C$2296,$A78,'Base Diária'!$F$2:$F$2296,AI$67,'Base Diária'!$Q$2:$Q$2296,"Sim")/SUMIFS('Base Diária'!$M$2:$M$2296,'Base Diária'!$C$2:$C$2296,$A78,'Base Diária'!$F$2:$F$2296,AI$67,'Base Diária'!$Q$2:$Q$2296,"Sim"),"")</f>
        <v/>
      </c>
      <c r="AJ78" s="85" t="str">
        <f>IFERROR(SUMIFS('Base Diária'!$L$2:$L$2296,'Base Diária'!$C$2:$C$2296,$A78,'Base Diária'!$F$2:$F$2296,AJ$67,'Base Diária'!$Q$2:$Q$2296,"Sim")/SUMIFS('Base Diária'!$M$2:$M$2296,'Base Diária'!$C$2:$C$2296,$A78,'Base Diária'!$F$2:$F$2296,AJ$67,'Base Diária'!$Q$2:$Q$2296,"Sim"),"")</f>
        <v/>
      </c>
      <c r="AK78" s="85" t="str">
        <f>IFERROR(SUMIFS('Base Diária'!$L$2:$L$2296,'Base Diária'!$C$2:$C$2296,$A78,'Base Diária'!$F$2:$F$2296,AK$67,'Base Diária'!$Q$2:$Q$2296,"Sim")/SUMIFS('Base Diária'!$M$2:$M$2296,'Base Diária'!$C$2:$C$2296,$A78,'Base Diária'!$F$2:$F$2296,AK$67,'Base Diária'!$Q$2:$Q$2296,"Sim"),"")</f>
        <v/>
      </c>
      <c r="AL78" s="85" t="str">
        <f>IFERROR(SUMIFS('Base Diária'!$L$2:$L$2296,'Base Diária'!$C$2:$C$2296,$A78,'Base Diária'!$F$2:$F$2296,AL$67,'Base Diária'!$Q$2:$Q$2296,"Sim")/SUMIFS('Base Diária'!$M$2:$M$2296,'Base Diária'!$C$2:$C$2296,$A78,'Base Diária'!$F$2:$F$2296,AL$67,'Base Diária'!$Q$2:$Q$2296,"Sim"),"")</f>
        <v/>
      </c>
      <c r="AM78" s="85" t="str">
        <f>IFERROR(SUMIFS('Base Diária'!$L$2:$L$2296,'Base Diária'!$C$2:$C$2296,$A78,'Base Diária'!$F$2:$F$2296,AM$67,'Base Diária'!$Q$2:$Q$2296,"Sim")/SUMIFS('Base Diária'!$M$2:$M$2296,'Base Diária'!$C$2:$C$2296,$A78,'Base Diária'!$F$2:$F$2296,AM$67,'Base Diária'!$Q$2:$Q$2296,"Sim"),"")</f>
        <v/>
      </c>
      <c r="AN78" s="85" t="str">
        <f>IFERROR(SUMIFS('Base Diária'!$L$2:$L$2296,'Base Diária'!$C$2:$C$2296,$A78,'Base Diária'!$F$2:$F$2296,AN$67,'Base Diária'!$Q$2:$Q$2296,"Sim")/SUMIFS('Base Diária'!$M$2:$M$2296,'Base Diária'!$C$2:$C$2296,$A78,'Base Diária'!$F$2:$F$2296,AN$67,'Base Diária'!$Q$2:$Q$2296,"Sim"),"")</f>
        <v/>
      </c>
      <c r="AO78" s="85" t="str">
        <f>IFERROR(SUMIFS('Base Diária'!$L$2:$L$2296,'Base Diária'!$C$2:$C$2296,$A78,'Base Diária'!$F$2:$F$2296,AO$67,'Base Diária'!$Q$2:$Q$2296,"Sim")/SUMIFS('Base Diária'!$M$2:$M$2296,'Base Diária'!$C$2:$C$2296,$A78,'Base Diária'!$F$2:$F$2296,AO$67,'Base Diária'!$Q$2:$Q$2296,"Sim"),"")</f>
        <v/>
      </c>
      <c r="AP78" s="81">
        <f>'Painel Centro'!$D$15</f>
        <v>510</v>
      </c>
      <c r="AQ78" s="83">
        <f>'Painel Centro'!$H$15</f>
        <v>0.88191434613255126</v>
      </c>
      <c r="AR78" s="83">
        <f>'Painel Centro'!$K$15</f>
        <v>0.9</v>
      </c>
      <c r="AS78" s="83">
        <f>'Painel Centro'!$I$15</f>
        <v>0.8</v>
      </c>
      <c r="AT78" s="90" t="str">
        <f>'Painel Centro'!$O$15</f>
        <v>Na meta</v>
      </c>
    </row>
    <row r="79" spans="1:46" ht="15" customHeight="1" x14ac:dyDescent="0.25">
      <c r="A79" s="94" t="s">
        <v>415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  <c r="AI79" s="88"/>
      <c r="AJ79" s="88"/>
      <c r="AK79" s="88"/>
      <c r="AL79" s="88"/>
      <c r="AM79" s="88"/>
      <c r="AN79" s="88"/>
      <c r="AO79" s="88"/>
    </row>
    <row r="80" spans="1:46" x14ac:dyDescent="0.25">
      <c r="AR80" s="121" t="s">
        <v>264</v>
      </c>
    </row>
    <row r="81" spans="1:29" ht="15" customHeight="1" x14ac:dyDescent="0.25">
      <c r="A81" s="92" t="s">
        <v>416</v>
      </c>
      <c r="P81" s="75" t="s">
        <v>1143</v>
      </c>
    </row>
    <row r="82" spans="1:29" ht="15" customHeight="1" x14ac:dyDescent="0.25">
      <c r="A82" s="92" t="s">
        <v>417</v>
      </c>
    </row>
    <row r="83" spans="1:29" x14ac:dyDescent="0.25">
      <c r="AC83" s="75" t="s">
        <v>425</v>
      </c>
    </row>
  </sheetData>
  <autoFilter ref="A4:AT64" xr:uid="{00000000-0001-0000-0700-000000000000}"/>
  <mergeCells count="1">
    <mergeCell ref="A67:E67"/>
  </mergeCells>
  <conditionalFormatting sqref="F5:AO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F5:AO64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F68:AO78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AQ5:AR64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AQ68:AR78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L60"/>
  <sheetViews>
    <sheetView workbookViewId="0">
      <selection sqref="A1:A60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12292</v>
      </c>
    </row>
    <row r="5" spans="1:12" x14ac:dyDescent="0.25">
      <c r="A5">
        <v>11950</v>
      </c>
    </row>
    <row r="6" spans="1:12" x14ac:dyDescent="0.25">
      <c r="A6">
        <v>11229</v>
      </c>
    </row>
    <row r="7" spans="1:12" x14ac:dyDescent="0.25">
      <c r="A7">
        <v>54611</v>
      </c>
    </row>
    <row r="8" spans="1:12" x14ac:dyDescent="0.25">
      <c r="A8">
        <v>9821</v>
      </c>
    </row>
    <row r="9" spans="1:12" x14ac:dyDescent="0.25">
      <c r="A9">
        <v>50636</v>
      </c>
    </row>
    <row r="10" spans="1:12" x14ac:dyDescent="0.25">
      <c r="A10">
        <v>52397</v>
      </c>
    </row>
    <row r="11" spans="1:12" x14ac:dyDescent="0.25">
      <c r="A11">
        <v>12291</v>
      </c>
    </row>
    <row r="12" spans="1:12" x14ac:dyDescent="0.25">
      <c r="A12">
        <v>55554</v>
      </c>
      <c r="J12" s="115"/>
    </row>
    <row r="13" spans="1:12" x14ac:dyDescent="0.25">
      <c r="A13">
        <v>55564</v>
      </c>
      <c r="J13" s="93"/>
    </row>
    <row r="14" spans="1:12" x14ac:dyDescent="0.25">
      <c r="A14">
        <v>53665</v>
      </c>
      <c r="J14" s="93"/>
      <c r="L14" s="115"/>
    </row>
    <row r="15" spans="1:12" x14ac:dyDescent="0.25">
      <c r="A15">
        <v>54161</v>
      </c>
      <c r="J15" s="93"/>
      <c r="K15" s="115"/>
      <c r="L15" s="115">
        <v>56784</v>
      </c>
    </row>
    <row r="16" spans="1:12" x14ac:dyDescent="0.25">
      <c r="A16">
        <v>53173</v>
      </c>
      <c r="J16" s="93"/>
      <c r="K16" s="115"/>
      <c r="L16" s="115">
        <v>54846</v>
      </c>
    </row>
    <row r="17" spans="1:12" x14ac:dyDescent="0.25">
      <c r="A17">
        <v>52403</v>
      </c>
      <c r="J17" s="93"/>
      <c r="K17" s="115"/>
      <c r="L17" s="115">
        <v>12244</v>
      </c>
    </row>
    <row r="18" spans="1:12" x14ac:dyDescent="0.25">
      <c r="A18">
        <v>54049</v>
      </c>
      <c r="J18" s="93"/>
      <c r="K18" s="115"/>
      <c r="L18" s="115"/>
    </row>
    <row r="19" spans="1:12" x14ac:dyDescent="0.25">
      <c r="A19">
        <v>55387</v>
      </c>
      <c r="J19" s="93"/>
      <c r="K19" s="115"/>
      <c r="L19" s="115"/>
    </row>
    <row r="20" spans="1:12" x14ac:dyDescent="0.25">
      <c r="A20">
        <v>10495</v>
      </c>
      <c r="J20" s="115"/>
      <c r="K20" s="115"/>
      <c r="L20" s="115"/>
    </row>
    <row r="21" spans="1:12" x14ac:dyDescent="0.25">
      <c r="A21">
        <v>56010</v>
      </c>
      <c r="J21" s="115"/>
      <c r="K21" s="115"/>
      <c r="L21" s="115"/>
    </row>
    <row r="22" spans="1:12" x14ac:dyDescent="0.25">
      <c r="A22">
        <v>55541</v>
      </c>
      <c r="J22" s="115"/>
      <c r="K22" s="115"/>
      <c r="L22" s="115"/>
    </row>
    <row r="23" spans="1:12" x14ac:dyDescent="0.25">
      <c r="A23">
        <v>55179</v>
      </c>
      <c r="J23" s="115"/>
      <c r="L23" s="115"/>
    </row>
    <row r="24" spans="1:12" x14ac:dyDescent="0.25">
      <c r="A24">
        <v>56227</v>
      </c>
      <c r="J24" s="115"/>
      <c r="L24" s="115"/>
    </row>
    <row r="25" spans="1:12" x14ac:dyDescent="0.25">
      <c r="A25">
        <v>55419</v>
      </c>
      <c r="J25" s="115"/>
      <c r="L25" s="115"/>
    </row>
    <row r="26" spans="1:12" x14ac:dyDescent="0.25">
      <c r="A26">
        <v>53346</v>
      </c>
    </row>
    <row r="27" spans="1:12" x14ac:dyDescent="0.25">
      <c r="A27">
        <v>55628</v>
      </c>
    </row>
    <row r="28" spans="1:12" x14ac:dyDescent="0.25">
      <c r="A28">
        <v>9218</v>
      </c>
    </row>
    <row r="29" spans="1:12" x14ac:dyDescent="0.25">
      <c r="A29">
        <v>56855</v>
      </c>
    </row>
    <row r="30" spans="1:12" x14ac:dyDescent="0.25">
      <c r="A30">
        <v>55637</v>
      </c>
    </row>
    <row r="31" spans="1:12" x14ac:dyDescent="0.25">
      <c r="A31">
        <v>56327</v>
      </c>
    </row>
    <row r="32" spans="1:12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418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263</v>
      </c>
    </row>
    <row r="3" spans="1:3" x14ac:dyDescent="0.25">
      <c r="A3" s="69">
        <v>12292</v>
      </c>
      <c r="B3" s="68" t="s">
        <v>158</v>
      </c>
      <c r="C3" s="68" t="s">
        <v>288</v>
      </c>
    </row>
    <row r="4" spans="1:3" x14ac:dyDescent="0.25">
      <c r="A4" s="69">
        <v>11352</v>
      </c>
      <c r="B4" s="68" t="s">
        <v>159</v>
      </c>
      <c r="C4" s="68" t="s">
        <v>262</v>
      </c>
    </row>
    <row r="5" spans="1:3" x14ac:dyDescent="0.25">
      <c r="A5" s="69">
        <v>56222</v>
      </c>
      <c r="B5" s="68" t="s">
        <v>160</v>
      </c>
      <c r="C5" s="68" t="s">
        <v>280</v>
      </c>
    </row>
    <row r="6" spans="1:3" x14ac:dyDescent="0.25">
      <c r="A6" s="69">
        <v>54161</v>
      </c>
      <c r="B6" s="68" t="s">
        <v>161</v>
      </c>
      <c r="C6" s="68" t="s">
        <v>254</v>
      </c>
    </row>
    <row r="7" spans="1:3" x14ac:dyDescent="0.25">
      <c r="A7" s="69">
        <v>11950</v>
      </c>
      <c r="B7" s="68" t="s">
        <v>162</v>
      </c>
      <c r="C7" s="68" t="s">
        <v>288</v>
      </c>
    </row>
    <row r="8" spans="1:3" x14ac:dyDescent="0.25">
      <c r="A8" s="69">
        <v>52351</v>
      </c>
      <c r="B8" s="68" t="s">
        <v>163</v>
      </c>
      <c r="C8" s="68" t="s">
        <v>290</v>
      </c>
    </row>
    <row r="9" spans="1:3" x14ac:dyDescent="0.25">
      <c r="A9" s="69">
        <v>53726</v>
      </c>
      <c r="B9" s="68" t="s">
        <v>164</v>
      </c>
      <c r="C9" s="68" t="s">
        <v>285</v>
      </c>
    </row>
    <row r="10" spans="1:3" x14ac:dyDescent="0.25">
      <c r="A10" s="69">
        <v>56030</v>
      </c>
      <c r="B10" s="68" t="s">
        <v>165</v>
      </c>
      <c r="C10" s="68" t="s">
        <v>285</v>
      </c>
    </row>
    <row r="11" spans="1:3" x14ac:dyDescent="0.25">
      <c r="A11" s="69">
        <v>11229</v>
      </c>
      <c r="B11" s="68" t="s">
        <v>166</v>
      </c>
      <c r="C11" s="68" t="s">
        <v>288</v>
      </c>
    </row>
    <row r="12" spans="1:3" x14ac:dyDescent="0.25">
      <c r="A12" s="69">
        <v>54611</v>
      </c>
      <c r="B12" s="68" t="s">
        <v>167</v>
      </c>
      <c r="C12" s="68" t="s">
        <v>288</v>
      </c>
    </row>
    <row r="13" spans="1:3" x14ac:dyDescent="0.25">
      <c r="A13" s="69">
        <v>53512</v>
      </c>
      <c r="B13" s="68" t="s">
        <v>168</v>
      </c>
      <c r="C13" s="68" t="s">
        <v>280</v>
      </c>
    </row>
    <row r="14" spans="1:3" x14ac:dyDescent="0.25">
      <c r="A14" s="69">
        <v>56855</v>
      </c>
      <c r="B14" s="68" t="s">
        <v>170</v>
      </c>
      <c r="C14" s="68" t="s">
        <v>263</v>
      </c>
    </row>
    <row r="15" spans="1:3" x14ac:dyDescent="0.25">
      <c r="A15" s="69">
        <v>55420</v>
      </c>
      <c r="B15" s="68" t="s">
        <v>171</v>
      </c>
      <c r="C15" s="68" t="s">
        <v>262</v>
      </c>
    </row>
    <row r="16" spans="1:3" x14ac:dyDescent="0.25">
      <c r="A16" s="69">
        <v>9561</v>
      </c>
      <c r="B16" s="68" t="s">
        <v>172</v>
      </c>
      <c r="C16" s="68" t="s">
        <v>282</v>
      </c>
    </row>
    <row r="17" spans="1:3" x14ac:dyDescent="0.25">
      <c r="A17" s="69">
        <v>56227</v>
      </c>
      <c r="B17" s="68" t="s">
        <v>173</v>
      </c>
      <c r="C17" s="68" t="s">
        <v>282</v>
      </c>
    </row>
    <row r="18" spans="1:3" x14ac:dyDescent="0.25">
      <c r="A18" s="69">
        <v>55419</v>
      </c>
      <c r="B18" s="68" t="s">
        <v>174</v>
      </c>
      <c r="C18" s="68" t="s">
        <v>282</v>
      </c>
    </row>
    <row r="19" spans="1:3" x14ac:dyDescent="0.25">
      <c r="A19" s="69">
        <v>9821</v>
      </c>
      <c r="B19" s="68" t="s">
        <v>175</v>
      </c>
      <c r="C19" s="68" t="s">
        <v>288</v>
      </c>
    </row>
    <row r="20" spans="1:3" x14ac:dyDescent="0.25">
      <c r="A20" s="69">
        <v>53173</v>
      </c>
      <c r="B20" s="68" t="s">
        <v>176</v>
      </c>
      <c r="C20" s="68" t="s">
        <v>254</v>
      </c>
    </row>
    <row r="21" spans="1:3" x14ac:dyDescent="0.25">
      <c r="A21" s="69">
        <v>52403</v>
      </c>
      <c r="B21" s="68" t="s">
        <v>177</v>
      </c>
      <c r="C21" s="68" t="s">
        <v>254</v>
      </c>
    </row>
    <row r="22" spans="1:3" x14ac:dyDescent="0.25">
      <c r="A22" s="69">
        <v>53346</v>
      </c>
      <c r="B22" s="68" t="s">
        <v>178</v>
      </c>
      <c r="C22" s="68" t="s">
        <v>277</v>
      </c>
    </row>
    <row r="23" spans="1:3" x14ac:dyDescent="0.25">
      <c r="A23" s="69">
        <v>55637</v>
      </c>
      <c r="B23" s="68" t="s">
        <v>179</v>
      </c>
      <c r="C23" s="68" t="s">
        <v>263</v>
      </c>
    </row>
    <row r="24" spans="1:3" x14ac:dyDescent="0.25">
      <c r="A24" s="69">
        <v>54049</v>
      </c>
      <c r="B24" s="68" t="s">
        <v>180</v>
      </c>
      <c r="C24" s="68" t="s">
        <v>254</v>
      </c>
    </row>
    <row r="25" spans="1:3" x14ac:dyDescent="0.25">
      <c r="A25" s="69">
        <v>50636</v>
      </c>
      <c r="B25" s="68" t="s">
        <v>181</v>
      </c>
      <c r="C25" s="68" t="s">
        <v>288</v>
      </c>
    </row>
    <row r="26" spans="1:3" x14ac:dyDescent="0.25">
      <c r="A26" s="69">
        <v>56256</v>
      </c>
      <c r="B26" s="68" t="s">
        <v>182</v>
      </c>
      <c r="C26" s="68" t="s">
        <v>290</v>
      </c>
    </row>
    <row r="27" spans="1:3" x14ac:dyDescent="0.25">
      <c r="A27" s="69">
        <v>11415</v>
      </c>
      <c r="B27" s="68" t="s">
        <v>183</v>
      </c>
      <c r="C27" s="68" t="s">
        <v>290</v>
      </c>
    </row>
    <row r="28" spans="1:3" x14ac:dyDescent="0.25">
      <c r="A28" s="69">
        <v>12418</v>
      </c>
      <c r="B28" s="68" t="s">
        <v>184</v>
      </c>
      <c r="C28" s="68" t="s">
        <v>262</v>
      </c>
    </row>
    <row r="29" spans="1:3" x14ac:dyDescent="0.25">
      <c r="A29" s="69">
        <v>52397</v>
      </c>
      <c r="B29" s="68" t="s">
        <v>185</v>
      </c>
      <c r="C29" s="68" t="s">
        <v>288</v>
      </c>
    </row>
    <row r="30" spans="1:3" x14ac:dyDescent="0.25">
      <c r="A30" s="69">
        <v>55618</v>
      </c>
      <c r="B30" s="68" t="s">
        <v>186</v>
      </c>
      <c r="C30" s="68" t="s">
        <v>262</v>
      </c>
    </row>
    <row r="31" spans="1:3" x14ac:dyDescent="0.25">
      <c r="A31" s="69">
        <v>11918</v>
      </c>
      <c r="B31" s="68" t="s">
        <v>187</v>
      </c>
      <c r="C31" s="68" t="s">
        <v>285</v>
      </c>
    </row>
    <row r="32" spans="1:3" x14ac:dyDescent="0.25">
      <c r="A32" s="69">
        <v>53459</v>
      </c>
      <c r="B32" s="68" t="s">
        <v>188</v>
      </c>
      <c r="C32" s="68" t="s">
        <v>262</v>
      </c>
    </row>
    <row r="33" spans="1:3" x14ac:dyDescent="0.25">
      <c r="A33" s="69">
        <v>53613</v>
      </c>
      <c r="B33" s="68" t="s">
        <v>189</v>
      </c>
      <c r="C33" s="68" t="s">
        <v>288</v>
      </c>
    </row>
    <row r="34" spans="1:3" x14ac:dyDescent="0.25">
      <c r="A34" s="69">
        <v>52484</v>
      </c>
      <c r="B34" s="68" t="s">
        <v>190</v>
      </c>
      <c r="C34" s="68" t="s">
        <v>285</v>
      </c>
    </row>
    <row r="35" spans="1:3" x14ac:dyDescent="0.25">
      <c r="A35" s="69">
        <v>55387</v>
      </c>
      <c r="B35" s="68" t="s">
        <v>191</v>
      </c>
      <c r="C35" s="68" t="s">
        <v>254</v>
      </c>
    </row>
    <row r="36" spans="1:3" x14ac:dyDescent="0.25">
      <c r="A36" s="69">
        <v>56327</v>
      </c>
      <c r="B36" s="68" t="s">
        <v>192</v>
      </c>
      <c r="C36" s="68" t="s">
        <v>263</v>
      </c>
    </row>
    <row r="37" spans="1:3" x14ac:dyDescent="0.25">
      <c r="A37" s="69">
        <v>51428</v>
      </c>
      <c r="B37" s="68" t="s">
        <v>193</v>
      </c>
      <c r="C37" s="68" t="s">
        <v>263</v>
      </c>
    </row>
    <row r="38" spans="1:3" x14ac:dyDescent="0.25">
      <c r="A38" s="69">
        <v>54684</v>
      </c>
      <c r="B38" s="68" t="s">
        <v>194</v>
      </c>
      <c r="C38" s="68" t="s">
        <v>262</v>
      </c>
    </row>
    <row r="39" spans="1:3" x14ac:dyDescent="0.25">
      <c r="A39" s="69">
        <v>55628</v>
      </c>
      <c r="B39" s="68" t="s">
        <v>195</v>
      </c>
      <c r="C39" s="68" t="s">
        <v>277</v>
      </c>
    </row>
    <row r="40" spans="1:3" x14ac:dyDescent="0.25">
      <c r="A40" s="69">
        <v>55138</v>
      </c>
      <c r="B40" s="68" t="s">
        <v>196</v>
      </c>
      <c r="C40" s="68" t="s">
        <v>262</v>
      </c>
    </row>
    <row r="41" spans="1:3" x14ac:dyDescent="0.25">
      <c r="A41" s="69">
        <v>53291</v>
      </c>
      <c r="B41" s="68" t="s">
        <v>197</v>
      </c>
      <c r="C41" s="68" t="s">
        <v>288</v>
      </c>
    </row>
    <row r="42" spans="1:3" x14ac:dyDescent="0.25">
      <c r="A42" s="69">
        <v>56012</v>
      </c>
      <c r="B42" s="68" t="s">
        <v>198</v>
      </c>
      <c r="C42" s="68" t="s">
        <v>262</v>
      </c>
    </row>
    <row r="43" spans="1:3" x14ac:dyDescent="0.25">
      <c r="A43" s="69">
        <v>10495</v>
      </c>
      <c r="B43" s="68" t="s">
        <v>199</v>
      </c>
      <c r="C43" s="68" t="s">
        <v>254</v>
      </c>
    </row>
    <row r="44" spans="1:3" x14ac:dyDescent="0.25">
      <c r="A44" s="69">
        <v>12291</v>
      </c>
      <c r="B44" s="68" t="s">
        <v>200</v>
      </c>
      <c r="C44" s="68" t="s">
        <v>288</v>
      </c>
    </row>
    <row r="45" spans="1:3" x14ac:dyDescent="0.25">
      <c r="A45" s="69">
        <v>56010</v>
      </c>
      <c r="B45" s="68" t="s">
        <v>201</v>
      </c>
      <c r="C45" s="68" t="s">
        <v>254</v>
      </c>
    </row>
    <row r="46" spans="1:3" x14ac:dyDescent="0.25">
      <c r="A46" s="69">
        <v>52498</v>
      </c>
      <c r="B46" s="68" t="s">
        <v>202</v>
      </c>
      <c r="C46" s="68" t="s">
        <v>262</v>
      </c>
    </row>
    <row r="47" spans="1:3" x14ac:dyDescent="0.25">
      <c r="A47" s="69">
        <v>55541</v>
      </c>
      <c r="B47" s="68" t="s">
        <v>203</v>
      </c>
      <c r="C47" s="68" t="s">
        <v>254</v>
      </c>
    </row>
    <row r="48" spans="1:3" x14ac:dyDescent="0.25">
      <c r="A48" s="69">
        <v>52398</v>
      </c>
      <c r="B48" s="68" t="s">
        <v>204</v>
      </c>
      <c r="C48" s="68" t="s">
        <v>263</v>
      </c>
    </row>
    <row r="49" spans="1:3" x14ac:dyDescent="0.25">
      <c r="A49" s="69">
        <v>55554</v>
      </c>
      <c r="B49" s="68" t="s">
        <v>205</v>
      </c>
      <c r="C49" s="68" t="s">
        <v>288</v>
      </c>
    </row>
    <row r="50" spans="1:3" x14ac:dyDescent="0.25">
      <c r="A50" s="70">
        <v>55564</v>
      </c>
      <c r="B50" s="68" t="s">
        <v>206</v>
      </c>
      <c r="C50" s="68" t="s">
        <v>288</v>
      </c>
    </row>
    <row r="51" spans="1:3" x14ac:dyDescent="0.25">
      <c r="A51" s="70">
        <v>54747</v>
      </c>
      <c r="B51" s="68" t="s">
        <v>207</v>
      </c>
      <c r="C51" s="68" t="s">
        <v>290</v>
      </c>
    </row>
    <row r="52" spans="1:3" x14ac:dyDescent="0.25">
      <c r="A52" s="70">
        <v>12468</v>
      </c>
      <c r="B52" s="68" t="s">
        <v>208</v>
      </c>
      <c r="C52" s="68" t="s">
        <v>262</v>
      </c>
    </row>
    <row r="53" spans="1:3" x14ac:dyDescent="0.25">
      <c r="A53" s="70">
        <v>54179</v>
      </c>
      <c r="B53" s="68" t="s">
        <v>209</v>
      </c>
      <c r="C53" s="68" t="s">
        <v>254</v>
      </c>
    </row>
    <row r="54" spans="1:3" x14ac:dyDescent="0.25">
      <c r="A54" s="70">
        <v>54846</v>
      </c>
      <c r="B54" s="68" t="s">
        <v>210</v>
      </c>
      <c r="C54" s="68" t="s">
        <v>260</v>
      </c>
    </row>
    <row r="55" spans="1:3" x14ac:dyDescent="0.25">
      <c r="A55" s="70">
        <v>55179</v>
      </c>
      <c r="B55" s="68" t="s">
        <v>211</v>
      </c>
      <c r="C55" s="68" t="s">
        <v>254</v>
      </c>
    </row>
    <row r="56" spans="1:3" x14ac:dyDescent="0.25">
      <c r="A56" s="70">
        <v>12299</v>
      </c>
      <c r="B56" s="68" t="s">
        <v>212</v>
      </c>
      <c r="C56" s="68" t="s">
        <v>263</v>
      </c>
    </row>
    <row r="57" spans="1:3" x14ac:dyDescent="0.25">
      <c r="A57" s="70">
        <v>12244</v>
      </c>
      <c r="B57" s="68" t="s">
        <v>213</v>
      </c>
      <c r="C57" s="68" t="s">
        <v>260</v>
      </c>
    </row>
    <row r="58" spans="1:3" x14ac:dyDescent="0.25">
      <c r="A58" s="70">
        <v>53403</v>
      </c>
      <c r="B58" s="68" t="s">
        <v>214</v>
      </c>
      <c r="C58" s="68" t="s">
        <v>262</v>
      </c>
    </row>
    <row r="59" spans="1:3" x14ac:dyDescent="0.25">
      <c r="A59" s="70">
        <v>53665</v>
      </c>
      <c r="B59" s="68" t="s">
        <v>215</v>
      </c>
      <c r="C59" s="68" t="s">
        <v>288</v>
      </c>
    </row>
    <row r="60" spans="1:3" x14ac:dyDescent="0.25">
      <c r="A60" s="70">
        <v>56377</v>
      </c>
      <c r="B60" s="68" t="s">
        <v>216</v>
      </c>
      <c r="C60" s="68" t="s">
        <v>280</v>
      </c>
    </row>
    <row r="61" spans="1:3" x14ac:dyDescent="0.25">
      <c r="A61" s="73">
        <v>56784</v>
      </c>
      <c r="B61" s="74" t="s">
        <v>169</v>
      </c>
      <c r="C61" s="68" t="s">
        <v>260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2026-09-12T14:47:43Z</dcterms:modified>
  <cp:category/>
  <cp:contentStatus/>
</cp:coreProperties>
</file>